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Interior\"/>
    </mc:Choice>
  </mc:AlternateContent>
  <xr:revisionPtr revIDLastSave="0" documentId="8_{1B4AF406-9EB2-4C50-AC4C-619BDED0A474}" xr6:coauthVersionLast="45" xr6:coauthVersionMax="45" xr10:uidLastSave="{00000000-0000-0000-0000-000000000000}"/>
  <bookViews>
    <workbookView xWindow="-120" yWindow="-120" windowWidth="20730" windowHeight="11160" tabRatio="825" xr2:uid="{00000000-000D-0000-FFFF-FFFF00000000}"/>
  </bookViews>
  <sheets>
    <sheet name="INDICE" sheetId="95" r:id="rId1"/>
    <sheet name="F-01 (2)" sheetId="101" state="hidden" r:id="rId2"/>
    <sheet name="F-01" sheetId="80" r:id="rId3"/>
    <sheet name="F-02" sheetId="73" r:id="rId4"/>
    <sheet name="F-03" sheetId="70" r:id="rId5"/>
    <sheet name="F-04" sheetId="30" r:id="rId6"/>
    <sheet name="F-05" sheetId="79" r:id="rId7"/>
    <sheet name="F-06" sheetId="94" r:id="rId8"/>
    <sheet name="F-07" sheetId="9" r:id="rId9"/>
    <sheet name="F-08" sheetId="82" r:id="rId10"/>
    <sheet name="F-09" sheetId="100" r:id="rId11"/>
    <sheet name="F-10" sheetId="99" r:id="rId12"/>
    <sheet name="F-11" sheetId="91" r:id="rId13"/>
    <sheet name="F-12" sheetId="90" r:id="rId14"/>
    <sheet name="F-13" sheetId="83" r:id="rId15"/>
    <sheet name="F-14" sheetId="97" r:id="rId16"/>
    <sheet name="F-15" sheetId="96" r:id="rId17"/>
    <sheet name="F-16" sheetId="87" r:id="rId18"/>
    <sheet name="F-17" sheetId="88" r:id="rId19"/>
    <sheet name="F-18" sheetId="84" r:id="rId20"/>
    <sheet name="Hoja1" sheetId="78" state="hidden" r:id="rId21"/>
  </sheets>
  <externalReferences>
    <externalReference r:id="rId22"/>
    <externalReference r:id="rId23"/>
    <externalReference r:id="rId24"/>
    <externalReference r:id="rId25"/>
  </externalReferences>
  <definedNames>
    <definedName name="_2._GASTO_CAPITAL_F12" localSheetId="12">#REF!</definedName>
    <definedName name="_2._GASTO_CAPITAL_F12" localSheetId="13">#REF!</definedName>
    <definedName name="_2._GASTO_CAPITAL_F12" localSheetId="16">'[1]Lista desplegableGeneral'!#REF!</definedName>
    <definedName name="_2._GASTO_CAPITAL_F12" localSheetId="18">#REF!</definedName>
    <definedName name="_2._GASTO_CAPITAL_F12">'[1]Lista desplegableGeneral'!#REF!</definedName>
    <definedName name="_2._ORDEN_DE_SERVICIO" localSheetId="12">#REF!</definedName>
    <definedName name="_2._ORDEN_DE_SERVICIO" localSheetId="13">#REF!</definedName>
    <definedName name="_2._ORDEN_DE_SERVICIO" localSheetId="16">'[1]Lista desplegableGeneral'!#REF!</definedName>
    <definedName name="_2._ORDEN_DE_SERVICIO" localSheetId="18">#REF!</definedName>
    <definedName name="_2._ORDEN_DE_SERVICIO">'[1]Lista desplegableGeneral'!#REF!</definedName>
    <definedName name="_3._CONTRATO" localSheetId="12">#REF!</definedName>
    <definedName name="_3._CONTRATO" localSheetId="13">#REF!</definedName>
    <definedName name="_3._CONTRATO" localSheetId="16">'[1]Lista desplegableGeneral'!#REF!</definedName>
    <definedName name="_3._CONTRATO" localSheetId="18">#REF!</definedName>
    <definedName name="_3._CONTRATO">'[1]Lista desplegableGeneral'!#REF!</definedName>
    <definedName name="_ABANCAY" localSheetId="12">#REF!</definedName>
    <definedName name="_ABANCAY" localSheetId="13">#REF!</definedName>
    <definedName name="_ABANCAY" localSheetId="16">#REF!</definedName>
    <definedName name="_ABANCAY" localSheetId="18">#REF!</definedName>
    <definedName name="_ABANCAY">#REF!</definedName>
    <definedName name="_ACOBAMBA" localSheetId="12">#REF!</definedName>
    <definedName name="_ACOBAMBA" localSheetId="13">#REF!</definedName>
    <definedName name="_ACOBAMBA" localSheetId="16">#REF!</definedName>
    <definedName name="_ACOBAMBA" localSheetId="18">#REF!</definedName>
    <definedName name="_ACOBAMBA">#REF!</definedName>
    <definedName name="_ACOMAYO" localSheetId="12">#REF!</definedName>
    <definedName name="_ACOMAYO" localSheetId="13">#REF!</definedName>
    <definedName name="_ACOMAYO" localSheetId="16">#REF!</definedName>
    <definedName name="_ACOMAYO" localSheetId="18">#REF!</definedName>
    <definedName name="_ACOMAYO">#REF!</definedName>
    <definedName name="_AIJA" localSheetId="12">#REF!</definedName>
    <definedName name="_AIJA" localSheetId="13">#REF!</definedName>
    <definedName name="_AIJA" localSheetId="16">#REF!</definedName>
    <definedName name="_AIJA" localSheetId="18">#REF!</definedName>
    <definedName name="_AIJA">#REF!</definedName>
    <definedName name="_ALTO_AMAZONAS" localSheetId="12">#REF!</definedName>
    <definedName name="_ALTO_AMAZONAS" localSheetId="13">#REF!</definedName>
    <definedName name="_ALTO_AMAZONAS" localSheetId="16">#REF!</definedName>
    <definedName name="_ALTO_AMAZONAS" localSheetId="18">#REF!</definedName>
    <definedName name="_ALTO_AMAZONAS">#REF!</definedName>
    <definedName name="_AMAZONAS" localSheetId="12">#REF!</definedName>
    <definedName name="_AMAZONAS" localSheetId="13">#REF!</definedName>
    <definedName name="_AMAZONAS" localSheetId="16">#REF!</definedName>
    <definedName name="_AMAZONAS" localSheetId="18">#REF!</definedName>
    <definedName name="_AMAZONAS">#REF!</definedName>
    <definedName name="_AMBO" localSheetId="12">#REF!</definedName>
    <definedName name="_AMBO" localSheetId="13">#REF!</definedName>
    <definedName name="_AMBO" localSheetId="16">#REF!</definedName>
    <definedName name="_AMBO" localSheetId="18">#REF!</definedName>
    <definedName name="_AMBO">#REF!</definedName>
    <definedName name="_ANCASH" localSheetId="12">#REF!</definedName>
    <definedName name="_ANCASH" localSheetId="13">#REF!</definedName>
    <definedName name="_ANCASH" localSheetId="16">#REF!</definedName>
    <definedName name="_ANCASH" localSheetId="18">#REF!</definedName>
    <definedName name="_ANCASH">#REF!</definedName>
    <definedName name="_ANDAHUAYLAS" localSheetId="12">#REF!</definedName>
    <definedName name="_ANDAHUAYLAS" localSheetId="13">#REF!</definedName>
    <definedName name="_ANDAHUAYLAS" localSheetId="16">#REF!</definedName>
    <definedName name="_ANDAHUAYLAS" localSheetId="18">#REF!</definedName>
    <definedName name="_ANDAHUAYLAS">#REF!</definedName>
    <definedName name="_ANGARAES" localSheetId="12">#REF!</definedName>
    <definedName name="_ANGARAES" localSheetId="13">#REF!</definedName>
    <definedName name="_ANGARAES" localSheetId="16">#REF!</definedName>
    <definedName name="_ANGARAES" localSheetId="18">#REF!</definedName>
    <definedName name="_ANGARAES">#REF!</definedName>
    <definedName name="_ANTA" localSheetId="12">#REF!</definedName>
    <definedName name="_ANTA" localSheetId="13">#REF!</definedName>
    <definedName name="_ANTA" localSheetId="16">#REF!</definedName>
    <definedName name="_ANTA" localSheetId="18">#REF!</definedName>
    <definedName name="_ANTA">#REF!</definedName>
    <definedName name="_ANTABAMBA" localSheetId="12">#REF!</definedName>
    <definedName name="_ANTABAMBA" localSheetId="13">#REF!</definedName>
    <definedName name="_ANTABAMBA" localSheetId="16">#REF!</definedName>
    <definedName name="_ANTABAMBA" localSheetId="18">#REF!</definedName>
    <definedName name="_ANTABAMBA">#REF!</definedName>
    <definedName name="_ANTONIO_RAYMONDI" localSheetId="12">#REF!</definedName>
    <definedName name="_ANTONIO_RAYMONDI" localSheetId="13">#REF!</definedName>
    <definedName name="_ANTONIO_RAYMONDI" localSheetId="16">#REF!</definedName>
    <definedName name="_ANTONIO_RAYMONDI" localSheetId="18">#REF!</definedName>
    <definedName name="_ANTONIO_RAYMONDI">#REF!</definedName>
    <definedName name="_APURIMAC" localSheetId="12">#REF!</definedName>
    <definedName name="_APURIMAC" localSheetId="13">#REF!</definedName>
    <definedName name="_APURIMAC" localSheetId="16">#REF!</definedName>
    <definedName name="_APURIMAC" localSheetId="18">#REF!</definedName>
    <definedName name="_APURIMAC">#REF!</definedName>
    <definedName name="_AREQUIPA" localSheetId="12">#REF!</definedName>
    <definedName name="_AREQUIPA" localSheetId="13">#REF!</definedName>
    <definedName name="_AREQUIPA" localSheetId="16">#REF!</definedName>
    <definedName name="_AREQUIPA" localSheetId="18">#REF!</definedName>
    <definedName name="_AREQUIPA">#REF!</definedName>
    <definedName name="_AREQUIPA_" localSheetId="12">#REF!</definedName>
    <definedName name="_AREQUIPA_" localSheetId="13">#REF!</definedName>
    <definedName name="_AREQUIPA_" localSheetId="16">#REF!</definedName>
    <definedName name="_AREQUIPA_" localSheetId="18">#REF!</definedName>
    <definedName name="_AREQUIPA_">#REF!</definedName>
    <definedName name="_ASCOPE" localSheetId="12">#REF!</definedName>
    <definedName name="_ASCOPE" localSheetId="13">#REF!</definedName>
    <definedName name="_ASCOPE" localSheetId="16">#REF!</definedName>
    <definedName name="_ASCOPE" localSheetId="18">#REF!</definedName>
    <definedName name="_ASCOPE">#REF!</definedName>
    <definedName name="_ASUNCION" localSheetId="12">#REF!</definedName>
    <definedName name="_ASUNCION" localSheetId="13">#REF!</definedName>
    <definedName name="_ASUNCION" localSheetId="16">#REF!</definedName>
    <definedName name="_ASUNCION" localSheetId="18">#REF!</definedName>
    <definedName name="_ASUNCION">#REF!</definedName>
    <definedName name="_ATALAYA" localSheetId="12">#REF!</definedName>
    <definedName name="_ATALAYA" localSheetId="13">#REF!</definedName>
    <definedName name="_ATALAYA" localSheetId="16">#REF!</definedName>
    <definedName name="_ATALAYA" localSheetId="18">#REF!</definedName>
    <definedName name="_ATALAYA">#REF!</definedName>
    <definedName name="_AYABACA" localSheetId="12">#REF!</definedName>
    <definedName name="_AYABACA" localSheetId="13">#REF!</definedName>
    <definedName name="_AYABACA" localSheetId="16">#REF!</definedName>
    <definedName name="_AYABACA" localSheetId="18">#REF!</definedName>
    <definedName name="_AYABACA">#REF!</definedName>
    <definedName name="_AYACUCHO" localSheetId="12">#REF!</definedName>
    <definedName name="_AYACUCHO" localSheetId="13">#REF!</definedName>
    <definedName name="_AYACUCHO" localSheetId="16">#REF!</definedName>
    <definedName name="_AYACUCHO" localSheetId="18">#REF!</definedName>
    <definedName name="_AYACUCHO">#REF!</definedName>
    <definedName name="_AYMARAES" localSheetId="12">#REF!</definedName>
    <definedName name="_AYMARAES" localSheetId="13">#REF!</definedName>
    <definedName name="_AYMARAES" localSheetId="16">#REF!</definedName>
    <definedName name="_AYMARAES" localSheetId="18">#REF!</definedName>
    <definedName name="_AYMARAES">#REF!</definedName>
    <definedName name="_AZANGARO" localSheetId="12">#REF!</definedName>
    <definedName name="_AZANGARO" localSheetId="13">#REF!</definedName>
    <definedName name="_AZANGARO" localSheetId="16">#REF!</definedName>
    <definedName name="_AZANGARO" localSheetId="18">#REF!</definedName>
    <definedName name="_AZANGARO">#REF!</definedName>
    <definedName name="_BAGUA" localSheetId="12">#REF!</definedName>
    <definedName name="_BAGUA" localSheetId="13">#REF!</definedName>
    <definedName name="_BAGUA" localSheetId="16">#REF!</definedName>
    <definedName name="_BAGUA" localSheetId="18">#REF!</definedName>
    <definedName name="_BAGUA">#REF!</definedName>
    <definedName name="_BARRANCA" localSheetId="12">#REF!</definedName>
    <definedName name="_BARRANCA" localSheetId="13">#REF!</definedName>
    <definedName name="_BARRANCA" localSheetId="16">#REF!</definedName>
    <definedName name="_BARRANCA" localSheetId="18">#REF!</definedName>
    <definedName name="_BARRANCA">#REF!</definedName>
    <definedName name="_BELLAVISTA" localSheetId="12">#REF!</definedName>
    <definedName name="_BELLAVISTA" localSheetId="13">#REF!</definedName>
    <definedName name="_BELLAVISTA" localSheetId="16">#REF!</definedName>
    <definedName name="_BELLAVISTA" localSheetId="18">#REF!</definedName>
    <definedName name="_BELLAVISTA">#REF!</definedName>
    <definedName name="_BOLIVAR" localSheetId="12">#REF!</definedName>
    <definedName name="_BOLIVAR" localSheetId="13">#REF!</definedName>
    <definedName name="_BOLIVAR" localSheetId="16">#REF!</definedName>
    <definedName name="_BOLIVAR" localSheetId="18">#REF!</definedName>
    <definedName name="_BOLIVAR">#REF!</definedName>
    <definedName name="_BOLOGNESI" localSheetId="12">#REF!</definedName>
    <definedName name="_BOLOGNESI" localSheetId="13">#REF!</definedName>
    <definedName name="_BOLOGNESI" localSheetId="16">#REF!</definedName>
    <definedName name="_BOLOGNESI" localSheetId="18">#REF!</definedName>
    <definedName name="_BOLOGNESI">#REF!</definedName>
    <definedName name="_BONGARA" localSheetId="12">#REF!</definedName>
    <definedName name="_BONGARA" localSheetId="13">#REF!</definedName>
    <definedName name="_BONGARA" localSheetId="16">#REF!</definedName>
    <definedName name="_BONGARA" localSheetId="18">#REF!</definedName>
    <definedName name="_BONGARA">#REF!</definedName>
    <definedName name="_CAJABAMBA" localSheetId="12">#REF!</definedName>
    <definedName name="_CAJABAMBA" localSheetId="13">#REF!</definedName>
    <definedName name="_CAJABAMBA" localSheetId="16">#REF!</definedName>
    <definedName name="_CAJABAMBA" localSheetId="18">#REF!</definedName>
    <definedName name="_CAJABAMBA">#REF!</definedName>
    <definedName name="_CAJAMARCA" localSheetId="12">#REF!</definedName>
    <definedName name="_CAJAMARCA" localSheetId="13">#REF!</definedName>
    <definedName name="_CAJAMARCA" localSheetId="16">#REF!</definedName>
    <definedName name="_CAJAMARCA" localSheetId="18">#REF!</definedName>
    <definedName name="_CAJAMARCA">#REF!</definedName>
    <definedName name="_CAJAMARCA_" localSheetId="12">#REF!</definedName>
    <definedName name="_CAJAMARCA_" localSheetId="13">#REF!</definedName>
    <definedName name="_CAJAMARCA_" localSheetId="16">#REF!</definedName>
    <definedName name="_CAJAMARCA_" localSheetId="18">#REF!</definedName>
    <definedName name="_CAJAMARCA_">#REF!</definedName>
    <definedName name="_CAJATAMBO" localSheetId="12">#REF!</definedName>
    <definedName name="_CAJATAMBO" localSheetId="13">#REF!</definedName>
    <definedName name="_CAJATAMBO" localSheetId="16">#REF!</definedName>
    <definedName name="_CAJATAMBO" localSheetId="18">#REF!</definedName>
    <definedName name="_CAJATAMBO">#REF!</definedName>
    <definedName name="_CALCA" localSheetId="12">#REF!</definedName>
    <definedName name="_CALCA" localSheetId="13">#REF!</definedName>
    <definedName name="_CALCA" localSheetId="16">#REF!</definedName>
    <definedName name="_CALCA" localSheetId="18">#REF!</definedName>
    <definedName name="_CALCA">#REF!</definedName>
    <definedName name="_CALLAO" localSheetId="12">#REF!</definedName>
    <definedName name="_CALLAO" localSheetId="13">#REF!</definedName>
    <definedName name="_CALLAO" localSheetId="16">#REF!</definedName>
    <definedName name="_CALLAO" localSheetId="18">#REF!</definedName>
    <definedName name="_CALLAO">#REF!</definedName>
    <definedName name="_CAMANA" localSheetId="12">#REF!</definedName>
    <definedName name="_CAMANA" localSheetId="13">#REF!</definedName>
    <definedName name="_CAMANA" localSheetId="16">#REF!</definedName>
    <definedName name="_CAMANA" localSheetId="18">#REF!</definedName>
    <definedName name="_CAMANA">#REF!</definedName>
    <definedName name="_CANAS" localSheetId="12">#REF!</definedName>
    <definedName name="_CANAS" localSheetId="13">#REF!</definedName>
    <definedName name="_CANAS" localSheetId="16">#REF!</definedName>
    <definedName name="_CANAS" localSheetId="18">#REF!</definedName>
    <definedName name="_CANAS">#REF!</definedName>
    <definedName name="_CANCHIS" localSheetId="12">#REF!</definedName>
    <definedName name="_CANCHIS" localSheetId="13">#REF!</definedName>
    <definedName name="_CANCHIS" localSheetId="16">#REF!</definedName>
    <definedName name="_CANCHIS" localSheetId="18">#REF!</definedName>
    <definedName name="_CANCHIS">#REF!</definedName>
    <definedName name="_CANDARAVE" localSheetId="12">#REF!</definedName>
    <definedName name="_CANDARAVE" localSheetId="13">#REF!</definedName>
    <definedName name="_CANDARAVE" localSheetId="16">#REF!</definedName>
    <definedName name="_CANDARAVE" localSheetId="18">#REF!</definedName>
    <definedName name="_CANDARAVE">#REF!</definedName>
    <definedName name="_CANGALLO" localSheetId="12">#REF!</definedName>
    <definedName name="_CANGALLO" localSheetId="13">#REF!</definedName>
    <definedName name="_CANGALLO" localSheetId="16">#REF!</definedName>
    <definedName name="_CANGALLO" localSheetId="18">#REF!</definedName>
    <definedName name="_CANGALLO">#REF!</definedName>
    <definedName name="_CANTA" localSheetId="12">#REF!</definedName>
    <definedName name="_CANTA" localSheetId="13">#REF!</definedName>
    <definedName name="_CANTA" localSheetId="16">#REF!</definedName>
    <definedName name="_CANTA" localSheetId="18">#REF!</definedName>
    <definedName name="_CANTA">#REF!</definedName>
    <definedName name="_CAÑETE" localSheetId="12">#REF!</definedName>
    <definedName name="_CAÑETE" localSheetId="13">#REF!</definedName>
    <definedName name="_CAÑETE" localSheetId="16">#REF!</definedName>
    <definedName name="_CAÑETE" localSheetId="18">#REF!</definedName>
    <definedName name="_CAÑETE">#REF!</definedName>
    <definedName name="_CARABAYA" localSheetId="12">#REF!</definedName>
    <definedName name="_CARABAYA" localSheetId="13">#REF!</definedName>
    <definedName name="_CARABAYA" localSheetId="16">#REF!</definedName>
    <definedName name="_CARABAYA" localSheetId="18">#REF!</definedName>
    <definedName name="_CARABAYA">#REF!</definedName>
    <definedName name="_CARAVELI" localSheetId="12">#REF!</definedName>
    <definedName name="_CARAVELI" localSheetId="13">#REF!</definedName>
    <definedName name="_CARAVELI" localSheetId="16">#REF!</definedName>
    <definedName name="_CARAVELI" localSheetId="18">#REF!</definedName>
    <definedName name="_CARAVELI">#REF!</definedName>
    <definedName name="_CARHUAZ" localSheetId="12">#REF!</definedName>
    <definedName name="_CARHUAZ" localSheetId="13">#REF!</definedName>
    <definedName name="_CARHUAZ" localSheetId="16">#REF!</definedName>
    <definedName name="_CARHUAZ" localSheetId="18">#REF!</definedName>
    <definedName name="_CARHUAZ">#REF!</definedName>
    <definedName name="_CARLOS_FERMIN_FITZCARRALD" localSheetId="12">#REF!</definedName>
    <definedName name="_CARLOS_FERMIN_FITZCARRALD" localSheetId="13">#REF!</definedName>
    <definedName name="_CARLOS_FERMIN_FITZCARRALD" localSheetId="16">#REF!</definedName>
    <definedName name="_CARLOS_FERMIN_FITZCARRALD" localSheetId="18">#REF!</definedName>
    <definedName name="_CARLOS_FERMIN_FITZCARRALD">#REF!</definedName>
    <definedName name="_CASMA" localSheetId="12">#REF!</definedName>
    <definedName name="_CASMA" localSheetId="13">#REF!</definedName>
    <definedName name="_CASMA" localSheetId="16">#REF!</definedName>
    <definedName name="_CASMA" localSheetId="18">#REF!</definedName>
    <definedName name="_CASMA">#REF!</definedName>
    <definedName name="_CASTILLA" localSheetId="12">#REF!</definedName>
    <definedName name="_CASTILLA" localSheetId="13">#REF!</definedName>
    <definedName name="_CASTILLA" localSheetId="16">#REF!</definedName>
    <definedName name="_CASTILLA" localSheetId="18">#REF!</definedName>
    <definedName name="_CASTILLA">#REF!</definedName>
    <definedName name="_CASTROVIRREYNA" localSheetId="12">#REF!</definedName>
    <definedName name="_CASTROVIRREYNA" localSheetId="13">#REF!</definedName>
    <definedName name="_CASTROVIRREYNA" localSheetId="16">#REF!</definedName>
    <definedName name="_CASTROVIRREYNA" localSheetId="18">#REF!</definedName>
    <definedName name="_CASTROVIRREYNA">#REF!</definedName>
    <definedName name="_CAYLLOMA" localSheetId="12">#REF!</definedName>
    <definedName name="_CAYLLOMA" localSheetId="13">#REF!</definedName>
    <definedName name="_CAYLLOMA" localSheetId="16">#REF!</definedName>
    <definedName name="_CAYLLOMA" localSheetId="18">#REF!</definedName>
    <definedName name="_CAYLLOMA">#REF!</definedName>
    <definedName name="_CELENDIN" localSheetId="12">#REF!</definedName>
    <definedName name="_CELENDIN" localSheetId="13">#REF!</definedName>
    <definedName name="_CELENDIN" localSheetId="16">#REF!</definedName>
    <definedName name="_CELENDIN" localSheetId="18">#REF!</definedName>
    <definedName name="_CELENDIN">#REF!</definedName>
    <definedName name="_CHACHAPOYAS" localSheetId="12">#REF!</definedName>
    <definedName name="_CHACHAPOYAS" localSheetId="13">#REF!</definedName>
    <definedName name="_CHACHAPOYAS" localSheetId="16">#REF!</definedName>
    <definedName name="_CHACHAPOYAS" localSheetId="18">#REF!</definedName>
    <definedName name="_CHACHAPOYAS">#REF!</definedName>
    <definedName name="_CHANCHAMAYO" localSheetId="12">#REF!</definedName>
    <definedName name="_CHANCHAMAYO" localSheetId="13">#REF!</definedName>
    <definedName name="_CHANCHAMAYO" localSheetId="16">#REF!</definedName>
    <definedName name="_CHANCHAMAYO" localSheetId="18">#REF!</definedName>
    <definedName name="_CHANCHAMAYO">#REF!</definedName>
    <definedName name="_CHEPEN" localSheetId="12">#REF!</definedName>
    <definedName name="_CHEPEN" localSheetId="13">#REF!</definedName>
    <definedName name="_CHEPEN" localSheetId="16">#REF!</definedName>
    <definedName name="_CHEPEN" localSheetId="18">#REF!</definedName>
    <definedName name="_CHEPEN">#REF!</definedName>
    <definedName name="_CHICLAYO" localSheetId="12">#REF!</definedName>
    <definedName name="_CHICLAYO" localSheetId="13">#REF!</definedName>
    <definedName name="_CHICLAYO" localSheetId="16">#REF!</definedName>
    <definedName name="_CHICLAYO" localSheetId="18">#REF!</definedName>
    <definedName name="_CHICLAYO">#REF!</definedName>
    <definedName name="_CHINCHA" localSheetId="12">#REF!</definedName>
    <definedName name="_CHINCHA" localSheetId="13">#REF!</definedName>
    <definedName name="_CHINCHA" localSheetId="16">#REF!</definedName>
    <definedName name="_CHINCHA" localSheetId="18">#REF!</definedName>
    <definedName name="_CHINCHA">#REF!</definedName>
    <definedName name="_CHINCHEROS" localSheetId="12">#REF!</definedName>
    <definedName name="_CHINCHEROS" localSheetId="13">#REF!</definedName>
    <definedName name="_CHINCHEROS" localSheetId="16">#REF!</definedName>
    <definedName name="_CHINCHEROS" localSheetId="18">#REF!</definedName>
    <definedName name="_CHINCHEROS">#REF!</definedName>
    <definedName name="_CHOTA" localSheetId="12">#REF!</definedName>
    <definedName name="_CHOTA" localSheetId="13">#REF!</definedName>
    <definedName name="_CHOTA" localSheetId="16">#REF!</definedName>
    <definedName name="_CHOTA" localSheetId="18">#REF!</definedName>
    <definedName name="_CHOTA">#REF!</definedName>
    <definedName name="_CHUCUITO" localSheetId="12">#REF!</definedName>
    <definedName name="_CHUCUITO" localSheetId="13">#REF!</definedName>
    <definedName name="_CHUCUITO" localSheetId="16">#REF!</definedName>
    <definedName name="_CHUCUITO" localSheetId="18">#REF!</definedName>
    <definedName name="_CHUCUITO">#REF!</definedName>
    <definedName name="_CHUMBIVILCAS" localSheetId="12">#REF!</definedName>
    <definedName name="_CHUMBIVILCAS" localSheetId="13">#REF!</definedName>
    <definedName name="_CHUMBIVILCAS" localSheetId="16">#REF!</definedName>
    <definedName name="_CHUMBIVILCAS" localSheetId="18">#REF!</definedName>
    <definedName name="_CHUMBIVILCAS">#REF!</definedName>
    <definedName name="_CHUPACA" localSheetId="12">#REF!</definedName>
    <definedName name="_CHUPACA" localSheetId="13">#REF!</definedName>
    <definedName name="_CHUPACA" localSheetId="16">#REF!</definedName>
    <definedName name="_CHUPACA" localSheetId="18">#REF!</definedName>
    <definedName name="_CHUPACA">#REF!</definedName>
    <definedName name="_CHURCAMPA" localSheetId="12">#REF!</definedName>
    <definedName name="_CHURCAMPA" localSheetId="13">#REF!</definedName>
    <definedName name="_CHURCAMPA" localSheetId="16">#REF!</definedName>
    <definedName name="_CHURCAMPA" localSheetId="18">#REF!</definedName>
    <definedName name="_CHURCAMPA">#REF!</definedName>
    <definedName name="_CONCEPCION" localSheetId="12">#REF!</definedName>
    <definedName name="_CONCEPCION" localSheetId="13">#REF!</definedName>
    <definedName name="_CONCEPCION" localSheetId="16">#REF!</definedName>
    <definedName name="_CONCEPCION" localSheetId="18">#REF!</definedName>
    <definedName name="_CONCEPCION">#REF!</definedName>
    <definedName name="_CONDESUYOS" localSheetId="12">#REF!</definedName>
    <definedName name="_CONDESUYOS" localSheetId="13">#REF!</definedName>
    <definedName name="_CONDESUYOS" localSheetId="16">#REF!</definedName>
    <definedName name="_CONDESUYOS" localSheetId="18">#REF!</definedName>
    <definedName name="_CONDESUYOS">#REF!</definedName>
    <definedName name="_CONDORCANQUI" localSheetId="12">#REF!</definedName>
    <definedName name="_CONDORCANQUI" localSheetId="13">#REF!</definedName>
    <definedName name="_CONDORCANQUI" localSheetId="16">#REF!</definedName>
    <definedName name="_CONDORCANQUI" localSheetId="18">#REF!</definedName>
    <definedName name="_CONDORCANQUI">#REF!</definedName>
    <definedName name="_CONTRALMIRANTE_VILLAR" localSheetId="12">#REF!</definedName>
    <definedName name="_CONTRALMIRANTE_VILLAR" localSheetId="13">#REF!</definedName>
    <definedName name="_CONTRALMIRANTE_VILLAR" localSheetId="16">#REF!</definedName>
    <definedName name="_CONTRALMIRANTE_VILLAR" localSheetId="18">#REF!</definedName>
    <definedName name="_CONTRALMIRANTE_VILLAR">#REF!</definedName>
    <definedName name="_CONTUMAZA" localSheetId="12">#REF!</definedName>
    <definedName name="_CONTUMAZA" localSheetId="13">#REF!</definedName>
    <definedName name="_CONTUMAZA" localSheetId="16">#REF!</definedName>
    <definedName name="_CONTUMAZA" localSheetId="18">#REF!</definedName>
    <definedName name="_CONTUMAZA">#REF!</definedName>
    <definedName name="_CORONEL_PORTILLO" localSheetId="12">#REF!</definedName>
    <definedName name="_CORONEL_PORTILLO" localSheetId="13">#REF!</definedName>
    <definedName name="_CORONEL_PORTILLO" localSheetId="16">#REF!</definedName>
    <definedName name="_CORONEL_PORTILLO" localSheetId="18">#REF!</definedName>
    <definedName name="_CORONEL_PORTILLO">#REF!</definedName>
    <definedName name="_CORONGO" localSheetId="12">#REF!</definedName>
    <definedName name="_CORONGO" localSheetId="13">#REF!</definedName>
    <definedName name="_CORONGO" localSheetId="16">#REF!</definedName>
    <definedName name="_CORONGO" localSheetId="18">#REF!</definedName>
    <definedName name="_CORONGO">#REF!</definedName>
    <definedName name="_COTABAMBAS" localSheetId="12">#REF!</definedName>
    <definedName name="_COTABAMBAS" localSheetId="13">#REF!</definedName>
    <definedName name="_COTABAMBAS" localSheetId="16">#REF!</definedName>
    <definedName name="_COTABAMBAS" localSheetId="18">#REF!</definedName>
    <definedName name="_COTABAMBAS">#REF!</definedName>
    <definedName name="_CUSCO" localSheetId="12">#REF!</definedName>
    <definedName name="_CUSCO" localSheetId="13">#REF!</definedName>
    <definedName name="_CUSCO" localSheetId="16">#REF!</definedName>
    <definedName name="_CUSCO" localSheetId="18">#REF!</definedName>
    <definedName name="_CUSCO">#REF!</definedName>
    <definedName name="_CUSCO_" localSheetId="12">#REF!</definedName>
    <definedName name="_CUSCO_" localSheetId="13">#REF!</definedName>
    <definedName name="_CUSCO_" localSheetId="16">#REF!</definedName>
    <definedName name="_CUSCO_" localSheetId="18">#REF!</definedName>
    <definedName name="_CUSCO_">#REF!</definedName>
    <definedName name="_CUTERVO" localSheetId="12">#REF!</definedName>
    <definedName name="_CUTERVO" localSheetId="13">#REF!</definedName>
    <definedName name="_CUTERVO" localSheetId="16">#REF!</definedName>
    <definedName name="_CUTERVO" localSheetId="18">#REF!</definedName>
    <definedName name="_CUTERVO">#REF!</definedName>
    <definedName name="_DANIEL_ALCIDES_CARRION" localSheetId="12">#REF!</definedName>
    <definedName name="_DANIEL_ALCIDES_CARRION" localSheetId="13">#REF!</definedName>
    <definedName name="_DANIEL_ALCIDES_CARRION" localSheetId="16">#REF!</definedName>
    <definedName name="_DANIEL_ALCIDES_CARRION" localSheetId="18">#REF!</definedName>
    <definedName name="_DANIEL_ALCIDES_CARRION">#REF!</definedName>
    <definedName name="_DATEM_DEL_MARAÑON" localSheetId="12">#REF!</definedName>
    <definedName name="_DATEM_DEL_MARAÑON" localSheetId="13">#REF!</definedName>
    <definedName name="_DATEM_DEL_MARAÑON" localSheetId="16">#REF!</definedName>
    <definedName name="_DATEM_DEL_MARAÑON" localSheetId="18">#REF!</definedName>
    <definedName name="_DATEM_DEL_MARAÑON">#REF!</definedName>
    <definedName name="_DOS_DE_MAYO" localSheetId="12">#REF!</definedName>
    <definedName name="_DOS_DE_MAYO" localSheetId="13">#REF!</definedName>
    <definedName name="_DOS_DE_MAYO" localSheetId="16">#REF!</definedName>
    <definedName name="_DOS_DE_MAYO" localSheetId="18">#REF!</definedName>
    <definedName name="_DOS_DE_MAYO">#REF!</definedName>
    <definedName name="_EL_DORADO" localSheetId="12">#REF!</definedName>
    <definedName name="_EL_DORADO" localSheetId="13">#REF!</definedName>
    <definedName name="_EL_DORADO" localSheetId="16">#REF!</definedName>
    <definedName name="_EL_DORADO" localSheetId="18">#REF!</definedName>
    <definedName name="_EL_DORADO">#REF!</definedName>
    <definedName name="_ESPINAR" localSheetId="12">#REF!</definedName>
    <definedName name="_ESPINAR" localSheetId="13">#REF!</definedName>
    <definedName name="_ESPINAR" localSheetId="16">#REF!</definedName>
    <definedName name="_ESPINAR" localSheetId="18">#REF!</definedName>
    <definedName name="_ESPINAR">#REF!</definedName>
    <definedName name="_FERREÑAFE" localSheetId="12">#REF!</definedName>
    <definedName name="_FERREÑAFE" localSheetId="13">#REF!</definedName>
    <definedName name="_FERREÑAFE" localSheetId="16">#REF!</definedName>
    <definedName name="_FERREÑAFE" localSheetId="18">#REF!</definedName>
    <definedName name="_FERREÑAFE">#REF!</definedName>
    <definedName name="_xlnm._FilterDatabase" localSheetId="18" hidden="1">'F-17'!$A$5:$AT$5</definedName>
    <definedName name="_xlnm._FilterDatabase" localSheetId="19" hidden="1">'F-18'!$A$4:$R$4</definedName>
    <definedName name="_GENERAL_SANCHEZ_CARRION" localSheetId="12">#REF!</definedName>
    <definedName name="_GENERAL_SANCHEZ_CARRION" localSheetId="13">#REF!</definedName>
    <definedName name="_GENERAL_SANCHEZ_CARRION" localSheetId="16">#REF!</definedName>
    <definedName name="_GENERAL_SANCHEZ_CARRION" localSheetId="18">#REF!</definedName>
    <definedName name="_GENERAL_SANCHEZ_CARRION">#REF!</definedName>
    <definedName name="_GRAN_CHIMU" localSheetId="12">#REF!</definedName>
    <definedName name="_GRAN_CHIMU" localSheetId="13">#REF!</definedName>
    <definedName name="_GRAN_CHIMU" localSheetId="16">#REF!</definedName>
    <definedName name="_GRAN_CHIMU" localSheetId="18">#REF!</definedName>
    <definedName name="_GRAN_CHIMU">#REF!</definedName>
    <definedName name="_GRAU" localSheetId="12">#REF!</definedName>
    <definedName name="_GRAU" localSheetId="13">#REF!</definedName>
    <definedName name="_GRAU" localSheetId="16">#REF!</definedName>
    <definedName name="_GRAU" localSheetId="18">#REF!</definedName>
    <definedName name="_GRAU">#REF!</definedName>
    <definedName name="_HUACAYBAMBA" localSheetId="12">#REF!</definedName>
    <definedName name="_HUACAYBAMBA" localSheetId="13">#REF!</definedName>
    <definedName name="_HUACAYBAMBA" localSheetId="16">#REF!</definedName>
    <definedName name="_HUACAYBAMBA" localSheetId="18">#REF!</definedName>
    <definedName name="_HUACAYBAMBA">#REF!</definedName>
    <definedName name="_HUALGAYOC" localSheetId="12">#REF!</definedName>
    <definedName name="_HUALGAYOC" localSheetId="13">#REF!</definedName>
    <definedName name="_HUALGAYOC" localSheetId="16">#REF!</definedName>
    <definedName name="_HUALGAYOC" localSheetId="18">#REF!</definedName>
    <definedName name="_HUALGAYOC">#REF!</definedName>
    <definedName name="_HUALLAGA" localSheetId="12">#REF!</definedName>
    <definedName name="_HUALLAGA" localSheetId="13">#REF!</definedName>
    <definedName name="_HUALLAGA" localSheetId="16">#REF!</definedName>
    <definedName name="_HUALLAGA" localSheetId="18">#REF!</definedName>
    <definedName name="_HUALLAGA">#REF!</definedName>
    <definedName name="_HUAMALIES" localSheetId="12">#REF!</definedName>
    <definedName name="_HUAMALIES" localSheetId="13">#REF!</definedName>
    <definedName name="_HUAMALIES" localSheetId="16">#REF!</definedName>
    <definedName name="_HUAMALIES" localSheetId="18">#REF!</definedName>
    <definedName name="_HUAMALIES">#REF!</definedName>
    <definedName name="_HUAMANGA" localSheetId="12">#REF!</definedName>
    <definedName name="_HUAMANGA" localSheetId="13">#REF!</definedName>
    <definedName name="_HUAMANGA" localSheetId="16">#REF!</definedName>
    <definedName name="_HUAMANGA" localSheetId="18">#REF!</definedName>
    <definedName name="_HUAMANGA">#REF!</definedName>
    <definedName name="_HUANCA_SANCOS" localSheetId="12">#REF!</definedName>
    <definedName name="_HUANCA_SANCOS" localSheetId="13">#REF!</definedName>
    <definedName name="_HUANCA_SANCOS" localSheetId="16">#REF!</definedName>
    <definedName name="_HUANCA_SANCOS" localSheetId="18">#REF!</definedName>
    <definedName name="_HUANCA_SANCOS">#REF!</definedName>
    <definedName name="_HUANCABAMBA" localSheetId="12">#REF!</definedName>
    <definedName name="_HUANCABAMBA" localSheetId="13">#REF!</definedName>
    <definedName name="_HUANCABAMBA" localSheetId="16">#REF!</definedName>
    <definedName name="_HUANCABAMBA" localSheetId="18">#REF!</definedName>
    <definedName name="_HUANCABAMBA">#REF!</definedName>
    <definedName name="_HUANCANE" localSheetId="12">#REF!</definedName>
    <definedName name="_HUANCANE" localSheetId="13">#REF!</definedName>
    <definedName name="_HUANCANE" localSheetId="16">#REF!</definedName>
    <definedName name="_HUANCANE" localSheetId="18">#REF!</definedName>
    <definedName name="_HUANCANE">#REF!</definedName>
    <definedName name="_HUANCAVELICA" localSheetId="12">#REF!</definedName>
    <definedName name="_HUANCAVELICA" localSheetId="13">#REF!</definedName>
    <definedName name="_HUANCAVELICA" localSheetId="16">#REF!</definedName>
    <definedName name="_HUANCAVELICA" localSheetId="18">#REF!</definedName>
    <definedName name="_HUANCAVELICA">#REF!</definedName>
    <definedName name="_HUANCAVELICA_" localSheetId="12">#REF!</definedName>
    <definedName name="_HUANCAVELICA_" localSheetId="13">#REF!</definedName>
    <definedName name="_HUANCAVELICA_" localSheetId="16">#REF!</definedName>
    <definedName name="_HUANCAVELICA_" localSheetId="18">#REF!</definedName>
    <definedName name="_HUANCAVELICA_">#REF!</definedName>
    <definedName name="_HUANCAYO_" localSheetId="12">#REF!</definedName>
    <definedName name="_HUANCAYO_" localSheetId="13">#REF!</definedName>
    <definedName name="_HUANCAYO_" localSheetId="16">#REF!</definedName>
    <definedName name="_HUANCAYO_" localSheetId="18">#REF!</definedName>
    <definedName name="_HUANCAYO_">#REF!</definedName>
    <definedName name="_HUANTA" localSheetId="12">#REF!</definedName>
    <definedName name="_HUANTA" localSheetId="13">#REF!</definedName>
    <definedName name="_HUANTA" localSheetId="16">#REF!</definedName>
    <definedName name="_HUANTA" localSheetId="18">#REF!</definedName>
    <definedName name="_HUANTA">#REF!</definedName>
    <definedName name="_HUANUCO" localSheetId="12">#REF!</definedName>
    <definedName name="_HUANUCO" localSheetId="13">#REF!</definedName>
    <definedName name="_HUANUCO" localSheetId="16">#REF!</definedName>
    <definedName name="_HUANUCO" localSheetId="18">#REF!</definedName>
    <definedName name="_HUANUCO">#REF!</definedName>
    <definedName name="_HUANUCO_" localSheetId="12">#REF!</definedName>
    <definedName name="_HUANUCO_" localSheetId="13">#REF!</definedName>
    <definedName name="_HUANUCO_" localSheetId="16">#REF!</definedName>
    <definedName name="_HUANUCO_" localSheetId="18">#REF!</definedName>
    <definedName name="_HUANUCO_">#REF!</definedName>
    <definedName name="_HUARAL" localSheetId="12">#REF!</definedName>
    <definedName name="_HUARAL" localSheetId="13">#REF!</definedName>
    <definedName name="_HUARAL" localSheetId="16">#REF!</definedName>
    <definedName name="_HUARAL" localSheetId="18">#REF!</definedName>
    <definedName name="_HUARAL">#REF!</definedName>
    <definedName name="_HUARAZ" localSheetId="12">#REF!</definedName>
    <definedName name="_HUARAZ" localSheetId="13">#REF!</definedName>
    <definedName name="_HUARAZ" localSheetId="16">#REF!</definedName>
    <definedName name="_HUARAZ" localSheetId="18">#REF!</definedName>
    <definedName name="_HUARAZ">#REF!</definedName>
    <definedName name="_HUARI" localSheetId="12">#REF!</definedName>
    <definedName name="_HUARI" localSheetId="13">#REF!</definedName>
    <definedName name="_HUARI" localSheetId="16">#REF!</definedName>
    <definedName name="_HUARI" localSheetId="18">#REF!</definedName>
    <definedName name="_HUARI">#REF!</definedName>
    <definedName name="_HUARMEY" localSheetId="12">#REF!</definedName>
    <definedName name="_HUARMEY" localSheetId="13">#REF!</definedName>
    <definedName name="_HUARMEY" localSheetId="16">#REF!</definedName>
    <definedName name="_HUARMEY" localSheetId="18">#REF!</definedName>
    <definedName name="_HUARMEY">#REF!</definedName>
    <definedName name="_HUAROCHIRI" localSheetId="12">#REF!</definedName>
    <definedName name="_HUAROCHIRI" localSheetId="13">#REF!</definedName>
    <definedName name="_HUAROCHIRI" localSheetId="16">#REF!</definedName>
    <definedName name="_HUAROCHIRI" localSheetId="18">#REF!</definedName>
    <definedName name="_HUAROCHIRI">#REF!</definedName>
    <definedName name="_HUAURA" localSheetId="12">#REF!</definedName>
    <definedName name="_HUAURA" localSheetId="13">#REF!</definedName>
    <definedName name="_HUAURA" localSheetId="16">#REF!</definedName>
    <definedName name="_HUAURA" localSheetId="18">#REF!</definedName>
    <definedName name="_HUAURA">#REF!</definedName>
    <definedName name="_HUAYLAS" localSheetId="12">#REF!</definedName>
    <definedName name="_HUAYLAS" localSheetId="13">#REF!</definedName>
    <definedName name="_HUAYLAS" localSheetId="16">#REF!</definedName>
    <definedName name="_HUAYLAS" localSheetId="18">#REF!</definedName>
    <definedName name="_HUAYLAS">#REF!</definedName>
    <definedName name="_HUAYTARA" localSheetId="12">#REF!</definedName>
    <definedName name="_HUAYTARA" localSheetId="13">#REF!</definedName>
    <definedName name="_HUAYTARA" localSheetId="16">#REF!</definedName>
    <definedName name="_HUAYTARA" localSheetId="18">#REF!</definedName>
    <definedName name="_HUAYTARA">#REF!</definedName>
    <definedName name="_ICA" localSheetId="12">#REF!</definedName>
    <definedName name="_ICA" localSheetId="13">#REF!</definedName>
    <definedName name="_ICA" localSheetId="16">#REF!</definedName>
    <definedName name="_ICA" localSheetId="18">#REF!</definedName>
    <definedName name="_ICA">#REF!</definedName>
    <definedName name="_ICA_" localSheetId="12">#REF!</definedName>
    <definedName name="_ICA_" localSheetId="13">#REF!</definedName>
    <definedName name="_ICA_" localSheetId="16">#REF!</definedName>
    <definedName name="_ICA_" localSheetId="18">#REF!</definedName>
    <definedName name="_ICA_">#REF!</definedName>
    <definedName name="_ILO" localSheetId="12">#REF!</definedName>
    <definedName name="_ILO" localSheetId="13">#REF!</definedName>
    <definedName name="_ILO" localSheetId="16">#REF!</definedName>
    <definedName name="_ILO" localSheetId="18">#REF!</definedName>
    <definedName name="_ILO">#REF!</definedName>
    <definedName name="_ISLAY" localSheetId="12">#REF!</definedName>
    <definedName name="_ISLAY" localSheetId="13">#REF!</definedName>
    <definedName name="_ISLAY" localSheetId="16">#REF!</definedName>
    <definedName name="_ISLAY" localSheetId="18">#REF!</definedName>
    <definedName name="_ISLAY">#REF!</definedName>
    <definedName name="_JAEN" localSheetId="12">#REF!</definedName>
    <definedName name="_JAEN" localSheetId="13">#REF!</definedName>
    <definedName name="_JAEN" localSheetId="16">#REF!</definedName>
    <definedName name="_JAEN" localSheetId="18">#REF!</definedName>
    <definedName name="_JAEN">#REF!</definedName>
    <definedName name="_JAUJA" localSheetId="12">#REF!</definedName>
    <definedName name="_JAUJA" localSheetId="13">#REF!</definedName>
    <definedName name="_JAUJA" localSheetId="16">#REF!</definedName>
    <definedName name="_JAUJA" localSheetId="18">#REF!</definedName>
    <definedName name="_JAUJA">#REF!</definedName>
    <definedName name="_JORGE_BASADRE" localSheetId="12">#REF!</definedName>
    <definedName name="_JORGE_BASADRE" localSheetId="13">#REF!</definedName>
    <definedName name="_JORGE_BASADRE" localSheetId="16">#REF!</definedName>
    <definedName name="_JORGE_BASADRE" localSheetId="18">#REF!</definedName>
    <definedName name="_JORGE_BASADRE">#REF!</definedName>
    <definedName name="_JULCAN" localSheetId="12">#REF!</definedName>
    <definedName name="_JULCAN" localSheetId="13">#REF!</definedName>
    <definedName name="_JULCAN" localSheetId="16">#REF!</definedName>
    <definedName name="_JULCAN" localSheetId="18">#REF!</definedName>
    <definedName name="_JULCAN">#REF!</definedName>
    <definedName name="_JUNIN" localSheetId="12">#REF!</definedName>
    <definedName name="_JUNIN" localSheetId="13">#REF!</definedName>
    <definedName name="_JUNIN" localSheetId="16">#REF!</definedName>
    <definedName name="_JUNIN" localSheetId="18">#REF!</definedName>
    <definedName name="_JUNIN">#REF!</definedName>
    <definedName name="_JUNIN_" localSheetId="12">#REF!</definedName>
    <definedName name="_JUNIN_" localSheetId="13">#REF!</definedName>
    <definedName name="_JUNIN_" localSheetId="16">#REF!</definedName>
    <definedName name="_JUNIN_" localSheetId="18">#REF!</definedName>
    <definedName name="_JUNIN_">#REF!</definedName>
    <definedName name="_LA_CONVENCION" localSheetId="12">#REF!</definedName>
    <definedName name="_LA_CONVENCION" localSheetId="13">#REF!</definedName>
    <definedName name="_LA_CONVENCION" localSheetId="16">#REF!</definedName>
    <definedName name="_LA_CONVENCION" localSheetId="18">#REF!</definedName>
    <definedName name="_LA_CONVENCION">#REF!</definedName>
    <definedName name="_LA_LIBERTAD" localSheetId="12">#REF!</definedName>
    <definedName name="_LA_LIBERTAD" localSheetId="13">#REF!</definedName>
    <definedName name="_LA_LIBERTAD" localSheetId="16">#REF!</definedName>
    <definedName name="_LA_LIBERTAD" localSheetId="18">#REF!</definedName>
    <definedName name="_LA_LIBERTAD">#REF!</definedName>
    <definedName name="_LA_MAR" localSheetId="12">#REF!</definedName>
    <definedName name="_LA_MAR" localSheetId="13">#REF!</definedName>
    <definedName name="_LA_MAR" localSheetId="16">#REF!</definedName>
    <definedName name="_LA_MAR" localSheetId="18">#REF!</definedName>
    <definedName name="_LA_MAR">#REF!</definedName>
    <definedName name="_LA_UNION" localSheetId="12">#REF!</definedName>
    <definedName name="_LA_UNION" localSheetId="13">#REF!</definedName>
    <definedName name="_LA_UNION" localSheetId="16">#REF!</definedName>
    <definedName name="_LA_UNION" localSheetId="18">#REF!</definedName>
    <definedName name="_LA_UNION">#REF!</definedName>
    <definedName name="_LAMAS" localSheetId="12">#REF!</definedName>
    <definedName name="_LAMAS" localSheetId="13">#REF!</definedName>
    <definedName name="_LAMAS" localSheetId="16">#REF!</definedName>
    <definedName name="_LAMAS" localSheetId="18">#REF!</definedName>
    <definedName name="_LAMAS">#REF!</definedName>
    <definedName name="_LAMBAYEQUE" localSheetId="12">#REF!</definedName>
    <definedName name="_LAMBAYEQUE" localSheetId="13">#REF!</definedName>
    <definedName name="_LAMBAYEQUE" localSheetId="16">#REF!</definedName>
    <definedName name="_LAMBAYEQUE" localSheetId="18">#REF!</definedName>
    <definedName name="_LAMBAYEQUE">#REF!</definedName>
    <definedName name="_LAMBAYEQUE_" localSheetId="12">#REF!</definedName>
    <definedName name="_LAMBAYEQUE_" localSheetId="13">#REF!</definedName>
    <definedName name="_LAMBAYEQUE_" localSheetId="16">#REF!</definedName>
    <definedName name="_LAMBAYEQUE_" localSheetId="18">#REF!</definedName>
    <definedName name="_LAMBAYEQUE_">#REF!</definedName>
    <definedName name="_LAMPA" localSheetId="12">#REF!</definedName>
    <definedName name="_LAMPA" localSheetId="13">#REF!</definedName>
    <definedName name="_LAMPA" localSheetId="16">#REF!</definedName>
    <definedName name="_LAMPA" localSheetId="18">#REF!</definedName>
    <definedName name="_LAMPA">#REF!</definedName>
    <definedName name="_LAURICOCHA" localSheetId="12">#REF!</definedName>
    <definedName name="_LAURICOCHA" localSheetId="13">#REF!</definedName>
    <definedName name="_LAURICOCHA" localSheetId="16">#REF!</definedName>
    <definedName name="_LAURICOCHA" localSheetId="18">#REF!</definedName>
    <definedName name="_LAURICOCHA">#REF!</definedName>
    <definedName name="_LEONCIO_PRADO" localSheetId="12">#REF!</definedName>
    <definedName name="_LEONCIO_PRADO" localSheetId="13">#REF!</definedName>
    <definedName name="_LEONCIO_PRADO" localSheetId="16">#REF!</definedName>
    <definedName name="_LEONCIO_PRADO" localSheetId="18">#REF!</definedName>
    <definedName name="_LEONCIO_PRADO">#REF!</definedName>
    <definedName name="_LIMA" localSheetId="12">#REF!</definedName>
    <definedName name="_LIMA" localSheetId="13">#REF!</definedName>
    <definedName name="_LIMA" localSheetId="16">#REF!</definedName>
    <definedName name="_LIMA" localSheetId="18">#REF!</definedName>
    <definedName name="_LIMA">#REF!</definedName>
    <definedName name="_LIMA_" localSheetId="12">#REF!</definedName>
    <definedName name="_LIMA_" localSheetId="13">#REF!</definedName>
    <definedName name="_LIMA_" localSheetId="16">#REF!</definedName>
    <definedName name="_LIMA_" localSheetId="18">#REF!</definedName>
    <definedName name="_LIMA_">#REF!</definedName>
    <definedName name="_LORETO" localSheetId="12">#REF!</definedName>
    <definedName name="_LORETO" localSheetId="13">#REF!</definedName>
    <definedName name="_LORETO" localSheetId="16">#REF!</definedName>
    <definedName name="_LORETO" localSheetId="18">#REF!</definedName>
    <definedName name="_LORETO">#REF!</definedName>
    <definedName name="_LORETO_" localSheetId="12">#REF!</definedName>
    <definedName name="_LORETO_" localSheetId="13">#REF!</definedName>
    <definedName name="_LORETO_" localSheetId="16">#REF!</definedName>
    <definedName name="_LORETO_" localSheetId="18">#REF!</definedName>
    <definedName name="_LORETO_">#REF!</definedName>
    <definedName name="_LUCANAS" localSheetId="12">#REF!</definedName>
    <definedName name="_LUCANAS" localSheetId="13">#REF!</definedName>
    <definedName name="_LUCANAS" localSheetId="16">#REF!</definedName>
    <definedName name="_LUCANAS" localSheetId="18">#REF!</definedName>
    <definedName name="_LUCANAS">#REF!</definedName>
    <definedName name="_LUYA" localSheetId="12">#REF!</definedName>
    <definedName name="_LUYA" localSheetId="13">#REF!</definedName>
    <definedName name="_LUYA" localSheetId="16">#REF!</definedName>
    <definedName name="_LUYA" localSheetId="18">#REF!</definedName>
    <definedName name="_LUYA">#REF!</definedName>
    <definedName name="_MADRE_DE_DIOS" localSheetId="12">#REF!</definedName>
    <definedName name="_MADRE_DE_DIOS" localSheetId="13">#REF!</definedName>
    <definedName name="_MADRE_DE_DIOS" localSheetId="16">#REF!</definedName>
    <definedName name="_MADRE_DE_DIOS" localSheetId="18">#REF!</definedName>
    <definedName name="_MADRE_DE_DIOS">#REF!</definedName>
    <definedName name="_MANU" localSheetId="12">#REF!</definedName>
    <definedName name="_MANU" localSheetId="13">#REF!</definedName>
    <definedName name="_MANU" localSheetId="16">#REF!</definedName>
    <definedName name="_MANU" localSheetId="18">#REF!</definedName>
    <definedName name="_MANU">#REF!</definedName>
    <definedName name="_MARAÑON" localSheetId="12">#REF!</definedName>
    <definedName name="_MARAÑON" localSheetId="13">#REF!</definedName>
    <definedName name="_MARAÑON" localSheetId="16">#REF!</definedName>
    <definedName name="_MARAÑON" localSheetId="18">#REF!</definedName>
    <definedName name="_MARAÑON">#REF!</definedName>
    <definedName name="_MARISCAL_CACERES" localSheetId="12">#REF!</definedName>
    <definedName name="_MARISCAL_CACERES" localSheetId="13">#REF!</definedName>
    <definedName name="_MARISCAL_CACERES" localSheetId="16">#REF!</definedName>
    <definedName name="_MARISCAL_CACERES" localSheetId="18">#REF!</definedName>
    <definedName name="_MARISCAL_CACERES">#REF!</definedName>
    <definedName name="_MARISCAL_LUZURIAGA" localSheetId="12">#REF!</definedName>
    <definedName name="_MARISCAL_LUZURIAGA" localSheetId="13">#REF!</definedName>
    <definedName name="_MARISCAL_LUZURIAGA" localSheetId="16">#REF!</definedName>
    <definedName name="_MARISCAL_LUZURIAGA" localSheetId="18">#REF!</definedName>
    <definedName name="_MARISCAL_LUZURIAGA">#REF!</definedName>
    <definedName name="_MARISCAL_NIETO" localSheetId="12">#REF!</definedName>
    <definedName name="_MARISCAL_NIETO" localSheetId="13">#REF!</definedName>
    <definedName name="_MARISCAL_NIETO" localSheetId="16">#REF!</definedName>
    <definedName name="_MARISCAL_NIETO" localSheetId="18">#REF!</definedName>
    <definedName name="_MARISCAL_NIETO">#REF!</definedName>
    <definedName name="_MARISCAL_RAMON_CASTILLA" localSheetId="12">#REF!</definedName>
    <definedName name="_MARISCAL_RAMON_CASTILLA" localSheetId="13">#REF!</definedName>
    <definedName name="_MARISCAL_RAMON_CASTILLA" localSheetId="16">#REF!</definedName>
    <definedName name="_MARISCAL_RAMON_CASTILLA" localSheetId="18">#REF!</definedName>
    <definedName name="_MARISCAL_RAMON_CASTILLA">#REF!</definedName>
    <definedName name="_MAYNAS" localSheetId="12">#REF!</definedName>
    <definedName name="_MAYNAS" localSheetId="13">#REF!</definedName>
    <definedName name="_MAYNAS" localSheetId="16">#REF!</definedName>
    <definedName name="_MAYNAS" localSheetId="18">#REF!</definedName>
    <definedName name="_MAYNAS">#REF!</definedName>
    <definedName name="_MELGAR" localSheetId="12">#REF!</definedName>
    <definedName name="_MELGAR" localSheetId="13">#REF!</definedName>
    <definedName name="_MELGAR" localSheetId="16">#REF!</definedName>
    <definedName name="_MELGAR" localSheetId="18">#REF!</definedName>
    <definedName name="_MELGAR">#REF!</definedName>
    <definedName name="_MOHO" localSheetId="12">#REF!</definedName>
    <definedName name="_MOHO" localSheetId="13">#REF!</definedName>
    <definedName name="_MOHO" localSheetId="16">#REF!</definedName>
    <definedName name="_MOHO" localSheetId="18">#REF!</definedName>
    <definedName name="_MOHO">#REF!</definedName>
    <definedName name="_MOQUEGUA" localSheetId="12">#REF!</definedName>
    <definedName name="_MOQUEGUA" localSheetId="13">#REF!</definedName>
    <definedName name="_MOQUEGUA" localSheetId="16">#REF!</definedName>
    <definedName name="_MOQUEGUA" localSheetId="18">#REF!</definedName>
    <definedName name="_MOQUEGUA">#REF!</definedName>
    <definedName name="_MORROPON" localSheetId="12">#REF!</definedName>
    <definedName name="_MORROPON" localSheetId="13">#REF!</definedName>
    <definedName name="_MORROPON" localSheetId="16">#REF!</definedName>
    <definedName name="_MORROPON" localSheetId="18">#REF!</definedName>
    <definedName name="_MORROPON">#REF!</definedName>
    <definedName name="_MOYOBAMBA" localSheetId="12">#REF!</definedName>
    <definedName name="_MOYOBAMBA" localSheetId="13">#REF!</definedName>
    <definedName name="_MOYOBAMBA" localSheetId="16">#REF!</definedName>
    <definedName name="_MOYOBAMBA" localSheetId="18">#REF!</definedName>
    <definedName name="_MOYOBAMBA">#REF!</definedName>
    <definedName name="_MULTIDEPARTAMENTAL" localSheetId="12">#REF!</definedName>
    <definedName name="_MULTIDEPARTAMENTAL" localSheetId="13">#REF!</definedName>
    <definedName name="_MULTIDEPARTAMENTAL" localSheetId="16">#REF!</definedName>
    <definedName name="_MULTIDEPARTAMENTAL" localSheetId="18">#REF!</definedName>
    <definedName name="_MULTIDEPARTAMENTAL">#REF!</definedName>
    <definedName name="_NASCA" localSheetId="12">#REF!</definedName>
    <definedName name="_NASCA" localSheetId="13">#REF!</definedName>
    <definedName name="_NASCA" localSheetId="16">#REF!</definedName>
    <definedName name="_NASCA" localSheetId="18">#REF!</definedName>
    <definedName name="_NASCA">#REF!</definedName>
    <definedName name="_OCROS" localSheetId="12">#REF!</definedName>
    <definedName name="_OCROS" localSheetId="13">#REF!</definedName>
    <definedName name="_OCROS" localSheetId="16">#REF!</definedName>
    <definedName name="_OCROS" localSheetId="18">#REF!</definedName>
    <definedName name="_OCROS">#REF!</definedName>
    <definedName name="_OTUZCO" localSheetId="12">#REF!</definedName>
    <definedName name="_OTUZCO" localSheetId="13">#REF!</definedName>
    <definedName name="_OTUZCO" localSheetId="16">#REF!</definedName>
    <definedName name="_OTUZCO" localSheetId="18">#REF!</definedName>
    <definedName name="_OTUZCO">#REF!</definedName>
    <definedName name="_OXAPAMPA" localSheetId="12">#REF!</definedName>
    <definedName name="_OXAPAMPA" localSheetId="13">#REF!</definedName>
    <definedName name="_OXAPAMPA" localSheetId="16">#REF!</definedName>
    <definedName name="_OXAPAMPA" localSheetId="18">#REF!</definedName>
    <definedName name="_OXAPAMPA">#REF!</definedName>
    <definedName name="_OYON" localSheetId="12">#REF!</definedName>
    <definedName name="_OYON" localSheetId="13">#REF!</definedName>
    <definedName name="_OYON" localSheetId="16">#REF!</definedName>
    <definedName name="_OYON" localSheetId="18">#REF!</definedName>
    <definedName name="_OYON">#REF!</definedName>
    <definedName name="_PACASMAYO" localSheetId="12">#REF!</definedName>
    <definedName name="_PACASMAYO" localSheetId="13">#REF!</definedName>
    <definedName name="_PACASMAYO" localSheetId="16">#REF!</definedName>
    <definedName name="_PACASMAYO" localSheetId="18">#REF!</definedName>
    <definedName name="_PACASMAYO">#REF!</definedName>
    <definedName name="_PACHITEA" localSheetId="12">#REF!</definedName>
    <definedName name="_PACHITEA" localSheetId="13">#REF!</definedName>
    <definedName name="_PACHITEA" localSheetId="16">#REF!</definedName>
    <definedName name="_PACHITEA" localSheetId="18">#REF!</definedName>
    <definedName name="_PACHITEA">#REF!</definedName>
    <definedName name="_PADRE_ABAD" localSheetId="12">#REF!</definedName>
    <definedName name="_PADRE_ABAD" localSheetId="13">#REF!</definedName>
    <definedName name="_PADRE_ABAD" localSheetId="16">#REF!</definedName>
    <definedName name="_PADRE_ABAD" localSheetId="18">#REF!</definedName>
    <definedName name="_PADRE_ABAD">#REF!</definedName>
    <definedName name="_PAITA" localSheetId="12">#REF!</definedName>
    <definedName name="_PAITA" localSheetId="13">#REF!</definedName>
    <definedName name="_PAITA" localSheetId="16">#REF!</definedName>
    <definedName name="_PAITA" localSheetId="18">#REF!</definedName>
    <definedName name="_PAITA">#REF!</definedName>
    <definedName name="_PALLASCA" localSheetId="12">#REF!</definedName>
    <definedName name="_PALLASCA" localSheetId="13">#REF!</definedName>
    <definedName name="_PALLASCA" localSheetId="16">#REF!</definedName>
    <definedName name="_PALLASCA" localSheetId="18">#REF!</definedName>
    <definedName name="_PALLASCA">#REF!</definedName>
    <definedName name="_PALPA" localSheetId="12">#REF!</definedName>
    <definedName name="_PALPA" localSheetId="13">#REF!</definedName>
    <definedName name="_PALPA" localSheetId="16">#REF!</definedName>
    <definedName name="_PALPA" localSheetId="18">#REF!</definedName>
    <definedName name="_PALPA">#REF!</definedName>
    <definedName name="_PARINACOCHAS" localSheetId="12">#REF!</definedName>
    <definedName name="_PARINACOCHAS" localSheetId="13">#REF!</definedName>
    <definedName name="_PARINACOCHAS" localSheetId="16">#REF!</definedName>
    <definedName name="_PARINACOCHAS" localSheetId="18">#REF!</definedName>
    <definedName name="_PARINACOCHAS">#REF!</definedName>
    <definedName name="_PARURO" localSheetId="12">#REF!</definedName>
    <definedName name="_PARURO" localSheetId="13">#REF!</definedName>
    <definedName name="_PARURO" localSheetId="16">#REF!</definedName>
    <definedName name="_PARURO" localSheetId="18">#REF!</definedName>
    <definedName name="_PARURO">#REF!</definedName>
    <definedName name="_PASCO" localSheetId="12">#REF!</definedName>
    <definedName name="_PASCO" localSheetId="13">#REF!</definedName>
    <definedName name="_PASCO" localSheetId="16">#REF!</definedName>
    <definedName name="_PASCO" localSheetId="18">#REF!</definedName>
    <definedName name="_PASCO">#REF!</definedName>
    <definedName name="_PASCO_" localSheetId="12">#REF!</definedName>
    <definedName name="_PASCO_" localSheetId="13">#REF!</definedName>
    <definedName name="_PASCO_" localSheetId="16">#REF!</definedName>
    <definedName name="_PASCO_" localSheetId="18">#REF!</definedName>
    <definedName name="_PASCO_">#REF!</definedName>
    <definedName name="_PATAZ" localSheetId="12">#REF!</definedName>
    <definedName name="_PATAZ" localSheetId="13">#REF!</definedName>
    <definedName name="_PATAZ" localSheetId="16">#REF!</definedName>
    <definedName name="_PATAZ" localSheetId="18">#REF!</definedName>
    <definedName name="_PATAZ">#REF!</definedName>
    <definedName name="_PAUCAR_DEL_SARA_SARA" localSheetId="12">#REF!</definedName>
    <definedName name="_PAUCAR_DEL_SARA_SARA" localSheetId="13">#REF!</definedName>
    <definedName name="_PAUCAR_DEL_SARA_SARA" localSheetId="16">#REF!</definedName>
    <definedName name="_PAUCAR_DEL_SARA_SARA" localSheetId="18">#REF!</definedName>
    <definedName name="_PAUCAR_DEL_SARA_SARA">#REF!</definedName>
    <definedName name="_PAUCARTAMBO" localSheetId="12">#REF!</definedName>
    <definedName name="_PAUCARTAMBO" localSheetId="13">#REF!</definedName>
    <definedName name="_PAUCARTAMBO" localSheetId="16">#REF!</definedName>
    <definedName name="_PAUCARTAMBO" localSheetId="18">#REF!</definedName>
    <definedName name="_PAUCARTAMBO">#REF!</definedName>
    <definedName name="_PICOTA" localSheetId="12">#REF!</definedName>
    <definedName name="_PICOTA" localSheetId="13">#REF!</definedName>
    <definedName name="_PICOTA" localSheetId="16">#REF!</definedName>
    <definedName name="_PICOTA" localSheetId="18">#REF!</definedName>
    <definedName name="_PICOTA">#REF!</definedName>
    <definedName name="_PISCO" localSheetId="12">#REF!</definedName>
    <definedName name="_PISCO" localSheetId="13">#REF!</definedName>
    <definedName name="_PISCO" localSheetId="16">#REF!</definedName>
    <definedName name="_PISCO" localSheetId="18">#REF!</definedName>
    <definedName name="_PISCO">#REF!</definedName>
    <definedName name="_PIURA" localSheetId="12">#REF!</definedName>
    <definedName name="_PIURA" localSheetId="13">#REF!</definedName>
    <definedName name="_PIURA" localSheetId="16">#REF!</definedName>
    <definedName name="_PIURA" localSheetId="18">#REF!</definedName>
    <definedName name="_PIURA">#REF!</definedName>
    <definedName name="_PIURA_" localSheetId="12">#REF!</definedName>
    <definedName name="_PIURA_" localSheetId="13">#REF!</definedName>
    <definedName name="_PIURA_" localSheetId="16">#REF!</definedName>
    <definedName name="_PIURA_" localSheetId="18">#REF!</definedName>
    <definedName name="_PIURA_">#REF!</definedName>
    <definedName name="_POMABAMBA" localSheetId="12">#REF!</definedName>
    <definedName name="_POMABAMBA" localSheetId="13">#REF!</definedName>
    <definedName name="_POMABAMBA" localSheetId="16">#REF!</definedName>
    <definedName name="_POMABAMBA" localSheetId="18">#REF!</definedName>
    <definedName name="_POMABAMBA">#REF!</definedName>
    <definedName name="_PROVINCIA_CONSTITUCIONAL_DEL_CALLAO" localSheetId="12">#REF!</definedName>
    <definedName name="_PROVINCIA_CONSTITUCIONAL_DEL_CALLAO" localSheetId="13">#REF!</definedName>
    <definedName name="_PROVINCIA_CONSTITUCIONAL_DEL_CALLAO" localSheetId="16">#REF!</definedName>
    <definedName name="_PROVINCIA_CONSTITUCIONAL_DEL_CALLAO" localSheetId="18">#REF!</definedName>
    <definedName name="_PROVINCIA_CONSTITUCIONAL_DEL_CALLAO">#REF!</definedName>
    <definedName name="_PUERTO_INCA" localSheetId="12">#REF!</definedName>
    <definedName name="_PUERTO_INCA" localSheetId="13">#REF!</definedName>
    <definedName name="_PUERTO_INCA" localSheetId="16">#REF!</definedName>
    <definedName name="_PUERTO_INCA" localSheetId="18">#REF!</definedName>
    <definedName name="_PUERTO_INCA">#REF!</definedName>
    <definedName name="_PUNO" localSheetId="12">#REF!</definedName>
    <definedName name="_PUNO" localSheetId="13">#REF!</definedName>
    <definedName name="_PUNO" localSheetId="16">#REF!</definedName>
    <definedName name="_PUNO" localSheetId="18">#REF!</definedName>
    <definedName name="_PUNO">#REF!</definedName>
    <definedName name="_PUNO_" localSheetId="12">#REF!</definedName>
    <definedName name="_PUNO_" localSheetId="13">#REF!</definedName>
    <definedName name="_PUNO_" localSheetId="16">#REF!</definedName>
    <definedName name="_PUNO_" localSheetId="18">#REF!</definedName>
    <definedName name="_PUNO_">#REF!</definedName>
    <definedName name="_PURUS" localSheetId="12">#REF!</definedName>
    <definedName name="_PURUS" localSheetId="13">#REF!</definedName>
    <definedName name="_PURUS" localSheetId="16">#REF!</definedName>
    <definedName name="_PURUS" localSheetId="18">#REF!</definedName>
    <definedName name="_PURUS">#REF!</definedName>
    <definedName name="_PUTUMAYO" localSheetId="12">#REF!</definedName>
    <definedName name="_PUTUMAYO" localSheetId="13">#REF!</definedName>
    <definedName name="_PUTUMAYO" localSheetId="16">#REF!</definedName>
    <definedName name="_PUTUMAYO" localSheetId="18">#REF!</definedName>
    <definedName name="_PUTUMAYO">#REF!</definedName>
    <definedName name="_QUISPICANCHI" localSheetId="12">#REF!</definedName>
    <definedName name="_QUISPICANCHI" localSheetId="13">#REF!</definedName>
    <definedName name="_QUISPICANCHI" localSheetId="16">#REF!</definedName>
    <definedName name="_QUISPICANCHI" localSheetId="18">#REF!</definedName>
    <definedName name="_QUISPICANCHI">#REF!</definedName>
    <definedName name="_RECUAY" localSheetId="12">#REF!</definedName>
    <definedName name="_RECUAY" localSheetId="13">#REF!</definedName>
    <definedName name="_RECUAY" localSheetId="16">#REF!</definedName>
    <definedName name="_RECUAY" localSheetId="18">#REF!</definedName>
    <definedName name="_RECUAY">#REF!</definedName>
    <definedName name="_REQUENA" localSheetId="12">#REF!</definedName>
    <definedName name="_REQUENA" localSheetId="13">#REF!</definedName>
    <definedName name="_REQUENA" localSheetId="16">#REF!</definedName>
    <definedName name="_REQUENA" localSheetId="18">#REF!</definedName>
    <definedName name="_REQUENA">#REF!</definedName>
    <definedName name="_RIOJA" localSheetId="12">#REF!</definedName>
    <definedName name="_RIOJA" localSheetId="13">#REF!</definedName>
    <definedName name="_RIOJA" localSheetId="16">#REF!</definedName>
    <definedName name="_RIOJA" localSheetId="18">#REF!</definedName>
    <definedName name="_RIOJA">#REF!</definedName>
    <definedName name="_RODRIGUEZ_DE_MENDOZA" localSheetId="12">#REF!</definedName>
    <definedName name="_RODRIGUEZ_DE_MENDOZA" localSheetId="13">#REF!</definedName>
    <definedName name="_RODRIGUEZ_DE_MENDOZA" localSheetId="16">#REF!</definedName>
    <definedName name="_RODRIGUEZ_DE_MENDOZA" localSheetId="18">#REF!</definedName>
    <definedName name="_RODRIGUEZ_DE_MENDOZA">#REF!</definedName>
    <definedName name="_SAN_ANTONIO_DE_PUTINA" localSheetId="12">#REF!</definedName>
    <definedName name="_SAN_ANTONIO_DE_PUTINA" localSheetId="13">#REF!</definedName>
    <definedName name="_SAN_ANTONIO_DE_PUTINA" localSheetId="16">#REF!</definedName>
    <definedName name="_SAN_ANTONIO_DE_PUTINA" localSheetId="18">#REF!</definedName>
    <definedName name="_SAN_ANTONIO_DE_PUTINA">#REF!</definedName>
    <definedName name="_SAN_IGNACIO" localSheetId="12">#REF!</definedName>
    <definedName name="_SAN_IGNACIO" localSheetId="13">#REF!</definedName>
    <definedName name="_SAN_IGNACIO" localSheetId="16">#REF!</definedName>
    <definedName name="_SAN_IGNACIO" localSheetId="18">#REF!</definedName>
    <definedName name="_SAN_IGNACIO">#REF!</definedName>
    <definedName name="_SAN_MARCOS" localSheetId="12">#REF!</definedName>
    <definedName name="_SAN_MARCOS" localSheetId="13">#REF!</definedName>
    <definedName name="_SAN_MARCOS" localSheetId="16">#REF!</definedName>
    <definedName name="_SAN_MARCOS" localSheetId="18">#REF!</definedName>
    <definedName name="_SAN_MARCOS">#REF!</definedName>
    <definedName name="_SAN_MARTIN" localSheetId="12">#REF!</definedName>
    <definedName name="_SAN_MARTIN" localSheetId="13">#REF!</definedName>
    <definedName name="_SAN_MARTIN" localSheetId="16">#REF!</definedName>
    <definedName name="_SAN_MARTIN" localSheetId="18">#REF!</definedName>
    <definedName name="_SAN_MARTIN">#REF!</definedName>
    <definedName name="_SAN_MARTIN_" localSheetId="12">#REF!</definedName>
    <definedName name="_SAN_MARTIN_" localSheetId="13">#REF!</definedName>
    <definedName name="_SAN_MARTIN_" localSheetId="16">#REF!</definedName>
    <definedName name="_SAN_MARTIN_" localSheetId="18">#REF!</definedName>
    <definedName name="_SAN_MARTIN_">#REF!</definedName>
    <definedName name="_SAN_MIGUEL" localSheetId="12">#REF!</definedName>
    <definedName name="_SAN_MIGUEL" localSheetId="13">#REF!</definedName>
    <definedName name="_SAN_MIGUEL" localSheetId="16">#REF!</definedName>
    <definedName name="_SAN_MIGUEL" localSheetId="18">#REF!</definedName>
    <definedName name="_SAN_MIGUEL">#REF!</definedName>
    <definedName name="_SAN_PABLO" localSheetId="12">#REF!</definedName>
    <definedName name="_SAN_PABLO" localSheetId="13">#REF!</definedName>
    <definedName name="_SAN_PABLO" localSheetId="16">#REF!</definedName>
    <definedName name="_SAN_PABLO" localSheetId="18">#REF!</definedName>
    <definedName name="_SAN_PABLO">#REF!</definedName>
    <definedName name="_SAN_ROMAN" localSheetId="12">#REF!</definedName>
    <definedName name="_SAN_ROMAN" localSheetId="13">#REF!</definedName>
    <definedName name="_SAN_ROMAN" localSheetId="16">#REF!</definedName>
    <definedName name="_SAN_ROMAN" localSheetId="18">#REF!</definedName>
    <definedName name="_SAN_ROMAN">#REF!</definedName>
    <definedName name="_SANCHEZ_CARRION" localSheetId="12">#REF!</definedName>
    <definedName name="_SANCHEZ_CARRION" localSheetId="13">#REF!</definedName>
    <definedName name="_SANCHEZ_CARRION" localSheetId="16">#REF!</definedName>
    <definedName name="_SANCHEZ_CARRION" localSheetId="18">#REF!</definedName>
    <definedName name="_SANCHEZ_CARRION">#REF!</definedName>
    <definedName name="_SANDIA" localSheetId="12">#REF!</definedName>
    <definedName name="_SANDIA" localSheetId="13">#REF!</definedName>
    <definedName name="_SANDIA" localSheetId="16">#REF!</definedName>
    <definedName name="_SANDIA" localSheetId="18">#REF!</definedName>
    <definedName name="_SANDIA">#REF!</definedName>
    <definedName name="_SANTA" localSheetId="12">#REF!</definedName>
    <definedName name="_SANTA" localSheetId="13">#REF!</definedName>
    <definedName name="_SANTA" localSheetId="16">#REF!</definedName>
    <definedName name="_SANTA" localSheetId="18">#REF!</definedName>
    <definedName name="_SANTA">#REF!</definedName>
    <definedName name="_SANTA_CRUZ" localSheetId="12">#REF!</definedName>
    <definedName name="_SANTA_CRUZ" localSheetId="13">#REF!</definedName>
    <definedName name="_SANTA_CRUZ" localSheetId="16">#REF!</definedName>
    <definedName name="_SANTA_CRUZ" localSheetId="18">#REF!</definedName>
    <definedName name="_SANTA_CRUZ">#REF!</definedName>
    <definedName name="_SANTIAGO_DE_CHUCO" localSheetId="12">#REF!</definedName>
    <definedName name="_SANTIAGO_DE_CHUCO" localSheetId="13">#REF!</definedName>
    <definedName name="_SANTIAGO_DE_CHUCO" localSheetId="16">#REF!</definedName>
    <definedName name="_SANTIAGO_DE_CHUCO" localSheetId="18">#REF!</definedName>
    <definedName name="_SANTIAGO_DE_CHUCO">#REF!</definedName>
    <definedName name="_SATIPO" localSheetId="12">#REF!</definedName>
    <definedName name="_SATIPO" localSheetId="13">#REF!</definedName>
    <definedName name="_SATIPO" localSheetId="16">#REF!</definedName>
    <definedName name="_SATIPO" localSheetId="18">#REF!</definedName>
    <definedName name="_SATIPO">#REF!</definedName>
    <definedName name="_SECHURA" localSheetId="12">#REF!</definedName>
    <definedName name="_SECHURA" localSheetId="13">#REF!</definedName>
    <definedName name="_SECHURA" localSheetId="16">#REF!</definedName>
    <definedName name="_SECHURA" localSheetId="18">#REF!</definedName>
    <definedName name="_SECHURA">#REF!</definedName>
    <definedName name="_SIHUAS" localSheetId="12">#REF!</definedName>
    <definedName name="_SIHUAS" localSheetId="13">#REF!</definedName>
    <definedName name="_SIHUAS" localSheetId="16">#REF!</definedName>
    <definedName name="_SIHUAS" localSheetId="18">#REF!</definedName>
    <definedName name="_SIHUAS">#REF!</definedName>
    <definedName name="_SUCRE" localSheetId="12">#REF!</definedName>
    <definedName name="_SUCRE" localSheetId="13">#REF!</definedName>
    <definedName name="_SUCRE" localSheetId="16">#REF!</definedName>
    <definedName name="_SUCRE" localSheetId="18">#REF!</definedName>
    <definedName name="_SUCRE">#REF!</definedName>
    <definedName name="_SULLANA" localSheetId="12">#REF!</definedName>
    <definedName name="_SULLANA" localSheetId="13">#REF!</definedName>
    <definedName name="_SULLANA" localSheetId="16">#REF!</definedName>
    <definedName name="_SULLANA" localSheetId="18">#REF!</definedName>
    <definedName name="_SULLANA">#REF!</definedName>
    <definedName name="_TACNA" localSheetId="12">#REF!</definedName>
    <definedName name="_TACNA" localSheetId="13">#REF!</definedName>
    <definedName name="_TACNA" localSheetId="16">#REF!</definedName>
    <definedName name="_TACNA" localSheetId="18">#REF!</definedName>
    <definedName name="_TACNA">#REF!</definedName>
    <definedName name="_TACNA_" localSheetId="12">#REF!</definedName>
    <definedName name="_TACNA_" localSheetId="13">#REF!</definedName>
    <definedName name="_TACNA_" localSheetId="16">#REF!</definedName>
    <definedName name="_TACNA_" localSheetId="18">#REF!</definedName>
    <definedName name="_TACNA_">#REF!</definedName>
    <definedName name="_TAHUAMANU" localSheetId="12">#REF!</definedName>
    <definedName name="_TAHUAMANU" localSheetId="13">#REF!</definedName>
    <definedName name="_TAHUAMANU" localSheetId="16">#REF!</definedName>
    <definedName name="_TAHUAMANU" localSheetId="18">#REF!</definedName>
    <definedName name="_TAHUAMANU">#REF!</definedName>
    <definedName name="_TALARA" localSheetId="12">#REF!</definedName>
    <definedName name="_TALARA" localSheetId="13">#REF!</definedName>
    <definedName name="_TALARA" localSheetId="16">#REF!</definedName>
    <definedName name="_TALARA" localSheetId="18">#REF!</definedName>
    <definedName name="_TALARA">#REF!</definedName>
    <definedName name="_TAMBOPATA" localSheetId="12">#REF!</definedName>
    <definedName name="_TAMBOPATA" localSheetId="13">#REF!</definedName>
    <definedName name="_TAMBOPATA" localSheetId="16">#REF!</definedName>
    <definedName name="_TAMBOPATA" localSheetId="18">#REF!</definedName>
    <definedName name="_TAMBOPATA">#REF!</definedName>
    <definedName name="_TARATA" localSheetId="12">#REF!</definedName>
    <definedName name="_TARATA" localSheetId="13">#REF!</definedName>
    <definedName name="_TARATA" localSheetId="16">#REF!</definedName>
    <definedName name="_TARATA" localSheetId="18">#REF!</definedName>
    <definedName name="_TARATA">#REF!</definedName>
    <definedName name="_TARMA" localSheetId="12">#REF!</definedName>
    <definedName name="_TARMA" localSheetId="13">#REF!</definedName>
    <definedName name="_TARMA" localSheetId="16">#REF!</definedName>
    <definedName name="_TARMA" localSheetId="18">#REF!</definedName>
    <definedName name="_TARMA">#REF!</definedName>
    <definedName name="_TAYACAJA" localSheetId="12">#REF!</definedName>
    <definedName name="_TAYACAJA" localSheetId="13">#REF!</definedName>
    <definedName name="_TAYACAJA" localSheetId="16">#REF!</definedName>
    <definedName name="_TAYACAJA" localSheetId="18">#REF!</definedName>
    <definedName name="_TAYACAJA">#REF!</definedName>
    <definedName name="_TOCACHE" localSheetId="12">#REF!</definedName>
    <definedName name="_TOCACHE" localSheetId="13">#REF!</definedName>
    <definedName name="_TOCACHE" localSheetId="16">#REF!</definedName>
    <definedName name="_TOCACHE" localSheetId="18">#REF!</definedName>
    <definedName name="_TOCACHE">#REF!</definedName>
    <definedName name="_TODOS" localSheetId="12">#REF!</definedName>
    <definedName name="_TODOS" localSheetId="13">#REF!</definedName>
    <definedName name="_TODOS" localSheetId="16">#REF!</definedName>
    <definedName name="_TODOS" localSheetId="18">#REF!</definedName>
    <definedName name="_TODOS">#REF!</definedName>
    <definedName name="_TRUJILLO" localSheetId="12">#REF!</definedName>
    <definedName name="_TRUJILLO" localSheetId="13">#REF!</definedName>
    <definedName name="_TRUJILLO" localSheetId="16">#REF!</definedName>
    <definedName name="_TRUJILLO" localSheetId="18">#REF!</definedName>
    <definedName name="_TRUJILLO">#REF!</definedName>
    <definedName name="_TUMBES" localSheetId="12">#REF!</definedName>
    <definedName name="_TUMBES" localSheetId="13">#REF!</definedName>
    <definedName name="_TUMBES" localSheetId="16">#REF!</definedName>
    <definedName name="_TUMBES" localSheetId="18">#REF!</definedName>
    <definedName name="_TUMBES">#REF!</definedName>
    <definedName name="_TUMBES_" localSheetId="12">#REF!</definedName>
    <definedName name="_TUMBES_" localSheetId="13">#REF!</definedName>
    <definedName name="_TUMBES_" localSheetId="16">#REF!</definedName>
    <definedName name="_TUMBES_" localSheetId="18">#REF!</definedName>
    <definedName name="_TUMBES_">#REF!</definedName>
    <definedName name="_UCAYALI" localSheetId="12">#REF!</definedName>
    <definedName name="_UCAYALI" localSheetId="13">#REF!</definedName>
    <definedName name="_UCAYALI" localSheetId="16">#REF!</definedName>
    <definedName name="_UCAYALI" localSheetId="18">#REF!</definedName>
    <definedName name="_UCAYALI">#REF!</definedName>
    <definedName name="_UCAYALI_" localSheetId="12">#REF!</definedName>
    <definedName name="_UCAYALI_" localSheetId="13">#REF!</definedName>
    <definedName name="_UCAYALI_" localSheetId="16">#REF!</definedName>
    <definedName name="_UCAYALI_" localSheetId="18">#REF!</definedName>
    <definedName name="_UCAYALI_">#REF!</definedName>
    <definedName name="_URUBAMBA" localSheetId="12">#REF!</definedName>
    <definedName name="_URUBAMBA" localSheetId="13">#REF!</definedName>
    <definedName name="_URUBAMBA" localSheetId="16">#REF!</definedName>
    <definedName name="_URUBAMBA" localSheetId="18">#REF!</definedName>
    <definedName name="_URUBAMBA">#REF!</definedName>
    <definedName name="_UTCUBAMBA" localSheetId="12">#REF!</definedName>
    <definedName name="_UTCUBAMBA" localSheetId="13">#REF!</definedName>
    <definedName name="_UTCUBAMBA" localSheetId="16">#REF!</definedName>
    <definedName name="_UTCUBAMBA" localSheetId="18">#REF!</definedName>
    <definedName name="_UTCUBAMBA">#REF!</definedName>
    <definedName name="_VICTOR_FAJARDO" localSheetId="12">#REF!</definedName>
    <definedName name="_VICTOR_FAJARDO" localSheetId="13">#REF!</definedName>
    <definedName name="_VICTOR_FAJARDO" localSheetId="16">#REF!</definedName>
    <definedName name="_VICTOR_FAJARDO" localSheetId="18">#REF!</definedName>
    <definedName name="_VICTOR_FAJARDO">#REF!</definedName>
    <definedName name="_VILCAS_HUAMAN" localSheetId="12">#REF!</definedName>
    <definedName name="_VILCAS_HUAMAN" localSheetId="13">#REF!</definedName>
    <definedName name="_VILCAS_HUAMAN" localSheetId="16">#REF!</definedName>
    <definedName name="_VILCAS_HUAMAN" localSheetId="18">#REF!</definedName>
    <definedName name="_VILCAS_HUAMAN">#REF!</definedName>
    <definedName name="_VIRU" localSheetId="12">#REF!</definedName>
    <definedName name="_VIRU" localSheetId="13">#REF!</definedName>
    <definedName name="_VIRU" localSheetId="16">#REF!</definedName>
    <definedName name="_VIRU" localSheetId="18">#REF!</definedName>
    <definedName name="_VIRU">#REF!</definedName>
    <definedName name="_YAROWILCA" localSheetId="12">#REF!</definedName>
    <definedName name="_YAROWILCA" localSheetId="13">#REF!</definedName>
    <definedName name="_YAROWILCA" localSheetId="16">#REF!</definedName>
    <definedName name="_YAROWILCA" localSheetId="18">#REF!</definedName>
    <definedName name="_YAROWILCA">#REF!</definedName>
    <definedName name="_YAULI" localSheetId="12">#REF!</definedName>
    <definedName name="_YAULI" localSheetId="13">#REF!</definedName>
    <definedName name="_YAULI" localSheetId="16">#REF!</definedName>
    <definedName name="_YAULI" localSheetId="18">#REF!</definedName>
    <definedName name="_YAULI">#REF!</definedName>
    <definedName name="_YAUYOS" localSheetId="12">#REF!</definedName>
    <definedName name="_YAUYOS" localSheetId="13">#REF!</definedName>
    <definedName name="_YAUYOS" localSheetId="16">#REF!</definedName>
    <definedName name="_YAUYOS" localSheetId="18">#REF!</definedName>
    <definedName name="_YAUYOS">#REF!</definedName>
    <definedName name="_YUNGAY" localSheetId="12">#REF!</definedName>
    <definedName name="_YUNGAY" localSheetId="13">#REF!</definedName>
    <definedName name="_YUNGAY" localSheetId="16">#REF!</definedName>
    <definedName name="_YUNGAY" localSheetId="18">#REF!</definedName>
    <definedName name="_YUNGAY">#REF!</definedName>
    <definedName name="_YUNGUYO" localSheetId="12">#REF!</definedName>
    <definedName name="_YUNGUYO" localSheetId="13">#REF!</definedName>
    <definedName name="_YUNGUYO" localSheetId="16">#REF!</definedName>
    <definedName name="_YUNGUYO" localSheetId="18">#REF!</definedName>
    <definedName name="_YUNGUYO">#REF!</definedName>
    <definedName name="_ZARUMILLA" localSheetId="12">#REF!</definedName>
    <definedName name="_ZARUMILLA" localSheetId="13">#REF!</definedName>
    <definedName name="_ZARUMILLA" localSheetId="16">#REF!</definedName>
    <definedName name="_ZARUMILLA" localSheetId="18">#REF!</definedName>
    <definedName name="_ZARUMILLA">#REF!</definedName>
    <definedName name="ANA" localSheetId="12">#REF!</definedName>
    <definedName name="ANA" localSheetId="16">#REF!</definedName>
    <definedName name="ANA">#REF!</definedName>
    <definedName name="_xlnm.Print_Area" localSheetId="2">'F-01'!$A$1:$N$50</definedName>
    <definedName name="_xlnm.Print_Area" localSheetId="1">'F-01 (2)'!$A$1:$N$50</definedName>
    <definedName name="_xlnm.Print_Area" localSheetId="8">'F-07'!$A$1:$Q$25</definedName>
    <definedName name="_xlnm.Print_Area" localSheetId="9">'F-08'!$A$1:$R$109</definedName>
    <definedName name="_xlnm.Print_Area" localSheetId="13">'F-12'!$B$1:$L$79</definedName>
    <definedName name="_xlnm.Print_Area" localSheetId="16">'F-15'!$A$1:$H$9</definedName>
    <definedName name="ARREND" localSheetId="12">#REF!</definedName>
    <definedName name="ARREND" localSheetId="13">#REF!</definedName>
    <definedName name="ARREND" localSheetId="16">#REF!</definedName>
    <definedName name="ARREND" localSheetId="18">#REF!</definedName>
    <definedName name="ARREND">#REF!</definedName>
    <definedName name="dd" localSheetId="2">#REF!</definedName>
    <definedName name="dd" localSheetId="1">#REF!</definedName>
    <definedName name="dd" localSheetId="3">#REF!</definedName>
    <definedName name="dd" localSheetId="4">#REF!</definedName>
    <definedName name="dd" localSheetId="6">#REF!</definedName>
    <definedName name="dd" localSheetId="9">#REF!</definedName>
    <definedName name="dd" localSheetId="12">#REF!</definedName>
    <definedName name="dd" localSheetId="13">#REF!</definedName>
    <definedName name="dd" localSheetId="16">#REF!</definedName>
    <definedName name="dd" localSheetId="18">#REF!</definedName>
    <definedName name="dd">#REF!</definedName>
    <definedName name="DDD" localSheetId="12">#REF!</definedName>
    <definedName name="DDD" localSheetId="13">#REF!</definedName>
    <definedName name="DDD" localSheetId="16">'[1]Lista desplegableGeneral'!#REF!</definedName>
    <definedName name="DDD" localSheetId="18">#REF!</definedName>
    <definedName name="DDD">'[1]Lista desplegableGeneral'!#REF!</definedName>
    <definedName name="DIRECREC" localSheetId="2">#REF!</definedName>
    <definedName name="DIRECREC" localSheetId="1">#REF!</definedName>
    <definedName name="DIRECREC" localSheetId="3">#REF!</definedName>
    <definedName name="DIRECREC" localSheetId="4">#REF!</definedName>
    <definedName name="DIRECREC" localSheetId="6">#REF!</definedName>
    <definedName name="DIRECREC" localSheetId="9">#REF!</definedName>
    <definedName name="DIRECREC" localSheetId="12">#REF!</definedName>
    <definedName name="DIRECREC" localSheetId="13">#REF!</definedName>
    <definedName name="DIRECREC" localSheetId="16">#REF!</definedName>
    <definedName name="DIRECREC" localSheetId="18">#REF!</definedName>
    <definedName name="DIRECREC">#REF!</definedName>
    <definedName name="DONAC" localSheetId="2">#REF!</definedName>
    <definedName name="DONAC" localSheetId="1">#REF!</definedName>
    <definedName name="DONAC" localSheetId="3">#REF!</definedName>
    <definedName name="DONAC" localSheetId="4">#REF!</definedName>
    <definedName name="DONAC" localSheetId="6">#REF!</definedName>
    <definedName name="DONAC" localSheetId="9">#REF!</definedName>
    <definedName name="DONAC" localSheetId="12">#REF!</definedName>
    <definedName name="DONAC" localSheetId="13">#REF!</definedName>
    <definedName name="DONAC" localSheetId="16">#REF!</definedName>
    <definedName name="DONAC" localSheetId="18">#REF!</definedName>
    <definedName name="DONAC">#REF!</definedName>
    <definedName name="E" localSheetId="12">#REF!</definedName>
    <definedName name="E" localSheetId="13">#REF!</definedName>
    <definedName name="E" localSheetId="16">#REF!</definedName>
    <definedName name="E" localSheetId="18">#REF!</definedName>
    <definedName name="E">#REF!</definedName>
    <definedName name="EE" localSheetId="2">#REF!</definedName>
    <definedName name="EE" localSheetId="1">#REF!</definedName>
    <definedName name="EE" localSheetId="3">#REF!</definedName>
    <definedName name="EE" localSheetId="4">#REF!</definedName>
    <definedName name="EE" localSheetId="6">#REF!</definedName>
    <definedName name="EE" localSheetId="9">#REF!</definedName>
    <definedName name="EE" localSheetId="12">#REF!</definedName>
    <definedName name="EE" localSheetId="13">#REF!</definedName>
    <definedName name="EE" localSheetId="16">#REF!</definedName>
    <definedName name="EE" localSheetId="18">#REF!</definedName>
    <definedName name="EE">#REF!</definedName>
    <definedName name="EL_COLLAO" localSheetId="12">#REF!</definedName>
    <definedName name="EL_COLLAO" localSheetId="13">#REF!</definedName>
    <definedName name="EL_COLLAO" localSheetId="16">#REF!</definedName>
    <definedName name="EL_COLLAO" localSheetId="18">#REF!</definedName>
    <definedName name="EL_COLLAO">#REF!</definedName>
    <definedName name="gfh" localSheetId="12">#REF!</definedName>
    <definedName name="gfh" localSheetId="13">#REF!</definedName>
    <definedName name="gfh" localSheetId="16">#REF!</definedName>
    <definedName name="gfh" localSheetId="18">#REF!</definedName>
    <definedName name="gfh">#REF!</definedName>
    <definedName name="hh" localSheetId="12">#REF!</definedName>
    <definedName name="hh" localSheetId="13">#REF!</definedName>
    <definedName name="hh" localSheetId="16">#REF!</definedName>
    <definedName name="hh" localSheetId="18">#REF!</definedName>
    <definedName name="hh">#REF!</definedName>
    <definedName name="INIDADEEJECUTORA_F5">'[2]Lista Desplegable'!$A$97:$FT$135</definedName>
    <definedName name="K" localSheetId="16">#REF!</definedName>
    <definedName name="K">#REF!</definedName>
    <definedName name="KKK" localSheetId="16">#REF!</definedName>
    <definedName name="KKK">#REF!</definedName>
    <definedName name="PERU01" localSheetId="12">#REF!</definedName>
    <definedName name="PERU01" localSheetId="16">#REF!</definedName>
    <definedName name="PERU01">#REF!</definedName>
    <definedName name="PERU1." localSheetId="12">#REF!</definedName>
    <definedName name="PERU1." localSheetId="16">#REF!</definedName>
    <definedName name="PERU1.">#REF!</definedName>
    <definedName name="qqqq" localSheetId="12">#REF!</definedName>
    <definedName name="qqqq" localSheetId="13">#REF!</definedName>
    <definedName name="qqqq" localSheetId="16">#REF!</definedName>
    <definedName name="qqqq" localSheetId="18">#REF!</definedName>
    <definedName name="qqqq">#REF!</definedName>
    <definedName name="RECORD" localSheetId="2">#REF!</definedName>
    <definedName name="RECORD" localSheetId="1">#REF!</definedName>
    <definedName name="RECORD" localSheetId="3">#REF!</definedName>
    <definedName name="RECORD" localSheetId="4">#REF!</definedName>
    <definedName name="RECORD" localSheetId="6">#REF!</definedName>
    <definedName name="RECORD" localSheetId="9">#REF!</definedName>
    <definedName name="RECORD" localSheetId="12">#REF!</definedName>
    <definedName name="RECORD" localSheetId="13">#REF!</definedName>
    <definedName name="RECORD" localSheetId="16">#REF!</definedName>
    <definedName name="RECORD" localSheetId="18">#REF!</definedName>
    <definedName name="RECORD">#REF!</definedName>
    <definedName name="RECPUB" localSheetId="2">#REF!</definedName>
    <definedName name="RECPUB" localSheetId="1">#REF!</definedName>
    <definedName name="RECPUB" localSheetId="3">#REF!</definedName>
    <definedName name="RECPUB" localSheetId="4">#REF!</definedName>
    <definedName name="RECPUB" localSheetId="6">#REF!</definedName>
    <definedName name="RECPUB" localSheetId="9">#REF!</definedName>
    <definedName name="RECPUB" localSheetId="12">#REF!</definedName>
    <definedName name="RECPUB" localSheetId="13">#REF!</definedName>
    <definedName name="RECPUB" localSheetId="16">#REF!</definedName>
    <definedName name="RECPUB" localSheetId="18">#REF!</definedName>
    <definedName name="RECPUB">#REF!</definedName>
    <definedName name="SI" localSheetId="12">#REF!</definedName>
    <definedName name="SI" localSheetId="16">#REF!</definedName>
    <definedName name="SI">#REF!</definedName>
    <definedName name="ss" localSheetId="16">#REF!</definedName>
    <definedName name="ss">#REF!</definedName>
    <definedName name="ssssssssssssssssssssssss">#REF!</definedName>
    <definedName name="_xlnm.Print_Titles" localSheetId="2">'F-01'!$1:$2</definedName>
    <definedName name="_xlnm.Print_Titles" localSheetId="1">'F-01 (2)'!$1:$2</definedName>
    <definedName name="WW" localSheetId="12">#REF!</definedName>
    <definedName name="WW" localSheetId="13">#REF!</definedName>
    <definedName name="WW" localSheetId="16">#REF!</definedName>
    <definedName name="WW" localSheetId="18">#REF!</definedName>
    <definedName name="WW">#REF!</definedName>
    <definedName name="XPRINT" localSheetId="2">#REF!</definedName>
    <definedName name="XPRINT" localSheetId="1">#REF!</definedName>
    <definedName name="XPRINT" localSheetId="3">#REF!</definedName>
    <definedName name="XPRINT" localSheetId="4">#REF!</definedName>
    <definedName name="XPRINT" localSheetId="6">#REF!</definedName>
    <definedName name="XPRINT" localSheetId="9">#REF!</definedName>
    <definedName name="XPRINT" localSheetId="12">#REF!</definedName>
    <definedName name="XPRINT" localSheetId="13">#REF!</definedName>
    <definedName name="XPRINT" localSheetId="16">#REF!</definedName>
    <definedName name="XPRINT" localSheetId="18">#REF!</definedName>
    <definedName name="XPRINT">#REF!</definedName>
    <definedName name="XPRINT2" localSheetId="2">#REF!</definedName>
    <definedName name="XPRINT2" localSheetId="1">#REF!</definedName>
    <definedName name="XPRINT2" localSheetId="3">#REF!</definedName>
    <definedName name="XPRINT2" localSheetId="4">#REF!</definedName>
    <definedName name="XPRINT2" localSheetId="6">#REF!</definedName>
    <definedName name="XPRINT2" localSheetId="9">#REF!</definedName>
    <definedName name="XPRINT2" localSheetId="12">#REF!</definedName>
    <definedName name="XPRINT2" localSheetId="13">#REF!</definedName>
    <definedName name="XPRINT2" localSheetId="16">#REF!</definedName>
    <definedName name="XPRINT2" localSheetId="18">#REF!</definedName>
    <definedName name="XPRINT2">#REF!</definedName>
    <definedName name="XPRINT3" localSheetId="2">#REF!</definedName>
    <definedName name="XPRINT3" localSheetId="1">#REF!</definedName>
    <definedName name="XPRINT3" localSheetId="3">#REF!</definedName>
    <definedName name="XPRINT3" localSheetId="4">#REF!</definedName>
    <definedName name="XPRINT3" localSheetId="6">#REF!</definedName>
    <definedName name="XPRINT3" localSheetId="9">#REF!</definedName>
    <definedName name="XPRINT3" localSheetId="12">#REF!</definedName>
    <definedName name="XPRINT3" localSheetId="13">#REF!</definedName>
    <definedName name="XPRINT3" localSheetId="16">#REF!</definedName>
    <definedName name="XPRINT3" localSheetId="18">#REF!</definedName>
    <definedName name="XPRINT3">#REF!</definedName>
    <definedName name="XPRINT4" localSheetId="2">#REF!</definedName>
    <definedName name="XPRINT4" localSheetId="1">#REF!</definedName>
    <definedName name="XPRINT4" localSheetId="3">#REF!</definedName>
    <definedName name="XPRINT4" localSheetId="4">#REF!</definedName>
    <definedName name="XPRINT4" localSheetId="6">#REF!</definedName>
    <definedName name="XPRINT4" localSheetId="9">#REF!</definedName>
    <definedName name="XPRINT4" localSheetId="12">#REF!</definedName>
    <definedName name="XPRINT4" localSheetId="13">#REF!</definedName>
    <definedName name="XPRINT4" localSheetId="16">#REF!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2" i="80" l="1"/>
  <c r="C39" i="79" l="1"/>
  <c r="P250" i="100" l="1"/>
  <c r="C43" i="70" l="1"/>
  <c r="C42" i="70"/>
  <c r="F13" i="101"/>
  <c r="P3978" i="88" l="1"/>
  <c r="P3977" i="88"/>
  <c r="P3976" i="88"/>
  <c r="P3975" i="88"/>
  <c r="C37" i="79" l="1"/>
  <c r="C32" i="79"/>
  <c r="C31" i="79"/>
  <c r="C30" i="79"/>
  <c r="C157" i="70"/>
  <c r="C164" i="70" s="1"/>
  <c r="D157" i="70"/>
  <c r="B157" i="70"/>
  <c r="C150" i="70"/>
  <c r="D150" i="70"/>
  <c r="D164" i="70" s="1"/>
  <c r="B150" i="70"/>
  <c r="D51" i="70"/>
  <c r="C51" i="70"/>
  <c r="B51" i="70"/>
  <c r="D50" i="70"/>
  <c r="C50" i="70"/>
  <c r="B50" i="70"/>
  <c r="D49" i="70"/>
  <c r="C49" i="70"/>
  <c r="B49" i="70"/>
  <c r="D48" i="70"/>
  <c r="D47" i="70" s="1"/>
  <c r="D54" i="70" s="1"/>
  <c r="C48" i="70"/>
  <c r="B48" i="70"/>
  <c r="C41" i="70"/>
  <c r="D41" i="70"/>
  <c r="D40" i="70" s="1"/>
  <c r="D42" i="70"/>
  <c r="D43" i="70"/>
  <c r="C44" i="70"/>
  <c r="D44" i="70"/>
  <c r="C45" i="70"/>
  <c r="D45" i="70"/>
  <c r="C46" i="70"/>
  <c r="D46" i="70"/>
  <c r="B42" i="70"/>
  <c r="B43" i="70"/>
  <c r="B44" i="70"/>
  <c r="B45" i="70"/>
  <c r="B46" i="70"/>
  <c r="B41" i="70"/>
  <c r="D109" i="70"/>
  <c r="B109" i="70"/>
  <c r="C95" i="70"/>
  <c r="C109" i="70" s="1"/>
  <c r="D95" i="70"/>
  <c r="B95" i="70"/>
  <c r="D19" i="73"/>
  <c r="C47" i="70" l="1"/>
  <c r="B40" i="70"/>
  <c r="B164" i="70"/>
  <c r="C40" i="70"/>
  <c r="C54" i="70" s="1"/>
  <c r="C40" i="79" l="1"/>
  <c r="D40" i="79"/>
  <c r="B40" i="79"/>
  <c r="B19" i="73"/>
  <c r="B47" i="70"/>
  <c r="B54" i="70" s="1"/>
  <c r="C212" i="70"/>
  <c r="C219" i="70" s="1"/>
  <c r="C331" i="70" s="1"/>
  <c r="D212" i="70"/>
  <c r="D219" i="70" s="1"/>
  <c r="B212" i="70"/>
  <c r="B219" i="70" s="1"/>
  <c r="G100" i="99" l="1"/>
  <c r="E100" i="99"/>
  <c r="C100" i="99"/>
  <c r="G74" i="99"/>
  <c r="E74" i="99"/>
  <c r="C74" i="99"/>
  <c r="G48" i="99"/>
  <c r="E48" i="99"/>
  <c r="C48" i="99"/>
  <c r="G22" i="99"/>
  <c r="E22" i="99"/>
  <c r="C22" i="99"/>
  <c r="E250" i="100"/>
  <c r="X248" i="100"/>
  <c r="L248" i="100"/>
  <c r="Y243" i="100"/>
  <c r="X243" i="100"/>
  <c r="W243" i="100"/>
  <c r="V243" i="100"/>
  <c r="U243" i="100"/>
  <c r="T243" i="100"/>
  <c r="S243" i="100"/>
  <c r="R243" i="100"/>
  <c r="O243" i="100"/>
  <c r="N243" i="100"/>
  <c r="M243" i="100"/>
  <c r="L243" i="100"/>
  <c r="K243" i="100"/>
  <c r="J243" i="100"/>
  <c r="I243" i="100"/>
  <c r="H243" i="100"/>
  <c r="G243" i="100"/>
  <c r="F243" i="100"/>
  <c r="C243" i="100"/>
  <c r="B243" i="100"/>
  <c r="Y236" i="100"/>
  <c r="X236" i="100"/>
  <c r="W236" i="100"/>
  <c r="V236" i="100"/>
  <c r="U236" i="100"/>
  <c r="T236" i="100"/>
  <c r="S236" i="100"/>
  <c r="R236" i="100"/>
  <c r="O236" i="100"/>
  <c r="N236" i="100"/>
  <c r="M236" i="100"/>
  <c r="L236" i="100"/>
  <c r="K236" i="100"/>
  <c r="J236" i="100"/>
  <c r="I236" i="100"/>
  <c r="H236" i="100"/>
  <c r="G236" i="100"/>
  <c r="F236" i="100"/>
  <c r="C236" i="100"/>
  <c r="B236" i="100"/>
  <c r="Y229" i="100"/>
  <c r="X229" i="100"/>
  <c r="W229" i="100"/>
  <c r="V229" i="100"/>
  <c r="U229" i="100"/>
  <c r="T229" i="100"/>
  <c r="S229" i="100"/>
  <c r="R229" i="100"/>
  <c r="O229" i="100"/>
  <c r="N229" i="100"/>
  <c r="M229" i="100"/>
  <c r="L229" i="100"/>
  <c r="K229" i="100"/>
  <c r="J229" i="100"/>
  <c r="I229" i="100"/>
  <c r="H229" i="100"/>
  <c r="G229" i="100"/>
  <c r="F229" i="100"/>
  <c r="C229" i="100"/>
  <c r="B229" i="100"/>
  <c r="Y221" i="100"/>
  <c r="X221" i="100"/>
  <c r="W221" i="100"/>
  <c r="V221" i="100"/>
  <c r="U221" i="100"/>
  <c r="T221" i="100"/>
  <c r="S221" i="100"/>
  <c r="R221" i="100"/>
  <c r="Q221" i="100"/>
  <c r="Q250" i="100" s="1"/>
  <c r="O221" i="100"/>
  <c r="N221" i="100"/>
  <c r="M221" i="100"/>
  <c r="L221" i="100"/>
  <c r="K221" i="100"/>
  <c r="J221" i="100"/>
  <c r="I221" i="100"/>
  <c r="H221" i="100"/>
  <c r="G221" i="100"/>
  <c r="F221" i="100"/>
  <c r="C221" i="100"/>
  <c r="B221" i="100"/>
  <c r="X183" i="100"/>
  <c r="M183" i="100"/>
  <c r="L183" i="100"/>
  <c r="Y180" i="100"/>
  <c r="Y208" i="100" s="1"/>
  <c r="X180" i="100"/>
  <c r="X208" i="100" s="1"/>
  <c r="W180" i="100"/>
  <c r="W208" i="100" s="1"/>
  <c r="V180" i="100"/>
  <c r="V208" i="100" s="1"/>
  <c r="U180" i="100"/>
  <c r="U208" i="100" s="1"/>
  <c r="T180" i="100"/>
  <c r="T208" i="100" s="1"/>
  <c r="S180" i="100"/>
  <c r="S208" i="100" s="1"/>
  <c r="R180" i="100"/>
  <c r="R208" i="100" s="1"/>
  <c r="Q180" i="100"/>
  <c r="Q208" i="100" s="1"/>
  <c r="O180" i="100"/>
  <c r="O208" i="100" s="1"/>
  <c r="N180" i="100"/>
  <c r="N208" i="100" s="1"/>
  <c r="M180" i="100"/>
  <c r="M208" i="100" s="1"/>
  <c r="L180" i="100"/>
  <c r="L208" i="100" s="1"/>
  <c r="K180" i="100"/>
  <c r="K208" i="100" s="1"/>
  <c r="J180" i="100"/>
  <c r="J208" i="100" s="1"/>
  <c r="I180" i="100"/>
  <c r="I208" i="100" s="1"/>
  <c r="H180" i="100"/>
  <c r="H208" i="100" s="1"/>
  <c r="G180" i="100"/>
  <c r="G208" i="100" s="1"/>
  <c r="F180" i="100"/>
  <c r="F208" i="100" s="1"/>
  <c r="E180" i="100"/>
  <c r="E208" i="100" s="1"/>
  <c r="C180" i="100"/>
  <c r="C208" i="100" s="1"/>
  <c r="B180" i="100"/>
  <c r="B208" i="100" s="1"/>
  <c r="X165" i="100"/>
  <c r="L165" i="100"/>
  <c r="X163" i="100"/>
  <c r="L163" i="100"/>
  <c r="X162" i="100"/>
  <c r="L162" i="100"/>
  <c r="X161" i="100"/>
  <c r="L161" i="100"/>
  <c r="X160" i="100"/>
  <c r="L160" i="100"/>
  <c r="X159" i="100"/>
  <c r="L159" i="100"/>
  <c r="Y158" i="100"/>
  <c r="W158" i="100"/>
  <c r="V158" i="100"/>
  <c r="U158" i="100"/>
  <c r="T158" i="100"/>
  <c r="S158" i="100"/>
  <c r="R158" i="100"/>
  <c r="Q158" i="100"/>
  <c r="P158" i="100"/>
  <c r="N158" i="100"/>
  <c r="M158" i="100"/>
  <c r="K158" i="100"/>
  <c r="J158" i="100"/>
  <c r="I158" i="100"/>
  <c r="H158" i="100"/>
  <c r="G158" i="100"/>
  <c r="F158" i="100"/>
  <c r="E158" i="100"/>
  <c r="D158" i="100"/>
  <c r="B158" i="100"/>
  <c r="X155" i="100"/>
  <c r="L155" i="100"/>
  <c r="X154" i="100"/>
  <c r="L154" i="100"/>
  <c r="X153" i="100"/>
  <c r="L153" i="100"/>
  <c r="X152" i="100"/>
  <c r="L152" i="100"/>
  <c r="X151" i="100"/>
  <c r="L151" i="100"/>
  <c r="X150" i="100"/>
  <c r="L150" i="100"/>
  <c r="X149" i="100"/>
  <c r="L149" i="100"/>
  <c r="X148" i="100"/>
  <c r="L148" i="100"/>
  <c r="Y147" i="100"/>
  <c r="W147" i="100"/>
  <c r="V147" i="100"/>
  <c r="U147" i="100"/>
  <c r="T147" i="100"/>
  <c r="S147" i="100"/>
  <c r="R147" i="100"/>
  <c r="Q147" i="100"/>
  <c r="P147" i="100"/>
  <c r="N147" i="100"/>
  <c r="M147" i="100"/>
  <c r="K147" i="100"/>
  <c r="J147" i="100"/>
  <c r="I147" i="100"/>
  <c r="H147" i="100"/>
  <c r="G147" i="100"/>
  <c r="F147" i="100"/>
  <c r="E147" i="100"/>
  <c r="D147" i="100"/>
  <c r="B147" i="100"/>
  <c r="X145" i="100"/>
  <c r="L145" i="100"/>
  <c r="X144" i="100"/>
  <c r="L144" i="100"/>
  <c r="X143" i="100"/>
  <c r="L143" i="100"/>
  <c r="X142" i="100"/>
  <c r="L142" i="100"/>
  <c r="W141" i="100"/>
  <c r="V141" i="100"/>
  <c r="U141" i="100"/>
  <c r="T141" i="100"/>
  <c r="S141" i="100"/>
  <c r="R141" i="100"/>
  <c r="Q141" i="100"/>
  <c r="P141" i="100"/>
  <c r="N141" i="100"/>
  <c r="K141" i="100"/>
  <c r="J141" i="100"/>
  <c r="I141" i="100"/>
  <c r="H141" i="100"/>
  <c r="G141" i="100"/>
  <c r="F141" i="100"/>
  <c r="E141" i="100"/>
  <c r="D141" i="100"/>
  <c r="B141" i="100"/>
  <c r="X138" i="100"/>
  <c r="W138" i="100"/>
  <c r="V138" i="100"/>
  <c r="U138" i="100"/>
  <c r="T138" i="100"/>
  <c r="S138" i="100"/>
  <c r="R138" i="100"/>
  <c r="Q138" i="100"/>
  <c r="P138" i="100"/>
  <c r="N138" i="100"/>
  <c r="L138" i="100"/>
  <c r="K138" i="100"/>
  <c r="J138" i="100"/>
  <c r="I138" i="100"/>
  <c r="H138" i="100"/>
  <c r="G138" i="100"/>
  <c r="F138" i="100"/>
  <c r="E138" i="100"/>
  <c r="D138" i="100"/>
  <c r="B138" i="100"/>
  <c r="Y123" i="100"/>
  <c r="X123" i="100"/>
  <c r="M123" i="100"/>
  <c r="L123" i="100"/>
  <c r="Y122" i="100"/>
  <c r="X122" i="100"/>
  <c r="M122" i="100"/>
  <c r="L122" i="100"/>
  <c r="Y121" i="100"/>
  <c r="X121" i="100"/>
  <c r="M121" i="100"/>
  <c r="L121" i="100"/>
  <c r="Y120" i="100"/>
  <c r="X120" i="100"/>
  <c r="M120" i="100"/>
  <c r="L120" i="100"/>
  <c r="Y119" i="100"/>
  <c r="X119" i="100"/>
  <c r="M119" i="100"/>
  <c r="L119" i="100"/>
  <c r="Y118" i="100"/>
  <c r="X118" i="100"/>
  <c r="M118" i="100"/>
  <c r="L118" i="100"/>
  <c r="Y117" i="100"/>
  <c r="X117" i="100"/>
  <c r="M117" i="100"/>
  <c r="L117" i="100"/>
  <c r="Y116" i="100"/>
  <c r="X116" i="100"/>
  <c r="M116" i="100"/>
  <c r="L116" i="100"/>
  <c r="W115" i="100"/>
  <c r="V115" i="100"/>
  <c r="U115" i="100"/>
  <c r="T115" i="100"/>
  <c r="S115" i="100"/>
  <c r="R115" i="100"/>
  <c r="Q115" i="100"/>
  <c r="O115" i="100"/>
  <c r="N115" i="100"/>
  <c r="K115" i="100"/>
  <c r="J115" i="100"/>
  <c r="I115" i="100"/>
  <c r="H115" i="100"/>
  <c r="G115" i="100"/>
  <c r="F115" i="100"/>
  <c r="E115" i="100"/>
  <c r="C115" i="100"/>
  <c r="B115" i="100"/>
  <c r="Y114" i="100"/>
  <c r="X114" i="100"/>
  <c r="M114" i="100"/>
  <c r="L114" i="100"/>
  <c r="Y113" i="100"/>
  <c r="X113" i="100"/>
  <c r="M113" i="100"/>
  <c r="L113" i="100"/>
  <c r="Y112" i="100"/>
  <c r="X112" i="100"/>
  <c r="M112" i="100"/>
  <c r="L112" i="100"/>
  <c r="Y111" i="100"/>
  <c r="X111" i="100"/>
  <c r="M111" i="100"/>
  <c r="L111" i="100"/>
  <c r="Y110" i="100"/>
  <c r="X110" i="100"/>
  <c r="M110" i="100"/>
  <c r="L110" i="100"/>
  <c r="Y109" i="100"/>
  <c r="X109" i="100"/>
  <c r="M109" i="100"/>
  <c r="L109" i="100"/>
  <c r="Y108" i="100"/>
  <c r="X108" i="100"/>
  <c r="M108" i="100"/>
  <c r="L108" i="100"/>
  <c r="Y107" i="100"/>
  <c r="X107" i="100"/>
  <c r="M107" i="100"/>
  <c r="L107" i="100"/>
  <c r="W106" i="100"/>
  <c r="V106" i="100"/>
  <c r="U106" i="100"/>
  <c r="T106" i="100"/>
  <c r="S106" i="100"/>
  <c r="R106" i="100"/>
  <c r="Q106" i="100"/>
  <c r="O106" i="100"/>
  <c r="N106" i="100"/>
  <c r="K106" i="100"/>
  <c r="J106" i="100"/>
  <c r="I106" i="100"/>
  <c r="H106" i="100"/>
  <c r="G106" i="100"/>
  <c r="F106" i="100"/>
  <c r="E106" i="100"/>
  <c r="C106" i="100"/>
  <c r="B106" i="100"/>
  <c r="Y105" i="100"/>
  <c r="X105" i="100"/>
  <c r="M105" i="100"/>
  <c r="L105" i="100"/>
  <c r="Y104" i="100"/>
  <c r="X104" i="100"/>
  <c r="M104" i="100"/>
  <c r="L104" i="100"/>
  <c r="Y103" i="100"/>
  <c r="X103" i="100"/>
  <c r="M103" i="100"/>
  <c r="L103" i="100"/>
  <c r="Y102" i="100"/>
  <c r="X102" i="100"/>
  <c r="M102" i="100"/>
  <c r="L102" i="100"/>
  <c r="Y101" i="100"/>
  <c r="X101" i="100"/>
  <c r="M101" i="100"/>
  <c r="L101" i="100"/>
  <c r="Y100" i="100"/>
  <c r="X100" i="100"/>
  <c r="M100" i="100"/>
  <c r="L100" i="100"/>
  <c r="Y99" i="100"/>
  <c r="X99" i="100"/>
  <c r="M99" i="100"/>
  <c r="L99" i="100"/>
  <c r="Y98" i="100"/>
  <c r="X98" i="100"/>
  <c r="X97" i="100" s="1"/>
  <c r="M98" i="100"/>
  <c r="L98" i="100"/>
  <c r="L97" i="100" s="1"/>
  <c r="W97" i="100"/>
  <c r="V97" i="100"/>
  <c r="U97" i="100"/>
  <c r="T97" i="100"/>
  <c r="S97" i="100"/>
  <c r="R97" i="100"/>
  <c r="Q97" i="100"/>
  <c r="O97" i="100"/>
  <c r="N97" i="100"/>
  <c r="K97" i="100"/>
  <c r="J97" i="100"/>
  <c r="I97" i="100"/>
  <c r="H97" i="100"/>
  <c r="G97" i="100"/>
  <c r="F97" i="100"/>
  <c r="E97" i="100"/>
  <c r="C97" i="100"/>
  <c r="B97" i="100"/>
  <c r="Y96" i="100"/>
  <c r="X96" i="100"/>
  <c r="M96" i="100"/>
  <c r="L96" i="100"/>
  <c r="Y95" i="100"/>
  <c r="X95" i="100"/>
  <c r="M95" i="100"/>
  <c r="L95" i="100"/>
  <c r="Y94" i="100"/>
  <c r="X94" i="100"/>
  <c r="M94" i="100"/>
  <c r="L94" i="100"/>
  <c r="Y93" i="100"/>
  <c r="X93" i="100"/>
  <c r="M93" i="100"/>
  <c r="L93" i="100"/>
  <c r="Y92" i="100"/>
  <c r="X92" i="100"/>
  <c r="M92" i="100"/>
  <c r="L92" i="100"/>
  <c r="Y91" i="100"/>
  <c r="X91" i="100"/>
  <c r="M91" i="100"/>
  <c r="L91" i="100"/>
  <c r="Y90" i="100"/>
  <c r="X90" i="100"/>
  <c r="M90" i="100"/>
  <c r="L90" i="100"/>
  <c r="Y89" i="100"/>
  <c r="X89" i="100"/>
  <c r="M89" i="100"/>
  <c r="L89" i="100"/>
  <c r="W88" i="100"/>
  <c r="V88" i="100"/>
  <c r="U88" i="100"/>
  <c r="T88" i="100"/>
  <c r="S88" i="100"/>
  <c r="R88" i="100"/>
  <c r="Q88" i="100"/>
  <c r="O88" i="100"/>
  <c r="N88" i="100"/>
  <c r="K88" i="100"/>
  <c r="J88" i="100"/>
  <c r="I88" i="100"/>
  <c r="H88" i="100"/>
  <c r="G88" i="100"/>
  <c r="F88" i="100"/>
  <c r="E88" i="100"/>
  <c r="C88" i="100"/>
  <c r="B88" i="100"/>
  <c r="Y87" i="100"/>
  <c r="X87" i="100"/>
  <c r="M87" i="100"/>
  <c r="L87" i="100"/>
  <c r="Y86" i="100"/>
  <c r="X86" i="100"/>
  <c r="M86" i="100"/>
  <c r="L86" i="100"/>
  <c r="Y85" i="100"/>
  <c r="X85" i="100"/>
  <c r="M85" i="100"/>
  <c r="L85" i="100"/>
  <c r="Y84" i="100"/>
  <c r="X84" i="100"/>
  <c r="M84" i="100"/>
  <c r="L84" i="100"/>
  <c r="Y83" i="100"/>
  <c r="X83" i="100"/>
  <c r="M83" i="100"/>
  <c r="L83" i="100"/>
  <c r="Y82" i="100"/>
  <c r="X82" i="100"/>
  <c r="M82" i="100"/>
  <c r="L82" i="100"/>
  <c r="Y81" i="100"/>
  <c r="X81" i="100"/>
  <c r="M81" i="100"/>
  <c r="L81" i="100"/>
  <c r="Y80" i="100"/>
  <c r="X80" i="100"/>
  <c r="M80" i="100"/>
  <c r="L80" i="100"/>
  <c r="Y79" i="100"/>
  <c r="X79" i="100"/>
  <c r="M79" i="100"/>
  <c r="L79" i="100"/>
  <c r="W78" i="100"/>
  <c r="V78" i="100"/>
  <c r="U78" i="100"/>
  <c r="T78" i="100"/>
  <c r="S78" i="100"/>
  <c r="R78" i="100"/>
  <c r="Q78" i="100"/>
  <c r="O78" i="100"/>
  <c r="N78" i="100"/>
  <c r="K78" i="100"/>
  <c r="J78" i="100"/>
  <c r="I78" i="100"/>
  <c r="H78" i="100"/>
  <c r="G78" i="100"/>
  <c r="F78" i="100"/>
  <c r="E78" i="100"/>
  <c r="C78" i="100"/>
  <c r="B78" i="100"/>
  <c r="Y74" i="100"/>
  <c r="Y73" i="100" s="1"/>
  <c r="X74" i="100"/>
  <c r="X73" i="100" s="1"/>
  <c r="M74" i="100"/>
  <c r="M73" i="100" s="1"/>
  <c r="L74" i="100"/>
  <c r="L73" i="100" s="1"/>
  <c r="W73" i="100"/>
  <c r="V73" i="100"/>
  <c r="U73" i="100"/>
  <c r="T73" i="100"/>
  <c r="S73" i="100"/>
  <c r="R73" i="100"/>
  <c r="Q73" i="100"/>
  <c r="O73" i="100"/>
  <c r="N73" i="100"/>
  <c r="K73" i="100"/>
  <c r="J73" i="100"/>
  <c r="I73" i="100"/>
  <c r="H73" i="100"/>
  <c r="G73" i="100"/>
  <c r="F73" i="100"/>
  <c r="E73" i="100"/>
  <c r="C73" i="100"/>
  <c r="B73" i="100"/>
  <c r="Y72" i="100"/>
  <c r="X72" i="100"/>
  <c r="M72" i="100"/>
  <c r="L72" i="100"/>
  <c r="Y71" i="100"/>
  <c r="X71" i="100"/>
  <c r="M71" i="100"/>
  <c r="L71" i="100"/>
  <c r="Y70" i="100"/>
  <c r="X70" i="100"/>
  <c r="M70" i="100"/>
  <c r="L70" i="100"/>
  <c r="W69" i="100"/>
  <c r="V69" i="100"/>
  <c r="U69" i="100"/>
  <c r="T69" i="100"/>
  <c r="S69" i="100"/>
  <c r="R69" i="100"/>
  <c r="Q69" i="100"/>
  <c r="O69" i="100"/>
  <c r="N69" i="100"/>
  <c r="K69" i="100"/>
  <c r="J69" i="100"/>
  <c r="I69" i="100"/>
  <c r="H69" i="100"/>
  <c r="G69" i="100"/>
  <c r="F69" i="100"/>
  <c r="E69" i="100"/>
  <c r="C69" i="100"/>
  <c r="B69" i="100"/>
  <c r="Y68" i="100"/>
  <c r="X68" i="100"/>
  <c r="M68" i="100"/>
  <c r="L68" i="100"/>
  <c r="Y67" i="100"/>
  <c r="X67" i="100"/>
  <c r="M67" i="100"/>
  <c r="L67" i="100"/>
  <c r="Y66" i="100"/>
  <c r="X66" i="100"/>
  <c r="M66" i="100"/>
  <c r="L66" i="100"/>
  <c r="Y65" i="100"/>
  <c r="X65" i="100"/>
  <c r="M65" i="100"/>
  <c r="L65" i="100"/>
  <c r="Y64" i="100"/>
  <c r="X64" i="100"/>
  <c r="M64" i="100"/>
  <c r="L64" i="100"/>
  <c r="W63" i="100"/>
  <c r="V63" i="100"/>
  <c r="U63" i="100"/>
  <c r="T63" i="100"/>
  <c r="S63" i="100"/>
  <c r="R63" i="100"/>
  <c r="Q63" i="100"/>
  <c r="O63" i="100"/>
  <c r="N63" i="100"/>
  <c r="K63" i="100"/>
  <c r="J63" i="100"/>
  <c r="I63" i="100"/>
  <c r="H63" i="100"/>
  <c r="G63" i="100"/>
  <c r="F63" i="100"/>
  <c r="E63" i="100"/>
  <c r="C63" i="100"/>
  <c r="B63" i="100"/>
  <c r="Y62" i="100"/>
  <c r="X62" i="100"/>
  <c r="M62" i="100"/>
  <c r="L62" i="100"/>
  <c r="Y61" i="100"/>
  <c r="X61" i="100"/>
  <c r="M61" i="100"/>
  <c r="L61" i="100"/>
  <c r="Y60" i="100"/>
  <c r="X60" i="100"/>
  <c r="M60" i="100"/>
  <c r="L60" i="100"/>
  <c r="Y59" i="100"/>
  <c r="X59" i="100"/>
  <c r="M59" i="100"/>
  <c r="L59" i="100"/>
  <c r="Y58" i="100"/>
  <c r="X58" i="100"/>
  <c r="M58" i="100"/>
  <c r="L58" i="100"/>
  <c r="W57" i="100"/>
  <c r="V57" i="100"/>
  <c r="U57" i="100"/>
  <c r="T57" i="100"/>
  <c r="S57" i="100"/>
  <c r="R57" i="100"/>
  <c r="Q57" i="100"/>
  <c r="O57" i="100"/>
  <c r="N57" i="100"/>
  <c r="K57" i="100"/>
  <c r="J57" i="100"/>
  <c r="I57" i="100"/>
  <c r="H57" i="100"/>
  <c r="G57" i="100"/>
  <c r="F57" i="100"/>
  <c r="E57" i="100"/>
  <c r="C57" i="100"/>
  <c r="B57" i="100"/>
  <c r="Y56" i="100"/>
  <c r="X56" i="100"/>
  <c r="M56" i="100"/>
  <c r="L56" i="100"/>
  <c r="Y55" i="100"/>
  <c r="X55" i="100"/>
  <c r="M55" i="100"/>
  <c r="L55" i="100"/>
  <c r="Y54" i="100"/>
  <c r="X54" i="100"/>
  <c r="M54" i="100"/>
  <c r="L54" i="100"/>
  <c r="Y53" i="100"/>
  <c r="X53" i="100"/>
  <c r="M53" i="100"/>
  <c r="L53" i="100"/>
  <c r="Y52" i="100"/>
  <c r="X52" i="100"/>
  <c r="M52" i="100"/>
  <c r="L52" i="100"/>
  <c r="W51" i="100"/>
  <c r="V51" i="100"/>
  <c r="U51" i="100"/>
  <c r="T51" i="100"/>
  <c r="S51" i="100"/>
  <c r="R51" i="100"/>
  <c r="Q51" i="100"/>
  <c r="O51" i="100"/>
  <c r="N51" i="100"/>
  <c r="K51" i="100"/>
  <c r="J51" i="100"/>
  <c r="I51" i="100"/>
  <c r="H51" i="100"/>
  <c r="G51" i="100"/>
  <c r="F51" i="100"/>
  <c r="E51" i="100"/>
  <c r="C51" i="100"/>
  <c r="B51" i="100"/>
  <c r="Y48" i="100"/>
  <c r="Y47" i="100" s="1"/>
  <c r="Q48" i="100"/>
  <c r="X48" i="100" s="1"/>
  <c r="X47" i="100" s="1"/>
  <c r="M48" i="100"/>
  <c r="M47" i="100" s="1"/>
  <c r="L48" i="100"/>
  <c r="L47" i="100" s="1"/>
  <c r="E48" i="100"/>
  <c r="E47" i="100" s="1"/>
  <c r="W47" i="100"/>
  <c r="V47" i="100"/>
  <c r="U47" i="100"/>
  <c r="T47" i="100"/>
  <c r="S47" i="100"/>
  <c r="R47" i="100"/>
  <c r="O47" i="100"/>
  <c r="N47" i="100"/>
  <c r="K47" i="100"/>
  <c r="J47" i="100"/>
  <c r="I47" i="100"/>
  <c r="H47" i="100"/>
  <c r="G47" i="100"/>
  <c r="F47" i="100"/>
  <c r="C47" i="100"/>
  <c r="B47" i="100"/>
  <c r="X45" i="100"/>
  <c r="L45" i="100"/>
  <c r="X43" i="100"/>
  <c r="L43" i="100"/>
  <c r="X41" i="100"/>
  <c r="L41" i="100"/>
  <c r="Y39" i="100"/>
  <c r="N39" i="100"/>
  <c r="M39" i="100"/>
  <c r="B39" i="100"/>
  <c r="A39" i="100"/>
  <c r="Y38" i="100"/>
  <c r="N38" i="100"/>
  <c r="X38" i="100" s="1"/>
  <c r="M38" i="100"/>
  <c r="B38" i="100"/>
  <c r="L38" i="100" s="1"/>
  <c r="Y37" i="100"/>
  <c r="N37" i="100"/>
  <c r="X37" i="100" s="1"/>
  <c r="M37" i="100"/>
  <c r="B37" i="100"/>
  <c r="L37" i="100" s="1"/>
  <c r="Y36" i="100"/>
  <c r="N36" i="100"/>
  <c r="X36" i="100" s="1"/>
  <c r="M36" i="100"/>
  <c r="B36" i="100"/>
  <c r="L36" i="100" s="1"/>
  <c r="Y35" i="100"/>
  <c r="N35" i="100"/>
  <c r="X35" i="100" s="1"/>
  <c r="M35" i="100"/>
  <c r="B35" i="100"/>
  <c r="L35" i="100" s="1"/>
  <c r="Y34" i="100"/>
  <c r="N34" i="100"/>
  <c r="M34" i="100"/>
  <c r="B34" i="100"/>
  <c r="L34" i="100" s="1"/>
  <c r="W33" i="100"/>
  <c r="V33" i="100"/>
  <c r="U33" i="100"/>
  <c r="T33" i="100"/>
  <c r="S33" i="100"/>
  <c r="R33" i="100"/>
  <c r="Q33" i="100"/>
  <c r="O33" i="100"/>
  <c r="K33" i="100"/>
  <c r="J33" i="100"/>
  <c r="I33" i="100"/>
  <c r="H33" i="100"/>
  <c r="G33" i="100"/>
  <c r="F33" i="100"/>
  <c r="E33" i="100"/>
  <c r="C33" i="100"/>
  <c r="Y32" i="100"/>
  <c r="N32" i="100"/>
  <c r="X32" i="100" s="1"/>
  <c r="M32" i="100"/>
  <c r="B32" i="100"/>
  <c r="L32" i="100" s="1"/>
  <c r="Y31" i="100"/>
  <c r="N31" i="100"/>
  <c r="X31" i="100" s="1"/>
  <c r="M31" i="100"/>
  <c r="B31" i="100"/>
  <c r="L31" i="100" s="1"/>
  <c r="Y30" i="100"/>
  <c r="N30" i="100"/>
  <c r="X30" i="100" s="1"/>
  <c r="M30" i="100"/>
  <c r="B30" i="100"/>
  <c r="L30" i="100" s="1"/>
  <c r="Y29" i="100"/>
  <c r="N29" i="100"/>
  <c r="X29" i="100" s="1"/>
  <c r="M29" i="100"/>
  <c r="B29" i="100"/>
  <c r="L29" i="100" s="1"/>
  <c r="Y28" i="100"/>
  <c r="N28" i="100"/>
  <c r="M28" i="100"/>
  <c r="B28" i="100"/>
  <c r="L28" i="100" s="1"/>
  <c r="Y27" i="100"/>
  <c r="N27" i="100"/>
  <c r="X27" i="100" s="1"/>
  <c r="M27" i="100"/>
  <c r="B27" i="100"/>
  <c r="L27" i="100" s="1"/>
  <c r="W26" i="100"/>
  <c r="V26" i="100"/>
  <c r="U26" i="100"/>
  <c r="T26" i="100"/>
  <c r="S26" i="100"/>
  <c r="R26" i="100"/>
  <c r="Q26" i="100"/>
  <c r="O26" i="100"/>
  <c r="K26" i="100"/>
  <c r="J26" i="100"/>
  <c r="I26" i="100"/>
  <c r="H26" i="100"/>
  <c r="G26" i="100"/>
  <c r="F26" i="100"/>
  <c r="E26" i="100"/>
  <c r="C26" i="100"/>
  <c r="Y25" i="100"/>
  <c r="N25" i="100"/>
  <c r="X25" i="100" s="1"/>
  <c r="M25" i="100"/>
  <c r="B25" i="100"/>
  <c r="L25" i="100" s="1"/>
  <c r="Y24" i="100"/>
  <c r="N24" i="100"/>
  <c r="X24" i="100" s="1"/>
  <c r="M24" i="100"/>
  <c r="B24" i="100"/>
  <c r="L24" i="100" s="1"/>
  <c r="Y23" i="100"/>
  <c r="N23" i="100"/>
  <c r="X23" i="100" s="1"/>
  <c r="M23" i="100"/>
  <c r="B23" i="100"/>
  <c r="L23" i="100" s="1"/>
  <c r="Y22" i="100"/>
  <c r="N22" i="100"/>
  <c r="X22" i="100" s="1"/>
  <c r="M22" i="100"/>
  <c r="B22" i="100"/>
  <c r="L22" i="100" s="1"/>
  <c r="Y21" i="100"/>
  <c r="N21" i="100"/>
  <c r="X21" i="100" s="1"/>
  <c r="M21" i="100"/>
  <c r="B21" i="100"/>
  <c r="Y20" i="100"/>
  <c r="N20" i="100"/>
  <c r="M20" i="100"/>
  <c r="B20" i="100"/>
  <c r="L20" i="100" s="1"/>
  <c r="W19" i="100"/>
  <c r="V19" i="100"/>
  <c r="U19" i="100"/>
  <c r="T19" i="100"/>
  <c r="S19" i="100"/>
  <c r="R19" i="100"/>
  <c r="Q19" i="100"/>
  <c r="O19" i="100"/>
  <c r="K19" i="100"/>
  <c r="J19" i="100"/>
  <c r="I19" i="100"/>
  <c r="H19" i="100"/>
  <c r="G19" i="100"/>
  <c r="F19" i="100"/>
  <c r="E19" i="100"/>
  <c r="C19" i="100"/>
  <c r="Y17" i="100"/>
  <c r="Y9" i="100" s="1"/>
  <c r="N17" i="100"/>
  <c r="X17" i="100" s="1"/>
  <c r="M17" i="100"/>
  <c r="M9" i="100" s="1"/>
  <c r="B17" i="100"/>
  <c r="L17" i="100" s="1"/>
  <c r="X16" i="100"/>
  <c r="L16" i="100"/>
  <c r="X15" i="100"/>
  <c r="L15" i="100"/>
  <c r="X14" i="100"/>
  <c r="L14" i="100"/>
  <c r="X13" i="100"/>
  <c r="L13" i="100"/>
  <c r="X12" i="100"/>
  <c r="L12" i="100"/>
  <c r="X11" i="100"/>
  <c r="L11" i="100"/>
  <c r="X10" i="100"/>
  <c r="L10" i="100"/>
  <c r="W9" i="100"/>
  <c r="V9" i="100"/>
  <c r="U9" i="100"/>
  <c r="T9" i="100"/>
  <c r="S9" i="100"/>
  <c r="R9" i="100"/>
  <c r="Q9" i="100"/>
  <c r="O9" i="100"/>
  <c r="K9" i="100"/>
  <c r="J9" i="100"/>
  <c r="I9" i="100"/>
  <c r="H9" i="100"/>
  <c r="G9" i="100"/>
  <c r="F9" i="100"/>
  <c r="E9" i="100"/>
  <c r="C9" i="100"/>
  <c r="L63" i="100" l="1"/>
  <c r="Y69" i="100"/>
  <c r="Y115" i="100"/>
  <c r="M250" i="100"/>
  <c r="M57" i="100"/>
  <c r="Y63" i="100"/>
  <c r="M78" i="100"/>
  <c r="Y88" i="100"/>
  <c r="M97" i="100"/>
  <c r="Y106" i="100"/>
  <c r="L69" i="100"/>
  <c r="O250" i="100"/>
  <c r="R250" i="100"/>
  <c r="Y250" i="100"/>
  <c r="S250" i="100"/>
  <c r="T250" i="100"/>
  <c r="M51" i="100"/>
  <c r="Y57" i="100"/>
  <c r="U250" i="100"/>
  <c r="V250" i="100"/>
  <c r="Y78" i="100"/>
  <c r="M69" i="100"/>
  <c r="W250" i="100"/>
  <c r="N250" i="100"/>
  <c r="X250" i="100"/>
  <c r="Y51" i="100"/>
  <c r="Y97" i="100"/>
  <c r="M115" i="100"/>
  <c r="M88" i="100"/>
  <c r="X78" i="100"/>
  <c r="V50" i="100"/>
  <c r="X106" i="100"/>
  <c r="L51" i="100"/>
  <c r="X57" i="100"/>
  <c r="Y137" i="100"/>
  <c r="X88" i="100"/>
  <c r="L57" i="100"/>
  <c r="X63" i="100"/>
  <c r="X69" i="100"/>
  <c r="R50" i="100"/>
  <c r="L88" i="100"/>
  <c r="M137" i="100"/>
  <c r="X51" i="100"/>
  <c r="L78" i="100"/>
  <c r="L115" i="100"/>
  <c r="X115" i="100"/>
  <c r="M63" i="100"/>
  <c r="T137" i="100"/>
  <c r="H250" i="100"/>
  <c r="L106" i="100"/>
  <c r="M106" i="100"/>
  <c r="G7" i="100"/>
  <c r="K7" i="100"/>
  <c r="D168" i="100"/>
  <c r="H168" i="100"/>
  <c r="R168" i="100"/>
  <c r="U137" i="100"/>
  <c r="V168" i="100"/>
  <c r="H7" i="100"/>
  <c r="F77" i="100"/>
  <c r="W77" i="100"/>
  <c r="E50" i="100"/>
  <c r="D137" i="100"/>
  <c r="R7" i="100"/>
  <c r="E137" i="100"/>
  <c r="I137" i="100"/>
  <c r="N137" i="100"/>
  <c r="S137" i="100"/>
  <c r="W137" i="100"/>
  <c r="L141" i="100"/>
  <c r="Q168" i="100"/>
  <c r="L26" i="100"/>
  <c r="Q50" i="100"/>
  <c r="R77" i="100"/>
  <c r="P137" i="100"/>
  <c r="M168" i="100"/>
  <c r="I50" i="100"/>
  <c r="H137" i="100"/>
  <c r="B137" i="100"/>
  <c r="G137" i="100"/>
  <c r="L147" i="100"/>
  <c r="L158" i="100"/>
  <c r="G250" i="100"/>
  <c r="K250" i="100"/>
  <c r="N9" i="100"/>
  <c r="E7" i="100"/>
  <c r="I7" i="100"/>
  <c r="M19" i="100"/>
  <c r="J50" i="100"/>
  <c r="J77" i="100"/>
  <c r="R137" i="100"/>
  <c r="V137" i="100"/>
  <c r="B250" i="100"/>
  <c r="O7" i="100"/>
  <c r="B19" i="100"/>
  <c r="Y19" i="100"/>
  <c r="V7" i="100"/>
  <c r="U7" i="100"/>
  <c r="Y33" i="100"/>
  <c r="C50" i="100"/>
  <c r="H50" i="100"/>
  <c r="W50" i="100"/>
  <c r="F50" i="100"/>
  <c r="E77" i="100"/>
  <c r="I77" i="100"/>
  <c r="V77" i="100"/>
  <c r="X141" i="100"/>
  <c r="Q137" i="100"/>
  <c r="U168" i="100"/>
  <c r="B168" i="100"/>
  <c r="G168" i="100"/>
  <c r="K168" i="100"/>
  <c r="X9" i="100"/>
  <c r="B26" i="100"/>
  <c r="N26" i="100"/>
  <c r="N33" i="100"/>
  <c r="M33" i="100"/>
  <c r="N50" i="100"/>
  <c r="S50" i="100"/>
  <c r="U50" i="100"/>
  <c r="Q77" i="100"/>
  <c r="X158" i="100"/>
  <c r="F250" i="100"/>
  <c r="J250" i="100"/>
  <c r="E168" i="100"/>
  <c r="I168" i="100"/>
  <c r="M26" i="100"/>
  <c r="T7" i="100"/>
  <c r="C7" i="100"/>
  <c r="N77" i="100"/>
  <c r="S77" i="100"/>
  <c r="C77" i="100"/>
  <c r="H77" i="100"/>
  <c r="U77" i="100"/>
  <c r="F137" i="100"/>
  <c r="J137" i="100"/>
  <c r="C250" i="100"/>
  <c r="L250" i="100"/>
  <c r="L33" i="100"/>
  <c r="N168" i="100"/>
  <c r="S168" i="100"/>
  <c r="W168" i="100"/>
  <c r="N19" i="100"/>
  <c r="L21" i="100"/>
  <c r="L19" i="100" s="1"/>
  <c r="Y26" i="100"/>
  <c r="X28" i="100"/>
  <c r="X26" i="100" s="1"/>
  <c r="B33" i="100"/>
  <c r="X34" i="100"/>
  <c r="X33" i="100" s="1"/>
  <c r="Q47" i="100"/>
  <c r="Q7" i="100" s="1"/>
  <c r="O77" i="100"/>
  <c r="T77" i="100"/>
  <c r="F168" i="100"/>
  <c r="J168" i="100"/>
  <c r="P168" i="100"/>
  <c r="T168" i="100"/>
  <c r="B9" i="100"/>
  <c r="X20" i="100"/>
  <c r="X19" i="100" s="1"/>
  <c r="S7" i="100"/>
  <c r="W7" i="100"/>
  <c r="O50" i="100"/>
  <c r="T50" i="100"/>
  <c r="B77" i="100"/>
  <c r="G77" i="100"/>
  <c r="K77" i="100"/>
  <c r="L9" i="100"/>
  <c r="F7" i="100"/>
  <c r="J7" i="100"/>
  <c r="B50" i="100"/>
  <c r="G50" i="100"/>
  <c r="K50" i="100"/>
  <c r="K137" i="100"/>
  <c r="X147" i="100"/>
  <c r="I250" i="100"/>
  <c r="Y77" i="100" l="1"/>
  <c r="Y50" i="100"/>
  <c r="M50" i="100"/>
  <c r="M77" i="100"/>
  <c r="L50" i="100"/>
  <c r="X50" i="100"/>
  <c r="L77" i="100"/>
  <c r="X77" i="100"/>
  <c r="V124" i="100"/>
  <c r="W124" i="100"/>
  <c r="L168" i="100"/>
  <c r="I124" i="100"/>
  <c r="M7" i="100"/>
  <c r="L137" i="100"/>
  <c r="R124" i="100"/>
  <c r="J124" i="100"/>
  <c r="C124" i="100"/>
  <c r="F124" i="100"/>
  <c r="B7" i="100"/>
  <c r="B124" i="100" s="1"/>
  <c r="Q124" i="100"/>
  <c r="Y7" i="100"/>
  <c r="Y124" i="100" s="1"/>
  <c r="U124" i="100"/>
  <c r="S124" i="100"/>
  <c r="E124" i="100"/>
  <c r="X137" i="100"/>
  <c r="T124" i="100"/>
  <c r="N7" i="100"/>
  <c r="N124" i="100" s="1"/>
  <c r="H124" i="100"/>
  <c r="G124" i="100"/>
  <c r="L7" i="100"/>
  <c r="X168" i="100"/>
  <c r="K124" i="100"/>
  <c r="X7" i="100"/>
  <c r="O124" i="100"/>
  <c r="M124" i="100" l="1"/>
  <c r="L124" i="100"/>
  <c r="X124" i="100"/>
  <c r="I99" i="99"/>
  <c r="H99" i="99"/>
  <c r="I98" i="99"/>
  <c r="H98" i="99"/>
  <c r="I97" i="99"/>
  <c r="H97" i="99"/>
  <c r="I96" i="99"/>
  <c r="H96" i="99"/>
  <c r="I95" i="99"/>
  <c r="H95" i="99"/>
  <c r="I94" i="99"/>
  <c r="H94" i="99"/>
  <c r="I93" i="99"/>
  <c r="H93" i="99"/>
  <c r="I92" i="99"/>
  <c r="H92" i="99"/>
  <c r="I91" i="99"/>
  <c r="H91" i="99"/>
  <c r="I90" i="99"/>
  <c r="H90" i="99"/>
  <c r="I89" i="99"/>
  <c r="H89" i="99"/>
  <c r="I88" i="99"/>
  <c r="H88" i="99"/>
  <c r="I87" i="99"/>
  <c r="H87" i="99"/>
  <c r="I86" i="99"/>
  <c r="H86" i="99"/>
  <c r="I85" i="99"/>
  <c r="H85" i="99"/>
  <c r="I84" i="99"/>
  <c r="H84" i="99"/>
  <c r="I73" i="99"/>
  <c r="H73" i="99"/>
  <c r="I72" i="99"/>
  <c r="H72" i="99"/>
  <c r="I71" i="99"/>
  <c r="H71" i="99"/>
  <c r="I70" i="99"/>
  <c r="H70" i="99"/>
  <c r="I69" i="99"/>
  <c r="H69" i="99"/>
  <c r="I68" i="99"/>
  <c r="H68" i="99"/>
  <c r="I67" i="99"/>
  <c r="H67" i="99"/>
  <c r="I66" i="99"/>
  <c r="H66" i="99"/>
  <c r="I65" i="99"/>
  <c r="H65" i="99"/>
  <c r="I64" i="99"/>
  <c r="H64" i="99"/>
  <c r="I63" i="99"/>
  <c r="H63" i="99"/>
  <c r="I62" i="99"/>
  <c r="H62" i="99"/>
  <c r="I61" i="99"/>
  <c r="H61" i="99"/>
  <c r="I60" i="99"/>
  <c r="H60" i="99"/>
  <c r="I59" i="99"/>
  <c r="H59" i="99"/>
  <c r="I58" i="99"/>
  <c r="H58" i="99"/>
  <c r="I47" i="99"/>
  <c r="H47" i="99"/>
  <c r="I46" i="99"/>
  <c r="H46" i="99"/>
  <c r="I45" i="99"/>
  <c r="H45" i="99"/>
  <c r="I41" i="99"/>
  <c r="H41" i="99"/>
  <c r="I39" i="99"/>
  <c r="H39" i="99"/>
  <c r="I37" i="99"/>
  <c r="H37" i="99"/>
  <c r="I32" i="99"/>
  <c r="H32" i="99"/>
  <c r="I20" i="99"/>
  <c r="H20" i="99"/>
  <c r="I19" i="99"/>
  <c r="H19" i="99"/>
  <c r="I15" i="99"/>
  <c r="H15" i="99"/>
  <c r="I13" i="99"/>
  <c r="H13" i="99"/>
  <c r="I11" i="99"/>
  <c r="H11" i="99"/>
  <c r="I6" i="99"/>
  <c r="H6" i="99"/>
  <c r="F863" i="97"/>
  <c r="F793" i="97"/>
  <c r="F727" i="97"/>
  <c r="F682" i="97"/>
  <c r="F637" i="97"/>
  <c r="F499" i="97"/>
  <c r="J421" i="97"/>
  <c r="J420" i="97"/>
  <c r="J419" i="97"/>
  <c r="J418" i="97"/>
  <c r="J416" i="97"/>
  <c r="J409" i="97"/>
  <c r="J408" i="97"/>
  <c r="J407" i="97"/>
  <c r="J406" i="97"/>
  <c r="J405" i="97"/>
  <c r="J404" i="97"/>
  <c r="J403" i="97"/>
  <c r="J397" i="97"/>
  <c r="J396" i="97"/>
  <c r="J377" i="97"/>
  <c r="J368" i="97"/>
  <c r="J367" i="97"/>
  <c r="J366" i="97"/>
  <c r="J365" i="97"/>
  <c r="J364" i="97"/>
  <c r="J363" i="97"/>
  <c r="J362" i="97"/>
  <c r="J346" i="97"/>
  <c r="J345" i="97"/>
  <c r="J341" i="97"/>
  <c r="J340" i="97"/>
  <c r="J339" i="97"/>
  <c r="J338" i="97"/>
  <c r="J337" i="97"/>
  <c r="J336" i="97"/>
  <c r="J335" i="97"/>
  <c r="J334" i="97"/>
  <c r="J333" i="97"/>
  <c r="F285" i="97"/>
  <c r="F268" i="97"/>
  <c r="J179" i="97"/>
  <c r="J178" i="97"/>
  <c r="J177" i="97"/>
  <c r="J176" i="97"/>
  <c r="J175" i="97"/>
  <c r="J173" i="97"/>
  <c r="J168" i="97"/>
  <c r="J167" i="97"/>
  <c r="J165" i="97"/>
  <c r="J163" i="97"/>
  <c r="F163" i="97"/>
  <c r="F683" i="97" s="1"/>
  <c r="J162" i="97"/>
  <c r="J146" i="97"/>
  <c r="J122" i="97"/>
  <c r="J121" i="97"/>
  <c r="J120" i="97"/>
  <c r="J119" i="97"/>
  <c r="J118" i="97"/>
  <c r="J95" i="97"/>
  <c r="J94" i="97"/>
  <c r="J93" i="97"/>
  <c r="J92" i="97"/>
  <c r="J91" i="97"/>
  <c r="J90" i="97"/>
  <c r="J89" i="97"/>
  <c r="J88" i="97"/>
  <c r="J87" i="97"/>
  <c r="J86" i="97"/>
  <c r="J85" i="97"/>
  <c r="J84" i="97"/>
  <c r="J83" i="97"/>
  <c r="J82" i="97"/>
  <c r="J81" i="97"/>
  <c r="J80" i="97"/>
  <c r="J79" i="97"/>
  <c r="J78" i="97"/>
  <c r="J77" i="97"/>
  <c r="J76" i="97"/>
  <c r="J75" i="97"/>
  <c r="J74" i="97"/>
  <c r="J73" i="97"/>
  <c r="J72" i="97"/>
  <c r="J71" i="97"/>
  <c r="I48" i="99" l="1"/>
  <c r="I100" i="99"/>
  <c r="I22" i="99"/>
  <c r="F195" i="96"/>
  <c r="E195" i="96"/>
  <c r="D195" i="96"/>
  <c r="F170" i="96"/>
  <c r="E170" i="96"/>
  <c r="D170" i="96"/>
  <c r="D153" i="96"/>
  <c r="E120" i="96"/>
  <c r="F119" i="96"/>
  <c r="F117" i="96"/>
  <c r="F116" i="96"/>
  <c r="F110" i="96"/>
  <c r="F108" i="96"/>
  <c r="E107" i="96"/>
  <c r="F104" i="96"/>
  <c r="F103" i="96"/>
  <c r="F92" i="96"/>
  <c r="F88" i="96"/>
  <c r="F85" i="96"/>
  <c r="F84" i="96"/>
  <c r="F80" i="96"/>
  <c r="F77" i="96"/>
  <c r="F61" i="96"/>
  <c r="F55" i="96"/>
  <c r="F38" i="96"/>
  <c r="E153" i="96" l="1"/>
  <c r="F153" i="96"/>
  <c r="H179" i="87"/>
  <c r="G179" i="87"/>
  <c r="D110" i="90" l="1"/>
  <c r="AH258" i="91" l="1"/>
  <c r="AG258" i="91"/>
  <c r="AF258" i="91"/>
  <c r="AB258" i="91"/>
  <c r="Y258" i="91"/>
  <c r="X258" i="91"/>
  <c r="W258" i="91"/>
  <c r="V258" i="91"/>
  <c r="U258" i="91"/>
  <c r="T258" i="91"/>
  <c r="S258" i="91"/>
  <c r="R258" i="91"/>
  <c r="Q258" i="91"/>
  <c r="P258" i="91"/>
  <c r="O258" i="91"/>
  <c r="N258" i="91"/>
  <c r="M258" i="91"/>
  <c r="L258" i="91"/>
  <c r="K258" i="91"/>
  <c r="J258" i="91"/>
  <c r="I258" i="91"/>
  <c r="H258" i="91"/>
  <c r="G258" i="91"/>
  <c r="F258" i="91"/>
  <c r="E258" i="91"/>
  <c r="D258" i="91"/>
  <c r="C258" i="91"/>
  <c r="B258" i="91"/>
  <c r="AE255" i="91"/>
  <c r="AC252" i="91"/>
  <c r="Z252" i="91"/>
  <c r="AA251" i="91"/>
  <c r="AC251" i="91" s="1"/>
  <c r="Z251" i="91"/>
  <c r="AA250" i="91"/>
  <c r="AC250" i="91" s="1"/>
  <c r="Z250" i="91"/>
  <c r="AA249" i="91"/>
  <c r="AC249" i="91" s="1"/>
  <c r="Z249" i="91"/>
  <c r="AC248" i="91"/>
  <c r="Z248" i="91"/>
  <c r="AA247" i="91"/>
  <c r="AC247" i="91" s="1"/>
  <c r="Z247" i="91"/>
  <c r="AA246" i="91"/>
  <c r="AC246" i="91" s="1"/>
  <c r="Z246" i="91"/>
  <c r="AC245" i="91"/>
  <c r="Z245" i="91"/>
  <c r="AC244" i="91"/>
  <c r="Z244" i="91"/>
  <c r="AC243" i="91"/>
  <c r="Z243" i="91"/>
  <c r="AC242" i="91"/>
  <c r="Z242" i="91"/>
  <c r="AA241" i="91"/>
  <c r="Z241" i="91"/>
  <c r="AC240" i="91"/>
  <c r="Z240" i="91"/>
  <c r="AI476" i="91"/>
  <c r="AH476" i="91"/>
  <c r="AA476" i="91"/>
  <c r="S476" i="91"/>
  <c r="R476" i="91"/>
  <c r="Q476" i="91"/>
  <c r="N476" i="91"/>
  <c r="L476" i="91"/>
  <c r="J476" i="91"/>
  <c r="D476" i="91"/>
  <c r="C476" i="91"/>
  <c r="B476" i="91"/>
  <c r="AF475" i="91"/>
  <c r="AC475" i="91"/>
  <c r="Z475" i="91"/>
  <c r="K475" i="91"/>
  <c r="O475" i="91" s="1"/>
  <c r="P475" i="91" s="1"/>
  <c r="AF474" i="91"/>
  <c r="AC474" i="91"/>
  <c r="Z474" i="91"/>
  <c r="K474" i="91"/>
  <c r="O474" i="91" s="1"/>
  <c r="P474" i="91" s="1"/>
  <c r="AF473" i="91"/>
  <c r="AC473" i="91"/>
  <c r="Z473" i="91"/>
  <c r="K473" i="91"/>
  <c r="O473" i="91" s="1"/>
  <c r="P473" i="91" s="1"/>
  <c r="AF472" i="91"/>
  <c r="AC472" i="91"/>
  <c r="Z472" i="91"/>
  <c r="K472" i="91"/>
  <c r="O472" i="91" s="1"/>
  <c r="P472" i="91" s="1"/>
  <c r="AF471" i="91"/>
  <c r="AC471" i="91"/>
  <c r="Z471" i="91"/>
  <c r="K471" i="91"/>
  <c r="O471" i="91" s="1"/>
  <c r="P471" i="91" s="1"/>
  <c r="AF470" i="91"/>
  <c r="AC470" i="91"/>
  <c r="Z470" i="91"/>
  <c r="K470" i="91"/>
  <c r="O470" i="91" s="1"/>
  <c r="P470" i="91" s="1"/>
  <c r="AF469" i="91"/>
  <c r="AC469" i="91"/>
  <c r="Z469" i="91"/>
  <c r="K469" i="91"/>
  <c r="O469" i="91" s="1"/>
  <c r="P469" i="91" s="1"/>
  <c r="AF468" i="91"/>
  <c r="AC468" i="91"/>
  <c r="Z468" i="91"/>
  <c r="K468" i="91"/>
  <c r="O468" i="91" s="1"/>
  <c r="P468" i="91" s="1"/>
  <c r="AF467" i="91"/>
  <c r="AC467" i="91"/>
  <c r="Z467" i="91"/>
  <c r="K467" i="91"/>
  <c r="O467" i="91" s="1"/>
  <c r="P467" i="91" s="1"/>
  <c r="AF466" i="91"/>
  <c r="AC466" i="91"/>
  <c r="Z466" i="91"/>
  <c r="K466" i="91"/>
  <c r="O466" i="91" s="1"/>
  <c r="P466" i="91" s="1"/>
  <c r="AF465" i="91"/>
  <c r="AC465" i="91"/>
  <c r="Z465" i="91"/>
  <c r="K465" i="91"/>
  <c r="O465" i="91" s="1"/>
  <c r="P465" i="91" s="1"/>
  <c r="AF464" i="91"/>
  <c r="AC464" i="91"/>
  <c r="Z464" i="91"/>
  <c r="K464" i="91"/>
  <c r="O464" i="91" s="1"/>
  <c r="P464" i="91" s="1"/>
  <c r="AF463" i="91"/>
  <c r="AC463" i="91"/>
  <c r="Z463" i="91"/>
  <c r="K463" i="91"/>
  <c r="O463" i="91" s="1"/>
  <c r="P463" i="91" s="1"/>
  <c r="AF462" i="91"/>
  <c r="AC462" i="91"/>
  <c r="Z462" i="91"/>
  <c r="K462" i="91"/>
  <c r="O462" i="91" s="1"/>
  <c r="P462" i="91" s="1"/>
  <c r="AF461" i="91"/>
  <c r="AC461" i="91"/>
  <c r="Z461" i="91"/>
  <c r="K461" i="91"/>
  <c r="O461" i="91" s="1"/>
  <c r="P461" i="91" s="1"/>
  <c r="AF460" i="91"/>
  <c r="AC460" i="91"/>
  <c r="Z460" i="91"/>
  <c r="K460" i="91"/>
  <c r="O460" i="91" s="1"/>
  <c r="P460" i="91" s="1"/>
  <c r="AF459" i="91"/>
  <c r="AC459" i="91"/>
  <c r="Z459" i="91"/>
  <c r="K459" i="91"/>
  <c r="O459" i="91" s="1"/>
  <c r="P459" i="91" s="1"/>
  <c r="AF458" i="91"/>
  <c r="AC458" i="91"/>
  <c r="Z458" i="91"/>
  <c r="K458" i="91"/>
  <c r="O458" i="91" s="1"/>
  <c r="P458" i="91" s="1"/>
  <c r="AF457" i="91"/>
  <c r="AC457" i="91"/>
  <c r="Z457" i="91"/>
  <c r="K457" i="91"/>
  <c r="O457" i="91" s="1"/>
  <c r="P457" i="91" s="1"/>
  <c r="AF456" i="91"/>
  <c r="AC456" i="91"/>
  <c r="Z456" i="91"/>
  <c r="K456" i="91"/>
  <c r="O456" i="91" s="1"/>
  <c r="P456" i="91" s="1"/>
  <c r="AF455" i="91"/>
  <c r="AC455" i="91"/>
  <c r="Z455" i="91"/>
  <c r="K455" i="91"/>
  <c r="O455" i="91" s="1"/>
  <c r="P455" i="91" s="1"/>
  <c r="AF454" i="91"/>
  <c r="AC454" i="91"/>
  <c r="Z454" i="91"/>
  <c r="K454" i="91"/>
  <c r="O454" i="91" s="1"/>
  <c r="P454" i="91" s="1"/>
  <c r="AF453" i="91"/>
  <c r="AC453" i="91"/>
  <c r="Z453" i="91"/>
  <c r="K453" i="91"/>
  <c r="O453" i="91" s="1"/>
  <c r="P453" i="91" s="1"/>
  <c r="AF452" i="91"/>
  <c r="AC452" i="91"/>
  <c r="Z452" i="91"/>
  <c r="K452" i="91"/>
  <c r="O452" i="91" s="1"/>
  <c r="P452" i="91" s="1"/>
  <c r="AF451" i="91"/>
  <c r="AC451" i="91"/>
  <c r="Z451" i="91"/>
  <c r="K451" i="91"/>
  <c r="O451" i="91" s="1"/>
  <c r="P451" i="91" s="1"/>
  <c r="AF450" i="91"/>
  <c r="AC450" i="91"/>
  <c r="Z450" i="91"/>
  <c r="K450" i="91"/>
  <c r="O450" i="91" s="1"/>
  <c r="P450" i="91" s="1"/>
  <c r="AF449" i="91"/>
  <c r="AC449" i="91"/>
  <c r="Z449" i="91"/>
  <c r="K449" i="91"/>
  <c r="O449" i="91" s="1"/>
  <c r="P449" i="91" s="1"/>
  <c r="AF448" i="91"/>
  <c r="AC448" i="91"/>
  <c r="Z448" i="91"/>
  <c r="O448" i="91"/>
  <c r="P448" i="91" s="1"/>
  <c r="K448" i="91"/>
  <c r="AF447" i="91"/>
  <c r="AC447" i="91"/>
  <c r="Z447" i="91"/>
  <c r="K447" i="91"/>
  <c r="O447" i="91" s="1"/>
  <c r="P447" i="91" s="1"/>
  <c r="AF446" i="91"/>
  <c r="AC446" i="91"/>
  <c r="Z446" i="91"/>
  <c r="K446" i="91"/>
  <c r="O446" i="91" s="1"/>
  <c r="P446" i="91" s="1"/>
  <c r="AF445" i="91"/>
  <c r="AC445" i="91"/>
  <c r="Z445" i="91"/>
  <c r="K445" i="91"/>
  <c r="O445" i="91" s="1"/>
  <c r="P445" i="91" s="1"/>
  <c r="AF444" i="91"/>
  <c r="AC444" i="91"/>
  <c r="Z444" i="91"/>
  <c r="K444" i="91"/>
  <c r="O444" i="91" s="1"/>
  <c r="P444" i="91" s="1"/>
  <c r="AF443" i="91"/>
  <c r="AC443" i="91"/>
  <c r="Z443" i="91"/>
  <c r="K443" i="91"/>
  <c r="O443" i="91" s="1"/>
  <c r="P443" i="91" s="1"/>
  <c r="AF442" i="91"/>
  <c r="AC442" i="91"/>
  <c r="Z442" i="91"/>
  <c r="K442" i="91"/>
  <c r="O442" i="91" s="1"/>
  <c r="P442" i="91" s="1"/>
  <c r="AF441" i="91"/>
  <c r="AC441" i="91"/>
  <c r="Z441" i="91"/>
  <c r="K441" i="91"/>
  <c r="O441" i="91" s="1"/>
  <c r="P441" i="91" s="1"/>
  <c r="AF440" i="91"/>
  <c r="AC440" i="91"/>
  <c r="Z440" i="91"/>
  <c r="K440" i="91"/>
  <c r="O440" i="91" s="1"/>
  <c r="P440" i="91" s="1"/>
  <c r="AF439" i="91"/>
  <c r="AC439" i="91"/>
  <c r="Z439" i="91"/>
  <c r="K439" i="91"/>
  <c r="O439" i="91" s="1"/>
  <c r="P439" i="91" s="1"/>
  <c r="AF438" i="91"/>
  <c r="AC438" i="91"/>
  <c r="Z438" i="91"/>
  <c r="K438" i="91"/>
  <c r="O438" i="91" s="1"/>
  <c r="P438" i="91" s="1"/>
  <c r="AF437" i="91"/>
  <c r="AC437" i="91"/>
  <c r="Z437" i="91"/>
  <c r="K437" i="91"/>
  <c r="O437" i="91" s="1"/>
  <c r="P437" i="91" s="1"/>
  <c r="AF436" i="91"/>
  <c r="AC436" i="91"/>
  <c r="Z436" i="91"/>
  <c r="K436" i="91"/>
  <c r="O436" i="91" s="1"/>
  <c r="P436" i="91" s="1"/>
  <c r="AF435" i="91"/>
  <c r="AC435" i="91"/>
  <c r="Z435" i="91"/>
  <c r="K435" i="91"/>
  <c r="O435" i="91" s="1"/>
  <c r="P435" i="91" s="1"/>
  <c r="AF434" i="91"/>
  <c r="AC434" i="91"/>
  <c r="Z434" i="91"/>
  <c r="K434" i="91"/>
  <c r="O434" i="91" s="1"/>
  <c r="P434" i="91" s="1"/>
  <c r="AF433" i="91"/>
  <c r="AC433" i="91"/>
  <c r="Z433" i="91"/>
  <c r="K433" i="91"/>
  <c r="O433" i="91" s="1"/>
  <c r="P433" i="91" s="1"/>
  <c r="AF432" i="91"/>
  <c r="AC432" i="91"/>
  <c r="Z432" i="91"/>
  <c r="K432" i="91"/>
  <c r="O432" i="91" s="1"/>
  <c r="P432" i="91" s="1"/>
  <c r="AF431" i="91"/>
  <c r="AC431" i="91"/>
  <c r="Z431" i="91"/>
  <c r="K431" i="91"/>
  <c r="O431" i="91" s="1"/>
  <c r="P431" i="91" s="1"/>
  <c r="AF430" i="91"/>
  <c r="AC430" i="91"/>
  <c r="Z430" i="91"/>
  <c r="K430" i="91"/>
  <c r="O430" i="91" s="1"/>
  <c r="P430" i="91" s="1"/>
  <c r="AF429" i="91"/>
  <c r="AC429" i="91"/>
  <c r="Z429" i="91"/>
  <c r="K429" i="91"/>
  <c r="O429" i="91" s="1"/>
  <c r="P429" i="91" s="1"/>
  <c r="AF428" i="91"/>
  <c r="AC428" i="91"/>
  <c r="Z428" i="91"/>
  <c r="K428" i="91"/>
  <c r="O428" i="91" s="1"/>
  <c r="P428" i="91" s="1"/>
  <c r="AF427" i="91"/>
  <c r="AC427" i="91"/>
  <c r="Z427" i="91"/>
  <c r="K427" i="91"/>
  <c r="O427" i="91" s="1"/>
  <c r="P427" i="91" s="1"/>
  <c r="AF426" i="91"/>
  <c r="AC426" i="91"/>
  <c r="Z426" i="91"/>
  <c r="K426" i="91"/>
  <c r="O426" i="91" s="1"/>
  <c r="P426" i="91" s="1"/>
  <c r="AF425" i="91"/>
  <c r="AC425" i="91"/>
  <c r="Z425" i="91"/>
  <c r="K425" i="91"/>
  <c r="O425" i="91" s="1"/>
  <c r="P425" i="91" s="1"/>
  <c r="AF424" i="91"/>
  <c r="AC424" i="91"/>
  <c r="Z424" i="91"/>
  <c r="K424" i="91"/>
  <c r="O424" i="91" s="1"/>
  <c r="P424" i="91" s="1"/>
  <c r="AF423" i="91"/>
  <c r="AC423" i="91"/>
  <c r="Z423" i="91"/>
  <c r="K423" i="91"/>
  <c r="O423" i="91" s="1"/>
  <c r="P423" i="91" s="1"/>
  <c r="AF422" i="91"/>
  <c r="AC422" i="91"/>
  <c r="Z422" i="91"/>
  <c r="K422" i="91"/>
  <c r="O422" i="91" s="1"/>
  <c r="P422" i="91" s="1"/>
  <c r="AF421" i="91"/>
  <c r="AC421" i="91"/>
  <c r="Z421" i="91"/>
  <c r="K421" i="91"/>
  <c r="O421" i="91" s="1"/>
  <c r="P421" i="91" s="1"/>
  <c r="AF420" i="91"/>
  <c r="AC420" i="91"/>
  <c r="Z420" i="91"/>
  <c r="K420" i="91"/>
  <c r="O420" i="91" s="1"/>
  <c r="P420" i="91" s="1"/>
  <c r="AF419" i="91"/>
  <c r="AC419" i="91"/>
  <c r="Z419" i="91"/>
  <c r="K419" i="91"/>
  <c r="O419" i="91" s="1"/>
  <c r="P419" i="91" s="1"/>
  <c r="AF418" i="91"/>
  <c r="AC418" i="91"/>
  <c r="AD418" i="91" s="1"/>
  <c r="AE418" i="91" s="1"/>
  <c r="Z418" i="91"/>
  <c r="K418" i="91"/>
  <c r="O418" i="91" s="1"/>
  <c r="P418" i="91" s="1"/>
  <c r="AF417" i="91"/>
  <c r="AC417" i="91"/>
  <c r="Z417" i="91"/>
  <c r="K417" i="91"/>
  <c r="O417" i="91" s="1"/>
  <c r="P417" i="91" s="1"/>
  <c r="AF416" i="91"/>
  <c r="AC416" i="91"/>
  <c r="Z416" i="91"/>
  <c r="K416" i="91"/>
  <c r="O416" i="91" s="1"/>
  <c r="P416" i="91" s="1"/>
  <c r="AF415" i="91"/>
  <c r="AC415" i="91"/>
  <c r="Z415" i="91"/>
  <c r="K415" i="91"/>
  <c r="O415" i="91" s="1"/>
  <c r="P415" i="91" s="1"/>
  <c r="AF414" i="91"/>
  <c r="AC414" i="91"/>
  <c r="Z414" i="91"/>
  <c r="K414" i="91"/>
  <c r="O414" i="91" s="1"/>
  <c r="P414" i="91" s="1"/>
  <c r="AF413" i="91"/>
  <c r="AC413" i="91"/>
  <c r="Z413" i="91"/>
  <c r="K413" i="91"/>
  <c r="O413" i="91" s="1"/>
  <c r="P413" i="91" s="1"/>
  <c r="AF412" i="91"/>
  <c r="AC412" i="91"/>
  <c r="Z412" i="91"/>
  <c r="K412" i="91"/>
  <c r="O412" i="91" s="1"/>
  <c r="P412" i="91" s="1"/>
  <c r="AF411" i="91"/>
  <c r="AC411" i="91"/>
  <c r="Z411" i="91"/>
  <c r="K411" i="91"/>
  <c r="O411" i="91" s="1"/>
  <c r="P411" i="91" s="1"/>
  <c r="AF410" i="91"/>
  <c r="AC410" i="91"/>
  <c r="Z410" i="91"/>
  <c r="K410" i="91"/>
  <c r="O410" i="91" s="1"/>
  <c r="P410" i="91" s="1"/>
  <c r="AF409" i="91"/>
  <c r="AC409" i="91"/>
  <c r="Z409" i="91"/>
  <c r="K409" i="91"/>
  <c r="O409" i="91" s="1"/>
  <c r="P409" i="91" s="1"/>
  <c r="AF408" i="91"/>
  <c r="AC408" i="91"/>
  <c r="Z408" i="91"/>
  <c r="K408" i="91"/>
  <c r="O408" i="91" s="1"/>
  <c r="P408" i="91" s="1"/>
  <c r="AF407" i="91"/>
  <c r="AC407" i="91"/>
  <c r="Z407" i="91"/>
  <c r="K407" i="91"/>
  <c r="O407" i="91" s="1"/>
  <c r="P407" i="91" s="1"/>
  <c r="AF406" i="91"/>
  <c r="AC406" i="91"/>
  <c r="Z406" i="91"/>
  <c r="K406" i="91"/>
  <c r="O406" i="91" s="1"/>
  <c r="P406" i="91" s="1"/>
  <c r="AF405" i="91"/>
  <c r="AC405" i="91"/>
  <c r="Z405" i="91"/>
  <c r="K405" i="91"/>
  <c r="O405" i="91" s="1"/>
  <c r="P405" i="91" s="1"/>
  <c r="AF404" i="91"/>
  <c r="AC404" i="91"/>
  <c r="Z404" i="91"/>
  <c r="K404" i="91"/>
  <c r="O404" i="91" s="1"/>
  <c r="P404" i="91" s="1"/>
  <c r="AF403" i="91"/>
  <c r="AC403" i="91"/>
  <c r="Z403" i="91"/>
  <c r="K403" i="91"/>
  <c r="O403" i="91" s="1"/>
  <c r="P403" i="91" s="1"/>
  <c r="AF402" i="91"/>
  <c r="AC402" i="91"/>
  <c r="Z402" i="91"/>
  <c r="K402" i="91"/>
  <c r="O402" i="91" s="1"/>
  <c r="P402" i="91" s="1"/>
  <c r="AF401" i="91"/>
  <c r="AC401" i="91"/>
  <c r="Z401" i="91"/>
  <c r="K401" i="91"/>
  <c r="O401" i="91" s="1"/>
  <c r="P401" i="91" s="1"/>
  <c r="AF400" i="91"/>
  <c r="AC400" i="91"/>
  <c r="Z400" i="91"/>
  <c r="K400" i="91"/>
  <c r="O400" i="91" s="1"/>
  <c r="P400" i="91" s="1"/>
  <c r="AF399" i="91"/>
  <c r="AC399" i="91"/>
  <c r="Z399" i="91"/>
  <c r="AD399" i="91" s="1"/>
  <c r="AE399" i="91" s="1"/>
  <c r="K399" i="91"/>
  <c r="O399" i="91" s="1"/>
  <c r="P399" i="91" s="1"/>
  <c r="AF398" i="91"/>
  <c r="AC398" i="91"/>
  <c r="Z398" i="91"/>
  <c r="K398" i="91"/>
  <c r="O398" i="91" s="1"/>
  <c r="P398" i="91" s="1"/>
  <c r="AF397" i="91"/>
  <c r="AC397" i="91"/>
  <c r="Z397" i="91"/>
  <c r="K397" i="91"/>
  <c r="O397" i="91" s="1"/>
  <c r="P397" i="91" s="1"/>
  <c r="AF396" i="91"/>
  <c r="AC396" i="91"/>
  <c r="Z396" i="91"/>
  <c r="K396" i="91"/>
  <c r="O396" i="91" s="1"/>
  <c r="P396" i="91" s="1"/>
  <c r="AF395" i="91"/>
  <c r="AC395" i="91"/>
  <c r="Z395" i="91"/>
  <c r="K395" i="91"/>
  <c r="O395" i="91" s="1"/>
  <c r="P395" i="91" s="1"/>
  <c r="AF394" i="91"/>
  <c r="AC394" i="91"/>
  <c r="Z394" i="91"/>
  <c r="K394" i="91"/>
  <c r="O394" i="91" s="1"/>
  <c r="P394" i="91" s="1"/>
  <c r="AF393" i="91"/>
  <c r="AC393" i="91"/>
  <c r="Z393" i="91"/>
  <c r="K393" i="91"/>
  <c r="O393" i="91" s="1"/>
  <c r="P393" i="91" s="1"/>
  <c r="AF392" i="91"/>
  <c r="AC392" i="91"/>
  <c r="Z392" i="91"/>
  <c r="K392" i="91"/>
  <c r="O392" i="91" s="1"/>
  <c r="P392" i="91" s="1"/>
  <c r="AF391" i="91"/>
  <c r="AC391" i="91"/>
  <c r="Z391" i="91"/>
  <c r="AD391" i="91" s="1"/>
  <c r="AE391" i="91" s="1"/>
  <c r="K391" i="91"/>
  <c r="O391" i="91" s="1"/>
  <c r="P391" i="91" s="1"/>
  <c r="AF390" i="91"/>
  <c r="AC390" i="91"/>
  <c r="Z390" i="91"/>
  <c r="K390" i="91"/>
  <c r="O390" i="91" s="1"/>
  <c r="P390" i="91" s="1"/>
  <c r="AF389" i="91"/>
  <c r="AC389" i="91"/>
  <c r="Z389" i="91"/>
  <c r="AD389" i="91" s="1"/>
  <c r="AE389" i="91" s="1"/>
  <c r="K389" i="91"/>
  <c r="O389" i="91" s="1"/>
  <c r="P389" i="91" s="1"/>
  <c r="AF388" i="91"/>
  <c r="AC388" i="91"/>
  <c r="Z388" i="91"/>
  <c r="K388" i="91"/>
  <c r="O388" i="91" s="1"/>
  <c r="P388" i="91" s="1"/>
  <c r="AF387" i="91"/>
  <c r="AC387" i="91"/>
  <c r="Z387" i="91"/>
  <c r="K387" i="91"/>
  <c r="O387" i="91" s="1"/>
  <c r="P387" i="91" s="1"/>
  <c r="AF386" i="91"/>
  <c r="AC386" i="91"/>
  <c r="Z386" i="91"/>
  <c r="K386" i="91"/>
  <c r="O386" i="91" s="1"/>
  <c r="P386" i="91" s="1"/>
  <c r="AF385" i="91"/>
  <c r="AC385" i="91"/>
  <c r="Z385" i="91"/>
  <c r="K385" i="91"/>
  <c r="O385" i="91" s="1"/>
  <c r="P385" i="91" s="1"/>
  <c r="AF384" i="91"/>
  <c r="AC384" i="91"/>
  <c r="Z384" i="91"/>
  <c r="K384" i="91"/>
  <c r="O384" i="91" s="1"/>
  <c r="P384" i="91" s="1"/>
  <c r="AF383" i="91"/>
  <c r="AC383" i="91"/>
  <c r="Z383" i="91"/>
  <c r="K383" i="91"/>
  <c r="O383" i="91" s="1"/>
  <c r="P383" i="91" s="1"/>
  <c r="AF382" i="91"/>
  <c r="AC382" i="91"/>
  <c r="Z382" i="91"/>
  <c r="K382" i="91"/>
  <c r="O382" i="91" s="1"/>
  <c r="P382" i="91" s="1"/>
  <c r="AF381" i="91"/>
  <c r="AC381" i="91"/>
  <c r="Z381" i="91"/>
  <c r="K381" i="91"/>
  <c r="O381" i="91" s="1"/>
  <c r="P381" i="91" s="1"/>
  <c r="AF380" i="91"/>
  <c r="AC380" i="91"/>
  <c r="Z380" i="91"/>
  <c r="K380" i="91"/>
  <c r="O380" i="91" s="1"/>
  <c r="P380" i="91" s="1"/>
  <c r="AF379" i="91"/>
  <c r="AC379" i="91"/>
  <c r="Z379" i="91"/>
  <c r="K379" i="91"/>
  <c r="O379" i="91" s="1"/>
  <c r="P379" i="91" s="1"/>
  <c r="AF378" i="91"/>
  <c r="AC378" i="91"/>
  <c r="Z378" i="91"/>
  <c r="K378" i="91"/>
  <c r="O378" i="91" s="1"/>
  <c r="P378" i="91" s="1"/>
  <c r="AF377" i="91"/>
  <c r="AC377" i="91"/>
  <c r="Z377" i="91"/>
  <c r="K377" i="91"/>
  <c r="O377" i="91" s="1"/>
  <c r="P377" i="91" s="1"/>
  <c r="AF376" i="91"/>
  <c r="AC376" i="91"/>
  <c r="Z376" i="91"/>
  <c r="K376" i="91"/>
  <c r="O376" i="91" s="1"/>
  <c r="P376" i="91" s="1"/>
  <c r="AF375" i="91"/>
  <c r="AC375" i="91"/>
  <c r="Z375" i="91"/>
  <c r="K375" i="91"/>
  <c r="O375" i="91" s="1"/>
  <c r="P375" i="91" s="1"/>
  <c r="AF374" i="91"/>
  <c r="AC374" i="91"/>
  <c r="Z374" i="91"/>
  <c r="K374" i="91"/>
  <c r="O374" i="91" s="1"/>
  <c r="P374" i="91" s="1"/>
  <c r="AF373" i="91"/>
  <c r="AC373" i="91"/>
  <c r="Z373" i="91"/>
  <c r="AD373" i="91" s="1"/>
  <c r="AE373" i="91" s="1"/>
  <c r="K373" i="91"/>
  <c r="O373" i="91" s="1"/>
  <c r="P373" i="91" s="1"/>
  <c r="AF372" i="91"/>
  <c r="AC372" i="91"/>
  <c r="Z372" i="91"/>
  <c r="K372" i="91"/>
  <c r="O372" i="91" s="1"/>
  <c r="P372" i="91" s="1"/>
  <c r="AF371" i="91"/>
  <c r="AC371" i="91"/>
  <c r="Z371" i="91"/>
  <c r="K371" i="91"/>
  <c r="O371" i="91" s="1"/>
  <c r="P371" i="91" s="1"/>
  <c r="AF370" i="91"/>
  <c r="AC370" i="91"/>
  <c r="Z370" i="91"/>
  <c r="K370" i="91"/>
  <c r="O370" i="91" s="1"/>
  <c r="P370" i="91" s="1"/>
  <c r="AF369" i="91"/>
  <c r="AC369" i="91"/>
  <c r="Z369" i="91"/>
  <c r="K369" i="91"/>
  <c r="O369" i="91" s="1"/>
  <c r="P369" i="91" s="1"/>
  <c r="AF368" i="91"/>
  <c r="AC368" i="91"/>
  <c r="Z368" i="91"/>
  <c r="K368" i="91"/>
  <c r="O368" i="91" s="1"/>
  <c r="P368" i="91" s="1"/>
  <c r="AF367" i="91"/>
  <c r="AC367" i="91"/>
  <c r="Z367" i="91"/>
  <c r="K367" i="91"/>
  <c r="O367" i="91" s="1"/>
  <c r="P367" i="91" s="1"/>
  <c r="AF366" i="91"/>
  <c r="AC366" i="91"/>
  <c r="Z366" i="91"/>
  <c r="K366" i="91"/>
  <c r="O366" i="91" s="1"/>
  <c r="P366" i="91" s="1"/>
  <c r="AF365" i="91"/>
  <c r="AC365" i="91"/>
  <c r="Z365" i="91"/>
  <c r="K365" i="91"/>
  <c r="O365" i="91" s="1"/>
  <c r="P365" i="91" s="1"/>
  <c r="AF364" i="91"/>
  <c r="AC364" i="91"/>
  <c r="Z364" i="91"/>
  <c r="K364" i="91"/>
  <c r="O364" i="91" s="1"/>
  <c r="P364" i="91" s="1"/>
  <c r="AF363" i="91"/>
  <c r="AC363" i="91"/>
  <c r="Z363" i="91"/>
  <c r="K363" i="91"/>
  <c r="O363" i="91" s="1"/>
  <c r="P363" i="91" s="1"/>
  <c r="AF362" i="91"/>
  <c r="AC362" i="91"/>
  <c r="Z362" i="91"/>
  <c r="K362" i="91"/>
  <c r="O362" i="91" s="1"/>
  <c r="P362" i="91" s="1"/>
  <c r="AF361" i="91"/>
  <c r="AC361" i="91"/>
  <c r="Z361" i="91"/>
  <c r="K361" i="91"/>
  <c r="O361" i="91" s="1"/>
  <c r="P361" i="91" s="1"/>
  <c r="AF360" i="91"/>
  <c r="AC360" i="91"/>
  <c r="Z360" i="91"/>
  <c r="K360" i="91"/>
  <c r="O360" i="91" s="1"/>
  <c r="P360" i="91" s="1"/>
  <c r="AF359" i="91"/>
  <c r="AC359" i="91"/>
  <c r="Z359" i="91"/>
  <c r="K359" i="91"/>
  <c r="O359" i="91" s="1"/>
  <c r="P359" i="91" s="1"/>
  <c r="AF358" i="91"/>
  <c r="AC358" i="91"/>
  <c r="Z358" i="91"/>
  <c r="K358" i="91"/>
  <c r="O358" i="91" s="1"/>
  <c r="P358" i="91" s="1"/>
  <c r="AF357" i="91"/>
  <c r="AC357" i="91"/>
  <c r="Z357" i="91"/>
  <c r="K357" i="91"/>
  <c r="O357" i="91" s="1"/>
  <c r="P357" i="91" s="1"/>
  <c r="AF356" i="91"/>
  <c r="AC356" i="91"/>
  <c r="Z356" i="91"/>
  <c r="K356" i="91"/>
  <c r="O356" i="91" s="1"/>
  <c r="P356" i="91" s="1"/>
  <c r="AF355" i="91"/>
  <c r="AC355" i="91"/>
  <c r="Z355" i="91"/>
  <c r="O355" i="91"/>
  <c r="P355" i="91" s="1"/>
  <c r="K355" i="91"/>
  <c r="AF354" i="91"/>
  <c r="AC354" i="91"/>
  <c r="Z354" i="91"/>
  <c r="K354" i="91"/>
  <c r="O354" i="91" s="1"/>
  <c r="P354" i="91" s="1"/>
  <c r="AF353" i="91"/>
  <c r="AC353" i="91"/>
  <c r="Z353" i="91"/>
  <c r="K353" i="91"/>
  <c r="O353" i="91" s="1"/>
  <c r="P353" i="91" s="1"/>
  <c r="AF352" i="91"/>
  <c r="AC352" i="91"/>
  <c r="Z352" i="91"/>
  <c r="K352" i="91"/>
  <c r="O352" i="91" s="1"/>
  <c r="P352" i="91" s="1"/>
  <c r="AF351" i="91"/>
  <c r="AC351" i="91"/>
  <c r="Z351" i="91"/>
  <c r="K351" i="91"/>
  <c r="O351" i="91" s="1"/>
  <c r="P351" i="91" s="1"/>
  <c r="AF350" i="91"/>
  <c r="AC350" i="91"/>
  <c r="Z350" i="91"/>
  <c r="K350" i="91"/>
  <c r="O350" i="91" s="1"/>
  <c r="P350" i="91" s="1"/>
  <c r="AF349" i="91"/>
  <c r="AC349" i="91"/>
  <c r="Z349" i="91"/>
  <c r="K349" i="91"/>
  <c r="O349" i="91" s="1"/>
  <c r="P349" i="91" s="1"/>
  <c r="AF348" i="91"/>
  <c r="AC348" i="91"/>
  <c r="Z348" i="91"/>
  <c r="K348" i="91"/>
  <c r="O348" i="91" s="1"/>
  <c r="P348" i="91" s="1"/>
  <c r="AF347" i="91"/>
  <c r="AC347" i="91"/>
  <c r="Z347" i="91"/>
  <c r="K347" i="91"/>
  <c r="O347" i="91" s="1"/>
  <c r="P347" i="91" s="1"/>
  <c r="AF346" i="91"/>
  <c r="AC346" i="91"/>
  <c r="Z346" i="91"/>
  <c r="K346" i="91"/>
  <c r="O346" i="91" s="1"/>
  <c r="P346" i="91" s="1"/>
  <c r="AF345" i="91"/>
  <c r="AC345" i="91"/>
  <c r="Z345" i="91"/>
  <c r="K345" i="91"/>
  <c r="O345" i="91" s="1"/>
  <c r="P345" i="91" s="1"/>
  <c r="AF344" i="91"/>
  <c r="AC344" i="91"/>
  <c r="Z344" i="91"/>
  <c r="K344" i="91"/>
  <c r="O344" i="91" s="1"/>
  <c r="P344" i="91" s="1"/>
  <c r="AF343" i="91"/>
  <c r="AC343" i="91"/>
  <c r="Z343" i="91"/>
  <c r="K343" i="91"/>
  <c r="O343" i="91" s="1"/>
  <c r="P343" i="91" s="1"/>
  <c r="AF342" i="91"/>
  <c r="AC342" i="91"/>
  <c r="Z342" i="91"/>
  <c r="K342" i="91"/>
  <c r="O342" i="91" s="1"/>
  <c r="P342" i="91" s="1"/>
  <c r="AF341" i="91"/>
  <c r="AC341" i="91"/>
  <c r="Z341" i="91"/>
  <c r="K341" i="91"/>
  <c r="O341" i="91" s="1"/>
  <c r="P341" i="91" s="1"/>
  <c r="AF340" i="91"/>
  <c r="AC340" i="91"/>
  <c r="Z340" i="91"/>
  <c r="K340" i="91"/>
  <c r="O340" i="91" s="1"/>
  <c r="P340" i="91" s="1"/>
  <c r="AF339" i="91"/>
  <c r="AC339" i="91"/>
  <c r="Z339" i="91"/>
  <c r="K339" i="91"/>
  <c r="O339" i="91" s="1"/>
  <c r="P339" i="91" s="1"/>
  <c r="AF338" i="91"/>
  <c r="AC338" i="91"/>
  <c r="Z338" i="91"/>
  <c r="K338" i="91"/>
  <c r="O338" i="91" s="1"/>
  <c r="P338" i="91" s="1"/>
  <c r="AF337" i="91"/>
  <c r="AC337" i="91"/>
  <c r="Z337" i="91"/>
  <c r="K337" i="91"/>
  <c r="O337" i="91" s="1"/>
  <c r="P337" i="91" s="1"/>
  <c r="AF336" i="91"/>
  <c r="AC336" i="91"/>
  <c r="Z336" i="91"/>
  <c r="K336" i="91"/>
  <c r="O336" i="91" s="1"/>
  <c r="P336" i="91" s="1"/>
  <c r="AF335" i="91"/>
  <c r="AC335" i="91"/>
  <c r="Z335" i="91"/>
  <c r="K335" i="91"/>
  <c r="O335" i="91" s="1"/>
  <c r="P335" i="91" s="1"/>
  <c r="AF334" i="91"/>
  <c r="AC334" i="91"/>
  <c r="Z334" i="91"/>
  <c r="K334" i="91"/>
  <c r="O334" i="91" s="1"/>
  <c r="P334" i="91" s="1"/>
  <c r="AF333" i="91"/>
  <c r="AC333" i="91"/>
  <c r="Z333" i="91"/>
  <c r="K333" i="91"/>
  <c r="O333" i="91" s="1"/>
  <c r="P333" i="91" s="1"/>
  <c r="AF332" i="91"/>
  <c r="AC332" i="91"/>
  <c r="Z332" i="91"/>
  <c r="K332" i="91"/>
  <c r="O332" i="91" s="1"/>
  <c r="P332" i="91" s="1"/>
  <c r="AF331" i="91"/>
  <c r="AC331" i="91"/>
  <c r="Z331" i="91"/>
  <c r="K331" i="91"/>
  <c r="O331" i="91" s="1"/>
  <c r="P331" i="91" s="1"/>
  <c r="AF330" i="91"/>
  <c r="AC330" i="91"/>
  <c r="Z330" i="91"/>
  <c r="K330" i="91"/>
  <c r="O330" i="91" s="1"/>
  <c r="P330" i="91" s="1"/>
  <c r="AF329" i="91"/>
  <c r="AC329" i="91"/>
  <c r="Z329" i="91"/>
  <c r="K329" i="91"/>
  <c r="O329" i="91" s="1"/>
  <c r="P329" i="91" s="1"/>
  <c r="AF328" i="91"/>
  <c r="AC328" i="91"/>
  <c r="Z328" i="91"/>
  <c r="K328" i="91"/>
  <c r="O328" i="91" s="1"/>
  <c r="P328" i="91" s="1"/>
  <c r="AF327" i="91"/>
  <c r="AC327" i="91"/>
  <c r="Z327" i="91"/>
  <c r="K327" i="91"/>
  <c r="O327" i="91" s="1"/>
  <c r="P327" i="91" s="1"/>
  <c r="AF326" i="91"/>
  <c r="AC326" i="91"/>
  <c r="Z326" i="91"/>
  <c r="K326" i="91"/>
  <c r="O326" i="91" s="1"/>
  <c r="P326" i="91" s="1"/>
  <c r="AF325" i="91"/>
  <c r="AC325" i="91"/>
  <c r="Z325" i="91"/>
  <c r="K325" i="91"/>
  <c r="O325" i="91" s="1"/>
  <c r="P325" i="91" s="1"/>
  <c r="AF324" i="91"/>
  <c r="AC324" i="91"/>
  <c r="Z324" i="91"/>
  <c r="K324" i="91"/>
  <c r="O324" i="91" s="1"/>
  <c r="P324" i="91" s="1"/>
  <c r="AF323" i="91"/>
  <c r="AC323" i="91"/>
  <c r="Z323" i="91"/>
  <c r="K323" i="91"/>
  <c r="O323" i="91" s="1"/>
  <c r="P323" i="91" s="1"/>
  <c r="AF322" i="91"/>
  <c r="AC322" i="91"/>
  <c r="Z322" i="91"/>
  <c r="AD322" i="91" s="1"/>
  <c r="AE322" i="91" s="1"/>
  <c r="K322" i="91"/>
  <c r="O322" i="91" s="1"/>
  <c r="P322" i="91" s="1"/>
  <c r="AF321" i="91"/>
  <c r="AC321" i="91"/>
  <c r="Z321" i="91"/>
  <c r="K321" i="91"/>
  <c r="O321" i="91" s="1"/>
  <c r="P321" i="91" s="1"/>
  <c r="AF320" i="91"/>
  <c r="AC320" i="91"/>
  <c r="Z320" i="91"/>
  <c r="K320" i="91"/>
  <c r="O320" i="91" s="1"/>
  <c r="P320" i="91" s="1"/>
  <c r="AF319" i="91"/>
  <c r="AC319" i="91"/>
  <c r="Z319" i="91"/>
  <c r="K319" i="91"/>
  <c r="O319" i="91" s="1"/>
  <c r="P319" i="91" s="1"/>
  <c r="AF318" i="91"/>
  <c r="AC318" i="91"/>
  <c r="Z318" i="91"/>
  <c r="K318" i="91"/>
  <c r="O318" i="91" s="1"/>
  <c r="P318" i="91" s="1"/>
  <c r="AF317" i="91"/>
  <c r="AC317" i="91"/>
  <c r="Z317" i="91"/>
  <c r="K317" i="91"/>
  <c r="O317" i="91" s="1"/>
  <c r="P317" i="91" s="1"/>
  <c r="AF316" i="91"/>
  <c r="AC316" i="91"/>
  <c r="Z316" i="91"/>
  <c r="K316" i="91"/>
  <c r="O316" i="91" s="1"/>
  <c r="P316" i="91" s="1"/>
  <c r="AF315" i="91"/>
  <c r="AC315" i="91"/>
  <c r="Z315" i="91"/>
  <c r="K315" i="91"/>
  <c r="O315" i="91" s="1"/>
  <c r="P315" i="91" s="1"/>
  <c r="AF314" i="91"/>
  <c r="AC314" i="91"/>
  <c r="Z314" i="91"/>
  <c r="K314" i="91"/>
  <c r="O314" i="91" s="1"/>
  <c r="P314" i="91" s="1"/>
  <c r="AF313" i="91"/>
  <c r="AC313" i="91"/>
  <c r="Z313" i="91"/>
  <c r="K313" i="91"/>
  <c r="O313" i="91" s="1"/>
  <c r="P313" i="91" s="1"/>
  <c r="AF312" i="91"/>
  <c r="AC312" i="91"/>
  <c r="Z312" i="91"/>
  <c r="K312" i="91"/>
  <c r="O312" i="91" s="1"/>
  <c r="P312" i="91" s="1"/>
  <c r="AF311" i="91"/>
  <c r="AC311" i="91"/>
  <c r="Z311" i="91"/>
  <c r="K311" i="91"/>
  <c r="O311" i="91" s="1"/>
  <c r="P311" i="91" s="1"/>
  <c r="AF310" i="91"/>
  <c r="AC310" i="91"/>
  <c r="Z310" i="91"/>
  <c r="K310" i="91"/>
  <c r="O310" i="91" s="1"/>
  <c r="P310" i="91" s="1"/>
  <c r="AF309" i="91"/>
  <c r="AC309" i="91"/>
  <c r="Z309" i="91"/>
  <c r="K309" i="91"/>
  <c r="O309" i="91" s="1"/>
  <c r="P309" i="91" s="1"/>
  <c r="AF308" i="91"/>
  <c r="AC308" i="91"/>
  <c r="Z308" i="91"/>
  <c r="K308" i="91"/>
  <c r="O308" i="91" s="1"/>
  <c r="P308" i="91" s="1"/>
  <c r="AF307" i="91"/>
  <c r="AC307" i="91"/>
  <c r="Z307" i="91"/>
  <c r="K307" i="91"/>
  <c r="O307" i="91" s="1"/>
  <c r="P307" i="91" s="1"/>
  <c r="AF306" i="91"/>
  <c r="AC306" i="91"/>
  <c r="Z306" i="91"/>
  <c r="K306" i="91"/>
  <c r="O306" i="91" s="1"/>
  <c r="P306" i="91" s="1"/>
  <c r="AF305" i="91"/>
  <c r="AC305" i="91"/>
  <c r="Z305" i="91"/>
  <c r="K305" i="91"/>
  <c r="O305" i="91" s="1"/>
  <c r="P305" i="91" s="1"/>
  <c r="AF304" i="91"/>
  <c r="AC304" i="91"/>
  <c r="Z304" i="91"/>
  <c r="K304" i="91"/>
  <c r="O304" i="91" s="1"/>
  <c r="P304" i="91" s="1"/>
  <c r="AF303" i="91"/>
  <c r="AC303" i="91"/>
  <c r="Z303" i="91"/>
  <c r="K303" i="91"/>
  <c r="O303" i="91" s="1"/>
  <c r="P303" i="91" s="1"/>
  <c r="AF302" i="91"/>
  <c r="AC302" i="91"/>
  <c r="Z302" i="91"/>
  <c r="AD302" i="91" s="1"/>
  <c r="AE302" i="91" s="1"/>
  <c r="K302" i="91"/>
  <c r="O302" i="91" s="1"/>
  <c r="P302" i="91" s="1"/>
  <c r="AF301" i="91"/>
  <c r="AC301" i="91"/>
  <c r="Z301" i="91"/>
  <c r="K301" i="91"/>
  <c r="O301" i="91" s="1"/>
  <c r="P301" i="91" s="1"/>
  <c r="AF300" i="91"/>
  <c r="AC300" i="91"/>
  <c r="Z300" i="91"/>
  <c r="K300" i="91"/>
  <c r="O300" i="91" s="1"/>
  <c r="P300" i="91" s="1"/>
  <c r="AF299" i="91"/>
  <c r="AC299" i="91"/>
  <c r="Z299" i="91"/>
  <c r="K299" i="91"/>
  <c r="O299" i="91" s="1"/>
  <c r="P299" i="91" s="1"/>
  <c r="AF298" i="91"/>
  <c r="AC298" i="91"/>
  <c r="Z298" i="91"/>
  <c r="K298" i="91"/>
  <c r="O298" i="91" s="1"/>
  <c r="P298" i="91" s="1"/>
  <c r="AF297" i="91"/>
  <c r="AC297" i="91"/>
  <c r="Z297" i="91"/>
  <c r="K297" i="91"/>
  <c r="O297" i="91" s="1"/>
  <c r="P297" i="91" s="1"/>
  <c r="AF296" i="91"/>
  <c r="AC296" i="91"/>
  <c r="Z296" i="91"/>
  <c r="AD296" i="91" s="1"/>
  <c r="AE296" i="91" s="1"/>
  <c r="K296" i="91"/>
  <c r="O296" i="91" s="1"/>
  <c r="P296" i="91" s="1"/>
  <c r="AF295" i="91"/>
  <c r="AC295" i="91"/>
  <c r="Z295" i="91"/>
  <c r="K295" i="91"/>
  <c r="O295" i="91" s="1"/>
  <c r="P295" i="91" s="1"/>
  <c r="AF294" i="91"/>
  <c r="AC294" i="91"/>
  <c r="Z294" i="91"/>
  <c r="K294" i="91"/>
  <c r="O294" i="91" s="1"/>
  <c r="P294" i="91" s="1"/>
  <c r="AF293" i="91"/>
  <c r="AC293" i="91"/>
  <c r="Z293" i="91"/>
  <c r="K293" i="91"/>
  <c r="O293" i="91" s="1"/>
  <c r="P293" i="91" s="1"/>
  <c r="AF292" i="91"/>
  <c r="AC292" i="91"/>
  <c r="Z292" i="91"/>
  <c r="K292" i="91"/>
  <c r="O292" i="91" s="1"/>
  <c r="P292" i="91" s="1"/>
  <c r="AF291" i="91"/>
  <c r="AC291" i="91"/>
  <c r="Z291" i="91"/>
  <c r="K291" i="91"/>
  <c r="O291" i="91" s="1"/>
  <c r="P291" i="91" s="1"/>
  <c r="AF290" i="91"/>
  <c r="AC290" i="91"/>
  <c r="Z290" i="91"/>
  <c r="K290" i="91"/>
  <c r="O290" i="91" s="1"/>
  <c r="P290" i="91" s="1"/>
  <c r="AF289" i="91"/>
  <c r="AC289" i="91"/>
  <c r="Z289" i="91"/>
  <c r="K289" i="91"/>
  <c r="O289" i="91" s="1"/>
  <c r="P289" i="91" s="1"/>
  <c r="AF288" i="91"/>
  <c r="AC288" i="91"/>
  <c r="Z288" i="91"/>
  <c r="K288" i="91"/>
  <c r="O288" i="91" s="1"/>
  <c r="P288" i="91" s="1"/>
  <c r="AF287" i="91"/>
  <c r="AC287" i="91"/>
  <c r="Z287" i="91"/>
  <c r="K287" i="91"/>
  <c r="O287" i="91" s="1"/>
  <c r="P287" i="91" s="1"/>
  <c r="AF286" i="91"/>
  <c r="AC286" i="91"/>
  <c r="Z286" i="91"/>
  <c r="K286" i="91"/>
  <c r="O286" i="91" s="1"/>
  <c r="P286" i="91" s="1"/>
  <c r="AF285" i="91"/>
  <c r="AC285" i="91"/>
  <c r="Z285" i="91"/>
  <c r="K285" i="91"/>
  <c r="O285" i="91" s="1"/>
  <c r="P285" i="91" s="1"/>
  <c r="AF284" i="91"/>
  <c r="AC284" i="91"/>
  <c r="Z284" i="91"/>
  <c r="K284" i="91"/>
  <c r="O284" i="91" s="1"/>
  <c r="P284" i="91" s="1"/>
  <c r="AF283" i="91"/>
  <c r="AC283" i="91"/>
  <c r="AD283" i="91" s="1"/>
  <c r="AE283" i="91" s="1"/>
  <c r="Z283" i="91"/>
  <c r="K283" i="91"/>
  <c r="O283" i="91" s="1"/>
  <c r="P283" i="91" s="1"/>
  <c r="AF282" i="91"/>
  <c r="AC282" i="91"/>
  <c r="Z282" i="91"/>
  <c r="K282" i="91"/>
  <c r="O282" i="91" s="1"/>
  <c r="P282" i="91" s="1"/>
  <c r="AF281" i="91"/>
  <c r="AC281" i="91"/>
  <c r="Z281" i="91"/>
  <c r="K281" i="91"/>
  <c r="O281" i="91" s="1"/>
  <c r="P281" i="91" s="1"/>
  <c r="AF280" i="91"/>
  <c r="AC280" i="91"/>
  <c r="Z280" i="91"/>
  <c r="K280" i="91"/>
  <c r="O280" i="91" s="1"/>
  <c r="P280" i="91" s="1"/>
  <c r="AF279" i="91"/>
  <c r="AC279" i="91"/>
  <c r="Z279" i="91"/>
  <c r="K279" i="91"/>
  <c r="O279" i="91" s="1"/>
  <c r="P279" i="91" s="1"/>
  <c r="AF278" i="91"/>
  <c r="AC278" i="91"/>
  <c r="Z278" i="91"/>
  <c r="K278" i="91"/>
  <c r="O278" i="91" s="1"/>
  <c r="P278" i="91" s="1"/>
  <c r="AF277" i="91"/>
  <c r="AC277" i="91"/>
  <c r="Z277" i="91"/>
  <c r="K277" i="91"/>
  <c r="O277" i="91" s="1"/>
  <c r="P277" i="91" s="1"/>
  <c r="AF276" i="91"/>
  <c r="AC276" i="91"/>
  <c r="Z276" i="91"/>
  <c r="K276" i="91"/>
  <c r="O276" i="91" s="1"/>
  <c r="P276" i="91" s="1"/>
  <c r="AF275" i="91"/>
  <c r="AC275" i="91"/>
  <c r="Z275" i="91"/>
  <c r="K275" i="91"/>
  <c r="O275" i="91" s="1"/>
  <c r="P275" i="91" s="1"/>
  <c r="AF274" i="91"/>
  <c r="AC274" i="91"/>
  <c r="Z274" i="91"/>
  <c r="K274" i="91"/>
  <c r="O274" i="91" s="1"/>
  <c r="P274" i="91" s="1"/>
  <c r="AF273" i="91"/>
  <c r="AC273" i="91"/>
  <c r="Z273" i="91"/>
  <c r="P273" i="91"/>
  <c r="K273" i="91"/>
  <c r="O273" i="91" s="1"/>
  <c r="AF272" i="91"/>
  <c r="AC272" i="91"/>
  <c r="Z272" i="91"/>
  <c r="K272" i="91"/>
  <c r="O272" i="91" s="1"/>
  <c r="P272" i="91" s="1"/>
  <c r="AF271" i="91"/>
  <c r="AC271" i="91"/>
  <c r="Z271" i="91"/>
  <c r="K271" i="91"/>
  <c r="O271" i="91" s="1"/>
  <c r="P271" i="91" s="1"/>
  <c r="AF270" i="91"/>
  <c r="AC270" i="91"/>
  <c r="Z270" i="91"/>
  <c r="K270" i="91"/>
  <c r="O270" i="91" s="1"/>
  <c r="P270" i="91" s="1"/>
  <c r="AF269" i="91"/>
  <c r="AC269" i="91"/>
  <c r="Z269" i="91"/>
  <c r="K269" i="91"/>
  <c r="O269" i="91" s="1"/>
  <c r="P269" i="91" s="1"/>
  <c r="AF268" i="91"/>
  <c r="AC268" i="91"/>
  <c r="Z268" i="91"/>
  <c r="K268" i="91"/>
  <c r="O268" i="91" s="1"/>
  <c r="P268" i="91" s="1"/>
  <c r="AF267" i="91"/>
  <c r="AC267" i="91"/>
  <c r="Z267" i="91"/>
  <c r="K267" i="91"/>
  <c r="O267" i="91" s="1"/>
  <c r="P267" i="91" s="1"/>
  <c r="AF266" i="91"/>
  <c r="AC266" i="91"/>
  <c r="Z266" i="91"/>
  <c r="K266" i="91"/>
  <c r="O266" i="91" s="1"/>
  <c r="P266" i="91" s="1"/>
  <c r="AH232" i="91"/>
  <c r="R232" i="91"/>
  <c r="Q232" i="91"/>
  <c r="AI231" i="91"/>
  <c r="Z231" i="91"/>
  <c r="AD231" i="91" s="1"/>
  <c r="AE231" i="91" s="1"/>
  <c r="AG231" i="91" s="1"/>
  <c r="AI230" i="91"/>
  <c r="Z230" i="91"/>
  <c r="AD230" i="91" s="1"/>
  <c r="AI229" i="91"/>
  <c r="Z229" i="91"/>
  <c r="AD229" i="91" s="1"/>
  <c r="AE229" i="91" s="1"/>
  <c r="AG229" i="91" s="1"/>
  <c r="AI228" i="91"/>
  <c r="Z228" i="91"/>
  <c r="AD228" i="91" s="1"/>
  <c r="AI227" i="91"/>
  <c r="Z227" i="91"/>
  <c r="AD227" i="91" s="1"/>
  <c r="AE227" i="91" s="1"/>
  <c r="AG227" i="91" s="1"/>
  <c r="AI226" i="91"/>
  <c r="Z226" i="91"/>
  <c r="AD226" i="91" s="1"/>
  <c r="AI225" i="91"/>
  <c r="Z225" i="91"/>
  <c r="AD225" i="91" s="1"/>
  <c r="AE225" i="91" s="1"/>
  <c r="AG225" i="91" s="1"/>
  <c r="AI224" i="91"/>
  <c r="Z224" i="91"/>
  <c r="AD224" i="91" s="1"/>
  <c r="AI223" i="91"/>
  <c r="Z223" i="91"/>
  <c r="AD223" i="91" s="1"/>
  <c r="AI222" i="91"/>
  <c r="Z222" i="91"/>
  <c r="AD222" i="91" s="1"/>
  <c r="AE222" i="91" s="1"/>
  <c r="AG222" i="91" s="1"/>
  <c r="AI221" i="91"/>
  <c r="Z221" i="91"/>
  <c r="AD221" i="91" s="1"/>
  <c r="AI220" i="91"/>
  <c r="Z220" i="91"/>
  <c r="AD220" i="91" s="1"/>
  <c r="AI219" i="91"/>
  <c r="Z219" i="91"/>
  <c r="AD219" i="91" s="1"/>
  <c r="AI218" i="91"/>
  <c r="Z218" i="91"/>
  <c r="AD218" i="91" s="1"/>
  <c r="AI217" i="91"/>
  <c r="Z217" i="91"/>
  <c r="AD217" i="91" s="1"/>
  <c r="AI216" i="91"/>
  <c r="Z216" i="91"/>
  <c r="AD216" i="91" s="1"/>
  <c r="AI215" i="91"/>
  <c r="Z215" i="91"/>
  <c r="AD215" i="91" s="1"/>
  <c r="AE215" i="91" s="1"/>
  <c r="AG215" i="91" s="1"/>
  <c r="AI214" i="91"/>
  <c r="Z214" i="91"/>
  <c r="AD214" i="91" s="1"/>
  <c r="AI213" i="91"/>
  <c r="Z213" i="91"/>
  <c r="AD213" i="91" s="1"/>
  <c r="AE213" i="91" s="1"/>
  <c r="AG213" i="91" s="1"/>
  <c r="AI212" i="91"/>
  <c r="Z212" i="91"/>
  <c r="AD212" i="91" s="1"/>
  <c r="AI211" i="91"/>
  <c r="Z211" i="91"/>
  <c r="AD211" i="91" s="1"/>
  <c r="AE211" i="91" s="1"/>
  <c r="AG211" i="91" s="1"/>
  <c r="AI210" i="91"/>
  <c r="Z210" i="91"/>
  <c r="AD210" i="91" s="1"/>
  <c r="AE210" i="91" s="1"/>
  <c r="AG210" i="91" s="1"/>
  <c r="AI209" i="91"/>
  <c r="Z209" i="91"/>
  <c r="AD209" i="91" s="1"/>
  <c r="AI208" i="91"/>
  <c r="Z208" i="91"/>
  <c r="AD208" i="91" s="1"/>
  <c r="AI207" i="91"/>
  <c r="Z207" i="91"/>
  <c r="AD207" i="91" s="1"/>
  <c r="AI206" i="91"/>
  <c r="Z206" i="91"/>
  <c r="AD206" i="91" s="1"/>
  <c r="AE206" i="91" s="1"/>
  <c r="AG206" i="91" s="1"/>
  <c r="AI205" i="91"/>
  <c r="Z205" i="91"/>
  <c r="AD205" i="91" s="1"/>
  <c r="AI204" i="91"/>
  <c r="Z204" i="91"/>
  <c r="AD204" i="91" s="1"/>
  <c r="AI203" i="91"/>
  <c r="Z203" i="91"/>
  <c r="AD203" i="91" s="1"/>
  <c r="AE203" i="91" s="1"/>
  <c r="AG203" i="91" s="1"/>
  <c r="AI202" i="91"/>
  <c r="Z202" i="91"/>
  <c r="AD202" i="91" s="1"/>
  <c r="AI201" i="91"/>
  <c r="Z201" i="91"/>
  <c r="AD201" i="91" s="1"/>
  <c r="AI200" i="91"/>
  <c r="Z200" i="91"/>
  <c r="AD200" i="91" s="1"/>
  <c r="AI199" i="91"/>
  <c r="Z199" i="91"/>
  <c r="AI198" i="91"/>
  <c r="Z198" i="91"/>
  <c r="AD198" i="91" s="1"/>
  <c r="AI197" i="91"/>
  <c r="Z197" i="91"/>
  <c r="AD197" i="91" s="1"/>
  <c r="AF197" i="91" s="1"/>
  <c r="AF146" i="91"/>
  <c r="AA146" i="91"/>
  <c r="AC146" i="91" s="1"/>
  <c r="Z146" i="91"/>
  <c r="L146" i="91"/>
  <c r="N146" i="91" s="1"/>
  <c r="K146" i="91"/>
  <c r="AF145" i="91"/>
  <c r="AA145" i="91"/>
  <c r="AC145" i="91" s="1"/>
  <c r="Z145" i="91"/>
  <c r="L145" i="91"/>
  <c r="N145" i="91" s="1"/>
  <c r="K145" i="91"/>
  <c r="AF144" i="91"/>
  <c r="AA144" i="91"/>
  <c r="AC144" i="91" s="1"/>
  <c r="Z144" i="91"/>
  <c r="L144" i="91"/>
  <c r="N144" i="91" s="1"/>
  <c r="K144" i="91"/>
  <c r="AF143" i="91"/>
  <c r="AA143" i="91"/>
  <c r="AC143" i="91" s="1"/>
  <c r="Z143" i="91"/>
  <c r="L143" i="91"/>
  <c r="N143" i="91" s="1"/>
  <c r="K143" i="91"/>
  <c r="AF142" i="91"/>
  <c r="AA142" i="91"/>
  <c r="AC142" i="91" s="1"/>
  <c r="Z142" i="91"/>
  <c r="L142" i="91"/>
  <c r="N142" i="91" s="1"/>
  <c r="K142" i="91"/>
  <c r="AF141" i="91"/>
  <c r="AA141" i="91"/>
  <c r="AC141" i="91" s="1"/>
  <c r="Z141" i="91"/>
  <c r="L141" i="91"/>
  <c r="N141" i="91" s="1"/>
  <c r="K141" i="91"/>
  <c r="AF140" i="91"/>
  <c r="AA140" i="91"/>
  <c r="Z140" i="91"/>
  <c r="L140" i="91"/>
  <c r="N140" i="91" s="1"/>
  <c r="K140" i="91"/>
  <c r="AF139" i="91"/>
  <c r="AA139" i="91"/>
  <c r="AC139" i="91" s="1"/>
  <c r="Z139" i="91"/>
  <c r="L139" i="91"/>
  <c r="K139" i="91"/>
  <c r="AH138" i="91"/>
  <c r="AB138" i="91"/>
  <c r="Y138" i="91"/>
  <c r="X138" i="91"/>
  <c r="W138" i="91"/>
  <c r="V138" i="91"/>
  <c r="U138" i="91"/>
  <c r="T138" i="91"/>
  <c r="S138" i="91"/>
  <c r="R138" i="91"/>
  <c r="Q138" i="91"/>
  <c r="M138" i="91"/>
  <c r="J138" i="91"/>
  <c r="I138" i="91"/>
  <c r="H138" i="91"/>
  <c r="G138" i="91"/>
  <c r="F138" i="91"/>
  <c r="E138" i="91"/>
  <c r="D138" i="91"/>
  <c r="C138" i="91"/>
  <c r="B138" i="91"/>
  <c r="AH137" i="91"/>
  <c r="AH129" i="91" s="1"/>
  <c r="AF137" i="91"/>
  <c r="AA137" i="91"/>
  <c r="AC137" i="91" s="1"/>
  <c r="Z137" i="91"/>
  <c r="L137" i="91"/>
  <c r="N137" i="91" s="1"/>
  <c r="K137" i="91"/>
  <c r="AF136" i="91"/>
  <c r="AA136" i="91"/>
  <c r="AC136" i="91" s="1"/>
  <c r="Z136" i="91"/>
  <c r="L136" i="91"/>
  <c r="N136" i="91" s="1"/>
  <c r="K136" i="91"/>
  <c r="AF135" i="91"/>
  <c r="AA135" i="91"/>
  <c r="AC135" i="91" s="1"/>
  <c r="Z135" i="91"/>
  <c r="L135" i="91"/>
  <c r="N135" i="91" s="1"/>
  <c r="K135" i="91"/>
  <c r="AF134" i="91"/>
  <c r="AA134" i="91"/>
  <c r="AC134" i="91" s="1"/>
  <c r="Z134" i="91"/>
  <c r="L134" i="91"/>
  <c r="N134" i="91" s="1"/>
  <c r="K134" i="91"/>
  <c r="AF133" i="91"/>
  <c r="AA133" i="91"/>
  <c r="AC133" i="91" s="1"/>
  <c r="Z133" i="91"/>
  <c r="L133" i="91"/>
  <c r="N133" i="91" s="1"/>
  <c r="K133" i="91"/>
  <c r="AF132" i="91"/>
  <c r="AA132" i="91"/>
  <c r="AC132" i="91" s="1"/>
  <c r="Z132" i="91"/>
  <c r="L132" i="91"/>
  <c r="N132" i="91" s="1"/>
  <c r="K132" i="91"/>
  <c r="AF131" i="91"/>
  <c r="AA131" i="91"/>
  <c r="AC131" i="91" s="1"/>
  <c r="Z131" i="91"/>
  <c r="L131" i="91"/>
  <c r="K131" i="91"/>
  <c r="AF130" i="91"/>
  <c r="AA130" i="91"/>
  <c r="Z130" i="91"/>
  <c r="L130" i="91"/>
  <c r="N130" i="91" s="1"/>
  <c r="K130" i="91"/>
  <c r="AB129" i="91"/>
  <c r="Y129" i="91"/>
  <c r="X129" i="91"/>
  <c r="W129" i="91"/>
  <c r="V129" i="91"/>
  <c r="U129" i="91"/>
  <c r="T129" i="91"/>
  <c r="S129" i="91"/>
  <c r="R129" i="91"/>
  <c r="Q129" i="91"/>
  <c r="M129" i="91"/>
  <c r="J129" i="91"/>
  <c r="I129" i="91"/>
  <c r="H129" i="91"/>
  <c r="G129" i="91"/>
  <c r="F129" i="91"/>
  <c r="E129" i="91"/>
  <c r="D129" i="91"/>
  <c r="C129" i="91"/>
  <c r="B129" i="91"/>
  <c r="AF128" i="91"/>
  <c r="AA128" i="91"/>
  <c r="AC128" i="91" s="1"/>
  <c r="Z128" i="91"/>
  <c r="L128" i="91"/>
  <c r="N128" i="91" s="1"/>
  <c r="K128" i="91"/>
  <c r="AF127" i="91"/>
  <c r="AA127" i="91"/>
  <c r="AC127" i="91" s="1"/>
  <c r="Z127" i="91"/>
  <c r="L127" i="91"/>
  <c r="N127" i="91" s="1"/>
  <c r="K127" i="91"/>
  <c r="AF126" i="91"/>
  <c r="AA126" i="91"/>
  <c r="AC126" i="91" s="1"/>
  <c r="Z126" i="91"/>
  <c r="L126" i="91"/>
  <c r="N126" i="91" s="1"/>
  <c r="K126" i="91"/>
  <c r="AF125" i="91"/>
  <c r="AA125" i="91"/>
  <c r="AC125" i="91" s="1"/>
  <c r="Z125" i="91"/>
  <c r="L125" i="91"/>
  <c r="N125" i="91" s="1"/>
  <c r="K125" i="91"/>
  <c r="AF124" i="91"/>
  <c r="AA124" i="91"/>
  <c r="AC124" i="91" s="1"/>
  <c r="Z124" i="91"/>
  <c r="L124" i="91"/>
  <c r="N124" i="91" s="1"/>
  <c r="K124" i="91"/>
  <c r="AF123" i="91"/>
  <c r="AA123" i="91"/>
  <c r="AC123" i="91" s="1"/>
  <c r="Z123" i="91"/>
  <c r="L123" i="91"/>
  <c r="N123" i="91" s="1"/>
  <c r="K123" i="91"/>
  <c r="AF122" i="91"/>
  <c r="AA122" i="91"/>
  <c r="AC122" i="91" s="1"/>
  <c r="Z122" i="91"/>
  <c r="L122" i="91"/>
  <c r="N122" i="91" s="1"/>
  <c r="K122" i="91"/>
  <c r="AF121" i="91"/>
  <c r="AA121" i="91"/>
  <c r="Z121" i="91"/>
  <c r="L121" i="91"/>
  <c r="N121" i="91" s="1"/>
  <c r="K121" i="91"/>
  <c r="AH120" i="91"/>
  <c r="AB120" i="91"/>
  <c r="Y120" i="91"/>
  <c r="X120" i="91"/>
  <c r="W120" i="91"/>
  <c r="V120" i="91"/>
  <c r="U120" i="91"/>
  <c r="T120" i="91"/>
  <c r="S120" i="91"/>
  <c r="R120" i="91"/>
  <c r="Q120" i="91"/>
  <c r="M120" i="91"/>
  <c r="J120" i="91"/>
  <c r="I120" i="91"/>
  <c r="H120" i="91"/>
  <c r="G120" i="91"/>
  <c r="F120" i="91"/>
  <c r="E120" i="91"/>
  <c r="D120" i="91"/>
  <c r="C120" i="91"/>
  <c r="B120" i="91"/>
  <c r="AF119" i="91"/>
  <c r="AA119" i="91"/>
  <c r="AC119" i="91" s="1"/>
  <c r="Z119" i="91"/>
  <c r="L119" i="91"/>
  <c r="N119" i="91" s="1"/>
  <c r="K119" i="91"/>
  <c r="AF118" i="91"/>
  <c r="AA118" i="91"/>
  <c r="AC118" i="91" s="1"/>
  <c r="Z118" i="91"/>
  <c r="L118" i="91"/>
  <c r="N118" i="91" s="1"/>
  <c r="K118" i="91"/>
  <c r="AF117" i="91"/>
  <c r="AA117" i="91"/>
  <c r="AC117" i="91" s="1"/>
  <c r="Z117" i="91"/>
  <c r="L117" i="91"/>
  <c r="K117" i="91"/>
  <c r="AF116" i="91"/>
  <c r="AA116" i="91"/>
  <c r="AC116" i="91" s="1"/>
  <c r="Z116" i="91"/>
  <c r="L116" i="91"/>
  <c r="N116" i="91" s="1"/>
  <c r="K116" i="91"/>
  <c r="AF115" i="91"/>
  <c r="AA115" i="91"/>
  <c r="AC115" i="91" s="1"/>
  <c r="Z115" i="91"/>
  <c r="L115" i="91"/>
  <c r="N115" i="91" s="1"/>
  <c r="K115" i="91"/>
  <c r="AF114" i="91"/>
  <c r="AA114" i="91"/>
  <c r="AC114" i="91" s="1"/>
  <c r="Z114" i="91"/>
  <c r="L114" i="91"/>
  <c r="N114" i="91" s="1"/>
  <c r="K114" i="91"/>
  <c r="AF113" i="91"/>
  <c r="AA113" i="91"/>
  <c r="AC113" i="91" s="1"/>
  <c r="Z113" i="91"/>
  <c r="L113" i="91"/>
  <c r="N113" i="91" s="1"/>
  <c r="K113" i="91"/>
  <c r="AF112" i="91"/>
  <c r="AA112" i="91"/>
  <c r="Z112" i="91"/>
  <c r="L112" i="91"/>
  <c r="N112" i="91" s="1"/>
  <c r="K112" i="91"/>
  <c r="AH111" i="91"/>
  <c r="AB111" i="91"/>
  <c r="Y111" i="91"/>
  <c r="X111" i="91"/>
  <c r="W111" i="91"/>
  <c r="V111" i="91"/>
  <c r="U111" i="91"/>
  <c r="T111" i="91"/>
  <c r="S111" i="91"/>
  <c r="R111" i="91"/>
  <c r="Q111" i="91"/>
  <c r="M111" i="91"/>
  <c r="J111" i="91"/>
  <c r="I111" i="91"/>
  <c r="H111" i="91"/>
  <c r="G111" i="91"/>
  <c r="F111" i="91"/>
  <c r="E111" i="91"/>
  <c r="D111" i="91"/>
  <c r="C111" i="91"/>
  <c r="B111" i="91"/>
  <c r="AH110" i="91"/>
  <c r="AH101" i="91" s="1"/>
  <c r="AF110" i="91"/>
  <c r="AA110" i="91"/>
  <c r="AC110" i="91" s="1"/>
  <c r="Z110" i="91"/>
  <c r="L110" i="91"/>
  <c r="N110" i="91" s="1"/>
  <c r="K110" i="91"/>
  <c r="AF109" i="91"/>
  <c r="AA109" i="91"/>
  <c r="AC109" i="91" s="1"/>
  <c r="Z109" i="91"/>
  <c r="L109" i="91"/>
  <c r="N109" i="91" s="1"/>
  <c r="K109" i="91"/>
  <c r="AF108" i="91"/>
  <c r="AA108" i="91"/>
  <c r="AC108" i="91" s="1"/>
  <c r="Z108" i="91"/>
  <c r="L108" i="91"/>
  <c r="N108" i="91" s="1"/>
  <c r="K108" i="91"/>
  <c r="AF107" i="91"/>
  <c r="AA107" i="91"/>
  <c r="AC107" i="91" s="1"/>
  <c r="Z107" i="91"/>
  <c r="L107" i="91"/>
  <c r="N107" i="91" s="1"/>
  <c r="K107" i="91"/>
  <c r="AF106" i="91"/>
  <c r="AA106" i="91"/>
  <c r="AC106" i="91" s="1"/>
  <c r="Z106" i="91"/>
  <c r="L106" i="91"/>
  <c r="N106" i="91" s="1"/>
  <c r="K106" i="91"/>
  <c r="AF105" i="91"/>
  <c r="AA105" i="91"/>
  <c r="AC105" i="91" s="1"/>
  <c r="Z105" i="91"/>
  <c r="L105" i="91"/>
  <c r="N105" i="91" s="1"/>
  <c r="K105" i="91"/>
  <c r="AF104" i="91"/>
  <c r="AA104" i="91"/>
  <c r="AC104" i="91" s="1"/>
  <c r="Z104" i="91"/>
  <c r="L104" i="91"/>
  <c r="N104" i="91" s="1"/>
  <c r="K104" i="91"/>
  <c r="AF103" i="91"/>
  <c r="AA103" i="91"/>
  <c r="AC103" i="91" s="1"/>
  <c r="Z103" i="91"/>
  <c r="L103" i="91"/>
  <c r="N103" i="91" s="1"/>
  <c r="K103" i="91"/>
  <c r="AF102" i="91"/>
  <c r="AA102" i="91"/>
  <c r="Z102" i="91"/>
  <c r="L102" i="91"/>
  <c r="N102" i="91" s="1"/>
  <c r="K102" i="91"/>
  <c r="AB101" i="91"/>
  <c r="Y101" i="91"/>
  <c r="X101" i="91"/>
  <c r="W101" i="91"/>
  <c r="V101" i="91"/>
  <c r="U101" i="91"/>
  <c r="T101" i="91"/>
  <c r="S101" i="91"/>
  <c r="R101" i="91"/>
  <c r="Q101" i="91"/>
  <c r="M101" i="91"/>
  <c r="J101" i="91"/>
  <c r="I101" i="91"/>
  <c r="H101" i="91"/>
  <c r="G101" i="91"/>
  <c r="F101" i="91"/>
  <c r="E101" i="91"/>
  <c r="D101" i="91"/>
  <c r="C101" i="91"/>
  <c r="B101" i="91"/>
  <c r="AI99" i="91"/>
  <c r="AG99" i="91"/>
  <c r="AF99" i="91"/>
  <c r="AF98" i="91"/>
  <c r="AF97" i="91" s="1"/>
  <c r="AA98" i="91"/>
  <c r="AA97" i="91" s="1"/>
  <c r="Z98" i="91"/>
  <c r="Z97" i="91" s="1"/>
  <c r="L98" i="91"/>
  <c r="L97" i="91" s="1"/>
  <c r="K98" i="91"/>
  <c r="K97" i="91" s="1"/>
  <c r="AH97" i="91"/>
  <c r="AB97" i="91"/>
  <c r="Y97" i="91"/>
  <c r="X97" i="91"/>
  <c r="W97" i="91"/>
  <c r="V97" i="91"/>
  <c r="U97" i="91"/>
  <c r="T97" i="91"/>
  <c r="S97" i="91"/>
  <c r="R97" i="91"/>
  <c r="Q97" i="91"/>
  <c r="M97" i="91"/>
  <c r="J97" i="91"/>
  <c r="I97" i="91"/>
  <c r="H97" i="91"/>
  <c r="G97" i="91"/>
  <c r="F97" i="91"/>
  <c r="E97" i="91"/>
  <c r="D97" i="91"/>
  <c r="C97" i="91"/>
  <c r="B97" i="91"/>
  <c r="AF96" i="91"/>
  <c r="AA96" i="91"/>
  <c r="AC96" i="91" s="1"/>
  <c r="Z96" i="91"/>
  <c r="L96" i="91"/>
  <c r="N96" i="91" s="1"/>
  <c r="K96" i="91"/>
  <c r="AF95" i="91"/>
  <c r="AA95" i="91"/>
  <c r="Z95" i="91"/>
  <c r="L95" i="91"/>
  <c r="N95" i="91" s="1"/>
  <c r="K95" i="91"/>
  <c r="AF94" i="91"/>
  <c r="AA94" i="91"/>
  <c r="AC94" i="91" s="1"/>
  <c r="Z94" i="91"/>
  <c r="L94" i="91"/>
  <c r="N94" i="91" s="1"/>
  <c r="K94" i="91"/>
  <c r="AH93" i="91"/>
  <c r="AB93" i="91"/>
  <c r="Y93" i="91"/>
  <c r="X93" i="91"/>
  <c r="W93" i="91"/>
  <c r="V93" i="91"/>
  <c r="U93" i="91"/>
  <c r="T93" i="91"/>
  <c r="S93" i="91"/>
  <c r="R93" i="91"/>
  <c r="Q93" i="91"/>
  <c r="M93" i="91"/>
  <c r="J93" i="91"/>
  <c r="I93" i="91"/>
  <c r="H93" i="91"/>
  <c r="G93" i="91"/>
  <c r="F93" i="91"/>
  <c r="E93" i="91"/>
  <c r="D93" i="91"/>
  <c r="C93" i="91"/>
  <c r="B93" i="91"/>
  <c r="AF92" i="91"/>
  <c r="AA92" i="91"/>
  <c r="AC92" i="91" s="1"/>
  <c r="Z92" i="91"/>
  <c r="L92" i="91"/>
  <c r="N92" i="91" s="1"/>
  <c r="K92" i="91"/>
  <c r="AF91" i="91"/>
  <c r="AA91" i="91"/>
  <c r="AC91" i="91" s="1"/>
  <c r="Z91" i="91"/>
  <c r="L91" i="91"/>
  <c r="N91" i="91" s="1"/>
  <c r="K91" i="91"/>
  <c r="AF90" i="91"/>
  <c r="AA90" i="91"/>
  <c r="AC90" i="91" s="1"/>
  <c r="Z90" i="91"/>
  <c r="L90" i="91"/>
  <c r="N90" i="91" s="1"/>
  <c r="K90" i="91"/>
  <c r="AF89" i="91"/>
  <c r="AA89" i="91"/>
  <c r="AC89" i="91" s="1"/>
  <c r="Z89" i="91"/>
  <c r="AD89" i="91" s="1"/>
  <c r="AI89" i="91" s="1"/>
  <c r="L89" i="91"/>
  <c r="N89" i="91" s="1"/>
  <c r="K89" i="91"/>
  <c r="AF88" i="91"/>
  <c r="AA88" i="91"/>
  <c r="AC88" i="91" s="1"/>
  <c r="Z88" i="91"/>
  <c r="L88" i="91"/>
  <c r="K88" i="91"/>
  <c r="AH87" i="91"/>
  <c r="AB87" i="91"/>
  <c r="Y87" i="91"/>
  <c r="X87" i="91"/>
  <c r="W87" i="91"/>
  <c r="V87" i="91"/>
  <c r="U87" i="91"/>
  <c r="T87" i="91"/>
  <c r="S87" i="91"/>
  <c r="R87" i="91"/>
  <c r="Q87" i="91"/>
  <c r="M87" i="91"/>
  <c r="J87" i="91"/>
  <c r="I87" i="91"/>
  <c r="H87" i="91"/>
  <c r="G87" i="91"/>
  <c r="F87" i="91"/>
  <c r="E87" i="91"/>
  <c r="D87" i="91"/>
  <c r="C87" i="91"/>
  <c r="B87" i="91"/>
  <c r="AF86" i="91"/>
  <c r="AA86" i="91"/>
  <c r="AC86" i="91" s="1"/>
  <c r="Z86" i="91"/>
  <c r="L86" i="91"/>
  <c r="N86" i="91" s="1"/>
  <c r="K86" i="91"/>
  <c r="AF85" i="91"/>
  <c r="AA85" i="91"/>
  <c r="AC85" i="91" s="1"/>
  <c r="Z85" i="91"/>
  <c r="L85" i="91"/>
  <c r="N85" i="91" s="1"/>
  <c r="K85" i="91"/>
  <c r="AF84" i="91"/>
  <c r="AA84" i="91"/>
  <c r="AC84" i="91" s="1"/>
  <c r="Z84" i="91"/>
  <c r="L84" i="91"/>
  <c r="N84" i="91" s="1"/>
  <c r="K84" i="91"/>
  <c r="AF83" i="91"/>
  <c r="AA83" i="91"/>
  <c r="AC83" i="91" s="1"/>
  <c r="Z83" i="91"/>
  <c r="L83" i="91"/>
  <c r="N83" i="91" s="1"/>
  <c r="K83" i="91"/>
  <c r="AF82" i="91"/>
  <c r="AA82" i="91"/>
  <c r="AC82" i="91" s="1"/>
  <c r="Z82" i="91"/>
  <c r="L82" i="91"/>
  <c r="N82" i="91" s="1"/>
  <c r="K82" i="91"/>
  <c r="AH81" i="91"/>
  <c r="AB81" i="91"/>
  <c r="Y81" i="91"/>
  <c r="X81" i="91"/>
  <c r="W81" i="91"/>
  <c r="V81" i="91"/>
  <c r="U81" i="91"/>
  <c r="T81" i="91"/>
  <c r="S81" i="91"/>
  <c r="R81" i="91"/>
  <c r="Q81" i="91"/>
  <c r="M81" i="91"/>
  <c r="J81" i="91"/>
  <c r="I81" i="91"/>
  <c r="H81" i="91"/>
  <c r="G81" i="91"/>
  <c r="F81" i="91"/>
  <c r="E81" i="91"/>
  <c r="D81" i="91"/>
  <c r="C81" i="91"/>
  <c r="B81" i="91"/>
  <c r="AF80" i="91"/>
  <c r="AA80" i="91"/>
  <c r="AC80" i="91" s="1"/>
  <c r="Z80" i="91"/>
  <c r="L80" i="91"/>
  <c r="N80" i="91" s="1"/>
  <c r="K80" i="91"/>
  <c r="AF79" i="91"/>
  <c r="AA79" i="91"/>
  <c r="AC79" i="91" s="1"/>
  <c r="Z79" i="91"/>
  <c r="L79" i="91"/>
  <c r="N79" i="91" s="1"/>
  <c r="K79" i="91"/>
  <c r="AF78" i="91"/>
  <c r="AA78" i="91"/>
  <c r="AC78" i="91" s="1"/>
  <c r="Z78" i="91"/>
  <c r="L78" i="91"/>
  <c r="N78" i="91" s="1"/>
  <c r="K78" i="91"/>
  <c r="AF77" i="91"/>
  <c r="AA77" i="91"/>
  <c r="AC77" i="91" s="1"/>
  <c r="Z77" i="91"/>
  <c r="L77" i="91"/>
  <c r="N77" i="91" s="1"/>
  <c r="K77" i="91"/>
  <c r="AF76" i="91"/>
  <c r="AA76" i="91"/>
  <c r="Z76" i="91"/>
  <c r="L76" i="91"/>
  <c r="N76" i="91" s="1"/>
  <c r="K76" i="91"/>
  <c r="AH75" i="91"/>
  <c r="AB75" i="91"/>
  <c r="Y75" i="91"/>
  <c r="X75" i="91"/>
  <c r="W75" i="91"/>
  <c r="V75" i="91"/>
  <c r="U75" i="91"/>
  <c r="T75" i="91"/>
  <c r="S75" i="91"/>
  <c r="R75" i="91"/>
  <c r="Q75" i="91"/>
  <c r="M75" i="91"/>
  <c r="J75" i="91"/>
  <c r="I75" i="91"/>
  <c r="H75" i="91"/>
  <c r="G75" i="91"/>
  <c r="F75" i="91"/>
  <c r="E75" i="91"/>
  <c r="D75" i="91"/>
  <c r="C75" i="91"/>
  <c r="B75" i="91"/>
  <c r="AF73" i="91"/>
  <c r="AA73" i="91"/>
  <c r="AC73" i="91" s="1"/>
  <c r="Z73" i="91"/>
  <c r="L73" i="91"/>
  <c r="N73" i="91" s="1"/>
  <c r="K73" i="91"/>
  <c r="AF72" i="91"/>
  <c r="AA72" i="91"/>
  <c r="AC72" i="91" s="1"/>
  <c r="Z72" i="91"/>
  <c r="L72" i="91"/>
  <c r="N72" i="91" s="1"/>
  <c r="K72" i="91"/>
  <c r="AF71" i="91"/>
  <c r="AA71" i="91"/>
  <c r="AC71" i="91" s="1"/>
  <c r="Z71" i="91"/>
  <c r="L71" i="91"/>
  <c r="N71" i="91" s="1"/>
  <c r="K71" i="91"/>
  <c r="AF70" i="91"/>
  <c r="AA70" i="91"/>
  <c r="AC70" i="91" s="1"/>
  <c r="Z70" i="91"/>
  <c r="AD70" i="91" s="1"/>
  <c r="AI70" i="91" s="1"/>
  <c r="L70" i="91"/>
  <c r="N70" i="91" s="1"/>
  <c r="K70" i="91"/>
  <c r="AF69" i="91"/>
  <c r="AA69" i="91"/>
  <c r="AC69" i="91" s="1"/>
  <c r="Z69" i="91"/>
  <c r="L69" i="91"/>
  <c r="K69" i="91"/>
  <c r="AH68" i="91"/>
  <c r="AB68" i="91"/>
  <c r="Y68" i="91"/>
  <c r="X68" i="91"/>
  <c r="W68" i="91"/>
  <c r="V68" i="91"/>
  <c r="U68" i="91"/>
  <c r="T68" i="91"/>
  <c r="S68" i="91"/>
  <c r="R68" i="91"/>
  <c r="Q68" i="91"/>
  <c r="M68" i="91"/>
  <c r="J68" i="91"/>
  <c r="I68" i="91"/>
  <c r="H68" i="91"/>
  <c r="G68" i="91"/>
  <c r="F68" i="91"/>
  <c r="E68" i="91"/>
  <c r="D68" i="91"/>
  <c r="C68" i="91"/>
  <c r="B68" i="91"/>
  <c r="AF67" i="91"/>
  <c r="AA67" i="91"/>
  <c r="AC67" i="91" s="1"/>
  <c r="Z67" i="91"/>
  <c r="L67" i="91"/>
  <c r="N67" i="91" s="1"/>
  <c r="K67" i="91"/>
  <c r="AF66" i="91"/>
  <c r="AA66" i="91"/>
  <c r="AC66" i="91" s="1"/>
  <c r="Z66" i="91"/>
  <c r="L66" i="91"/>
  <c r="N66" i="91" s="1"/>
  <c r="K66" i="91"/>
  <c r="AF65" i="91"/>
  <c r="AA65" i="91"/>
  <c r="AC65" i="91" s="1"/>
  <c r="Z65" i="91"/>
  <c r="L65" i="91"/>
  <c r="N65" i="91" s="1"/>
  <c r="K65" i="91"/>
  <c r="AF64" i="91"/>
  <c r="AA64" i="91"/>
  <c r="AC64" i="91" s="1"/>
  <c r="Z64" i="91"/>
  <c r="L64" i="91"/>
  <c r="N64" i="91" s="1"/>
  <c r="K64" i="91"/>
  <c r="AF63" i="91"/>
  <c r="AA63" i="91"/>
  <c r="AC63" i="91" s="1"/>
  <c r="Z63" i="91"/>
  <c r="L63" i="91"/>
  <c r="N63" i="91" s="1"/>
  <c r="K63" i="91"/>
  <c r="AF62" i="91"/>
  <c r="AA62" i="91"/>
  <c r="Z62" i="91"/>
  <c r="L62" i="91"/>
  <c r="K62" i="91"/>
  <c r="AH61" i="91"/>
  <c r="AB61" i="91"/>
  <c r="Y61" i="91"/>
  <c r="X61" i="91"/>
  <c r="W61" i="91"/>
  <c r="V61" i="91"/>
  <c r="U61" i="91"/>
  <c r="T61" i="91"/>
  <c r="S61" i="91"/>
  <c r="R61" i="91"/>
  <c r="Q61" i="91"/>
  <c r="M61" i="91"/>
  <c r="J61" i="91"/>
  <c r="I61" i="91"/>
  <c r="H61" i="91"/>
  <c r="G61" i="91"/>
  <c r="F61" i="91"/>
  <c r="E61" i="91"/>
  <c r="D61" i="91"/>
  <c r="C61" i="91"/>
  <c r="B61" i="91"/>
  <c r="AF60" i="91"/>
  <c r="AA60" i="91"/>
  <c r="AC60" i="91" s="1"/>
  <c r="Z60" i="91"/>
  <c r="L60" i="91"/>
  <c r="N60" i="91" s="1"/>
  <c r="K60" i="91"/>
  <c r="AF59" i="91"/>
  <c r="AA59" i="91"/>
  <c r="AC59" i="91" s="1"/>
  <c r="Z59" i="91"/>
  <c r="L59" i="91"/>
  <c r="N59" i="91" s="1"/>
  <c r="K59" i="91"/>
  <c r="AF58" i="91"/>
  <c r="AA58" i="91"/>
  <c r="AC58" i="91" s="1"/>
  <c r="Z58" i="91"/>
  <c r="L58" i="91"/>
  <c r="N58" i="91" s="1"/>
  <c r="K58" i="91"/>
  <c r="AF57" i="91"/>
  <c r="AA57" i="91"/>
  <c r="AC57" i="91" s="1"/>
  <c r="Z57" i="91"/>
  <c r="L57" i="91"/>
  <c r="N57" i="91" s="1"/>
  <c r="K57" i="91"/>
  <c r="AF56" i="91"/>
  <c r="AA56" i="91"/>
  <c r="AC56" i="91" s="1"/>
  <c r="Z56" i="91"/>
  <c r="L56" i="91"/>
  <c r="N56" i="91" s="1"/>
  <c r="K56" i="91"/>
  <c r="AF55" i="91"/>
  <c r="AA55" i="91"/>
  <c r="AC55" i="91" s="1"/>
  <c r="Z55" i="91"/>
  <c r="L55" i="91"/>
  <c r="N55" i="91" s="1"/>
  <c r="K55" i="91"/>
  <c r="AH54" i="91"/>
  <c r="AB54" i="91"/>
  <c r="Y54" i="91"/>
  <c r="X54" i="91"/>
  <c r="W54" i="91"/>
  <c r="V54" i="91"/>
  <c r="U54" i="91"/>
  <c r="T54" i="91"/>
  <c r="S54" i="91"/>
  <c r="R54" i="91"/>
  <c r="Q54" i="91"/>
  <c r="M54" i="91"/>
  <c r="J54" i="91"/>
  <c r="I54" i="91"/>
  <c r="H54" i="91"/>
  <c r="G54" i="91"/>
  <c r="F54" i="91"/>
  <c r="E54" i="91"/>
  <c r="D54" i="91"/>
  <c r="C54" i="91"/>
  <c r="B54" i="91"/>
  <c r="P40" i="91"/>
  <c r="O40" i="91"/>
  <c r="N40" i="91"/>
  <c r="M40" i="91"/>
  <c r="L40" i="91"/>
  <c r="K40" i="91"/>
  <c r="J40" i="91"/>
  <c r="I40" i="91"/>
  <c r="H40" i="91"/>
  <c r="G40" i="91"/>
  <c r="F40" i="91"/>
  <c r="E40" i="91"/>
  <c r="D40" i="91"/>
  <c r="C40" i="91"/>
  <c r="B40" i="91"/>
  <c r="AF38" i="91"/>
  <c r="AC38" i="91"/>
  <c r="Z38" i="91"/>
  <c r="AF37" i="91"/>
  <c r="AC37" i="91"/>
  <c r="Z37" i="91"/>
  <c r="AF36" i="91"/>
  <c r="AC36" i="91"/>
  <c r="Z36" i="91"/>
  <c r="AF35" i="91"/>
  <c r="AC35" i="91"/>
  <c r="Z35" i="91"/>
  <c r="AI34" i="91"/>
  <c r="AH34" i="91"/>
  <c r="AB34" i="91"/>
  <c r="AA34" i="91"/>
  <c r="Y34" i="91"/>
  <c r="X34" i="91"/>
  <c r="W34" i="91"/>
  <c r="V34" i="91"/>
  <c r="U34" i="91"/>
  <c r="T34" i="91"/>
  <c r="S34" i="91"/>
  <c r="R34" i="91"/>
  <c r="Q34" i="91"/>
  <c r="AF32" i="91"/>
  <c r="AC32" i="91"/>
  <c r="Z32" i="91"/>
  <c r="AF31" i="91"/>
  <c r="AC31" i="91"/>
  <c r="Z31" i="91"/>
  <c r="AF30" i="91"/>
  <c r="AC30" i="91"/>
  <c r="Z30" i="91"/>
  <c r="AF29" i="91"/>
  <c r="AC29" i="91"/>
  <c r="Z29" i="91"/>
  <c r="AF28" i="91"/>
  <c r="AC28" i="91"/>
  <c r="Z28" i="91"/>
  <c r="AI27" i="91"/>
  <c r="AH27" i="91"/>
  <c r="AB27" i="91"/>
  <c r="AA27" i="91"/>
  <c r="Y27" i="91"/>
  <c r="X27" i="91"/>
  <c r="W27" i="91"/>
  <c r="V27" i="91"/>
  <c r="U27" i="91"/>
  <c r="T27" i="91"/>
  <c r="S27" i="91"/>
  <c r="R27" i="91"/>
  <c r="Q27" i="91"/>
  <c r="AF25" i="91"/>
  <c r="AC25" i="91"/>
  <c r="Z25" i="91"/>
  <c r="AF24" i="91"/>
  <c r="AC24" i="91"/>
  <c r="Z24" i="91"/>
  <c r="AF23" i="91"/>
  <c r="AC23" i="91"/>
  <c r="Z23" i="91"/>
  <c r="AF22" i="91"/>
  <c r="AC22" i="91"/>
  <c r="Z22" i="91"/>
  <c r="AF21" i="91"/>
  <c r="AC21" i="91"/>
  <c r="Z21" i="91"/>
  <c r="AF20" i="91"/>
  <c r="AC20" i="91"/>
  <c r="Z20" i="91"/>
  <c r="AI19" i="91"/>
  <c r="AH19" i="91"/>
  <c r="AB19" i="91"/>
  <c r="AA19" i="91"/>
  <c r="Y19" i="91"/>
  <c r="X19" i="91"/>
  <c r="W19" i="91"/>
  <c r="V19" i="91"/>
  <c r="U19" i="91"/>
  <c r="T19" i="91"/>
  <c r="S19" i="91"/>
  <c r="R19" i="91"/>
  <c r="Q19" i="91"/>
  <c r="AH17" i="91"/>
  <c r="AH9" i="91" s="1"/>
  <c r="AC17" i="91"/>
  <c r="R17" i="91"/>
  <c r="R9" i="91" s="1"/>
  <c r="Q17" i="91"/>
  <c r="AF17" i="91" s="1"/>
  <c r="AF16" i="91"/>
  <c r="AC16" i="91"/>
  <c r="Z16" i="91"/>
  <c r="AF15" i="91"/>
  <c r="AC15" i="91"/>
  <c r="Z15" i="91"/>
  <c r="AF14" i="91"/>
  <c r="AC14" i="91"/>
  <c r="Z14" i="91"/>
  <c r="AF13" i="91"/>
  <c r="AC13" i="91"/>
  <c r="Z13" i="91"/>
  <c r="AF12" i="91"/>
  <c r="AC12" i="91"/>
  <c r="Z12" i="91"/>
  <c r="AF11" i="91"/>
  <c r="AC11" i="91"/>
  <c r="Z11" i="91"/>
  <c r="AF10" i="91"/>
  <c r="AC10" i="91"/>
  <c r="Z10" i="91"/>
  <c r="AI9" i="91"/>
  <c r="AB9" i="91"/>
  <c r="AA9" i="91"/>
  <c r="Y9" i="91"/>
  <c r="X9" i="91"/>
  <c r="W9" i="91"/>
  <c r="V9" i="91"/>
  <c r="U9" i="91"/>
  <c r="T9" i="91"/>
  <c r="S9" i="91"/>
  <c r="Q9" i="91"/>
  <c r="G148" i="90"/>
  <c r="F148" i="90"/>
  <c r="E148" i="90"/>
  <c r="D148" i="90"/>
  <c r="C148" i="90"/>
  <c r="J147" i="90"/>
  <c r="K147" i="90" s="1"/>
  <c r="H147" i="90"/>
  <c r="I147" i="90" s="1"/>
  <c r="J146" i="90"/>
  <c r="K146" i="90" s="1"/>
  <c r="H146" i="90"/>
  <c r="I146" i="90" s="1"/>
  <c r="J145" i="90"/>
  <c r="K145" i="90" s="1"/>
  <c r="H145" i="90"/>
  <c r="I145" i="90" s="1"/>
  <c r="J144" i="90"/>
  <c r="K144" i="90" s="1"/>
  <c r="H144" i="90"/>
  <c r="I144" i="90" s="1"/>
  <c r="J143" i="90"/>
  <c r="K143" i="90" s="1"/>
  <c r="H143" i="90"/>
  <c r="I143" i="90" s="1"/>
  <c r="J142" i="90"/>
  <c r="K142" i="90" s="1"/>
  <c r="H142" i="90"/>
  <c r="I142" i="90" s="1"/>
  <c r="J141" i="90"/>
  <c r="K141" i="90" s="1"/>
  <c r="H141" i="90"/>
  <c r="I141" i="90" s="1"/>
  <c r="J140" i="90"/>
  <c r="K140" i="90" s="1"/>
  <c r="H140" i="90"/>
  <c r="I140" i="90" s="1"/>
  <c r="J139" i="90"/>
  <c r="K139" i="90" s="1"/>
  <c r="H139" i="90"/>
  <c r="I139" i="90" s="1"/>
  <c r="J138" i="90"/>
  <c r="K138" i="90" s="1"/>
  <c r="H138" i="90"/>
  <c r="I138" i="90" s="1"/>
  <c r="J137" i="90"/>
  <c r="K137" i="90" s="1"/>
  <c r="H137" i="90"/>
  <c r="I137" i="90" s="1"/>
  <c r="J136" i="90"/>
  <c r="K136" i="90" s="1"/>
  <c r="H136" i="90"/>
  <c r="I136" i="90" s="1"/>
  <c r="J135" i="90"/>
  <c r="K135" i="90" s="1"/>
  <c r="H135" i="90"/>
  <c r="I135" i="90" s="1"/>
  <c r="J134" i="90"/>
  <c r="K134" i="90" s="1"/>
  <c r="H134" i="90"/>
  <c r="I134" i="90" s="1"/>
  <c r="J133" i="90"/>
  <c r="K133" i="90" s="1"/>
  <c r="H133" i="90"/>
  <c r="I133" i="90" s="1"/>
  <c r="J132" i="90"/>
  <c r="K132" i="90" s="1"/>
  <c r="H132" i="90"/>
  <c r="I132" i="90" s="1"/>
  <c r="J131" i="90"/>
  <c r="K131" i="90" s="1"/>
  <c r="H131" i="90"/>
  <c r="I131" i="90" s="1"/>
  <c r="J130" i="90"/>
  <c r="K130" i="90" s="1"/>
  <c r="H130" i="90"/>
  <c r="I130" i="90" s="1"/>
  <c r="J129" i="90"/>
  <c r="K129" i="90" s="1"/>
  <c r="H129" i="90"/>
  <c r="I129" i="90" s="1"/>
  <c r="J128" i="90"/>
  <c r="K128" i="90" s="1"/>
  <c r="H128" i="90"/>
  <c r="I128" i="90" s="1"/>
  <c r="J127" i="90"/>
  <c r="K127" i="90" s="1"/>
  <c r="H127" i="90"/>
  <c r="I127" i="90" s="1"/>
  <c r="J126" i="90"/>
  <c r="K126" i="90" s="1"/>
  <c r="H126" i="90"/>
  <c r="I126" i="90" s="1"/>
  <c r="J125" i="90"/>
  <c r="K125" i="90" s="1"/>
  <c r="H125" i="90"/>
  <c r="I125" i="90" s="1"/>
  <c r="J124" i="90"/>
  <c r="K124" i="90" s="1"/>
  <c r="H124" i="90"/>
  <c r="I124" i="90" s="1"/>
  <c r="J123" i="90"/>
  <c r="K123" i="90" s="1"/>
  <c r="H123" i="90"/>
  <c r="I123" i="90" s="1"/>
  <c r="J122" i="90"/>
  <c r="K122" i="90" s="1"/>
  <c r="H122" i="90"/>
  <c r="I122" i="90" s="1"/>
  <c r="J121" i="90"/>
  <c r="K121" i="90" s="1"/>
  <c r="H121" i="90"/>
  <c r="I121" i="90" s="1"/>
  <c r="J120" i="90"/>
  <c r="K120" i="90" s="1"/>
  <c r="H120" i="90"/>
  <c r="I120" i="90" s="1"/>
  <c r="J119" i="90"/>
  <c r="K119" i="90" s="1"/>
  <c r="H119" i="90"/>
  <c r="I119" i="90" s="1"/>
  <c r="J118" i="90"/>
  <c r="K118" i="90" s="1"/>
  <c r="H118" i="90"/>
  <c r="I118" i="90" s="1"/>
  <c r="J117" i="90"/>
  <c r="K117" i="90" s="1"/>
  <c r="H117" i="90"/>
  <c r="I117" i="90" s="1"/>
  <c r="J116" i="90"/>
  <c r="K116" i="90" s="1"/>
  <c r="H116" i="90"/>
  <c r="I116" i="90" s="1"/>
  <c r="J115" i="90"/>
  <c r="K115" i="90" s="1"/>
  <c r="H115" i="90"/>
  <c r="I115" i="90" s="1"/>
  <c r="J114" i="90"/>
  <c r="K114" i="90" s="1"/>
  <c r="H114" i="90"/>
  <c r="I114" i="90" s="1"/>
  <c r="J113" i="90"/>
  <c r="K113" i="90" s="1"/>
  <c r="H113" i="90"/>
  <c r="I113" i="90" s="1"/>
  <c r="J112" i="90"/>
  <c r="K112" i="90" s="1"/>
  <c r="H112" i="90"/>
  <c r="I112" i="90" s="1"/>
  <c r="J111" i="90"/>
  <c r="K111" i="90" s="1"/>
  <c r="H111" i="90"/>
  <c r="I111" i="90" s="1"/>
  <c r="J110" i="90"/>
  <c r="K110" i="90" s="1"/>
  <c r="H110" i="90"/>
  <c r="I110" i="90" s="1"/>
  <c r="J109" i="90"/>
  <c r="K109" i="90" s="1"/>
  <c r="H109" i="90"/>
  <c r="I109" i="90" s="1"/>
  <c r="J108" i="90"/>
  <c r="K108" i="90" s="1"/>
  <c r="H108" i="90"/>
  <c r="I108" i="90" s="1"/>
  <c r="J107" i="90"/>
  <c r="K107" i="90" s="1"/>
  <c r="H107" i="90"/>
  <c r="I107" i="90" s="1"/>
  <c r="J106" i="90"/>
  <c r="K106" i="90" s="1"/>
  <c r="H106" i="90"/>
  <c r="I106" i="90" s="1"/>
  <c r="J105" i="90"/>
  <c r="K105" i="90" s="1"/>
  <c r="H105" i="90"/>
  <c r="I105" i="90" s="1"/>
  <c r="J104" i="90"/>
  <c r="K104" i="90" s="1"/>
  <c r="H104" i="90"/>
  <c r="I104" i="90" s="1"/>
  <c r="J103" i="90"/>
  <c r="K103" i="90" s="1"/>
  <c r="H103" i="90"/>
  <c r="I103" i="90" s="1"/>
  <c r="J102" i="90"/>
  <c r="K102" i="90" s="1"/>
  <c r="H102" i="90"/>
  <c r="I102" i="90" s="1"/>
  <c r="J101" i="90"/>
  <c r="K101" i="90" s="1"/>
  <c r="H101" i="90"/>
  <c r="I101" i="90" s="1"/>
  <c r="J100" i="90"/>
  <c r="K100" i="90" s="1"/>
  <c r="H100" i="90"/>
  <c r="I100" i="90" s="1"/>
  <c r="J99" i="90"/>
  <c r="K99" i="90" s="1"/>
  <c r="H99" i="90"/>
  <c r="I99" i="90" s="1"/>
  <c r="J98" i="90"/>
  <c r="K98" i="90" s="1"/>
  <c r="H98" i="90"/>
  <c r="I98" i="90" s="1"/>
  <c r="J97" i="90"/>
  <c r="K97" i="90" s="1"/>
  <c r="H97" i="90"/>
  <c r="I97" i="90" s="1"/>
  <c r="J96" i="90"/>
  <c r="K96" i="90" s="1"/>
  <c r="H96" i="90"/>
  <c r="I96" i="90" s="1"/>
  <c r="J95" i="90"/>
  <c r="K95" i="90" s="1"/>
  <c r="H95" i="90"/>
  <c r="I95" i="90" s="1"/>
  <c r="J94" i="90"/>
  <c r="K94" i="90" s="1"/>
  <c r="H94" i="90"/>
  <c r="I94" i="90" s="1"/>
  <c r="J93" i="90"/>
  <c r="K93" i="90" s="1"/>
  <c r="H93" i="90"/>
  <c r="I93" i="90" s="1"/>
  <c r="J92" i="90"/>
  <c r="K92" i="90" s="1"/>
  <c r="H92" i="90"/>
  <c r="I92" i="90" s="1"/>
  <c r="J91" i="90"/>
  <c r="K91" i="90" s="1"/>
  <c r="H91" i="90"/>
  <c r="I91" i="90" s="1"/>
  <c r="J90" i="90"/>
  <c r="K90" i="90" s="1"/>
  <c r="H90" i="90"/>
  <c r="I90" i="90" s="1"/>
  <c r="J89" i="90"/>
  <c r="K89" i="90" s="1"/>
  <c r="H89" i="90"/>
  <c r="I89" i="90" s="1"/>
  <c r="J88" i="90"/>
  <c r="K88" i="90" s="1"/>
  <c r="H88" i="90"/>
  <c r="I88" i="90" s="1"/>
  <c r="J87" i="90"/>
  <c r="K87" i="90" s="1"/>
  <c r="H87" i="90"/>
  <c r="I87" i="90" s="1"/>
  <c r="J86" i="90"/>
  <c r="K86" i="90" s="1"/>
  <c r="H86" i="90"/>
  <c r="I86" i="90" s="1"/>
  <c r="J85" i="90"/>
  <c r="K85" i="90" s="1"/>
  <c r="H85" i="90"/>
  <c r="I85" i="90" s="1"/>
  <c r="J84" i="90"/>
  <c r="K84" i="90" s="1"/>
  <c r="H84" i="90"/>
  <c r="I84" i="90" s="1"/>
  <c r="J83" i="90"/>
  <c r="K83" i="90" s="1"/>
  <c r="H83" i="90"/>
  <c r="I83" i="90" s="1"/>
  <c r="J82" i="90"/>
  <c r="K82" i="90" s="1"/>
  <c r="H82" i="90"/>
  <c r="I82" i="90" s="1"/>
  <c r="J81" i="90"/>
  <c r="K81" i="90" s="1"/>
  <c r="H81" i="90"/>
  <c r="I81" i="90" s="1"/>
  <c r="J80" i="90"/>
  <c r="K80" i="90" s="1"/>
  <c r="H80" i="90"/>
  <c r="I80" i="90" s="1"/>
  <c r="J79" i="90"/>
  <c r="K79" i="90" s="1"/>
  <c r="H79" i="90"/>
  <c r="I79" i="90" s="1"/>
  <c r="J78" i="90"/>
  <c r="K78" i="90" s="1"/>
  <c r="H78" i="90"/>
  <c r="I78" i="90" s="1"/>
  <c r="J77" i="90"/>
  <c r="K77" i="90" s="1"/>
  <c r="H77" i="90"/>
  <c r="I77" i="90" s="1"/>
  <c r="J76" i="90"/>
  <c r="K76" i="90" s="1"/>
  <c r="H76" i="90"/>
  <c r="I76" i="90" s="1"/>
  <c r="J75" i="90"/>
  <c r="K75" i="90" s="1"/>
  <c r="H75" i="90"/>
  <c r="I75" i="90" s="1"/>
  <c r="J74" i="90"/>
  <c r="K74" i="90" s="1"/>
  <c r="H74" i="90"/>
  <c r="I74" i="90" s="1"/>
  <c r="J73" i="90"/>
  <c r="K73" i="90" s="1"/>
  <c r="H73" i="90"/>
  <c r="I73" i="90" s="1"/>
  <c r="J72" i="90"/>
  <c r="K72" i="90" s="1"/>
  <c r="H72" i="90"/>
  <c r="I72" i="90" s="1"/>
  <c r="J71" i="90"/>
  <c r="K71" i="90" s="1"/>
  <c r="H71" i="90"/>
  <c r="I71" i="90" s="1"/>
  <c r="J70" i="90"/>
  <c r="K70" i="90" s="1"/>
  <c r="H70" i="90"/>
  <c r="I70" i="90" s="1"/>
  <c r="J69" i="90"/>
  <c r="K69" i="90" s="1"/>
  <c r="H69" i="90"/>
  <c r="I69" i="90" s="1"/>
  <c r="J68" i="90"/>
  <c r="K68" i="90" s="1"/>
  <c r="H68" i="90"/>
  <c r="I68" i="90" s="1"/>
  <c r="J67" i="90"/>
  <c r="K67" i="90" s="1"/>
  <c r="H67" i="90"/>
  <c r="I67" i="90" s="1"/>
  <c r="J66" i="90"/>
  <c r="K66" i="90" s="1"/>
  <c r="H66" i="90"/>
  <c r="I66" i="90" s="1"/>
  <c r="J65" i="90"/>
  <c r="K65" i="90" s="1"/>
  <c r="H65" i="90"/>
  <c r="I65" i="90" s="1"/>
  <c r="J64" i="90"/>
  <c r="K64" i="90" s="1"/>
  <c r="H64" i="90"/>
  <c r="I64" i="90" s="1"/>
  <c r="J63" i="90"/>
  <c r="K63" i="90" s="1"/>
  <c r="H63" i="90"/>
  <c r="I63" i="90" s="1"/>
  <c r="J62" i="90"/>
  <c r="K62" i="90" s="1"/>
  <c r="H62" i="90"/>
  <c r="I62" i="90" s="1"/>
  <c r="J61" i="90"/>
  <c r="K61" i="90" s="1"/>
  <c r="H61" i="90"/>
  <c r="I61" i="90" s="1"/>
  <c r="J60" i="90"/>
  <c r="K60" i="90" s="1"/>
  <c r="H60" i="90"/>
  <c r="I60" i="90" s="1"/>
  <c r="J59" i="90"/>
  <c r="K59" i="90" s="1"/>
  <c r="H59" i="90"/>
  <c r="I59" i="90" s="1"/>
  <c r="J58" i="90"/>
  <c r="K58" i="90" s="1"/>
  <c r="H58" i="90"/>
  <c r="I58" i="90" s="1"/>
  <c r="J57" i="90"/>
  <c r="K57" i="90" s="1"/>
  <c r="H57" i="90"/>
  <c r="I57" i="90" s="1"/>
  <c r="J56" i="90"/>
  <c r="K56" i="90" s="1"/>
  <c r="H56" i="90"/>
  <c r="I56" i="90" s="1"/>
  <c r="J55" i="90"/>
  <c r="K55" i="90" s="1"/>
  <c r="H55" i="90"/>
  <c r="I55" i="90" s="1"/>
  <c r="J54" i="90"/>
  <c r="K54" i="90" s="1"/>
  <c r="H54" i="90"/>
  <c r="I54" i="90" s="1"/>
  <c r="J53" i="90"/>
  <c r="K53" i="90" s="1"/>
  <c r="H53" i="90"/>
  <c r="I53" i="90" s="1"/>
  <c r="J52" i="90"/>
  <c r="K52" i="90" s="1"/>
  <c r="H52" i="90"/>
  <c r="I52" i="90" s="1"/>
  <c r="J51" i="90"/>
  <c r="K51" i="90" s="1"/>
  <c r="H51" i="90"/>
  <c r="I51" i="90" s="1"/>
  <c r="J50" i="90"/>
  <c r="K50" i="90" s="1"/>
  <c r="H50" i="90"/>
  <c r="I50" i="90" s="1"/>
  <c r="J49" i="90"/>
  <c r="K49" i="90" s="1"/>
  <c r="H49" i="90"/>
  <c r="I49" i="90" s="1"/>
  <c r="J48" i="90"/>
  <c r="K48" i="90" s="1"/>
  <c r="H48" i="90"/>
  <c r="I48" i="90" s="1"/>
  <c r="J47" i="90"/>
  <c r="K47" i="90" s="1"/>
  <c r="H47" i="90"/>
  <c r="I47" i="90" s="1"/>
  <c r="J46" i="90"/>
  <c r="K46" i="90" s="1"/>
  <c r="H46" i="90"/>
  <c r="I46" i="90" s="1"/>
  <c r="J45" i="90"/>
  <c r="K45" i="90" s="1"/>
  <c r="H45" i="90"/>
  <c r="I45" i="90" s="1"/>
  <c r="J44" i="90"/>
  <c r="K44" i="90" s="1"/>
  <c r="H44" i="90"/>
  <c r="I44" i="90" s="1"/>
  <c r="J43" i="90"/>
  <c r="K43" i="90" s="1"/>
  <c r="H43" i="90"/>
  <c r="I43" i="90" s="1"/>
  <c r="J42" i="90"/>
  <c r="K42" i="90" s="1"/>
  <c r="H42" i="90"/>
  <c r="I42" i="90" s="1"/>
  <c r="J41" i="90"/>
  <c r="K41" i="90" s="1"/>
  <c r="H41" i="90"/>
  <c r="I41" i="90" s="1"/>
  <c r="J40" i="90"/>
  <c r="K40" i="90" s="1"/>
  <c r="H40" i="90"/>
  <c r="I40" i="90" s="1"/>
  <c r="J39" i="90"/>
  <c r="K39" i="90" s="1"/>
  <c r="H39" i="90"/>
  <c r="I39" i="90" s="1"/>
  <c r="J38" i="90"/>
  <c r="K38" i="90" s="1"/>
  <c r="H38" i="90"/>
  <c r="I38" i="90" s="1"/>
  <c r="J37" i="90"/>
  <c r="K37" i="90" s="1"/>
  <c r="H37" i="90"/>
  <c r="I37" i="90" s="1"/>
  <c r="J36" i="90"/>
  <c r="K36" i="90" s="1"/>
  <c r="H36" i="90"/>
  <c r="I36" i="90" s="1"/>
  <c r="J35" i="90"/>
  <c r="K35" i="90" s="1"/>
  <c r="H35" i="90"/>
  <c r="I35" i="90" s="1"/>
  <c r="J34" i="90"/>
  <c r="K34" i="90" s="1"/>
  <c r="H34" i="90"/>
  <c r="I34" i="90" s="1"/>
  <c r="J33" i="90"/>
  <c r="K33" i="90" s="1"/>
  <c r="H33" i="90"/>
  <c r="I33" i="90" s="1"/>
  <c r="J32" i="90"/>
  <c r="K32" i="90" s="1"/>
  <c r="H32" i="90"/>
  <c r="I32" i="90" s="1"/>
  <c r="J31" i="90"/>
  <c r="K31" i="90" s="1"/>
  <c r="H31" i="90"/>
  <c r="I31" i="90" s="1"/>
  <c r="J30" i="90"/>
  <c r="K30" i="90" s="1"/>
  <c r="H30" i="90"/>
  <c r="I30" i="90" s="1"/>
  <c r="J29" i="90"/>
  <c r="K29" i="90" s="1"/>
  <c r="H29" i="90"/>
  <c r="I29" i="90" s="1"/>
  <c r="J28" i="90"/>
  <c r="K28" i="90" s="1"/>
  <c r="H28" i="90"/>
  <c r="I28" i="90" s="1"/>
  <c r="J27" i="90"/>
  <c r="K27" i="90" s="1"/>
  <c r="H27" i="90"/>
  <c r="I27" i="90" s="1"/>
  <c r="J26" i="90"/>
  <c r="K26" i="90" s="1"/>
  <c r="H26" i="90"/>
  <c r="I26" i="90" s="1"/>
  <c r="J25" i="90"/>
  <c r="K25" i="90" s="1"/>
  <c r="H25" i="90"/>
  <c r="I25" i="90" s="1"/>
  <c r="J24" i="90"/>
  <c r="K24" i="90" s="1"/>
  <c r="H24" i="90"/>
  <c r="I24" i="90" s="1"/>
  <c r="J23" i="90"/>
  <c r="K23" i="90" s="1"/>
  <c r="H23" i="90"/>
  <c r="I23" i="90" s="1"/>
  <c r="J22" i="90"/>
  <c r="K22" i="90" s="1"/>
  <c r="H22" i="90"/>
  <c r="I22" i="90" s="1"/>
  <c r="J21" i="90"/>
  <c r="K21" i="90" s="1"/>
  <c r="H21" i="90"/>
  <c r="I21" i="90" s="1"/>
  <c r="J20" i="90"/>
  <c r="K20" i="90" s="1"/>
  <c r="H20" i="90"/>
  <c r="I20" i="90" s="1"/>
  <c r="J19" i="90"/>
  <c r="K19" i="90" s="1"/>
  <c r="H19" i="90"/>
  <c r="I19" i="90" s="1"/>
  <c r="J18" i="90"/>
  <c r="K18" i="90" s="1"/>
  <c r="H18" i="90"/>
  <c r="I18" i="90" s="1"/>
  <c r="J17" i="90"/>
  <c r="K17" i="90" s="1"/>
  <c r="H17" i="90"/>
  <c r="I17" i="90" s="1"/>
  <c r="J16" i="90"/>
  <c r="K16" i="90" s="1"/>
  <c r="H16" i="90"/>
  <c r="I16" i="90" s="1"/>
  <c r="J15" i="90"/>
  <c r="K15" i="90" s="1"/>
  <c r="H15" i="90"/>
  <c r="I15" i="90" s="1"/>
  <c r="J14" i="90"/>
  <c r="K14" i="90" s="1"/>
  <c r="H14" i="90"/>
  <c r="I14" i="90" s="1"/>
  <c r="J13" i="90"/>
  <c r="K13" i="90" s="1"/>
  <c r="H13" i="90"/>
  <c r="I13" i="90" s="1"/>
  <c r="J12" i="90"/>
  <c r="K12" i="90" s="1"/>
  <c r="H12" i="90"/>
  <c r="I12" i="90" s="1"/>
  <c r="J11" i="90"/>
  <c r="K11" i="90" s="1"/>
  <c r="H11" i="90"/>
  <c r="I11" i="90" s="1"/>
  <c r="J10" i="90"/>
  <c r="K10" i="90" s="1"/>
  <c r="H10" i="90"/>
  <c r="I10" i="90" s="1"/>
  <c r="J9" i="90"/>
  <c r="K9" i="90" s="1"/>
  <c r="H9" i="90"/>
  <c r="I9" i="90" s="1"/>
  <c r="J8" i="90"/>
  <c r="K8" i="90" s="1"/>
  <c r="H8" i="90"/>
  <c r="I8" i="90" s="1"/>
  <c r="J7" i="90"/>
  <c r="K7" i="90" s="1"/>
  <c r="H7" i="90"/>
  <c r="I7" i="90" s="1"/>
  <c r="J6" i="90"/>
  <c r="K6" i="90" s="1"/>
  <c r="H6" i="90"/>
  <c r="I6" i="90" s="1"/>
  <c r="J5" i="90"/>
  <c r="K5" i="90" s="1"/>
  <c r="H5" i="90"/>
  <c r="I5" i="90" s="1"/>
  <c r="O59" i="91" l="1"/>
  <c r="P59" i="91" s="1"/>
  <c r="AD240" i="91"/>
  <c r="AD84" i="91"/>
  <c r="AE84" i="91" s="1"/>
  <c r="T53" i="91"/>
  <c r="AD432" i="91"/>
  <c r="AE432" i="91" s="1"/>
  <c r="AD436" i="91"/>
  <c r="AE436" i="91" s="1"/>
  <c r="H148" i="90"/>
  <c r="I148" i="90" s="1"/>
  <c r="AD29" i="91"/>
  <c r="AE29" i="91" s="1"/>
  <c r="AG29" i="91" s="1"/>
  <c r="S53" i="91"/>
  <c r="O94" i="91"/>
  <c r="P94" i="91" s="1"/>
  <c r="O106" i="91"/>
  <c r="P106" i="91" s="1"/>
  <c r="AD133" i="91"/>
  <c r="AI133" i="91" s="1"/>
  <c r="AD423" i="91"/>
  <c r="AE423" i="91" s="1"/>
  <c r="AD427" i="91"/>
  <c r="AE427" i="91" s="1"/>
  <c r="AG427" i="91" s="1"/>
  <c r="AD437" i="91"/>
  <c r="AE437" i="91" s="1"/>
  <c r="AD114" i="91"/>
  <c r="AI114" i="91" s="1"/>
  <c r="J148" i="90"/>
  <c r="K148" i="90" s="1"/>
  <c r="AD110" i="91"/>
  <c r="AE110" i="91" s="1"/>
  <c r="AG110" i="91" s="1"/>
  <c r="AD299" i="91"/>
  <c r="AE299" i="91" s="1"/>
  <c r="AD456" i="91"/>
  <c r="AE456" i="91" s="1"/>
  <c r="AG456" i="91" s="1"/>
  <c r="AD458" i="91"/>
  <c r="AE458" i="91" s="1"/>
  <c r="AD472" i="91"/>
  <c r="AE472" i="91" s="1"/>
  <c r="AG472" i="91" s="1"/>
  <c r="AD474" i="91"/>
  <c r="AE474" i="91" s="1"/>
  <c r="AD321" i="91"/>
  <c r="AE321" i="91" s="1"/>
  <c r="AG321" i="91" s="1"/>
  <c r="AD323" i="91"/>
  <c r="AE323" i="91" s="1"/>
  <c r="AD325" i="91"/>
  <c r="AE325" i="91" s="1"/>
  <c r="AG325" i="91" s="1"/>
  <c r="AD353" i="91"/>
  <c r="AE353" i="91" s="1"/>
  <c r="AD243" i="91"/>
  <c r="AI243" i="91" s="1"/>
  <c r="AB53" i="91"/>
  <c r="AD78" i="91"/>
  <c r="AE78" i="91" s="1"/>
  <c r="O110" i="91"/>
  <c r="P110" i="91" s="1"/>
  <c r="AD137" i="91"/>
  <c r="AE137" i="91" s="1"/>
  <c r="O141" i="91"/>
  <c r="P141" i="91" s="1"/>
  <c r="AD272" i="91"/>
  <c r="AE272" i="91" s="1"/>
  <c r="AG272" i="91" s="1"/>
  <c r="AD352" i="91"/>
  <c r="AE352" i="91" s="1"/>
  <c r="G74" i="91"/>
  <c r="N98" i="91"/>
  <c r="N97" i="91" s="1"/>
  <c r="AD311" i="91"/>
  <c r="AE311" i="91" s="1"/>
  <c r="AG311" i="91" s="1"/>
  <c r="AD319" i="91"/>
  <c r="AE319" i="91" s="1"/>
  <c r="AD365" i="91"/>
  <c r="AE365" i="91" s="1"/>
  <c r="AG365" i="91" s="1"/>
  <c r="AD369" i="91"/>
  <c r="AE369" i="91" s="1"/>
  <c r="AD384" i="91"/>
  <c r="AE384" i="91" s="1"/>
  <c r="AG384" i="91" s="1"/>
  <c r="AD249" i="91"/>
  <c r="AD251" i="91"/>
  <c r="AI251" i="91" s="1"/>
  <c r="AD28" i="91"/>
  <c r="AE28" i="91" s="1"/>
  <c r="AG28" i="91" s="1"/>
  <c r="AD31" i="91"/>
  <c r="AE31" i="91" s="1"/>
  <c r="AG31" i="91" s="1"/>
  <c r="O55" i="91"/>
  <c r="AH74" i="91"/>
  <c r="D100" i="91"/>
  <c r="Q100" i="91"/>
  <c r="Y100" i="91"/>
  <c r="AD116" i="91"/>
  <c r="AE116" i="91" s="1"/>
  <c r="AD123" i="91"/>
  <c r="AE123" i="91" s="1"/>
  <c r="AF222" i="91"/>
  <c r="AD286" i="91"/>
  <c r="AE286" i="91" s="1"/>
  <c r="AD337" i="91"/>
  <c r="AE337" i="91" s="1"/>
  <c r="AD339" i="91"/>
  <c r="AE339" i="91" s="1"/>
  <c r="AD341" i="91"/>
  <c r="AE341" i="91" s="1"/>
  <c r="AG341" i="91" s="1"/>
  <c r="AD345" i="91"/>
  <c r="AE345" i="91" s="1"/>
  <c r="AD411" i="91"/>
  <c r="AE411" i="91" s="1"/>
  <c r="AG411" i="91" s="1"/>
  <c r="AD413" i="91"/>
  <c r="AE413" i="91" s="1"/>
  <c r="AG413" i="91" s="1"/>
  <c r="AD415" i="91"/>
  <c r="AE415" i="91" s="1"/>
  <c r="AG415" i="91" s="1"/>
  <c r="AD252" i="91"/>
  <c r="AG391" i="91"/>
  <c r="O123" i="91"/>
  <c r="P123" i="91" s="1"/>
  <c r="AD270" i="91"/>
  <c r="AE270" i="91" s="1"/>
  <c r="AG270" i="91" s="1"/>
  <c r="AD304" i="91"/>
  <c r="AE304" i="91" s="1"/>
  <c r="AD360" i="91"/>
  <c r="AE360" i="91" s="1"/>
  <c r="AG360" i="91" s="1"/>
  <c r="AD362" i="91"/>
  <c r="AE362" i="91" s="1"/>
  <c r="AG362" i="91" s="1"/>
  <c r="AD370" i="91"/>
  <c r="AE370" i="91" s="1"/>
  <c r="AG370" i="91" s="1"/>
  <c r="AD397" i="91"/>
  <c r="AE397" i="91" s="1"/>
  <c r="AG397" i="91" s="1"/>
  <c r="AD412" i="91"/>
  <c r="AE412" i="91" s="1"/>
  <c r="AG412" i="91" s="1"/>
  <c r="AD440" i="91"/>
  <c r="AE440" i="91" s="1"/>
  <c r="AD442" i="91"/>
  <c r="AE442" i="91" s="1"/>
  <c r="AG442" i="91" s="1"/>
  <c r="AD451" i="91"/>
  <c r="AE451" i="91" s="1"/>
  <c r="AD245" i="91"/>
  <c r="AI245" i="91" s="1"/>
  <c r="AI40" i="91"/>
  <c r="R40" i="91"/>
  <c r="I53" i="91"/>
  <c r="AF61" i="91"/>
  <c r="Z93" i="91"/>
  <c r="X100" i="91"/>
  <c r="O135" i="91"/>
  <c r="P135" i="91" s="1"/>
  <c r="AD287" i="91"/>
  <c r="AE287" i="91" s="1"/>
  <c r="AG287" i="91" s="1"/>
  <c r="AD293" i="91"/>
  <c r="AE293" i="91" s="1"/>
  <c r="AG293" i="91" s="1"/>
  <c r="AD310" i="91"/>
  <c r="AE310" i="91" s="1"/>
  <c r="AG310" i="91" s="1"/>
  <c r="AD318" i="91"/>
  <c r="AE318" i="91" s="1"/>
  <c r="AG318" i="91" s="1"/>
  <c r="AD320" i="91"/>
  <c r="AE320" i="91" s="1"/>
  <c r="AG320" i="91" s="1"/>
  <c r="AG322" i="91"/>
  <c r="AD349" i="91"/>
  <c r="AE349" i="91" s="1"/>
  <c r="AG349" i="91" s="1"/>
  <c r="AD374" i="91"/>
  <c r="AE374" i="91" s="1"/>
  <c r="AD376" i="91"/>
  <c r="AE376" i="91" s="1"/>
  <c r="AG376" i="91" s="1"/>
  <c r="AD380" i="91"/>
  <c r="AE380" i="91" s="1"/>
  <c r="AG380" i="91" s="1"/>
  <c r="AD468" i="91"/>
  <c r="AE468" i="91" s="1"/>
  <c r="AG468" i="91" s="1"/>
  <c r="AG474" i="91"/>
  <c r="AF27" i="91"/>
  <c r="W74" i="91"/>
  <c r="AC87" i="91"/>
  <c r="AD327" i="91"/>
  <c r="AE327" i="91" s="1"/>
  <c r="AG327" i="91" s="1"/>
  <c r="O71" i="91"/>
  <c r="P71" i="91" s="1"/>
  <c r="O128" i="91"/>
  <c r="P128" i="91" s="1"/>
  <c r="AD280" i="91"/>
  <c r="AE280" i="91" s="1"/>
  <c r="AG280" i="91" s="1"/>
  <c r="AD334" i="91"/>
  <c r="AE334" i="91" s="1"/>
  <c r="AD336" i="91"/>
  <c r="AE336" i="91" s="1"/>
  <c r="AG336" i="91" s="1"/>
  <c r="AD338" i="91"/>
  <c r="AE338" i="91" s="1"/>
  <c r="AG338" i="91" s="1"/>
  <c r="AD340" i="91"/>
  <c r="AE340" i="91" s="1"/>
  <c r="AG340" i="91" s="1"/>
  <c r="AD355" i="91"/>
  <c r="AE355" i="91" s="1"/>
  <c r="AD405" i="91"/>
  <c r="AE405" i="91" s="1"/>
  <c r="AG405" i="91" s="1"/>
  <c r="AD426" i="91"/>
  <c r="AE426" i="91" s="1"/>
  <c r="AD459" i="91"/>
  <c r="AE459" i="91" s="1"/>
  <c r="AG459" i="91" s="1"/>
  <c r="Y53" i="91"/>
  <c r="O133" i="91"/>
  <c r="P133" i="91" s="1"/>
  <c r="AD144" i="91"/>
  <c r="AE144" i="91" s="1"/>
  <c r="AD473" i="91"/>
  <c r="AE473" i="91" s="1"/>
  <c r="AG473" i="91" s="1"/>
  <c r="AD32" i="91"/>
  <c r="AE32" i="91" s="1"/>
  <c r="AG32" i="91" s="1"/>
  <c r="AD122" i="91"/>
  <c r="AE122" i="91" s="1"/>
  <c r="O124" i="91"/>
  <c r="P124" i="91" s="1"/>
  <c r="AD267" i="91"/>
  <c r="AE267" i="91" s="1"/>
  <c r="AG267" i="91" s="1"/>
  <c r="AD317" i="91"/>
  <c r="AE317" i="91" s="1"/>
  <c r="AD346" i="91"/>
  <c r="AE346" i="91" s="1"/>
  <c r="AD375" i="91"/>
  <c r="AE375" i="91" s="1"/>
  <c r="AG375" i="91" s="1"/>
  <c r="AD379" i="91"/>
  <c r="AE379" i="91" s="1"/>
  <c r="AG379" i="91" s="1"/>
  <c r="AD381" i="91"/>
  <c r="AE381" i="91" s="1"/>
  <c r="AG381" i="91" s="1"/>
  <c r="AD421" i="91"/>
  <c r="AE421" i="91" s="1"/>
  <c r="AG421" i="91" s="1"/>
  <c r="AD441" i="91"/>
  <c r="AE441" i="91" s="1"/>
  <c r="AE219" i="91"/>
  <c r="AG219" i="91" s="1"/>
  <c r="AF219" i="91"/>
  <c r="AD109" i="91"/>
  <c r="AI109" i="91" s="1"/>
  <c r="Q53" i="91"/>
  <c r="O66" i="91"/>
  <c r="P66" i="91" s="1"/>
  <c r="O80" i="91"/>
  <c r="P80" i="91" s="1"/>
  <c r="AD90" i="91"/>
  <c r="AI90" i="91" s="1"/>
  <c r="AD96" i="91"/>
  <c r="AI96" i="91" s="1"/>
  <c r="O103" i="91"/>
  <c r="P103" i="91" s="1"/>
  <c r="O107" i="91"/>
  <c r="P107" i="91" s="1"/>
  <c r="T100" i="91"/>
  <c r="O112" i="91"/>
  <c r="P112" i="91" s="1"/>
  <c r="AF120" i="91"/>
  <c r="O126" i="91"/>
  <c r="P126" i="91" s="1"/>
  <c r="AD127" i="91"/>
  <c r="AE127" i="91" s="1"/>
  <c r="O137" i="91"/>
  <c r="P137" i="91" s="1"/>
  <c r="AF229" i="91"/>
  <c r="AD271" i="91"/>
  <c r="AE271" i="91" s="1"/>
  <c r="AG271" i="91" s="1"/>
  <c r="AD273" i="91"/>
  <c r="AE273" i="91" s="1"/>
  <c r="AG273" i="91" s="1"/>
  <c r="AD303" i="91"/>
  <c r="AE303" i="91" s="1"/>
  <c r="AG303" i="91" s="1"/>
  <c r="AD342" i="91"/>
  <c r="AE342" i="91" s="1"/>
  <c r="AG342" i="91" s="1"/>
  <c r="AD366" i="91"/>
  <c r="AE366" i="91" s="1"/>
  <c r="AG366" i="91" s="1"/>
  <c r="AD383" i="91"/>
  <c r="AE383" i="91" s="1"/>
  <c r="AG383" i="91" s="1"/>
  <c r="AD392" i="91"/>
  <c r="AE392" i="91" s="1"/>
  <c r="AG392" i="91" s="1"/>
  <c r="AD403" i="91"/>
  <c r="AE403" i="91" s="1"/>
  <c r="AG403" i="91" s="1"/>
  <c r="AD416" i="91"/>
  <c r="AE416" i="91" s="1"/>
  <c r="AG416" i="91" s="1"/>
  <c r="AD420" i="91"/>
  <c r="AE420" i="91" s="1"/>
  <c r="AG420" i="91" s="1"/>
  <c r="AD422" i="91"/>
  <c r="AE422" i="91" s="1"/>
  <c r="AG422" i="91" s="1"/>
  <c r="AD429" i="91"/>
  <c r="AE429" i="91" s="1"/>
  <c r="AG429" i="91" s="1"/>
  <c r="AD445" i="91"/>
  <c r="AE445" i="91" s="1"/>
  <c r="AG445" i="91" s="1"/>
  <c r="AA258" i="91"/>
  <c r="AD16" i="91"/>
  <c r="AE16" i="91" s="1"/>
  <c r="AG16" i="91" s="1"/>
  <c r="AD21" i="91"/>
  <c r="AE21" i="91" s="1"/>
  <c r="AG21" i="91" s="1"/>
  <c r="C53" i="91"/>
  <c r="X53" i="91"/>
  <c r="R53" i="91"/>
  <c r="H74" i="91"/>
  <c r="AD277" i="91"/>
  <c r="AE277" i="91" s="1"/>
  <c r="AG277" i="91" s="1"/>
  <c r="AD291" i="91"/>
  <c r="AE291" i="91" s="1"/>
  <c r="AG291" i="91" s="1"/>
  <c r="AD307" i="91"/>
  <c r="AE307" i="91" s="1"/>
  <c r="AG307" i="91" s="1"/>
  <c r="AD331" i="91"/>
  <c r="AE331" i="91" s="1"/>
  <c r="AG331" i="91" s="1"/>
  <c r="AD333" i="91"/>
  <c r="AE333" i="91" s="1"/>
  <c r="AG333" i="91" s="1"/>
  <c r="AD351" i="91"/>
  <c r="AE351" i="91" s="1"/>
  <c r="AG374" i="91"/>
  <c r="AD387" i="91"/>
  <c r="AE387" i="91" s="1"/>
  <c r="AG387" i="91" s="1"/>
  <c r="AG389" i="91"/>
  <c r="AD398" i="91"/>
  <c r="AE398" i="91" s="1"/>
  <c r="AG398" i="91" s="1"/>
  <c r="AD407" i="91"/>
  <c r="AE407" i="91" s="1"/>
  <c r="AG407" i="91" s="1"/>
  <c r="AD447" i="91"/>
  <c r="AE447" i="91" s="1"/>
  <c r="AG447" i="91" s="1"/>
  <c r="AD454" i="91"/>
  <c r="AE454" i="91" s="1"/>
  <c r="AG454" i="91" s="1"/>
  <c r="AD463" i="91"/>
  <c r="AE463" i="91" s="1"/>
  <c r="AG463" i="91" s="1"/>
  <c r="AD242" i="91"/>
  <c r="AI242" i="91" s="1"/>
  <c r="I74" i="91"/>
  <c r="V74" i="91"/>
  <c r="N75" i="91"/>
  <c r="N93" i="91"/>
  <c r="AF101" i="91"/>
  <c r="I100" i="91"/>
  <c r="AD11" i="91"/>
  <c r="AE11" i="91" s="1"/>
  <c r="AG11" i="91" s="1"/>
  <c r="AD14" i="91"/>
  <c r="AE14" i="91" s="1"/>
  <c r="AG14" i="91" s="1"/>
  <c r="AD24" i="91"/>
  <c r="AE24" i="91" s="1"/>
  <c r="AG24" i="91" s="1"/>
  <c r="T40" i="91"/>
  <c r="AD35" i="91"/>
  <c r="AE35" i="91" s="1"/>
  <c r="AD60" i="91"/>
  <c r="AI60" i="91" s="1"/>
  <c r="J74" i="91"/>
  <c r="AD86" i="91"/>
  <c r="AE86" i="91" s="1"/>
  <c r="K87" i="91"/>
  <c r="O91" i="91"/>
  <c r="P91" i="91" s="1"/>
  <c r="AD92" i="91"/>
  <c r="AI92" i="91" s="1"/>
  <c r="O102" i="91"/>
  <c r="P102" i="91" s="1"/>
  <c r="AD126" i="91"/>
  <c r="AI126" i="91" s="1"/>
  <c r="AD146" i="91"/>
  <c r="AF215" i="91"/>
  <c r="AD279" i="91"/>
  <c r="AE279" i="91" s="1"/>
  <c r="AG279" i="91" s="1"/>
  <c r="AG339" i="91"/>
  <c r="AD400" i="91"/>
  <c r="AE400" i="91" s="1"/>
  <c r="AG400" i="91" s="1"/>
  <c r="AD402" i="91"/>
  <c r="AE402" i="91" s="1"/>
  <c r="AG402" i="91" s="1"/>
  <c r="AD424" i="91"/>
  <c r="AE424" i="91" s="1"/>
  <c r="AG424" i="91" s="1"/>
  <c r="AD246" i="91"/>
  <c r="AI246" i="91" s="1"/>
  <c r="AD250" i="91"/>
  <c r="AI250" i="91" s="1"/>
  <c r="H100" i="91"/>
  <c r="AD125" i="91"/>
  <c r="AI125" i="91" s="1"/>
  <c r="AF138" i="91"/>
  <c r="AD361" i="91"/>
  <c r="AE361" i="91" s="1"/>
  <c r="AG361" i="91" s="1"/>
  <c r="AD367" i="91"/>
  <c r="AE367" i="91" s="1"/>
  <c r="AG367" i="91" s="1"/>
  <c r="AD393" i="91"/>
  <c r="AE393" i="91" s="1"/>
  <c r="AG393" i="91" s="1"/>
  <c r="AD428" i="91"/>
  <c r="AE428" i="91" s="1"/>
  <c r="AG428" i="91" s="1"/>
  <c r="AD430" i="91"/>
  <c r="AE430" i="91" s="1"/>
  <c r="AG430" i="91" s="1"/>
  <c r="AD439" i="91"/>
  <c r="AE439" i="91" s="1"/>
  <c r="AG439" i="91" s="1"/>
  <c r="Z258" i="91"/>
  <c r="AD22" i="91"/>
  <c r="AE22" i="91" s="1"/>
  <c r="AG22" i="91" s="1"/>
  <c r="AD56" i="91"/>
  <c r="AI56" i="91" s="1"/>
  <c r="AD59" i="91"/>
  <c r="AI59" i="91" s="1"/>
  <c r="AD65" i="91"/>
  <c r="AE65" i="91" s="1"/>
  <c r="O73" i="91"/>
  <c r="P73" i="91" s="1"/>
  <c r="AD79" i="91"/>
  <c r="AI79" i="91" s="1"/>
  <c r="O85" i="91"/>
  <c r="P85" i="91" s="1"/>
  <c r="AD131" i="91"/>
  <c r="AI131" i="91" s="1"/>
  <c r="O143" i="91"/>
  <c r="P143" i="91" s="1"/>
  <c r="AF203" i="91"/>
  <c r="AD278" i="91"/>
  <c r="AE278" i="91" s="1"/>
  <c r="AG278" i="91" s="1"/>
  <c r="AD285" i="91"/>
  <c r="AE285" i="91" s="1"/>
  <c r="AG285" i="91" s="1"/>
  <c r="AD326" i="91"/>
  <c r="AE326" i="91" s="1"/>
  <c r="AG326" i="91" s="1"/>
  <c r="AD328" i="91"/>
  <c r="AE328" i="91" s="1"/>
  <c r="AG328" i="91" s="1"/>
  <c r="AD330" i="91"/>
  <c r="AE330" i="91" s="1"/>
  <c r="AG330" i="91" s="1"/>
  <c r="AD343" i="91"/>
  <c r="AE343" i="91" s="1"/>
  <c r="AG343" i="91" s="1"/>
  <c r="AD347" i="91"/>
  <c r="AE347" i="91" s="1"/>
  <c r="AG347" i="91" s="1"/>
  <c r="AD386" i="91"/>
  <c r="AE386" i="91" s="1"/>
  <c r="AG386" i="91" s="1"/>
  <c r="AD406" i="91"/>
  <c r="AE406" i="91" s="1"/>
  <c r="AG406" i="91" s="1"/>
  <c r="AD408" i="91"/>
  <c r="AE408" i="91" s="1"/>
  <c r="AG408" i="91" s="1"/>
  <c r="AD446" i="91"/>
  <c r="AE446" i="91" s="1"/>
  <c r="AG446" i="91" s="1"/>
  <c r="AD455" i="91"/>
  <c r="AE455" i="91" s="1"/>
  <c r="AD462" i="91"/>
  <c r="AE462" i="91" s="1"/>
  <c r="AD475" i="91"/>
  <c r="AE475" i="91" s="1"/>
  <c r="AG475" i="91" s="1"/>
  <c r="AD247" i="91"/>
  <c r="AE247" i="91" s="1"/>
  <c r="H53" i="91"/>
  <c r="O77" i="91"/>
  <c r="P77" i="91" s="1"/>
  <c r="B100" i="91"/>
  <c r="J100" i="91"/>
  <c r="W100" i="91"/>
  <c r="O113" i="91"/>
  <c r="P113" i="91" s="1"/>
  <c r="O127" i="91"/>
  <c r="P127" i="91" s="1"/>
  <c r="AD269" i="91"/>
  <c r="AE269" i="91" s="1"/>
  <c r="AG269" i="91" s="1"/>
  <c r="AD294" i="91"/>
  <c r="AE294" i="91" s="1"/>
  <c r="AG294" i="91" s="1"/>
  <c r="AD354" i="91"/>
  <c r="AE354" i="91" s="1"/>
  <c r="AG354" i="91" s="1"/>
  <c r="AD388" i="91"/>
  <c r="AE388" i="91" s="1"/>
  <c r="AG388" i="91" s="1"/>
  <c r="AD401" i="91"/>
  <c r="AE401" i="91" s="1"/>
  <c r="AG401" i="91" s="1"/>
  <c r="AD410" i="91"/>
  <c r="AE410" i="91" s="1"/>
  <c r="AD434" i="91"/>
  <c r="AE434" i="91" s="1"/>
  <c r="AG434" i="91" s="1"/>
  <c r="AG436" i="91"/>
  <c r="AD448" i="91"/>
  <c r="AE448" i="91" s="1"/>
  <c r="AG448" i="91" s="1"/>
  <c r="AD450" i="91"/>
  <c r="AE450" i="91" s="1"/>
  <c r="AG450" i="91" s="1"/>
  <c r="AD464" i="91"/>
  <c r="AE464" i="91" s="1"/>
  <c r="AG464" i="91" s="1"/>
  <c r="AD466" i="91"/>
  <c r="AE466" i="91" s="1"/>
  <c r="AG466" i="91" s="1"/>
  <c r="AD244" i="91"/>
  <c r="AE244" i="91" s="1"/>
  <c r="AD248" i="91"/>
  <c r="AI248" i="91" s="1"/>
  <c r="AI252" i="91"/>
  <c r="AE252" i="91"/>
  <c r="AI249" i="91"/>
  <c r="AE249" i="91"/>
  <c r="AE250" i="91"/>
  <c r="AE240" i="91"/>
  <c r="AI240" i="91"/>
  <c r="AC241" i="91"/>
  <c r="N81" i="91"/>
  <c r="AI122" i="91"/>
  <c r="O86" i="91"/>
  <c r="P86" i="91" s="1"/>
  <c r="AD64" i="91"/>
  <c r="AE64" i="91" s="1"/>
  <c r="M53" i="91"/>
  <c r="AE207" i="91"/>
  <c r="AG207" i="91" s="1"/>
  <c r="AF207" i="91"/>
  <c r="AE221" i="91"/>
  <c r="AG221" i="91" s="1"/>
  <c r="AF221" i="91"/>
  <c r="AC27" i="91"/>
  <c r="AF34" i="91"/>
  <c r="D53" i="91"/>
  <c r="AF68" i="91"/>
  <c r="B74" i="91"/>
  <c r="O79" i="91"/>
  <c r="P79" i="91" s="1"/>
  <c r="AD80" i="91"/>
  <c r="AI80" i="91" s="1"/>
  <c r="AA81" i="91"/>
  <c r="AI84" i="91"/>
  <c r="AD94" i="91"/>
  <c r="O122" i="91"/>
  <c r="P122" i="91" s="1"/>
  <c r="K129" i="91"/>
  <c r="O140" i="91"/>
  <c r="P140" i="91" s="1"/>
  <c r="AD141" i="91"/>
  <c r="AI141" i="91" s="1"/>
  <c r="Z232" i="91"/>
  <c r="AD199" i="91"/>
  <c r="AF227" i="91"/>
  <c r="AE230" i="91"/>
  <c r="AG230" i="91" s="1"/>
  <c r="AF230" i="91"/>
  <c r="AD335" i="91"/>
  <c r="AE335" i="91" s="1"/>
  <c r="AG335" i="91" s="1"/>
  <c r="O72" i="91"/>
  <c r="P72" i="91" s="1"/>
  <c r="AD13" i="91"/>
  <c r="AE13" i="91" s="1"/>
  <c r="AG13" i="91" s="1"/>
  <c r="Z61" i="91"/>
  <c r="Y40" i="91"/>
  <c r="AB40" i="91"/>
  <c r="AH40" i="91"/>
  <c r="AD37" i="91"/>
  <c r="AE37" i="91" s="1"/>
  <c r="AG37" i="91" s="1"/>
  <c r="E53" i="91"/>
  <c r="AA54" i="91"/>
  <c r="O58" i="91"/>
  <c r="P58" i="91" s="1"/>
  <c r="F53" i="91"/>
  <c r="X74" i="91"/>
  <c r="S74" i="91"/>
  <c r="AF81" i="91"/>
  <c r="O84" i="91"/>
  <c r="P84" i="91" s="1"/>
  <c r="AG84" i="91" s="1"/>
  <c r="O96" i="91"/>
  <c r="P96" i="91" s="1"/>
  <c r="N101" i="91"/>
  <c r="AD106" i="91"/>
  <c r="AE106" i="91" s="1"/>
  <c r="AG106" i="91" s="1"/>
  <c r="O130" i="91"/>
  <c r="P130" i="91" s="1"/>
  <c r="AF213" i="91"/>
  <c r="AD281" i="91"/>
  <c r="AE281" i="91" s="1"/>
  <c r="AG281" i="91" s="1"/>
  <c r="AD289" i="91"/>
  <c r="AE289" i="91" s="1"/>
  <c r="AG289" i="91" s="1"/>
  <c r="AG299" i="91"/>
  <c r="AF19" i="91"/>
  <c r="U40" i="91"/>
  <c r="K54" i="91"/>
  <c r="AF75" i="91"/>
  <c r="F100" i="91"/>
  <c r="AD105" i="91"/>
  <c r="AF129" i="91"/>
  <c r="AE205" i="91"/>
  <c r="AG205" i="91" s="1"/>
  <c r="AF205" i="91"/>
  <c r="AG283" i="91"/>
  <c r="AA40" i="91"/>
  <c r="S40" i="91"/>
  <c r="V40" i="91"/>
  <c r="G53" i="91"/>
  <c r="AH53" i="91"/>
  <c r="AD63" i="91"/>
  <c r="AI63" i="91" s="1"/>
  <c r="O65" i="91"/>
  <c r="P65" i="91" s="1"/>
  <c r="AD67" i="91"/>
  <c r="AE67" i="91" s="1"/>
  <c r="AD71" i="91"/>
  <c r="AI71" i="91" s="1"/>
  <c r="AD72" i="91"/>
  <c r="AE72" i="91" s="1"/>
  <c r="AG72" i="91" s="1"/>
  <c r="E74" i="91"/>
  <c r="R74" i="91"/>
  <c r="AB74" i="91"/>
  <c r="AD85" i="91"/>
  <c r="AI85" i="91" s="1"/>
  <c r="AA87" i="91"/>
  <c r="O90" i="91"/>
  <c r="P90" i="91" s="1"/>
  <c r="K93" i="91"/>
  <c r="AD104" i="91"/>
  <c r="N120" i="91"/>
  <c r="AD134" i="91"/>
  <c r="AE134" i="91" s="1"/>
  <c r="AF211" i="91"/>
  <c r="AE214" i="91"/>
  <c r="AG214" i="91" s="1"/>
  <c r="AF214" i="91"/>
  <c r="AF231" i="91"/>
  <c r="AG296" i="91"/>
  <c r="AD306" i="91"/>
  <c r="AE306" i="91" s="1"/>
  <c r="AG306" i="91" s="1"/>
  <c r="AD315" i="91"/>
  <c r="AE315" i="91" s="1"/>
  <c r="AG315" i="91" s="1"/>
  <c r="AD329" i="91"/>
  <c r="AE329" i="91" s="1"/>
  <c r="AG329" i="91" s="1"/>
  <c r="AG352" i="91"/>
  <c r="O67" i="91"/>
  <c r="P67" i="91" s="1"/>
  <c r="Q40" i="91"/>
  <c r="AF54" i="91"/>
  <c r="AD12" i="91"/>
  <c r="AE12" i="91" s="1"/>
  <c r="AG12" i="91" s="1"/>
  <c r="AD25" i="91"/>
  <c r="AE25" i="91" s="1"/>
  <c r="AG25" i="91" s="1"/>
  <c r="Z27" i="91"/>
  <c r="AD30" i="91"/>
  <c r="AE30" i="91" s="1"/>
  <c r="AG30" i="91" s="1"/>
  <c r="W40" i="91"/>
  <c r="Z34" i="91"/>
  <c r="O57" i="91"/>
  <c r="P57" i="91" s="1"/>
  <c r="V53" i="91"/>
  <c r="L61" i="91"/>
  <c r="U53" i="91"/>
  <c r="F74" i="91"/>
  <c r="O83" i="91"/>
  <c r="P83" i="91" s="1"/>
  <c r="AD91" i="91"/>
  <c r="AE223" i="91"/>
  <c r="AG223" i="91" s="1"/>
  <c r="AF223" i="91"/>
  <c r="AG423" i="91"/>
  <c r="AD57" i="91"/>
  <c r="AE57" i="91" s="1"/>
  <c r="AD58" i="91"/>
  <c r="AI58" i="91" s="1"/>
  <c r="B53" i="91"/>
  <c r="J53" i="91"/>
  <c r="O64" i="91"/>
  <c r="P64" i="91" s="1"/>
  <c r="Z68" i="91"/>
  <c r="T74" i="91"/>
  <c r="T147" i="91" s="1"/>
  <c r="C74" i="91"/>
  <c r="L81" i="91"/>
  <c r="O89" i="91"/>
  <c r="P89" i="91" s="1"/>
  <c r="AF87" i="91"/>
  <c r="AC98" i="91"/>
  <c r="AC97" i="91" s="1"/>
  <c r="AF111" i="91"/>
  <c r="AD115" i="91"/>
  <c r="AD142" i="91"/>
  <c r="AE142" i="91" s="1"/>
  <c r="AF206" i="91"/>
  <c r="AD275" i="91"/>
  <c r="AE275" i="91" s="1"/>
  <c r="AG275" i="91" s="1"/>
  <c r="AD288" i="91"/>
  <c r="AE288" i="91" s="1"/>
  <c r="AG288" i="91" s="1"/>
  <c r="AD312" i="91"/>
  <c r="AE312" i="91" s="1"/>
  <c r="AG312" i="91" s="1"/>
  <c r="AG399" i="91"/>
  <c r="AC68" i="91"/>
  <c r="X40" i="91"/>
  <c r="AF9" i="91"/>
  <c r="AD15" i="91"/>
  <c r="AE15" i="91" s="1"/>
  <c r="AG15" i="91" s="1"/>
  <c r="AD20" i="91"/>
  <c r="AE20" i="91" s="1"/>
  <c r="Z19" i="91"/>
  <c r="AD36" i="91"/>
  <c r="AE36" i="91" s="1"/>
  <c r="AG36" i="91" s="1"/>
  <c r="O60" i="91"/>
  <c r="P60" i="91" s="1"/>
  <c r="AA61" i="91"/>
  <c r="W53" i="91"/>
  <c r="W147" i="91" s="1"/>
  <c r="D74" i="91"/>
  <c r="O118" i="91"/>
  <c r="P118" i="91" s="1"/>
  <c r="AD132" i="91"/>
  <c r="AE132" i="91" s="1"/>
  <c r="AD136" i="91"/>
  <c r="AI136" i="91" s="1"/>
  <c r="O145" i="91"/>
  <c r="P145" i="91" s="1"/>
  <c r="AE198" i="91"/>
  <c r="AG198" i="91" s="1"/>
  <c r="AF198" i="91"/>
  <c r="AG323" i="91"/>
  <c r="O109" i="91"/>
  <c r="P109" i="91" s="1"/>
  <c r="O119" i="91"/>
  <c r="P119" i="91" s="1"/>
  <c r="S100" i="91"/>
  <c r="AD282" i="91"/>
  <c r="AE282" i="91" s="1"/>
  <c r="AG282" i="91" s="1"/>
  <c r="AD295" i="91"/>
  <c r="AE295" i="91" s="1"/>
  <c r="AG295" i="91" s="1"/>
  <c r="AD300" i="91"/>
  <c r="AE300" i="91" s="1"/>
  <c r="AG300" i="91" s="1"/>
  <c r="AD314" i="91"/>
  <c r="AE314" i="91" s="1"/>
  <c r="AG314" i="91" s="1"/>
  <c r="AD357" i="91"/>
  <c r="AE357" i="91" s="1"/>
  <c r="AG357" i="91" s="1"/>
  <c r="AD359" i="91"/>
  <c r="AE359" i="91" s="1"/>
  <c r="AG359" i="91" s="1"/>
  <c r="AD364" i="91"/>
  <c r="AE364" i="91" s="1"/>
  <c r="AG364" i="91" s="1"/>
  <c r="AD372" i="91"/>
  <c r="AE372" i="91" s="1"/>
  <c r="AG372" i="91" s="1"/>
  <c r="AD378" i="91"/>
  <c r="AE378" i="91" s="1"/>
  <c r="AD390" i="91"/>
  <c r="AE390" i="91" s="1"/>
  <c r="AG390" i="91" s="1"/>
  <c r="AD396" i="91"/>
  <c r="AE396" i="91" s="1"/>
  <c r="AG396" i="91" s="1"/>
  <c r="AD414" i="91"/>
  <c r="AE414" i="91" s="1"/>
  <c r="AG414" i="91" s="1"/>
  <c r="AD417" i="91"/>
  <c r="AE417" i="91" s="1"/>
  <c r="AG417" i="91" s="1"/>
  <c r="AD443" i="91"/>
  <c r="AE443" i="91" s="1"/>
  <c r="AG443" i="91" s="1"/>
  <c r="AD449" i="91"/>
  <c r="AE449" i="91" s="1"/>
  <c r="AG449" i="91" s="1"/>
  <c r="AD457" i="91"/>
  <c r="AE457" i="91" s="1"/>
  <c r="AG457" i="91" s="1"/>
  <c r="AD465" i="91"/>
  <c r="AE465" i="91" s="1"/>
  <c r="AD470" i="91"/>
  <c r="AE470" i="91" s="1"/>
  <c r="AG470" i="91" s="1"/>
  <c r="AG455" i="91"/>
  <c r="AD467" i="91"/>
  <c r="AE467" i="91" s="1"/>
  <c r="AG467" i="91" s="1"/>
  <c r="AG304" i="91"/>
  <c r="AG373" i="91"/>
  <c r="AD433" i="91"/>
  <c r="AE433" i="91" s="1"/>
  <c r="AG433" i="91" s="1"/>
  <c r="AD453" i="91"/>
  <c r="AE453" i="91" s="1"/>
  <c r="AG453" i="91" s="1"/>
  <c r="AD461" i="91"/>
  <c r="AE461" i="91" s="1"/>
  <c r="R100" i="91"/>
  <c r="O105" i="91"/>
  <c r="P105" i="91" s="1"/>
  <c r="AD108" i="91"/>
  <c r="AE108" i="91" s="1"/>
  <c r="O115" i="91"/>
  <c r="P115" i="91" s="1"/>
  <c r="L111" i="91"/>
  <c r="AD118" i="91"/>
  <c r="AE118" i="91" s="1"/>
  <c r="C100" i="91"/>
  <c r="AD290" i="91"/>
  <c r="AE290" i="91" s="1"/>
  <c r="AG290" i="91" s="1"/>
  <c r="AD298" i="91"/>
  <c r="AE298" i="91" s="1"/>
  <c r="AG298" i="91" s="1"/>
  <c r="AD301" i="91"/>
  <c r="AE301" i="91" s="1"/>
  <c r="AG301" i="91" s="1"/>
  <c r="AD344" i="91"/>
  <c r="AE344" i="91" s="1"/>
  <c r="AG344" i="91" s="1"/>
  <c r="AG346" i="91"/>
  <c r="AD356" i="91"/>
  <c r="AE356" i="91" s="1"/>
  <c r="AG356" i="91" s="1"/>
  <c r="AD358" i="91"/>
  <c r="AE358" i="91" s="1"/>
  <c r="AG358" i="91" s="1"/>
  <c r="AD363" i="91"/>
  <c r="AE363" i="91" s="1"/>
  <c r="AG363" i="91" s="1"/>
  <c r="AD368" i="91"/>
  <c r="AE368" i="91" s="1"/>
  <c r="AG368" i="91" s="1"/>
  <c r="AD371" i="91"/>
  <c r="AE371" i="91" s="1"/>
  <c r="AG371" i="91" s="1"/>
  <c r="AD404" i="91"/>
  <c r="AE404" i="91" s="1"/>
  <c r="AG404" i="91" s="1"/>
  <c r="AD419" i="91"/>
  <c r="AE419" i="91" s="1"/>
  <c r="AG419" i="91" s="1"/>
  <c r="AD438" i="91"/>
  <c r="AE438" i="91" s="1"/>
  <c r="AG438" i="91" s="1"/>
  <c r="AD469" i="91"/>
  <c r="AE469" i="91" s="1"/>
  <c r="AG469" i="91" s="1"/>
  <c r="AD471" i="91"/>
  <c r="AE471" i="91" s="1"/>
  <c r="AG471" i="91" s="1"/>
  <c r="AB100" i="91"/>
  <c r="O114" i="91"/>
  <c r="P114" i="91" s="1"/>
  <c r="O116" i="91"/>
  <c r="P116" i="91" s="1"/>
  <c r="U100" i="91"/>
  <c r="AD139" i="91"/>
  <c r="AI139" i="91" s="1"/>
  <c r="O142" i="91"/>
  <c r="P142" i="91" s="1"/>
  <c r="AD143" i="91"/>
  <c r="AI143" i="91" s="1"/>
  <c r="AD145" i="91"/>
  <c r="AI145" i="91" s="1"/>
  <c r="AD274" i="91"/>
  <c r="AE274" i="91" s="1"/>
  <c r="AG274" i="91" s="1"/>
  <c r="AD309" i="91"/>
  <c r="AE309" i="91" s="1"/>
  <c r="AG309" i="91" s="1"/>
  <c r="AD324" i="91"/>
  <c r="AE324" i="91" s="1"/>
  <c r="AD332" i="91"/>
  <c r="AE332" i="91" s="1"/>
  <c r="AG332" i="91" s="1"/>
  <c r="AG337" i="91"/>
  <c r="AD382" i="91"/>
  <c r="AE382" i="91" s="1"/>
  <c r="AG382" i="91" s="1"/>
  <c r="AD385" i="91"/>
  <c r="AE385" i="91" s="1"/>
  <c r="AG385" i="91" s="1"/>
  <c r="AD394" i="91"/>
  <c r="AE394" i="91" s="1"/>
  <c r="AG394" i="91" s="1"/>
  <c r="AD431" i="91"/>
  <c r="AE431" i="91" s="1"/>
  <c r="AG431" i="91" s="1"/>
  <c r="AD435" i="91"/>
  <c r="AE435" i="91" s="1"/>
  <c r="AG435" i="91" s="1"/>
  <c r="AG437" i="91"/>
  <c r="AD444" i="91"/>
  <c r="AE444" i="91" s="1"/>
  <c r="AG444" i="91" s="1"/>
  <c r="AD452" i="91"/>
  <c r="AE452" i="91" s="1"/>
  <c r="AG452" i="91" s="1"/>
  <c r="AD460" i="91"/>
  <c r="AE460" i="91" s="1"/>
  <c r="AG460" i="91" s="1"/>
  <c r="AG462" i="91"/>
  <c r="AG465" i="91"/>
  <c r="AD425" i="91"/>
  <c r="AE425" i="91" s="1"/>
  <c r="AG425" i="91" s="1"/>
  <c r="AG440" i="91"/>
  <c r="O476" i="91"/>
  <c r="AD268" i="91"/>
  <c r="AE268" i="91" s="1"/>
  <c r="AG268" i="91" s="1"/>
  <c r="AD297" i="91"/>
  <c r="AE297" i="91" s="1"/>
  <c r="AG297" i="91" s="1"/>
  <c r="AG302" i="91"/>
  <c r="AG324" i="91"/>
  <c r="P476" i="91"/>
  <c r="Z476" i="91"/>
  <c r="AD266" i="91"/>
  <c r="AD284" i="91"/>
  <c r="AE284" i="91" s="1"/>
  <c r="AG284" i="91" s="1"/>
  <c r="AG317" i="91"/>
  <c r="AD276" i="91"/>
  <c r="AE276" i="91" s="1"/>
  <c r="AG276" i="91" s="1"/>
  <c r="AD305" i="91"/>
  <c r="AE305" i="91" s="1"/>
  <c r="AG305" i="91" s="1"/>
  <c r="AD313" i="91"/>
  <c r="AE313" i="91" s="1"/>
  <c r="AG313" i="91" s="1"/>
  <c r="AG334" i="91"/>
  <c r="AG351" i="91"/>
  <c r="AG286" i="91"/>
  <c r="AD292" i="91"/>
  <c r="AE292" i="91" s="1"/>
  <c r="AG292" i="91" s="1"/>
  <c r="AD308" i="91"/>
  <c r="AE308" i="91" s="1"/>
  <c r="AG308" i="91" s="1"/>
  <c r="AD316" i="91"/>
  <c r="AE316" i="91" s="1"/>
  <c r="AG316" i="91" s="1"/>
  <c r="AG319" i="91"/>
  <c r="AG432" i="91"/>
  <c r="AG451" i="91"/>
  <c r="AC476" i="91"/>
  <c r="AG461" i="91"/>
  <c r="AD377" i="91"/>
  <c r="AE377" i="91" s="1"/>
  <c r="AG377" i="91" s="1"/>
  <c r="AD395" i="91"/>
  <c r="AE395" i="91" s="1"/>
  <c r="AG395" i="91" s="1"/>
  <c r="AD409" i="91"/>
  <c r="AE409" i="91" s="1"/>
  <c r="AG409" i="91" s="1"/>
  <c r="AG458" i="91"/>
  <c r="AG353" i="91"/>
  <c r="AG355" i="91"/>
  <c r="AF476" i="91"/>
  <c r="AG369" i="91"/>
  <c r="AG418" i="91"/>
  <c r="AG426" i="91"/>
  <c r="K476" i="91"/>
  <c r="AG345" i="91"/>
  <c r="AD348" i="91"/>
  <c r="AE348" i="91" s="1"/>
  <c r="AG348" i="91" s="1"/>
  <c r="AD350" i="91"/>
  <c r="AE350" i="91" s="1"/>
  <c r="AG350" i="91" s="1"/>
  <c r="AG441" i="91"/>
  <c r="AG378" i="91"/>
  <c r="AG410" i="91"/>
  <c r="P55" i="91"/>
  <c r="AE63" i="91"/>
  <c r="AC54" i="91"/>
  <c r="AE58" i="91"/>
  <c r="AG58" i="91" s="1"/>
  <c r="AD88" i="91"/>
  <c r="Z87" i="91"/>
  <c r="AC102" i="91"/>
  <c r="AA101" i="91"/>
  <c r="AE201" i="91"/>
  <c r="AG201" i="91" s="1"/>
  <c r="AF201" i="91"/>
  <c r="AE217" i="91"/>
  <c r="AG217" i="91" s="1"/>
  <c r="AF217" i="91"/>
  <c r="AD10" i="91"/>
  <c r="AD23" i="91"/>
  <c r="AE23" i="91" s="1"/>
  <c r="AG23" i="91" s="1"/>
  <c r="AD38" i="91"/>
  <c r="AE38" i="91" s="1"/>
  <c r="AG38" i="91" s="1"/>
  <c r="L54" i="91"/>
  <c r="K61" i="91"/>
  <c r="N62" i="91"/>
  <c r="O63" i="91"/>
  <c r="P63" i="91" s="1"/>
  <c r="AE70" i="91"/>
  <c r="L75" i="91"/>
  <c r="U74" i="91"/>
  <c r="AC76" i="91"/>
  <c r="AA75" i="91"/>
  <c r="O78" i="91"/>
  <c r="P78" i="91" s="1"/>
  <c r="AC95" i="91"/>
  <c r="AC93" i="91" s="1"/>
  <c r="AA93" i="91"/>
  <c r="N117" i="91"/>
  <c r="O117" i="91" s="1"/>
  <c r="P117" i="91" s="1"/>
  <c r="L120" i="91"/>
  <c r="AE146" i="91"/>
  <c r="AI146" i="91"/>
  <c r="O56" i="91"/>
  <c r="P56" i="91" s="1"/>
  <c r="O70" i="91"/>
  <c r="P70" i="91" s="1"/>
  <c r="M74" i="91"/>
  <c r="AD77" i="91"/>
  <c r="AC81" i="91"/>
  <c r="AD83" i="91"/>
  <c r="L93" i="91"/>
  <c r="AI94" i="91"/>
  <c r="AE94" i="91"/>
  <c r="AH100" i="91"/>
  <c r="AD107" i="91"/>
  <c r="AD117" i="91"/>
  <c r="AD119" i="91"/>
  <c r="M100" i="91"/>
  <c r="O136" i="91"/>
  <c r="P136" i="91" s="1"/>
  <c r="N139" i="91"/>
  <c r="L138" i="91"/>
  <c r="AF204" i="91"/>
  <c r="AE204" i="91"/>
  <c r="AG204" i="91" s="1"/>
  <c r="AF220" i="91"/>
  <c r="AE220" i="91"/>
  <c r="AG220" i="91" s="1"/>
  <c r="AA68" i="91"/>
  <c r="AA53" i="91" s="1"/>
  <c r="N69" i="91"/>
  <c r="L68" i="91"/>
  <c r="Z17" i="91"/>
  <c r="AD17" i="91" s="1"/>
  <c r="AE17" i="91" s="1"/>
  <c r="AG17" i="91" s="1"/>
  <c r="AE71" i="91"/>
  <c r="AD82" i="91"/>
  <c r="AF93" i="91"/>
  <c r="V100" i="91"/>
  <c r="E100" i="91"/>
  <c r="N131" i="91"/>
  <c r="L129" i="91"/>
  <c r="AI144" i="91"/>
  <c r="AE202" i="91"/>
  <c r="AG202" i="91" s="1"/>
  <c r="AF202" i="91"/>
  <c r="AE218" i="91"/>
  <c r="AG218" i="91" s="1"/>
  <c r="AF218" i="91"/>
  <c r="N54" i="91"/>
  <c r="AD55" i="91"/>
  <c r="AD69" i="91"/>
  <c r="O82" i="91"/>
  <c r="O95" i="91"/>
  <c r="P95" i="91" s="1"/>
  <c r="O134" i="91"/>
  <c r="P134" i="91" s="1"/>
  <c r="AE209" i="91"/>
  <c r="AG209" i="91" s="1"/>
  <c r="AF209" i="91"/>
  <c r="AC9" i="91"/>
  <c r="K75" i="91"/>
  <c r="O76" i="91"/>
  <c r="AI106" i="91"/>
  <c r="AE60" i="91"/>
  <c r="AC62" i="91"/>
  <c r="AC61" i="91" s="1"/>
  <c r="AD66" i="91"/>
  <c r="K68" i="91"/>
  <c r="AD73" i="91"/>
  <c r="Q74" i="91"/>
  <c r="Y74" i="91"/>
  <c r="Y147" i="91" s="1"/>
  <c r="Z81" i="91"/>
  <c r="N88" i="91"/>
  <c r="L87" i="91"/>
  <c r="AE89" i="91"/>
  <c r="L101" i="91"/>
  <c r="AC121" i="91"/>
  <c r="AA120" i="91"/>
  <c r="O146" i="91"/>
  <c r="P146" i="91" s="1"/>
  <c r="AC34" i="91"/>
  <c r="Z75" i="91"/>
  <c r="AD98" i="91"/>
  <c r="O108" i="91"/>
  <c r="P108" i="91" s="1"/>
  <c r="AG108" i="91" s="1"/>
  <c r="AD124" i="91"/>
  <c r="Z120" i="91"/>
  <c r="AD135" i="91"/>
  <c r="Z129" i="91"/>
  <c r="AF228" i="91"/>
  <c r="AE228" i="91"/>
  <c r="AG228" i="91" s="1"/>
  <c r="AC19" i="91"/>
  <c r="Z54" i="91"/>
  <c r="K81" i="91"/>
  <c r="AD103" i="91"/>
  <c r="Z101" i="91"/>
  <c r="AC130" i="91"/>
  <c r="AA129" i="91"/>
  <c r="AG142" i="91"/>
  <c r="AE226" i="91"/>
  <c r="AG226" i="91" s="1"/>
  <c r="AF226" i="91"/>
  <c r="O92" i="91"/>
  <c r="P92" i="91" s="1"/>
  <c r="G100" i="91"/>
  <c r="K101" i="91"/>
  <c r="AC112" i="91"/>
  <c r="AA111" i="91"/>
  <c r="AD113" i="91"/>
  <c r="K120" i="91"/>
  <c r="O121" i="91"/>
  <c r="O144" i="91"/>
  <c r="P144" i="91" s="1"/>
  <c r="K138" i="91"/>
  <c r="AE197" i="91"/>
  <c r="AF216" i="91"/>
  <c r="AE216" i="91"/>
  <c r="AG216" i="91" s="1"/>
  <c r="O125" i="91"/>
  <c r="P125" i="91" s="1"/>
  <c r="AF212" i="91"/>
  <c r="AE212" i="91"/>
  <c r="AG212" i="91" s="1"/>
  <c r="K111" i="91"/>
  <c r="AC140" i="91"/>
  <c r="AA138" i="91"/>
  <c r="AI232" i="91"/>
  <c r="AF208" i="91"/>
  <c r="AE208" i="91"/>
  <c r="AG208" i="91" s="1"/>
  <c r="AF210" i="91"/>
  <c r="AF225" i="91"/>
  <c r="O104" i="91"/>
  <c r="P104" i="91" s="1"/>
  <c r="Z111" i="91"/>
  <c r="AD128" i="91"/>
  <c r="O132" i="91"/>
  <c r="P132" i="91" s="1"/>
  <c r="AF200" i="91"/>
  <c r="AE200" i="91"/>
  <c r="AG200" i="91" s="1"/>
  <c r="AE145" i="91"/>
  <c r="AF224" i="91"/>
  <c r="AE224" i="91"/>
  <c r="AG224" i="91" s="1"/>
  <c r="Z138" i="91"/>
  <c r="P7416" i="88"/>
  <c r="P7415" i="88"/>
  <c r="P7414" i="88"/>
  <c r="P7413" i="88"/>
  <c r="P7412" i="88"/>
  <c r="P7411" i="88"/>
  <c r="P7410" i="88"/>
  <c r="P7409" i="88"/>
  <c r="P7408" i="88"/>
  <c r="P7407" i="88"/>
  <c r="P7406" i="88"/>
  <c r="P7405" i="88"/>
  <c r="P7404" i="88"/>
  <c r="P7403" i="88"/>
  <c r="P7402" i="88"/>
  <c r="P7401" i="88"/>
  <c r="P7400" i="88"/>
  <c r="P7399" i="88"/>
  <c r="P7398" i="88"/>
  <c r="P7397" i="88"/>
  <c r="P7396" i="88"/>
  <c r="P7395" i="88"/>
  <c r="P7394" i="88"/>
  <c r="P7393" i="88"/>
  <c r="P7392" i="88"/>
  <c r="P7391" i="88"/>
  <c r="P7390" i="88"/>
  <c r="P7389" i="88"/>
  <c r="P7388" i="88"/>
  <c r="P7387" i="88"/>
  <c r="P7386" i="88"/>
  <c r="P7385" i="88"/>
  <c r="P7384" i="88"/>
  <c r="P7383" i="88"/>
  <c r="P7382" i="88"/>
  <c r="P7381" i="88"/>
  <c r="P7380" i="88"/>
  <c r="P7379" i="88"/>
  <c r="P7378" i="88"/>
  <c r="P7377" i="88"/>
  <c r="P7376" i="88"/>
  <c r="P7375" i="88"/>
  <c r="P7374" i="88"/>
  <c r="P7373" i="88"/>
  <c r="P7372" i="88"/>
  <c r="P7371" i="88"/>
  <c r="P7370" i="88"/>
  <c r="P7369" i="88"/>
  <c r="P7368" i="88"/>
  <c r="P7367" i="88"/>
  <c r="P7366" i="88"/>
  <c r="M7365" i="88"/>
  <c r="M7364" i="88"/>
  <c r="M7363" i="88"/>
  <c r="M7362" i="88"/>
  <c r="M7361" i="88"/>
  <c r="M7360" i="88"/>
  <c r="M7359" i="88"/>
  <c r="M7358" i="88"/>
  <c r="M7357" i="88"/>
  <c r="M7356" i="88"/>
  <c r="M7355" i="88"/>
  <c r="M7354" i="88"/>
  <c r="M7353" i="88"/>
  <c r="M7352" i="88"/>
  <c r="M7351" i="88"/>
  <c r="M7350" i="88"/>
  <c r="M7349" i="88"/>
  <c r="M7348" i="88"/>
  <c r="M7347" i="88"/>
  <c r="M7346" i="88"/>
  <c r="M7345" i="88"/>
  <c r="M7344" i="88"/>
  <c r="M7343" i="88"/>
  <c r="M7342" i="88"/>
  <c r="M7341" i="88"/>
  <c r="M7340" i="88"/>
  <c r="M7339" i="88"/>
  <c r="M7338" i="88"/>
  <c r="M7337" i="88"/>
  <c r="M7336" i="88"/>
  <c r="M7335" i="88"/>
  <c r="M7334" i="88"/>
  <c r="M7333" i="88"/>
  <c r="M7332" i="88"/>
  <c r="M7331" i="88"/>
  <c r="M7330" i="88"/>
  <c r="M7329" i="88"/>
  <c r="M7328" i="88"/>
  <c r="M7327" i="88"/>
  <c r="M7326" i="88"/>
  <c r="M7325" i="88"/>
  <c r="M7324" i="88"/>
  <c r="M7323" i="88"/>
  <c r="M7322" i="88"/>
  <c r="M7321" i="88"/>
  <c r="M7320" i="88"/>
  <c r="M7319" i="88"/>
  <c r="M7318" i="88"/>
  <c r="M7317" i="88"/>
  <c r="M7316" i="88"/>
  <c r="M7315" i="88"/>
  <c r="M7314" i="88"/>
  <c r="M7313" i="88"/>
  <c r="M7312" i="88"/>
  <c r="M7311" i="88"/>
  <c r="M7310" i="88"/>
  <c r="M7309" i="88"/>
  <c r="M7308" i="88"/>
  <c r="M7307" i="88"/>
  <c r="M7306" i="88"/>
  <c r="M7305" i="88"/>
  <c r="M7304" i="88"/>
  <c r="M7303" i="88"/>
  <c r="M7302" i="88"/>
  <c r="M7301" i="88"/>
  <c r="M7300" i="88"/>
  <c r="M7299" i="88"/>
  <c r="M7298" i="88"/>
  <c r="M7297" i="88"/>
  <c r="M7296" i="88"/>
  <c r="M7295" i="88"/>
  <c r="M7294" i="88"/>
  <c r="M7293" i="88"/>
  <c r="M7292" i="88"/>
  <c r="M7291" i="88"/>
  <c r="M7290" i="88"/>
  <c r="M7289" i="88"/>
  <c r="M7288" i="88"/>
  <c r="M7287" i="88"/>
  <c r="M7286" i="88"/>
  <c r="M7285" i="88"/>
  <c r="M7284" i="88"/>
  <c r="M7283" i="88"/>
  <c r="M7282" i="88"/>
  <c r="M7281" i="88"/>
  <c r="M7280" i="88"/>
  <c r="M7279" i="88"/>
  <c r="M7278" i="88"/>
  <c r="M7277" i="88"/>
  <c r="M7276" i="88"/>
  <c r="M7275" i="88"/>
  <c r="M7274" i="88"/>
  <c r="M7273" i="88"/>
  <c r="M7272" i="88"/>
  <c r="M7271" i="88"/>
  <c r="M7270" i="88"/>
  <c r="M7269" i="88"/>
  <c r="M7268" i="88"/>
  <c r="M7267" i="88"/>
  <c r="M7266" i="88"/>
  <c r="M7265" i="88"/>
  <c r="M7264" i="88"/>
  <c r="M7263" i="88"/>
  <c r="M7262" i="88"/>
  <c r="M7261" i="88"/>
  <c r="M7260" i="88"/>
  <c r="M7259" i="88"/>
  <c r="M7258" i="88"/>
  <c r="M7257" i="88"/>
  <c r="M7256" i="88"/>
  <c r="M7255" i="88"/>
  <c r="M7254" i="88"/>
  <c r="M7253" i="88"/>
  <c r="M7252" i="88"/>
  <c r="M7251" i="88"/>
  <c r="M7250" i="88"/>
  <c r="M7249" i="88"/>
  <c r="M7248" i="88"/>
  <c r="M7247" i="88"/>
  <c r="M7246" i="88"/>
  <c r="M7245" i="88"/>
  <c r="M7244" i="88"/>
  <c r="M7243" i="88"/>
  <c r="M7242" i="88"/>
  <c r="M7241" i="88"/>
  <c r="M7240" i="88"/>
  <c r="M7239" i="88"/>
  <c r="M7238" i="88"/>
  <c r="M7237" i="88"/>
  <c r="M7236" i="88"/>
  <c r="M7235" i="88"/>
  <c r="M7234" i="88"/>
  <c r="M7233" i="88"/>
  <c r="M7232" i="88"/>
  <c r="M7231" i="88"/>
  <c r="M7230" i="88"/>
  <c r="M7229" i="88"/>
  <c r="M7228" i="88"/>
  <c r="M7227" i="88"/>
  <c r="M7226" i="88"/>
  <c r="M7225" i="88"/>
  <c r="M7224" i="88"/>
  <c r="M7223" i="88"/>
  <c r="M7222" i="88"/>
  <c r="M7221" i="88"/>
  <c r="M7220" i="88"/>
  <c r="M7219" i="88"/>
  <c r="M7218" i="88"/>
  <c r="M7217" i="88"/>
  <c r="M7216" i="88"/>
  <c r="M7215" i="88"/>
  <c r="M7214" i="88"/>
  <c r="M7213" i="88"/>
  <c r="M7212" i="88"/>
  <c r="M7211" i="88"/>
  <c r="M7210" i="88"/>
  <c r="M7209" i="88"/>
  <c r="M7208" i="88"/>
  <c r="M7207" i="88"/>
  <c r="M7206" i="88"/>
  <c r="M7205" i="88"/>
  <c r="M7204" i="88"/>
  <c r="M7203" i="88"/>
  <c r="M7202" i="88"/>
  <c r="M7201" i="88"/>
  <c r="M7200" i="88"/>
  <c r="M7199" i="88"/>
  <c r="M7198" i="88"/>
  <c r="M7197" i="88"/>
  <c r="M7196" i="88"/>
  <c r="M7195" i="88"/>
  <c r="M7194" i="88"/>
  <c r="M7193" i="88"/>
  <c r="M7192" i="88"/>
  <c r="M7191" i="88"/>
  <c r="M7190" i="88"/>
  <c r="M7189" i="88"/>
  <c r="M7188" i="88"/>
  <c r="M7187" i="88"/>
  <c r="M7186" i="88"/>
  <c r="M7185" i="88"/>
  <c r="M7184" i="88"/>
  <c r="M7183" i="88"/>
  <c r="M7182" i="88"/>
  <c r="M7181" i="88"/>
  <c r="M7180" i="88"/>
  <c r="M7179" i="88"/>
  <c r="M7178" i="88"/>
  <c r="M7177" i="88"/>
  <c r="M7176" i="88"/>
  <c r="M7175" i="88"/>
  <c r="M7174" i="88"/>
  <c r="M7173" i="88"/>
  <c r="M7172" i="88"/>
  <c r="M7171" i="88"/>
  <c r="M7170" i="88"/>
  <c r="M7169" i="88"/>
  <c r="M7168" i="88"/>
  <c r="M7167" i="88"/>
  <c r="M7166" i="88"/>
  <c r="M7165" i="88"/>
  <c r="M7164" i="88"/>
  <c r="M7163" i="88"/>
  <c r="M7162" i="88"/>
  <c r="M7161" i="88"/>
  <c r="M7160" i="88"/>
  <c r="M7159" i="88"/>
  <c r="M7158" i="88"/>
  <c r="M7157" i="88"/>
  <c r="M7156" i="88"/>
  <c r="M7155" i="88"/>
  <c r="M7154" i="88"/>
  <c r="M7153" i="88"/>
  <c r="M7152" i="88"/>
  <c r="M7151" i="88"/>
  <c r="M7150" i="88"/>
  <c r="M7149" i="88"/>
  <c r="M7148" i="88"/>
  <c r="M7147" i="88"/>
  <c r="M7146" i="88"/>
  <c r="M7145" i="88"/>
  <c r="M7144" i="88"/>
  <c r="M7143" i="88"/>
  <c r="M7142" i="88"/>
  <c r="M7141" i="88"/>
  <c r="M7140" i="88"/>
  <c r="M7139" i="88"/>
  <c r="M7138" i="88"/>
  <c r="M7137" i="88"/>
  <c r="M7136" i="88"/>
  <c r="M7135" i="88"/>
  <c r="M7134" i="88"/>
  <c r="M7133" i="88"/>
  <c r="M7132" i="88"/>
  <c r="M7131" i="88"/>
  <c r="M7130" i="88"/>
  <c r="M7129" i="88"/>
  <c r="M7128" i="88"/>
  <c r="M7127" i="88"/>
  <c r="M7126" i="88"/>
  <c r="M7125" i="88"/>
  <c r="M7124" i="88"/>
  <c r="M7123" i="88"/>
  <c r="M7122" i="88"/>
  <c r="M7121" i="88"/>
  <c r="M7120" i="88"/>
  <c r="M7119" i="88"/>
  <c r="M7118" i="88"/>
  <c r="M7117" i="88"/>
  <c r="M7116" i="88"/>
  <c r="M7115" i="88"/>
  <c r="M7114" i="88"/>
  <c r="M7113" i="88"/>
  <c r="M7112" i="88"/>
  <c r="M7111" i="88"/>
  <c r="M7110" i="88"/>
  <c r="M7109" i="88"/>
  <c r="M7108" i="88"/>
  <c r="M7107" i="88"/>
  <c r="P7106" i="88"/>
  <c r="M7106" i="88"/>
  <c r="P7105" i="88"/>
  <c r="M7105" i="88"/>
  <c r="P7104" i="88"/>
  <c r="M7104" i="88"/>
  <c r="P7103" i="88"/>
  <c r="M7103" i="88"/>
  <c r="P7102" i="88"/>
  <c r="M7102" i="88"/>
  <c r="P7101" i="88"/>
  <c r="M7101" i="88"/>
  <c r="P7100" i="88"/>
  <c r="M7100" i="88"/>
  <c r="P7099" i="88"/>
  <c r="M7099" i="88"/>
  <c r="P7098" i="88"/>
  <c r="M7098" i="88"/>
  <c r="P7097" i="88"/>
  <c r="M7097" i="88"/>
  <c r="P7096" i="88"/>
  <c r="M7096" i="88"/>
  <c r="P7095" i="88"/>
  <c r="M7095" i="88"/>
  <c r="P7094" i="88"/>
  <c r="M7094" i="88"/>
  <c r="P7093" i="88"/>
  <c r="M7093" i="88"/>
  <c r="P7092" i="88"/>
  <c r="M7092" i="88"/>
  <c r="P7091" i="88"/>
  <c r="M7091" i="88"/>
  <c r="P7090" i="88"/>
  <c r="M7090" i="88"/>
  <c r="P7089" i="88"/>
  <c r="M7089" i="88"/>
  <c r="P7088" i="88"/>
  <c r="M7088" i="88"/>
  <c r="P7087" i="88"/>
  <c r="M7087" i="88"/>
  <c r="P7086" i="88"/>
  <c r="M7086" i="88"/>
  <c r="P7085" i="88"/>
  <c r="M7085" i="88"/>
  <c r="P7084" i="88"/>
  <c r="M7084" i="88"/>
  <c r="P7083" i="88"/>
  <c r="M7083" i="88"/>
  <c r="P7082" i="88"/>
  <c r="M7082" i="88"/>
  <c r="P7081" i="88"/>
  <c r="M7081" i="88"/>
  <c r="P7080" i="88"/>
  <c r="M7080" i="88"/>
  <c r="P7079" i="88"/>
  <c r="M7079" i="88"/>
  <c r="P7078" i="88"/>
  <c r="M7078" i="88"/>
  <c r="P7077" i="88"/>
  <c r="M7077" i="88"/>
  <c r="P7076" i="88"/>
  <c r="M7076" i="88"/>
  <c r="P7075" i="88"/>
  <c r="M7075" i="88"/>
  <c r="P7074" i="88"/>
  <c r="M7074" i="88"/>
  <c r="P7073" i="88"/>
  <c r="M7073" i="88"/>
  <c r="P7072" i="88"/>
  <c r="M7072" i="88"/>
  <c r="P7071" i="88"/>
  <c r="M7071" i="88"/>
  <c r="P7070" i="88"/>
  <c r="M7070" i="88"/>
  <c r="P7069" i="88"/>
  <c r="M7069" i="88"/>
  <c r="P7068" i="88"/>
  <c r="M7068" i="88"/>
  <c r="P7067" i="88"/>
  <c r="M7067" i="88"/>
  <c r="P7066" i="88"/>
  <c r="M7066" i="88"/>
  <c r="P7065" i="88"/>
  <c r="M7065" i="88"/>
  <c r="P7064" i="88"/>
  <c r="M7064" i="88"/>
  <c r="P7063" i="88"/>
  <c r="M7063" i="88"/>
  <c r="P7062" i="88"/>
  <c r="M7062" i="88"/>
  <c r="P7061" i="88"/>
  <c r="M7061" i="88"/>
  <c r="P7060" i="88"/>
  <c r="M7060" i="88"/>
  <c r="P7059" i="88"/>
  <c r="M7059" i="88"/>
  <c r="P7058" i="88"/>
  <c r="M7058" i="88"/>
  <c r="P7057" i="88"/>
  <c r="M7057" i="88"/>
  <c r="P7056" i="88"/>
  <c r="M7056" i="88"/>
  <c r="P7055" i="88"/>
  <c r="M7055" i="88"/>
  <c r="P7054" i="88"/>
  <c r="M7054" i="88"/>
  <c r="P7053" i="88"/>
  <c r="M7053" i="88"/>
  <c r="P7052" i="88"/>
  <c r="M7052" i="88"/>
  <c r="P7051" i="88"/>
  <c r="M7051" i="88"/>
  <c r="P7050" i="88"/>
  <c r="M7050" i="88"/>
  <c r="P7049" i="88"/>
  <c r="M7049" i="88"/>
  <c r="P7048" i="88"/>
  <c r="M7048" i="88"/>
  <c r="P7047" i="88"/>
  <c r="M7047" i="88"/>
  <c r="P7046" i="88"/>
  <c r="M7046" i="88"/>
  <c r="P7045" i="88"/>
  <c r="M7045" i="88"/>
  <c r="P7044" i="88"/>
  <c r="M7044" i="88"/>
  <c r="P7043" i="88"/>
  <c r="M7043" i="88"/>
  <c r="P7042" i="88"/>
  <c r="M7042" i="88"/>
  <c r="P7041" i="88"/>
  <c r="M7041" i="88"/>
  <c r="P7040" i="88"/>
  <c r="M7040" i="88"/>
  <c r="P7039" i="88"/>
  <c r="M7039" i="88"/>
  <c r="P7038" i="88"/>
  <c r="M7038" i="88"/>
  <c r="P7037" i="88"/>
  <c r="M7037" i="88"/>
  <c r="P7036" i="88"/>
  <c r="M7036" i="88"/>
  <c r="P7035" i="88"/>
  <c r="M7035" i="88"/>
  <c r="P7034" i="88"/>
  <c r="M7034" i="88"/>
  <c r="P7033" i="88"/>
  <c r="M7033" i="88"/>
  <c r="P7032" i="88"/>
  <c r="M7032" i="88"/>
  <c r="P7031" i="88"/>
  <c r="M7031" i="88"/>
  <c r="P7030" i="88"/>
  <c r="M7030" i="88"/>
  <c r="P7029" i="88"/>
  <c r="M7029" i="88"/>
  <c r="P7028" i="88"/>
  <c r="M7028" i="88"/>
  <c r="P7027" i="88"/>
  <c r="M7027" i="88"/>
  <c r="P7026" i="88"/>
  <c r="M7026" i="88"/>
  <c r="P7025" i="88"/>
  <c r="M7025" i="88"/>
  <c r="P7024" i="88"/>
  <c r="M7024" i="88"/>
  <c r="P7023" i="88"/>
  <c r="M7023" i="88"/>
  <c r="P7022" i="88"/>
  <c r="M7022" i="88"/>
  <c r="P7021" i="88"/>
  <c r="M7021" i="88"/>
  <c r="P7020" i="88"/>
  <c r="M7020" i="88"/>
  <c r="P7019" i="88"/>
  <c r="M7019" i="88"/>
  <c r="P7018" i="88"/>
  <c r="M7018" i="88"/>
  <c r="P7017" i="88"/>
  <c r="M7017" i="88"/>
  <c r="P7016" i="88"/>
  <c r="M7016" i="88"/>
  <c r="P7015" i="88"/>
  <c r="M7015" i="88"/>
  <c r="P7014" i="88"/>
  <c r="M7014" i="88"/>
  <c r="P7013" i="88"/>
  <c r="M7013" i="88"/>
  <c r="P7012" i="88"/>
  <c r="M7012" i="88"/>
  <c r="P7011" i="88"/>
  <c r="M7011" i="88"/>
  <c r="P7010" i="88"/>
  <c r="M7010" i="88"/>
  <c r="P7009" i="88"/>
  <c r="M7009" i="88"/>
  <c r="P7008" i="88"/>
  <c r="M7008" i="88"/>
  <c r="P7007" i="88"/>
  <c r="M7007" i="88"/>
  <c r="P7006" i="88"/>
  <c r="M7006" i="88"/>
  <c r="P7005" i="88"/>
  <c r="M7005" i="88"/>
  <c r="P7004" i="88"/>
  <c r="M7004" i="88"/>
  <c r="P7003" i="88"/>
  <c r="M7003" i="88"/>
  <c r="P7002" i="88"/>
  <c r="M7002" i="88"/>
  <c r="P7001" i="88"/>
  <c r="M7001" i="88"/>
  <c r="P7000" i="88"/>
  <c r="M7000" i="88"/>
  <c r="P6999" i="88"/>
  <c r="M6999" i="88"/>
  <c r="P6998" i="88"/>
  <c r="M6998" i="88"/>
  <c r="P6997" i="88"/>
  <c r="M6997" i="88"/>
  <c r="P6996" i="88"/>
  <c r="M6996" i="88"/>
  <c r="P6995" i="88"/>
  <c r="M6995" i="88"/>
  <c r="P6994" i="88"/>
  <c r="M6994" i="88"/>
  <c r="P6993" i="88"/>
  <c r="M6993" i="88"/>
  <c r="P6992" i="88"/>
  <c r="M6992" i="88"/>
  <c r="P6991" i="88"/>
  <c r="M6991" i="88"/>
  <c r="P6990" i="88"/>
  <c r="M6990" i="88"/>
  <c r="P6989" i="88"/>
  <c r="M6989" i="88"/>
  <c r="P6988" i="88"/>
  <c r="M6988" i="88"/>
  <c r="P6987" i="88"/>
  <c r="M6987" i="88"/>
  <c r="P6986" i="88"/>
  <c r="M6986" i="88"/>
  <c r="P6985" i="88"/>
  <c r="M6985" i="88"/>
  <c r="P6984" i="88"/>
  <c r="M6984" i="88"/>
  <c r="P6983" i="88"/>
  <c r="M6983" i="88"/>
  <c r="P6982" i="88"/>
  <c r="M6982" i="88"/>
  <c r="P6981" i="88"/>
  <c r="M6981" i="88"/>
  <c r="P6980" i="88"/>
  <c r="M6980" i="88"/>
  <c r="P6979" i="88"/>
  <c r="M6979" i="88"/>
  <c r="P6978" i="88"/>
  <c r="M6978" i="88"/>
  <c r="P6977" i="88"/>
  <c r="M6977" i="88"/>
  <c r="P6976" i="88"/>
  <c r="M6976" i="88"/>
  <c r="P6975" i="88"/>
  <c r="M6975" i="88"/>
  <c r="P6974" i="88"/>
  <c r="M6974" i="88"/>
  <c r="P6973" i="88"/>
  <c r="M6973" i="88"/>
  <c r="P6972" i="88"/>
  <c r="M6972" i="88"/>
  <c r="P6971" i="88"/>
  <c r="M6971" i="88"/>
  <c r="P6970" i="88"/>
  <c r="M6970" i="88"/>
  <c r="P6969" i="88"/>
  <c r="M6969" i="88"/>
  <c r="P6968" i="88"/>
  <c r="M6968" i="88"/>
  <c r="P6967" i="88"/>
  <c r="M6967" i="88"/>
  <c r="P6966" i="88"/>
  <c r="M6966" i="88"/>
  <c r="P6965" i="88"/>
  <c r="M6965" i="88"/>
  <c r="P6964" i="88"/>
  <c r="M6964" i="88"/>
  <c r="P6963" i="88"/>
  <c r="M6963" i="88"/>
  <c r="P6962" i="88"/>
  <c r="M6962" i="88"/>
  <c r="P6961" i="88"/>
  <c r="M6961" i="88"/>
  <c r="P6960" i="88"/>
  <c r="M6960" i="88"/>
  <c r="P6959" i="88"/>
  <c r="M6959" i="88"/>
  <c r="P6958" i="88"/>
  <c r="M6958" i="88"/>
  <c r="P6957" i="88"/>
  <c r="M6957" i="88"/>
  <c r="P6956" i="88"/>
  <c r="M6956" i="88"/>
  <c r="P6955" i="88"/>
  <c r="M6955" i="88"/>
  <c r="P6954" i="88"/>
  <c r="M6954" i="88"/>
  <c r="P6953" i="88"/>
  <c r="M6953" i="88"/>
  <c r="P6952" i="88"/>
  <c r="M6952" i="88"/>
  <c r="P6951" i="88"/>
  <c r="M6951" i="88"/>
  <c r="P6950" i="88"/>
  <c r="M6950" i="88"/>
  <c r="P6949" i="88"/>
  <c r="M6949" i="88"/>
  <c r="P6948" i="88"/>
  <c r="M6948" i="88"/>
  <c r="P6947" i="88"/>
  <c r="M6947" i="88"/>
  <c r="P6946" i="88"/>
  <c r="M6946" i="88"/>
  <c r="P6945" i="88"/>
  <c r="M6945" i="88"/>
  <c r="P6944" i="88"/>
  <c r="M6944" i="88"/>
  <c r="P6943" i="88"/>
  <c r="M6943" i="88"/>
  <c r="P6942" i="88"/>
  <c r="M6942" i="88"/>
  <c r="P6941" i="88"/>
  <c r="M6941" i="88"/>
  <c r="P6940" i="88"/>
  <c r="M6940" i="88"/>
  <c r="P6939" i="88"/>
  <c r="M6939" i="88"/>
  <c r="P6938" i="88"/>
  <c r="M6938" i="88"/>
  <c r="P6937" i="88"/>
  <c r="M6937" i="88"/>
  <c r="P6936" i="88"/>
  <c r="M6936" i="88"/>
  <c r="P6935" i="88"/>
  <c r="M6935" i="88"/>
  <c r="P6934" i="88"/>
  <c r="M6934" i="88"/>
  <c r="P6933" i="88"/>
  <c r="M6933" i="88"/>
  <c r="P6932" i="88"/>
  <c r="M6932" i="88"/>
  <c r="P6931" i="88"/>
  <c r="M6931" i="88"/>
  <c r="P6930" i="88"/>
  <c r="M6930" i="88"/>
  <c r="P6929" i="88"/>
  <c r="M6929" i="88"/>
  <c r="P6928" i="88"/>
  <c r="M6928" i="88"/>
  <c r="P6927" i="88"/>
  <c r="M6927" i="88"/>
  <c r="P6926" i="88"/>
  <c r="M6926" i="88"/>
  <c r="P6925" i="88"/>
  <c r="M6925" i="88"/>
  <c r="P6924" i="88"/>
  <c r="M6924" i="88"/>
  <c r="P6923" i="88"/>
  <c r="M6923" i="88"/>
  <c r="P6922" i="88"/>
  <c r="M6922" i="88"/>
  <c r="P6921" i="88"/>
  <c r="M6921" i="88"/>
  <c r="P6920" i="88"/>
  <c r="M6920" i="88"/>
  <c r="P6919" i="88"/>
  <c r="M6919" i="88"/>
  <c r="P6918" i="88"/>
  <c r="M6918" i="88"/>
  <c r="P6917" i="88"/>
  <c r="M6917" i="88"/>
  <c r="P6916" i="88"/>
  <c r="M6916" i="88"/>
  <c r="P6915" i="88"/>
  <c r="M6915" i="88"/>
  <c r="P6914" i="88"/>
  <c r="M6914" i="88"/>
  <c r="P6913" i="88"/>
  <c r="M6913" i="88"/>
  <c r="P6912" i="88"/>
  <c r="M6912" i="88"/>
  <c r="P6911" i="88"/>
  <c r="M6911" i="88"/>
  <c r="P6910" i="88"/>
  <c r="M6910" i="88"/>
  <c r="P6909" i="88"/>
  <c r="M6909" i="88"/>
  <c r="P6908" i="88"/>
  <c r="M6908" i="88"/>
  <c r="P6907" i="88"/>
  <c r="M6907" i="88"/>
  <c r="P6906" i="88"/>
  <c r="M6906" i="88"/>
  <c r="P6905" i="88"/>
  <c r="M6905" i="88"/>
  <c r="P6904" i="88"/>
  <c r="M6904" i="88"/>
  <c r="P6903" i="88"/>
  <c r="M6903" i="88"/>
  <c r="P6902" i="88"/>
  <c r="M6902" i="88"/>
  <c r="P6901" i="88"/>
  <c r="M6901" i="88"/>
  <c r="P6900" i="88"/>
  <c r="M6900" i="88"/>
  <c r="P6899" i="88"/>
  <c r="M6899" i="88"/>
  <c r="P6898" i="88"/>
  <c r="M6898" i="88"/>
  <c r="P6897" i="88"/>
  <c r="M6897" i="88"/>
  <c r="P6896" i="88"/>
  <c r="M6896" i="88"/>
  <c r="P6895" i="88"/>
  <c r="M6895" i="88"/>
  <c r="P6894" i="88"/>
  <c r="M6894" i="88"/>
  <c r="P6893" i="88"/>
  <c r="M6893" i="88"/>
  <c r="P6892" i="88"/>
  <c r="M6892" i="88"/>
  <c r="P6891" i="88"/>
  <c r="M6891" i="88"/>
  <c r="P6890" i="88"/>
  <c r="M6890" i="88"/>
  <c r="P6889" i="88"/>
  <c r="M6889" i="88"/>
  <c r="P6888" i="88"/>
  <c r="M6888" i="88"/>
  <c r="P6887" i="88"/>
  <c r="M6887" i="88"/>
  <c r="P6886" i="88"/>
  <c r="M6886" i="88"/>
  <c r="P6885" i="88"/>
  <c r="M6885" i="88"/>
  <c r="P6884" i="88"/>
  <c r="M6884" i="88"/>
  <c r="P6883" i="88"/>
  <c r="M6883" i="88"/>
  <c r="P6882" i="88"/>
  <c r="M6882" i="88"/>
  <c r="P6881" i="88"/>
  <c r="M6881" i="88"/>
  <c r="P6880" i="88"/>
  <c r="M6880" i="88"/>
  <c r="P6879" i="88"/>
  <c r="M6879" i="88"/>
  <c r="P6878" i="88"/>
  <c r="M6878" i="88"/>
  <c r="P6877" i="88"/>
  <c r="M6877" i="88"/>
  <c r="P6876" i="88"/>
  <c r="M6876" i="88"/>
  <c r="P6875" i="88"/>
  <c r="M6875" i="88"/>
  <c r="P6874" i="88"/>
  <c r="M6874" i="88"/>
  <c r="P6873" i="88"/>
  <c r="M6873" i="88"/>
  <c r="P6872" i="88"/>
  <c r="M6872" i="88"/>
  <c r="P6871" i="88"/>
  <c r="M6871" i="88"/>
  <c r="P6870" i="88"/>
  <c r="M6870" i="88"/>
  <c r="P6869" i="88"/>
  <c r="M6869" i="88"/>
  <c r="P6868" i="88"/>
  <c r="M6868" i="88"/>
  <c r="P6867" i="88"/>
  <c r="M6867" i="88"/>
  <c r="P6866" i="88"/>
  <c r="M6866" i="88"/>
  <c r="P6865" i="88"/>
  <c r="M6865" i="88"/>
  <c r="P6864" i="88"/>
  <c r="M6864" i="88"/>
  <c r="P6863" i="88"/>
  <c r="M6863" i="88"/>
  <c r="P6862" i="88"/>
  <c r="M6862" i="88"/>
  <c r="P6861" i="88"/>
  <c r="M6861" i="88"/>
  <c r="P6860" i="88"/>
  <c r="M6860" i="88"/>
  <c r="P6859" i="88"/>
  <c r="M6859" i="88"/>
  <c r="P6858" i="88"/>
  <c r="M6858" i="88"/>
  <c r="P6857" i="88"/>
  <c r="M6857" i="88"/>
  <c r="P6856" i="88"/>
  <c r="M6856" i="88"/>
  <c r="P6855" i="88"/>
  <c r="M6855" i="88"/>
  <c r="P6854" i="88"/>
  <c r="M6854" i="88"/>
  <c r="P6853" i="88"/>
  <c r="M6853" i="88"/>
  <c r="P6852" i="88"/>
  <c r="M6852" i="88"/>
  <c r="P6851" i="88"/>
  <c r="M6851" i="88"/>
  <c r="P6850" i="88"/>
  <c r="M6850" i="88"/>
  <c r="P6849" i="88"/>
  <c r="M6849" i="88"/>
  <c r="P6848" i="88"/>
  <c r="M6848" i="88"/>
  <c r="P6847" i="88"/>
  <c r="M6847" i="88"/>
  <c r="P6846" i="88"/>
  <c r="M6846" i="88"/>
  <c r="P6845" i="88"/>
  <c r="M6845" i="88"/>
  <c r="P6844" i="88"/>
  <c r="M6844" i="88"/>
  <c r="P6843" i="88"/>
  <c r="M6843" i="88"/>
  <c r="P6842" i="88"/>
  <c r="M6842" i="88"/>
  <c r="P6841" i="88"/>
  <c r="M6841" i="88"/>
  <c r="P6840" i="88"/>
  <c r="M6840" i="88"/>
  <c r="P6839" i="88"/>
  <c r="M6839" i="88"/>
  <c r="P6838" i="88"/>
  <c r="M6838" i="88"/>
  <c r="P6837" i="88"/>
  <c r="M6837" i="88"/>
  <c r="P6836" i="88"/>
  <c r="M6836" i="88"/>
  <c r="P6835" i="88"/>
  <c r="M6835" i="88"/>
  <c r="P6834" i="88"/>
  <c r="M6834" i="88"/>
  <c r="P6833" i="88"/>
  <c r="M6833" i="88"/>
  <c r="P6832" i="88"/>
  <c r="M6832" i="88"/>
  <c r="P6831" i="88"/>
  <c r="M6831" i="88"/>
  <c r="P6830" i="88"/>
  <c r="M6830" i="88"/>
  <c r="P6829" i="88"/>
  <c r="M6829" i="88"/>
  <c r="P6828" i="88"/>
  <c r="M6828" i="88"/>
  <c r="P6827" i="88"/>
  <c r="M6827" i="88"/>
  <c r="P6826" i="88"/>
  <c r="M6826" i="88"/>
  <c r="P6825" i="88"/>
  <c r="M6825" i="88"/>
  <c r="P6824" i="88"/>
  <c r="M6824" i="88"/>
  <c r="P6823" i="88"/>
  <c r="M6823" i="88"/>
  <c r="P6822" i="88"/>
  <c r="M6822" i="88"/>
  <c r="P6821" i="88"/>
  <c r="M6821" i="88"/>
  <c r="P6820" i="88"/>
  <c r="M6820" i="88"/>
  <c r="P6819" i="88"/>
  <c r="M6819" i="88"/>
  <c r="P6818" i="88"/>
  <c r="M6818" i="88"/>
  <c r="P6817" i="88"/>
  <c r="M6817" i="88"/>
  <c r="P6816" i="88"/>
  <c r="M6816" i="88"/>
  <c r="P6815" i="88"/>
  <c r="M6815" i="88"/>
  <c r="P6814" i="88"/>
  <c r="M6814" i="88"/>
  <c r="P6813" i="88"/>
  <c r="M6813" i="88"/>
  <c r="P6812" i="88"/>
  <c r="M6812" i="88"/>
  <c r="P6811" i="88"/>
  <c r="M6811" i="88"/>
  <c r="P6810" i="88"/>
  <c r="M6810" i="88"/>
  <c r="P6809" i="88"/>
  <c r="M6809" i="88"/>
  <c r="P6808" i="88"/>
  <c r="M6808" i="88"/>
  <c r="P6807" i="88"/>
  <c r="M6807" i="88"/>
  <c r="P6806" i="88"/>
  <c r="M6806" i="88"/>
  <c r="P6805" i="88"/>
  <c r="M6805" i="88"/>
  <c r="P6804" i="88"/>
  <c r="M6804" i="88"/>
  <c r="P6803" i="88"/>
  <c r="M6803" i="88"/>
  <c r="P6802" i="88"/>
  <c r="M6802" i="88"/>
  <c r="P6801" i="88"/>
  <c r="M6801" i="88"/>
  <c r="P6800" i="88"/>
  <c r="M6800" i="88"/>
  <c r="P6799" i="88"/>
  <c r="M6799" i="88"/>
  <c r="P6798" i="88"/>
  <c r="M6798" i="88"/>
  <c r="P6797" i="88"/>
  <c r="M6797" i="88"/>
  <c r="P6796" i="88"/>
  <c r="M6796" i="88"/>
  <c r="P6795" i="88"/>
  <c r="M6795" i="88"/>
  <c r="P6794" i="88"/>
  <c r="M6794" i="88"/>
  <c r="P6793" i="88"/>
  <c r="M6793" i="88"/>
  <c r="P6792" i="88"/>
  <c r="M6792" i="88"/>
  <c r="P6791" i="88"/>
  <c r="M6791" i="88"/>
  <c r="P6790" i="88"/>
  <c r="M6790" i="88"/>
  <c r="P6789" i="88"/>
  <c r="M6789" i="88"/>
  <c r="P6788" i="88"/>
  <c r="M6788" i="88"/>
  <c r="P6787" i="88"/>
  <c r="M6787" i="88"/>
  <c r="P6786" i="88"/>
  <c r="M6786" i="88"/>
  <c r="P6785" i="88"/>
  <c r="M6785" i="88"/>
  <c r="P6784" i="88"/>
  <c r="M6784" i="88"/>
  <c r="P6783" i="88"/>
  <c r="M6783" i="88"/>
  <c r="P6782" i="88"/>
  <c r="M6782" i="88"/>
  <c r="P6781" i="88"/>
  <c r="M6781" i="88"/>
  <c r="P6780" i="88"/>
  <c r="M6780" i="88"/>
  <c r="P6779" i="88"/>
  <c r="M6779" i="88"/>
  <c r="P6778" i="88"/>
  <c r="M6778" i="88"/>
  <c r="P6777" i="88"/>
  <c r="M6777" i="88"/>
  <c r="P6776" i="88"/>
  <c r="M6776" i="88"/>
  <c r="P6775" i="88"/>
  <c r="M6775" i="88"/>
  <c r="P6774" i="88"/>
  <c r="M6774" i="88"/>
  <c r="P6773" i="88"/>
  <c r="M6773" i="88"/>
  <c r="P6772" i="88"/>
  <c r="M6772" i="88"/>
  <c r="P6771" i="88"/>
  <c r="M6771" i="88"/>
  <c r="P6770" i="88"/>
  <c r="M6770" i="88"/>
  <c r="P6769" i="88"/>
  <c r="M6769" i="88"/>
  <c r="P6768" i="88"/>
  <c r="M6768" i="88"/>
  <c r="P6767" i="88"/>
  <c r="M6767" i="88"/>
  <c r="P6766" i="88"/>
  <c r="M6766" i="88"/>
  <c r="P6765" i="88"/>
  <c r="M6765" i="88"/>
  <c r="P6764" i="88"/>
  <c r="M6764" i="88"/>
  <c r="P6763" i="88"/>
  <c r="M6763" i="88"/>
  <c r="P6762" i="88"/>
  <c r="M6762" i="88"/>
  <c r="P6761" i="88"/>
  <c r="M6761" i="88"/>
  <c r="P6760" i="88"/>
  <c r="M6760" i="88"/>
  <c r="P6759" i="88"/>
  <c r="M6759" i="88"/>
  <c r="P6758" i="88"/>
  <c r="M6758" i="88"/>
  <c r="P6757" i="88"/>
  <c r="M6757" i="88"/>
  <c r="P6756" i="88"/>
  <c r="M6756" i="88"/>
  <c r="P6755" i="88"/>
  <c r="M6755" i="88"/>
  <c r="P6754" i="88"/>
  <c r="M6754" i="88"/>
  <c r="P6753" i="88"/>
  <c r="M6753" i="88"/>
  <c r="P6752" i="88"/>
  <c r="M6752" i="88"/>
  <c r="P6751" i="88"/>
  <c r="M6751" i="88"/>
  <c r="P6750" i="88"/>
  <c r="M6750" i="88"/>
  <c r="P6749" i="88"/>
  <c r="M6749" i="88"/>
  <c r="P6748" i="88"/>
  <c r="M6748" i="88"/>
  <c r="P6747" i="88"/>
  <c r="M6747" i="88"/>
  <c r="P6746" i="88"/>
  <c r="M6746" i="88"/>
  <c r="P6745" i="88"/>
  <c r="M6745" i="88"/>
  <c r="P6744" i="88"/>
  <c r="M6744" i="88"/>
  <c r="P6743" i="88"/>
  <c r="M6743" i="88"/>
  <c r="P6742" i="88"/>
  <c r="M6742" i="88"/>
  <c r="P6741" i="88"/>
  <c r="M6741" i="88"/>
  <c r="P6740" i="88"/>
  <c r="M6740" i="88"/>
  <c r="P6739" i="88"/>
  <c r="M6739" i="88"/>
  <c r="P6738" i="88"/>
  <c r="M6738" i="88"/>
  <c r="P6737" i="88"/>
  <c r="M6737" i="88"/>
  <c r="P6736" i="88"/>
  <c r="M6736" i="88"/>
  <c r="P6735" i="88"/>
  <c r="M6735" i="88"/>
  <c r="P6734" i="88"/>
  <c r="M6734" i="88"/>
  <c r="P6733" i="88"/>
  <c r="M6733" i="88"/>
  <c r="P6732" i="88"/>
  <c r="M6732" i="88"/>
  <c r="P6731" i="88"/>
  <c r="M6731" i="88"/>
  <c r="P6730" i="88"/>
  <c r="M6730" i="88"/>
  <c r="P6729" i="88"/>
  <c r="M6729" i="88"/>
  <c r="P6728" i="88"/>
  <c r="M6728" i="88"/>
  <c r="P6727" i="88"/>
  <c r="M6727" i="88"/>
  <c r="P6726" i="88"/>
  <c r="M6726" i="88"/>
  <c r="P6725" i="88"/>
  <c r="M6725" i="88"/>
  <c r="P6724" i="88"/>
  <c r="M6724" i="88"/>
  <c r="P6723" i="88"/>
  <c r="M6723" i="88"/>
  <c r="P6722" i="88"/>
  <c r="M6722" i="88"/>
  <c r="P6721" i="88"/>
  <c r="M6721" i="88"/>
  <c r="P6720" i="88"/>
  <c r="M6720" i="88"/>
  <c r="P6719" i="88"/>
  <c r="M6719" i="88"/>
  <c r="P6718" i="88"/>
  <c r="M6718" i="88"/>
  <c r="P6717" i="88"/>
  <c r="M6717" i="88"/>
  <c r="P6716" i="88"/>
  <c r="M6716" i="88"/>
  <c r="P6715" i="88"/>
  <c r="M6715" i="88"/>
  <c r="P6714" i="88"/>
  <c r="M6714" i="88"/>
  <c r="P6713" i="88"/>
  <c r="M6713" i="88"/>
  <c r="P6712" i="88"/>
  <c r="M6712" i="88"/>
  <c r="P6711" i="88"/>
  <c r="M6711" i="88"/>
  <c r="P6710" i="88"/>
  <c r="M6710" i="88"/>
  <c r="P6709" i="88"/>
  <c r="M6709" i="88"/>
  <c r="P6708" i="88"/>
  <c r="M6708" i="88"/>
  <c r="P6707" i="88"/>
  <c r="M6707" i="88"/>
  <c r="P6706" i="88"/>
  <c r="M6706" i="88"/>
  <c r="P6705" i="88"/>
  <c r="M6705" i="88"/>
  <c r="P6704" i="88"/>
  <c r="M6704" i="88"/>
  <c r="P6703" i="88"/>
  <c r="M6703" i="88"/>
  <c r="P6702" i="88"/>
  <c r="M6702" i="88"/>
  <c r="P6701" i="88"/>
  <c r="M6701" i="88"/>
  <c r="P6700" i="88"/>
  <c r="M6700" i="88"/>
  <c r="P6699" i="88"/>
  <c r="M6699" i="88"/>
  <c r="P6698" i="88"/>
  <c r="M6698" i="88"/>
  <c r="P6697" i="88"/>
  <c r="M6697" i="88"/>
  <c r="P6696" i="88"/>
  <c r="M6696" i="88"/>
  <c r="P6695" i="88"/>
  <c r="M6695" i="88"/>
  <c r="P6694" i="88"/>
  <c r="M6694" i="88"/>
  <c r="P6693" i="88"/>
  <c r="M6693" i="88"/>
  <c r="P6692" i="88"/>
  <c r="M6692" i="88"/>
  <c r="P6691" i="88"/>
  <c r="M6691" i="88"/>
  <c r="P6690" i="88"/>
  <c r="M6690" i="88"/>
  <c r="P6689" i="88"/>
  <c r="M6689" i="88"/>
  <c r="P6688" i="88"/>
  <c r="M6688" i="88"/>
  <c r="P6687" i="88"/>
  <c r="M6687" i="88"/>
  <c r="P6686" i="88"/>
  <c r="M6686" i="88"/>
  <c r="P6685" i="88"/>
  <c r="M6685" i="88"/>
  <c r="P6684" i="88"/>
  <c r="M6684" i="88"/>
  <c r="P6683" i="88"/>
  <c r="M6683" i="88"/>
  <c r="P6682" i="88"/>
  <c r="M6682" i="88"/>
  <c r="P6681" i="88"/>
  <c r="M6681" i="88"/>
  <c r="P6680" i="88"/>
  <c r="M6680" i="88"/>
  <c r="P6679" i="88"/>
  <c r="M6679" i="88"/>
  <c r="P6678" i="88"/>
  <c r="M6678" i="88"/>
  <c r="P6677" i="88"/>
  <c r="M6677" i="88"/>
  <c r="P6676" i="88"/>
  <c r="M6676" i="88"/>
  <c r="P6675" i="88"/>
  <c r="M6675" i="88"/>
  <c r="P6674" i="88"/>
  <c r="M6674" i="88"/>
  <c r="P6673" i="88"/>
  <c r="M6673" i="88"/>
  <c r="P6672" i="88"/>
  <c r="M6672" i="88"/>
  <c r="P6671" i="88"/>
  <c r="M6671" i="88"/>
  <c r="P6670" i="88"/>
  <c r="M6670" i="88"/>
  <c r="P6669" i="88"/>
  <c r="M6669" i="88"/>
  <c r="P6668" i="88"/>
  <c r="M6668" i="88"/>
  <c r="P6667" i="88"/>
  <c r="M6667" i="88"/>
  <c r="P6666" i="88"/>
  <c r="M6666" i="88"/>
  <c r="P6665" i="88"/>
  <c r="M6665" i="88"/>
  <c r="P6664" i="88"/>
  <c r="M6664" i="88"/>
  <c r="P6663" i="88"/>
  <c r="M6663" i="88"/>
  <c r="P6662" i="88"/>
  <c r="M6662" i="88"/>
  <c r="P6661" i="88"/>
  <c r="M6661" i="88"/>
  <c r="P6660" i="88"/>
  <c r="M6660" i="88"/>
  <c r="P6659" i="88"/>
  <c r="M6659" i="88"/>
  <c r="P6658" i="88"/>
  <c r="M6658" i="88"/>
  <c r="P6657" i="88"/>
  <c r="M6657" i="88"/>
  <c r="P6656" i="88"/>
  <c r="M6656" i="88"/>
  <c r="P6655" i="88"/>
  <c r="M6655" i="88"/>
  <c r="P6654" i="88"/>
  <c r="M6654" i="88"/>
  <c r="P6653" i="88"/>
  <c r="M6653" i="88"/>
  <c r="P6652" i="88"/>
  <c r="M6652" i="88"/>
  <c r="P6651" i="88"/>
  <c r="M6651" i="88"/>
  <c r="P6650" i="88"/>
  <c r="M6650" i="88"/>
  <c r="P6649" i="88"/>
  <c r="M6649" i="88"/>
  <c r="P6648" i="88"/>
  <c r="M6648" i="88"/>
  <c r="P6647" i="88"/>
  <c r="M6647" i="88"/>
  <c r="P6646" i="88"/>
  <c r="M6646" i="88"/>
  <c r="P6645" i="88"/>
  <c r="M6645" i="88"/>
  <c r="P6644" i="88"/>
  <c r="M6644" i="88"/>
  <c r="P6643" i="88"/>
  <c r="M6643" i="88"/>
  <c r="P6642" i="88"/>
  <c r="M6642" i="88"/>
  <c r="P6641" i="88"/>
  <c r="M6641" i="88"/>
  <c r="P6640" i="88"/>
  <c r="M6640" i="88"/>
  <c r="P6639" i="88"/>
  <c r="M6639" i="88"/>
  <c r="P6638" i="88"/>
  <c r="M6638" i="88"/>
  <c r="P6637" i="88"/>
  <c r="M6637" i="88"/>
  <c r="P6636" i="88"/>
  <c r="M6636" i="88"/>
  <c r="P6635" i="88"/>
  <c r="M6635" i="88"/>
  <c r="P6634" i="88"/>
  <c r="M6634" i="88"/>
  <c r="P6633" i="88"/>
  <c r="M6633" i="88"/>
  <c r="P6632" i="88"/>
  <c r="M6632" i="88"/>
  <c r="P6631" i="88"/>
  <c r="M6631" i="88"/>
  <c r="P6630" i="88"/>
  <c r="M6630" i="88"/>
  <c r="P6629" i="88"/>
  <c r="M6629" i="88"/>
  <c r="P6628" i="88"/>
  <c r="M6628" i="88"/>
  <c r="P6627" i="88"/>
  <c r="M6627" i="88"/>
  <c r="P6626" i="88"/>
  <c r="M6626" i="88"/>
  <c r="P6625" i="88"/>
  <c r="M6625" i="88"/>
  <c r="P6624" i="88"/>
  <c r="M6624" i="88"/>
  <c r="P6623" i="88"/>
  <c r="M6623" i="88"/>
  <c r="P6622" i="88"/>
  <c r="M6622" i="88"/>
  <c r="P6621" i="88"/>
  <c r="M6621" i="88"/>
  <c r="P6620" i="88"/>
  <c r="M6620" i="88"/>
  <c r="P6619" i="88"/>
  <c r="M6619" i="88"/>
  <c r="P6618" i="88"/>
  <c r="M6618" i="88"/>
  <c r="P6617" i="88"/>
  <c r="M6617" i="88"/>
  <c r="P6616" i="88"/>
  <c r="M6616" i="88"/>
  <c r="P6615" i="88"/>
  <c r="M6615" i="88"/>
  <c r="P6614" i="88"/>
  <c r="M6614" i="88"/>
  <c r="P6613" i="88"/>
  <c r="M6613" i="88"/>
  <c r="P6612" i="88"/>
  <c r="M6612" i="88"/>
  <c r="P6611" i="88"/>
  <c r="M6611" i="88"/>
  <c r="M6610" i="88"/>
  <c r="P6609" i="88"/>
  <c r="M6609" i="88"/>
  <c r="P6608" i="88"/>
  <c r="M6608" i="88"/>
  <c r="P6607" i="88"/>
  <c r="M6607" i="88"/>
  <c r="P6606" i="88"/>
  <c r="M6606" i="88"/>
  <c r="P6605" i="88"/>
  <c r="M6605" i="88"/>
  <c r="P6604" i="88"/>
  <c r="M6604" i="88"/>
  <c r="P6603" i="88"/>
  <c r="M6603" i="88"/>
  <c r="P6602" i="88"/>
  <c r="M6602" i="88"/>
  <c r="P6601" i="88"/>
  <c r="M6601" i="88"/>
  <c r="P6600" i="88"/>
  <c r="M6600" i="88"/>
  <c r="P6599" i="88"/>
  <c r="M6599" i="88"/>
  <c r="P6598" i="88"/>
  <c r="M6598" i="88"/>
  <c r="P6597" i="88"/>
  <c r="M6597" i="88"/>
  <c r="P6596" i="88"/>
  <c r="M6596" i="88"/>
  <c r="P6595" i="88"/>
  <c r="M6595" i="88"/>
  <c r="P6594" i="88"/>
  <c r="M6594" i="88"/>
  <c r="P6593" i="88"/>
  <c r="M6593" i="88"/>
  <c r="P6592" i="88"/>
  <c r="M6592" i="88"/>
  <c r="P6591" i="88"/>
  <c r="M6591" i="88"/>
  <c r="P6590" i="88"/>
  <c r="M6590" i="88"/>
  <c r="P6589" i="88"/>
  <c r="M6589" i="88"/>
  <c r="P6588" i="88"/>
  <c r="M6588" i="88"/>
  <c r="P6587" i="88"/>
  <c r="M6587" i="88"/>
  <c r="P6586" i="88"/>
  <c r="M6586" i="88"/>
  <c r="P6585" i="88"/>
  <c r="M6585" i="88"/>
  <c r="P6584" i="88"/>
  <c r="M6584" i="88"/>
  <c r="P6583" i="88"/>
  <c r="M6583" i="88"/>
  <c r="P6582" i="88"/>
  <c r="M6582" i="88"/>
  <c r="P6581" i="88"/>
  <c r="M6581" i="88"/>
  <c r="P6580" i="88"/>
  <c r="M6580" i="88"/>
  <c r="P6579" i="88"/>
  <c r="M6579" i="88"/>
  <c r="P6578" i="88"/>
  <c r="M6578" i="88"/>
  <c r="P6577" i="88"/>
  <c r="M6577" i="88"/>
  <c r="P6576" i="88"/>
  <c r="M6576" i="88"/>
  <c r="P6575" i="88"/>
  <c r="M6575" i="88"/>
  <c r="P6574" i="88"/>
  <c r="M6574" i="88"/>
  <c r="P6573" i="88"/>
  <c r="M6573" i="88"/>
  <c r="P6572" i="88"/>
  <c r="M6572" i="88"/>
  <c r="P6571" i="88"/>
  <c r="M6571" i="88"/>
  <c r="P6570" i="88"/>
  <c r="M6570" i="88"/>
  <c r="P6569" i="88"/>
  <c r="M6569" i="88"/>
  <c r="P6568" i="88"/>
  <c r="M6568" i="88"/>
  <c r="P6567" i="88"/>
  <c r="M6567" i="88"/>
  <c r="P6566" i="88"/>
  <c r="M6566" i="88"/>
  <c r="P6565" i="88"/>
  <c r="M6565" i="88"/>
  <c r="P6564" i="88"/>
  <c r="M6564" i="88"/>
  <c r="P6563" i="88"/>
  <c r="M6563" i="88"/>
  <c r="P6562" i="88"/>
  <c r="M6562" i="88"/>
  <c r="P6561" i="88"/>
  <c r="M6561" i="88"/>
  <c r="P6560" i="88"/>
  <c r="M6560" i="88"/>
  <c r="P6559" i="88"/>
  <c r="M6559" i="88"/>
  <c r="P6558" i="88"/>
  <c r="M6558" i="88"/>
  <c r="P6557" i="88"/>
  <c r="M6557" i="88"/>
  <c r="P6556" i="88"/>
  <c r="M6556" i="88"/>
  <c r="P6555" i="88"/>
  <c r="M6555" i="88"/>
  <c r="P6554" i="88"/>
  <c r="M6554" i="88"/>
  <c r="P6553" i="88"/>
  <c r="M6553" i="88"/>
  <c r="P6552" i="88"/>
  <c r="M6552" i="88"/>
  <c r="P6551" i="88"/>
  <c r="M6551" i="88"/>
  <c r="P6550" i="88"/>
  <c r="M6550" i="88"/>
  <c r="P6549" i="88"/>
  <c r="M6549" i="88"/>
  <c r="P6548" i="88"/>
  <c r="M6548" i="88"/>
  <c r="P6547" i="88"/>
  <c r="M6547" i="88"/>
  <c r="P6546" i="88"/>
  <c r="M6546" i="88"/>
  <c r="P6545" i="88"/>
  <c r="M6545" i="88"/>
  <c r="P6544" i="88"/>
  <c r="M6544" i="88"/>
  <c r="P6543" i="88"/>
  <c r="M6543" i="88"/>
  <c r="P6542" i="88"/>
  <c r="M6542" i="88"/>
  <c r="P6541" i="88"/>
  <c r="M6541" i="88"/>
  <c r="P6540" i="88"/>
  <c r="M6540" i="88"/>
  <c r="P6539" i="88"/>
  <c r="M6539" i="88"/>
  <c r="P6538" i="88"/>
  <c r="M6538" i="88"/>
  <c r="P6537" i="88"/>
  <c r="M6537" i="88"/>
  <c r="P6536" i="88"/>
  <c r="M6536" i="88"/>
  <c r="P6535" i="88"/>
  <c r="M6535" i="88"/>
  <c r="P6534" i="88"/>
  <c r="M6534" i="88"/>
  <c r="P6533" i="88"/>
  <c r="M6533" i="88"/>
  <c r="P6532" i="88"/>
  <c r="M6532" i="88"/>
  <c r="P6531" i="88"/>
  <c r="M6531" i="88"/>
  <c r="P6530" i="88"/>
  <c r="M6530" i="88"/>
  <c r="P6529" i="88"/>
  <c r="M6529" i="88"/>
  <c r="P6528" i="88"/>
  <c r="M6528" i="88"/>
  <c r="P6527" i="88"/>
  <c r="M6527" i="88"/>
  <c r="P6526" i="88"/>
  <c r="M6526" i="88"/>
  <c r="P6525" i="88"/>
  <c r="M6525" i="88"/>
  <c r="P6524" i="88"/>
  <c r="M6524" i="88"/>
  <c r="P6523" i="88"/>
  <c r="M6523" i="88"/>
  <c r="P6522" i="88"/>
  <c r="M6522" i="88"/>
  <c r="P6521" i="88"/>
  <c r="M6521" i="88"/>
  <c r="P6520" i="88"/>
  <c r="M6520" i="88"/>
  <c r="P6519" i="88"/>
  <c r="M6519" i="88"/>
  <c r="P6518" i="88"/>
  <c r="M6518" i="88"/>
  <c r="P6517" i="88"/>
  <c r="M6517" i="88"/>
  <c r="P6516" i="88"/>
  <c r="M6516" i="88"/>
  <c r="P6515" i="88"/>
  <c r="M6515" i="88"/>
  <c r="P6514" i="88"/>
  <c r="M6514" i="88"/>
  <c r="P6513" i="88"/>
  <c r="M6513" i="88"/>
  <c r="P6512" i="88"/>
  <c r="M6512" i="88"/>
  <c r="P6511" i="88"/>
  <c r="M6511" i="88"/>
  <c r="P6510" i="88"/>
  <c r="M6510" i="88"/>
  <c r="P6509" i="88"/>
  <c r="M6509" i="88"/>
  <c r="P6508" i="88"/>
  <c r="M6508" i="88"/>
  <c r="P6507" i="88"/>
  <c r="M6507" i="88"/>
  <c r="P6506" i="88"/>
  <c r="M6506" i="88"/>
  <c r="P6505" i="88"/>
  <c r="M6505" i="88"/>
  <c r="P6504" i="88"/>
  <c r="M6504" i="88"/>
  <c r="P6503" i="88"/>
  <c r="M6503" i="88"/>
  <c r="P6502" i="88"/>
  <c r="M6502" i="88"/>
  <c r="P6501" i="88"/>
  <c r="M6501" i="88"/>
  <c r="P6500" i="88"/>
  <c r="M6500" i="88"/>
  <c r="P6499" i="88"/>
  <c r="M6499" i="88"/>
  <c r="P6498" i="88"/>
  <c r="M6498" i="88"/>
  <c r="P6497" i="88"/>
  <c r="M6497" i="88"/>
  <c r="P6496" i="88"/>
  <c r="M6496" i="88"/>
  <c r="P6495" i="88"/>
  <c r="M6495" i="88"/>
  <c r="P6494" i="88"/>
  <c r="M6494" i="88"/>
  <c r="P6493" i="88"/>
  <c r="M6493" i="88"/>
  <c r="P6492" i="88"/>
  <c r="M6492" i="88"/>
  <c r="P6491" i="88"/>
  <c r="M6491" i="88"/>
  <c r="P6490" i="88"/>
  <c r="M6490" i="88"/>
  <c r="P6489" i="88"/>
  <c r="M6489" i="88"/>
  <c r="P6488" i="88"/>
  <c r="M6488" i="88"/>
  <c r="P6487" i="88"/>
  <c r="M6487" i="88"/>
  <c r="P6486" i="88"/>
  <c r="M6486" i="88"/>
  <c r="P6485" i="88"/>
  <c r="M6485" i="88"/>
  <c r="P6484" i="88"/>
  <c r="M6484" i="88"/>
  <c r="P6483" i="88"/>
  <c r="M6483" i="88"/>
  <c r="P6482" i="88"/>
  <c r="M6482" i="88"/>
  <c r="P6481" i="88"/>
  <c r="M6481" i="88"/>
  <c r="P6480" i="88"/>
  <c r="M6480" i="88"/>
  <c r="P6479" i="88"/>
  <c r="M6479" i="88"/>
  <c r="P6478" i="88"/>
  <c r="M6478" i="88"/>
  <c r="P6477" i="88"/>
  <c r="M6477" i="88"/>
  <c r="P6476" i="88"/>
  <c r="M6476" i="88"/>
  <c r="P6475" i="88"/>
  <c r="M6475" i="88"/>
  <c r="P6474" i="88"/>
  <c r="M6474" i="88"/>
  <c r="P6473" i="88"/>
  <c r="M6473" i="88"/>
  <c r="P6472" i="88"/>
  <c r="M6472" i="88"/>
  <c r="P6471" i="88"/>
  <c r="M6471" i="88"/>
  <c r="P6470" i="88"/>
  <c r="M6470" i="88"/>
  <c r="P6469" i="88"/>
  <c r="M6469" i="88"/>
  <c r="P6468" i="88"/>
  <c r="M6468" i="88"/>
  <c r="P6467" i="88"/>
  <c r="M6467" i="88"/>
  <c r="P6466" i="88"/>
  <c r="M6466" i="88"/>
  <c r="P6465" i="88"/>
  <c r="M6465" i="88"/>
  <c r="P6464" i="88"/>
  <c r="M6464" i="88"/>
  <c r="P6463" i="88"/>
  <c r="M6463" i="88"/>
  <c r="P6462" i="88"/>
  <c r="M6462" i="88"/>
  <c r="P6461" i="88"/>
  <c r="M6461" i="88"/>
  <c r="P6460" i="88"/>
  <c r="M6460" i="88"/>
  <c r="P6459" i="88"/>
  <c r="M6459" i="88"/>
  <c r="P6458" i="88"/>
  <c r="M6458" i="88"/>
  <c r="P6457" i="88"/>
  <c r="M6457" i="88"/>
  <c r="P6456" i="88"/>
  <c r="M6456" i="88"/>
  <c r="P6455" i="88"/>
  <c r="M6455" i="88"/>
  <c r="P6454" i="88"/>
  <c r="M6454" i="88"/>
  <c r="P6453" i="88"/>
  <c r="M6453" i="88"/>
  <c r="P6452" i="88"/>
  <c r="M6452" i="88"/>
  <c r="P6451" i="88"/>
  <c r="M6451" i="88"/>
  <c r="P6450" i="88"/>
  <c r="M6450" i="88"/>
  <c r="P6449" i="88"/>
  <c r="M6449" i="88"/>
  <c r="P6448" i="88"/>
  <c r="M6448" i="88"/>
  <c r="P6447" i="88"/>
  <c r="M6447" i="88"/>
  <c r="P6446" i="88"/>
  <c r="M6446" i="88"/>
  <c r="P6445" i="88"/>
  <c r="M6445" i="88"/>
  <c r="P6444" i="88"/>
  <c r="M6444" i="88"/>
  <c r="P6443" i="88"/>
  <c r="M6443" i="88"/>
  <c r="P6442" i="88"/>
  <c r="M6442" i="88"/>
  <c r="P6441" i="88"/>
  <c r="M6441" i="88"/>
  <c r="P6440" i="88"/>
  <c r="M6440" i="88"/>
  <c r="P6439" i="88"/>
  <c r="M6439" i="88"/>
  <c r="P6438" i="88"/>
  <c r="M6438" i="88"/>
  <c r="P6437" i="88"/>
  <c r="M6437" i="88"/>
  <c r="P6436" i="88"/>
  <c r="M6436" i="88"/>
  <c r="P6435" i="88"/>
  <c r="M6435" i="88"/>
  <c r="P6434" i="88"/>
  <c r="M6434" i="88"/>
  <c r="P6433" i="88"/>
  <c r="M6433" i="88"/>
  <c r="P6432" i="88"/>
  <c r="M6432" i="88"/>
  <c r="P6431" i="88"/>
  <c r="M6431" i="88"/>
  <c r="P6430" i="88"/>
  <c r="M6430" i="88"/>
  <c r="P6429" i="88"/>
  <c r="M6429" i="88"/>
  <c r="P6428" i="88"/>
  <c r="M6428" i="88"/>
  <c r="P6427" i="88"/>
  <c r="M6427" i="88"/>
  <c r="P6426" i="88"/>
  <c r="M6426" i="88"/>
  <c r="P6425" i="88"/>
  <c r="M6425" i="88"/>
  <c r="P6424" i="88"/>
  <c r="M6424" i="88"/>
  <c r="P6423" i="88"/>
  <c r="M6423" i="88"/>
  <c r="P6422" i="88"/>
  <c r="M6422" i="88"/>
  <c r="P6421" i="88"/>
  <c r="M6421" i="88"/>
  <c r="P6420" i="88"/>
  <c r="M6420" i="88"/>
  <c r="P6419" i="88"/>
  <c r="M6419" i="88"/>
  <c r="P6418" i="88"/>
  <c r="M6418" i="88"/>
  <c r="P6417" i="88"/>
  <c r="M6417" i="88"/>
  <c r="P6416" i="88"/>
  <c r="M6416" i="88"/>
  <c r="P6415" i="88"/>
  <c r="M6415" i="88"/>
  <c r="P6414" i="88"/>
  <c r="M6414" i="88"/>
  <c r="P6413" i="88"/>
  <c r="M6413" i="88"/>
  <c r="P6412" i="88"/>
  <c r="M6412" i="88"/>
  <c r="P6411" i="88"/>
  <c r="M6411" i="88"/>
  <c r="P6410" i="88"/>
  <c r="M6410" i="88"/>
  <c r="P6409" i="88"/>
  <c r="M6409" i="88"/>
  <c r="P6408" i="88"/>
  <c r="M6408" i="88"/>
  <c r="P6407" i="88"/>
  <c r="M6407" i="88"/>
  <c r="P6406" i="88"/>
  <c r="M6406" i="88"/>
  <c r="P6405" i="88"/>
  <c r="M6405" i="88"/>
  <c r="P6404" i="88"/>
  <c r="M6404" i="88"/>
  <c r="P6403" i="88"/>
  <c r="M6403" i="88"/>
  <c r="P6402" i="88"/>
  <c r="M6402" i="88"/>
  <c r="P6401" i="88"/>
  <c r="M6401" i="88"/>
  <c r="P6400" i="88"/>
  <c r="M6400" i="88"/>
  <c r="P6399" i="88"/>
  <c r="M6399" i="88"/>
  <c r="P6398" i="88"/>
  <c r="M6398" i="88"/>
  <c r="P6397" i="88"/>
  <c r="M6397" i="88"/>
  <c r="P6396" i="88"/>
  <c r="M6396" i="88"/>
  <c r="P6395" i="88"/>
  <c r="M6395" i="88"/>
  <c r="P6394" i="88"/>
  <c r="M6394" i="88"/>
  <c r="P6393" i="88"/>
  <c r="M6393" i="88"/>
  <c r="P6392" i="88"/>
  <c r="M6392" i="88"/>
  <c r="P6391" i="88"/>
  <c r="M6391" i="88"/>
  <c r="P6390" i="88"/>
  <c r="M6390" i="88"/>
  <c r="P6389" i="88"/>
  <c r="M6389" i="88"/>
  <c r="P6388" i="88"/>
  <c r="M6388" i="88"/>
  <c r="P6387" i="88"/>
  <c r="M6387" i="88"/>
  <c r="P6386" i="88"/>
  <c r="M6386" i="88"/>
  <c r="P6385" i="88"/>
  <c r="M6385" i="88"/>
  <c r="P6384" i="88"/>
  <c r="M6384" i="88"/>
  <c r="P6383" i="88"/>
  <c r="M6383" i="88"/>
  <c r="P6382" i="88"/>
  <c r="M6382" i="88"/>
  <c r="P6381" i="88"/>
  <c r="M6381" i="88"/>
  <c r="P6380" i="88"/>
  <c r="M6380" i="88"/>
  <c r="P6379" i="88"/>
  <c r="M6379" i="88"/>
  <c r="P6378" i="88"/>
  <c r="M6378" i="88"/>
  <c r="P6377" i="88"/>
  <c r="M6377" i="88"/>
  <c r="P6376" i="88"/>
  <c r="M6376" i="88"/>
  <c r="P6375" i="88"/>
  <c r="M6375" i="88"/>
  <c r="P6374" i="88"/>
  <c r="M6374" i="88"/>
  <c r="P6373" i="88"/>
  <c r="M6373" i="88"/>
  <c r="P6372" i="88"/>
  <c r="M6372" i="88"/>
  <c r="P6371" i="88"/>
  <c r="M6371" i="88"/>
  <c r="P6370" i="88"/>
  <c r="M6370" i="88"/>
  <c r="P6369" i="88"/>
  <c r="M6369" i="88"/>
  <c r="P6368" i="88"/>
  <c r="M6368" i="88"/>
  <c r="P6367" i="88"/>
  <c r="M6367" i="88"/>
  <c r="P6366" i="88"/>
  <c r="M6366" i="88"/>
  <c r="P6365" i="88"/>
  <c r="M6365" i="88"/>
  <c r="P6364" i="88"/>
  <c r="M6364" i="88"/>
  <c r="P6363" i="88"/>
  <c r="M6363" i="88"/>
  <c r="P6362" i="88"/>
  <c r="M6362" i="88"/>
  <c r="P6361" i="88"/>
  <c r="M6361" i="88"/>
  <c r="P6360" i="88"/>
  <c r="M6360" i="88"/>
  <c r="P6359" i="88"/>
  <c r="M6359" i="88"/>
  <c r="P6358" i="88"/>
  <c r="M6358" i="88"/>
  <c r="P6357" i="88"/>
  <c r="M6357" i="88"/>
  <c r="P6356" i="88"/>
  <c r="M6356" i="88"/>
  <c r="P6355" i="88"/>
  <c r="M6355" i="88"/>
  <c r="P6354" i="88"/>
  <c r="M6354" i="88"/>
  <c r="P6353" i="88"/>
  <c r="M6353" i="88"/>
  <c r="P6352" i="88"/>
  <c r="M6352" i="88"/>
  <c r="P6351" i="88"/>
  <c r="M6351" i="88"/>
  <c r="P6350" i="88"/>
  <c r="M6350" i="88"/>
  <c r="P6349" i="88"/>
  <c r="M6349" i="88"/>
  <c r="P6348" i="88"/>
  <c r="M6348" i="88"/>
  <c r="P6347" i="88"/>
  <c r="M6347" i="88"/>
  <c r="P6346" i="88"/>
  <c r="M6346" i="88"/>
  <c r="P6345" i="88"/>
  <c r="M6345" i="88"/>
  <c r="P6344" i="88"/>
  <c r="M6344" i="88"/>
  <c r="P6343" i="88"/>
  <c r="M6343" i="88"/>
  <c r="P6342" i="88"/>
  <c r="M6342" i="88"/>
  <c r="P6341" i="88"/>
  <c r="M6341" i="88"/>
  <c r="P6340" i="88"/>
  <c r="M6340" i="88"/>
  <c r="P6339" i="88"/>
  <c r="M6339" i="88"/>
  <c r="P6338" i="88"/>
  <c r="M6338" i="88"/>
  <c r="P6337" i="88"/>
  <c r="M6337" i="88"/>
  <c r="P6336" i="88"/>
  <c r="M6336" i="88"/>
  <c r="P6335" i="88"/>
  <c r="M6335" i="88"/>
  <c r="P6334" i="88"/>
  <c r="M6334" i="88"/>
  <c r="P6333" i="88"/>
  <c r="M6333" i="88"/>
  <c r="P6332" i="88"/>
  <c r="M6332" i="88"/>
  <c r="P6331" i="88"/>
  <c r="M6331" i="88"/>
  <c r="P6330" i="88"/>
  <c r="M6330" i="88"/>
  <c r="P6329" i="88"/>
  <c r="M6329" i="88"/>
  <c r="P6328" i="88"/>
  <c r="M6328" i="88"/>
  <c r="P6327" i="88"/>
  <c r="M6327" i="88"/>
  <c r="P6326" i="88"/>
  <c r="M6326" i="88"/>
  <c r="P6325" i="88"/>
  <c r="M6325" i="88"/>
  <c r="P6324" i="88"/>
  <c r="M6324" i="88"/>
  <c r="P6323" i="88"/>
  <c r="M6323" i="88"/>
  <c r="P6322" i="88"/>
  <c r="M6322" i="88"/>
  <c r="P6321" i="88"/>
  <c r="M6321" i="88"/>
  <c r="P6320" i="88"/>
  <c r="M6320" i="88"/>
  <c r="P6319" i="88"/>
  <c r="M6319" i="88"/>
  <c r="P6318" i="88"/>
  <c r="M6318" i="88"/>
  <c r="P6317" i="88"/>
  <c r="M6317" i="88"/>
  <c r="P6316" i="88"/>
  <c r="M6316" i="88"/>
  <c r="P6315" i="88"/>
  <c r="M6315" i="88"/>
  <c r="P6314" i="88"/>
  <c r="M6314" i="88"/>
  <c r="P6313" i="88"/>
  <c r="M6313" i="88"/>
  <c r="P6312" i="88"/>
  <c r="M6312" i="88"/>
  <c r="P6311" i="88"/>
  <c r="M6311" i="88"/>
  <c r="P6310" i="88"/>
  <c r="M6310" i="88"/>
  <c r="P6309" i="88"/>
  <c r="M6309" i="88"/>
  <c r="P6308" i="88"/>
  <c r="M6308" i="88"/>
  <c r="P6307" i="88"/>
  <c r="M6307" i="88"/>
  <c r="P6306" i="88"/>
  <c r="M6306" i="88"/>
  <c r="P6305" i="88"/>
  <c r="M6305" i="88"/>
  <c r="P6304" i="88"/>
  <c r="M6304" i="88"/>
  <c r="P6303" i="88"/>
  <c r="M6303" i="88"/>
  <c r="P6302" i="88"/>
  <c r="M6302" i="88"/>
  <c r="P6301" i="88"/>
  <c r="M6301" i="88"/>
  <c r="P6300" i="88"/>
  <c r="M6300" i="88"/>
  <c r="P6299" i="88"/>
  <c r="M6299" i="88"/>
  <c r="P6298" i="88"/>
  <c r="M6298" i="88"/>
  <c r="P6297" i="88"/>
  <c r="M6297" i="88"/>
  <c r="P6296" i="88"/>
  <c r="M6296" i="88"/>
  <c r="P6295" i="88"/>
  <c r="M6295" i="88"/>
  <c r="P6294" i="88"/>
  <c r="M6294" i="88"/>
  <c r="P6293" i="88"/>
  <c r="M6293" i="88"/>
  <c r="P6292" i="88"/>
  <c r="M6292" i="88"/>
  <c r="P6291" i="88"/>
  <c r="M6291" i="88"/>
  <c r="P6290" i="88"/>
  <c r="M6290" i="88"/>
  <c r="P6289" i="88"/>
  <c r="M6289" i="88"/>
  <c r="P6288" i="88"/>
  <c r="M6288" i="88"/>
  <c r="P6287" i="88"/>
  <c r="M6287" i="88"/>
  <c r="P6286" i="88"/>
  <c r="M6286" i="88"/>
  <c r="P6285" i="88"/>
  <c r="M6285" i="88"/>
  <c r="P6284" i="88"/>
  <c r="M6284" i="88"/>
  <c r="P6283" i="88"/>
  <c r="M6283" i="88"/>
  <c r="P6282" i="88"/>
  <c r="M6282" i="88"/>
  <c r="P6281" i="88"/>
  <c r="M6281" i="88"/>
  <c r="P6280" i="88"/>
  <c r="M6280" i="88"/>
  <c r="P6279" i="88"/>
  <c r="M6279" i="88"/>
  <c r="P6278" i="88"/>
  <c r="M6278" i="88"/>
  <c r="P6277" i="88"/>
  <c r="M6277" i="88"/>
  <c r="P6276" i="88"/>
  <c r="M6276" i="88"/>
  <c r="P6275" i="88"/>
  <c r="M6275" i="88"/>
  <c r="P6274" i="88"/>
  <c r="M6274" i="88"/>
  <c r="P6273" i="88"/>
  <c r="M6273" i="88"/>
  <c r="P6272" i="88"/>
  <c r="M6272" i="88"/>
  <c r="P6271" i="88"/>
  <c r="M6271" i="88"/>
  <c r="P6270" i="88"/>
  <c r="M6270" i="88"/>
  <c r="P6269" i="88"/>
  <c r="M6269" i="88"/>
  <c r="P6268" i="88"/>
  <c r="M6268" i="88"/>
  <c r="P6267" i="88"/>
  <c r="M6267" i="88"/>
  <c r="P6266" i="88"/>
  <c r="M6266" i="88"/>
  <c r="P6265" i="88"/>
  <c r="M6265" i="88"/>
  <c r="P6264" i="88"/>
  <c r="M6264" i="88"/>
  <c r="P6263" i="88"/>
  <c r="M6263" i="88"/>
  <c r="P6262" i="88"/>
  <c r="M6262" i="88"/>
  <c r="P6261" i="88"/>
  <c r="M6261" i="88"/>
  <c r="P6260" i="88"/>
  <c r="M6260" i="88"/>
  <c r="P6259" i="88"/>
  <c r="M6259" i="88"/>
  <c r="P6258" i="88"/>
  <c r="M6258" i="88"/>
  <c r="P6257" i="88"/>
  <c r="M6257" i="88"/>
  <c r="P6256" i="88"/>
  <c r="M6256" i="88"/>
  <c r="P6255" i="88"/>
  <c r="M6255" i="88"/>
  <c r="P6254" i="88"/>
  <c r="M6254" i="88"/>
  <c r="P6253" i="88"/>
  <c r="M6253" i="88"/>
  <c r="P6252" i="88"/>
  <c r="M6252" i="88"/>
  <c r="P6251" i="88"/>
  <c r="M6251" i="88"/>
  <c r="P6250" i="88"/>
  <c r="M6250" i="88"/>
  <c r="P6249" i="88"/>
  <c r="M6249" i="88"/>
  <c r="P6248" i="88"/>
  <c r="M6248" i="88"/>
  <c r="P6247" i="88"/>
  <c r="M6247" i="88"/>
  <c r="P6246" i="88"/>
  <c r="M6246" i="88"/>
  <c r="P6245" i="88"/>
  <c r="M6245" i="88"/>
  <c r="P6244" i="88"/>
  <c r="M6244" i="88"/>
  <c r="P6243" i="88"/>
  <c r="M6243" i="88"/>
  <c r="P6242" i="88"/>
  <c r="M6242" i="88"/>
  <c r="P6241" i="88"/>
  <c r="M6241" i="88"/>
  <c r="P6240" i="88"/>
  <c r="M6240" i="88"/>
  <c r="P6239" i="88"/>
  <c r="M6239" i="88"/>
  <c r="P6238" i="88"/>
  <c r="M6238" i="88"/>
  <c r="P6237" i="88"/>
  <c r="M6237" i="88"/>
  <c r="P6236" i="88"/>
  <c r="M6236" i="88"/>
  <c r="P6235" i="88"/>
  <c r="M6235" i="88"/>
  <c r="P6234" i="88"/>
  <c r="M6234" i="88"/>
  <c r="P6233" i="88"/>
  <c r="M6233" i="88"/>
  <c r="P6232" i="88"/>
  <c r="M6232" i="88"/>
  <c r="P6231" i="88"/>
  <c r="M6231" i="88"/>
  <c r="P6230" i="88"/>
  <c r="M6230" i="88"/>
  <c r="P6229" i="88"/>
  <c r="M6229" i="88"/>
  <c r="P6228" i="88"/>
  <c r="M6228" i="88"/>
  <c r="P6227" i="88"/>
  <c r="M6227" i="88"/>
  <c r="P6226" i="88"/>
  <c r="M6226" i="88"/>
  <c r="P6225" i="88"/>
  <c r="M6225" i="88"/>
  <c r="P6224" i="88"/>
  <c r="M6224" i="88"/>
  <c r="P6223" i="88"/>
  <c r="M6223" i="88"/>
  <c r="P6222" i="88"/>
  <c r="M6222" i="88"/>
  <c r="P6221" i="88"/>
  <c r="M6221" i="88"/>
  <c r="P6220" i="88"/>
  <c r="M6220" i="88"/>
  <c r="P6219" i="88"/>
  <c r="M6219" i="88"/>
  <c r="P6218" i="88"/>
  <c r="M6218" i="88"/>
  <c r="P6217" i="88"/>
  <c r="M6217" i="88"/>
  <c r="P6216" i="88"/>
  <c r="M6216" i="88"/>
  <c r="P6215" i="88"/>
  <c r="M6215" i="88"/>
  <c r="P6214" i="88"/>
  <c r="M6214" i="88"/>
  <c r="P6213" i="88"/>
  <c r="M6213" i="88"/>
  <c r="P6212" i="88"/>
  <c r="M6212" i="88"/>
  <c r="P6211" i="88"/>
  <c r="M6211" i="88"/>
  <c r="P6210" i="88"/>
  <c r="M6210" i="88"/>
  <c r="P6209" i="88"/>
  <c r="M6209" i="88"/>
  <c r="P6208" i="88"/>
  <c r="M6208" i="88"/>
  <c r="P6207" i="88"/>
  <c r="M6207" i="88"/>
  <c r="P6206" i="88"/>
  <c r="M6206" i="88"/>
  <c r="P6205" i="88"/>
  <c r="M6205" i="88"/>
  <c r="P6204" i="88"/>
  <c r="M6204" i="88"/>
  <c r="P6203" i="88"/>
  <c r="M6203" i="88"/>
  <c r="P6202" i="88"/>
  <c r="M6202" i="88"/>
  <c r="P6201" i="88"/>
  <c r="M6201" i="88"/>
  <c r="P6200" i="88"/>
  <c r="M6200" i="88"/>
  <c r="P6199" i="88"/>
  <c r="M6199" i="88"/>
  <c r="P6198" i="88"/>
  <c r="M6198" i="88"/>
  <c r="P6197" i="88"/>
  <c r="M6197" i="88"/>
  <c r="P6196" i="88"/>
  <c r="M6196" i="88"/>
  <c r="P6195" i="88"/>
  <c r="M6195" i="88"/>
  <c r="P6194" i="88"/>
  <c r="M6194" i="88"/>
  <c r="P6193" i="88"/>
  <c r="M6193" i="88"/>
  <c r="P6192" i="88"/>
  <c r="M6192" i="88"/>
  <c r="P6191" i="88"/>
  <c r="M6191" i="88"/>
  <c r="P6190" i="88"/>
  <c r="M6190" i="88"/>
  <c r="P6189" i="88"/>
  <c r="M6189" i="88"/>
  <c r="P6188" i="88"/>
  <c r="M6188" i="88"/>
  <c r="P6187" i="88"/>
  <c r="M6187" i="88"/>
  <c r="P6186" i="88"/>
  <c r="M6186" i="88"/>
  <c r="P6185" i="88"/>
  <c r="M6185" i="88"/>
  <c r="P6184" i="88"/>
  <c r="M6184" i="88"/>
  <c r="P6183" i="88"/>
  <c r="M6183" i="88"/>
  <c r="P6182" i="88"/>
  <c r="M6182" i="88"/>
  <c r="P6181" i="88"/>
  <c r="M6181" i="88"/>
  <c r="P6180" i="88"/>
  <c r="M6180" i="88"/>
  <c r="P6179" i="88"/>
  <c r="M6179" i="88"/>
  <c r="P6178" i="88"/>
  <c r="M6178" i="88"/>
  <c r="P6177" i="88"/>
  <c r="M6177" i="88"/>
  <c r="P6176" i="88"/>
  <c r="M6176" i="88"/>
  <c r="P6175" i="88"/>
  <c r="M6175" i="88"/>
  <c r="P6174" i="88"/>
  <c r="M6174" i="88"/>
  <c r="P6173" i="88"/>
  <c r="M6173" i="88"/>
  <c r="P6172" i="88"/>
  <c r="M6172" i="88"/>
  <c r="P6171" i="88"/>
  <c r="M6171" i="88"/>
  <c r="P6170" i="88"/>
  <c r="M6170" i="88"/>
  <c r="P6169" i="88"/>
  <c r="M6169" i="88"/>
  <c r="P6168" i="88"/>
  <c r="M6168" i="88"/>
  <c r="P6167" i="88"/>
  <c r="M6167" i="88"/>
  <c r="P6166" i="88"/>
  <c r="M6166" i="88"/>
  <c r="P6165" i="88"/>
  <c r="M6165" i="88"/>
  <c r="P6164" i="88"/>
  <c r="M6164" i="88"/>
  <c r="P6127" i="88"/>
  <c r="P3974" i="88"/>
  <c r="M3974" i="88"/>
  <c r="P3973" i="88"/>
  <c r="M3973" i="88"/>
  <c r="P3972" i="88"/>
  <c r="M3972" i="88"/>
  <c r="P3971" i="88"/>
  <c r="M3971" i="88"/>
  <c r="P3970" i="88"/>
  <c r="M3970" i="88"/>
  <c r="P3969" i="88"/>
  <c r="M3969" i="88"/>
  <c r="P3968" i="88"/>
  <c r="M3968" i="88"/>
  <c r="P3967" i="88"/>
  <c r="M3967" i="88"/>
  <c r="P3966" i="88"/>
  <c r="M3966" i="88"/>
  <c r="P3965" i="88"/>
  <c r="M3965" i="88"/>
  <c r="P3964" i="88"/>
  <c r="M3964" i="88"/>
  <c r="P3963" i="88"/>
  <c r="M3963" i="88"/>
  <c r="P3962" i="88"/>
  <c r="M3962" i="88"/>
  <c r="P3961" i="88"/>
  <c r="M3961" i="88"/>
  <c r="P3960" i="88"/>
  <c r="M3960" i="88"/>
  <c r="P3959" i="88"/>
  <c r="M3959" i="88"/>
  <c r="P3958" i="88"/>
  <c r="M3958" i="88"/>
  <c r="P3957" i="88"/>
  <c r="M3957" i="88"/>
  <c r="P3956" i="88"/>
  <c r="M3956" i="88"/>
  <c r="P3955" i="88"/>
  <c r="M3955" i="88"/>
  <c r="P3954" i="88"/>
  <c r="M3954" i="88"/>
  <c r="P3953" i="88"/>
  <c r="M3953" i="88"/>
  <c r="P3952" i="88"/>
  <c r="M3952" i="88"/>
  <c r="P3951" i="88"/>
  <c r="M3951" i="88"/>
  <c r="P3950" i="88"/>
  <c r="M3950" i="88"/>
  <c r="P3949" i="88"/>
  <c r="M3949" i="88"/>
  <c r="P3948" i="88"/>
  <c r="M3948" i="88"/>
  <c r="P3947" i="88"/>
  <c r="M3947" i="88"/>
  <c r="P3946" i="88"/>
  <c r="M3946" i="88"/>
  <c r="P3945" i="88"/>
  <c r="M3945" i="88"/>
  <c r="P3944" i="88"/>
  <c r="M3944" i="88"/>
  <c r="P3943" i="88"/>
  <c r="M3943" i="88"/>
  <c r="P3942" i="88"/>
  <c r="M3942" i="88"/>
  <c r="P3941" i="88"/>
  <c r="M3941" i="88"/>
  <c r="P3940" i="88"/>
  <c r="M3940" i="88"/>
  <c r="P3939" i="88"/>
  <c r="M3939" i="88"/>
  <c r="P3938" i="88"/>
  <c r="M3938" i="88"/>
  <c r="P3937" i="88"/>
  <c r="M3937" i="88"/>
  <c r="P3936" i="88"/>
  <c r="M3936" i="88"/>
  <c r="P3935" i="88"/>
  <c r="M3935" i="88"/>
  <c r="P3934" i="88"/>
  <c r="M3934" i="88"/>
  <c r="P3933" i="88"/>
  <c r="M3933" i="88"/>
  <c r="P3932" i="88"/>
  <c r="M3932" i="88"/>
  <c r="P3931" i="88"/>
  <c r="M3931" i="88"/>
  <c r="P3930" i="88"/>
  <c r="M3930" i="88"/>
  <c r="P3929" i="88"/>
  <c r="M3929" i="88"/>
  <c r="P3928" i="88"/>
  <c r="M3928" i="88"/>
  <c r="P3927" i="88"/>
  <c r="M3927" i="88"/>
  <c r="P3926" i="88"/>
  <c r="M3926" i="88"/>
  <c r="P3925" i="88"/>
  <c r="M3925" i="88"/>
  <c r="P3924" i="88"/>
  <c r="M3924" i="88"/>
  <c r="P3923" i="88"/>
  <c r="M3923" i="88"/>
  <c r="P3922" i="88"/>
  <c r="M3922" i="88"/>
  <c r="P3921" i="88"/>
  <c r="M3921" i="88"/>
  <c r="P3920" i="88"/>
  <c r="M3920" i="88"/>
  <c r="P3919" i="88"/>
  <c r="M3919" i="88"/>
  <c r="P3918" i="88"/>
  <c r="M3918" i="88"/>
  <c r="P3917" i="88"/>
  <c r="M3917" i="88"/>
  <c r="P3916" i="88"/>
  <c r="M3916" i="88"/>
  <c r="P3915" i="88"/>
  <c r="M3915" i="88"/>
  <c r="P3914" i="88"/>
  <c r="M3914" i="88"/>
  <c r="P3913" i="88"/>
  <c r="M3913" i="88"/>
  <c r="P3912" i="88"/>
  <c r="M3912" i="88"/>
  <c r="P3911" i="88"/>
  <c r="M3911" i="88"/>
  <c r="P3910" i="88"/>
  <c r="M3910" i="88"/>
  <c r="P3909" i="88"/>
  <c r="M3909" i="88"/>
  <c r="P3908" i="88"/>
  <c r="M3908" i="88"/>
  <c r="P3907" i="88"/>
  <c r="M3907" i="88"/>
  <c r="P3906" i="88"/>
  <c r="M3906" i="88"/>
  <c r="P3905" i="88"/>
  <c r="M3905" i="88"/>
  <c r="P3904" i="88"/>
  <c r="M3904" i="88"/>
  <c r="P3903" i="88"/>
  <c r="M3903" i="88"/>
  <c r="P3902" i="88"/>
  <c r="M3902" i="88"/>
  <c r="P3901" i="88"/>
  <c r="M3901" i="88"/>
  <c r="P3900" i="88"/>
  <c r="M3900" i="88"/>
  <c r="P3899" i="88"/>
  <c r="M3899" i="88"/>
  <c r="P3898" i="88"/>
  <c r="M3898" i="88"/>
  <c r="P3897" i="88"/>
  <c r="M3897" i="88"/>
  <c r="P3896" i="88"/>
  <c r="M3896" i="88"/>
  <c r="P3895" i="88"/>
  <c r="M3895" i="88"/>
  <c r="P3894" i="88"/>
  <c r="M3894" i="88"/>
  <c r="P3893" i="88"/>
  <c r="M3893" i="88"/>
  <c r="P3892" i="88"/>
  <c r="M3892" i="88"/>
  <c r="P3891" i="88"/>
  <c r="M3891" i="88"/>
  <c r="P3890" i="88"/>
  <c r="M3890" i="88"/>
  <c r="P3889" i="88"/>
  <c r="M3889" i="88"/>
  <c r="P3888" i="88"/>
  <c r="M3888" i="88"/>
  <c r="P3887" i="88"/>
  <c r="M3887" i="88"/>
  <c r="P3886" i="88"/>
  <c r="M3886" i="88"/>
  <c r="P3885" i="88"/>
  <c r="M3885" i="88"/>
  <c r="P3884" i="88"/>
  <c r="M3884" i="88"/>
  <c r="P3883" i="88"/>
  <c r="M3883" i="88"/>
  <c r="P3882" i="88"/>
  <c r="M3882" i="88"/>
  <c r="P3881" i="88"/>
  <c r="M3881" i="88"/>
  <c r="P3880" i="88"/>
  <c r="M3880" i="88"/>
  <c r="P3879" i="88"/>
  <c r="M3879" i="88"/>
  <c r="P3878" i="88"/>
  <c r="P3877" i="88"/>
  <c r="P3876" i="88"/>
  <c r="P3875" i="88"/>
  <c r="P3874" i="88"/>
  <c r="M3874" i="88"/>
  <c r="P3873" i="88"/>
  <c r="M3873" i="88"/>
  <c r="P3872" i="88"/>
  <c r="M3872" i="88"/>
  <c r="P3871" i="88"/>
  <c r="M3871" i="88"/>
  <c r="P3870" i="88"/>
  <c r="M3870" i="88"/>
  <c r="P3869" i="88"/>
  <c r="M3869" i="88"/>
  <c r="P3868" i="88"/>
  <c r="M3868" i="88"/>
  <c r="P3867" i="88"/>
  <c r="M3867" i="88"/>
  <c r="P3866" i="88"/>
  <c r="M3866" i="88"/>
  <c r="P3865" i="88"/>
  <c r="M3865" i="88"/>
  <c r="P3864" i="88"/>
  <c r="M3864" i="88"/>
  <c r="P3863" i="88"/>
  <c r="M3863" i="88"/>
  <c r="P3862" i="88"/>
  <c r="M3862" i="88"/>
  <c r="P3861" i="88"/>
  <c r="M3861" i="88"/>
  <c r="M3860" i="88"/>
  <c r="P3859" i="88"/>
  <c r="M3859" i="88"/>
  <c r="P3858" i="88"/>
  <c r="M3858" i="88"/>
  <c r="P3857" i="88"/>
  <c r="M3857" i="88"/>
  <c r="P3856" i="88"/>
  <c r="M3856" i="88"/>
  <c r="P3855" i="88"/>
  <c r="M3855" i="88"/>
  <c r="P3854" i="88"/>
  <c r="M3854" i="88"/>
  <c r="M3853" i="88"/>
  <c r="P3852" i="88"/>
  <c r="M3852" i="88"/>
  <c r="P3851" i="88"/>
  <c r="M3851" i="88"/>
  <c r="P3850" i="88"/>
  <c r="M3850" i="88"/>
  <c r="P3849" i="88"/>
  <c r="M3849" i="88"/>
  <c r="P3848" i="88"/>
  <c r="M3848" i="88"/>
  <c r="P3847" i="88"/>
  <c r="M3847" i="88"/>
  <c r="P3846" i="88"/>
  <c r="M3846" i="88"/>
  <c r="M3845" i="88"/>
  <c r="P3844" i="88"/>
  <c r="M3844" i="88"/>
  <c r="P3843" i="88"/>
  <c r="M3843" i="88"/>
  <c r="M3842" i="88"/>
  <c r="P3841" i="88"/>
  <c r="M3841" i="88"/>
  <c r="M3840" i="88"/>
  <c r="P3839" i="88"/>
  <c r="M3839" i="88"/>
  <c r="P3838" i="88"/>
  <c r="M3838" i="88"/>
  <c r="P3837" i="88"/>
  <c r="M3837" i="88"/>
  <c r="P3836" i="88"/>
  <c r="M3836" i="88"/>
  <c r="P3835" i="88"/>
  <c r="M3835" i="88"/>
  <c r="P3834" i="88"/>
  <c r="M3834" i="88"/>
  <c r="M3833" i="88"/>
  <c r="P3832" i="88"/>
  <c r="M3832" i="88"/>
  <c r="P3831" i="88"/>
  <c r="M3831" i="88"/>
  <c r="P3830" i="88"/>
  <c r="M3830" i="88"/>
  <c r="P3829" i="88"/>
  <c r="M3829" i="88"/>
  <c r="P3828" i="88"/>
  <c r="M3828" i="88"/>
  <c r="P3827" i="88"/>
  <c r="M3827" i="88"/>
  <c r="P3826" i="88"/>
  <c r="M3826" i="88"/>
  <c r="P3825" i="88"/>
  <c r="M3825" i="88"/>
  <c r="P3824" i="88"/>
  <c r="M3824" i="88"/>
  <c r="M3823" i="88"/>
  <c r="P3822" i="88"/>
  <c r="M3822" i="88"/>
  <c r="P3821" i="88"/>
  <c r="M3821" i="88"/>
  <c r="P3820" i="88"/>
  <c r="M3820" i="88"/>
  <c r="P3819" i="88"/>
  <c r="M3819" i="88"/>
  <c r="P3818" i="88"/>
  <c r="M3818" i="88"/>
  <c r="P3817" i="88"/>
  <c r="M3817" i="88"/>
  <c r="P3816" i="88"/>
  <c r="M3816" i="88"/>
  <c r="P3815" i="88"/>
  <c r="M3815" i="88"/>
  <c r="P3814" i="88"/>
  <c r="M3814" i="88"/>
  <c r="M3813" i="88"/>
  <c r="M3812" i="88"/>
  <c r="P3811" i="88"/>
  <c r="M3811" i="88"/>
  <c r="P3810" i="88"/>
  <c r="M3810" i="88"/>
  <c r="M3809" i="88"/>
  <c r="P3808" i="88"/>
  <c r="M3808" i="88"/>
  <c r="P3807" i="88"/>
  <c r="M3807" i="88"/>
  <c r="P3806" i="88"/>
  <c r="M3806" i="88"/>
  <c r="P3805" i="88"/>
  <c r="M3805" i="88"/>
  <c r="P3804" i="88"/>
  <c r="M3804" i="88"/>
  <c r="P3803" i="88"/>
  <c r="M3803" i="88"/>
  <c r="P3802" i="88"/>
  <c r="P3801" i="88"/>
  <c r="P3800" i="88"/>
  <c r="P3799" i="88"/>
  <c r="P3798" i="88"/>
  <c r="P3797" i="88"/>
  <c r="P3796" i="88"/>
  <c r="P3795" i="88"/>
  <c r="P3794" i="88"/>
  <c r="P3793" i="88"/>
  <c r="P3792" i="88"/>
  <c r="P3791" i="88"/>
  <c r="P3790" i="88"/>
  <c r="P3789" i="88"/>
  <c r="P3788" i="88"/>
  <c r="P3787" i="88"/>
  <c r="P3786" i="88"/>
  <c r="P3785" i="88"/>
  <c r="P3784" i="88"/>
  <c r="P3783" i="88"/>
  <c r="P3782" i="88"/>
  <c r="P3781" i="88"/>
  <c r="P3780" i="88"/>
  <c r="P3779" i="88"/>
  <c r="P3778" i="88"/>
  <c r="P3777" i="88"/>
  <c r="P3776" i="88"/>
  <c r="P3775" i="88"/>
  <c r="P3774" i="88"/>
  <c r="P3773" i="88"/>
  <c r="P3772" i="88"/>
  <c r="P3771" i="88"/>
  <c r="P3770" i="88"/>
  <c r="P3769" i="88"/>
  <c r="P3768" i="88"/>
  <c r="P3767" i="88"/>
  <c r="P3766" i="88"/>
  <c r="P3765" i="88"/>
  <c r="P3764" i="88"/>
  <c r="P3763" i="88"/>
  <c r="P3762" i="88"/>
  <c r="P3761" i="88"/>
  <c r="P3760" i="88"/>
  <c r="P3759" i="88"/>
  <c r="P3758" i="88"/>
  <c r="P3757" i="88"/>
  <c r="P3756" i="88"/>
  <c r="P3755" i="88"/>
  <c r="P3754" i="88"/>
  <c r="P3753" i="88"/>
  <c r="P3752" i="88"/>
  <c r="P3751" i="88"/>
  <c r="P3750" i="88"/>
  <c r="P3749" i="88"/>
  <c r="P3748" i="88"/>
  <c r="P3747" i="88"/>
  <c r="P3746" i="88"/>
  <c r="P3745" i="88"/>
  <c r="P3744" i="88"/>
  <c r="P3743" i="88"/>
  <c r="P3742" i="88"/>
  <c r="P3741" i="88"/>
  <c r="P3740" i="88"/>
  <c r="P3739" i="88"/>
  <c r="P3738" i="88"/>
  <c r="P3737" i="88"/>
  <c r="P3736" i="88"/>
  <c r="P3735" i="88"/>
  <c r="P3734" i="88"/>
  <c r="P3733" i="88"/>
  <c r="P3732" i="88"/>
  <c r="P3731" i="88"/>
  <c r="P3730" i="88"/>
  <c r="P3729" i="88"/>
  <c r="P3728" i="88"/>
  <c r="P3727" i="88"/>
  <c r="P3726" i="88"/>
  <c r="P3725" i="88"/>
  <c r="P3724" i="88"/>
  <c r="P3723" i="88"/>
  <c r="P3722" i="88"/>
  <c r="P3721" i="88"/>
  <c r="P3720" i="88"/>
  <c r="P3719" i="88"/>
  <c r="P3718" i="88"/>
  <c r="P3717" i="88"/>
  <c r="P3716" i="88"/>
  <c r="P3715" i="88"/>
  <c r="P3714" i="88"/>
  <c r="P3713" i="88"/>
  <c r="P3712" i="88"/>
  <c r="P3711" i="88"/>
  <c r="P3710" i="88"/>
  <c r="P3709" i="88"/>
  <c r="P3708" i="88"/>
  <c r="P3707" i="88"/>
  <c r="P3706" i="88"/>
  <c r="P3705" i="88"/>
  <c r="P3704" i="88"/>
  <c r="P3703" i="88"/>
  <c r="P3702" i="88"/>
  <c r="P3701" i="88"/>
  <c r="P3700" i="88"/>
  <c r="P3699" i="88"/>
  <c r="P3698" i="88"/>
  <c r="P3697" i="88"/>
  <c r="P3696" i="88"/>
  <c r="P3695" i="88"/>
  <c r="P3694" i="88"/>
  <c r="P3693" i="88"/>
  <c r="P3692" i="88"/>
  <c r="P3691" i="88"/>
  <c r="P3690" i="88"/>
  <c r="P3689" i="88"/>
  <c r="P3688" i="88"/>
  <c r="P3687" i="88"/>
  <c r="P3686" i="88"/>
  <c r="P3685" i="88"/>
  <c r="P3684" i="88"/>
  <c r="P3683" i="88"/>
  <c r="P3682" i="88"/>
  <c r="P3681" i="88"/>
  <c r="P3680" i="88"/>
  <c r="P3679" i="88"/>
  <c r="P3678" i="88"/>
  <c r="P3677" i="88"/>
  <c r="P3676" i="88"/>
  <c r="P3675" i="88"/>
  <c r="P3674" i="88"/>
  <c r="P3673" i="88"/>
  <c r="P3672" i="88"/>
  <c r="P3671" i="88"/>
  <c r="P3670" i="88"/>
  <c r="P3669" i="88"/>
  <c r="P3668" i="88"/>
  <c r="P3667" i="88"/>
  <c r="P3666" i="88"/>
  <c r="P3665" i="88"/>
  <c r="P3664" i="88"/>
  <c r="P3663" i="88"/>
  <c r="P3662" i="88"/>
  <c r="P3661" i="88"/>
  <c r="P3660" i="88"/>
  <c r="P3659" i="88"/>
  <c r="P3658" i="88"/>
  <c r="P3657" i="88"/>
  <c r="P3656" i="88"/>
  <c r="P3655" i="88"/>
  <c r="P3654" i="88"/>
  <c r="P3653" i="88"/>
  <c r="P3652" i="88"/>
  <c r="P3651" i="88"/>
  <c r="P3650" i="88"/>
  <c r="P3649" i="88"/>
  <c r="P3648" i="88"/>
  <c r="P3647" i="88"/>
  <c r="P3646" i="88"/>
  <c r="P3645" i="88"/>
  <c r="P3644" i="88"/>
  <c r="P3643" i="88"/>
  <c r="P3642" i="88"/>
  <c r="P3641" i="88"/>
  <c r="P3640" i="88"/>
  <c r="P3639" i="88"/>
  <c r="P3638" i="88"/>
  <c r="P3637" i="88"/>
  <c r="P3636" i="88"/>
  <c r="P3635" i="88"/>
  <c r="P3634" i="88"/>
  <c r="P3633" i="88"/>
  <c r="M3632" i="88"/>
  <c r="M3631" i="88"/>
  <c r="M3630" i="88"/>
  <c r="M3629" i="88"/>
  <c r="M3628" i="88"/>
  <c r="M3627" i="88"/>
  <c r="M3626" i="88"/>
  <c r="M3625" i="88"/>
  <c r="M3624" i="88"/>
  <c r="M3623" i="88"/>
  <c r="M3622" i="88"/>
  <c r="M3621" i="88"/>
  <c r="M3620" i="88"/>
  <c r="M3619" i="88"/>
  <c r="M3618" i="88"/>
  <c r="M3617" i="88"/>
  <c r="M3616" i="88"/>
  <c r="M3615" i="88"/>
  <c r="M3614" i="88"/>
  <c r="M3613" i="88"/>
  <c r="M3612" i="88"/>
  <c r="M3611" i="88"/>
  <c r="M3610" i="88"/>
  <c r="M3609" i="88"/>
  <c r="M3608" i="88"/>
  <c r="M3607" i="88"/>
  <c r="M3606" i="88"/>
  <c r="M3605" i="88"/>
  <c r="M3604" i="88"/>
  <c r="M3603" i="88"/>
  <c r="M3602" i="88"/>
  <c r="M3601" i="88"/>
  <c r="M3600" i="88"/>
  <c r="M3599" i="88"/>
  <c r="M3598" i="88"/>
  <c r="M3597" i="88"/>
  <c r="M3596" i="88"/>
  <c r="M3595" i="88"/>
  <c r="M3594" i="88"/>
  <c r="M3593" i="88"/>
  <c r="M3592" i="88"/>
  <c r="M3591" i="88"/>
  <c r="M3590" i="88"/>
  <c r="M3589" i="88"/>
  <c r="M3588" i="88"/>
  <c r="M3587" i="88"/>
  <c r="M3586" i="88"/>
  <c r="M3585" i="88"/>
  <c r="M3584" i="88"/>
  <c r="M3583" i="88"/>
  <c r="M3582" i="88"/>
  <c r="M3581" i="88"/>
  <c r="M3580" i="88"/>
  <c r="M3579" i="88"/>
  <c r="M3578" i="88"/>
  <c r="M3577" i="88"/>
  <c r="M3576" i="88"/>
  <c r="M3575" i="88"/>
  <c r="M3574" i="88"/>
  <c r="M3573" i="88"/>
  <c r="M3572" i="88"/>
  <c r="M3571" i="88"/>
  <c r="M3570" i="88"/>
  <c r="M3569" i="88"/>
  <c r="M3568" i="88"/>
  <c r="M3567" i="88"/>
  <c r="M3566" i="88"/>
  <c r="M3565" i="88"/>
  <c r="M3564" i="88"/>
  <c r="M3563" i="88"/>
  <c r="M3562" i="88"/>
  <c r="M3561" i="88"/>
  <c r="M3560" i="88"/>
  <c r="M3559" i="88"/>
  <c r="M3558" i="88"/>
  <c r="M3557" i="88"/>
  <c r="M3556" i="88"/>
  <c r="M3555" i="88"/>
  <c r="M3554" i="88"/>
  <c r="M3553" i="88"/>
  <c r="M3552" i="88"/>
  <c r="M3551" i="88"/>
  <c r="M3550" i="88"/>
  <c r="M3549" i="88"/>
  <c r="M3548" i="88"/>
  <c r="M3547" i="88"/>
  <c r="M3546" i="88"/>
  <c r="M3545" i="88"/>
  <c r="M3544" i="88"/>
  <c r="M3543" i="88"/>
  <c r="M3542" i="88"/>
  <c r="M3541" i="88"/>
  <c r="M3540" i="88"/>
  <c r="M3539" i="88"/>
  <c r="M3538" i="88"/>
  <c r="M3537" i="88"/>
  <c r="M3536" i="88"/>
  <c r="M3535" i="88"/>
  <c r="M3534" i="88"/>
  <c r="M3533" i="88"/>
  <c r="M3532" i="88"/>
  <c r="M3531" i="88"/>
  <c r="M3530" i="88"/>
  <c r="M3529" i="88"/>
  <c r="M3528" i="88"/>
  <c r="M3527" i="88"/>
  <c r="M3526" i="88"/>
  <c r="M3525" i="88"/>
  <c r="M3524" i="88"/>
  <c r="M3523" i="88"/>
  <c r="M3522" i="88"/>
  <c r="M3521" i="88"/>
  <c r="M3520" i="88"/>
  <c r="M3519" i="88"/>
  <c r="M3518" i="88"/>
  <c r="M3517" i="88"/>
  <c r="M3516" i="88"/>
  <c r="M3515" i="88"/>
  <c r="M3514" i="88"/>
  <c r="M3513" i="88"/>
  <c r="M3512" i="88"/>
  <c r="M3511" i="88"/>
  <c r="M3510" i="88"/>
  <c r="M3509" i="88"/>
  <c r="M3508" i="88"/>
  <c r="M3507" i="88"/>
  <c r="M3506" i="88"/>
  <c r="M3505" i="88"/>
  <c r="M3504" i="88"/>
  <c r="M3503" i="88"/>
  <c r="M3502" i="88"/>
  <c r="M3501" i="88"/>
  <c r="M3500" i="88"/>
  <c r="M3499" i="88"/>
  <c r="M3498" i="88"/>
  <c r="M3497" i="88"/>
  <c r="M3496" i="88"/>
  <c r="M3495" i="88"/>
  <c r="M3494" i="88"/>
  <c r="M3493" i="88"/>
  <c r="M3492" i="88"/>
  <c r="M3491" i="88"/>
  <c r="M3490" i="88"/>
  <c r="M3489" i="88"/>
  <c r="M3488" i="88"/>
  <c r="M3487" i="88"/>
  <c r="M3486" i="88"/>
  <c r="M3485" i="88"/>
  <c r="M3484" i="88"/>
  <c r="M3483" i="88"/>
  <c r="M3482" i="88"/>
  <c r="M3481" i="88"/>
  <c r="M3480" i="88"/>
  <c r="M3479" i="88"/>
  <c r="M3478" i="88"/>
  <c r="M3477" i="88"/>
  <c r="M3476" i="88"/>
  <c r="M3475" i="88"/>
  <c r="M3474" i="88"/>
  <c r="M3473" i="88"/>
  <c r="M3472" i="88"/>
  <c r="M3471" i="88"/>
  <c r="M3470" i="88"/>
  <c r="M3469" i="88"/>
  <c r="M3468" i="88"/>
  <c r="M3467" i="88"/>
  <c r="M3466" i="88"/>
  <c r="M3465" i="88"/>
  <c r="M3464" i="88"/>
  <c r="M3463" i="88"/>
  <c r="M3460" i="88"/>
  <c r="M3459" i="88"/>
  <c r="M3458" i="88"/>
  <c r="P3457" i="88"/>
  <c r="P3456" i="88"/>
  <c r="P3454" i="88"/>
  <c r="P3453" i="88"/>
  <c r="P3452" i="88"/>
  <c r="P3451" i="88"/>
  <c r="P3450" i="88"/>
  <c r="P3448" i="88"/>
  <c r="P3447" i="88"/>
  <c r="P3445" i="88"/>
  <c r="P3444" i="88"/>
  <c r="P3443" i="88"/>
  <c r="P3442" i="88"/>
  <c r="P3441" i="88"/>
  <c r="P3440" i="88"/>
  <c r="P3439" i="88"/>
  <c r="P3437" i="88"/>
  <c r="P3436" i="88"/>
  <c r="P3435" i="88"/>
  <c r="P3432" i="88"/>
  <c r="P3431" i="88"/>
  <c r="P3430" i="88"/>
  <c r="P3428" i="88"/>
  <c r="P3427" i="88"/>
  <c r="P3425" i="88"/>
  <c r="P3424" i="88"/>
  <c r="P3423" i="88"/>
  <c r="P3422" i="88"/>
  <c r="P3421" i="88"/>
  <c r="P3420" i="88"/>
  <c r="P3419" i="88"/>
  <c r="P3418" i="88"/>
  <c r="P3417" i="88"/>
  <c r="P3416" i="88"/>
  <c r="P3415" i="88"/>
  <c r="P3414" i="88"/>
  <c r="P3413" i="88"/>
  <c r="P3412" i="88"/>
  <c r="P3411" i="88"/>
  <c r="P3410" i="88"/>
  <c r="P3406" i="88"/>
  <c r="P3405" i="88"/>
  <c r="P3403" i="88"/>
  <c r="P3402" i="88"/>
  <c r="P3401" i="88"/>
  <c r="M3361" i="88"/>
  <c r="M3360" i="88"/>
  <c r="M3359" i="88"/>
  <c r="M3358" i="88"/>
  <c r="M3357" i="88"/>
  <c r="M3356" i="88"/>
  <c r="M3355" i="88"/>
  <c r="M3354" i="88"/>
  <c r="M3353" i="88"/>
  <c r="M3352" i="88"/>
  <c r="M3351" i="88"/>
  <c r="M3350" i="88"/>
  <c r="M3349" i="88"/>
  <c r="M3348" i="88"/>
  <c r="M3347" i="88"/>
  <c r="M3346" i="88"/>
  <c r="M3345" i="88"/>
  <c r="M3344" i="88"/>
  <c r="M3343" i="88"/>
  <c r="M3342" i="88"/>
  <c r="M3341" i="88"/>
  <c r="M3340" i="88"/>
  <c r="M3339" i="88"/>
  <c r="M3338" i="88"/>
  <c r="M3337" i="88"/>
  <c r="M3336" i="88"/>
  <c r="M3335" i="88"/>
  <c r="M3334" i="88"/>
  <c r="M3333" i="88"/>
  <c r="M3332" i="88"/>
  <c r="M3331" i="88"/>
  <c r="M3330" i="88"/>
  <c r="M3329" i="88"/>
  <c r="M3328" i="88"/>
  <c r="M3327" i="88"/>
  <c r="M3326" i="88"/>
  <c r="M3325" i="88"/>
  <c r="M3324" i="88"/>
  <c r="M3323" i="88"/>
  <c r="M3322" i="88"/>
  <c r="M3321" i="88"/>
  <c r="M3320" i="88"/>
  <c r="M3319" i="88"/>
  <c r="M3318" i="88"/>
  <c r="M3317" i="88"/>
  <c r="M3316" i="88"/>
  <c r="M3315" i="88"/>
  <c r="M3314" i="88"/>
  <c r="M3313" i="88"/>
  <c r="M3312" i="88"/>
  <c r="M3311" i="88"/>
  <c r="M3310" i="88"/>
  <c r="M3309" i="88"/>
  <c r="M3308" i="88"/>
  <c r="M3307" i="88"/>
  <c r="M3306" i="88"/>
  <c r="M3305" i="88"/>
  <c r="M3304" i="88"/>
  <c r="M3303" i="88"/>
  <c r="M3302" i="88"/>
  <c r="M3301" i="88"/>
  <c r="M3300" i="88"/>
  <c r="M3299" i="88"/>
  <c r="M3298" i="88"/>
  <c r="M3297" i="88"/>
  <c r="M3296" i="88"/>
  <c r="M3295" i="88"/>
  <c r="M3294" i="88"/>
  <c r="M3293" i="88"/>
  <c r="M3292" i="88"/>
  <c r="M3291" i="88"/>
  <c r="M3290" i="88"/>
  <c r="M3289" i="88"/>
  <c r="M3288" i="88"/>
  <c r="M3287" i="88"/>
  <c r="M3286" i="88"/>
  <c r="M3285" i="88"/>
  <c r="M3284" i="88"/>
  <c r="M3283" i="88"/>
  <c r="M3282" i="88"/>
  <c r="M3281" i="88"/>
  <c r="M3280" i="88"/>
  <c r="M3279" i="88"/>
  <c r="M3278" i="88"/>
  <c r="M3277" i="88"/>
  <c r="M3276" i="88"/>
  <c r="M3275" i="88"/>
  <c r="M3274" i="88"/>
  <c r="M3273" i="88"/>
  <c r="M3272" i="88"/>
  <c r="M3271" i="88"/>
  <c r="M3270" i="88"/>
  <c r="M3269" i="88"/>
  <c r="M3268" i="88"/>
  <c r="M3267" i="88"/>
  <c r="M3266" i="88"/>
  <c r="M3265" i="88"/>
  <c r="M3264" i="88"/>
  <c r="M3263" i="88"/>
  <c r="M3262" i="88"/>
  <c r="M3261" i="88"/>
  <c r="M3260" i="88"/>
  <c r="M3259" i="88"/>
  <c r="M3258" i="88"/>
  <c r="M3257" i="88"/>
  <c r="M3256" i="88"/>
  <c r="M3255" i="88"/>
  <c r="M3254" i="88"/>
  <c r="M3253" i="88"/>
  <c r="M3252" i="88"/>
  <c r="M3251" i="88"/>
  <c r="M3250" i="88"/>
  <c r="M3249" i="88"/>
  <c r="M3248" i="88"/>
  <c r="M3247" i="88"/>
  <c r="M3246" i="88"/>
  <c r="M3245" i="88"/>
  <c r="M3244" i="88"/>
  <c r="M3243" i="88"/>
  <c r="M3242" i="88"/>
  <c r="M3241" i="88"/>
  <c r="M3240" i="88"/>
  <c r="M3239" i="88"/>
  <c r="M3238" i="88"/>
  <c r="M3237" i="88"/>
  <c r="M3236" i="88"/>
  <c r="M3235" i="88"/>
  <c r="M3234" i="88"/>
  <c r="M3233" i="88"/>
  <c r="M3232" i="88"/>
  <c r="M3231" i="88"/>
  <c r="M3230" i="88"/>
  <c r="M3229" i="88"/>
  <c r="M3228" i="88"/>
  <c r="M3227" i="88"/>
  <c r="M3226" i="88"/>
  <c r="M3225" i="88"/>
  <c r="M3224" i="88"/>
  <c r="M3223" i="88"/>
  <c r="M3222" i="88"/>
  <c r="M3221" i="88"/>
  <c r="M3220" i="88"/>
  <c r="M3219" i="88"/>
  <c r="M3218" i="88"/>
  <c r="M3217" i="88"/>
  <c r="M3216" i="88"/>
  <c r="M3215" i="88"/>
  <c r="M3214" i="88"/>
  <c r="M3213" i="88"/>
  <c r="M3212" i="88"/>
  <c r="M3211" i="88"/>
  <c r="M3210" i="88"/>
  <c r="M3209" i="88"/>
  <c r="M3208" i="88"/>
  <c r="M3207" i="88"/>
  <c r="M3206" i="88"/>
  <c r="M3205" i="88"/>
  <c r="M3204" i="88"/>
  <c r="M3203" i="88"/>
  <c r="M3202" i="88"/>
  <c r="M3201" i="88"/>
  <c r="M3200" i="88"/>
  <c r="M3199" i="88"/>
  <c r="M3198" i="88"/>
  <c r="M3197" i="88"/>
  <c r="M3196" i="88"/>
  <c r="M3195" i="88"/>
  <c r="M3194" i="88"/>
  <c r="M3193" i="88"/>
  <c r="M3192" i="88"/>
  <c r="M3191" i="88"/>
  <c r="M3190" i="88"/>
  <c r="M3189" i="88"/>
  <c r="M3188" i="88"/>
  <c r="M3187" i="88"/>
  <c r="M3186" i="88"/>
  <c r="M3185" i="88"/>
  <c r="M3184" i="88"/>
  <c r="M3183" i="88"/>
  <c r="M3182" i="88"/>
  <c r="M3181" i="88"/>
  <c r="M3180" i="88"/>
  <c r="M3179" i="88"/>
  <c r="M3178" i="88"/>
  <c r="M3177" i="88"/>
  <c r="M3176" i="88"/>
  <c r="M3175" i="88"/>
  <c r="M3174" i="88"/>
  <c r="M3173" i="88"/>
  <c r="M3172" i="88"/>
  <c r="M3171" i="88"/>
  <c r="M3170" i="88"/>
  <c r="M3169" i="88"/>
  <c r="M3168" i="88"/>
  <c r="M3167" i="88"/>
  <c r="M3166" i="88"/>
  <c r="M3165" i="88"/>
  <c r="M3164" i="88"/>
  <c r="M3163" i="88"/>
  <c r="M3162" i="88"/>
  <c r="M3161" i="88"/>
  <c r="M3160" i="88"/>
  <c r="M3159" i="88"/>
  <c r="M3158" i="88"/>
  <c r="M3157" i="88"/>
  <c r="M3156" i="88"/>
  <c r="M3155" i="88"/>
  <c r="M3154" i="88"/>
  <c r="M3153" i="88"/>
  <c r="M3152" i="88"/>
  <c r="M3151" i="88"/>
  <c r="M3150" i="88"/>
  <c r="M3149" i="88"/>
  <c r="M3148" i="88"/>
  <c r="M3147" i="88"/>
  <c r="M3146" i="88"/>
  <c r="M3145" i="88"/>
  <c r="M3144" i="88"/>
  <c r="M3143" i="88"/>
  <c r="M3142" i="88"/>
  <c r="M3141" i="88"/>
  <c r="M3140" i="88"/>
  <c r="M3139" i="88"/>
  <c r="M3138" i="88"/>
  <c r="M3137" i="88"/>
  <c r="M3136" i="88"/>
  <c r="M3135" i="88"/>
  <c r="M3134" i="88"/>
  <c r="M3133" i="88"/>
  <c r="M3132" i="88"/>
  <c r="M3131" i="88"/>
  <c r="M3130" i="88"/>
  <c r="M3129" i="88"/>
  <c r="M3128" i="88"/>
  <c r="M3127" i="88"/>
  <c r="M3126" i="88"/>
  <c r="M3125" i="88"/>
  <c r="M3124" i="88"/>
  <c r="M3123" i="88"/>
  <c r="M3122" i="88"/>
  <c r="M3121" i="88"/>
  <c r="M3120" i="88"/>
  <c r="M3119" i="88"/>
  <c r="M3118" i="88"/>
  <c r="M3117" i="88"/>
  <c r="M3116" i="88"/>
  <c r="M3115" i="88"/>
  <c r="M3114" i="88"/>
  <c r="M3113" i="88"/>
  <c r="M3112" i="88"/>
  <c r="M3111" i="88"/>
  <c r="M3110" i="88"/>
  <c r="M3109" i="88"/>
  <c r="M3108" i="88"/>
  <c r="M3107" i="88"/>
  <c r="M3106" i="88"/>
  <c r="M3105" i="88"/>
  <c r="M3104" i="88"/>
  <c r="M3103" i="88"/>
  <c r="M3102" i="88"/>
  <c r="M3101" i="88"/>
  <c r="M3100" i="88"/>
  <c r="M3099" i="88"/>
  <c r="M3098" i="88"/>
  <c r="M3097" i="88"/>
  <c r="M3096" i="88"/>
  <c r="M3095" i="88"/>
  <c r="M3094" i="88"/>
  <c r="M3093" i="88"/>
  <c r="M3092" i="88"/>
  <c r="M3091" i="88"/>
  <c r="M3090" i="88"/>
  <c r="M3089" i="88"/>
  <c r="M3088" i="88"/>
  <c r="M3087" i="88"/>
  <c r="P3086" i="88"/>
  <c r="M3086" i="88"/>
  <c r="P3085" i="88"/>
  <c r="M3085" i="88"/>
  <c r="P3084" i="88"/>
  <c r="M3084" i="88"/>
  <c r="P3083" i="88"/>
  <c r="M3083" i="88"/>
  <c r="P3082" i="88"/>
  <c r="M3082" i="88"/>
  <c r="P3081" i="88"/>
  <c r="M3081" i="88"/>
  <c r="P3080" i="88"/>
  <c r="M3080" i="88"/>
  <c r="P3079" i="88"/>
  <c r="M3079" i="88"/>
  <c r="P3078" i="88"/>
  <c r="M3078" i="88"/>
  <c r="P3077" i="88"/>
  <c r="M3077" i="88"/>
  <c r="P3076" i="88"/>
  <c r="M3076" i="88"/>
  <c r="P3075" i="88"/>
  <c r="M3075" i="88"/>
  <c r="P3074" i="88"/>
  <c r="M3074" i="88"/>
  <c r="P3073" i="88"/>
  <c r="M3073" i="88"/>
  <c r="P3072" i="88"/>
  <c r="M3072" i="88"/>
  <c r="P3071" i="88"/>
  <c r="M3071" i="88"/>
  <c r="P3070" i="88"/>
  <c r="M3070" i="88"/>
  <c r="P3069" i="88"/>
  <c r="M3069" i="88"/>
  <c r="P3068" i="88"/>
  <c r="M3068" i="88"/>
  <c r="P3067" i="88"/>
  <c r="M3067" i="88"/>
  <c r="P3066" i="88"/>
  <c r="M3066" i="88"/>
  <c r="M3055" i="88"/>
  <c r="M3054" i="88"/>
  <c r="P3053" i="88"/>
  <c r="M3053" i="88"/>
  <c r="P3052" i="88"/>
  <c r="M3052" i="88"/>
  <c r="P3051" i="88"/>
  <c r="M3051" i="88"/>
  <c r="P3050" i="88"/>
  <c r="M3050" i="88"/>
  <c r="P3049" i="88"/>
  <c r="M3049" i="88"/>
  <c r="P3048" i="88"/>
  <c r="M3048" i="88"/>
  <c r="P3047" i="88"/>
  <c r="M3047" i="88"/>
  <c r="P3046" i="88"/>
  <c r="M3046" i="88"/>
  <c r="P3045" i="88"/>
  <c r="M3045" i="88"/>
  <c r="P3044" i="88"/>
  <c r="M3044" i="88"/>
  <c r="P3043" i="88"/>
  <c r="M3043" i="88"/>
  <c r="P3042" i="88"/>
  <c r="M3042" i="88"/>
  <c r="P3041" i="88"/>
  <c r="M3041" i="88"/>
  <c r="P3040" i="88"/>
  <c r="M3040" i="88"/>
  <c r="P3039" i="88"/>
  <c r="M3039" i="88"/>
  <c r="P3038" i="88"/>
  <c r="M3038" i="88"/>
  <c r="P3037" i="88"/>
  <c r="M3037" i="88"/>
  <c r="P3036" i="88"/>
  <c r="M3036" i="88"/>
  <c r="P3035" i="88"/>
  <c r="M3035" i="88"/>
  <c r="P3034" i="88"/>
  <c r="M3034" i="88"/>
  <c r="P3033" i="88"/>
  <c r="M3033" i="88"/>
  <c r="P3032" i="88"/>
  <c r="M3032" i="88"/>
  <c r="P3031" i="88"/>
  <c r="M3031" i="88"/>
  <c r="P3030" i="88"/>
  <c r="M3030" i="88"/>
  <c r="P3029" i="88"/>
  <c r="M3029" i="88"/>
  <c r="P3028" i="88"/>
  <c r="M3028" i="88"/>
  <c r="P3027" i="88"/>
  <c r="M3027" i="88"/>
  <c r="P3026" i="88"/>
  <c r="M3026" i="88"/>
  <c r="P3025" i="88"/>
  <c r="M3025" i="88"/>
  <c r="P3024" i="88"/>
  <c r="M3024" i="88"/>
  <c r="P3023" i="88"/>
  <c r="M3023" i="88"/>
  <c r="P3022" i="88"/>
  <c r="M3022" i="88"/>
  <c r="P3021" i="88"/>
  <c r="M3021" i="88"/>
  <c r="P3020" i="88"/>
  <c r="M3020" i="88"/>
  <c r="P3019" i="88"/>
  <c r="M3019" i="88"/>
  <c r="P3018" i="88"/>
  <c r="M3018" i="88"/>
  <c r="P3017" i="88"/>
  <c r="M3017" i="88"/>
  <c r="P3016" i="88"/>
  <c r="M3016" i="88"/>
  <c r="P3015" i="88"/>
  <c r="M3015" i="88"/>
  <c r="P3014" i="88"/>
  <c r="M3014" i="88"/>
  <c r="P3013" i="88"/>
  <c r="M3013" i="88"/>
  <c r="P3012" i="88"/>
  <c r="M3012" i="88"/>
  <c r="P3011" i="88"/>
  <c r="M3011" i="88"/>
  <c r="P3010" i="88"/>
  <c r="M3010" i="88"/>
  <c r="P3009" i="88"/>
  <c r="M3009" i="88"/>
  <c r="P3008" i="88"/>
  <c r="M3008" i="88"/>
  <c r="P3007" i="88"/>
  <c r="M3007" i="88"/>
  <c r="P3006" i="88"/>
  <c r="M3006" i="88"/>
  <c r="P3005" i="88"/>
  <c r="M3005" i="88"/>
  <c r="P3004" i="88"/>
  <c r="M3004" i="88"/>
  <c r="P3003" i="88"/>
  <c r="M3003" i="88"/>
  <c r="P3002" i="88"/>
  <c r="M3002" i="88"/>
  <c r="P3001" i="88"/>
  <c r="M3001" i="88"/>
  <c r="P3000" i="88"/>
  <c r="M3000" i="88"/>
  <c r="P2999" i="88"/>
  <c r="M2999" i="88"/>
  <c r="P2998" i="88"/>
  <c r="M2998" i="88"/>
  <c r="P2997" i="88"/>
  <c r="M2997" i="88"/>
  <c r="P2996" i="88"/>
  <c r="M2996" i="88"/>
  <c r="P2995" i="88"/>
  <c r="M2995" i="88"/>
  <c r="P2994" i="88"/>
  <c r="M2994" i="88"/>
  <c r="P2993" i="88"/>
  <c r="M2993" i="88"/>
  <c r="P2992" i="88"/>
  <c r="M2992" i="88"/>
  <c r="P2991" i="88"/>
  <c r="M2991" i="88"/>
  <c r="P2990" i="88"/>
  <c r="M2990" i="88"/>
  <c r="P2989" i="88"/>
  <c r="M2989" i="88"/>
  <c r="P2988" i="88"/>
  <c r="M2988" i="88"/>
  <c r="P2987" i="88"/>
  <c r="M2987" i="88"/>
  <c r="P2986" i="88"/>
  <c r="M2986" i="88"/>
  <c r="P2985" i="88"/>
  <c r="M2985" i="88"/>
  <c r="P2984" i="88"/>
  <c r="M2984" i="88"/>
  <c r="P2983" i="88"/>
  <c r="M2983" i="88"/>
  <c r="P2982" i="88"/>
  <c r="M2982" i="88"/>
  <c r="P2981" i="88"/>
  <c r="M2981" i="88"/>
  <c r="P2980" i="88"/>
  <c r="M2980" i="88"/>
  <c r="P2979" i="88"/>
  <c r="M2979" i="88"/>
  <c r="P2978" i="88"/>
  <c r="M2978" i="88"/>
  <c r="P2977" i="88"/>
  <c r="M2977" i="88"/>
  <c r="P2976" i="88"/>
  <c r="M2976" i="88"/>
  <c r="P2975" i="88"/>
  <c r="M2975" i="88"/>
  <c r="P2974" i="88"/>
  <c r="M2974" i="88"/>
  <c r="P2973" i="88"/>
  <c r="M2973" i="88"/>
  <c r="P2972" i="88"/>
  <c r="M2972" i="88"/>
  <c r="P2971" i="88"/>
  <c r="M2971" i="88"/>
  <c r="P2970" i="88"/>
  <c r="M2970" i="88"/>
  <c r="P2969" i="88"/>
  <c r="M2969" i="88"/>
  <c r="P2968" i="88"/>
  <c r="M2968" i="88"/>
  <c r="P2967" i="88"/>
  <c r="M2967" i="88"/>
  <c r="P2966" i="88"/>
  <c r="M2966" i="88"/>
  <c r="P2965" i="88"/>
  <c r="M2965" i="88"/>
  <c r="P2964" i="88"/>
  <c r="M2964" i="88"/>
  <c r="P2963" i="88"/>
  <c r="M2963" i="88"/>
  <c r="P2962" i="88"/>
  <c r="M2962" i="88"/>
  <c r="P2961" i="88"/>
  <c r="M2961" i="88"/>
  <c r="P2960" i="88"/>
  <c r="M2960" i="88"/>
  <c r="P2959" i="88"/>
  <c r="M2959" i="88"/>
  <c r="P2958" i="88"/>
  <c r="M2958" i="88"/>
  <c r="P2957" i="88"/>
  <c r="M2957" i="88"/>
  <c r="P2956" i="88"/>
  <c r="M2956" i="88"/>
  <c r="P2955" i="88"/>
  <c r="M2955" i="88"/>
  <c r="P2954" i="88"/>
  <c r="M2954" i="88"/>
  <c r="P2953" i="88"/>
  <c r="M2953" i="88"/>
  <c r="P2952" i="88"/>
  <c r="M2952" i="88"/>
  <c r="P2951" i="88"/>
  <c r="M2951" i="88"/>
  <c r="P2950" i="88"/>
  <c r="M2950" i="88"/>
  <c r="P2949" i="88"/>
  <c r="M2949" i="88"/>
  <c r="P2948" i="88"/>
  <c r="M2948" i="88"/>
  <c r="P2947" i="88"/>
  <c r="M2947" i="88"/>
  <c r="P2946" i="88"/>
  <c r="M2946" i="88"/>
  <c r="P2945" i="88"/>
  <c r="M2945" i="88"/>
  <c r="P2944" i="88"/>
  <c r="M2944" i="88"/>
  <c r="P2943" i="88"/>
  <c r="M2943" i="88"/>
  <c r="P2942" i="88"/>
  <c r="M2942" i="88"/>
  <c r="P2941" i="88"/>
  <c r="M2941" i="88"/>
  <c r="P2940" i="88"/>
  <c r="M2940" i="88"/>
  <c r="P2939" i="88"/>
  <c r="M2939" i="88"/>
  <c r="P2938" i="88"/>
  <c r="M2938" i="88"/>
  <c r="P2937" i="88"/>
  <c r="M2937" i="88"/>
  <c r="P2936" i="88"/>
  <c r="M2936" i="88"/>
  <c r="P2935" i="88"/>
  <c r="M2935" i="88"/>
  <c r="P2934" i="88"/>
  <c r="M2934" i="88"/>
  <c r="P2933" i="88"/>
  <c r="M2933" i="88"/>
  <c r="P2932" i="88"/>
  <c r="M2932" i="88"/>
  <c r="P2931" i="88"/>
  <c r="M2931" i="88"/>
  <c r="P2930" i="88"/>
  <c r="M2930" i="88"/>
  <c r="P2929" i="88"/>
  <c r="M2929" i="88"/>
  <c r="P2928" i="88"/>
  <c r="M2928" i="88"/>
  <c r="P2927" i="88"/>
  <c r="M2927" i="88"/>
  <c r="P2926" i="88"/>
  <c r="M2926" i="88"/>
  <c r="P2925" i="88"/>
  <c r="M2925" i="88"/>
  <c r="P2924" i="88"/>
  <c r="M2924" i="88"/>
  <c r="P2923" i="88"/>
  <c r="M2923" i="88"/>
  <c r="P2922" i="88"/>
  <c r="M2922" i="88"/>
  <c r="P2921" i="88"/>
  <c r="M2921" i="88"/>
  <c r="P2920" i="88"/>
  <c r="M2920" i="88"/>
  <c r="P2919" i="88"/>
  <c r="M2919" i="88"/>
  <c r="P2918" i="88"/>
  <c r="M2918" i="88"/>
  <c r="P2917" i="88"/>
  <c r="M2917" i="88"/>
  <c r="P2916" i="88"/>
  <c r="M2916" i="88"/>
  <c r="P2915" i="88"/>
  <c r="M2915" i="88"/>
  <c r="P2914" i="88"/>
  <c r="M2914" i="88"/>
  <c r="P2913" i="88"/>
  <c r="M2913" i="88"/>
  <c r="P2912" i="88"/>
  <c r="M2912" i="88"/>
  <c r="P2911" i="88"/>
  <c r="M2911" i="88"/>
  <c r="P2910" i="88"/>
  <c r="M2910" i="88"/>
  <c r="P2909" i="88"/>
  <c r="M2909" i="88"/>
  <c r="P2908" i="88"/>
  <c r="M2908" i="88"/>
  <c r="P2907" i="88"/>
  <c r="M2907" i="88"/>
  <c r="P2906" i="88"/>
  <c r="M2906" i="88"/>
  <c r="P2905" i="88"/>
  <c r="M2905" i="88"/>
  <c r="P2904" i="88"/>
  <c r="M2904" i="88"/>
  <c r="P2903" i="88"/>
  <c r="M2903" i="88"/>
  <c r="P2902" i="88"/>
  <c r="M2902" i="88"/>
  <c r="P2901" i="88"/>
  <c r="M2901" i="88"/>
  <c r="P2900" i="88"/>
  <c r="M2900" i="88"/>
  <c r="P2899" i="88"/>
  <c r="M2899" i="88"/>
  <c r="P2898" i="88"/>
  <c r="M2898" i="88"/>
  <c r="P2897" i="88"/>
  <c r="M2897" i="88"/>
  <c r="P2896" i="88"/>
  <c r="M2896" i="88"/>
  <c r="P2895" i="88"/>
  <c r="M2895" i="88"/>
  <c r="P2894" i="88"/>
  <c r="M2894" i="88"/>
  <c r="P2893" i="88"/>
  <c r="M2893" i="88"/>
  <c r="P2892" i="88"/>
  <c r="M2892" i="88"/>
  <c r="P2891" i="88"/>
  <c r="M2891" i="88"/>
  <c r="P2890" i="88"/>
  <c r="M2890" i="88"/>
  <c r="P2889" i="88"/>
  <c r="M2889" i="88"/>
  <c r="P2888" i="88"/>
  <c r="M2888" i="88"/>
  <c r="P2887" i="88"/>
  <c r="M2887" i="88"/>
  <c r="P2886" i="88"/>
  <c r="M2886" i="88"/>
  <c r="P2885" i="88"/>
  <c r="M2885" i="88"/>
  <c r="P2884" i="88"/>
  <c r="M2884" i="88"/>
  <c r="P2883" i="88"/>
  <c r="M2883" i="88"/>
  <c r="P2882" i="88"/>
  <c r="M2882" i="88"/>
  <c r="P2881" i="88"/>
  <c r="M2881" i="88"/>
  <c r="P2880" i="88"/>
  <c r="M2880" i="88"/>
  <c r="P2879" i="88"/>
  <c r="M2879" i="88"/>
  <c r="P2878" i="88"/>
  <c r="M2878" i="88"/>
  <c r="P2877" i="88"/>
  <c r="M2877" i="88"/>
  <c r="P2876" i="88"/>
  <c r="M2876" i="88"/>
  <c r="P2875" i="88"/>
  <c r="M2875" i="88"/>
  <c r="P2874" i="88"/>
  <c r="M2874" i="88"/>
  <c r="P2873" i="88"/>
  <c r="M2873" i="88"/>
  <c r="P2872" i="88"/>
  <c r="M2872" i="88"/>
  <c r="P2871" i="88"/>
  <c r="M2871" i="88"/>
  <c r="P2870" i="88"/>
  <c r="M2870" i="88"/>
  <c r="P2869" i="88"/>
  <c r="M2869" i="88"/>
  <c r="P2868" i="88"/>
  <c r="M2868" i="88"/>
  <c r="P2867" i="88"/>
  <c r="M2867" i="88"/>
  <c r="P2866" i="88"/>
  <c r="M2866" i="88"/>
  <c r="P2865" i="88"/>
  <c r="M2865" i="88"/>
  <c r="P2864" i="88"/>
  <c r="M2864" i="88"/>
  <c r="P2863" i="88"/>
  <c r="M2863" i="88"/>
  <c r="P2862" i="88"/>
  <c r="M2862" i="88"/>
  <c r="P2861" i="88"/>
  <c r="M2861" i="88"/>
  <c r="P2860" i="88"/>
  <c r="M2860" i="88"/>
  <c r="P2859" i="88"/>
  <c r="M2859" i="88"/>
  <c r="P2858" i="88"/>
  <c r="M2858" i="88"/>
  <c r="P2857" i="88"/>
  <c r="M2857" i="88"/>
  <c r="P2856" i="88"/>
  <c r="M2856" i="88"/>
  <c r="P2855" i="88"/>
  <c r="M2855" i="88"/>
  <c r="P2854" i="88"/>
  <c r="M2854" i="88"/>
  <c r="P2853" i="88"/>
  <c r="M2853" i="88"/>
  <c r="P2852" i="88"/>
  <c r="M2852" i="88"/>
  <c r="P2851" i="88"/>
  <c r="M2851" i="88"/>
  <c r="P2850" i="88"/>
  <c r="M2850" i="88"/>
  <c r="P2849" i="88"/>
  <c r="M2849" i="88"/>
  <c r="P2848" i="88"/>
  <c r="M2848" i="88"/>
  <c r="P2847" i="88"/>
  <c r="M2847" i="88"/>
  <c r="P2846" i="88"/>
  <c r="M2846" i="88"/>
  <c r="P2845" i="88"/>
  <c r="M2845" i="88"/>
  <c r="P2844" i="88"/>
  <c r="M2844" i="88"/>
  <c r="P2843" i="88"/>
  <c r="M2843" i="88"/>
  <c r="P2842" i="88"/>
  <c r="M2842" i="88"/>
  <c r="P2841" i="88"/>
  <c r="M2841" i="88"/>
  <c r="P2840" i="88"/>
  <c r="M2840" i="88"/>
  <c r="P2839" i="88"/>
  <c r="M2839" i="88"/>
  <c r="P2838" i="88"/>
  <c r="M2838" i="88"/>
  <c r="P2837" i="88"/>
  <c r="M2837" i="88"/>
  <c r="P2836" i="88"/>
  <c r="M2836" i="88"/>
  <c r="P2835" i="88"/>
  <c r="M2835" i="88"/>
  <c r="P2834" i="88"/>
  <c r="M2834" i="88"/>
  <c r="P2833" i="88"/>
  <c r="M2833" i="88"/>
  <c r="P2832" i="88"/>
  <c r="M2832" i="88"/>
  <c r="P2831" i="88"/>
  <c r="M2831" i="88"/>
  <c r="P2830" i="88"/>
  <c r="M2830" i="88"/>
  <c r="P2829" i="88"/>
  <c r="M2829" i="88"/>
  <c r="P2828" i="88"/>
  <c r="M2828" i="88"/>
  <c r="P2827" i="88"/>
  <c r="M2827" i="88"/>
  <c r="P2826" i="88"/>
  <c r="M2826" i="88"/>
  <c r="P2825" i="88"/>
  <c r="M2825" i="88"/>
  <c r="P2824" i="88"/>
  <c r="M2824" i="88"/>
  <c r="P2823" i="88"/>
  <c r="M2823" i="88"/>
  <c r="P2822" i="88"/>
  <c r="M2822" i="88"/>
  <c r="P2821" i="88"/>
  <c r="M2821" i="88"/>
  <c r="P2820" i="88"/>
  <c r="M2820" i="88"/>
  <c r="P2819" i="88"/>
  <c r="M2819" i="88"/>
  <c r="P2818" i="88"/>
  <c r="M2818" i="88"/>
  <c r="P2817" i="88"/>
  <c r="M2817" i="88"/>
  <c r="P2816" i="88"/>
  <c r="M2816" i="88"/>
  <c r="P2815" i="88"/>
  <c r="M2815" i="88"/>
  <c r="P2814" i="88"/>
  <c r="M2814" i="88"/>
  <c r="P2813" i="88"/>
  <c r="M2813" i="88"/>
  <c r="P2812" i="88"/>
  <c r="M2812" i="88"/>
  <c r="P2811" i="88"/>
  <c r="M2811" i="88"/>
  <c r="P2810" i="88"/>
  <c r="M2810" i="88"/>
  <c r="P2809" i="88"/>
  <c r="M2809" i="88"/>
  <c r="P2808" i="88"/>
  <c r="M2808" i="88"/>
  <c r="P2807" i="88"/>
  <c r="M2807" i="88"/>
  <c r="P2806" i="88"/>
  <c r="M2806" i="88"/>
  <c r="P2805" i="88"/>
  <c r="M2805" i="88"/>
  <c r="P2804" i="88"/>
  <c r="M2804" i="88"/>
  <c r="P2803" i="88"/>
  <c r="M2803" i="88"/>
  <c r="P2802" i="88"/>
  <c r="M2802" i="88"/>
  <c r="P2801" i="88"/>
  <c r="M2801" i="88"/>
  <c r="P2800" i="88"/>
  <c r="M2800" i="88"/>
  <c r="P2799" i="88"/>
  <c r="M2799" i="88"/>
  <c r="P2798" i="88"/>
  <c r="M2798" i="88"/>
  <c r="P2797" i="88"/>
  <c r="M2797" i="88"/>
  <c r="P2796" i="88"/>
  <c r="M2796" i="88"/>
  <c r="P2795" i="88"/>
  <c r="M2795" i="88"/>
  <c r="P2794" i="88"/>
  <c r="M2794" i="88"/>
  <c r="P2793" i="88"/>
  <c r="M2793" i="88"/>
  <c r="P2792" i="88"/>
  <c r="M2792" i="88"/>
  <c r="P2791" i="88"/>
  <c r="M2791" i="88"/>
  <c r="P2790" i="88"/>
  <c r="M2790" i="88"/>
  <c r="P2789" i="88"/>
  <c r="M2789" i="88"/>
  <c r="P2788" i="88"/>
  <c r="M2788" i="88"/>
  <c r="P2787" i="88"/>
  <c r="M2787" i="88"/>
  <c r="P2786" i="88"/>
  <c r="M2786" i="88"/>
  <c r="P2785" i="88"/>
  <c r="M2785" i="88"/>
  <c r="P2784" i="88"/>
  <c r="M2784" i="88"/>
  <c r="P2783" i="88"/>
  <c r="M2783" i="88"/>
  <c r="P2782" i="88"/>
  <c r="M2782" i="88"/>
  <c r="P2781" i="88"/>
  <c r="M2781" i="88"/>
  <c r="P2780" i="88"/>
  <c r="M2780" i="88"/>
  <c r="P2779" i="88"/>
  <c r="M2779" i="88"/>
  <c r="P2778" i="88"/>
  <c r="M2778" i="88"/>
  <c r="P2777" i="88"/>
  <c r="M2777" i="88"/>
  <c r="P2776" i="88"/>
  <c r="M2776" i="88"/>
  <c r="P2775" i="88"/>
  <c r="M2775" i="88"/>
  <c r="P2774" i="88"/>
  <c r="M2774" i="88"/>
  <c r="P2773" i="88"/>
  <c r="M2773" i="88"/>
  <c r="P2772" i="88"/>
  <c r="M2772" i="88"/>
  <c r="P2771" i="88"/>
  <c r="M2771" i="88"/>
  <c r="P2770" i="88"/>
  <c r="M2770" i="88"/>
  <c r="P2769" i="88"/>
  <c r="M2769" i="88"/>
  <c r="P2768" i="88"/>
  <c r="M2768" i="88"/>
  <c r="P2767" i="88"/>
  <c r="M2767" i="88"/>
  <c r="P2766" i="88"/>
  <c r="M2766" i="88"/>
  <c r="P2765" i="88"/>
  <c r="M2765" i="88"/>
  <c r="P2764" i="88"/>
  <c r="M2764" i="88"/>
  <c r="P2763" i="88"/>
  <c r="M2763" i="88"/>
  <c r="P2762" i="88"/>
  <c r="M2762" i="88"/>
  <c r="P2761" i="88"/>
  <c r="M2761" i="88"/>
  <c r="P2760" i="88"/>
  <c r="M2760" i="88"/>
  <c r="P2759" i="88"/>
  <c r="M2759" i="88"/>
  <c r="P2758" i="88"/>
  <c r="M2758" i="88"/>
  <c r="P2757" i="88"/>
  <c r="M2757" i="88"/>
  <c r="P2756" i="88"/>
  <c r="M2756" i="88"/>
  <c r="P2755" i="88"/>
  <c r="M2755" i="88"/>
  <c r="P2754" i="88"/>
  <c r="M2754" i="88"/>
  <c r="P2753" i="88"/>
  <c r="M2753" i="88"/>
  <c r="P2752" i="88"/>
  <c r="M2752" i="88"/>
  <c r="P2751" i="88"/>
  <c r="M2751" i="88"/>
  <c r="P2750" i="88"/>
  <c r="M2750" i="88"/>
  <c r="P2749" i="88"/>
  <c r="M2749" i="88"/>
  <c r="P2748" i="88"/>
  <c r="M2748" i="88"/>
  <c r="P2747" i="88"/>
  <c r="M2747" i="88"/>
  <c r="P2746" i="88"/>
  <c r="M2746" i="88"/>
  <c r="P2745" i="88"/>
  <c r="M2745" i="88"/>
  <c r="P2744" i="88"/>
  <c r="M2744" i="88"/>
  <c r="P2743" i="88"/>
  <c r="M2743" i="88"/>
  <c r="P2742" i="88"/>
  <c r="M2742" i="88"/>
  <c r="P2741" i="88"/>
  <c r="M2741" i="88"/>
  <c r="P2740" i="88"/>
  <c r="M2740" i="88"/>
  <c r="P2739" i="88"/>
  <c r="M2739" i="88"/>
  <c r="P2738" i="88"/>
  <c r="M2738" i="88"/>
  <c r="P2737" i="88"/>
  <c r="M2737" i="88"/>
  <c r="P2736" i="88"/>
  <c r="M2736" i="88"/>
  <c r="P2735" i="88"/>
  <c r="M2735" i="88"/>
  <c r="P2734" i="88"/>
  <c r="M2734" i="88"/>
  <c r="P2733" i="88"/>
  <c r="M2733" i="88"/>
  <c r="P2732" i="88"/>
  <c r="M2732" i="88"/>
  <c r="P2731" i="88"/>
  <c r="M2731" i="88"/>
  <c r="P2730" i="88"/>
  <c r="M2730" i="88"/>
  <c r="P2729" i="88"/>
  <c r="M2729" i="88"/>
  <c r="P2728" i="88"/>
  <c r="M2728" i="88"/>
  <c r="P2727" i="88"/>
  <c r="M2727" i="88"/>
  <c r="P2726" i="88"/>
  <c r="M2726" i="88"/>
  <c r="P2725" i="88"/>
  <c r="M2725" i="88"/>
  <c r="P2724" i="88"/>
  <c r="M2724" i="88"/>
  <c r="P2723" i="88"/>
  <c r="M2723" i="88"/>
  <c r="P2722" i="88"/>
  <c r="M2722" i="88"/>
  <c r="P2721" i="88"/>
  <c r="M2721" i="88"/>
  <c r="P2720" i="88"/>
  <c r="M2720" i="88"/>
  <c r="P2719" i="88"/>
  <c r="M2719" i="88"/>
  <c r="P2718" i="88"/>
  <c r="M2718" i="88"/>
  <c r="P2717" i="88"/>
  <c r="M2717" i="88"/>
  <c r="P2716" i="88"/>
  <c r="M2716" i="88"/>
  <c r="P2715" i="88"/>
  <c r="M2715" i="88"/>
  <c r="P2714" i="88"/>
  <c r="M2714" i="88"/>
  <c r="P2713" i="88"/>
  <c r="M2713" i="88"/>
  <c r="P2712" i="88"/>
  <c r="M2712" i="88"/>
  <c r="P2711" i="88"/>
  <c r="M2711" i="88"/>
  <c r="P2710" i="88"/>
  <c r="M2710" i="88"/>
  <c r="P2709" i="88"/>
  <c r="M2709" i="88"/>
  <c r="P2708" i="88"/>
  <c r="M2708" i="88"/>
  <c r="P2707" i="88"/>
  <c r="M2707" i="88"/>
  <c r="P2706" i="88"/>
  <c r="M2706" i="88"/>
  <c r="P2705" i="88"/>
  <c r="M2705" i="88"/>
  <c r="P2704" i="88"/>
  <c r="M2704" i="88"/>
  <c r="P2703" i="88"/>
  <c r="M2703" i="88"/>
  <c r="P2702" i="88"/>
  <c r="M2702" i="88"/>
  <c r="P2701" i="88"/>
  <c r="M2701" i="88"/>
  <c r="P2700" i="88"/>
  <c r="M2700" i="88"/>
  <c r="P2699" i="88"/>
  <c r="M2699" i="88"/>
  <c r="P2698" i="88"/>
  <c r="M2698" i="88"/>
  <c r="P2697" i="88"/>
  <c r="M2697" i="88"/>
  <c r="P2696" i="88"/>
  <c r="M2696" i="88"/>
  <c r="P2695" i="88"/>
  <c r="M2695" i="88"/>
  <c r="P2694" i="88"/>
  <c r="M2694" i="88"/>
  <c r="P2693" i="88"/>
  <c r="M2693" i="88"/>
  <c r="P2692" i="88"/>
  <c r="M2692" i="88"/>
  <c r="P2691" i="88"/>
  <c r="M2691" i="88"/>
  <c r="P2690" i="88"/>
  <c r="M2690" i="88"/>
  <c r="P2689" i="88"/>
  <c r="M2689" i="88"/>
  <c r="P2688" i="88"/>
  <c r="M2688" i="88"/>
  <c r="P2687" i="88"/>
  <c r="M2687" i="88"/>
  <c r="P2686" i="88"/>
  <c r="M2686" i="88"/>
  <c r="P2685" i="88"/>
  <c r="M2685" i="88"/>
  <c r="P2684" i="88"/>
  <c r="M2684" i="88"/>
  <c r="P2683" i="88"/>
  <c r="M2683" i="88"/>
  <c r="P2682" i="88"/>
  <c r="M2682" i="88"/>
  <c r="P2681" i="88"/>
  <c r="M2681" i="88"/>
  <c r="P2680" i="88"/>
  <c r="M2680" i="88"/>
  <c r="P2679" i="88"/>
  <c r="M2679" i="88"/>
  <c r="P2678" i="88"/>
  <c r="M2678" i="88"/>
  <c r="P2677" i="88"/>
  <c r="M2677" i="88"/>
  <c r="P2676" i="88"/>
  <c r="M2676" i="88"/>
  <c r="P2675" i="88"/>
  <c r="M2675" i="88"/>
  <c r="P2674" i="88"/>
  <c r="M2674" i="88"/>
  <c r="P2673" i="88"/>
  <c r="M2673" i="88"/>
  <c r="P2672" i="88"/>
  <c r="M2672" i="88"/>
  <c r="P2671" i="88"/>
  <c r="M2671" i="88"/>
  <c r="P2670" i="88"/>
  <c r="M2670" i="88"/>
  <c r="P2669" i="88"/>
  <c r="M2669" i="88"/>
  <c r="P2668" i="88"/>
  <c r="M2668" i="88"/>
  <c r="P2667" i="88"/>
  <c r="M2667" i="88"/>
  <c r="P2666" i="88"/>
  <c r="M2666" i="88"/>
  <c r="P2665" i="88"/>
  <c r="M2665" i="88"/>
  <c r="P2664" i="88"/>
  <c r="M2664" i="88"/>
  <c r="P2663" i="88"/>
  <c r="M2663" i="88"/>
  <c r="P2662" i="88"/>
  <c r="M2662" i="88"/>
  <c r="P2661" i="88"/>
  <c r="M2661" i="88"/>
  <c r="P2660" i="88"/>
  <c r="M2660" i="88"/>
  <c r="P2659" i="88"/>
  <c r="M2659" i="88"/>
  <c r="P2658" i="88"/>
  <c r="M2658" i="88"/>
  <c r="P2657" i="88"/>
  <c r="M2657" i="88"/>
  <c r="P2656" i="88"/>
  <c r="M2656" i="88"/>
  <c r="P2655" i="88"/>
  <c r="M2655" i="88"/>
  <c r="P2654" i="88"/>
  <c r="M2654" i="88"/>
  <c r="P2653" i="88"/>
  <c r="M2653" i="88"/>
  <c r="P2652" i="88"/>
  <c r="M2652" i="88"/>
  <c r="P2651" i="88"/>
  <c r="M2651" i="88"/>
  <c r="P2650" i="88"/>
  <c r="M2650" i="88"/>
  <c r="P2649" i="88"/>
  <c r="M2649" i="88"/>
  <c r="P2648" i="88"/>
  <c r="M2648" i="88"/>
  <c r="P2647" i="88"/>
  <c r="M2647" i="88"/>
  <c r="P2646" i="88"/>
  <c r="M2646" i="88"/>
  <c r="P2645" i="88"/>
  <c r="M2645" i="88"/>
  <c r="P2644" i="88"/>
  <c r="M2644" i="88"/>
  <c r="P2643" i="88"/>
  <c r="M2643" i="88"/>
  <c r="P2642" i="88"/>
  <c r="M2642" i="88"/>
  <c r="P2641" i="88"/>
  <c r="M2641" i="88"/>
  <c r="P2640" i="88"/>
  <c r="M2640" i="88"/>
  <c r="P2639" i="88"/>
  <c r="M2639" i="88"/>
  <c r="P2638" i="88"/>
  <c r="M2638" i="88"/>
  <c r="P2637" i="88"/>
  <c r="M2637" i="88"/>
  <c r="P2636" i="88"/>
  <c r="M2636" i="88"/>
  <c r="P2635" i="88"/>
  <c r="M2635" i="88"/>
  <c r="P2634" i="88"/>
  <c r="M2634" i="88"/>
  <c r="P2633" i="88"/>
  <c r="M2633" i="88"/>
  <c r="P2632" i="88"/>
  <c r="M2632" i="88"/>
  <c r="P2631" i="88"/>
  <c r="M2631" i="88"/>
  <c r="P2630" i="88"/>
  <c r="M2630" i="88"/>
  <c r="P2629" i="88"/>
  <c r="M2629" i="88"/>
  <c r="P2628" i="88"/>
  <c r="M2628" i="88"/>
  <c r="P2627" i="88"/>
  <c r="M2627" i="88"/>
  <c r="P2626" i="88"/>
  <c r="M2626" i="88"/>
  <c r="P2625" i="88"/>
  <c r="M2625" i="88"/>
  <c r="P2624" i="88"/>
  <c r="M2624" i="88"/>
  <c r="P2623" i="88"/>
  <c r="M2623" i="88"/>
  <c r="P2622" i="88"/>
  <c r="M2622" i="88"/>
  <c r="P2621" i="88"/>
  <c r="M2621" i="88"/>
  <c r="P2620" i="88"/>
  <c r="M2620" i="88"/>
  <c r="P2619" i="88"/>
  <c r="M2619" i="88"/>
  <c r="P2618" i="88"/>
  <c r="M2618" i="88"/>
  <c r="P2617" i="88"/>
  <c r="M2617" i="88"/>
  <c r="P2616" i="88"/>
  <c r="M2616" i="88"/>
  <c r="P2615" i="88"/>
  <c r="M2615" i="88"/>
  <c r="P2614" i="88"/>
  <c r="M2614" i="88"/>
  <c r="P2613" i="88"/>
  <c r="M2613" i="88"/>
  <c r="P2612" i="88"/>
  <c r="M2612" i="88"/>
  <c r="P2611" i="88"/>
  <c r="M2611" i="88"/>
  <c r="P2610" i="88"/>
  <c r="M2610" i="88"/>
  <c r="P2609" i="88"/>
  <c r="M2609" i="88"/>
  <c r="P2608" i="88"/>
  <c r="M2608" i="88"/>
  <c r="P2607" i="88"/>
  <c r="M2607" i="88"/>
  <c r="P2606" i="88"/>
  <c r="M2606" i="88"/>
  <c r="P2605" i="88"/>
  <c r="M2605" i="88"/>
  <c r="P2604" i="88"/>
  <c r="M2604" i="88"/>
  <c r="P2603" i="88"/>
  <c r="M2603" i="88"/>
  <c r="P2602" i="88"/>
  <c r="M2602" i="88"/>
  <c r="P2601" i="88"/>
  <c r="M2601" i="88"/>
  <c r="P2600" i="88"/>
  <c r="M2600" i="88"/>
  <c r="P2599" i="88"/>
  <c r="M2599" i="88"/>
  <c r="P2598" i="88"/>
  <c r="M2598" i="88"/>
  <c r="P2597" i="88"/>
  <c r="M2597" i="88"/>
  <c r="P2596" i="88"/>
  <c r="M2596" i="88"/>
  <c r="P2595" i="88"/>
  <c r="M2595" i="88"/>
  <c r="P2594" i="88"/>
  <c r="M2594" i="88"/>
  <c r="P2593" i="88"/>
  <c r="M2593" i="88"/>
  <c r="P2592" i="88"/>
  <c r="M2592" i="88"/>
  <c r="P2591" i="88"/>
  <c r="M2591" i="88"/>
  <c r="P2590" i="88"/>
  <c r="M2590" i="88"/>
  <c r="P2589" i="88"/>
  <c r="M2589" i="88"/>
  <c r="P2588" i="88"/>
  <c r="M2588" i="88"/>
  <c r="P2587" i="88"/>
  <c r="M2587" i="88"/>
  <c r="P2586" i="88"/>
  <c r="M2586" i="88"/>
  <c r="P2585" i="88"/>
  <c r="M2585" i="88"/>
  <c r="P2584" i="88"/>
  <c r="M2584" i="88"/>
  <c r="P2583" i="88"/>
  <c r="M2583" i="88"/>
  <c r="P2582" i="88"/>
  <c r="M2582" i="88"/>
  <c r="P2581" i="88"/>
  <c r="M2581" i="88"/>
  <c r="P2580" i="88"/>
  <c r="M2580" i="88"/>
  <c r="P2579" i="88"/>
  <c r="M2579" i="88"/>
  <c r="P2578" i="88"/>
  <c r="M2578" i="88"/>
  <c r="P2577" i="88"/>
  <c r="M2577" i="88"/>
  <c r="P2576" i="88"/>
  <c r="M2576" i="88"/>
  <c r="P2575" i="88"/>
  <c r="M2575" i="88"/>
  <c r="P2574" i="88"/>
  <c r="M2574" i="88"/>
  <c r="P2573" i="88"/>
  <c r="M2573" i="88"/>
  <c r="P2572" i="88"/>
  <c r="M2572" i="88"/>
  <c r="P2571" i="88"/>
  <c r="M2571" i="88"/>
  <c r="P2570" i="88"/>
  <c r="M2570" i="88"/>
  <c r="P2569" i="88"/>
  <c r="M2569" i="88"/>
  <c r="P2568" i="88"/>
  <c r="M2568" i="88"/>
  <c r="P2567" i="88"/>
  <c r="M2567" i="88"/>
  <c r="P2566" i="88"/>
  <c r="M2566" i="88"/>
  <c r="P2565" i="88"/>
  <c r="M2565" i="88"/>
  <c r="P2564" i="88"/>
  <c r="M2564" i="88"/>
  <c r="P2563" i="88"/>
  <c r="M2563" i="88"/>
  <c r="P2562" i="88"/>
  <c r="M2562" i="88"/>
  <c r="P2561" i="88"/>
  <c r="M2561" i="88"/>
  <c r="P2560" i="88"/>
  <c r="M2560" i="88"/>
  <c r="P2559" i="88"/>
  <c r="M2559" i="88"/>
  <c r="P2558" i="88"/>
  <c r="M2558" i="88"/>
  <c r="P2557" i="88"/>
  <c r="M2557" i="88"/>
  <c r="P2556" i="88"/>
  <c r="M2556" i="88"/>
  <c r="P2555" i="88"/>
  <c r="M2555" i="88"/>
  <c r="P2554" i="88"/>
  <c r="M2554" i="88"/>
  <c r="P2553" i="88"/>
  <c r="M2553" i="88"/>
  <c r="P2552" i="88"/>
  <c r="M2552" i="88"/>
  <c r="P2551" i="88"/>
  <c r="M2551" i="88"/>
  <c r="P2550" i="88"/>
  <c r="M2550" i="88"/>
  <c r="P2549" i="88"/>
  <c r="M2549" i="88"/>
  <c r="P2548" i="88"/>
  <c r="M2548" i="88"/>
  <c r="P2547" i="88"/>
  <c r="M2547" i="88"/>
  <c r="P2546" i="88"/>
  <c r="M2546" i="88"/>
  <c r="P2545" i="88"/>
  <c r="M2545" i="88"/>
  <c r="P2544" i="88"/>
  <c r="M2544" i="88"/>
  <c r="P2543" i="88"/>
  <c r="M2543" i="88"/>
  <c r="P2542" i="88"/>
  <c r="M2542" i="88"/>
  <c r="P2541" i="88"/>
  <c r="M2541" i="88"/>
  <c r="P2540" i="88"/>
  <c r="M2540" i="88"/>
  <c r="P2539" i="88"/>
  <c r="M2539" i="88"/>
  <c r="P2538" i="88"/>
  <c r="M2538" i="88"/>
  <c r="P2537" i="88"/>
  <c r="M2537" i="88"/>
  <c r="P2536" i="88"/>
  <c r="M2536" i="88"/>
  <c r="P2535" i="88"/>
  <c r="M2535" i="88"/>
  <c r="P2534" i="88"/>
  <c r="M2534" i="88"/>
  <c r="P2533" i="88"/>
  <c r="M2533" i="88"/>
  <c r="P2532" i="88"/>
  <c r="M2532" i="88"/>
  <c r="P2531" i="88"/>
  <c r="M2531" i="88"/>
  <c r="P2530" i="88"/>
  <c r="M2530" i="88"/>
  <c r="P2529" i="88"/>
  <c r="M2529" i="88"/>
  <c r="P2528" i="88"/>
  <c r="M2528" i="88"/>
  <c r="P2527" i="88"/>
  <c r="M2527" i="88"/>
  <c r="P2526" i="88"/>
  <c r="M2526" i="88"/>
  <c r="P2525" i="88"/>
  <c r="M2525" i="88"/>
  <c r="P2524" i="88"/>
  <c r="M2524" i="88"/>
  <c r="P2523" i="88"/>
  <c r="M2523" i="88"/>
  <c r="P2522" i="88"/>
  <c r="M2522" i="88"/>
  <c r="P2521" i="88"/>
  <c r="M2521" i="88"/>
  <c r="P2520" i="88"/>
  <c r="M2520" i="88"/>
  <c r="P2519" i="88"/>
  <c r="M2519" i="88"/>
  <c r="P2518" i="88"/>
  <c r="M2518" i="88"/>
  <c r="P2517" i="88"/>
  <c r="M2517" i="88"/>
  <c r="P2516" i="88"/>
  <c r="M2516" i="88"/>
  <c r="P2515" i="88"/>
  <c r="M2515" i="88"/>
  <c r="P2514" i="88"/>
  <c r="M2514" i="88"/>
  <c r="P2513" i="88"/>
  <c r="M2513" i="88"/>
  <c r="P2512" i="88"/>
  <c r="M2512" i="88"/>
  <c r="P2511" i="88"/>
  <c r="M2511" i="88"/>
  <c r="P2510" i="88"/>
  <c r="M2510" i="88"/>
  <c r="P2509" i="88"/>
  <c r="M2509" i="88"/>
  <c r="P2508" i="88"/>
  <c r="M2508" i="88"/>
  <c r="P2507" i="88"/>
  <c r="M2507" i="88"/>
  <c r="P2506" i="88"/>
  <c r="M2506" i="88"/>
  <c r="P2505" i="88"/>
  <c r="M2505" i="88"/>
  <c r="P2504" i="88"/>
  <c r="M2504" i="88"/>
  <c r="P2503" i="88"/>
  <c r="M2503" i="88"/>
  <c r="P2502" i="88"/>
  <c r="M2502" i="88"/>
  <c r="P2501" i="88"/>
  <c r="M2501" i="88"/>
  <c r="P2500" i="88"/>
  <c r="M2500" i="88"/>
  <c r="P2499" i="88"/>
  <c r="M2499" i="88"/>
  <c r="P2498" i="88"/>
  <c r="M2498" i="88"/>
  <c r="P2497" i="88"/>
  <c r="M2497" i="88"/>
  <c r="P2496" i="88"/>
  <c r="M2496" i="88"/>
  <c r="P2495" i="88"/>
  <c r="M2495" i="88"/>
  <c r="P2494" i="88"/>
  <c r="M2494" i="88"/>
  <c r="P2493" i="88"/>
  <c r="M2493" i="88"/>
  <c r="P2492" i="88"/>
  <c r="M2492" i="88"/>
  <c r="P2491" i="88"/>
  <c r="M2491" i="88"/>
  <c r="P2490" i="88"/>
  <c r="M2490" i="88"/>
  <c r="P2489" i="88"/>
  <c r="M2489" i="88"/>
  <c r="P2488" i="88"/>
  <c r="M2488" i="88"/>
  <c r="P2487" i="88"/>
  <c r="M2487" i="88"/>
  <c r="P2486" i="88"/>
  <c r="M2486" i="88"/>
  <c r="P2485" i="88"/>
  <c r="M2485" i="88"/>
  <c r="P2484" i="88"/>
  <c r="M2484" i="88"/>
  <c r="P2483" i="88"/>
  <c r="M2483" i="88"/>
  <c r="P2482" i="88"/>
  <c r="M2482" i="88"/>
  <c r="P2481" i="88"/>
  <c r="M2481" i="88"/>
  <c r="P2480" i="88"/>
  <c r="M2480" i="88"/>
  <c r="P2479" i="88"/>
  <c r="M2479" i="88"/>
  <c r="P2478" i="88"/>
  <c r="M2478" i="88"/>
  <c r="P2477" i="88"/>
  <c r="M2477" i="88"/>
  <c r="P2476" i="88"/>
  <c r="M2476" i="88"/>
  <c r="P2475" i="88"/>
  <c r="M2475" i="88"/>
  <c r="P2474" i="88"/>
  <c r="M2474" i="88"/>
  <c r="P2473" i="88"/>
  <c r="M2473" i="88"/>
  <c r="P2472" i="88"/>
  <c r="M2472" i="88"/>
  <c r="P2471" i="88"/>
  <c r="M2471" i="88"/>
  <c r="P2470" i="88"/>
  <c r="M2470" i="88"/>
  <c r="P2469" i="88"/>
  <c r="M2469" i="88"/>
  <c r="P2468" i="88"/>
  <c r="M2468" i="88"/>
  <c r="P2467" i="88"/>
  <c r="M2467" i="88"/>
  <c r="P2466" i="88"/>
  <c r="M2466" i="88"/>
  <c r="P2465" i="88"/>
  <c r="M2465" i="88"/>
  <c r="P2464" i="88"/>
  <c r="M2464" i="88"/>
  <c r="P2463" i="88"/>
  <c r="M2463" i="88"/>
  <c r="P2462" i="88"/>
  <c r="M2462" i="88"/>
  <c r="P2447" i="88"/>
  <c r="P2446" i="88"/>
  <c r="P2445" i="88"/>
  <c r="P2444" i="88"/>
  <c r="P2443" i="88"/>
  <c r="P2442" i="88"/>
  <c r="P2441" i="88"/>
  <c r="P2440" i="88"/>
  <c r="P2439" i="88"/>
  <c r="P2438" i="88"/>
  <c r="P2437" i="88"/>
  <c r="P2436" i="88"/>
  <c r="P2435" i="88"/>
  <c r="P2434" i="88"/>
  <c r="P2433" i="88"/>
  <c r="P2432" i="88"/>
  <c r="P2431" i="88"/>
  <c r="P2430" i="88"/>
  <c r="P2429" i="88"/>
  <c r="P2340" i="88"/>
  <c r="M2340" i="88"/>
  <c r="P2339" i="88"/>
  <c r="M2339" i="88"/>
  <c r="P2338" i="88"/>
  <c r="M2338" i="88"/>
  <c r="P2337" i="88"/>
  <c r="M2337" i="88"/>
  <c r="P2336" i="88"/>
  <c r="M2336" i="88"/>
  <c r="P2335" i="88"/>
  <c r="M2335" i="88"/>
  <c r="P2334" i="88"/>
  <c r="M2334" i="88"/>
  <c r="P2333" i="88"/>
  <c r="M2333" i="88"/>
  <c r="P2332" i="88"/>
  <c r="M2332" i="88"/>
  <c r="P2331" i="88"/>
  <c r="M2331" i="88"/>
  <c r="P2330" i="88"/>
  <c r="M2330" i="88"/>
  <c r="P2329" i="88"/>
  <c r="M2329" i="88"/>
  <c r="P2328" i="88"/>
  <c r="M2328" i="88"/>
  <c r="P2327" i="88"/>
  <c r="M2327" i="88"/>
  <c r="P2326" i="88"/>
  <c r="M2326" i="88"/>
  <c r="P2325" i="88"/>
  <c r="M2325" i="88"/>
  <c r="P2324" i="88"/>
  <c r="M2324" i="88"/>
  <c r="P2323" i="88"/>
  <c r="M2323" i="88"/>
  <c r="P2322" i="88"/>
  <c r="M2322" i="88"/>
  <c r="P2321" i="88"/>
  <c r="M2321" i="88"/>
  <c r="P2320" i="88"/>
  <c r="M2320" i="88"/>
  <c r="P2319" i="88"/>
  <c r="M2319" i="88"/>
  <c r="P2318" i="88"/>
  <c r="M2318" i="88"/>
  <c r="P2317" i="88"/>
  <c r="M2317" i="88"/>
  <c r="P2316" i="88"/>
  <c r="M2316" i="88"/>
  <c r="P2315" i="88"/>
  <c r="M2315" i="88"/>
  <c r="P2314" i="88"/>
  <c r="M2314" i="88"/>
  <c r="P2313" i="88"/>
  <c r="M2313" i="88"/>
  <c r="P2312" i="88"/>
  <c r="M2312" i="88"/>
  <c r="P2311" i="88"/>
  <c r="M2311" i="88"/>
  <c r="P2310" i="88"/>
  <c r="M2310" i="88"/>
  <c r="P2309" i="88"/>
  <c r="M2309" i="88"/>
  <c r="P2308" i="88"/>
  <c r="M2308" i="88"/>
  <c r="P2307" i="88"/>
  <c r="M2307" i="88"/>
  <c r="P2306" i="88"/>
  <c r="M2306" i="88"/>
  <c r="P2305" i="88"/>
  <c r="M2305" i="88"/>
  <c r="P2304" i="88"/>
  <c r="M2304" i="88"/>
  <c r="P2303" i="88"/>
  <c r="M2303" i="88"/>
  <c r="P2302" i="88"/>
  <c r="M2302" i="88"/>
  <c r="P2301" i="88"/>
  <c r="M2301" i="88"/>
  <c r="P2300" i="88"/>
  <c r="M2300" i="88"/>
  <c r="P2299" i="88"/>
  <c r="M2299" i="88"/>
  <c r="P2298" i="88"/>
  <c r="M2298" i="88"/>
  <c r="P2297" i="88"/>
  <c r="M2297" i="88"/>
  <c r="P2296" i="88"/>
  <c r="M2296" i="88"/>
  <c r="P2295" i="88"/>
  <c r="M2295" i="88"/>
  <c r="P2294" i="88"/>
  <c r="M2294" i="88"/>
  <c r="P2293" i="88"/>
  <c r="M2293" i="88"/>
  <c r="P2292" i="88"/>
  <c r="M2292" i="88"/>
  <c r="P2291" i="88"/>
  <c r="M2291" i="88"/>
  <c r="P2290" i="88"/>
  <c r="M2290" i="88"/>
  <c r="P2289" i="88"/>
  <c r="M2289" i="88"/>
  <c r="P2288" i="88"/>
  <c r="M2288" i="88"/>
  <c r="P2287" i="88"/>
  <c r="M2287" i="88"/>
  <c r="P2286" i="88"/>
  <c r="M2286" i="88"/>
  <c r="P2285" i="88"/>
  <c r="M2285" i="88"/>
  <c r="P2284" i="88"/>
  <c r="M2284" i="88"/>
  <c r="P2283" i="88"/>
  <c r="M2283" i="88"/>
  <c r="P2282" i="88"/>
  <c r="M2282" i="88"/>
  <c r="P2281" i="88"/>
  <c r="M2281" i="88"/>
  <c r="P2280" i="88"/>
  <c r="M2280" i="88"/>
  <c r="P2279" i="88"/>
  <c r="M2279" i="88"/>
  <c r="P2278" i="88"/>
  <c r="M2278" i="88"/>
  <c r="P2277" i="88"/>
  <c r="M2277" i="88"/>
  <c r="P2276" i="88"/>
  <c r="M2276" i="88"/>
  <c r="P2275" i="88"/>
  <c r="M2275" i="88"/>
  <c r="P2274" i="88"/>
  <c r="M2274" i="88"/>
  <c r="P2273" i="88"/>
  <c r="M2273" i="88"/>
  <c r="P2272" i="88"/>
  <c r="M2272" i="88"/>
  <c r="P2271" i="88"/>
  <c r="M2271" i="88"/>
  <c r="P2270" i="88"/>
  <c r="M2270" i="88"/>
  <c r="P2269" i="88"/>
  <c r="M2269" i="88"/>
  <c r="P2268" i="88"/>
  <c r="M2268" i="88"/>
  <c r="P2267" i="88"/>
  <c r="M2267" i="88"/>
  <c r="P2266" i="88"/>
  <c r="M2266" i="88"/>
  <c r="P2265" i="88"/>
  <c r="M2265" i="88"/>
  <c r="P2264" i="88"/>
  <c r="M2264" i="88"/>
  <c r="P2263" i="88"/>
  <c r="M2263" i="88"/>
  <c r="P2262" i="88"/>
  <c r="M2262" i="88"/>
  <c r="P2261" i="88"/>
  <c r="M2261" i="88"/>
  <c r="P2260" i="88"/>
  <c r="M2260" i="88"/>
  <c r="P2259" i="88"/>
  <c r="M2259" i="88"/>
  <c r="P2258" i="88"/>
  <c r="M2258" i="88"/>
  <c r="P2257" i="88"/>
  <c r="M2257" i="88"/>
  <c r="P2256" i="88"/>
  <c r="M2256" i="88"/>
  <c r="P2255" i="88"/>
  <c r="M2255" i="88"/>
  <c r="P2254" i="88"/>
  <c r="M2254" i="88"/>
  <c r="P2253" i="88"/>
  <c r="M2253" i="88"/>
  <c r="P2252" i="88"/>
  <c r="M2252" i="88"/>
  <c r="P2251" i="88"/>
  <c r="M2251" i="88"/>
  <c r="P2250" i="88"/>
  <c r="M2250" i="88"/>
  <c r="P2249" i="88"/>
  <c r="M2249" i="88"/>
  <c r="P2248" i="88"/>
  <c r="M2248" i="88"/>
  <c r="P2247" i="88"/>
  <c r="M2247" i="88"/>
  <c r="P2246" i="88"/>
  <c r="M2246" i="88"/>
  <c r="P2245" i="88"/>
  <c r="M2245" i="88"/>
  <c r="P2244" i="88"/>
  <c r="M2244" i="88"/>
  <c r="P2243" i="88"/>
  <c r="M2243" i="88"/>
  <c r="P2242" i="88"/>
  <c r="M2242" i="88"/>
  <c r="P2241" i="88"/>
  <c r="M2241" i="88"/>
  <c r="P2240" i="88"/>
  <c r="M2240" i="88"/>
  <c r="P2239" i="88"/>
  <c r="M2239" i="88"/>
  <c r="P2238" i="88"/>
  <c r="M2238" i="88"/>
  <c r="P2237" i="88"/>
  <c r="M2237" i="88"/>
  <c r="P2236" i="88"/>
  <c r="M2236" i="88"/>
  <c r="P2235" i="88"/>
  <c r="M2235" i="88"/>
  <c r="P2234" i="88"/>
  <c r="M2234" i="88"/>
  <c r="P2233" i="88"/>
  <c r="M2233" i="88"/>
  <c r="P2232" i="88"/>
  <c r="M2232" i="88"/>
  <c r="P2231" i="88"/>
  <c r="M2231" i="88"/>
  <c r="P2230" i="88"/>
  <c r="M2230" i="88"/>
  <c r="P2229" i="88"/>
  <c r="M2229" i="88"/>
  <c r="P2228" i="88"/>
  <c r="M2228" i="88"/>
  <c r="P2227" i="88"/>
  <c r="M2227" i="88"/>
  <c r="P2226" i="88"/>
  <c r="M2226" i="88"/>
  <c r="P2225" i="88"/>
  <c r="M2225" i="88"/>
  <c r="P2224" i="88"/>
  <c r="M2224" i="88"/>
  <c r="P2223" i="88"/>
  <c r="M2223" i="88"/>
  <c r="P2222" i="88"/>
  <c r="M2222" i="88"/>
  <c r="P2221" i="88"/>
  <c r="M2221" i="88"/>
  <c r="P2220" i="88"/>
  <c r="M2220" i="88"/>
  <c r="P2219" i="88"/>
  <c r="M2219" i="88"/>
  <c r="P2218" i="88"/>
  <c r="M2218" i="88"/>
  <c r="P2217" i="88"/>
  <c r="M2217" i="88"/>
  <c r="P2216" i="88"/>
  <c r="M2216" i="88"/>
  <c r="P2215" i="88"/>
  <c r="M2215" i="88"/>
  <c r="P2214" i="88"/>
  <c r="M2214" i="88"/>
  <c r="P2213" i="88"/>
  <c r="M2213" i="88"/>
  <c r="P2212" i="88"/>
  <c r="M2212" i="88"/>
  <c r="P2211" i="88"/>
  <c r="M2211" i="88"/>
  <c r="P2210" i="88"/>
  <c r="M2210" i="88"/>
  <c r="P2209" i="88"/>
  <c r="M2209" i="88"/>
  <c r="P2208" i="88"/>
  <c r="M2208" i="88"/>
  <c r="P2207" i="88"/>
  <c r="M2207" i="88"/>
  <c r="P2206" i="88"/>
  <c r="M2206" i="88"/>
  <c r="P2205" i="88"/>
  <c r="M2205" i="88"/>
  <c r="P2204" i="88"/>
  <c r="M2204" i="88"/>
  <c r="P2203" i="88"/>
  <c r="M2203" i="88"/>
  <c r="P2202" i="88"/>
  <c r="M2202" i="88"/>
  <c r="P2201" i="88"/>
  <c r="M2201" i="88"/>
  <c r="P2200" i="88"/>
  <c r="M2200" i="88"/>
  <c r="P2199" i="88"/>
  <c r="M2199" i="88"/>
  <c r="P2198" i="88"/>
  <c r="M2198" i="88"/>
  <c r="P2197" i="88"/>
  <c r="M2197" i="88"/>
  <c r="P2196" i="88"/>
  <c r="M2196" i="88"/>
  <c r="P2195" i="88"/>
  <c r="M2195" i="88"/>
  <c r="P2194" i="88"/>
  <c r="M2194" i="88"/>
  <c r="P2193" i="88"/>
  <c r="M2193" i="88"/>
  <c r="P2192" i="88"/>
  <c r="M2192" i="88"/>
  <c r="P2191" i="88"/>
  <c r="M2191" i="88"/>
  <c r="P2190" i="88"/>
  <c r="M2190" i="88"/>
  <c r="P2189" i="88"/>
  <c r="M2189" i="88"/>
  <c r="P2188" i="88"/>
  <c r="M2188" i="88"/>
  <c r="P2187" i="88"/>
  <c r="M2187" i="88"/>
  <c r="P2186" i="88"/>
  <c r="M2186" i="88"/>
  <c r="P2185" i="88"/>
  <c r="M2185" i="88"/>
  <c r="P2184" i="88"/>
  <c r="M2184" i="88"/>
  <c r="P2183" i="88"/>
  <c r="M2183" i="88"/>
  <c r="P2182" i="88"/>
  <c r="M2182" i="88"/>
  <c r="P2181" i="88"/>
  <c r="M2181" i="88"/>
  <c r="P2180" i="88"/>
  <c r="M2180" i="88"/>
  <c r="P2179" i="88"/>
  <c r="M2179" i="88"/>
  <c r="P2178" i="88"/>
  <c r="M2178" i="88"/>
  <c r="P2177" i="88"/>
  <c r="M2177" i="88"/>
  <c r="P2176" i="88"/>
  <c r="M2176" i="88"/>
  <c r="P2175" i="88"/>
  <c r="M2175" i="88"/>
  <c r="P2174" i="88"/>
  <c r="M2174" i="88"/>
  <c r="P2173" i="88"/>
  <c r="M2173" i="88"/>
  <c r="P2172" i="88"/>
  <c r="M2172" i="88"/>
  <c r="P2171" i="88"/>
  <c r="M2171" i="88"/>
  <c r="P2170" i="88"/>
  <c r="M2170" i="88"/>
  <c r="P2169" i="88"/>
  <c r="M2169" i="88"/>
  <c r="P2168" i="88"/>
  <c r="M2168" i="88"/>
  <c r="P2167" i="88"/>
  <c r="M2167" i="88"/>
  <c r="P2166" i="88"/>
  <c r="M2166" i="88"/>
  <c r="P2165" i="88"/>
  <c r="M2165" i="88"/>
  <c r="P2164" i="88"/>
  <c r="M2164" i="88"/>
  <c r="P2163" i="88"/>
  <c r="M2163" i="88"/>
  <c r="P2162" i="88"/>
  <c r="M2162" i="88"/>
  <c r="P2161" i="88"/>
  <c r="M2161" i="88"/>
  <c r="P2160" i="88"/>
  <c r="M2160" i="88"/>
  <c r="P2159" i="88"/>
  <c r="M2159" i="88"/>
  <c r="P2158" i="88"/>
  <c r="M2158" i="88"/>
  <c r="P2157" i="88"/>
  <c r="M2157" i="88"/>
  <c r="P2156" i="88"/>
  <c r="M2156" i="88"/>
  <c r="P2155" i="88"/>
  <c r="M2155" i="88"/>
  <c r="P2154" i="88"/>
  <c r="M2154" i="88"/>
  <c r="P2153" i="88"/>
  <c r="M2153" i="88"/>
  <c r="P2152" i="88"/>
  <c r="M2152" i="88"/>
  <c r="P2151" i="88"/>
  <c r="M2151" i="88"/>
  <c r="P2150" i="88"/>
  <c r="M2150" i="88"/>
  <c r="P2149" i="88"/>
  <c r="M2149" i="88"/>
  <c r="P2148" i="88"/>
  <c r="M2148" i="88"/>
  <c r="P2147" i="88"/>
  <c r="M2147" i="88"/>
  <c r="P2146" i="88"/>
  <c r="M2146" i="88"/>
  <c r="P2145" i="88"/>
  <c r="M2145" i="88"/>
  <c r="P2144" i="88"/>
  <c r="M2144" i="88"/>
  <c r="P2143" i="88"/>
  <c r="M2143" i="88"/>
  <c r="P2142" i="88"/>
  <c r="M2142" i="88"/>
  <c r="P2141" i="88"/>
  <c r="M2141" i="88"/>
  <c r="P2140" i="88"/>
  <c r="M2140" i="88"/>
  <c r="P2139" i="88"/>
  <c r="M2139" i="88"/>
  <c r="P2138" i="88"/>
  <c r="M2138" i="88"/>
  <c r="P2137" i="88"/>
  <c r="M2137" i="88"/>
  <c r="P2136" i="88"/>
  <c r="M2136" i="88"/>
  <c r="P2135" i="88"/>
  <c r="M2135" i="88"/>
  <c r="P2134" i="88"/>
  <c r="M2134" i="88"/>
  <c r="P2133" i="88"/>
  <c r="M2133" i="88"/>
  <c r="P2132" i="88"/>
  <c r="M2132" i="88"/>
  <c r="P2131" i="88"/>
  <c r="M2131" i="88"/>
  <c r="P2130" i="88"/>
  <c r="M2130" i="88"/>
  <c r="P2129" i="88"/>
  <c r="M2129" i="88"/>
  <c r="P2128" i="88"/>
  <c r="M2128" i="88"/>
  <c r="P2127" i="88"/>
  <c r="M2127" i="88"/>
  <c r="P2126" i="88"/>
  <c r="M2126" i="88"/>
  <c r="P2125" i="88"/>
  <c r="M2125" i="88"/>
  <c r="P2124" i="88"/>
  <c r="M2124" i="88"/>
  <c r="P2123" i="88"/>
  <c r="M2123" i="88"/>
  <c r="P2122" i="88"/>
  <c r="M2122" i="88"/>
  <c r="P2121" i="88"/>
  <c r="M2121" i="88"/>
  <c r="P2120" i="88"/>
  <c r="M2120" i="88"/>
  <c r="P2119" i="88"/>
  <c r="M2119" i="88"/>
  <c r="P2118" i="88"/>
  <c r="M2118" i="88"/>
  <c r="P2117" i="88"/>
  <c r="M2117" i="88"/>
  <c r="P2116" i="88"/>
  <c r="M2116" i="88"/>
  <c r="P2115" i="88"/>
  <c r="M2115" i="88"/>
  <c r="P2114" i="88"/>
  <c r="M2114" i="88"/>
  <c r="P2113" i="88"/>
  <c r="M2113" i="88"/>
  <c r="P2112" i="88"/>
  <c r="M2112" i="88"/>
  <c r="P2111" i="88"/>
  <c r="M2111" i="88"/>
  <c r="P2110" i="88"/>
  <c r="M2110" i="88"/>
  <c r="P2109" i="88"/>
  <c r="M2109" i="88"/>
  <c r="P2108" i="88"/>
  <c r="M2108" i="88"/>
  <c r="P2107" i="88"/>
  <c r="M2107" i="88"/>
  <c r="P2106" i="88"/>
  <c r="M2106" i="88"/>
  <c r="P2105" i="88"/>
  <c r="M2105" i="88"/>
  <c r="P2104" i="88"/>
  <c r="M2104" i="88"/>
  <c r="P2103" i="88"/>
  <c r="M2103" i="88"/>
  <c r="P2102" i="88"/>
  <c r="M2102" i="88"/>
  <c r="P2101" i="88"/>
  <c r="M2101" i="88"/>
  <c r="P2100" i="88"/>
  <c r="M2100" i="88"/>
  <c r="P2099" i="88"/>
  <c r="M2099" i="88"/>
  <c r="P2098" i="88"/>
  <c r="M2098" i="88"/>
  <c r="P2097" i="88"/>
  <c r="M2097" i="88"/>
  <c r="P2096" i="88"/>
  <c r="M2096" i="88"/>
  <c r="P2095" i="88"/>
  <c r="M2095" i="88"/>
  <c r="P2094" i="88"/>
  <c r="M2094" i="88"/>
  <c r="P2093" i="88"/>
  <c r="M2093" i="88"/>
  <c r="P2092" i="88"/>
  <c r="M2092" i="88"/>
  <c r="P2091" i="88"/>
  <c r="M2091" i="88"/>
  <c r="P2090" i="88"/>
  <c r="M2090" i="88"/>
  <c r="P2089" i="88"/>
  <c r="M2089" i="88"/>
  <c r="P2088" i="88"/>
  <c r="M2088" i="88"/>
  <c r="P2087" i="88"/>
  <c r="M2087" i="88"/>
  <c r="P2086" i="88"/>
  <c r="M2086" i="88"/>
  <c r="P2085" i="88"/>
  <c r="M2085" i="88"/>
  <c r="P2084" i="88"/>
  <c r="M2084" i="88"/>
  <c r="P2083" i="88"/>
  <c r="M2083" i="88"/>
  <c r="P2082" i="88"/>
  <c r="M2082" i="88"/>
  <c r="P2081" i="88"/>
  <c r="M2081" i="88"/>
  <c r="P2080" i="88"/>
  <c r="M2080" i="88"/>
  <c r="P2079" i="88"/>
  <c r="M2079" i="88"/>
  <c r="P2078" i="88"/>
  <c r="M2078" i="88"/>
  <c r="P2077" i="88"/>
  <c r="M2077" i="88"/>
  <c r="P2076" i="88"/>
  <c r="M2076" i="88"/>
  <c r="P2075" i="88"/>
  <c r="M2075" i="88"/>
  <c r="P2074" i="88"/>
  <c r="M2074" i="88"/>
  <c r="P2073" i="88"/>
  <c r="M2073" i="88"/>
  <c r="P2072" i="88"/>
  <c r="M2072" i="88"/>
  <c r="P2071" i="88"/>
  <c r="M2071" i="88"/>
  <c r="P2070" i="88"/>
  <c r="M2070" i="88"/>
  <c r="P2069" i="88"/>
  <c r="M2069" i="88"/>
  <c r="P2068" i="88"/>
  <c r="M2068" i="88"/>
  <c r="P2067" i="88"/>
  <c r="M2067" i="88"/>
  <c r="P2066" i="88"/>
  <c r="M2066" i="88"/>
  <c r="P2065" i="88"/>
  <c r="M2065" i="88"/>
  <c r="P2064" i="88"/>
  <c r="M2064" i="88"/>
  <c r="P2063" i="88"/>
  <c r="M2063" i="88"/>
  <c r="P2062" i="88"/>
  <c r="M2062" i="88"/>
  <c r="P2061" i="88"/>
  <c r="M2061" i="88"/>
  <c r="P2060" i="88"/>
  <c r="M2060" i="88"/>
  <c r="P2059" i="88"/>
  <c r="M2059" i="88"/>
  <c r="P2058" i="88"/>
  <c r="M2058" i="88"/>
  <c r="P2057" i="88"/>
  <c r="M2057" i="88"/>
  <c r="P2056" i="88"/>
  <c r="M2056" i="88"/>
  <c r="P2055" i="88"/>
  <c r="M2055" i="88"/>
  <c r="P2054" i="88"/>
  <c r="M2054" i="88"/>
  <c r="P2053" i="88"/>
  <c r="M2053" i="88"/>
  <c r="P2052" i="88"/>
  <c r="M2052" i="88"/>
  <c r="P2051" i="88"/>
  <c r="M2051" i="88"/>
  <c r="P2050" i="88"/>
  <c r="M2050" i="88"/>
  <c r="P2049" i="88"/>
  <c r="M2049" i="88"/>
  <c r="P2048" i="88"/>
  <c r="M2048" i="88"/>
  <c r="P2047" i="88"/>
  <c r="M2047" i="88"/>
  <c r="P2046" i="88"/>
  <c r="M2046" i="88"/>
  <c r="P2045" i="88"/>
  <c r="M2045" i="88"/>
  <c r="P2044" i="88"/>
  <c r="M2044" i="88"/>
  <c r="P2043" i="88"/>
  <c r="M2043" i="88"/>
  <c r="P2042" i="88"/>
  <c r="M2042" i="88"/>
  <c r="P2041" i="88"/>
  <c r="M2041" i="88"/>
  <c r="P2040" i="88"/>
  <c r="M2040" i="88"/>
  <c r="P2039" i="88"/>
  <c r="M2039" i="88"/>
  <c r="P2038" i="88"/>
  <c r="M2038" i="88"/>
  <c r="P2037" i="88"/>
  <c r="M2037" i="88"/>
  <c r="P2036" i="88"/>
  <c r="M2036" i="88"/>
  <c r="P2035" i="88"/>
  <c r="M2035" i="88"/>
  <c r="P2034" i="88"/>
  <c r="M2034" i="88"/>
  <c r="P2033" i="88"/>
  <c r="M2033" i="88"/>
  <c r="P2032" i="88"/>
  <c r="M2032" i="88"/>
  <c r="P2031" i="88"/>
  <c r="M2031" i="88"/>
  <c r="P2030" i="88"/>
  <c r="M2030" i="88"/>
  <c r="P2029" i="88"/>
  <c r="M2029" i="88"/>
  <c r="P2028" i="88"/>
  <c r="M2028" i="88"/>
  <c r="P2027" i="88"/>
  <c r="M2027" i="88"/>
  <c r="P2026" i="88"/>
  <c r="M2026" i="88"/>
  <c r="P2025" i="88"/>
  <c r="M2025" i="88"/>
  <c r="P2024" i="88"/>
  <c r="M2024" i="88"/>
  <c r="P2023" i="88"/>
  <c r="M2023" i="88"/>
  <c r="P2022" i="88"/>
  <c r="M2022" i="88"/>
  <c r="P2021" i="88"/>
  <c r="M2021" i="88"/>
  <c r="P2020" i="88"/>
  <c r="M2020" i="88"/>
  <c r="P2019" i="88"/>
  <c r="M2019" i="88"/>
  <c r="P2018" i="88"/>
  <c r="M2018" i="88"/>
  <c r="P2017" i="88"/>
  <c r="M2017" i="88"/>
  <c r="P2016" i="88"/>
  <c r="M2016" i="88"/>
  <c r="P2015" i="88"/>
  <c r="M2015" i="88"/>
  <c r="P2014" i="88"/>
  <c r="M2014" i="88"/>
  <c r="P2013" i="88"/>
  <c r="M2013" i="88"/>
  <c r="P2012" i="88"/>
  <c r="M2012" i="88"/>
  <c r="P2011" i="88"/>
  <c r="M2011" i="88"/>
  <c r="P2010" i="88"/>
  <c r="M2010" i="88"/>
  <c r="P2009" i="88"/>
  <c r="M2009" i="88"/>
  <c r="P2008" i="88"/>
  <c r="M2008" i="88"/>
  <c r="P2007" i="88"/>
  <c r="M2007" i="88"/>
  <c r="P2006" i="88"/>
  <c r="M2006" i="88"/>
  <c r="P2005" i="88"/>
  <c r="M2005" i="88"/>
  <c r="P2004" i="88"/>
  <c r="M2004" i="88"/>
  <c r="P2003" i="88"/>
  <c r="M2003" i="88"/>
  <c r="P2002" i="88"/>
  <c r="M2002" i="88"/>
  <c r="P2001" i="88"/>
  <c r="M2001" i="88"/>
  <c r="P2000" i="88"/>
  <c r="M2000" i="88"/>
  <c r="P1999" i="88"/>
  <c r="M1999" i="88"/>
  <c r="P1998" i="88"/>
  <c r="M1998" i="88"/>
  <c r="P1997" i="88"/>
  <c r="M1997" i="88"/>
  <c r="P1996" i="88"/>
  <c r="M1996" i="88"/>
  <c r="P1995" i="88"/>
  <c r="M1995" i="88"/>
  <c r="P1994" i="88"/>
  <c r="M1994" i="88"/>
  <c r="P1993" i="88"/>
  <c r="M1993" i="88"/>
  <c r="P1992" i="88"/>
  <c r="M1992" i="88"/>
  <c r="P1991" i="88"/>
  <c r="M1991" i="88"/>
  <c r="P1990" i="88"/>
  <c r="M1990" i="88"/>
  <c r="P1989" i="88"/>
  <c r="M1989" i="88"/>
  <c r="P1988" i="88"/>
  <c r="M1988" i="88"/>
  <c r="P1987" i="88"/>
  <c r="M1987" i="88"/>
  <c r="P1986" i="88"/>
  <c r="M1986" i="88"/>
  <c r="P1985" i="88"/>
  <c r="M1985" i="88"/>
  <c r="P1984" i="88"/>
  <c r="M1984" i="88"/>
  <c r="P1983" i="88"/>
  <c r="M1983" i="88"/>
  <c r="P1982" i="88"/>
  <c r="M1982" i="88"/>
  <c r="P1981" i="88"/>
  <c r="M1981" i="88"/>
  <c r="P1980" i="88"/>
  <c r="M1980" i="88"/>
  <c r="P1979" i="88"/>
  <c r="M1979" i="88"/>
  <c r="P1978" i="88"/>
  <c r="M1978" i="88"/>
  <c r="P1977" i="88"/>
  <c r="M1977" i="88"/>
  <c r="P1976" i="88"/>
  <c r="M1976" i="88"/>
  <c r="P1975" i="88"/>
  <c r="M1975" i="88"/>
  <c r="P1974" i="88"/>
  <c r="M1974" i="88"/>
  <c r="P1973" i="88"/>
  <c r="M1973" i="88"/>
  <c r="P1972" i="88"/>
  <c r="M1972" i="88"/>
  <c r="P1971" i="88"/>
  <c r="M1971" i="88"/>
  <c r="P1970" i="88"/>
  <c r="M1970" i="88"/>
  <c r="P1969" i="88"/>
  <c r="M1969" i="88"/>
  <c r="P1968" i="88"/>
  <c r="M1968" i="88"/>
  <c r="P1967" i="88"/>
  <c r="M1967" i="88"/>
  <c r="P1966" i="88"/>
  <c r="M1966" i="88"/>
  <c r="P1965" i="88"/>
  <c r="M1965" i="88"/>
  <c r="P1964" i="88"/>
  <c r="M1964" i="88"/>
  <c r="P1963" i="88"/>
  <c r="M1963" i="88"/>
  <c r="P1962" i="88"/>
  <c r="M1962" i="88"/>
  <c r="P1961" i="88"/>
  <c r="M1961" i="88"/>
  <c r="P1960" i="88"/>
  <c r="M1960" i="88"/>
  <c r="P1959" i="88"/>
  <c r="M1959" i="88"/>
  <c r="P1958" i="88"/>
  <c r="M1958" i="88"/>
  <c r="P1957" i="88"/>
  <c r="M1957" i="88"/>
  <c r="P1956" i="88"/>
  <c r="M1956" i="88"/>
  <c r="P1955" i="88"/>
  <c r="M1955" i="88"/>
  <c r="P1954" i="88"/>
  <c r="M1954" i="88"/>
  <c r="P1953" i="88"/>
  <c r="M1953" i="88"/>
  <c r="P1952" i="88"/>
  <c r="M1952" i="88"/>
  <c r="P1951" i="88"/>
  <c r="M1951" i="88"/>
  <c r="P1950" i="88"/>
  <c r="M1950" i="88"/>
  <c r="P1949" i="88"/>
  <c r="M1949" i="88"/>
  <c r="P1948" i="88"/>
  <c r="M1948" i="88"/>
  <c r="P1947" i="88"/>
  <c r="M1947" i="88"/>
  <c r="P1946" i="88"/>
  <c r="M1946" i="88"/>
  <c r="P1945" i="88"/>
  <c r="M1945" i="88"/>
  <c r="P1944" i="88"/>
  <c r="M1944" i="88"/>
  <c r="P1943" i="88"/>
  <c r="M1943" i="88"/>
  <c r="P1942" i="88"/>
  <c r="M1942" i="88"/>
  <c r="P1941" i="88"/>
  <c r="M1941" i="88"/>
  <c r="P1940" i="88"/>
  <c r="M1940" i="88"/>
  <c r="P1939" i="88"/>
  <c r="M1939" i="88"/>
  <c r="P1938" i="88"/>
  <c r="M1938" i="88"/>
  <c r="P1937" i="88"/>
  <c r="M1937" i="88"/>
  <c r="P1936" i="88"/>
  <c r="M1936" i="88"/>
  <c r="P1935" i="88"/>
  <c r="M1935" i="88"/>
  <c r="P1934" i="88"/>
  <c r="M1934" i="88"/>
  <c r="P1933" i="88"/>
  <c r="M1933" i="88"/>
  <c r="P1932" i="88"/>
  <c r="M1932" i="88"/>
  <c r="P1931" i="88"/>
  <c r="M1931" i="88"/>
  <c r="P1930" i="88"/>
  <c r="M1930" i="88"/>
  <c r="P1929" i="88"/>
  <c r="M1929" i="88"/>
  <c r="P1928" i="88"/>
  <c r="M1928" i="88"/>
  <c r="P1927" i="88"/>
  <c r="M1927" i="88"/>
  <c r="P1926" i="88"/>
  <c r="M1926" i="88"/>
  <c r="P1925" i="88"/>
  <c r="M1925" i="88"/>
  <c r="P1924" i="88"/>
  <c r="M1924" i="88"/>
  <c r="P1923" i="88"/>
  <c r="M1923" i="88"/>
  <c r="P1922" i="88"/>
  <c r="M1922" i="88"/>
  <c r="P1921" i="88"/>
  <c r="M1921" i="88"/>
  <c r="P1920" i="88"/>
  <c r="M1920" i="88"/>
  <c r="P1919" i="88"/>
  <c r="M1919" i="88"/>
  <c r="P1918" i="88"/>
  <c r="M1918" i="88"/>
  <c r="P1917" i="88"/>
  <c r="M1917" i="88"/>
  <c r="P1916" i="88"/>
  <c r="M1916" i="88"/>
  <c r="P1915" i="88"/>
  <c r="M1915" i="88"/>
  <c r="P1914" i="88"/>
  <c r="M1914" i="88"/>
  <c r="P1913" i="88"/>
  <c r="M1913" i="88"/>
  <c r="P1912" i="88"/>
  <c r="M1912" i="88"/>
  <c r="P1911" i="88"/>
  <c r="M1911" i="88"/>
  <c r="P1910" i="88"/>
  <c r="M1910" i="88"/>
  <c r="P1909" i="88"/>
  <c r="M1909" i="88"/>
  <c r="P1908" i="88"/>
  <c r="M1908" i="88"/>
  <c r="P1907" i="88"/>
  <c r="M1907" i="88"/>
  <c r="P1906" i="88"/>
  <c r="M1906" i="88"/>
  <c r="P1905" i="88"/>
  <c r="M1905" i="88"/>
  <c r="P1904" i="88"/>
  <c r="M1904" i="88"/>
  <c r="P1903" i="88"/>
  <c r="M1903" i="88"/>
  <c r="P1902" i="88"/>
  <c r="M1902" i="88"/>
  <c r="P1901" i="88"/>
  <c r="M1901" i="88"/>
  <c r="P1900" i="88"/>
  <c r="M1900" i="88"/>
  <c r="P1899" i="88"/>
  <c r="M1899" i="88"/>
  <c r="P1898" i="88"/>
  <c r="M1898" i="88"/>
  <c r="P1897" i="88"/>
  <c r="M1897" i="88"/>
  <c r="P1896" i="88"/>
  <c r="M1896" i="88"/>
  <c r="P1895" i="88"/>
  <c r="M1895" i="88"/>
  <c r="P1894" i="88"/>
  <c r="M1894" i="88"/>
  <c r="P1893" i="88"/>
  <c r="M1893" i="88"/>
  <c r="P1892" i="88"/>
  <c r="M1892" i="88"/>
  <c r="P1891" i="88"/>
  <c r="M1891" i="88"/>
  <c r="P1890" i="88"/>
  <c r="M1890" i="88"/>
  <c r="P1889" i="88"/>
  <c r="M1889" i="88"/>
  <c r="P1888" i="88"/>
  <c r="M1888" i="88"/>
  <c r="P1887" i="88"/>
  <c r="M1887" i="88"/>
  <c r="P1886" i="88"/>
  <c r="M1886" i="88"/>
  <c r="P1885" i="88"/>
  <c r="M1885" i="88"/>
  <c r="P1884" i="88"/>
  <c r="M1884" i="88"/>
  <c r="P1883" i="88"/>
  <c r="M1883" i="88"/>
  <c r="P1882" i="88"/>
  <c r="M1882" i="88"/>
  <c r="P1881" i="88"/>
  <c r="M1881" i="88"/>
  <c r="P1880" i="88"/>
  <c r="M1880" i="88"/>
  <c r="P1879" i="88"/>
  <c r="M1879" i="88"/>
  <c r="P1878" i="88"/>
  <c r="M1878" i="88"/>
  <c r="P1877" i="88"/>
  <c r="M1877" i="88"/>
  <c r="P1876" i="88"/>
  <c r="M1876" i="88"/>
  <c r="P1875" i="88"/>
  <c r="M1875" i="88"/>
  <c r="P1874" i="88"/>
  <c r="M1874" i="88"/>
  <c r="P1873" i="88"/>
  <c r="M1873" i="88"/>
  <c r="P1872" i="88"/>
  <c r="M1872" i="88"/>
  <c r="P1871" i="88"/>
  <c r="M1871" i="88"/>
  <c r="P1870" i="88"/>
  <c r="M1870" i="88"/>
  <c r="P1869" i="88"/>
  <c r="M1869" i="88"/>
  <c r="P1868" i="88"/>
  <c r="M1868" i="88"/>
  <c r="P1867" i="88"/>
  <c r="M1867" i="88"/>
  <c r="P1866" i="88"/>
  <c r="M1866" i="88"/>
  <c r="P1865" i="88"/>
  <c r="M1865" i="88"/>
  <c r="P1864" i="88"/>
  <c r="M1864" i="88"/>
  <c r="P1863" i="88"/>
  <c r="M1863" i="88"/>
  <c r="P1862" i="88"/>
  <c r="M1862" i="88"/>
  <c r="P1861" i="88"/>
  <c r="M1861" i="88"/>
  <c r="P1860" i="88"/>
  <c r="M1860" i="88"/>
  <c r="P1859" i="88"/>
  <c r="M1859" i="88"/>
  <c r="P1858" i="88"/>
  <c r="M1858" i="88"/>
  <c r="P1857" i="88"/>
  <c r="M1857" i="88"/>
  <c r="P1856" i="88"/>
  <c r="M1856" i="88"/>
  <c r="P1855" i="88"/>
  <c r="M1855" i="88"/>
  <c r="P1854" i="88"/>
  <c r="M1854" i="88"/>
  <c r="P1853" i="88"/>
  <c r="M1853" i="88"/>
  <c r="P1852" i="88"/>
  <c r="M1852" i="88"/>
  <c r="P1851" i="88"/>
  <c r="M1851" i="88"/>
  <c r="P1850" i="88"/>
  <c r="M1850" i="88"/>
  <c r="P1849" i="88"/>
  <c r="M1849" i="88"/>
  <c r="P1848" i="88"/>
  <c r="M1848" i="88"/>
  <c r="P1847" i="88"/>
  <c r="M1847" i="88"/>
  <c r="P1846" i="88"/>
  <c r="M1846" i="88"/>
  <c r="P1845" i="88"/>
  <c r="M1845" i="88"/>
  <c r="P1844" i="88"/>
  <c r="M1844" i="88"/>
  <c r="P1843" i="88"/>
  <c r="M1843" i="88"/>
  <c r="P1842" i="88"/>
  <c r="M1842" i="88"/>
  <c r="P1841" i="88"/>
  <c r="M1841" i="88"/>
  <c r="P1840" i="88"/>
  <c r="M1840" i="88"/>
  <c r="P1839" i="88"/>
  <c r="M1839" i="88"/>
  <c r="P1838" i="88"/>
  <c r="M1838" i="88"/>
  <c r="P1837" i="88"/>
  <c r="M1837" i="88"/>
  <c r="P1836" i="88"/>
  <c r="M1836" i="88"/>
  <c r="P1835" i="88"/>
  <c r="M1835" i="88"/>
  <c r="P1834" i="88"/>
  <c r="M1834" i="88"/>
  <c r="P1833" i="88"/>
  <c r="M1833" i="88"/>
  <c r="P1832" i="88"/>
  <c r="M1832" i="88"/>
  <c r="P1831" i="88"/>
  <c r="M1831" i="88"/>
  <c r="P1830" i="88"/>
  <c r="M1830" i="88"/>
  <c r="P1829" i="88"/>
  <c r="M1829" i="88"/>
  <c r="P1828" i="88"/>
  <c r="M1828" i="88"/>
  <c r="P1827" i="88"/>
  <c r="M1827" i="88"/>
  <c r="P1826" i="88"/>
  <c r="M1826" i="88"/>
  <c r="P1825" i="88"/>
  <c r="M1825" i="88"/>
  <c r="P1824" i="88"/>
  <c r="M1824" i="88"/>
  <c r="P1823" i="88"/>
  <c r="M1823" i="88"/>
  <c r="P1822" i="88"/>
  <c r="M1822" i="88"/>
  <c r="P1821" i="88"/>
  <c r="M1821" i="88"/>
  <c r="P1820" i="88"/>
  <c r="M1820" i="88"/>
  <c r="P1819" i="88"/>
  <c r="M1819" i="88"/>
  <c r="P1818" i="88"/>
  <c r="M1818" i="88"/>
  <c r="P1817" i="88"/>
  <c r="M1817" i="88"/>
  <c r="P1816" i="88"/>
  <c r="M1816" i="88"/>
  <c r="P1815" i="88"/>
  <c r="M1815" i="88"/>
  <c r="P1814" i="88"/>
  <c r="M1814" i="88"/>
  <c r="P1813" i="88"/>
  <c r="M1813" i="88"/>
  <c r="P1812" i="88"/>
  <c r="M1812" i="88"/>
  <c r="P1811" i="88"/>
  <c r="M1811" i="88"/>
  <c r="P1810" i="88"/>
  <c r="M1810" i="88"/>
  <c r="P1809" i="88"/>
  <c r="M1809" i="88"/>
  <c r="P1808" i="88"/>
  <c r="M1808" i="88"/>
  <c r="P1807" i="88"/>
  <c r="M1807" i="88"/>
  <c r="P1806" i="88"/>
  <c r="M1806" i="88"/>
  <c r="P1805" i="88"/>
  <c r="M1805" i="88"/>
  <c r="P1804" i="88"/>
  <c r="M1804" i="88"/>
  <c r="P1803" i="88"/>
  <c r="M1803" i="88"/>
  <c r="P1802" i="88"/>
  <c r="M1802" i="88"/>
  <c r="P1801" i="88"/>
  <c r="M1801" i="88"/>
  <c r="P1800" i="88"/>
  <c r="M1800" i="88"/>
  <c r="P1799" i="88"/>
  <c r="M1799" i="88"/>
  <c r="P1798" i="88"/>
  <c r="M1798" i="88"/>
  <c r="P1797" i="88"/>
  <c r="M1797" i="88"/>
  <c r="P1796" i="88"/>
  <c r="M1796" i="88"/>
  <c r="P1795" i="88"/>
  <c r="M1795" i="88"/>
  <c r="P1794" i="88"/>
  <c r="M1794" i="88"/>
  <c r="P1793" i="88"/>
  <c r="M1793" i="88"/>
  <c r="P1792" i="88"/>
  <c r="M1792" i="88"/>
  <c r="P1791" i="88"/>
  <c r="M1791" i="88"/>
  <c r="P1790" i="88"/>
  <c r="M1790" i="88"/>
  <c r="P1789" i="88"/>
  <c r="M1789" i="88"/>
  <c r="P1788" i="88"/>
  <c r="M1788" i="88"/>
  <c r="P1787" i="88"/>
  <c r="M1787" i="88"/>
  <c r="P1786" i="88"/>
  <c r="M1786" i="88"/>
  <c r="P1785" i="88"/>
  <c r="M1785" i="88"/>
  <c r="P1784" i="88"/>
  <c r="M1784" i="88"/>
  <c r="P1783" i="88"/>
  <c r="M1783" i="88"/>
  <c r="P1782" i="88"/>
  <c r="M1782" i="88"/>
  <c r="P1781" i="88"/>
  <c r="M1781" i="88"/>
  <c r="P1780" i="88"/>
  <c r="M1780" i="88"/>
  <c r="P1779" i="88"/>
  <c r="M1779" i="88"/>
  <c r="P1778" i="88"/>
  <c r="M1778" i="88"/>
  <c r="P1777" i="88"/>
  <c r="M1777" i="88"/>
  <c r="P1776" i="88"/>
  <c r="M1776" i="88"/>
  <c r="P1775" i="88"/>
  <c r="M1775" i="88"/>
  <c r="P1774" i="88"/>
  <c r="M1774" i="88"/>
  <c r="P1773" i="88"/>
  <c r="M1773" i="88"/>
  <c r="P1772" i="88"/>
  <c r="M1772" i="88"/>
  <c r="P1771" i="88"/>
  <c r="M1771" i="88"/>
  <c r="P1770" i="88"/>
  <c r="M1770" i="88"/>
  <c r="P1769" i="88"/>
  <c r="M1769" i="88"/>
  <c r="P1768" i="88"/>
  <c r="M1768" i="88"/>
  <c r="P1767" i="88"/>
  <c r="M1767" i="88"/>
  <c r="P1766" i="88"/>
  <c r="M1766" i="88"/>
  <c r="P1765" i="88"/>
  <c r="M1765" i="88"/>
  <c r="P1764" i="88"/>
  <c r="M1764" i="88"/>
  <c r="P1763" i="88"/>
  <c r="M1763" i="88"/>
  <c r="P1762" i="88"/>
  <c r="M1762" i="88"/>
  <c r="P1761" i="88"/>
  <c r="M1761" i="88"/>
  <c r="P1760" i="88"/>
  <c r="M1760" i="88"/>
  <c r="P1759" i="88"/>
  <c r="M1759" i="88"/>
  <c r="P1758" i="88"/>
  <c r="M1758" i="88"/>
  <c r="P1757" i="88"/>
  <c r="M1757" i="88"/>
  <c r="P1756" i="88"/>
  <c r="M1756" i="88"/>
  <c r="P1755" i="88"/>
  <c r="M1755" i="88"/>
  <c r="P1754" i="88"/>
  <c r="M1754" i="88"/>
  <c r="P1753" i="88"/>
  <c r="M1753" i="88"/>
  <c r="P1752" i="88"/>
  <c r="M1752" i="88"/>
  <c r="P1751" i="88"/>
  <c r="M1751" i="88"/>
  <c r="P1750" i="88"/>
  <c r="M1750" i="88"/>
  <c r="P1749" i="88"/>
  <c r="M1749" i="88"/>
  <c r="P1748" i="88"/>
  <c r="M1748" i="88"/>
  <c r="P1747" i="88"/>
  <c r="M1747" i="88"/>
  <c r="P1746" i="88"/>
  <c r="M1746" i="88"/>
  <c r="P1745" i="88"/>
  <c r="M1745" i="88"/>
  <c r="P1744" i="88"/>
  <c r="M1744" i="88"/>
  <c r="P1743" i="88"/>
  <c r="M1743" i="88"/>
  <c r="P1742" i="88"/>
  <c r="M1742" i="88"/>
  <c r="P1741" i="88"/>
  <c r="M1741" i="88"/>
  <c r="P1740" i="88"/>
  <c r="M1740" i="88"/>
  <c r="P1739" i="88"/>
  <c r="M1739" i="88"/>
  <c r="P1738" i="88"/>
  <c r="M1738" i="88"/>
  <c r="P1737" i="88"/>
  <c r="M1737" i="88"/>
  <c r="P1736" i="88"/>
  <c r="M1736" i="88"/>
  <c r="P1735" i="88"/>
  <c r="M1735" i="88"/>
  <c r="P1734" i="88"/>
  <c r="M1734" i="88"/>
  <c r="P1733" i="88"/>
  <c r="M1733" i="88"/>
  <c r="P1732" i="88"/>
  <c r="M1732" i="88"/>
  <c r="P1731" i="88"/>
  <c r="M1731" i="88"/>
  <c r="P1730" i="88"/>
  <c r="M1730" i="88"/>
  <c r="P1729" i="88"/>
  <c r="M1729" i="88"/>
  <c r="P1728" i="88"/>
  <c r="M1728" i="88"/>
  <c r="P1727" i="88"/>
  <c r="M1727" i="88"/>
  <c r="P1726" i="88"/>
  <c r="M1726" i="88"/>
  <c r="P1725" i="88"/>
  <c r="M1725" i="88"/>
  <c r="P1724" i="88"/>
  <c r="M1724" i="88"/>
  <c r="P1723" i="88"/>
  <c r="M1723" i="88"/>
  <c r="P1722" i="88"/>
  <c r="M1722" i="88"/>
  <c r="P1721" i="88"/>
  <c r="M1721" i="88"/>
  <c r="P1720" i="88"/>
  <c r="M1720" i="88"/>
  <c r="P1719" i="88"/>
  <c r="M1719" i="88"/>
  <c r="P1718" i="88"/>
  <c r="M1718" i="88"/>
  <c r="P1717" i="88"/>
  <c r="M1717" i="88"/>
  <c r="P1716" i="88"/>
  <c r="M1716" i="88"/>
  <c r="P1715" i="88"/>
  <c r="M1715" i="88"/>
  <c r="P1714" i="88"/>
  <c r="M1714" i="88"/>
  <c r="P1713" i="88"/>
  <c r="M1713" i="88"/>
  <c r="P1712" i="88"/>
  <c r="M1712" i="88"/>
  <c r="P1711" i="88"/>
  <c r="M1711" i="88"/>
  <c r="P1710" i="88"/>
  <c r="M1710" i="88"/>
  <c r="P1709" i="88"/>
  <c r="M1709" i="88"/>
  <c r="P1708" i="88"/>
  <c r="M1708" i="88"/>
  <c r="P1707" i="88"/>
  <c r="M1707" i="88"/>
  <c r="P1706" i="88"/>
  <c r="M1706" i="88"/>
  <c r="P1705" i="88"/>
  <c r="M1705" i="88"/>
  <c r="P1704" i="88"/>
  <c r="M1704" i="88"/>
  <c r="P1703" i="88"/>
  <c r="M1703" i="88"/>
  <c r="P1702" i="88"/>
  <c r="M1702" i="88"/>
  <c r="P1701" i="88"/>
  <c r="M1701" i="88"/>
  <c r="P1700" i="88"/>
  <c r="M1700" i="88"/>
  <c r="P1699" i="88"/>
  <c r="M1699" i="88"/>
  <c r="P1698" i="88"/>
  <c r="M1698" i="88"/>
  <c r="P1697" i="88"/>
  <c r="M1697" i="88"/>
  <c r="P1696" i="88"/>
  <c r="M1696" i="88"/>
  <c r="P1695" i="88"/>
  <c r="M1695" i="88"/>
  <c r="P1694" i="88"/>
  <c r="M1694" i="88"/>
  <c r="P1693" i="88"/>
  <c r="M1693" i="88"/>
  <c r="P1692" i="88"/>
  <c r="M1692" i="88"/>
  <c r="P1691" i="88"/>
  <c r="M1691" i="88"/>
  <c r="P1690" i="88"/>
  <c r="M1690" i="88"/>
  <c r="P1689" i="88"/>
  <c r="M1689" i="88"/>
  <c r="P1688" i="88"/>
  <c r="M1688" i="88"/>
  <c r="P1687" i="88"/>
  <c r="M1687" i="88"/>
  <c r="P1686" i="88"/>
  <c r="M1686" i="88"/>
  <c r="P1685" i="88"/>
  <c r="M1685" i="88"/>
  <c r="P1684" i="88"/>
  <c r="M1684" i="88"/>
  <c r="P1683" i="88"/>
  <c r="M1683" i="88"/>
  <c r="P1682" i="88"/>
  <c r="M1682" i="88"/>
  <c r="P1681" i="88"/>
  <c r="M1681" i="88"/>
  <c r="P1680" i="88"/>
  <c r="M1680" i="88"/>
  <c r="P1679" i="88"/>
  <c r="M1679" i="88"/>
  <c r="P1678" i="88"/>
  <c r="M1678" i="88"/>
  <c r="P1677" i="88"/>
  <c r="M1677" i="88"/>
  <c r="P1676" i="88"/>
  <c r="M1676" i="88"/>
  <c r="P1675" i="88"/>
  <c r="M1675" i="88"/>
  <c r="P1674" i="88"/>
  <c r="M1674" i="88"/>
  <c r="P1673" i="88"/>
  <c r="M1673" i="88"/>
  <c r="P1672" i="88"/>
  <c r="M1672" i="88"/>
  <c r="P1671" i="88"/>
  <c r="M1671" i="88"/>
  <c r="P1670" i="88"/>
  <c r="M1670" i="88"/>
  <c r="P1669" i="88"/>
  <c r="M1669" i="88"/>
  <c r="P1668" i="88"/>
  <c r="M1668" i="88"/>
  <c r="P1667" i="88"/>
  <c r="M1667" i="88"/>
  <c r="P1666" i="88"/>
  <c r="M1666" i="88"/>
  <c r="P1665" i="88"/>
  <c r="M1665" i="88"/>
  <c r="P1664" i="88"/>
  <c r="M1664" i="88"/>
  <c r="P1663" i="88"/>
  <c r="M1663" i="88"/>
  <c r="P1662" i="88"/>
  <c r="M1662" i="88"/>
  <c r="P1661" i="88"/>
  <c r="M1661" i="88"/>
  <c r="P1660" i="88"/>
  <c r="M1660" i="88"/>
  <c r="P1659" i="88"/>
  <c r="M1659" i="88"/>
  <c r="P1658" i="88"/>
  <c r="M1658" i="88"/>
  <c r="P1657" i="88"/>
  <c r="M1657" i="88"/>
  <c r="P1656" i="88"/>
  <c r="M1656" i="88"/>
  <c r="P1655" i="88"/>
  <c r="M1655" i="88"/>
  <c r="P1654" i="88"/>
  <c r="M1654" i="88"/>
  <c r="P1653" i="88"/>
  <c r="M1653" i="88"/>
  <c r="P1652" i="88"/>
  <c r="M1652" i="88"/>
  <c r="P1651" i="88"/>
  <c r="M1651" i="88"/>
  <c r="P1650" i="88"/>
  <c r="M1650" i="88"/>
  <c r="P1649" i="88"/>
  <c r="M1649" i="88"/>
  <c r="P1648" i="88"/>
  <c r="M1648" i="88"/>
  <c r="P1647" i="88"/>
  <c r="M1647" i="88"/>
  <c r="P1646" i="88"/>
  <c r="M1646" i="88"/>
  <c r="P1645" i="88"/>
  <c r="M1645" i="88"/>
  <c r="P1644" i="88"/>
  <c r="M1644" i="88"/>
  <c r="P1643" i="88"/>
  <c r="M1643" i="88"/>
  <c r="P1642" i="88"/>
  <c r="M1642" i="88"/>
  <c r="P1641" i="88"/>
  <c r="M1641" i="88"/>
  <c r="P1640" i="88"/>
  <c r="M1640" i="88"/>
  <c r="P1639" i="88"/>
  <c r="M1639" i="88"/>
  <c r="P1638" i="88"/>
  <c r="M1638" i="88"/>
  <c r="P1637" i="88"/>
  <c r="M1637" i="88"/>
  <c r="P1636" i="88"/>
  <c r="M1636" i="88"/>
  <c r="P1635" i="88"/>
  <c r="M1635" i="88"/>
  <c r="P1634" i="88"/>
  <c r="M1634" i="88"/>
  <c r="P1633" i="88"/>
  <c r="M1633" i="88"/>
  <c r="P1632" i="88"/>
  <c r="M1632" i="88"/>
  <c r="P1631" i="88"/>
  <c r="M1631" i="88"/>
  <c r="P1630" i="88"/>
  <c r="M1630" i="88"/>
  <c r="P1629" i="88"/>
  <c r="M1629" i="88"/>
  <c r="P1628" i="88"/>
  <c r="M1628" i="88"/>
  <c r="P1627" i="88"/>
  <c r="M1627" i="88"/>
  <c r="P1626" i="88"/>
  <c r="M1626" i="88"/>
  <c r="P1625" i="88"/>
  <c r="M1625" i="88"/>
  <c r="P1624" i="88"/>
  <c r="M1624" i="88"/>
  <c r="P1623" i="88"/>
  <c r="M1623" i="88"/>
  <c r="P1622" i="88"/>
  <c r="M1622" i="88"/>
  <c r="P1621" i="88"/>
  <c r="M1621" i="88"/>
  <c r="P1620" i="88"/>
  <c r="M1620" i="88"/>
  <c r="P1619" i="88"/>
  <c r="M1619" i="88"/>
  <c r="P1618" i="88"/>
  <c r="M1618" i="88"/>
  <c r="P1617" i="88"/>
  <c r="M1617" i="88"/>
  <c r="P1616" i="88"/>
  <c r="M1616" i="88"/>
  <c r="P1615" i="88"/>
  <c r="M1615" i="88"/>
  <c r="P1614" i="88"/>
  <c r="M1614" i="88"/>
  <c r="P1613" i="88"/>
  <c r="M1613" i="88"/>
  <c r="P1612" i="88"/>
  <c r="M1612" i="88"/>
  <c r="P1611" i="88"/>
  <c r="M1611" i="88"/>
  <c r="P1610" i="88"/>
  <c r="M1610" i="88"/>
  <c r="P1609" i="88"/>
  <c r="M1609" i="88"/>
  <c r="P1608" i="88"/>
  <c r="M1608" i="88"/>
  <c r="P1607" i="88"/>
  <c r="M1607" i="88"/>
  <c r="P1606" i="88"/>
  <c r="M1606" i="88"/>
  <c r="P1605" i="88"/>
  <c r="M1605" i="88"/>
  <c r="P1604" i="88"/>
  <c r="M1604" i="88"/>
  <c r="P1603" i="88"/>
  <c r="M1603" i="88"/>
  <c r="P1602" i="88"/>
  <c r="M1602" i="88"/>
  <c r="P1601" i="88"/>
  <c r="M1601" i="88"/>
  <c r="P1600" i="88"/>
  <c r="M1600" i="88"/>
  <c r="P1599" i="88"/>
  <c r="M1599" i="88"/>
  <c r="P1598" i="88"/>
  <c r="M1598" i="88"/>
  <c r="P1597" i="88"/>
  <c r="M1597" i="88"/>
  <c r="P1596" i="88"/>
  <c r="M1596" i="88"/>
  <c r="P1595" i="88"/>
  <c r="M1595" i="88"/>
  <c r="P1594" i="88"/>
  <c r="M1594" i="88"/>
  <c r="P1593" i="88"/>
  <c r="M1593" i="88"/>
  <c r="P1592" i="88"/>
  <c r="M1592" i="88"/>
  <c r="P1591" i="88"/>
  <c r="M1591" i="88"/>
  <c r="P1590" i="88"/>
  <c r="M1590" i="88"/>
  <c r="P1589" i="88"/>
  <c r="M1589" i="88"/>
  <c r="P1588" i="88"/>
  <c r="M1588" i="88"/>
  <c r="P1587" i="88"/>
  <c r="M1587" i="88"/>
  <c r="P1586" i="88"/>
  <c r="M1586" i="88"/>
  <c r="P1585" i="88"/>
  <c r="M1585" i="88"/>
  <c r="P1584" i="88"/>
  <c r="M1584" i="88"/>
  <c r="P1583" i="88"/>
  <c r="M1583" i="88"/>
  <c r="P1582" i="88"/>
  <c r="M1582" i="88"/>
  <c r="P1581" i="88"/>
  <c r="M1581" i="88"/>
  <c r="P1580" i="88"/>
  <c r="M1580" i="88"/>
  <c r="P1579" i="88"/>
  <c r="M1579" i="88"/>
  <c r="P1578" i="88"/>
  <c r="M1578" i="88"/>
  <c r="P1577" i="88"/>
  <c r="M1577" i="88"/>
  <c r="P1576" i="88"/>
  <c r="M1576" i="88"/>
  <c r="P1575" i="88"/>
  <c r="M1575" i="88"/>
  <c r="P1574" i="88"/>
  <c r="M1574" i="88"/>
  <c r="P1573" i="88"/>
  <c r="M1573" i="88"/>
  <c r="P1572" i="88"/>
  <c r="M1572" i="88"/>
  <c r="P1571" i="88"/>
  <c r="M1571" i="88"/>
  <c r="P1570" i="88"/>
  <c r="M1570" i="88"/>
  <c r="P1569" i="88"/>
  <c r="M1569" i="88"/>
  <c r="P1568" i="88"/>
  <c r="M1568" i="88"/>
  <c r="P1567" i="88"/>
  <c r="M1567" i="88"/>
  <c r="P1566" i="88"/>
  <c r="M1566" i="88"/>
  <c r="P1565" i="88"/>
  <c r="M1565" i="88"/>
  <c r="P1564" i="88"/>
  <c r="M1564" i="88"/>
  <c r="P1563" i="88"/>
  <c r="M1563" i="88"/>
  <c r="P1562" i="88"/>
  <c r="M1562" i="88"/>
  <c r="P1561" i="88"/>
  <c r="M1561" i="88"/>
  <c r="P1560" i="88"/>
  <c r="M1560" i="88"/>
  <c r="P1559" i="88"/>
  <c r="M1559" i="88"/>
  <c r="P1558" i="88"/>
  <c r="M1558" i="88"/>
  <c r="P1557" i="88"/>
  <c r="M1557" i="88"/>
  <c r="P1556" i="88"/>
  <c r="M1556" i="88"/>
  <c r="P1555" i="88"/>
  <c r="M1555" i="88"/>
  <c r="P1554" i="88"/>
  <c r="M1554" i="88"/>
  <c r="P1553" i="88"/>
  <c r="M1553" i="88"/>
  <c r="P1552" i="88"/>
  <c r="M1552" i="88"/>
  <c r="P1551" i="88"/>
  <c r="M1551" i="88"/>
  <c r="P1550" i="88"/>
  <c r="M1550" i="88"/>
  <c r="P1549" i="88"/>
  <c r="M1549" i="88"/>
  <c r="P1548" i="88"/>
  <c r="M1548" i="88"/>
  <c r="P1547" i="88"/>
  <c r="M1547" i="88"/>
  <c r="P1546" i="88"/>
  <c r="M1546" i="88"/>
  <c r="P1545" i="88"/>
  <c r="M1545" i="88"/>
  <c r="P1544" i="88"/>
  <c r="M1544" i="88"/>
  <c r="P1543" i="88"/>
  <c r="M1543" i="88"/>
  <c r="P1542" i="88"/>
  <c r="M1542" i="88"/>
  <c r="P1541" i="88"/>
  <c r="M1541" i="88"/>
  <c r="P1540" i="88"/>
  <c r="M1540" i="88"/>
  <c r="P1539" i="88"/>
  <c r="M1539" i="88"/>
  <c r="P1538" i="88"/>
  <c r="M1538" i="88"/>
  <c r="P1537" i="88"/>
  <c r="M1537" i="88"/>
  <c r="P1536" i="88"/>
  <c r="M1536" i="88"/>
  <c r="P1535" i="88"/>
  <c r="M1535" i="88"/>
  <c r="P1534" i="88"/>
  <c r="M1534" i="88"/>
  <c r="P1533" i="88"/>
  <c r="M1533" i="88"/>
  <c r="P1532" i="88"/>
  <c r="M1532" i="88"/>
  <c r="P1531" i="88"/>
  <c r="M1531" i="88"/>
  <c r="P1530" i="88"/>
  <c r="M1530" i="88"/>
  <c r="P1529" i="88"/>
  <c r="M1529" i="88"/>
  <c r="P1528" i="88"/>
  <c r="M1528" i="88"/>
  <c r="P1527" i="88"/>
  <c r="M1527" i="88"/>
  <c r="P1526" i="88"/>
  <c r="M1526" i="88"/>
  <c r="P1525" i="88"/>
  <c r="M1525" i="88"/>
  <c r="P1524" i="88"/>
  <c r="M1524" i="88"/>
  <c r="P1523" i="88"/>
  <c r="M1523" i="88"/>
  <c r="P1522" i="88"/>
  <c r="M1522" i="88"/>
  <c r="P1521" i="88"/>
  <c r="M1521" i="88"/>
  <c r="P1520" i="88"/>
  <c r="M1520" i="88"/>
  <c r="P1519" i="88"/>
  <c r="M1519" i="88"/>
  <c r="P1518" i="88"/>
  <c r="M1518" i="88"/>
  <c r="P1517" i="88"/>
  <c r="M1517" i="88"/>
  <c r="P1516" i="88"/>
  <c r="M1516" i="88"/>
  <c r="P1515" i="88"/>
  <c r="M1515" i="88"/>
  <c r="P1514" i="88"/>
  <c r="M1514" i="88"/>
  <c r="P1513" i="88"/>
  <c r="M1513" i="88"/>
  <c r="P1512" i="88"/>
  <c r="M1512" i="88"/>
  <c r="P1511" i="88"/>
  <c r="M1511" i="88"/>
  <c r="P1510" i="88"/>
  <c r="M1510" i="88"/>
  <c r="P1509" i="88"/>
  <c r="M1509" i="88"/>
  <c r="P1508" i="88"/>
  <c r="M1508" i="88"/>
  <c r="P1507" i="88"/>
  <c r="M1507" i="88"/>
  <c r="P1506" i="88"/>
  <c r="M1506" i="88"/>
  <c r="P1505" i="88"/>
  <c r="M1505" i="88"/>
  <c r="P1504" i="88"/>
  <c r="M1504" i="88"/>
  <c r="P1503" i="88"/>
  <c r="M1503" i="88"/>
  <c r="P1502" i="88"/>
  <c r="M1502" i="88"/>
  <c r="P1501" i="88"/>
  <c r="M1501" i="88"/>
  <c r="P1500" i="88"/>
  <c r="M1500" i="88"/>
  <c r="P1499" i="88"/>
  <c r="M1499" i="88"/>
  <c r="P1498" i="88"/>
  <c r="M1498" i="88"/>
  <c r="P1497" i="88"/>
  <c r="M1497" i="88"/>
  <c r="P1496" i="88"/>
  <c r="M1496" i="88"/>
  <c r="P1495" i="88"/>
  <c r="M1495" i="88"/>
  <c r="P1494" i="88"/>
  <c r="M1494" i="88"/>
  <c r="P1493" i="88"/>
  <c r="M1493" i="88"/>
  <c r="P1492" i="88"/>
  <c r="M1492" i="88"/>
  <c r="P1491" i="88"/>
  <c r="M1491" i="88"/>
  <c r="P1490" i="88"/>
  <c r="M1490" i="88"/>
  <c r="P1489" i="88"/>
  <c r="M1489" i="88"/>
  <c r="P1488" i="88"/>
  <c r="M1488" i="88"/>
  <c r="P1487" i="88"/>
  <c r="M1487" i="88"/>
  <c r="P1486" i="88"/>
  <c r="M1486" i="88"/>
  <c r="P1485" i="88"/>
  <c r="M1485" i="88"/>
  <c r="P1484" i="88"/>
  <c r="M1484" i="88"/>
  <c r="P1483" i="88"/>
  <c r="M1483" i="88"/>
  <c r="P1482" i="88"/>
  <c r="M1482" i="88"/>
  <c r="P1481" i="88"/>
  <c r="M1481" i="88"/>
  <c r="P1480" i="88"/>
  <c r="M1480" i="88"/>
  <c r="P1479" i="88"/>
  <c r="M1479" i="88"/>
  <c r="P1478" i="88"/>
  <c r="M1478" i="88"/>
  <c r="P1477" i="88"/>
  <c r="M1477" i="88"/>
  <c r="P1476" i="88"/>
  <c r="M1476" i="88"/>
  <c r="P1475" i="88"/>
  <c r="M1475" i="88"/>
  <c r="P1474" i="88"/>
  <c r="M1474" i="88"/>
  <c r="P1473" i="88"/>
  <c r="M1473" i="88"/>
  <c r="P1472" i="88"/>
  <c r="M1472" i="88"/>
  <c r="P1471" i="88"/>
  <c r="M1471" i="88"/>
  <c r="P1470" i="88"/>
  <c r="M1470" i="88"/>
  <c r="P1469" i="88"/>
  <c r="M1469" i="88"/>
  <c r="P1468" i="88"/>
  <c r="M1468" i="88"/>
  <c r="P1467" i="88"/>
  <c r="M1467" i="88"/>
  <c r="P1466" i="88"/>
  <c r="M1466" i="88"/>
  <c r="P1465" i="88"/>
  <c r="M1465" i="88"/>
  <c r="P1464" i="88"/>
  <c r="M1464" i="88"/>
  <c r="P1463" i="88"/>
  <c r="M1463" i="88"/>
  <c r="P1462" i="88"/>
  <c r="M1462" i="88"/>
  <c r="P1461" i="88"/>
  <c r="M1461" i="88"/>
  <c r="P1460" i="88"/>
  <c r="M1460" i="88"/>
  <c r="P1459" i="88"/>
  <c r="M1459" i="88"/>
  <c r="P1458" i="88"/>
  <c r="M1458" i="88"/>
  <c r="P1457" i="88"/>
  <c r="M1457" i="88"/>
  <c r="P1456" i="88"/>
  <c r="M1456" i="88"/>
  <c r="P1455" i="88"/>
  <c r="M1455" i="88"/>
  <c r="P1454" i="88"/>
  <c r="M1454" i="88"/>
  <c r="P1453" i="88"/>
  <c r="M1453" i="88"/>
  <c r="P1452" i="88"/>
  <c r="M1452" i="88"/>
  <c r="P1451" i="88"/>
  <c r="M1451" i="88"/>
  <c r="P1450" i="88"/>
  <c r="M1450" i="88"/>
  <c r="P1449" i="88"/>
  <c r="M1449" i="88"/>
  <c r="P1448" i="88"/>
  <c r="M1448" i="88"/>
  <c r="P1447" i="88"/>
  <c r="M1447" i="88"/>
  <c r="P1446" i="88"/>
  <c r="M1446" i="88"/>
  <c r="P1445" i="88"/>
  <c r="M1445" i="88"/>
  <c r="P1444" i="88"/>
  <c r="M1444" i="88"/>
  <c r="P1443" i="88"/>
  <c r="M1443" i="88"/>
  <c r="P1442" i="88"/>
  <c r="M1442" i="88"/>
  <c r="P1441" i="88"/>
  <c r="M1441" i="88"/>
  <c r="P1440" i="88"/>
  <c r="M1440" i="88"/>
  <c r="P1439" i="88"/>
  <c r="M1439" i="88"/>
  <c r="P1438" i="88"/>
  <c r="M1438" i="88"/>
  <c r="P1437" i="88"/>
  <c r="M1437" i="88"/>
  <c r="P1436" i="88"/>
  <c r="M1436" i="88"/>
  <c r="P1435" i="88"/>
  <c r="M1435" i="88"/>
  <c r="P1434" i="88"/>
  <c r="M1434" i="88"/>
  <c r="P1433" i="88"/>
  <c r="M1433" i="88"/>
  <c r="P1432" i="88"/>
  <c r="M1432" i="88"/>
  <c r="P1431" i="88"/>
  <c r="M1431" i="88"/>
  <c r="P1430" i="88"/>
  <c r="M1430" i="88"/>
  <c r="P1429" i="88"/>
  <c r="M1429" i="88"/>
  <c r="P1428" i="88"/>
  <c r="M1428" i="88"/>
  <c r="P1427" i="88"/>
  <c r="M1427" i="88"/>
  <c r="P1426" i="88"/>
  <c r="M1426" i="88"/>
  <c r="P1425" i="88"/>
  <c r="M1425" i="88"/>
  <c r="P1424" i="88"/>
  <c r="M1424" i="88"/>
  <c r="P1423" i="88"/>
  <c r="M1423" i="88"/>
  <c r="P1422" i="88"/>
  <c r="M1422" i="88"/>
  <c r="P1421" i="88"/>
  <c r="M1421" i="88"/>
  <c r="P1420" i="88"/>
  <c r="M1420" i="88"/>
  <c r="P1419" i="88"/>
  <c r="M1419" i="88"/>
  <c r="P1418" i="88"/>
  <c r="M1418" i="88"/>
  <c r="P1417" i="88"/>
  <c r="M1417" i="88"/>
  <c r="P1416" i="88"/>
  <c r="M1416" i="88"/>
  <c r="P1415" i="88"/>
  <c r="M1415" i="88"/>
  <c r="P1414" i="88"/>
  <c r="M1414" i="88"/>
  <c r="P1413" i="88"/>
  <c r="M1413" i="88"/>
  <c r="P1412" i="88"/>
  <c r="M1412" i="88"/>
  <c r="P1411" i="88"/>
  <c r="M1411" i="88"/>
  <c r="P1410" i="88"/>
  <c r="M1410" i="88"/>
  <c r="P1409" i="88"/>
  <c r="M1409" i="88"/>
  <c r="P1408" i="88"/>
  <c r="M1408" i="88"/>
  <c r="P1407" i="88"/>
  <c r="M1407" i="88"/>
  <c r="P1406" i="88"/>
  <c r="M1406" i="88"/>
  <c r="P1405" i="88"/>
  <c r="M1405" i="88"/>
  <c r="P1404" i="88"/>
  <c r="M1404" i="88"/>
  <c r="P1403" i="88"/>
  <c r="M1403" i="88"/>
  <c r="P1402" i="88"/>
  <c r="M1402" i="88"/>
  <c r="P1401" i="88"/>
  <c r="M1401" i="88"/>
  <c r="P1400" i="88"/>
  <c r="M1400" i="88"/>
  <c r="P1399" i="88"/>
  <c r="M1399" i="88"/>
  <c r="P1398" i="88"/>
  <c r="M1398" i="88"/>
  <c r="P1397" i="88"/>
  <c r="M1397" i="88"/>
  <c r="P1396" i="88"/>
  <c r="M1396" i="88"/>
  <c r="P1395" i="88"/>
  <c r="M1395" i="88"/>
  <c r="P1394" i="88"/>
  <c r="M1394" i="88"/>
  <c r="P1393" i="88"/>
  <c r="M1393" i="88"/>
  <c r="P1392" i="88"/>
  <c r="M1392" i="88"/>
  <c r="P1391" i="88"/>
  <c r="M1391" i="88"/>
  <c r="P1390" i="88"/>
  <c r="M1390" i="88"/>
  <c r="P1389" i="88"/>
  <c r="M1389" i="88"/>
  <c r="P1388" i="88"/>
  <c r="M1388" i="88"/>
  <c r="P1387" i="88"/>
  <c r="M1387" i="88"/>
  <c r="P1386" i="88"/>
  <c r="M1386" i="88"/>
  <c r="P1385" i="88"/>
  <c r="M1385" i="88"/>
  <c r="P1384" i="88"/>
  <c r="M1384" i="88"/>
  <c r="P1383" i="88"/>
  <c r="M1383" i="88"/>
  <c r="P1382" i="88"/>
  <c r="M1382" i="88"/>
  <c r="P1381" i="88"/>
  <c r="M1381" i="88"/>
  <c r="P1380" i="88"/>
  <c r="M1380" i="88"/>
  <c r="P1379" i="88"/>
  <c r="M1379" i="88"/>
  <c r="P1378" i="88"/>
  <c r="M1378" i="88"/>
  <c r="P1377" i="88"/>
  <c r="M1377" i="88"/>
  <c r="P1376" i="88"/>
  <c r="M1376" i="88"/>
  <c r="P1375" i="88"/>
  <c r="M1375" i="88"/>
  <c r="P1374" i="88"/>
  <c r="M1374" i="88"/>
  <c r="P1373" i="88"/>
  <c r="M1373" i="88"/>
  <c r="P1372" i="88"/>
  <c r="M1372" i="88"/>
  <c r="P1371" i="88"/>
  <c r="M1371" i="88"/>
  <c r="P1370" i="88"/>
  <c r="M1370" i="88"/>
  <c r="P1369" i="88"/>
  <c r="M1369" i="88"/>
  <c r="P1368" i="88"/>
  <c r="M1368" i="88"/>
  <c r="P1367" i="88"/>
  <c r="M1367" i="88"/>
  <c r="P1366" i="88"/>
  <c r="M1366" i="88"/>
  <c r="P1365" i="88"/>
  <c r="M1365" i="88"/>
  <c r="P1364" i="88"/>
  <c r="M1364" i="88"/>
  <c r="P1363" i="88"/>
  <c r="M1363" i="88"/>
  <c r="P1362" i="88"/>
  <c r="M1362" i="88"/>
  <c r="P1361" i="88"/>
  <c r="M1361" i="88"/>
  <c r="P1360" i="88"/>
  <c r="M1360" i="88"/>
  <c r="P1359" i="88"/>
  <c r="M1359" i="88"/>
  <c r="P1358" i="88"/>
  <c r="M1358" i="88"/>
  <c r="P1357" i="88"/>
  <c r="M1357" i="88"/>
  <c r="P1356" i="88"/>
  <c r="M1356" i="88"/>
  <c r="P1355" i="88"/>
  <c r="M1355" i="88"/>
  <c r="P1354" i="88"/>
  <c r="M1354" i="88"/>
  <c r="P1353" i="88"/>
  <c r="M1353" i="88"/>
  <c r="P1352" i="88"/>
  <c r="M1352" i="88"/>
  <c r="P1351" i="88"/>
  <c r="M1351" i="88"/>
  <c r="P1350" i="88"/>
  <c r="M1350" i="88"/>
  <c r="P1349" i="88"/>
  <c r="M1349" i="88"/>
  <c r="P1348" i="88"/>
  <c r="M1348" i="88"/>
  <c r="P1347" i="88"/>
  <c r="M1347" i="88"/>
  <c r="P1346" i="88"/>
  <c r="M1346" i="88"/>
  <c r="P1345" i="88"/>
  <c r="M1345" i="88"/>
  <c r="P1344" i="88"/>
  <c r="M1344" i="88"/>
  <c r="P1343" i="88"/>
  <c r="M1343" i="88"/>
  <c r="P1342" i="88"/>
  <c r="M1342" i="88"/>
  <c r="P1341" i="88"/>
  <c r="M1341" i="88"/>
  <c r="P1340" i="88"/>
  <c r="M1340" i="88"/>
  <c r="P1339" i="88"/>
  <c r="M1339" i="88"/>
  <c r="P1338" i="88"/>
  <c r="M1338" i="88"/>
  <c r="P1337" i="88"/>
  <c r="M1337" i="88"/>
  <c r="P1336" i="88"/>
  <c r="M1336" i="88"/>
  <c r="P1335" i="88"/>
  <c r="M1335" i="88"/>
  <c r="P1334" i="88"/>
  <c r="M1334" i="88"/>
  <c r="P1333" i="88"/>
  <c r="M1333" i="88"/>
  <c r="P1332" i="88"/>
  <c r="M1332" i="88"/>
  <c r="P1331" i="88"/>
  <c r="M1331" i="88"/>
  <c r="P1330" i="88"/>
  <c r="M1330" i="88"/>
  <c r="P1329" i="88"/>
  <c r="M1329" i="88"/>
  <c r="P1328" i="88"/>
  <c r="M1328" i="88"/>
  <c r="P1327" i="88"/>
  <c r="M1327" i="88"/>
  <c r="P1326" i="88"/>
  <c r="M1326" i="88"/>
  <c r="P1325" i="88"/>
  <c r="M1325" i="88"/>
  <c r="P1324" i="88"/>
  <c r="M1324" i="88"/>
  <c r="P1323" i="88"/>
  <c r="M1323" i="88"/>
  <c r="P1322" i="88"/>
  <c r="M1322" i="88"/>
  <c r="P1321" i="88"/>
  <c r="M1321" i="88"/>
  <c r="P1320" i="88"/>
  <c r="M1320" i="88"/>
  <c r="P1319" i="88"/>
  <c r="M1319" i="88"/>
  <c r="P1318" i="88"/>
  <c r="M1318" i="88"/>
  <c r="P1317" i="88"/>
  <c r="M1317" i="88"/>
  <c r="P1316" i="88"/>
  <c r="M1316" i="88"/>
  <c r="P1315" i="88"/>
  <c r="M1315" i="88"/>
  <c r="P1314" i="88"/>
  <c r="M1314" i="88"/>
  <c r="P1313" i="88"/>
  <c r="M1313" i="88"/>
  <c r="P1312" i="88"/>
  <c r="M1312" i="88"/>
  <c r="P1311" i="88"/>
  <c r="M1311" i="88"/>
  <c r="P1310" i="88"/>
  <c r="M1310" i="88"/>
  <c r="P1309" i="88"/>
  <c r="M1309" i="88"/>
  <c r="P1308" i="88"/>
  <c r="M1308" i="88"/>
  <c r="P1307" i="88"/>
  <c r="M1307" i="88"/>
  <c r="P1306" i="88"/>
  <c r="M1306" i="88"/>
  <c r="P1305" i="88"/>
  <c r="M1305" i="88"/>
  <c r="P1304" i="88"/>
  <c r="M1304" i="88"/>
  <c r="P1303" i="88"/>
  <c r="M1303" i="88"/>
  <c r="P1302" i="88"/>
  <c r="M1302" i="88"/>
  <c r="P1301" i="88"/>
  <c r="M1301" i="88"/>
  <c r="P1300" i="88"/>
  <c r="M1300" i="88"/>
  <c r="P1299" i="88"/>
  <c r="M1299" i="88"/>
  <c r="P1298" i="88"/>
  <c r="M1298" i="88"/>
  <c r="P1297" i="88"/>
  <c r="M1297" i="88"/>
  <c r="P1296" i="88"/>
  <c r="M1296" i="88"/>
  <c r="P1295" i="88"/>
  <c r="M1295" i="88"/>
  <c r="P1294" i="88"/>
  <c r="M1294" i="88"/>
  <c r="P1293" i="88"/>
  <c r="M1293" i="88"/>
  <c r="P1292" i="88"/>
  <c r="M1292" i="88"/>
  <c r="P1291" i="88"/>
  <c r="M1291" i="88"/>
  <c r="P1290" i="88"/>
  <c r="M1290" i="88"/>
  <c r="P1289" i="88"/>
  <c r="M1289" i="88"/>
  <c r="P1288" i="88"/>
  <c r="M1288" i="88"/>
  <c r="P1287" i="88"/>
  <c r="M1287" i="88"/>
  <c r="P1286" i="88"/>
  <c r="M1286" i="88"/>
  <c r="P1285" i="88"/>
  <c r="M1285" i="88"/>
  <c r="P1284" i="88"/>
  <c r="M1284" i="88"/>
  <c r="P1283" i="88"/>
  <c r="M1283" i="88"/>
  <c r="P1282" i="88"/>
  <c r="M1282" i="88"/>
  <c r="P1281" i="88"/>
  <c r="M1281" i="88"/>
  <c r="P1280" i="88"/>
  <c r="M1280" i="88"/>
  <c r="P1279" i="88"/>
  <c r="M1279" i="88"/>
  <c r="P1278" i="88"/>
  <c r="M1278" i="88"/>
  <c r="P1277" i="88"/>
  <c r="M1277" i="88"/>
  <c r="P1276" i="88"/>
  <c r="M1276" i="88"/>
  <c r="P1275" i="88"/>
  <c r="M1275" i="88"/>
  <c r="P1274" i="88"/>
  <c r="M1274" i="88"/>
  <c r="P1273" i="88"/>
  <c r="M1273" i="88"/>
  <c r="P1272" i="88"/>
  <c r="M1272" i="88"/>
  <c r="P1271" i="88"/>
  <c r="M1271" i="88"/>
  <c r="P1270" i="88"/>
  <c r="M1270" i="88"/>
  <c r="P1269" i="88"/>
  <c r="M1269" i="88"/>
  <c r="P1268" i="88"/>
  <c r="M1268" i="88"/>
  <c r="P1267" i="88"/>
  <c r="M1267" i="88"/>
  <c r="P1266" i="88"/>
  <c r="M1266" i="88"/>
  <c r="P1265" i="88"/>
  <c r="M1265" i="88"/>
  <c r="P1264" i="88"/>
  <c r="M1264" i="88"/>
  <c r="P1263" i="88"/>
  <c r="M1263" i="88"/>
  <c r="P1262" i="88"/>
  <c r="M1262" i="88"/>
  <c r="P1261" i="88"/>
  <c r="M1261" i="88"/>
  <c r="P1260" i="88"/>
  <c r="M1260" i="88"/>
  <c r="P1259" i="88"/>
  <c r="M1259" i="88"/>
  <c r="P1258" i="88"/>
  <c r="M1258" i="88"/>
  <c r="P1257" i="88"/>
  <c r="M1257" i="88"/>
  <c r="P1256" i="88"/>
  <c r="M1256" i="88"/>
  <c r="P1255" i="88"/>
  <c r="M1255" i="88"/>
  <c r="P1254" i="88"/>
  <c r="M1254" i="88"/>
  <c r="P1253" i="88"/>
  <c r="M1253" i="88"/>
  <c r="P1252" i="88"/>
  <c r="M1252" i="88"/>
  <c r="P1251" i="88"/>
  <c r="M1251" i="88"/>
  <c r="P1250" i="88"/>
  <c r="M1250" i="88"/>
  <c r="P1249" i="88"/>
  <c r="M1249" i="88"/>
  <c r="P1248" i="88"/>
  <c r="M1248" i="88"/>
  <c r="P1247" i="88"/>
  <c r="M1247" i="88"/>
  <c r="P1246" i="88"/>
  <c r="M1246" i="88"/>
  <c r="P1245" i="88"/>
  <c r="M1245" i="88"/>
  <c r="P1244" i="88"/>
  <c r="M1244" i="88"/>
  <c r="P1243" i="88"/>
  <c r="M1243" i="88"/>
  <c r="P1242" i="88"/>
  <c r="M1242" i="88"/>
  <c r="P1241" i="88"/>
  <c r="M1241" i="88"/>
  <c r="P1240" i="88"/>
  <c r="M1240" i="88"/>
  <c r="P1239" i="88"/>
  <c r="M1239" i="88"/>
  <c r="P1238" i="88"/>
  <c r="M1238" i="88"/>
  <c r="P1237" i="88"/>
  <c r="M1237" i="88"/>
  <c r="P1236" i="88"/>
  <c r="M1236" i="88"/>
  <c r="P1235" i="88"/>
  <c r="M1235" i="88"/>
  <c r="P1234" i="88"/>
  <c r="M1234" i="88"/>
  <c r="P1233" i="88"/>
  <c r="M1233" i="88"/>
  <c r="P1232" i="88"/>
  <c r="M1232" i="88"/>
  <c r="P1231" i="88"/>
  <c r="M1231" i="88"/>
  <c r="P1230" i="88"/>
  <c r="M1230" i="88"/>
  <c r="P1229" i="88"/>
  <c r="M1229" i="88"/>
  <c r="P1228" i="88"/>
  <c r="M1228" i="88"/>
  <c r="P1227" i="88"/>
  <c r="M1227" i="88"/>
  <c r="P1226" i="88"/>
  <c r="M1226" i="88"/>
  <c r="P1225" i="88"/>
  <c r="M1225" i="88"/>
  <c r="P1224" i="88"/>
  <c r="M1224" i="88"/>
  <c r="P1223" i="88"/>
  <c r="M1223" i="88"/>
  <c r="P1222" i="88"/>
  <c r="M1222" i="88"/>
  <c r="P1221" i="88"/>
  <c r="M1221" i="88"/>
  <c r="P1220" i="88"/>
  <c r="M1220" i="88"/>
  <c r="P1219" i="88"/>
  <c r="M1219" i="88"/>
  <c r="P1218" i="88"/>
  <c r="M1218" i="88"/>
  <c r="P1217" i="88"/>
  <c r="M1217" i="88"/>
  <c r="P1216" i="88"/>
  <c r="M1216" i="88"/>
  <c r="P1215" i="88"/>
  <c r="M1215" i="88"/>
  <c r="P1214" i="88"/>
  <c r="M1214" i="88"/>
  <c r="P1213" i="88"/>
  <c r="M1213" i="88"/>
  <c r="P1212" i="88"/>
  <c r="M1212" i="88"/>
  <c r="P1211" i="88"/>
  <c r="M1211" i="88"/>
  <c r="P1210" i="88"/>
  <c r="M1210" i="88"/>
  <c r="P1209" i="88"/>
  <c r="M1209" i="88"/>
  <c r="P1208" i="88"/>
  <c r="M1208" i="88"/>
  <c r="P1207" i="88"/>
  <c r="M1207" i="88"/>
  <c r="P1206" i="88"/>
  <c r="M1206" i="88"/>
  <c r="P1205" i="88"/>
  <c r="M1205" i="88"/>
  <c r="P1204" i="88"/>
  <c r="M1204" i="88"/>
  <c r="P1203" i="88"/>
  <c r="M1203" i="88"/>
  <c r="P1202" i="88"/>
  <c r="M1202" i="88"/>
  <c r="P1201" i="88"/>
  <c r="M1201" i="88"/>
  <c r="P1200" i="88"/>
  <c r="M1200" i="88"/>
  <c r="P1199" i="88"/>
  <c r="M1199" i="88"/>
  <c r="P1198" i="88"/>
  <c r="M1198" i="88"/>
  <c r="P1197" i="88"/>
  <c r="M1197" i="88"/>
  <c r="P1196" i="88"/>
  <c r="M1196" i="88"/>
  <c r="P1195" i="88"/>
  <c r="M1195" i="88"/>
  <c r="P1194" i="88"/>
  <c r="M1194" i="88"/>
  <c r="P1193" i="88"/>
  <c r="M1193" i="88"/>
  <c r="P1192" i="88"/>
  <c r="M1192" i="88"/>
  <c r="P1191" i="88"/>
  <c r="M1191" i="88"/>
  <c r="P1190" i="88"/>
  <c r="M1190" i="88"/>
  <c r="P1189" i="88"/>
  <c r="M1189" i="88"/>
  <c r="P1188" i="88"/>
  <c r="M1188" i="88"/>
  <c r="P1187" i="88"/>
  <c r="M1187" i="88"/>
  <c r="P1186" i="88"/>
  <c r="M1186" i="88"/>
  <c r="P1185" i="88"/>
  <c r="M1185" i="88"/>
  <c r="P1184" i="88"/>
  <c r="M1184" i="88"/>
  <c r="P1183" i="88"/>
  <c r="M1183" i="88"/>
  <c r="P1182" i="88"/>
  <c r="M1182" i="88"/>
  <c r="P1181" i="88"/>
  <c r="M1181" i="88"/>
  <c r="P1180" i="88"/>
  <c r="M1180" i="88"/>
  <c r="P1179" i="88"/>
  <c r="M1179" i="88"/>
  <c r="P1178" i="88"/>
  <c r="M1178" i="88"/>
  <c r="P1177" i="88"/>
  <c r="M1177" i="88"/>
  <c r="P1176" i="88"/>
  <c r="M1176" i="88"/>
  <c r="P1175" i="88"/>
  <c r="M1175" i="88"/>
  <c r="P1174" i="88"/>
  <c r="M1174" i="88"/>
  <c r="P1173" i="88"/>
  <c r="M1173" i="88"/>
  <c r="P1172" i="88"/>
  <c r="M1172" i="88"/>
  <c r="P1171" i="88"/>
  <c r="M1171" i="88"/>
  <c r="P1170" i="88"/>
  <c r="M1170" i="88"/>
  <c r="P1169" i="88"/>
  <c r="M1169" i="88"/>
  <c r="P1168" i="88"/>
  <c r="M1168" i="88"/>
  <c r="P1167" i="88"/>
  <c r="M1167" i="88"/>
  <c r="P1166" i="88"/>
  <c r="M1166" i="88"/>
  <c r="P1165" i="88"/>
  <c r="M1165" i="88"/>
  <c r="P1164" i="88"/>
  <c r="M1164" i="88"/>
  <c r="P1163" i="88"/>
  <c r="M1163" i="88"/>
  <c r="P1162" i="88"/>
  <c r="M1162" i="88"/>
  <c r="P1161" i="88"/>
  <c r="M1161" i="88"/>
  <c r="P1160" i="88"/>
  <c r="M1160" i="88"/>
  <c r="P1159" i="88"/>
  <c r="M1159" i="88"/>
  <c r="P1158" i="88"/>
  <c r="M1158" i="88"/>
  <c r="P1157" i="88"/>
  <c r="M1157" i="88"/>
  <c r="P1156" i="88"/>
  <c r="M1156" i="88"/>
  <c r="P1155" i="88"/>
  <c r="M1155" i="88"/>
  <c r="P1154" i="88"/>
  <c r="M1154" i="88"/>
  <c r="P1153" i="88"/>
  <c r="M1153" i="88"/>
  <c r="P1152" i="88"/>
  <c r="M1152" i="88"/>
  <c r="P1151" i="88"/>
  <c r="M1151" i="88"/>
  <c r="P1150" i="88"/>
  <c r="M1150" i="88"/>
  <c r="P1149" i="88"/>
  <c r="M1149" i="88"/>
  <c r="P1148" i="88"/>
  <c r="M1148" i="88"/>
  <c r="P1147" i="88"/>
  <c r="M1147" i="88"/>
  <c r="P1146" i="88"/>
  <c r="M1146" i="88"/>
  <c r="P1145" i="88"/>
  <c r="M1145" i="88"/>
  <c r="P1144" i="88"/>
  <c r="M1144" i="88"/>
  <c r="P1143" i="88"/>
  <c r="M1143" i="88"/>
  <c r="P1142" i="88"/>
  <c r="M1142" i="88"/>
  <c r="P1141" i="88"/>
  <c r="M1141" i="88"/>
  <c r="P1140" i="88"/>
  <c r="M1140" i="88"/>
  <c r="P1139" i="88"/>
  <c r="M1139" i="88"/>
  <c r="P1138" i="88"/>
  <c r="M1138" i="88"/>
  <c r="P1137" i="88"/>
  <c r="M1137" i="88"/>
  <c r="P1136" i="88"/>
  <c r="M1136" i="88"/>
  <c r="P1135" i="88"/>
  <c r="M1135" i="88"/>
  <c r="P1134" i="88"/>
  <c r="M1134" i="88"/>
  <c r="P1133" i="88"/>
  <c r="M1133" i="88"/>
  <c r="P1132" i="88"/>
  <c r="M1132" i="88"/>
  <c r="P1131" i="88"/>
  <c r="M1131" i="88"/>
  <c r="P1130" i="88"/>
  <c r="M1130" i="88"/>
  <c r="P1129" i="88"/>
  <c r="M1129" i="88"/>
  <c r="P1128" i="88"/>
  <c r="M1128" i="88"/>
  <c r="P1127" i="88"/>
  <c r="M1127" i="88"/>
  <c r="P1126" i="88"/>
  <c r="M1126" i="88"/>
  <c r="P1125" i="88"/>
  <c r="M1125" i="88"/>
  <c r="P1124" i="88"/>
  <c r="M1124" i="88"/>
  <c r="P1123" i="88"/>
  <c r="M1123" i="88"/>
  <c r="P1122" i="88"/>
  <c r="M1122" i="88"/>
  <c r="P1121" i="88"/>
  <c r="M1121" i="88"/>
  <c r="P1120" i="88"/>
  <c r="M1120" i="88"/>
  <c r="P1119" i="88"/>
  <c r="M1119" i="88"/>
  <c r="P1118" i="88"/>
  <c r="M1118" i="88"/>
  <c r="P1117" i="88"/>
  <c r="M1117" i="88"/>
  <c r="P1116" i="88"/>
  <c r="M1116" i="88"/>
  <c r="P1115" i="88"/>
  <c r="M1115" i="88"/>
  <c r="P1114" i="88"/>
  <c r="M1114" i="88"/>
  <c r="P1113" i="88"/>
  <c r="M1113" i="88"/>
  <c r="P1112" i="88"/>
  <c r="M1112" i="88"/>
  <c r="P1111" i="88"/>
  <c r="M1111" i="88"/>
  <c r="P1110" i="88"/>
  <c r="M1110" i="88"/>
  <c r="P1109" i="88"/>
  <c r="M1109" i="88"/>
  <c r="P1108" i="88"/>
  <c r="M1108" i="88"/>
  <c r="P1107" i="88"/>
  <c r="M1107" i="88"/>
  <c r="P1106" i="88"/>
  <c r="M1106" i="88"/>
  <c r="P1105" i="88"/>
  <c r="M1105" i="88"/>
  <c r="P1104" i="88"/>
  <c r="M1104" i="88"/>
  <c r="P1103" i="88"/>
  <c r="M1103" i="88"/>
  <c r="P1102" i="88"/>
  <c r="M1102" i="88"/>
  <c r="P1101" i="88"/>
  <c r="M1101" i="88"/>
  <c r="P1100" i="88"/>
  <c r="M1100" i="88"/>
  <c r="P1099" i="88"/>
  <c r="M1099" i="88"/>
  <c r="P1098" i="88"/>
  <c r="M1098" i="88"/>
  <c r="P1097" i="88"/>
  <c r="M1097" i="88"/>
  <c r="P1096" i="88"/>
  <c r="M1096" i="88"/>
  <c r="P1095" i="88"/>
  <c r="M1095" i="88"/>
  <c r="P1094" i="88"/>
  <c r="M1094" i="88"/>
  <c r="P1093" i="88"/>
  <c r="M1093" i="88"/>
  <c r="P1092" i="88"/>
  <c r="M1092" i="88"/>
  <c r="P1091" i="88"/>
  <c r="M1091" i="88"/>
  <c r="P1090" i="88"/>
  <c r="M1090" i="88"/>
  <c r="P1089" i="88"/>
  <c r="M1089" i="88"/>
  <c r="P1088" i="88"/>
  <c r="M1088" i="88"/>
  <c r="P1087" i="88"/>
  <c r="M1087" i="88"/>
  <c r="P1086" i="88"/>
  <c r="M1086" i="88"/>
  <c r="P1085" i="88"/>
  <c r="M1085" i="88"/>
  <c r="P1084" i="88"/>
  <c r="M1084" i="88"/>
  <c r="P1083" i="88"/>
  <c r="M1083" i="88"/>
  <c r="P1082" i="88"/>
  <c r="M1082" i="88"/>
  <c r="P1081" i="88"/>
  <c r="M1081" i="88"/>
  <c r="P1080" i="88"/>
  <c r="M1080" i="88"/>
  <c r="P1079" i="88"/>
  <c r="M1079" i="88"/>
  <c r="P1078" i="88"/>
  <c r="M1078" i="88"/>
  <c r="P1077" i="88"/>
  <c r="M1077" i="88"/>
  <c r="P1076" i="88"/>
  <c r="M1076" i="88"/>
  <c r="P1075" i="88"/>
  <c r="M1075" i="88"/>
  <c r="P1074" i="88"/>
  <c r="M1074" i="88"/>
  <c r="P1073" i="88"/>
  <c r="M1073" i="88"/>
  <c r="P1072" i="88"/>
  <c r="M1072" i="88"/>
  <c r="P1071" i="88"/>
  <c r="M1071" i="88"/>
  <c r="P1070" i="88"/>
  <c r="M1070" i="88"/>
  <c r="P1069" i="88"/>
  <c r="M1069" i="88"/>
  <c r="P1068" i="88"/>
  <c r="M1068" i="88"/>
  <c r="P1067" i="88"/>
  <c r="M1067" i="88"/>
  <c r="P1066" i="88"/>
  <c r="M1066" i="88"/>
  <c r="P1065" i="88"/>
  <c r="M1065" i="88"/>
  <c r="P1064" i="88"/>
  <c r="M1064" i="88"/>
  <c r="P1063" i="88"/>
  <c r="M1063" i="88"/>
  <c r="P1062" i="88"/>
  <c r="M1062" i="88"/>
  <c r="P1061" i="88"/>
  <c r="M1061" i="88"/>
  <c r="P1060" i="88"/>
  <c r="M1060" i="88"/>
  <c r="P1059" i="88"/>
  <c r="M1059" i="88"/>
  <c r="P1058" i="88"/>
  <c r="M1058" i="88"/>
  <c r="P1057" i="88"/>
  <c r="M1057" i="88"/>
  <c r="P1056" i="88"/>
  <c r="M1056" i="88"/>
  <c r="P1055" i="88"/>
  <c r="M1055" i="88"/>
  <c r="P1054" i="88"/>
  <c r="M1054" i="88"/>
  <c r="P1053" i="88"/>
  <c r="M1053" i="88"/>
  <c r="P1052" i="88"/>
  <c r="M1052" i="88"/>
  <c r="P1051" i="88"/>
  <c r="M1051" i="88"/>
  <c r="P1050" i="88"/>
  <c r="M1050" i="88"/>
  <c r="P1049" i="88"/>
  <c r="M1049" i="88"/>
  <c r="P1048" i="88"/>
  <c r="M1048" i="88"/>
  <c r="P1047" i="88"/>
  <c r="M1047" i="88"/>
  <c r="P1046" i="88"/>
  <c r="M1046" i="88"/>
  <c r="P1045" i="88"/>
  <c r="M1045" i="88"/>
  <c r="P1044" i="88"/>
  <c r="M1044" i="88"/>
  <c r="P1043" i="88"/>
  <c r="M1043" i="88"/>
  <c r="P1042" i="88"/>
  <c r="M1042" i="88"/>
  <c r="P1041" i="88"/>
  <c r="M1041" i="88"/>
  <c r="P1040" i="88"/>
  <c r="M1040" i="88"/>
  <c r="P1039" i="88"/>
  <c r="M1039" i="88"/>
  <c r="P1038" i="88"/>
  <c r="M1038" i="88"/>
  <c r="P1037" i="88"/>
  <c r="M1037" i="88"/>
  <c r="P1036" i="88"/>
  <c r="M1036" i="88"/>
  <c r="P1035" i="88"/>
  <c r="M1035" i="88"/>
  <c r="P1034" i="88"/>
  <c r="M1034" i="88"/>
  <c r="P1033" i="88"/>
  <c r="M1033" i="88"/>
  <c r="P1032" i="88"/>
  <c r="M1032" i="88"/>
  <c r="P1031" i="88"/>
  <c r="M1031" i="88"/>
  <c r="P1030" i="88"/>
  <c r="M1030" i="88"/>
  <c r="P1029" i="88"/>
  <c r="M1029" i="88"/>
  <c r="P1028" i="88"/>
  <c r="M1028" i="88"/>
  <c r="P1027" i="88"/>
  <c r="M1027" i="88"/>
  <c r="P1026" i="88"/>
  <c r="M1026" i="88"/>
  <c r="P1025" i="88"/>
  <c r="M1025" i="88"/>
  <c r="P1024" i="88"/>
  <c r="M1024" i="88"/>
  <c r="P1023" i="88"/>
  <c r="M1023" i="88"/>
  <c r="P1022" i="88"/>
  <c r="M1022" i="88"/>
  <c r="P1021" i="88"/>
  <c r="M1021" i="88"/>
  <c r="P1020" i="88"/>
  <c r="M1020" i="88"/>
  <c r="P1019" i="88"/>
  <c r="M1019" i="88"/>
  <c r="P1018" i="88"/>
  <c r="M1018" i="88"/>
  <c r="P1017" i="88"/>
  <c r="M1017" i="88"/>
  <c r="P1016" i="88"/>
  <c r="M1016" i="88"/>
  <c r="P1015" i="88"/>
  <c r="M1015" i="88"/>
  <c r="P1014" i="88"/>
  <c r="M1014" i="88"/>
  <c r="P1013" i="88"/>
  <c r="M1013" i="88"/>
  <c r="P1012" i="88"/>
  <c r="M1012" i="88"/>
  <c r="P1011" i="88"/>
  <c r="M1011" i="88"/>
  <c r="P1010" i="88"/>
  <c r="M1010" i="88"/>
  <c r="P1009" i="88"/>
  <c r="M1009" i="88"/>
  <c r="P1008" i="88"/>
  <c r="M1008" i="88"/>
  <c r="P1007" i="88"/>
  <c r="M1007" i="88"/>
  <c r="P1006" i="88"/>
  <c r="M1006" i="88"/>
  <c r="P1005" i="88"/>
  <c r="M1005" i="88"/>
  <c r="P1004" i="88"/>
  <c r="M1004" i="88"/>
  <c r="P1003" i="88"/>
  <c r="M1003" i="88"/>
  <c r="P1002" i="88"/>
  <c r="M1002" i="88"/>
  <c r="P1001" i="88"/>
  <c r="M1001" i="88"/>
  <c r="P1000" i="88"/>
  <c r="M1000" i="88"/>
  <c r="P999" i="88"/>
  <c r="M999" i="88"/>
  <c r="P998" i="88"/>
  <c r="M998" i="88"/>
  <c r="P997" i="88"/>
  <c r="M997" i="88"/>
  <c r="P996" i="88"/>
  <c r="M996" i="88"/>
  <c r="P995" i="88"/>
  <c r="M995" i="88"/>
  <c r="P994" i="88"/>
  <c r="M994" i="88"/>
  <c r="P993" i="88"/>
  <c r="M993" i="88"/>
  <c r="P992" i="88"/>
  <c r="M992" i="88"/>
  <c r="P991" i="88"/>
  <c r="M991" i="88"/>
  <c r="P990" i="88"/>
  <c r="M990" i="88"/>
  <c r="P989" i="88"/>
  <c r="M989" i="88"/>
  <c r="P988" i="88"/>
  <c r="M988" i="88"/>
  <c r="P987" i="88"/>
  <c r="M987" i="88"/>
  <c r="P986" i="88"/>
  <c r="M986" i="88"/>
  <c r="P985" i="88"/>
  <c r="M985" i="88"/>
  <c r="P984" i="88"/>
  <c r="M984" i="88"/>
  <c r="P983" i="88"/>
  <c r="M983" i="88"/>
  <c r="P982" i="88"/>
  <c r="M982" i="88"/>
  <c r="P981" i="88"/>
  <c r="M981" i="88"/>
  <c r="P980" i="88"/>
  <c r="M980" i="88"/>
  <c r="P979" i="88"/>
  <c r="M979" i="88"/>
  <c r="P978" i="88"/>
  <c r="M978" i="88"/>
  <c r="P977" i="88"/>
  <c r="M977" i="88"/>
  <c r="P976" i="88"/>
  <c r="M976" i="88"/>
  <c r="P975" i="88"/>
  <c r="M975" i="88"/>
  <c r="P974" i="88"/>
  <c r="M974" i="88"/>
  <c r="P973" i="88"/>
  <c r="M973" i="88"/>
  <c r="P972" i="88"/>
  <c r="M972" i="88"/>
  <c r="P971" i="88"/>
  <c r="M971" i="88"/>
  <c r="P970" i="88"/>
  <c r="M970" i="88"/>
  <c r="P969" i="88"/>
  <c r="M969" i="88"/>
  <c r="P968" i="88"/>
  <c r="M968" i="88"/>
  <c r="P967" i="88"/>
  <c r="M967" i="88"/>
  <c r="P966" i="88"/>
  <c r="M966" i="88"/>
  <c r="P965" i="88"/>
  <c r="M965" i="88"/>
  <c r="P964" i="88"/>
  <c r="M964" i="88"/>
  <c r="P963" i="88"/>
  <c r="M963" i="88"/>
  <c r="P962" i="88"/>
  <c r="M962" i="88"/>
  <c r="P961" i="88"/>
  <c r="M961" i="88"/>
  <c r="P960" i="88"/>
  <c r="M960" i="88"/>
  <c r="P959" i="88"/>
  <c r="M959" i="88"/>
  <c r="P958" i="88"/>
  <c r="M958" i="88"/>
  <c r="P957" i="88"/>
  <c r="M957" i="88"/>
  <c r="P956" i="88"/>
  <c r="M956" i="88"/>
  <c r="P955" i="88"/>
  <c r="M955" i="88"/>
  <c r="P954" i="88"/>
  <c r="M954" i="88"/>
  <c r="P953" i="88"/>
  <c r="M953" i="88"/>
  <c r="P952" i="88"/>
  <c r="M952" i="88"/>
  <c r="P951" i="88"/>
  <c r="M951" i="88"/>
  <c r="P950" i="88"/>
  <c r="M950" i="88"/>
  <c r="P949" i="88"/>
  <c r="M949" i="88"/>
  <c r="P948" i="88"/>
  <c r="M948" i="88"/>
  <c r="P947" i="88"/>
  <c r="M947" i="88"/>
  <c r="P946" i="88"/>
  <c r="M946" i="88"/>
  <c r="P945" i="88"/>
  <c r="M945" i="88"/>
  <c r="P944" i="88"/>
  <c r="M944" i="88"/>
  <c r="P943" i="88"/>
  <c r="M943" i="88"/>
  <c r="P942" i="88"/>
  <c r="M942" i="88"/>
  <c r="P941" i="88"/>
  <c r="M941" i="88"/>
  <c r="P940" i="88"/>
  <c r="M940" i="88"/>
  <c r="P939" i="88"/>
  <c r="M939" i="88"/>
  <c r="P938" i="88"/>
  <c r="M938" i="88"/>
  <c r="P937" i="88"/>
  <c r="M937" i="88"/>
  <c r="P936" i="88"/>
  <c r="M936" i="88"/>
  <c r="P935" i="88"/>
  <c r="M935" i="88"/>
  <c r="P934" i="88"/>
  <c r="M934" i="88"/>
  <c r="P933" i="88"/>
  <c r="M933" i="88"/>
  <c r="P932" i="88"/>
  <c r="M932" i="88"/>
  <c r="P931" i="88"/>
  <c r="M931" i="88"/>
  <c r="P930" i="88"/>
  <c r="M930" i="88"/>
  <c r="P929" i="88"/>
  <c r="M929" i="88"/>
  <c r="P928" i="88"/>
  <c r="M928" i="88"/>
  <c r="P927" i="88"/>
  <c r="M927" i="88"/>
  <c r="P926" i="88"/>
  <c r="M926" i="88"/>
  <c r="P925" i="88"/>
  <c r="M925" i="88"/>
  <c r="P924" i="88"/>
  <c r="M924" i="88"/>
  <c r="P923" i="88"/>
  <c r="M923" i="88"/>
  <c r="P922" i="88"/>
  <c r="M922" i="88"/>
  <c r="P921" i="88"/>
  <c r="M921" i="88"/>
  <c r="P920" i="88"/>
  <c r="M920" i="88"/>
  <c r="P919" i="88"/>
  <c r="M919" i="88"/>
  <c r="P918" i="88"/>
  <c r="M918" i="88"/>
  <c r="P917" i="88"/>
  <c r="M917" i="88"/>
  <c r="P916" i="88"/>
  <c r="M916" i="88"/>
  <c r="P915" i="88"/>
  <c r="M915" i="88"/>
  <c r="P914" i="88"/>
  <c r="M914" i="88"/>
  <c r="P913" i="88"/>
  <c r="M913" i="88"/>
  <c r="P912" i="88"/>
  <c r="M912" i="88"/>
  <c r="P911" i="88"/>
  <c r="M911" i="88"/>
  <c r="P910" i="88"/>
  <c r="M910" i="88"/>
  <c r="P909" i="88"/>
  <c r="M909" i="88"/>
  <c r="P908" i="88"/>
  <c r="M908" i="88"/>
  <c r="P907" i="88"/>
  <c r="M907" i="88"/>
  <c r="P906" i="88"/>
  <c r="M906" i="88"/>
  <c r="P905" i="88"/>
  <c r="M905" i="88"/>
  <c r="P904" i="88"/>
  <c r="M904" i="88"/>
  <c r="P903" i="88"/>
  <c r="M903" i="88"/>
  <c r="P902" i="88"/>
  <c r="M902" i="88"/>
  <c r="P901" i="88"/>
  <c r="M901" i="88"/>
  <c r="P900" i="88"/>
  <c r="M900" i="88"/>
  <c r="P899" i="88"/>
  <c r="M899" i="88"/>
  <c r="P898" i="88"/>
  <c r="M898" i="88"/>
  <c r="P897" i="88"/>
  <c r="M897" i="88"/>
  <c r="P896" i="88"/>
  <c r="M896" i="88"/>
  <c r="P895" i="88"/>
  <c r="M895" i="88"/>
  <c r="P894" i="88"/>
  <c r="M894" i="88"/>
  <c r="P893" i="88"/>
  <c r="M893" i="88"/>
  <c r="P892" i="88"/>
  <c r="M892" i="88"/>
  <c r="P891" i="88"/>
  <c r="M891" i="88"/>
  <c r="P890" i="88"/>
  <c r="M890" i="88"/>
  <c r="P889" i="88"/>
  <c r="M889" i="88"/>
  <c r="P888" i="88"/>
  <c r="M888" i="88"/>
  <c r="P887" i="88"/>
  <c r="M887" i="88"/>
  <c r="P886" i="88"/>
  <c r="M886" i="88"/>
  <c r="P885" i="88"/>
  <c r="M885" i="88"/>
  <c r="P884" i="88"/>
  <c r="M884" i="88"/>
  <c r="P883" i="88"/>
  <c r="M883" i="88"/>
  <c r="P882" i="88"/>
  <c r="M882" i="88"/>
  <c r="P881" i="88"/>
  <c r="M881" i="88"/>
  <c r="P880" i="88"/>
  <c r="M880" i="88"/>
  <c r="P879" i="88"/>
  <c r="M879" i="88"/>
  <c r="P878" i="88"/>
  <c r="M878" i="88"/>
  <c r="P877" i="88"/>
  <c r="M877" i="88"/>
  <c r="P876" i="88"/>
  <c r="M876" i="88"/>
  <c r="P875" i="88"/>
  <c r="M875" i="88"/>
  <c r="P874" i="88"/>
  <c r="M874" i="88"/>
  <c r="P873" i="88"/>
  <c r="M873" i="88"/>
  <c r="P872" i="88"/>
  <c r="M872" i="88"/>
  <c r="P871" i="88"/>
  <c r="M871" i="88"/>
  <c r="P870" i="88"/>
  <c r="M870" i="88"/>
  <c r="P869" i="88"/>
  <c r="M869" i="88"/>
  <c r="P868" i="88"/>
  <c r="M868" i="88"/>
  <c r="P867" i="88"/>
  <c r="M867" i="88"/>
  <c r="P866" i="88"/>
  <c r="M866" i="88"/>
  <c r="P865" i="88"/>
  <c r="M865" i="88"/>
  <c r="P864" i="88"/>
  <c r="M864" i="88"/>
  <c r="P863" i="88"/>
  <c r="M863" i="88"/>
  <c r="P862" i="88"/>
  <c r="M862" i="88"/>
  <c r="P861" i="88"/>
  <c r="M861" i="88"/>
  <c r="P860" i="88"/>
  <c r="M860" i="88"/>
  <c r="P859" i="88"/>
  <c r="M859" i="88"/>
  <c r="P858" i="88"/>
  <c r="M858" i="88"/>
  <c r="P857" i="88"/>
  <c r="M857" i="88"/>
  <c r="P856" i="88"/>
  <c r="M856" i="88"/>
  <c r="P855" i="88"/>
  <c r="M855" i="88"/>
  <c r="P854" i="88"/>
  <c r="M854" i="88"/>
  <c r="P853" i="88"/>
  <c r="M853" i="88"/>
  <c r="P852" i="88"/>
  <c r="M852" i="88"/>
  <c r="P851" i="88"/>
  <c r="M851" i="88"/>
  <c r="P850" i="88"/>
  <c r="M850" i="88"/>
  <c r="P849" i="88"/>
  <c r="M849" i="88"/>
  <c r="P848" i="88"/>
  <c r="M848" i="88"/>
  <c r="P847" i="88"/>
  <c r="M847" i="88"/>
  <c r="P846" i="88"/>
  <c r="M846" i="88"/>
  <c r="P845" i="88"/>
  <c r="M845" i="88"/>
  <c r="P844" i="88"/>
  <c r="M844" i="88"/>
  <c r="P843" i="88"/>
  <c r="M843" i="88"/>
  <c r="P842" i="88"/>
  <c r="M842" i="88"/>
  <c r="P841" i="88"/>
  <c r="M841" i="88"/>
  <c r="P840" i="88"/>
  <c r="M840" i="88"/>
  <c r="P839" i="88"/>
  <c r="M839" i="88"/>
  <c r="P838" i="88"/>
  <c r="M838" i="88"/>
  <c r="P837" i="88"/>
  <c r="M837" i="88"/>
  <c r="P836" i="88"/>
  <c r="M836" i="88"/>
  <c r="P835" i="88"/>
  <c r="M835" i="88"/>
  <c r="P834" i="88"/>
  <c r="M834" i="88"/>
  <c r="P833" i="88"/>
  <c r="M833" i="88"/>
  <c r="P832" i="88"/>
  <c r="M832" i="88"/>
  <c r="P831" i="88"/>
  <c r="M831" i="88"/>
  <c r="P830" i="88"/>
  <c r="M830" i="88"/>
  <c r="P829" i="88"/>
  <c r="M829" i="88"/>
  <c r="P828" i="88"/>
  <c r="M828" i="88"/>
  <c r="P827" i="88"/>
  <c r="M827" i="88"/>
  <c r="P826" i="88"/>
  <c r="M826" i="88"/>
  <c r="P825" i="88"/>
  <c r="M825" i="88"/>
  <c r="P824" i="88"/>
  <c r="M824" i="88"/>
  <c r="P823" i="88"/>
  <c r="M823" i="88"/>
  <c r="P822" i="88"/>
  <c r="M822" i="88"/>
  <c r="P821" i="88"/>
  <c r="M821" i="88"/>
  <c r="P820" i="88"/>
  <c r="M820" i="88"/>
  <c r="P819" i="88"/>
  <c r="M819" i="88"/>
  <c r="P818" i="88"/>
  <c r="M818" i="88"/>
  <c r="P817" i="88"/>
  <c r="M817" i="88"/>
  <c r="P816" i="88"/>
  <c r="M816" i="88"/>
  <c r="P815" i="88"/>
  <c r="M815" i="88"/>
  <c r="P814" i="88"/>
  <c r="M814" i="88"/>
  <c r="P813" i="88"/>
  <c r="M813" i="88"/>
  <c r="P812" i="88"/>
  <c r="M812" i="88"/>
  <c r="P811" i="88"/>
  <c r="M811" i="88"/>
  <c r="P810" i="88"/>
  <c r="M810" i="88"/>
  <c r="P809" i="88"/>
  <c r="M809" i="88"/>
  <c r="P808" i="88"/>
  <c r="M808" i="88"/>
  <c r="P807" i="88"/>
  <c r="M807" i="88"/>
  <c r="P806" i="88"/>
  <c r="M806" i="88"/>
  <c r="P805" i="88"/>
  <c r="M805" i="88"/>
  <c r="P804" i="88"/>
  <c r="M804" i="88"/>
  <c r="P803" i="88"/>
  <c r="M803" i="88"/>
  <c r="P802" i="88"/>
  <c r="M802" i="88"/>
  <c r="P801" i="88"/>
  <c r="M801" i="88"/>
  <c r="P800" i="88"/>
  <c r="M800" i="88"/>
  <c r="P799" i="88"/>
  <c r="M799" i="88"/>
  <c r="P798" i="88"/>
  <c r="M798" i="88"/>
  <c r="P797" i="88"/>
  <c r="M797" i="88"/>
  <c r="P796" i="88"/>
  <c r="M796" i="88"/>
  <c r="P795" i="88"/>
  <c r="M795" i="88"/>
  <c r="P794" i="88"/>
  <c r="M794" i="88"/>
  <c r="P793" i="88"/>
  <c r="M793" i="88"/>
  <c r="P792" i="88"/>
  <c r="M792" i="88"/>
  <c r="P791" i="88"/>
  <c r="M791" i="88"/>
  <c r="P790" i="88"/>
  <c r="M790" i="88"/>
  <c r="P789" i="88"/>
  <c r="M789" i="88"/>
  <c r="P788" i="88"/>
  <c r="M788" i="88"/>
  <c r="P787" i="88"/>
  <c r="M787" i="88"/>
  <c r="P786" i="88"/>
  <c r="M786" i="88"/>
  <c r="P785" i="88"/>
  <c r="M785" i="88"/>
  <c r="P784" i="88"/>
  <c r="M784" i="88"/>
  <c r="P783" i="88"/>
  <c r="M783" i="88"/>
  <c r="P782" i="88"/>
  <c r="M782" i="88"/>
  <c r="P781" i="88"/>
  <c r="M781" i="88"/>
  <c r="P780" i="88"/>
  <c r="M780" i="88"/>
  <c r="P779" i="88"/>
  <c r="M779" i="88"/>
  <c r="P778" i="88"/>
  <c r="M778" i="88"/>
  <c r="P777" i="88"/>
  <c r="M777" i="88"/>
  <c r="P776" i="88"/>
  <c r="M776" i="88"/>
  <c r="P775" i="88"/>
  <c r="M775" i="88"/>
  <c r="P774" i="88"/>
  <c r="M774" i="88"/>
  <c r="P773" i="88"/>
  <c r="M773" i="88"/>
  <c r="P772" i="88"/>
  <c r="M772" i="88"/>
  <c r="P771" i="88"/>
  <c r="M771" i="88"/>
  <c r="P770" i="88"/>
  <c r="M770" i="88"/>
  <c r="P769" i="88"/>
  <c r="M769" i="88"/>
  <c r="P768" i="88"/>
  <c r="M768" i="88"/>
  <c r="P767" i="88"/>
  <c r="M767" i="88"/>
  <c r="P766" i="88"/>
  <c r="M766" i="88"/>
  <c r="P765" i="88"/>
  <c r="M765" i="88"/>
  <c r="P764" i="88"/>
  <c r="M764" i="88"/>
  <c r="P763" i="88"/>
  <c r="M763" i="88"/>
  <c r="P762" i="88"/>
  <c r="M762" i="88"/>
  <c r="P761" i="88"/>
  <c r="M761" i="88"/>
  <c r="P760" i="88"/>
  <c r="M760" i="88"/>
  <c r="P759" i="88"/>
  <c r="M759" i="88"/>
  <c r="P758" i="88"/>
  <c r="M758" i="88"/>
  <c r="P757" i="88"/>
  <c r="M757" i="88"/>
  <c r="P756" i="88"/>
  <c r="M756" i="88"/>
  <c r="P755" i="88"/>
  <c r="M755" i="88"/>
  <c r="P754" i="88"/>
  <c r="M754" i="88"/>
  <c r="P753" i="88"/>
  <c r="M753" i="88"/>
  <c r="P752" i="88"/>
  <c r="M752" i="88"/>
  <c r="P751" i="88"/>
  <c r="M751" i="88"/>
  <c r="P750" i="88"/>
  <c r="M750" i="88"/>
  <c r="P749" i="88"/>
  <c r="M749" i="88"/>
  <c r="P748" i="88"/>
  <c r="M748" i="88"/>
  <c r="P747" i="88"/>
  <c r="M747" i="88"/>
  <c r="P746" i="88"/>
  <c r="M746" i="88"/>
  <c r="P745" i="88"/>
  <c r="M745" i="88"/>
  <c r="P744" i="88"/>
  <c r="M744" i="88"/>
  <c r="P743" i="88"/>
  <c r="M743" i="88"/>
  <c r="P742" i="88"/>
  <c r="M742" i="88"/>
  <c r="P741" i="88"/>
  <c r="M741" i="88"/>
  <c r="P740" i="88"/>
  <c r="M740" i="88"/>
  <c r="P739" i="88"/>
  <c r="M739" i="88"/>
  <c r="P738" i="88"/>
  <c r="M738" i="88"/>
  <c r="P737" i="88"/>
  <c r="M737" i="88"/>
  <c r="P736" i="88"/>
  <c r="M736" i="88"/>
  <c r="P735" i="88"/>
  <c r="M735" i="88"/>
  <c r="P734" i="88"/>
  <c r="M734" i="88"/>
  <c r="P733" i="88"/>
  <c r="M733" i="88"/>
  <c r="P732" i="88"/>
  <c r="M732" i="88"/>
  <c r="P731" i="88"/>
  <c r="M731" i="88"/>
  <c r="P730" i="88"/>
  <c r="M730" i="88"/>
  <c r="P729" i="88"/>
  <c r="M729" i="88"/>
  <c r="P728" i="88"/>
  <c r="M728" i="88"/>
  <c r="P727" i="88"/>
  <c r="M727" i="88"/>
  <c r="P726" i="88"/>
  <c r="M726" i="88"/>
  <c r="P725" i="88"/>
  <c r="M725" i="88"/>
  <c r="P724" i="88"/>
  <c r="M724" i="88"/>
  <c r="P723" i="88"/>
  <c r="M723" i="88"/>
  <c r="P722" i="88"/>
  <c r="M722" i="88"/>
  <c r="P721" i="88"/>
  <c r="M721" i="88"/>
  <c r="P720" i="88"/>
  <c r="M720" i="88"/>
  <c r="P719" i="88"/>
  <c r="M719" i="88"/>
  <c r="P718" i="88"/>
  <c r="M718" i="88"/>
  <c r="P717" i="88"/>
  <c r="M717" i="88"/>
  <c r="P716" i="88"/>
  <c r="M716" i="88"/>
  <c r="P715" i="88"/>
  <c r="M715" i="88"/>
  <c r="P714" i="88"/>
  <c r="M714" i="88"/>
  <c r="P713" i="88"/>
  <c r="M713" i="88"/>
  <c r="P712" i="88"/>
  <c r="M712" i="88"/>
  <c r="P711" i="88"/>
  <c r="M711" i="88"/>
  <c r="P710" i="88"/>
  <c r="M710" i="88"/>
  <c r="P709" i="88"/>
  <c r="M709" i="88"/>
  <c r="P708" i="88"/>
  <c r="M708" i="88"/>
  <c r="P707" i="88"/>
  <c r="M707" i="88"/>
  <c r="P706" i="88"/>
  <c r="M706" i="88"/>
  <c r="P705" i="88"/>
  <c r="M705" i="88"/>
  <c r="P704" i="88"/>
  <c r="M704" i="88"/>
  <c r="P703" i="88"/>
  <c r="M703" i="88"/>
  <c r="P702" i="88"/>
  <c r="M702" i="88"/>
  <c r="P701" i="88"/>
  <c r="M701" i="88"/>
  <c r="P700" i="88"/>
  <c r="M700" i="88"/>
  <c r="P699" i="88"/>
  <c r="M699" i="88"/>
  <c r="P698" i="88"/>
  <c r="M698" i="88"/>
  <c r="P697" i="88"/>
  <c r="M697" i="88"/>
  <c r="P696" i="88"/>
  <c r="M696" i="88"/>
  <c r="P695" i="88"/>
  <c r="M695" i="88"/>
  <c r="P694" i="88"/>
  <c r="M694" i="88"/>
  <c r="P693" i="88"/>
  <c r="M693" i="88"/>
  <c r="P692" i="88"/>
  <c r="M692" i="88"/>
  <c r="P691" i="88"/>
  <c r="M691" i="88"/>
  <c r="P690" i="88"/>
  <c r="M690" i="88"/>
  <c r="P689" i="88"/>
  <c r="M689" i="88"/>
  <c r="P688" i="88"/>
  <c r="M688" i="88"/>
  <c r="P687" i="88"/>
  <c r="M687" i="88"/>
  <c r="P686" i="88"/>
  <c r="M686" i="88"/>
  <c r="P685" i="88"/>
  <c r="M685" i="88"/>
  <c r="P684" i="88"/>
  <c r="M684" i="88"/>
  <c r="P683" i="88"/>
  <c r="M683" i="88"/>
  <c r="P682" i="88"/>
  <c r="M682" i="88"/>
  <c r="P681" i="88"/>
  <c r="M681" i="88"/>
  <c r="P680" i="88"/>
  <c r="M680" i="88"/>
  <c r="P679" i="88"/>
  <c r="M679" i="88"/>
  <c r="P678" i="88"/>
  <c r="M678" i="88"/>
  <c r="P677" i="88"/>
  <c r="M677" i="88"/>
  <c r="P676" i="88"/>
  <c r="M676" i="88"/>
  <c r="P675" i="88"/>
  <c r="M675" i="88"/>
  <c r="P674" i="88"/>
  <c r="M674" i="88"/>
  <c r="P673" i="88"/>
  <c r="M673" i="88"/>
  <c r="P672" i="88"/>
  <c r="M672" i="88"/>
  <c r="P671" i="88"/>
  <c r="M671" i="88"/>
  <c r="P670" i="88"/>
  <c r="M670" i="88"/>
  <c r="P669" i="88"/>
  <c r="M669" i="88"/>
  <c r="P668" i="88"/>
  <c r="M668" i="88"/>
  <c r="P667" i="88"/>
  <c r="M667" i="88"/>
  <c r="P666" i="88"/>
  <c r="M666" i="88"/>
  <c r="P665" i="88"/>
  <c r="M665" i="88"/>
  <c r="P664" i="88"/>
  <c r="M664" i="88"/>
  <c r="P663" i="88"/>
  <c r="M663" i="88"/>
  <c r="P662" i="88"/>
  <c r="M662" i="88"/>
  <c r="P661" i="88"/>
  <c r="M661" i="88"/>
  <c r="P660" i="88"/>
  <c r="M660" i="88"/>
  <c r="P659" i="88"/>
  <c r="M659" i="88"/>
  <c r="P658" i="88"/>
  <c r="M658" i="88"/>
  <c r="P657" i="88"/>
  <c r="M657" i="88"/>
  <c r="P656" i="88"/>
  <c r="M656" i="88"/>
  <c r="P655" i="88"/>
  <c r="M655" i="88"/>
  <c r="P654" i="88"/>
  <c r="M654" i="88"/>
  <c r="P653" i="88"/>
  <c r="M653" i="88"/>
  <c r="P652" i="88"/>
  <c r="M652" i="88"/>
  <c r="P651" i="88"/>
  <c r="M651" i="88"/>
  <c r="P650" i="88"/>
  <c r="M650" i="88"/>
  <c r="P649" i="88"/>
  <c r="M649" i="88"/>
  <c r="P648" i="88"/>
  <c r="M648" i="88"/>
  <c r="P647" i="88"/>
  <c r="M647" i="88"/>
  <c r="P646" i="88"/>
  <c r="M646" i="88"/>
  <c r="P645" i="88"/>
  <c r="M645" i="88"/>
  <c r="P644" i="88"/>
  <c r="M644" i="88"/>
  <c r="P643" i="88"/>
  <c r="M643" i="88"/>
  <c r="P642" i="88"/>
  <c r="M642" i="88"/>
  <c r="P641" i="88"/>
  <c r="M641" i="88"/>
  <c r="P640" i="88"/>
  <c r="M640" i="88"/>
  <c r="P639" i="88"/>
  <c r="M639" i="88"/>
  <c r="P638" i="88"/>
  <c r="M638" i="88"/>
  <c r="P637" i="88"/>
  <c r="M637" i="88"/>
  <c r="P636" i="88"/>
  <c r="M636" i="88"/>
  <c r="P635" i="88"/>
  <c r="M635" i="88"/>
  <c r="P634" i="88"/>
  <c r="M634" i="88"/>
  <c r="P633" i="88"/>
  <c r="M633" i="88"/>
  <c r="P632" i="88"/>
  <c r="M632" i="88"/>
  <c r="P631" i="88"/>
  <c r="M631" i="88"/>
  <c r="P630" i="88"/>
  <c r="M630" i="88"/>
  <c r="P629" i="88"/>
  <c r="M629" i="88"/>
  <c r="P628" i="88"/>
  <c r="M628" i="88"/>
  <c r="P627" i="88"/>
  <c r="M627" i="88"/>
  <c r="P626" i="88"/>
  <c r="M626" i="88"/>
  <c r="P625" i="88"/>
  <c r="M625" i="88"/>
  <c r="P624" i="88"/>
  <c r="M624" i="88"/>
  <c r="P623" i="88"/>
  <c r="M623" i="88"/>
  <c r="P622" i="88"/>
  <c r="M622" i="88"/>
  <c r="P621" i="88"/>
  <c r="M621" i="88"/>
  <c r="P620" i="88"/>
  <c r="M620" i="88"/>
  <c r="P619" i="88"/>
  <c r="M619" i="88"/>
  <c r="P618" i="88"/>
  <c r="M618" i="88"/>
  <c r="P617" i="88"/>
  <c r="M617" i="88"/>
  <c r="P616" i="88"/>
  <c r="M616" i="88"/>
  <c r="P615" i="88"/>
  <c r="M615" i="88"/>
  <c r="P614" i="88"/>
  <c r="M614" i="88"/>
  <c r="P613" i="88"/>
  <c r="M613" i="88"/>
  <c r="P612" i="88"/>
  <c r="M612" i="88"/>
  <c r="P611" i="88"/>
  <c r="M611" i="88"/>
  <c r="P610" i="88"/>
  <c r="M610" i="88"/>
  <c r="P609" i="88"/>
  <c r="M609" i="88"/>
  <c r="P608" i="88"/>
  <c r="M608" i="88"/>
  <c r="P607" i="88"/>
  <c r="M607" i="88"/>
  <c r="P606" i="88"/>
  <c r="M606" i="88"/>
  <c r="P605" i="88"/>
  <c r="M605" i="88"/>
  <c r="P604" i="88"/>
  <c r="M604" i="88"/>
  <c r="P603" i="88"/>
  <c r="M603" i="88"/>
  <c r="P602" i="88"/>
  <c r="M602" i="88"/>
  <c r="P601" i="88"/>
  <c r="M601" i="88"/>
  <c r="P600" i="88"/>
  <c r="M600" i="88"/>
  <c r="P599" i="88"/>
  <c r="M599" i="88"/>
  <c r="P598" i="88"/>
  <c r="M598" i="88"/>
  <c r="P597" i="88"/>
  <c r="M597" i="88"/>
  <c r="P596" i="88"/>
  <c r="M596" i="88"/>
  <c r="P595" i="88"/>
  <c r="M595" i="88"/>
  <c r="P594" i="88"/>
  <c r="M594" i="88"/>
  <c r="P593" i="88"/>
  <c r="M593" i="88"/>
  <c r="P592" i="88"/>
  <c r="M592" i="88"/>
  <c r="P591" i="88"/>
  <c r="M591" i="88"/>
  <c r="P590" i="88"/>
  <c r="M590" i="88"/>
  <c r="P589" i="88"/>
  <c r="M589" i="88"/>
  <c r="P588" i="88"/>
  <c r="M588" i="88"/>
  <c r="P587" i="88"/>
  <c r="M587" i="88"/>
  <c r="P586" i="88"/>
  <c r="M586" i="88"/>
  <c r="P585" i="88"/>
  <c r="M585" i="88"/>
  <c r="P584" i="88"/>
  <c r="M584" i="88"/>
  <c r="P583" i="88"/>
  <c r="M583" i="88"/>
  <c r="P582" i="88"/>
  <c r="M582" i="88"/>
  <c r="P581" i="88"/>
  <c r="M581" i="88"/>
  <c r="P580" i="88"/>
  <c r="M580" i="88"/>
  <c r="P579" i="88"/>
  <c r="M579" i="88"/>
  <c r="P578" i="88"/>
  <c r="M578" i="88"/>
  <c r="P577" i="88"/>
  <c r="M577" i="88"/>
  <c r="P576" i="88"/>
  <c r="M576" i="88"/>
  <c r="P575" i="88"/>
  <c r="M575" i="88"/>
  <c r="P574" i="88"/>
  <c r="M574" i="88"/>
  <c r="P573" i="88"/>
  <c r="M573" i="88"/>
  <c r="P572" i="88"/>
  <c r="M572" i="88"/>
  <c r="P571" i="88"/>
  <c r="M571" i="88"/>
  <c r="P570" i="88"/>
  <c r="M570" i="88"/>
  <c r="P569" i="88"/>
  <c r="M569" i="88"/>
  <c r="P568" i="88"/>
  <c r="M568" i="88"/>
  <c r="P567" i="88"/>
  <c r="M567" i="88"/>
  <c r="P566" i="88"/>
  <c r="M566" i="88"/>
  <c r="P565" i="88"/>
  <c r="M565" i="88"/>
  <c r="P564" i="88"/>
  <c r="M564" i="88"/>
  <c r="P563" i="88"/>
  <c r="M563" i="88"/>
  <c r="P562" i="88"/>
  <c r="M562" i="88"/>
  <c r="P561" i="88"/>
  <c r="M561" i="88"/>
  <c r="P560" i="88"/>
  <c r="M560" i="88"/>
  <c r="P559" i="88"/>
  <c r="M559" i="88"/>
  <c r="P558" i="88"/>
  <c r="M558" i="88"/>
  <c r="P557" i="88"/>
  <c r="M557" i="88"/>
  <c r="P556" i="88"/>
  <c r="M556" i="88"/>
  <c r="P555" i="88"/>
  <c r="M555" i="88"/>
  <c r="P554" i="88"/>
  <c r="M554" i="88"/>
  <c r="P553" i="88"/>
  <c r="M553" i="88"/>
  <c r="P552" i="88"/>
  <c r="M552" i="88"/>
  <c r="P551" i="88"/>
  <c r="M551" i="88"/>
  <c r="P550" i="88"/>
  <c r="M550" i="88"/>
  <c r="P549" i="88"/>
  <c r="M549" i="88"/>
  <c r="P548" i="88"/>
  <c r="M548" i="88"/>
  <c r="P547" i="88"/>
  <c r="M547" i="88"/>
  <c r="P546" i="88"/>
  <c r="M546" i="88"/>
  <c r="P545" i="88"/>
  <c r="M545" i="88"/>
  <c r="P544" i="88"/>
  <c r="M544" i="88"/>
  <c r="P543" i="88"/>
  <c r="M543" i="88"/>
  <c r="P542" i="88"/>
  <c r="M542" i="88"/>
  <c r="P541" i="88"/>
  <c r="M541" i="88"/>
  <c r="P540" i="88"/>
  <c r="M540" i="88"/>
  <c r="P539" i="88"/>
  <c r="M539" i="88"/>
  <c r="P538" i="88"/>
  <c r="M538" i="88"/>
  <c r="P537" i="88"/>
  <c r="M537" i="88"/>
  <c r="P536" i="88"/>
  <c r="M536" i="88"/>
  <c r="P535" i="88"/>
  <c r="M535" i="88"/>
  <c r="P534" i="88"/>
  <c r="M534" i="88"/>
  <c r="P533" i="88"/>
  <c r="M533" i="88"/>
  <c r="P532" i="88"/>
  <c r="M532" i="88"/>
  <c r="P531" i="88"/>
  <c r="M531" i="88"/>
  <c r="P530" i="88"/>
  <c r="M530" i="88"/>
  <c r="P529" i="88"/>
  <c r="M529" i="88"/>
  <c r="P528" i="88"/>
  <c r="M528" i="88"/>
  <c r="P527" i="88"/>
  <c r="M527" i="88"/>
  <c r="P526" i="88"/>
  <c r="M526" i="88"/>
  <c r="P525" i="88"/>
  <c r="M525" i="88"/>
  <c r="P524" i="88"/>
  <c r="M524" i="88"/>
  <c r="P523" i="88"/>
  <c r="M523" i="88"/>
  <c r="P522" i="88"/>
  <c r="M522" i="88"/>
  <c r="P521" i="88"/>
  <c r="M521" i="88"/>
  <c r="P520" i="88"/>
  <c r="M520" i="88"/>
  <c r="P519" i="88"/>
  <c r="M519" i="88"/>
  <c r="P518" i="88"/>
  <c r="M518" i="88"/>
  <c r="P517" i="88"/>
  <c r="M517" i="88"/>
  <c r="P516" i="88"/>
  <c r="M516" i="88"/>
  <c r="P515" i="88"/>
  <c r="M515" i="88"/>
  <c r="P514" i="88"/>
  <c r="M514" i="88"/>
  <c r="P513" i="88"/>
  <c r="M513" i="88"/>
  <c r="P512" i="88"/>
  <c r="M512" i="88"/>
  <c r="P511" i="88"/>
  <c r="M511" i="88"/>
  <c r="P510" i="88"/>
  <c r="M510" i="88"/>
  <c r="P509" i="88"/>
  <c r="M509" i="88"/>
  <c r="P508" i="88"/>
  <c r="M508" i="88"/>
  <c r="P507" i="88"/>
  <c r="M507" i="88"/>
  <c r="P506" i="88"/>
  <c r="M506" i="88"/>
  <c r="P505" i="88"/>
  <c r="M505" i="88"/>
  <c r="P504" i="88"/>
  <c r="M504" i="88"/>
  <c r="P503" i="88"/>
  <c r="M503" i="88"/>
  <c r="P502" i="88"/>
  <c r="M502" i="88"/>
  <c r="P501" i="88"/>
  <c r="M501" i="88"/>
  <c r="P500" i="88"/>
  <c r="M500" i="88"/>
  <c r="P499" i="88"/>
  <c r="M499" i="88"/>
  <c r="P498" i="88"/>
  <c r="M498" i="88"/>
  <c r="P497" i="88"/>
  <c r="M497" i="88"/>
  <c r="P496" i="88"/>
  <c r="M496" i="88"/>
  <c r="P495" i="88"/>
  <c r="M495" i="88"/>
  <c r="P494" i="88"/>
  <c r="M494" i="88"/>
  <c r="P493" i="88"/>
  <c r="M493" i="88"/>
  <c r="P492" i="88"/>
  <c r="M492" i="88"/>
  <c r="P491" i="88"/>
  <c r="M491" i="88"/>
  <c r="P490" i="88"/>
  <c r="M490" i="88"/>
  <c r="P489" i="88"/>
  <c r="M489" i="88"/>
  <c r="P488" i="88"/>
  <c r="M488" i="88"/>
  <c r="P487" i="88"/>
  <c r="M487" i="88"/>
  <c r="P486" i="88"/>
  <c r="M486" i="88"/>
  <c r="P485" i="88"/>
  <c r="M485" i="88"/>
  <c r="P484" i="88"/>
  <c r="M484" i="88"/>
  <c r="P483" i="88"/>
  <c r="M483" i="88"/>
  <c r="P482" i="88"/>
  <c r="M482" i="88"/>
  <c r="P481" i="88"/>
  <c r="M481" i="88"/>
  <c r="P480" i="88"/>
  <c r="M480" i="88"/>
  <c r="P479" i="88"/>
  <c r="M479" i="88"/>
  <c r="P478" i="88"/>
  <c r="M478" i="88"/>
  <c r="P477" i="88"/>
  <c r="M477" i="88"/>
  <c r="P476" i="88"/>
  <c r="M476" i="88"/>
  <c r="P475" i="88"/>
  <c r="M475" i="88"/>
  <c r="P474" i="88"/>
  <c r="M474" i="88"/>
  <c r="P473" i="88"/>
  <c r="M473" i="88"/>
  <c r="P472" i="88"/>
  <c r="M472" i="88"/>
  <c r="P471" i="88"/>
  <c r="M471" i="88"/>
  <c r="P470" i="88"/>
  <c r="M470" i="88"/>
  <c r="P469" i="88"/>
  <c r="M469" i="88"/>
  <c r="P468" i="88"/>
  <c r="M468" i="88"/>
  <c r="P467" i="88"/>
  <c r="M467" i="88"/>
  <c r="P466" i="88"/>
  <c r="M466" i="88"/>
  <c r="P465" i="88"/>
  <c r="M465" i="88"/>
  <c r="P464" i="88"/>
  <c r="M464" i="88"/>
  <c r="P463" i="88"/>
  <c r="M463" i="88"/>
  <c r="P462" i="88"/>
  <c r="M462" i="88"/>
  <c r="P461" i="88"/>
  <c r="M461" i="88"/>
  <c r="P460" i="88"/>
  <c r="M460" i="88"/>
  <c r="P459" i="88"/>
  <c r="M459" i="88"/>
  <c r="P458" i="88"/>
  <c r="M458" i="88"/>
  <c r="P457" i="88"/>
  <c r="M457" i="88"/>
  <c r="P456" i="88"/>
  <c r="M456" i="88"/>
  <c r="P455" i="88"/>
  <c r="M455" i="88"/>
  <c r="P454" i="88"/>
  <c r="M454" i="88"/>
  <c r="P453" i="88"/>
  <c r="M453" i="88"/>
  <c r="P452" i="88"/>
  <c r="M452" i="88"/>
  <c r="P451" i="88"/>
  <c r="M451" i="88"/>
  <c r="P450" i="88"/>
  <c r="M450" i="88"/>
  <c r="P449" i="88"/>
  <c r="M449" i="88"/>
  <c r="P448" i="88"/>
  <c r="M448" i="88"/>
  <c r="P447" i="88"/>
  <c r="M447" i="88"/>
  <c r="P446" i="88"/>
  <c r="M446" i="88"/>
  <c r="P445" i="88"/>
  <c r="M445" i="88"/>
  <c r="P444" i="88"/>
  <c r="M444" i="88"/>
  <c r="P443" i="88"/>
  <c r="M443" i="88"/>
  <c r="P442" i="88"/>
  <c r="M442" i="88"/>
  <c r="P441" i="88"/>
  <c r="M441" i="88"/>
  <c r="P440" i="88"/>
  <c r="M440" i="88"/>
  <c r="P439" i="88"/>
  <c r="M439" i="88"/>
  <c r="P438" i="88"/>
  <c r="M438" i="88"/>
  <c r="P437" i="88"/>
  <c r="M437" i="88"/>
  <c r="P436" i="88"/>
  <c r="M436" i="88"/>
  <c r="P435" i="88"/>
  <c r="M435" i="88"/>
  <c r="P434" i="88"/>
  <c r="M434" i="88"/>
  <c r="P433" i="88"/>
  <c r="M433" i="88"/>
  <c r="P432" i="88"/>
  <c r="M432" i="88"/>
  <c r="P431" i="88"/>
  <c r="M431" i="88"/>
  <c r="P430" i="88"/>
  <c r="M430" i="88"/>
  <c r="P429" i="88"/>
  <c r="M429" i="88"/>
  <c r="P428" i="88"/>
  <c r="M428" i="88"/>
  <c r="P427" i="88"/>
  <c r="M427" i="88"/>
  <c r="P426" i="88"/>
  <c r="M426" i="88"/>
  <c r="P425" i="88"/>
  <c r="M425" i="88"/>
  <c r="P424" i="88"/>
  <c r="M424" i="88"/>
  <c r="P423" i="88"/>
  <c r="M423" i="88"/>
  <c r="P422" i="88"/>
  <c r="M422" i="88"/>
  <c r="P421" i="88"/>
  <c r="M421" i="88"/>
  <c r="P420" i="88"/>
  <c r="M420" i="88"/>
  <c r="P419" i="88"/>
  <c r="M419" i="88"/>
  <c r="P418" i="88"/>
  <c r="M418" i="88"/>
  <c r="P417" i="88"/>
  <c r="M417" i="88"/>
  <c r="P416" i="88"/>
  <c r="M416" i="88"/>
  <c r="P415" i="88"/>
  <c r="M415" i="88"/>
  <c r="P414" i="88"/>
  <c r="M414" i="88"/>
  <c r="P413" i="88"/>
  <c r="M413" i="88"/>
  <c r="P412" i="88"/>
  <c r="M412" i="88"/>
  <c r="P411" i="88"/>
  <c r="M411" i="88"/>
  <c r="P410" i="88"/>
  <c r="M410" i="88"/>
  <c r="P409" i="88"/>
  <c r="M409" i="88"/>
  <c r="P408" i="88"/>
  <c r="M408" i="88"/>
  <c r="P407" i="88"/>
  <c r="M407" i="88"/>
  <c r="P406" i="88"/>
  <c r="M406" i="88"/>
  <c r="P405" i="88"/>
  <c r="M405" i="88"/>
  <c r="P404" i="88"/>
  <c r="M404" i="88"/>
  <c r="P403" i="88"/>
  <c r="M403" i="88"/>
  <c r="P402" i="88"/>
  <c r="M402" i="88"/>
  <c r="P401" i="88"/>
  <c r="M401" i="88"/>
  <c r="P400" i="88"/>
  <c r="M400" i="88"/>
  <c r="P399" i="88"/>
  <c r="M399" i="88"/>
  <c r="P398" i="88"/>
  <c r="M398" i="88"/>
  <c r="P397" i="88"/>
  <c r="M397" i="88"/>
  <c r="P396" i="88"/>
  <c r="M396" i="88"/>
  <c r="P395" i="88"/>
  <c r="M395" i="88"/>
  <c r="P394" i="88"/>
  <c r="M394" i="88"/>
  <c r="P393" i="88"/>
  <c r="M393" i="88"/>
  <c r="P392" i="88"/>
  <c r="M392" i="88"/>
  <c r="P391" i="88"/>
  <c r="M391" i="88"/>
  <c r="P390" i="88"/>
  <c r="M390" i="88"/>
  <c r="P389" i="88"/>
  <c r="M389" i="88"/>
  <c r="P388" i="88"/>
  <c r="M388" i="88"/>
  <c r="P387" i="88"/>
  <c r="M387" i="88"/>
  <c r="P386" i="88"/>
  <c r="M386" i="88"/>
  <c r="P385" i="88"/>
  <c r="M385" i="88"/>
  <c r="P384" i="88"/>
  <c r="M384" i="88"/>
  <c r="P383" i="88"/>
  <c r="M383" i="88"/>
  <c r="P382" i="88"/>
  <c r="M382" i="88"/>
  <c r="P381" i="88"/>
  <c r="M381" i="88"/>
  <c r="P380" i="88"/>
  <c r="M380" i="88"/>
  <c r="P379" i="88"/>
  <c r="M379" i="88"/>
  <c r="P378" i="88"/>
  <c r="M378" i="88"/>
  <c r="P377" i="88"/>
  <c r="M377" i="88"/>
  <c r="P376" i="88"/>
  <c r="M376" i="88"/>
  <c r="P375" i="88"/>
  <c r="M375" i="88"/>
  <c r="P374" i="88"/>
  <c r="M374" i="88"/>
  <c r="P373" i="88"/>
  <c r="M373" i="88"/>
  <c r="P372" i="88"/>
  <c r="M372" i="88"/>
  <c r="P371" i="88"/>
  <c r="M371" i="88"/>
  <c r="P370" i="88"/>
  <c r="M370" i="88"/>
  <c r="P369" i="88"/>
  <c r="M369" i="88"/>
  <c r="P368" i="88"/>
  <c r="M368" i="88"/>
  <c r="P367" i="88"/>
  <c r="M367" i="88"/>
  <c r="P366" i="88"/>
  <c r="M366" i="88"/>
  <c r="P365" i="88"/>
  <c r="M365" i="88"/>
  <c r="P364" i="88"/>
  <c r="M364" i="88"/>
  <c r="P363" i="88"/>
  <c r="M363" i="88"/>
  <c r="P362" i="88"/>
  <c r="M362" i="88"/>
  <c r="P361" i="88"/>
  <c r="M361" i="88"/>
  <c r="P360" i="88"/>
  <c r="M360" i="88"/>
  <c r="P359" i="88"/>
  <c r="M359" i="88"/>
  <c r="P358" i="88"/>
  <c r="M358" i="88"/>
  <c r="P357" i="88"/>
  <c r="M357" i="88"/>
  <c r="P356" i="88"/>
  <c r="M356" i="88"/>
  <c r="P355" i="88"/>
  <c r="M355" i="88"/>
  <c r="P354" i="88"/>
  <c r="M354" i="88"/>
  <c r="P353" i="88"/>
  <c r="M353" i="88"/>
  <c r="P352" i="88"/>
  <c r="M352" i="88"/>
  <c r="P351" i="88"/>
  <c r="M351" i="88"/>
  <c r="P350" i="88"/>
  <c r="M350" i="88"/>
  <c r="P349" i="88"/>
  <c r="M349" i="88"/>
  <c r="P348" i="88"/>
  <c r="M348" i="88"/>
  <c r="P347" i="88"/>
  <c r="M347" i="88"/>
  <c r="P346" i="88"/>
  <c r="M346" i="88"/>
  <c r="P345" i="88"/>
  <c r="M345" i="88"/>
  <c r="P344" i="88"/>
  <c r="M344" i="88"/>
  <c r="P343" i="88"/>
  <c r="M343" i="88"/>
  <c r="P342" i="88"/>
  <c r="M342" i="88"/>
  <c r="P341" i="88"/>
  <c r="M341" i="88"/>
  <c r="P340" i="88"/>
  <c r="M340" i="88"/>
  <c r="P339" i="88"/>
  <c r="M339" i="88"/>
  <c r="P338" i="88"/>
  <c r="M338" i="88"/>
  <c r="P337" i="88"/>
  <c r="M337" i="88"/>
  <c r="P336" i="88"/>
  <c r="M336" i="88"/>
  <c r="P335" i="88"/>
  <c r="M335" i="88"/>
  <c r="P334" i="88"/>
  <c r="M334" i="88"/>
  <c r="P333" i="88"/>
  <c r="M333" i="88"/>
  <c r="P332" i="88"/>
  <c r="M332" i="88"/>
  <c r="P331" i="88"/>
  <c r="M331" i="88"/>
  <c r="P330" i="88"/>
  <c r="M330" i="88"/>
  <c r="P329" i="88"/>
  <c r="M329" i="88"/>
  <c r="P328" i="88"/>
  <c r="M328" i="88"/>
  <c r="P327" i="88"/>
  <c r="M327" i="88"/>
  <c r="P326" i="88"/>
  <c r="M326" i="88"/>
  <c r="P325" i="88"/>
  <c r="M325" i="88"/>
  <c r="P324" i="88"/>
  <c r="M324" i="88"/>
  <c r="P323" i="88"/>
  <c r="M323" i="88"/>
  <c r="P322" i="88"/>
  <c r="M322" i="88"/>
  <c r="P321" i="88"/>
  <c r="M321" i="88"/>
  <c r="P320" i="88"/>
  <c r="M320" i="88"/>
  <c r="P319" i="88"/>
  <c r="M319" i="88"/>
  <c r="P318" i="88"/>
  <c r="M318" i="88"/>
  <c r="P317" i="88"/>
  <c r="M317" i="88"/>
  <c r="P316" i="88"/>
  <c r="M316" i="88"/>
  <c r="P315" i="88"/>
  <c r="M315" i="88"/>
  <c r="P314" i="88"/>
  <c r="M314" i="88"/>
  <c r="P313" i="88"/>
  <c r="M313" i="88"/>
  <c r="P312" i="88"/>
  <c r="M312" i="88"/>
  <c r="P311" i="88"/>
  <c r="M311" i="88"/>
  <c r="P310" i="88"/>
  <c r="M310" i="88"/>
  <c r="P309" i="88"/>
  <c r="M309" i="88"/>
  <c r="P308" i="88"/>
  <c r="M308" i="88"/>
  <c r="P307" i="88"/>
  <c r="M307" i="88"/>
  <c r="P306" i="88"/>
  <c r="M306" i="88"/>
  <c r="P305" i="88"/>
  <c r="M305" i="88"/>
  <c r="P304" i="88"/>
  <c r="M304" i="88"/>
  <c r="P303" i="88"/>
  <c r="M303" i="88"/>
  <c r="P302" i="88"/>
  <c r="M302" i="88"/>
  <c r="P301" i="88"/>
  <c r="M301" i="88"/>
  <c r="P300" i="88"/>
  <c r="M300" i="88"/>
  <c r="P299" i="88"/>
  <c r="M299" i="88"/>
  <c r="P298" i="88"/>
  <c r="M298" i="88"/>
  <c r="P297" i="88"/>
  <c r="M297" i="88"/>
  <c r="P296" i="88"/>
  <c r="M296" i="88"/>
  <c r="P295" i="88"/>
  <c r="M295" i="88"/>
  <c r="P294" i="88"/>
  <c r="M294" i="88"/>
  <c r="P293" i="88"/>
  <c r="M293" i="88"/>
  <c r="P292" i="88"/>
  <c r="M292" i="88"/>
  <c r="P291" i="88"/>
  <c r="M291" i="88"/>
  <c r="P290" i="88"/>
  <c r="M290" i="88"/>
  <c r="P289" i="88"/>
  <c r="M289" i="88"/>
  <c r="P288" i="88"/>
  <c r="M288" i="88"/>
  <c r="P287" i="88"/>
  <c r="M287" i="88"/>
  <c r="P286" i="88"/>
  <c r="M286" i="88"/>
  <c r="P285" i="88"/>
  <c r="M285" i="88"/>
  <c r="P284" i="88"/>
  <c r="M284" i="88"/>
  <c r="P283" i="88"/>
  <c r="M283" i="88"/>
  <c r="P282" i="88"/>
  <c r="M282" i="88"/>
  <c r="P281" i="88"/>
  <c r="M281" i="88"/>
  <c r="P280" i="88"/>
  <c r="M280" i="88"/>
  <c r="P279" i="88"/>
  <c r="M279" i="88"/>
  <c r="P278" i="88"/>
  <c r="M278" i="88"/>
  <c r="P277" i="88"/>
  <c r="M277" i="88"/>
  <c r="P276" i="88"/>
  <c r="M276" i="88"/>
  <c r="P275" i="88"/>
  <c r="M275" i="88"/>
  <c r="P274" i="88"/>
  <c r="M274" i="88"/>
  <c r="P273" i="88"/>
  <c r="M273" i="88"/>
  <c r="P272" i="88"/>
  <c r="M272" i="88"/>
  <c r="P271" i="88"/>
  <c r="M271" i="88"/>
  <c r="P270" i="88"/>
  <c r="M270" i="88"/>
  <c r="P269" i="88"/>
  <c r="M269" i="88"/>
  <c r="P268" i="88"/>
  <c r="M268" i="88"/>
  <c r="P267" i="88"/>
  <c r="M267" i="88"/>
  <c r="P266" i="88"/>
  <c r="M266" i="88"/>
  <c r="P265" i="88"/>
  <c r="M265" i="88"/>
  <c r="P264" i="88"/>
  <c r="M264" i="88"/>
  <c r="P263" i="88"/>
  <c r="M263" i="88"/>
  <c r="P262" i="88"/>
  <c r="M262" i="88"/>
  <c r="P261" i="88"/>
  <c r="M261" i="88"/>
  <c r="P260" i="88"/>
  <c r="M260" i="88"/>
  <c r="P259" i="88"/>
  <c r="M259" i="88"/>
  <c r="P258" i="88"/>
  <c r="M258" i="88"/>
  <c r="P257" i="88"/>
  <c r="M257" i="88"/>
  <c r="P256" i="88"/>
  <c r="M256" i="88"/>
  <c r="P255" i="88"/>
  <c r="M255" i="88"/>
  <c r="P254" i="88"/>
  <c r="M254" i="88"/>
  <c r="P253" i="88"/>
  <c r="M253" i="88"/>
  <c r="P252" i="88"/>
  <c r="M252" i="88"/>
  <c r="P251" i="88"/>
  <c r="M251" i="88"/>
  <c r="P250" i="88"/>
  <c r="M250" i="88"/>
  <c r="P249" i="88"/>
  <c r="M249" i="88"/>
  <c r="P248" i="88"/>
  <c r="M248" i="88"/>
  <c r="P247" i="88"/>
  <c r="M247" i="88"/>
  <c r="P246" i="88"/>
  <c r="M246" i="88"/>
  <c r="P245" i="88"/>
  <c r="M245" i="88"/>
  <c r="P244" i="88"/>
  <c r="M244" i="88"/>
  <c r="P243" i="88"/>
  <c r="M243" i="88"/>
  <c r="P242" i="88"/>
  <c r="M242" i="88"/>
  <c r="P241" i="88"/>
  <c r="M241" i="88"/>
  <c r="P240" i="88"/>
  <c r="M240" i="88"/>
  <c r="P239" i="88"/>
  <c r="M239" i="88"/>
  <c r="P238" i="88"/>
  <c r="M238" i="88"/>
  <c r="P237" i="88"/>
  <c r="M237" i="88"/>
  <c r="P236" i="88"/>
  <c r="M236" i="88"/>
  <c r="P235" i="88"/>
  <c r="M235" i="88"/>
  <c r="P234" i="88"/>
  <c r="M234" i="88"/>
  <c r="P233" i="88"/>
  <c r="M233" i="88"/>
  <c r="P232" i="88"/>
  <c r="M232" i="88"/>
  <c r="P231" i="88"/>
  <c r="M231" i="88"/>
  <c r="P230" i="88"/>
  <c r="M230" i="88"/>
  <c r="P229" i="88"/>
  <c r="M229" i="88"/>
  <c r="P228" i="88"/>
  <c r="M228" i="88"/>
  <c r="P227" i="88"/>
  <c r="M227" i="88"/>
  <c r="P226" i="88"/>
  <c r="M226" i="88"/>
  <c r="P225" i="88"/>
  <c r="M225" i="88"/>
  <c r="P224" i="88"/>
  <c r="M224" i="88"/>
  <c r="P223" i="88"/>
  <c r="M223" i="88"/>
  <c r="P222" i="88"/>
  <c r="M222" i="88"/>
  <c r="P221" i="88"/>
  <c r="M221" i="88"/>
  <c r="P220" i="88"/>
  <c r="M220" i="88"/>
  <c r="P219" i="88"/>
  <c r="M219" i="88"/>
  <c r="P218" i="88"/>
  <c r="M218" i="88"/>
  <c r="P217" i="88"/>
  <c r="M217" i="88"/>
  <c r="P216" i="88"/>
  <c r="M216" i="88"/>
  <c r="P215" i="88"/>
  <c r="M215" i="88"/>
  <c r="P214" i="88"/>
  <c r="M214" i="88"/>
  <c r="P213" i="88"/>
  <c r="M213" i="88"/>
  <c r="P212" i="88"/>
  <c r="M212" i="88"/>
  <c r="P211" i="88"/>
  <c r="M211" i="88"/>
  <c r="P210" i="88"/>
  <c r="M210" i="88"/>
  <c r="P209" i="88"/>
  <c r="M209" i="88"/>
  <c r="P208" i="88"/>
  <c r="M208" i="88"/>
  <c r="P207" i="88"/>
  <c r="M207" i="88"/>
  <c r="P206" i="88"/>
  <c r="M206" i="88"/>
  <c r="P205" i="88"/>
  <c r="M205" i="88"/>
  <c r="P204" i="88"/>
  <c r="M204" i="88"/>
  <c r="P203" i="88"/>
  <c r="M203" i="88"/>
  <c r="P202" i="88"/>
  <c r="M202" i="88"/>
  <c r="P201" i="88"/>
  <c r="M201" i="88"/>
  <c r="P200" i="88"/>
  <c r="M200" i="88"/>
  <c r="P199" i="88"/>
  <c r="M199" i="88"/>
  <c r="P198" i="88"/>
  <c r="M198" i="88"/>
  <c r="P197" i="88"/>
  <c r="M197" i="88"/>
  <c r="P196" i="88"/>
  <c r="M196" i="88"/>
  <c r="P195" i="88"/>
  <c r="M195" i="88"/>
  <c r="P194" i="88"/>
  <c r="M194" i="88"/>
  <c r="P193" i="88"/>
  <c r="M193" i="88"/>
  <c r="P192" i="88"/>
  <c r="M192" i="88"/>
  <c r="P191" i="88"/>
  <c r="M191" i="88"/>
  <c r="P190" i="88"/>
  <c r="M190" i="88"/>
  <c r="P189" i="88"/>
  <c r="M189" i="88"/>
  <c r="P188" i="88"/>
  <c r="M188" i="88"/>
  <c r="P187" i="88"/>
  <c r="M187" i="88"/>
  <c r="P186" i="88"/>
  <c r="M186" i="88"/>
  <c r="P185" i="88"/>
  <c r="M185" i="88"/>
  <c r="P184" i="88"/>
  <c r="M184" i="88"/>
  <c r="P183" i="88"/>
  <c r="M183" i="88"/>
  <c r="P182" i="88"/>
  <c r="M182" i="88"/>
  <c r="P181" i="88"/>
  <c r="M181" i="88"/>
  <c r="P180" i="88"/>
  <c r="M180" i="88"/>
  <c r="P179" i="88"/>
  <c r="M179" i="88"/>
  <c r="P178" i="88"/>
  <c r="M178" i="88"/>
  <c r="P177" i="88"/>
  <c r="M177" i="88"/>
  <c r="P176" i="88"/>
  <c r="M176" i="88"/>
  <c r="P175" i="88"/>
  <c r="M175" i="88"/>
  <c r="P174" i="88"/>
  <c r="M174" i="88"/>
  <c r="P173" i="88"/>
  <c r="M173" i="88"/>
  <c r="P172" i="88"/>
  <c r="M172" i="88"/>
  <c r="P171" i="88"/>
  <c r="M171" i="88"/>
  <c r="P170" i="88"/>
  <c r="M170" i="88"/>
  <c r="P169" i="88"/>
  <c r="M169" i="88"/>
  <c r="P168" i="88"/>
  <c r="M168" i="88"/>
  <c r="P167" i="88"/>
  <c r="M167" i="88"/>
  <c r="P166" i="88"/>
  <c r="M166" i="88"/>
  <c r="P165" i="88"/>
  <c r="M165" i="88"/>
  <c r="P164" i="88"/>
  <c r="M164" i="88"/>
  <c r="P163" i="88"/>
  <c r="M163" i="88"/>
  <c r="P162" i="88"/>
  <c r="M162" i="88"/>
  <c r="P161" i="88"/>
  <c r="M161" i="88"/>
  <c r="P160" i="88"/>
  <c r="M160" i="88"/>
  <c r="P159" i="88"/>
  <c r="M159" i="88"/>
  <c r="P158" i="88"/>
  <c r="M158" i="88"/>
  <c r="P157" i="88"/>
  <c r="M157" i="88"/>
  <c r="P156" i="88"/>
  <c r="M156" i="88"/>
  <c r="P155" i="88"/>
  <c r="M155" i="88"/>
  <c r="P154" i="88"/>
  <c r="M154" i="88"/>
  <c r="P153" i="88"/>
  <c r="M153" i="88"/>
  <c r="P152" i="88"/>
  <c r="M152" i="88"/>
  <c r="P151" i="88"/>
  <c r="M151" i="88"/>
  <c r="P150" i="88"/>
  <c r="M150" i="88"/>
  <c r="P149" i="88"/>
  <c r="M149" i="88"/>
  <c r="P148" i="88"/>
  <c r="M148" i="88"/>
  <c r="P147" i="88"/>
  <c r="M147" i="88"/>
  <c r="P146" i="88"/>
  <c r="M146" i="88"/>
  <c r="P145" i="88"/>
  <c r="M145" i="88"/>
  <c r="P144" i="88"/>
  <c r="M144" i="88"/>
  <c r="P143" i="88"/>
  <c r="M143" i="88"/>
  <c r="P142" i="88"/>
  <c r="M142" i="88"/>
  <c r="P141" i="88"/>
  <c r="M141" i="88"/>
  <c r="P140" i="88"/>
  <c r="M140" i="88"/>
  <c r="P139" i="88"/>
  <c r="M139" i="88"/>
  <c r="P138" i="88"/>
  <c r="M138" i="88"/>
  <c r="P137" i="88"/>
  <c r="M137" i="88"/>
  <c r="P136" i="88"/>
  <c r="M136" i="88"/>
  <c r="P135" i="88"/>
  <c r="M135" i="88"/>
  <c r="P134" i="88"/>
  <c r="M134" i="88"/>
  <c r="P133" i="88"/>
  <c r="M133" i="88"/>
  <c r="P132" i="88"/>
  <c r="M132" i="88"/>
  <c r="P131" i="88"/>
  <c r="M131" i="88"/>
  <c r="P130" i="88"/>
  <c r="M130" i="88"/>
  <c r="P129" i="88"/>
  <c r="M129" i="88"/>
  <c r="P128" i="88"/>
  <c r="M128" i="88"/>
  <c r="P127" i="88"/>
  <c r="M127" i="88"/>
  <c r="P126" i="88"/>
  <c r="M126" i="88"/>
  <c r="P125" i="88"/>
  <c r="M125" i="88"/>
  <c r="P124" i="88"/>
  <c r="M124" i="88"/>
  <c r="P123" i="88"/>
  <c r="M123" i="88"/>
  <c r="P122" i="88"/>
  <c r="M122" i="88"/>
  <c r="P121" i="88"/>
  <c r="M121" i="88"/>
  <c r="P120" i="88"/>
  <c r="M120" i="88"/>
  <c r="P119" i="88"/>
  <c r="M119" i="88"/>
  <c r="P118" i="88"/>
  <c r="M118" i="88"/>
  <c r="P117" i="88"/>
  <c r="M117" i="88"/>
  <c r="P116" i="88"/>
  <c r="M116" i="88"/>
  <c r="P115" i="88"/>
  <c r="M115" i="88"/>
  <c r="P114" i="88"/>
  <c r="M114" i="88"/>
  <c r="P113" i="88"/>
  <c r="M113" i="88"/>
  <c r="P112" i="88"/>
  <c r="M112" i="88"/>
  <c r="P111" i="88"/>
  <c r="M111" i="88"/>
  <c r="P110" i="88"/>
  <c r="M110" i="88"/>
  <c r="P109" i="88"/>
  <c r="M109" i="88"/>
  <c r="P108" i="88"/>
  <c r="M108" i="88"/>
  <c r="P107" i="88"/>
  <c r="M107" i="88"/>
  <c r="P106" i="88"/>
  <c r="M106" i="88"/>
  <c r="P105" i="88"/>
  <c r="M105" i="88"/>
  <c r="P104" i="88"/>
  <c r="M104" i="88"/>
  <c r="P103" i="88"/>
  <c r="M103" i="88"/>
  <c r="P102" i="88"/>
  <c r="M102" i="88"/>
  <c r="P101" i="88"/>
  <c r="M101" i="88"/>
  <c r="P100" i="88"/>
  <c r="M100" i="88"/>
  <c r="P99" i="88"/>
  <c r="M99" i="88"/>
  <c r="P98" i="88"/>
  <c r="M98" i="88"/>
  <c r="P97" i="88"/>
  <c r="M97" i="88"/>
  <c r="P96" i="88"/>
  <c r="M96" i="88"/>
  <c r="P95" i="88"/>
  <c r="M95" i="88"/>
  <c r="P94" i="88"/>
  <c r="M94" i="88"/>
  <c r="P93" i="88"/>
  <c r="M93" i="88"/>
  <c r="P92" i="88"/>
  <c r="M92" i="88"/>
  <c r="P91" i="88"/>
  <c r="M91" i="88"/>
  <c r="P90" i="88"/>
  <c r="M90" i="88"/>
  <c r="P89" i="88"/>
  <c r="M89" i="88"/>
  <c r="P88" i="88"/>
  <c r="M88" i="88"/>
  <c r="P87" i="88"/>
  <c r="M87" i="88"/>
  <c r="P86" i="88"/>
  <c r="M86" i="88"/>
  <c r="P85" i="88"/>
  <c r="M85" i="88"/>
  <c r="P84" i="88"/>
  <c r="M84" i="88"/>
  <c r="P83" i="88"/>
  <c r="M83" i="88"/>
  <c r="P82" i="88"/>
  <c r="M82" i="88"/>
  <c r="P81" i="88"/>
  <c r="M81" i="88"/>
  <c r="P80" i="88"/>
  <c r="M80" i="88"/>
  <c r="P79" i="88"/>
  <c r="M79" i="88"/>
  <c r="P78" i="88"/>
  <c r="M78" i="88"/>
  <c r="P77" i="88"/>
  <c r="M77" i="88"/>
  <c r="P76" i="88"/>
  <c r="M76" i="88"/>
  <c r="P75" i="88"/>
  <c r="M75" i="88"/>
  <c r="P74" i="88"/>
  <c r="M74" i="88"/>
  <c r="P73" i="88"/>
  <c r="M73" i="88"/>
  <c r="P72" i="88"/>
  <c r="M72" i="88"/>
  <c r="P71" i="88"/>
  <c r="M71" i="88"/>
  <c r="P70" i="88"/>
  <c r="M70" i="88"/>
  <c r="P69" i="88"/>
  <c r="M69" i="88"/>
  <c r="P68" i="88"/>
  <c r="M68" i="88"/>
  <c r="P67" i="88"/>
  <c r="M67" i="88"/>
  <c r="P66" i="88"/>
  <c r="M66" i="88"/>
  <c r="P65" i="88"/>
  <c r="M65" i="88"/>
  <c r="P64" i="88"/>
  <c r="M64" i="88"/>
  <c r="P63" i="88"/>
  <c r="M63" i="88"/>
  <c r="P62" i="88"/>
  <c r="M62" i="88"/>
  <c r="P61" i="88"/>
  <c r="M61" i="88"/>
  <c r="P60" i="88"/>
  <c r="M60" i="88"/>
  <c r="P59" i="88"/>
  <c r="M59" i="88"/>
  <c r="P58" i="88"/>
  <c r="M58" i="88"/>
  <c r="P57" i="88"/>
  <c r="M57" i="88"/>
  <c r="P56" i="88"/>
  <c r="M56" i="88"/>
  <c r="P55" i="88"/>
  <c r="M55" i="88"/>
  <c r="P54" i="88"/>
  <c r="M54" i="88"/>
  <c r="P53" i="88"/>
  <c r="M53" i="88"/>
  <c r="P52" i="88"/>
  <c r="M52" i="88"/>
  <c r="P51" i="88"/>
  <c r="M51" i="88"/>
  <c r="P50" i="88"/>
  <c r="M50" i="88"/>
  <c r="P49" i="88"/>
  <c r="M49" i="88"/>
  <c r="P48" i="88"/>
  <c r="M48" i="88"/>
  <c r="P47" i="88"/>
  <c r="M47" i="88"/>
  <c r="P46" i="88"/>
  <c r="M46" i="88"/>
  <c r="P45" i="88"/>
  <c r="M45" i="88"/>
  <c r="P44" i="88"/>
  <c r="M44" i="88"/>
  <c r="P43" i="88"/>
  <c r="M43" i="88"/>
  <c r="P42" i="88"/>
  <c r="M42" i="88"/>
  <c r="P41" i="88"/>
  <c r="M41" i="88"/>
  <c r="P40" i="88"/>
  <c r="M40" i="88"/>
  <c r="P39" i="88"/>
  <c r="M39" i="88"/>
  <c r="P38" i="88"/>
  <c r="M38" i="88"/>
  <c r="P37" i="88"/>
  <c r="M37" i="88"/>
  <c r="P36" i="88"/>
  <c r="M36" i="88"/>
  <c r="P35" i="88"/>
  <c r="M35" i="88"/>
  <c r="P34" i="88"/>
  <c r="M34" i="88"/>
  <c r="P33" i="88"/>
  <c r="M33" i="88"/>
  <c r="P32" i="88"/>
  <c r="M32" i="88"/>
  <c r="P31" i="88"/>
  <c r="M31" i="88"/>
  <c r="P30" i="88"/>
  <c r="M30" i="88"/>
  <c r="P29" i="88"/>
  <c r="M29" i="88"/>
  <c r="P28" i="88"/>
  <c r="M28" i="88"/>
  <c r="P27" i="88"/>
  <c r="M27" i="88"/>
  <c r="P26" i="88"/>
  <c r="M26" i="88"/>
  <c r="P25" i="88"/>
  <c r="M25" i="88"/>
  <c r="P24" i="88"/>
  <c r="M24" i="88"/>
  <c r="P23" i="88"/>
  <c r="M23" i="88"/>
  <c r="P22" i="88"/>
  <c r="M22" i="88"/>
  <c r="P21" i="88"/>
  <c r="M21" i="88"/>
  <c r="P20" i="88"/>
  <c r="M20" i="88"/>
  <c r="P19" i="88"/>
  <c r="M19" i="88"/>
  <c r="P18" i="88"/>
  <c r="M18" i="88"/>
  <c r="P17" i="88"/>
  <c r="M17" i="88"/>
  <c r="P16" i="88"/>
  <c r="M16" i="88"/>
  <c r="P15" i="88"/>
  <c r="M15" i="88"/>
  <c r="P14" i="88"/>
  <c r="M14" i="88"/>
  <c r="P13" i="88"/>
  <c r="M13" i="88"/>
  <c r="P12" i="88"/>
  <c r="M12" i="88"/>
  <c r="P11" i="88"/>
  <c r="M11" i="88"/>
  <c r="P10" i="88"/>
  <c r="M10" i="88"/>
  <c r="P9" i="88"/>
  <c r="M9" i="88"/>
  <c r="P8" i="88"/>
  <c r="M8" i="88"/>
  <c r="P7" i="88"/>
  <c r="M7" i="88"/>
  <c r="P6" i="88"/>
  <c r="M6" i="88"/>
  <c r="H211" i="87"/>
  <c r="G211" i="87"/>
  <c r="AI244" i="91" l="1"/>
  <c r="AI110" i="91"/>
  <c r="AI137" i="91"/>
  <c r="AG146" i="91"/>
  <c r="AE56" i="91"/>
  <c r="AG56" i="91" s="1"/>
  <c r="AE143" i="91"/>
  <c r="AG143" i="91" s="1"/>
  <c r="AI118" i="91"/>
  <c r="AF74" i="91"/>
  <c r="AE114" i="91"/>
  <c r="AE27" i="91"/>
  <c r="AI116" i="91"/>
  <c r="AE133" i="91"/>
  <c r="AG133" i="91" s="1"/>
  <c r="AI57" i="91"/>
  <c r="AE96" i="91"/>
  <c r="AG96" i="91" s="1"/>
  <c r="AE243" i="91"/>
  <c r="AE251" i="91"/>
  <c r="AE92" i="91"/>
  <c r="AG92" i="91" s="1"/>
  <c r="I147" i="91"/>
  <c r="AG123" i="91"/>
  <c r="AG71" i="91"/>
  <c r="AE136" i="91"/>
  <c r="AG136" i="91" s="1"/>
  <c r="AG122" i="91"/>
  <c r="AE139" i="91"/>
  <c r="AI142" i="91"/>
  <c r="AI123" i="91"/>
  <c r="AE85" i="91"/>
  <c r="AG85" i="91" s="1"/>
  <c r="AI65" i="91"/>
  <c r="O98" i="91"/>
  <c r="P98" i="91" s="1"/>
  <c r="AE242" i="91"/>
  <c r="AE131" i="91"/>
  <c r="AE80" i="91"/>
  <c r="AG80" i="91" s="1"/>
  <c r="AG78" i="91"/>
  <c r="K53" i="91"/>
  <c r="AI72" i="91"/>
  <c r="AG118" i="91"/>
  <c r="H147" i="91"/>
  <c r="AG137" i="91"/>
  <c r="AG127" i="91"/>
  <c r="Q147" i="91"/>
  <c r="AF100" i="91"/>
  <c r="AG27" i="91"/>
  <c r="AG65" i="91"/>
  <c r="AI127" i="91"/>
  <c r="AE125" i="91"/>
  <c r="AG125" i="91" s="1"/>
  <c r="AE79" i="91"/>
  <c r="AG79" i="91" s="1"/>
  <c r="AI64" i="91"/>
  <c r="X147" i="91"/>
  <c r="AE59" i="91"/>
  <c r="AG59" i="91" s="1"/>
  <c r="AI67" i="91"/>
  <c r="AE126" i="91"/>
  <c r="AG126" i="91" s="1"/>
  <c r="AD27" i="91"/>
  <c r="AG63" i="91"/>
  <c r="C147" i="91"/>
  <c r="AE246" i="91"/>
  <c r="AE245" i="91"/>
  <c r="AE90" i="91"/>
  <c r="AG90" i="91" s="1"/>
  <c r="N111" i="91"/>
  <c r="M147" i="91"/>
  <c r="AG114" i="91"/>
  <c r="R147" i="91"/>
  <c r="G147" i="91"/>
  <c r="AI108" i="91"/>
  <c r="AF53" i="91"/>
  <c r="AB147" i="91"/>
  <c r="AD95" i="91"/>
  <c r="AE95" i="91" s="1"/>
  <c r="O93" i="91"/>
  <c r="AI134" i="91"/>
  <c r="AG67" i="91"/>
  <c r="J147" i="91"/>
  <c r="D147" i="91"/>
  <c r="AG64" i="91"/>
  <c r="AG145" i="91"/>
  <c r="B147" i="91"/>
  <c r="AF40" i="91"/>
  <c r="AG86" i="91"/>
  <c r="S147" i="91"/>
  <c r="AG89" i="91"/>
  <c r="AG144" i="91"/>
  <c r="AI86" i="91"/>
  <c r="E147" i="91"/>
  <c r="AG57" i="91"/>
  <c r="U147" i="91"/>
  <c r="AE248" i="91"/>
  <c r="AI247" i="91"/>
  <c r="Z53" i="91"/>
  <c r="AE109" i="91"/>
  <c r="AG109" i="91" s="1"/>
  <c r="AD241" i="91"/>
  <c r="AC258" i="91"/>
  <c r="AH147" i="91"/>
  <c r="AG70" i="91"/>
  <c r="AA74" i="91"/>
  <c r="AG132" i="91"/>
  <c r="Z74" i="91"/>
  <c r="L53" i="91"/>
  <c r="AE141" i="91"/>
  <c r="AG141" i="91" s="1"/>
  <c r="V147" i="91"/>
  <c r="AD62" i="91"/>
  <c r="AI62" i="91" s="1"/>
  <c r="AC53" i="91"/>
  <c r="AE91" i="91"/>
  <c r="AG91" i="91" s="1"/>
  <c r="AI91" i="91"/>
  <c r="AE104" i="91"/>
  <c r="AG104" i="91" s="1"/>
  <c r="AI104" i="91"/>
  <c r="AD34" i="91"/>
  <c r="AE199" i="91"/>
  <c r="AG199" i="91" s="1"/>
  <c r="AF199" i="91"/>
  <c r="AF232" i="91" s="1"/>
  <c r="AG116" i="91"/>
  <c r="AG60" i="91"/>
  <c r="P111" i="91"/>
  <c r="L74" i="91"/>
  <c r="AI115" i="91"/>
  <c r="AE115" i="91"/>
  <c r="AG115" i="91" s="1"/>
  <c r="AE105" i="91"/>
  <c r="AG105" i="91" s="1"/>
  <c r="AI105" i="91"/>
  <c r="F147" i="91"/>
  <c r="AD232" i="91"/>
  <c r="AG134" i="91"/>
  <c r="AI132" i="91"/>
  <c r="AD476" i="91"/>
  <c r="AE266" i="91"/>
  <c r="AI103" i="91"/>
  <c r="AE103" i="91"/>
  <c r="AG103" i="91" s="1"/>
  <c r="AE98" i="91"/>
  <c r="AE97" i="91" s="1"/>
  <c r="AI98" i="91"/>
  <c r="AI97" i="91" s="1"/>
  <c r="AD97" i="91"/>
  <c r="AC120" i="91"/>
  <c r="AD121" i="91"/>
  <c r="AI73" i="91"/>
  <c r="AE73" i="91"/>
  <c r="AG73" i="91" s="1"/>
  <c r="O75" i="91"/>
  <c r="P76" i="91"/>
  <c r="N68" i="91"/>
  <c r="O69" i="91"/>
  <c r="AI107" i="91"/>
  <c r="AE107" i="91"/>
  <c r="AG107" i="91" s="1"/>
  <c r="O120" i="91"/>
  <c r="P121" i="91"/>
  <c r="K74" i="91"/>
  <c r="N129" i="91"/>
  <c r="O131" i="91"/>
  <c r="AE82" i="91"/>
  <c r="AI82" i="91"/>
  <c r="AD81" i="91"/>
  <c r="AC138" i="91"/>
  <c r="AD140" i="91"/>
  <c r="AI135" i="91"/>
  <c r="AE135" i="91"/>
  <c r="AG135" i="91" s="1"/>
  <c r="AI66" i="91"/>
  <c r="AE66" i="91"/>
  <c r="AG66" i="91" s="1"/>
  <c r="O81" i="91"/>
  <c r="P82" i="91"/>
  <c r="AD87" i="91"/>
  <c r="AI88" i="91"/>
  <c r="AE88" i="91"/>
  <c r="O54" i="91"/>
  <c r="AI113" i="91"/>
  <c r="AE113" i="91"/>
  <c r="AG113" i="91" s="1"/>
  <c r="P93" i="91"/>
  <c r="AG94" i="91"/>
  <c r="N87" i="91"/>
  <c r="N74" i="91" s="1"/>
  <c r="O88" i="91"/>
  <c r="AI69" i="91"/>
  <c r="AD68" i="91"/>
  <c r="AE69" i="91"/>
  <c r="N61" i="91"/>
  <c r="O62" i="91"/>
  <c r="AE10" i="91"/>
  <c r="AD9" i="91"/>
  <c r="P54" i="91"/>
  <c r="AI124" i="91"/>
  <c r="AE124" i="91"/>
  <c r="AG124" i="91" s="1"/>
  <c r="AI55" i="91"/>
  <c r="AI54" i="91" s="1"/>
  <c r="AE55" i="91"/>
  <c r="AD54" i="91"/>
  <c r="AG197" i="91"/>
  <c r="AC111" i="91"/>
  <c r="AD112" i="91"/>
  <c r="O111" i="91"/>
  <c r="P97" i="91"/>
  <c r="AI119" i="91"/>
  <c r="AE119" i="91"/>
  <c r="AG119" i="91" s="1"/>
  <c r="AI83" i="91"/>
  <c r="AE83" i="91"/>
  <c r="AG83" i="91" s="1"/>
  <c r="AG35" i="91"/>
  <c r="AG34" i="91" s="1"/>
  <c r="AE34" i="91"/>
  <c r="K100" i="91"/>
  <c r="L100" i="91"/>
  <c r="AI117" i="91"/>
  <c r="AE117" i="91"/>
  <c r="AG117" i="91" s="1"/>
  <c r="AD76" i="91"/>
  <c r="AC75" i="91"/>
  <c r="AC74" i="91" s="1"/>
  <c r="AA100" i="91"/>
  <c r="AG20" i="91"/>
  <c r="AG19" i="91" s="1"/>
  <c r="AE19" i="91"/>
  <c r="Z9" i="91"/>
  <c r="Z40" i="91" s="1"/>
  <c r="AI128" i="91"/>
  <c r="AE128" i="91"/>
  <c r="AG128" i="91" s="1"/>
  <c r="AC129" i="91"/>
  <c r="AD130" i="91"/>
  <c r="Z100" i="91"/>
  <c r="P101" i="91"/>
  <c r="AC40" i="91"/>
  <c r="O101" i="91"/>
  <c r="N138" i="91"/>
  <c r="O139" i="91"/>
  <c r="AE77" i="91"/>
  <c r="AG77" i="91" s="1"/>
  <c r="AI77" i="91"/>
  <c r="AC101" i="91"/>
  <c r="AD102" i="91"/>
  <c r="AD19" i="91"/>
  <c r="AE93" i="91" l="1"/>
  <c r="AF147" i="91"/>
  <c r="L147" i="91"/>
  <c r="AE54" i="91"/>
  <c r="AI61" i="91"/>
  <c r="AE62" i="91"/>
  <c r="AE61" i="91" s="1"/>
  <c r="O97" i="91"/>
  <c r="AE87" i="91"/>
  <c r="AD61" i="91"/>
  <c r="AD53" i="91" s="1"/>
  <c r="AA147" i="91"/>
  <c r="N100" i="91"/>
  <c r="AE232" i="91"/>
  <c r="AI87" i="91"/>
  <c r="AD93" i="91"/>
  <c r="N53" i="91"/>
  <c r="Z147" i="91"/>
  <c r="AI95" i="91"/>
  <c r="AI93" i="91" s="1"/>
  <c r="AG232" i="91"/>
  <c r="AE241" i="91"/>
  <c r="AE258" i="91" s="1"/>
  <c r="AI241" i="91"/>
  <c r="AI258" i="91" s="1"/>
  <c r="AD258" i="91"/>
  <c r="AD40" i="91"/>
  <c r="K147" i="91"/>
  <c r="AG95" i="91"/>
  <c r="AG93" i="91" s="1"/>
  <c r="AI68" i="91"/>
  <c r="AE476" i="91"/>
  <c r="AG266" i="91"/>
  <c r="AG476" i="91" s="1"/>
  <c r="AC100" i="91"/>
  <c r="AC147" i="91" s="1"/>
  <c r="AG82" i="91"/>
  <c r="AG81" i="91" s="1"/>
  <c r="P81" i="91"/>
  <c r="P120" i="91"/>
  <c r="P69" i="91"/>
  <c r="O68" i="91"/>
  <c r="AE68" i="91"/>
  <c r="AI81" i="91"/>
  <c r="P62" i="91"/>
  <c r="O61" i="91"/>
  <c r="AE121" i="91"/>
  <c r="AE120" i="91" s="1"/>
  <c r="AD120" i="91"/>
  <c r="AI121" i="91"/>
  <c r="AI120" i="91" s="1"/>
  <c r="AG55" i="91"/>
  <c r="AG54" i="91" s="1"/>
  <c r="AE140" i="91"/>
  <c r="AI140" i="91"/>
  <c r="AI138" i="91" s="1"/>
  <c r="AD138" i="91"/>
  <c r="AE130" i="91"/>
  <c r="AD129" i="91"/>
  <c r="AI130" i="91"/>
  <c r="AI129" i="91" s="1"/>
  <c r="AE81" i="91"/>
  <c r="P75" i="91"/>
  <c r="AG98" i="91"/>
  <c r="AG97" i="91" s="1"/>
  <c r="P131" i="91"/>
  <c r="O129" i="91"/>
  <c r="AE112" i="91"/>
  <c r="AI112" i="91"/>
  <c r="AI111" i="91" s="1"/>
  <c r="AD111" i="91"/>
  <c r="P139" i="91"/>
  <c r="O138" i="91"/>
  <c r="O100" i="91" s="1"/>
  <c r="P88" i="91"/>
  <c r="O87" i="91"/>
  <c r="O74" i="91" s="1"/>
  <c r="AG10" i="91"/>
  <c r="AG9" i="91" s="1"/>
  <c r="AG40" i="91" s="1"/>
  <c r="AE9" i="91"/>
  <c r="AE40" i="91" s="1"/>
  <c r="AE102" i="91"/>
  <c r="AD101" i="91"/>
  <c r="AI102" i="91"/>
  <c r="AI101" i="91" s="1"/>
  <c r="AI76" i="91"/>
  <c r="AI75" i="91" s="1"/>
  <c r="AE76" i="91"/>
  <c r="AE75" i="91" s="1"/>
  <c r="AD75" i="91"/>
  <c r="AD74" i="91" s="1"/>
  <c r="AI53" i="91" l="1"/>
  <c r="AD100" i="91"/>
  <c r="N147" i="91"/>
  <c r="O53" i="91"/>
  <c r="O147" i="91" s="1"/>
  <c r="AE53" i="91"/>
  <c r="AI74" i="91"/>
  <c r="AG88" i="91"/>
  <c r="AG87" i="91" s="1"/>
  <c r="P87" i="91"/>
  <c r="P74" i="91" s="1"/>
  <c r="P68" i="91"/>
  <c r="AG69" i="91"/>
  <c r="AG68" i="91" s="1"/>
  <c r="AE101" i="91"/>
  <c r="AG102" i="91"/>
  <c r="AG101" i="91" s="1"/>
  <c r="P129" i="91"/>
  <c r="AG131" i="91"/>
  <c r="P61" i="91"/>
  <c r="AG62" i="91"/>
  <c r="AG61" i="91" s="1"/>
  <c r="AG139" i="91"/>
  <c r="P138" i="91"/>
  <c r="AE129" i="91"/>
  <c r="AG130" i="91"/>
  <c r="AE74" i="91"/>
  <c r="AD147" i="91"/>
  <c r="AE111" i="91"/>
  <c r="AG112" i="91"/>
  <c r="AG111" i="91" s="1"/>
  <c r="AG140" i="91"/>
  <c r="AE138" i="91"/>
  <c r="AG121" i="91"/>
  <c r="AG120" i="91" s="1"/>
  <c r="AI100" i="91"/>
  <c r="AG76" i="91"/>
  <c r="AG75" i="91" s="1"/>
  <c r="P100" i="91" l="1"/>
  <c r="AG74" i="91"/>
  <c r="AI147" i="91"/>
  <c r="AG129" i="91"/>
  <c r="AG53" i="91"/>
  <c r="AE100" i="91"/>
  <c r="AE147" i="91" s="1"/>
  <c r="AG138" i="91"/>
  <c r="P53" i="91"/>
  <c r="P147" i="91" s="1"/>
  <c r="AG100" i="91" l="1"/>
  <c r="AG147" i="91" s="1"/>
  <c r="H150" i="87" l="1"/>
  <c r="G150" i="87"/>
  <c r="H96" i="87" l="1"/>
  <c r="G96" i="87"/>
  <c r="H88" i="87"/>
  <c r="H74" i="87" s="1"/>
  <c r="G74" i="87"/>
  <c r="H69" i="87"/>
  <c r="G69" i="87"/>
  <c r="H55" i="87"/>
  <c r="H49" i="87"/>
  <c r="H28" i="87" s="1"/>
  <c r="G28" i="87"/>
  <c r="H6" i="87"/>
  <c r="G6" i="87"/>
  <c r="H117" i="87" l="1"/>
  <c r="G117" i="87"/>
  <c r="L68" i="83" l="1"/>
  <c r="L67" i="83"/>
  <c r="L66" i="83"/>
  <c r="L65" i="83"/>
  <c r="L64" i="83"/>
  <c r="L63" i="83"/>
  <c r="L62" i="83"/>
  <c r="L61" i="83"/>
  <c r="L60" i="83"/>
  <c r="L59" i="83"/>
  <c r="L58" i="83"/>
  <c r="L57" i="83"/>
  <c r="L56" i="83"/>
  <c r="L55" i="83"/>
  <c r="L54" i="83"/>
  <c r="L53" i="83"/>
  <c r="L52" i="83"/>
  <c r="L51" i="83"/>
  <c r="L50" i="83"/>
  <c r="L49" i="83"/>
  <c r="L48" i="83"/>
  <c r="L46" i="83"/>
  <c r="L45" i="83"/>
  <c r="L44" i="83"/>
  <c r="L42" i="83"/>
  <c r="L41" i="83"/>
  <c r="L40" i="83"/>
  <c r="L39" i="83"/>
  <c r="L38" i="83"/>
  <c r="K37" i="83"/>
  <c r="L37" i="83" s="1"/>
  <c r="L36" i="83"/>
  <c r="K35" i="83"/>
  <c r="L35" i="83" s="1"/>
  <c r="L34" i="83"/>
  <c r="L33" i="83"/>
  <c r="L32" i="83"/>
  <c r="L31" i="83"/>
  <c r="L30" i="83"/>
  <c r="L29" i="83"/>
  <c r="L28" i="83"/>
  <c r="L27" i="83"/>
  <c r="L26" i="83"/>
  <c r="L25" i="83"/>
  <c r="L24" i="83"/>
  <c r="L23" i="83"/>
  <c r="L22" i="83"/>
  <c r="L21" i="83"/>
  <c r="L20" i="83"/>
  <c r="L19" i="83"/>
  <c r="L18" i="83"/>
  <c r="L17" i="83"/>
  <c r="L16" i="83"/>
  <c r="L15" i="83"/>
  <c r="L14" i="83"/>
  <c r="L13" i="83"/>
  <c r="L12" i="83"/>
  <c r="L11" i="83"/>
  <c r="L10" i="83"/>
  <c r="K9" i="83"/>
  <c r="L9" i="83" s="1"/>
  <c r="L8" i="83"/>
  <c r="L7" i="83"/>
  <c r="L6" i="83"/>
  <c r="L5" i="83"/>
  <c r="M209" i="84" l="1"/>
  <c r="N208" i="84"/>
  <c r="M207" i="84"/>
  <c r="N199" i="84"/>
  <c r="M199" i="84"/>
  <c r="N198" i="84"/>
  <c r="M198" i="84"/>
  <c r="N197" i="84"/>
  <c r="M197" i="84"/>
  <c r="N196" i="84"/>
  <c r="M196" i="84"/>
  <c r="N195" i="84"/>
  <c r="M195" i="84"/>
  <c r="N194" i="84"/>
  <c r="M194" i="84"/>
  <c r="N193" i="84"/>
  <c r="M193" i="84"/>
  <c r="N192" i="84"/>
  <c r="M192" i="84"/>
  <c r="N191" i="84"/>
  <c r="M191" i="84"/>
  <c r="N190" i="84"/>
  <c r="M190" i="84"/>
  <c r="N182" i="84"/>
  <c r="M182" i="84"/>
  <c r="N181" i="84"/>
  <c r="M181" i="84"/>
  <c r="N180" i="84"/>
  <c r="M180" i="84"/>
  <c r="N179" i="84"/>
  <c r="M179" i="84"/>
  <c r="N178" i="84"/>
  <c r="M178" i="84"/>
  <c r="N177" i="84"/>
  <c r="M177" i="84"/>
  <c r="N176" i="84"/>
  <c r="N175" i="84"/>
  <c r="M175" i="84"/>
  <c r="N174" i="84"/>
  <c r="M174" i="84"/>
  <c r="N173" i="84"/>
  <c r="M173" i="84"/>
  <c r="M171" i="84"/>
  <c r="M170" i="84"/>
  <c r="N164" i="84"/>
  <c r="N154" i="84"/>
  <c r="N153" i="84"/>
  <c r="N152" i="84"/>
  <c r="N151" i="84"/>
  <c r="N150" i="84"/>
  <c r="N149" i="84"/>
  <c r="N148" i="84"/>
  <c r="N147" i="84"/>
  <c r="N146" i="84"/>
  <c r="N145" i="84"/>
  <c r="N144" i="84"/>
  <c r="N143" i="84"/>
  <c r="N142" i="84"/>
  <c r="N141" i="84"/>
  <c r="N140" i="84"/>
  <c r="N139" i="84"/>
  <c r="N138" i="84"/>
  <c r="N137" i="84"/>
  <c r="N136" i="84"/>
  <c r="N135" i="84"/>
  <c r="N134" i="84"/>
  <c r="N133" i="84"/>
  <c r="N132" i="84"/>
  <c r="N131" i="84"/>
  <c r="N130" i="84"/>
  <c r="N129" i="84"/>
  <c r="N128" i="84"/>
  <c r="N127" i="84"/>
  <c r="N126" i="84"/>
  <c r="N125" i="84"/>
  <c r="N124" i="84"/>
  <c r="N123" i="84"/>
  <c r="N122" i="84"/>
  <c r="N121" i="84"/>
  <c r="N120" i="84"/>
  <c r="N119" i="84"/>
  <c r="N118" i="84"/>
  <c r="N117" i="84"/>
  <c r="N116" i="84"/>
  <c r="N115" i="84"/>
  <c r="N114" i="84"/>
  <c r="N113" i="84"/>
  <c r="N112" i="84"/>
  <c r="N111" i="84"/>
  <c r="N110" i="84"/>
  <c r="N109" i="84"/>
  <c r="N108" i="84"/>
  <c r="N107" i="84"/>
  <c r="N106" i="84"/>
  <c r="N105" i="84"/>
  <c r="N104" i="84"/>
  <c r="N71" i="84"/>
  <c r="N70" i="84"/>
  <c r="M70" i="84"/>
  <c r="M69" i="84"/>
  <c r="M68" i="84"/>
  <c r="N67" i="84"/>
  <c r="M67" i="84"/>
  <c r="N66" i="84"/>
  <c r="M66" i="84"/>
  <c r="M65" i="84"/>
  <c r="N64" i="84"/>
  <c r="M64" i="84"/>
  <c r="N63" i="84"/>
  <c r="M63" i="84"/>
  <c r="N62" i="84"/>
  <c r="M62" i="84"/>
  <c r="N61" i="84"/>
  <c r="M61" i="84"/>
  <c r="N60" i="84"/>
  <c r="M60" i="84"/>
  <c r="N59" i="84"/>
  <c r="M59" i="84"/>
  <c r="N58" i="84"/>
  <c r="M58" i="84"/>
  <c r="N57" i="84"/>
  <c r="N56" i="84"/>
  <c r="N55" i="84"/>
  <c r="N54" i="84"/>
  <c r="N53" i="84"/>
  <c r="N52" i="84"/>
  <c r="N51" i="84"/>
  <c r="N50" i="84"/>
  <c r="M50" i="84"/>
  <c r="N49" i="84"/>
  <c r="M49" i="84"/>
  <c r="N48" i="84"/>
  <c r="M48" i="84"/>
  <c r="N47" i="84"/>
  <c r="M47" i="84"/>
  <c r="N46" i="84"/>
  <c r="M46" i="84"/>
  <c r="N45" i="84"/>
  <c r="N44" i="84"/>
  <c r="N43" i="84"/>
  <c r="N42" i="84"/>
  <c r="N41" i="84"/>
  <c r="N40" i="84"/>
  <c r="M40" i="84"/>
  <c r="N39" i="84"/>
  <c r="M39" i="84"/>
  <c r="N38" i="84"/>
  <c r="M38" i="84"/>
  <c r="N37" i="84"/>
  <c r="M37" i="84"/>
  <c r="N36" i="84"/>
  <c r="M36" i="84"/>
  <c r="N35" i="84"/>
  <c r="M35" i="84"/>
  <c r="N34" i="84"/>
  <c r="M34" i="84"/>
  <c r="N33" i="84"/>
  <c r="M33" i="84"/>
  <c r="N32" i="84"/>
  <c r="M32" i="84"/>
  <c r="N31" i="84"/>
  <c r="M31" i="84"/>
  <c r="N30" i="84"/>
  <c r="M30" i="84"/>
  <c r="N29" i="84"/>
  <c r="M29" i="84"/>
  <c r="N28" i="84"/>
  <c r="M28" i="84"/>
  <c r="N27" i="84"/>
  <c r="M27" i="84"/>
  <c r="N26" i="84"/>
  <c r="M26" i="84"/>
  <c r="N25" i="84"/>
  <c r="M25" i="84"/>
  <c r="N24" i="84"/>
  <c r="M24" i="84"/>
  <c r="N23" i="84"/>
  <c r="M23" i="84"/>
  <c r="N22" i="84"/>
  <c r="M22" i="84"/>
  <c r="N21" i="84"/>
  <c r="M21" i="84"/>
  <c r="N20" i="84"/>
  <c r="M20" i="84"/>
  <c r="N19" i="84"/>
  <c r="M19" i="84"/>
  <c r="N18" i="84"/>
  <c r="M18" i="84"/>
  <c r="N17" i="84"/>
  <c r="M17" i="84"/>
  <c r="N16" i="84"/>
  <c r="M16" i="84"/>
  <c r="N15" i="84"/>
  <c r="M15" i="84"/>
  <c r="N14" i="84"/>
  <c r="M14" i="84"/>
  <c r="N13" i="84"/>
  <c r="M13" i="84"/>
  <c r="N12" i="84"/>
  <c r="M12" i="84"/>
  <c r="N11" i="84"/>
  <c r="M11" i="84"/>
  <c r="N10" i="84"/>
  <c r="M10" i="84"/>
  <c r="N9" i="84"/>
  <c r="M9" i="84"/>
  <c r="N8" i="84"/>
  <c r="M8" i="84"/>
  <c r="N6" i="84"/>
  <c r="M6" i="84"/>
  <c r="N5" i="84"/>
  <c r="M5" i="84"/>
  <c r="P108" i="82" l="1"/>
  <c r="P107" i="82"/>
  <c r="L107" i="82"/>
  <c r="N107" i="82" s="1"/>
  <c r="H107" i="82"/>
  <c r="F107" i="82"/>
  <c r="E107" i="82"/>
  <c r="D107" i="82"/>
  <c r="P106" i="82"/>
  <c r="L106" i="82"/>
  <c r="N106" i="82" s="1"/>
  <c r="H106" i="82"/>
  <c r="F106" i="82"/>
  <c r="E106" i="82"/>
  <c r="D106" i="82"/>
  <c r="P105" i="82"/>
  <c r="L105" i="82"/>
  <c r="N105" i="82" s="1"/>
  <c r="H105" i="82"/>
  <c r="F105" i="82"/>
  <c r="E105" i="82"/>
  <c r="D105" i="82"/>
  <c r="P104" i="82"/>
  <c r="N104" i="82"/>
  <c r="I104" i="82"/>
  <c r="P103" i="82"/>
  <c r="N103" i="82"/>
  <c r="I103" i="82"/>
  <c r="P102" i="82"/>
  <c r="N102" i="82"/>
  <c r="I102" i="82"/>
  <c r="P101" i="82"/>
  <c r="N101" i="82"/>
  <c r="I101" i="82"/>
  <c r="P100" i="82"/>
  <c r="N100" i="82"/>
  <c r="E100" i="82"/>
  <c r="D100" i="82"/>
  <c r="P99" i="82"/>
  <c r="N99" i="82"/>
  <c r="I99" i="82"/>
  <c r="P98" i="82"/>
  <c r="N98" i="82"/>
  <c r="I98" i="82"/>
  <c r="P97" i="82"/>
  <c r="N97" i="82"/>
  <c r="I97" i="82"/>
  <c r="P96" i="82"/>
  <c r="N96" i="82"/>
  <c r="F96" i="82"/>
  <c r="P95" i="82"/>
  <c r="N95" i="82"/>
  <c r="I95" i="82"/>
  <c r="P94" i="82"/>
  <c r="N94" i="82"/>
  <c r="I94" i="82"/>
  <c r="Q94" i="82" s="1"/>
  <c r="P93" i="82"/>
  <c r="N93" i="82"/>
  <c r="I93" i="82"/>
  <c r="P92" i="82"/>
  <c r="N92" i="82"/>
  <c r="F92" i="82"/>
  <c r="D92" i="82"/>
  <c r="P91" i="82"/>
  <c r="N91" i="82"/>
  <c r="I91" i="82"/>
  <c r="P90" i="82"/>
  <c r="N90" i="82"/>
  <c r="I90" i="82"/>
  <c r="P89" i="82"/>
  <c r="N89" i="82"/>
  <c r="I89" i="82"/>
  <c r="Q89" i="82" s="1"/>
  <c r="P88" i="82"/>
  <c r="N88" i="82"/>
  <c r="I88" i="82"/>
  <c r="P87" i="82"/>
  <c r="N87" i="82"/>
  <c r="I87" i="82"/>
  <c r="P86" i="82"/>
  <c r="N86" i="82"/>
  <c r="I86" i="82"/>
  <c r="Q86" i="82" s="1"/>
  <c r="P85" i="82"/>
  <c r="N85" i="82"/>
  <c r="I85" i="82"/>
  <c r="P84" i="82"/>
  <c r="N84" i="82"/>
  <c r="H84" i="82"/>
  <c r="F84" i="82"/>
  <c r="D84" i="82"/>
  <c r="P83" i="82"/>
  <c r="N83" i="82"/>
  <c r="Q83" i="82" s="1"/>
  <c r="I83" i="82"/>
  <c r="P82" i="82"/>
  <c r="N82" i="82"/>
  <c r="I82" i="82"/>
  <c r="P81" i="82"/>
  <c r="N81" i="82"/>
  <c r="I81" i="82"/>
  <c r="P80" i="82"/>
  <c r="N80" i="82"/>
  <c r="I80" i="82"/>
  <c r="P79" i="82"/>
  <c r="N79" i="82"/>
  <c r="I79" i="82"/>
  <c r="Q79" i="82" s="1"/>
  <c r="P78" i="82"/>
  <c r="N78" i="82"/>
  <c r="I78" i="82"/>
  <c r="P77" i="82"/>
  <c r="N77" i="82"/>
  <c r="I77" i="82"/>
  <c r="P76" i="82"/>
  <c r="N76" i="82"/>
  <c r="I76" i="82"/>
  <c r="P75" i="82"/>
  <c r="N75" i="82"/>
  <c r="Q75" i="82" s="1"/>
  <c r="I75" i="82"/>
  <c r="P74" i="82"/>
  <c r="N74" i="82"/>
  <c r="I74" i="82"/>
  <c r="P73" i="82"/>
  <c r="N73" i="82"/>
  <c r="I73" i="82"/>
  <c r="P72" i="82"/>
  <c r="N72" i="82"/>
  <c r="I72" i="82"/>
  <c r="P71" i="82"/>
  <c r="N71" i="82"/>
  <c r="I71" i="82"/>
  <c r="Q71" i="82" s="1"/>
  <c r="P70" i="82"/>
  <c r="N70" i="82"/>
  <c r="I70" i="82"/>
  <c r="P69" i="82"/>
  <c r="N69" i="82"/>
  <c r="I69" i="82"/>
  <c r="P68" i="82"/>
  <c r="N68" i="82"/>
  <c r="I68" i="82"/>
  <c r="P67" i="82"/>
  <c r="N67" i="82"/>
  <c r="I67" i="82"/>
  <c r="P66" i="82"/>
  <c r="N66" i="82"/>
  <c r="I66" i="82"/>
  <c r="P65" i="82"/>
  <c r="N65" i="82"/>
  <c r="I65" i="82"/>
  <c r="P64" i="82"/>
  <c r="N64" i="82"/>
  <c r="I64" i="82"/>
  <c r="P63" i="82"/>
  <c r="N63" i="82"/>
  <c r="I63" i="82"/>
  <c r="Q63" i="82" s="1"/>
  <c r="P62" i="82"/>
  <c r="N62" i="82"/>
  <c r="I62" i="82"/>
  <c r="P61" i="82"/>
  <c r="N61" i="82"/>
  <c r="I61" i="82"/>
  <c r="P60" i="82"/>
  <c r="N60" i="82"/>
  <c r="I60" i="82"/>
  <c r="P59" i="82"/>
  <c r="N59" i="82"/>
  <c r="I59" i="82"/>
  <c r="P58" i="82"/>
  <c r="N58" i="82"/>
  <c r="I58" i="82"/>
  <c r="P57" i="82"/>
  <c r="N57" i="82"/>
  <c r="I57" i="82"/>
  <c r="P56" i="82"/>
  <c r="N56" i="82"/>
  <c r="F56" i="82"/>
  <c r="P55" i="82"/>
  <c r="N55" i="82"/>
  <c r="I55" i="82"/>
  <c r="P54" i="82"/>
  <c r="N54" i="82"/>
  <c r="I54" i="82"/>
  <c r="P53" i="82"/>
  <c r="N53" i="82"/>
  <c r="I53" i="82"/>
  <c r="P52" i="82"/>
  <c r="N52" i="82"/>
  <c r="I52" i="82"/>
  <c r="P51" i="82"/>
  <c r="N51" i="82"/>
  <c r="I51" i="82"/>
  <c r="P50" i="82"/>
  <c r="N50" i="82"/>
  <c r="I50" i="82"/>
  <c r="P49" i="82"/>
  <c r="N49" i="82"/>
  <c r="I49" i="82"/>
  <c r="P48" i="82"/>
  <c r="N48" i="82"/>
  <c r="I48" i="82"/>
  <c r="P47" i="82"/>
  <c r="N47" i="82"/>
  <c r="I47" i="82"/>
  <c r="P46" i="82"/>
  <c r="N46" i="82"/>
  <c r="I46" i="82"/>
  <c r="P45" i="82"/>
  <c r="N45" i="82"/>
  <c r="I45" i="82"/>
  <c r="P44" i="82"/>
  <c r="N44" i="82"/>
  <c r="I44" i="82"/>
  <c r="P43" i="82"/>
  <c r="N43" i="82"/>
  <c r="I43" i="82"/>
  <c r="P42" i="82"/>
  <c r="N42" i="82"/>
  <c r="I42" i="82"/>
  <c r="P41" i="82"/>
  <c r="N41" i="82"/>
  <c r="I41" i="82"/>
  <c r="P40" i="82"/>
  <c r="N40" i="82"/>
  <c r="I40" i="82"/>
  <c r="P39" i="82"/>
  <c r="N39" i="82"/>
  <c r="I39" i="82"/>
  <c r="P38" i="82"/>
  <c r="N38" i="82"/>
  <c r="I38" i="82"/>
  <c r="P37" i="82"/>
  <c r="N37" i="82"/>
  <c r="I37" i="82"/>
  <c r="P36" i="82"/>
  <c r="N36" i="82"/>
  <c r="I36" i="82"/>
  <c r="P35" i="82"/>
  <c r="N35" i="82"/>
  <c r="I35" i="82"/>
  <c r="P34" i="82"/>
  <c r="N34" i="82"/>
  <c r="I34" i="82"/>
  <c r="P33" i="82"/>
  <c r="N33" i="82"/>
  <c r="I33" i="82"/>
  <c r="P32" i="82"/>
  <c r="N32" i="82"/>
  <c r="I32" i="82"/>
  <c r="P31" i="82"/>
  <c r="N31" i="82"/>
  <c r="I31" i="82"/>
  <c r="P30" i="82"/>
  <c r="N30" i="82"/>
  <c r="I30" i="82"/>
  <c r="P29" i="82"/>
  <c r="N29" i="82"/>
  <c r="I29" i="82"/>
  <c r="P28" i="82"/>
  <c r="N28" i="82"/>
  <c r="I28" i="82"/>
  <c r="P27" i="82"/>
  <c r="N27" i="82"/>
  <c r="I27" i="82"/>
  <c r="P26" i="82"/>
  <c r="N26" i="82"/>
  <c r="I26" i="82"/>
  <c r="P25" i="82"/>
  <c r="N25" i="82"/>
  <c r="I25" i="82"/>
  <c r="P24" i="82"/>
  <c r="L24" i="82"/>
  <c r="H24" i="82"/>
  <c r="F24" i="82"/>
  <c r="E24" i="82"/>
  <c r="D24" i="82"/>
  <c r="P23" i="82"/>
  <c r="N23" i="82"/>
  <c r="I23" i="82"/>
  <c r="P22" i="82"/>
  <c r="N22" i="82"/>
  <c r="I22" i="82"/>
  <c r="P21" i="82"/>
  <c r="N21" i="82"/>
  <c r="I21" i="82"/>
  <c r="P20" i="82"/>
  <c r="N20" i="82"/>
  <c r="I20" i="82"/>
  <c r="P19" i="82"/>
  <c r="N19" i="82"/>
  <c r="I19" i="82"/>
  <c r="P18" i="82"/>
  <c r="N18" i="82"/>
  <c r="I18" i="82"/>
  <c r="P17" i="82"/>
  <c r="N17" i="82"/>
  <c r="I17" i="82"/>
  <c r="P16" i="82"/>
  <c r="N16" i="82"/>
  <c r="I16" i="82"/>
  <c r="P15" i="82"/>
  <c r="N15" i="82"/>
  <c r="I15" i="82"/>
  <c r="P14" i="82"/>
  <c r="N14" i="82"/>
  <c r="I14" i="82"/>
  <c r="P13" i="82"/>
  <c r="N13" i="82"/>
  <c r="I13" i="82"/>
  <c r="P12" i="82"/>
  <c r="N12" i="82"/>
  <c r="I12" i="82"/>
  <c r="P11" i="82"/>
  <c r="N11" i="82"/>
  <c r="I11" i="82"/>
  <c r="P10" i="82"/>
  <c r="N10" i="82"/>
  <c r="I10" i="82"/>
  <c r="P9" i="82"/>
  <c r="N9" i="82"/>
  <c r="I9" i="82"/>
  <c r="P7" i="82"/>
  <c r="N7" i="82"/>
  <c r="I7" i="82"/>
  <c r="P6" i="82"/>
  <c r="N6" i="82"/>
  <c r="I6" i="82"/>
  <c r="P5" i="82"/>
  <c r="N5" i="82"/>
  <c r="I5" i="82"/>
  <c r="Q81" i="82" l="1"/>
  <c r="Q18" i="82"/>
  <c r="Q52" i="82"/>
  <c r="Q88" i="82"/>
  <c r="Q19" i="82"/>
  <c r="Q55" i="82"/>
  <c r="Q56" i="82" s="1"/>
  <c r="Q37" i="82"/>
  <c r="Q48" i="82"/>
  <c r="Q85" i="82"/>
  <c r="Q87" i="82"/>
  <c r="Q17" i="82"/>
  <c r="Q70" i="82"/>
  <c r="Q57" i="82"/>
  <c r="Q76" i="82"/>
  <c r="Q62" i="82"/>
  <c r="Q58" i="82"/>
  <c r="Q66" i="82"/>
  <c r="Q74" i="82"/>
  <c r="Q64" i="82"/>
  <c r="Q72" i="82"/>
  <c r="Q25" i="82"/>
  <c r="Q44" i="82"/>
  <c r="Q26" i="82"/>
  <c r="Q31" i="82"/>
  <c r="Q42" i="82"/>
  <c r="Q50" i="82"/>
  <c r="Q29" i="82"/>
  <c r="Q32" i="82"/>
  <c r="Q40" i="82"/>
  <c r="Q27" i="82"/>
  <c r="Q35" i="82"/>
  <c r="Q9" i="82"/>
  <c r="Q5" i="82"/>
  <c r="Q10" i="82"/>
  <c r="E108" i="82"/>
  <c r="F108" i="82"/>
  <c r="Q7" i="82"/>
  <c r="Q11" i="82"/>
  <c r="Q14" i="82"/>
  <c r="Q22" i="82"/>
  <c r="Q34" i="82"/>
  <c r="Q39" i="82"/>
  <c r="Q47" i="82"/>
  <c r="Q60" i="82"/>
  <c r="Q65" i="82"/>
  <c r="Q68" i="82"/>
  <c r="Q73" i="82"/>
  <c r="Q78" i="82"/>
  <c r="Q93" i="82"/>
  <c r="Q101" i="82"/>
  <c r="D108" i="82"/>
  <c r="Q45" i="82"/>
  <c r="Q53" i="82"/>
  <c r="Q99" i="82"/>
  <c r="Q104" i="82"/>
  <c r="I106" i="82"/>
  <c r="Q106" i="82" s="1"/>
  <c r="R94" i="82" s="1"/>
  <c r="Q6" i="82"/>
  <c r="Q12" i="82"/>
  <c r="Q20" i="82"/>
  <c r="Q30" i="82"/>
  <c r="Q38" i="82"/>
  <c r="Q43" i="82"/>
  <c r="Q51" i="82"/>
  <c r="Q61" i="82"/>
  <c r="Q69" i="82"/>
  <c r="Q82" i="82"/>
  <c r="H108" i="82"/>
  <c r="Q15" i="82"/>
  <c r="N24" i="82"/>
  <c r="Q33" i="82"/>
  <c r="Q46" i="82"/>
  <c r="Q54" i="82"/>
  <c r="Q77" i="82"/>
  <c r="Q97" i="82"/>
  <c r="Q102" i="82"/>
  <c r="Q49" i="82"/>
  <c r="Q41" i="82"/>
  <c r="Q13" i="82"/>
  <c r="Q16" i="82"/>
  <c r="Q21" i="82"/>
  <c r="Q28" i="82"/>
  <c r="Q36" i="82"/>
  <c r="Q59" i="82"/>
  <c r="Q67" i="82"/>
  <c r="Q80" i="82"/>
  <c r="Q90" i="82"/>
  <c r="Q95" i="82"/>
  <c r="Q96" i="82" s="1"/>
  <c r="Q98" i="82"/>
  <c r="Q103" i="82"/>
  <c r="Q23" i="82"/>
  <c r="I24" i="82"/>
  <c r="I84" i="82"/>
  <c r="I96" i="82"/>
  <c r="I100" i="82"/>
  <c r="L108" i="82"/>
  <c r="I56" i="82"/>
  <c r="I92" i="82"/>
  <c r="Q91" i="82"/>
  <c r="I105" i="82"/>
  <c r="Q105" i="82" s="1"/>
  <c r="N108" i="82"/>
  <c r="I107" i="82"/>
  <c r="Q100" i="82" l="1"/>
  <c r="R85" i="82"/>
  <c r="R82" i="82"/>
  <c r="R6" i="82"/>
  <c r="R98" i="82"/>
  <c r="R58" i="82"/>
  <c r="R30" i="82"/>
  <c r="R13" i="82"/>
  <c r="R102" i="82"/>
  <c r="R86" i="82"/>
  <c r="R70" i="82"/>
  <c r="R29" i="82"/>
  <c r="R54" i="82"/>
  <c r="R61" i="82"/>
  <c r="R77" i="82"/>
  <c r="R93" i="82"/>
  <c r="R90" i="82"/>
  <c r="R21" i="82"/>
  <c r="R66" i="82"/>
  <c r="R14" i="82"/>
  <c r="R34" i="82"/>
  <c r="R18" i="82"/>
  <c r="R37" i="82"/>
  <c r="R10" i="82"/>
  <c r="R38" i="82"/>
  <c r="R78" i="82"/>
  <c r="R22" i="82"/>
  <c r="R106" i="82"/>
  <c r="R74" i="82"/>
  <c r="R50" i="82"/>
  <c r="R62" i="82"/>
  <c r="Q84" i="82"/>
  <c r="R46" i="82"/>
  <c r="R42" i="82"/>
  <c r="R26" i="82"/>
  <c r="Q92" i="82"/>
  <c r="Q24" i="82"/>
  <c r="I108" i="82"/>
  <c r="Q107" i="82"/>
  <c r="R105" i="82"/>
  <c r="R101" i="82"/>
  <c r="R89" i="82"/>
  <c r="R69" i="82"/>
  <c r="R49" i="82"/>
  <c r="R33" i="82"/>
  <c r="R97" i="82"/>
  <c r="R73" i="82"/>
  <c r="R65" i="82"/>
  <c r="R53" i="82"/>
  <c r="R45" i="82"/>
  <c r="R81" i="82"/>
  <c r="R57" i="82"/>
  <c r="R41" i="82"/>
  <c r="R25" i="82"/>
  <c r="R17" i="82"/>
  <c r="R9" i="82"/>
  <c r="R5" i="82"/>
  <c r="Q108" i="82" l="1"/>
  <c r="R107" i="82"/>
  <c r="R103" i="82"/>
  <c r="R71" i="82"/>
  <c r="R51" i="82"/>
  <c r="R35" i="82"/>
  <c r="R31" i="82"/>
  <c r="R55" i="82"/>
  <c r="R63" i="82"/>
  <c r="R87" i="82"/>
  <c r="R15" i="82"/>
  <c r="R27" i="82"/>
  <c r="R79" i="82"/>
  <c r="R95" i="82"/>
  <c r="R99" i="82"/>
  <c r="R7" i="82"/>
  <c r="R11" i="82"/>
  <c r="R19" i="82"/>
  <c r="R43" i="82"/>
  <c r="R75" i="82"/>
  <c r="R83" i="82"/>
  <c r="R39" i="82"/>
  <c r="R47" i="82"/>
  <c r="R59" i="82"/>
  <c r="R67" i="82"/>
  <c r="R91" i="82"/>
  <c r="R23" i="82"/>
  <c r="D27" i="79" l="1"/>
  <c r="C27" i="79"/>
  <c r="B27" i="79"/>
  <c r="D14" i="79"/>
  <c r="C14" i="79"/>
  <c r="B14" i="79"/>
  <c r="O124" i="30" l="1"/>
  <c r="P124" i="30" s="1"/>
  <c r="M124" i="30"/>
  <c r="L124" i="30"/>
  <c r="K124" i="30"/>
  <c r="J124" i="30"/>
  <c r="H124" i="30"/>
  <c r="G124" i="30"/>
  <c r="F124" i="30"/>
  <c r="E124" i="30"/>
  <c r="D124" i="30"/>
  <c r="C124" i="30"/>
  <c r="P123" i="30"/>
  <c r="N123" i="30"/>
  <c r="I123" i="30"/>
  <c r="P122" i="30"/>
  <c r="N122" i="30"/>
  <c r="I122" i="30"/>
  <c r="P121" i="30"/>
  <c r="N121" i="30"/>
  <c r="I121" i="30"/>
  <c r="P120" i="30"/>
  <c r="N120" i="30"/>
  <c r="I120" i="30"/>
  <c r="P119" i="30"/>
  <c r="N119" i="30"/>
  <c r="I119" i="30"/>
  <c r="P118" i="30"/>
  <c r="N118" i="30"/>
  <c r="I118" i="30"/>
  <c r="P117" i="30"/>
  <c r="N117" i="30"/>
  <c r="I117" i="30"/>
  <c r="P116" i="30"/>
  <c r="N116" i="30"/>
  <c r="I116" i="30"/>
  <c r="P115" i="30"/>
  <c r="N115" i="30"/>
  <c r="I115" i="30"/>
  <c r="P114" i="30"/>
  <c r="N114" i="30"/>
  <c r="I114" i="30"/>
  <c r="P113" i="30"/>
  <c r="N113" i="30"/>
  <c r="I113" i="30"/>
  <c r="P112" i="30"/>
  <c r="N112" i="30"/>
  <c r="I112" i="30"/>
  <c r="P111" i="30"/>
  <c r="N111" i="30"/>
  <c r="I111" i="30"/>
  <c r="P110" i="30"/>
  <c r="N110" i="30"/>
  <c r="I110" i="30"/>
  <c r="P109" i="30"/>
  <c r="N109" i="30"/>
  <c r="I109" i="30"/>
  <c r="P108" i="30"/>
  <c r="N108" i="30"/>
  <c r="I108" i="30"/>
  <c r="P107" i="30"/>
  <c r="N107" i="30"/>
  <c r="I107" i="30"/>
  <c r="P106" i="30"/>
  <c r="N106" i="30"/>
  <c r="I106" i="30"/>
  <c r="P105" i="30"/>
  <c r="N105" i="30"/>
  <c r="I105" i="30"/>
  <c r="P104" i="30"/>
  <c r="N104" i="30"/>
  <c r="I104" i="30"/>
  <c r="P103" i="30"/>
  <c r="N103" i="30"/>
  <c r="I103" i="30"/>
  <c r="P102" i="30"/>
  <c r="N102" i="30"/>
  <c r="I102" i="30"/>
  <c r="P101" i="30"/>
  <c r="N101" i="30"/>
  <c r="I101" i="30"/>
  <c r="I90" i="30"/>
  <c r="O187" i="30"/>
  <c r="P187" i="30" s="1"/>
  <c r="M187" i="30"/>
  <c r="L187" i="30"/>
  <c r="K187" i="30"/>
  <c r="J187" i="30"/>
  <c r="H187" i="30"/>
  <c r="G187" i="30"/>
  <c r="F187" i="30"/>
  <c r="E187" i="30"/>
  <c r="D187" i="30"/>
  <c r="C187" i="30"/>
  <c r="P186" i="30"/>
  <c r="N186" i="30"/>
  <c r="I186" i="30"/>
  <c r="P185" i="30"/>
  <c r="N185" i="30"/>
  <c r="I185" i="30"/>
  <c r="P184" i="30"/>
  <c r="N184" i="30"/>
  <c r="I184" i="30"/>
  <c r="P183" i="30"/>
  <c r="N183" i="30"/>
  <c r="I183" i="30"/>
  <c r="P182" i="30"/>
  <c r="N182" i="30"/>
  <c r="I182" i="30"/>
  <c r="P181" i="30"/>
  <c r="N181" i="30"/>
  <c r="I181" i="30"/>
  <c r="P180" i="30"/>
  <c r="N180" i="30"/>
  <c r="I180" i="30"/>
  <c r="P179" i="30"/>
  <c r="N179" i="30"/>
  <c r="I179" i="30"/>
  <c r="P178" i="30"/>
  <c r="N178" i="30"/>
  <c r="I178" i="30"/>
  <c r="P177" i="30"/>
  <c r="N177" i="30"/>
  <c r="I177" i="30"/>
  <c r="P176" i="30"/>
  <c r="N176" i="30"/>
  <c r="I176" i="30"/>
  <c r="P175" i="30"/>
  <c r="N175" i="30"/>
  <c r="I175" i="30"/>
  <c r="P174" i="30"/>
  <c r="N174" i="30"/>
  <c r="I174" i="30"/>
  <c r="P173" i="30"/>
  <c r="N173" i="30"/>
  <c r="I173" i="30"/>
  <c r="P172" i="30"/>
  <c r="N172" i="30"/>
  <c r="I172" i="30"/>
  <c r="P171" i="30"/>
  <c r="N171" i="30"/>
  <c r="I171" i="30"/>
  <c r="P170" i="30"/>
  <c r="N170" i="30"/>
  <c r="I170" i="30"/>
  <c r="P169" i="30"/>
  <c r="N169" i="30"/>
  <c r="I169" i="30"/>
  <c r="P168" i="30"/>
  <c r="N168" i="30"/>
  <c r="I168" i="30"/>
  <c r="P167" i="30"/>
  <c r="N167" i="30"/>
  <c r="I167" i="30"/>
  <c r="P166" i="30"/>
  <c r="N166" i="30"/>
  <c r="I166" i="30"/>
  <c r="P165" i="30"/>
  <c r="N165" i="30"/>
  <c r="I165" i="30"/>
  <c r="P164" i="30"/>
  <c r="N164" i="30"/>
  <c r="I164" i="30"/>
  <c r="O155" i="30"/>
  <c r="P155" i="30" s="1"/>
  <c r="M155" i="30"/>
  <c r="L155" i="30"/>
  <c r="K155" i="30"/>
  <c r="J155" i="30"/>
  <c r="H155" i="30"/>
  <c r="G155" i="30"/>
  <c r="F155" i="30"/>
  <c r="E155" i="30"/>
  <c r="D155" i="30"/>
  <c r="C155" i="30"/>
  <c r="P154" i="30"/>
  <c r="N154" i="30"/>
  <c r="I154" i="30"/>
  <c r="P153" i="30"/>
  <c r="N153" i="30"/>
  <c r="I153" i="30"/>
  <c r="P152" i="30"/>
  <c r="N152" i="30"/>
  <c r="I152" i="30"/>
  <c r="P151" i="30"/>
  <c r="N151" i="30"/>
  <c r="I151" i="30"/>
  <c r="P150" i="30"/>
  <c r="N150" i="30"/>
  <c r="I150" i="30"/>
  <c r="P149" i="30"/>
  <c r="N149" i="30"/>
  <c r="I149" i="30"/>
  <c r="P148" i="30"/>
  <c r="N148" i="30"/>
  <c r="I148" i="30"/>
  <c r="P147" i="30"/>
  <c r="N147" i="30"/>
  <c r="I147" i="30"/>
  <c r="P146" i="30"/>
  <c r="N146" i="30"/>
  <c r="I146" i="30"/>
  <c r="P145" i="30"/>
  <c r="N145" i="30"/>
  <c r="I145" i="30"/>
  <c r="P144" i="30"/>
  <c r="N144" i="30"/>
  <c r="I144" i="30"/>
  <c r="P143" i="30"/>
  <c r="N143" i="30"/>
  <c r="I143" i="30"/>
  <c r="P142" i="30"/>
  <c r="N142" i="30"/>
  <c r="I142" i="30"/>
  <c r="P141" i="30"/>
  <c r="N141" i="30"/>
  <c r="I141" i="30"/>
  <c r="P140" i="30"/>
  <c r="N140" i="30"/>
  <c r="I140" i="30"/>
  <c r="P139" i="30"/>
  <c r="N139" i="30"/>
  <c r="I139" i="30"/>
  <c r="P138" i="30"/>
  <c r="N138" i="30"/>
  <c r="I138" i="30"/>
  <c r="P137" i="30"/>
  <c r="N137" i="30"/>
  <c r="I137" i="30"/>
  <c r="P136" i="30"/>
  <c r="N136" i="30"/>
  <c r="I136" i="30"/>
  <c r="P135" i="30"/>
  <c r="N135" i="30"/>
  <c r="I135" i="30"/>
  <c r="P134" i="30"/>
  <c r="N134" i="30"/>
  <c r="I134" i="30"/>
  <c r="P133" i="30"/>
  <c r="N133" i="30"/>
  <c r="I133" i="30"/>
  <c r="P132" i="30"/>
  <c r="N132" i="30"/>
  <c r="I132" i="30"/>
  <c r="O93" i="30"/>
  <c r="P93" i="30" s="1"/>
  <c r="M93" i="30"/>
  <c r="L93" i="30"/>
  <c r="K93" i="30"/>
  <c r="J93" i="30"/>
  <c r="H93" i="30"/>
  <c r="G93" i="30"/>
  <c r="F93" i="30"/>
  <c r="E93" i="30"/>
  <c r="D93" i="30"/>
  <c r="C93" i="30"/>
  <c r="P92" i="30"/>
  <c r="N92" i="30"/>
  <c r="I92" i="30"/>
  <c r="P91" i="30"/>
  <c r="N91" i="30"/>
  <c r="I91" i="30"/>
  <c r="P90" i="30"/>
  <c r="N90" i="30"/>
  <c r="P89" i="30"/>
  <c r="N89" i="30"/>
  <c r="I89" i="30"/>
  <c r="P88" i="30"/>
  <c r="N88" i="30"/>
  <c r="I88" i="30"/>
  <c r="P87" i="30"/>
  <c r="N87" i="30"/>
  <c r="I87" i="30"/>
  <c r="P86" i="30"/>
  <c r="N86" i="30"/>
  <c r="I86" i="30"/>
  <c r="P85" i="30"/>
  <c r="N85" i="30"/>
  <c r="I85" i="30"/>
  <c r="P84" i="30"/>
  <c r="N84" i="30"/>
  <c r="I84" i="30"/>
  <c r="P83" i="30"/>
  <c r="N83" i="30"/>
  <c r="I83" i="30"/>
  <c r="P82" i="30"/>
  <c r="N82" i="30"/>
  <c r="I82" i="30"/>
  <c r="P81" i="30"/>
  <c r="N81" i="30"/>
  <c r="I81" i="30"/>
  <c r="P80" i="30"/>
  <c r="N80" i="30"/>
  <c r="I80" i="30"/>
  <c r="P79" i="30"/>
  <c r="N79" i="30"/>
  <c r="I79" i="30"/>
  <c r="P78" i="30"/>
  <c r="N78" i="30"/>
  <c r="I78" i="30"/>
  <c r="P77" i="30"/>
  <c r="N77" i="30"/>
  <c r="I77" i="30"/>
  <c r="P76" i="30"/>
  <c r="N76" i="30"/>
  <c r="I76" i="30"/>
  <c r="P75" i="30"/>
  <c r="N75" i="30"/>
  <c r="I75" i="30"/>
  <c r="P74" i="30"/>
  <c r="N74" i="30"/>
  <c r="I74" i="30"/>
  <c r="P73" i="30"/>
  <c r="N73" i="30"/>
  <c r="I73" i="30"/>
  <c r="P72" i="30"/>
  <c r="N72" i="30"/>
  <c r="I72" i="30"/>
  <c r="P71" i="30"/>
  <c r="N71" i="30"/>
  <c r="I71" i="30"/>
  <c r="P70" i="30"/>
  <c r="N70" i="30"/>
  <c r="I70" i="30"/>
  <c r="O61" i="30"/>
  <c r="P61" i="30" s="1"/>
  <c r="M61" i="30"/>
  <c r="L61" i="30"/>
  <c r="K61" i="30"/>
  <c r="J61" i="30"/>
  <c r="H61" i="30"/>
  <c r="G61" i="30"/>
  <c r="F61" i="30"/>
  <c r="E61" i="30"/>
  <c r="D61" i="30"/>
  <c r="C61" i="30"/>
  <c r="P60" i="30"/>
  <c r="N60" i="30"/>
  <c r="I60" i="30"/>
  <c r="P59" i="30"/>
  <c r="N59" i="30"/>
  <c r="I59" i="30"/>
  <c r="P58" i="30"/>
  <c r="N58" i="30"/>
  <c r="I58" i="30"/>
  <c r="P57" i="30"/>
  <c r="N57" i="30"/>
  <c r="I57" i="30"/>
  <c r="P56" i="30"/>
  <c r="N56" i="30"/>
  <c r="I56" i="30"/>
  <c r="P55" i="30"/>
  <c r="N55" i="30"/>
  <c r="I55" i="30"/>
  <c r="P54" i="30"/>
  <c r="N54" i="30"/>
  <c r="I54" i="30"/>
  <c r="P53" i="30"/>
  <c r="N53" i="30"/>
  <c r="I53" i="30"/>
  <c r="P52" i="30"/>
  <c r="N52" i="30"/>
  <c r="I52" i="30"/>
  <c r="P51" i="30"/>
  <c r="N51" i="30"/>
  <c r="I51" i="30"/>
  <c r="P50" i="30"/>
  <c r="N50" i="30"/>
  <c r="I50" i="30"/>
  <c r="P49" i="30"/>
  <c r="N49" i="30"/>
  <c r="I49" i="30"/>
  <c r="P48" i="30"/>
  <c r="N48" i="30"/>
  <c r="I48" i="30"/>
  <c r="P47" i="30"/>
  <c r="N47" i="30"/>
  <c r="I47" i="30"/>
  <c r="P46" i="30"/>
  <c r="N46" i="30"/>
  <c r="I46" i="30"/>
  <c r="P45" i="30"/>
  <c r="N45" i="30"/>
  <c r="I45" i="30"/>
  <c r="P44" i="30"/>
  <c r="N44" i="30"/>
  <c r="I44" i="30"/>
  <c r="P43" i="30"/>
  <c r="N43" i="30"/>
  <c r="I43" i="30"/>
  <c r="P42" i="30"/>
  <c r="N42" i="30"/>
  <c r="I42" i="30"/>
  <c r="P41" i="30"/>
  <c r="N41" i="30"/>
  <c r="I41" i="30"/>
  <c r="P40" i="30"/>
  <c r="N40" i="30"/>
  <c r="I40" i="30"/>
  <c r="P39" i="30"/>
  <c r="N39" i="30"/>
  <c r="I39" i="30"/>
  <c r="P38" i="30"/>
  <c r="N38" i="30"/>
  <c r="I38" i="30"/>
  <c r="Q119" i="30" l="1"/>
  <c r="Q172" i="30"/>
  <c r="Q178" i="30"/>
  <c r="Q186" i="30"/>
  <c r="Q101" i="30"/>
  <c r="Q45" i="30"/>
  <c r="Q53" i="30"/>
  <c r="Q142" i="30"/>
  <c r="N155" i="30"/>
  <c r="Q164" i="30"/>
  <c r="Q86" i="30"/>
  <c r="Q38" i="30"/>
  <c r="Q46" i="30"/>
  <c r="Q54" i="30"/>
  <c r="Q57" i="30"/>
  <c r="Q109" i="30"/>
  <c r="Q112" i="30"/>
  <c r="Q114" i="30"/>
  <c r="Q117" i="30"/>
  <c r="Q182" i="30"/>
  <c r="Q180" i="30"/>
  <c r="Q170" i="30"/>
  <c r="Q177" i="30"/>
  <c r="N187" i="30"/>
  <c r="Q151" i="30"/>
  <c r="Q154" i="30"/>
  <c r="Q150" i="30"/>
  <c r="Q148" i="30"/>
  <c r="Q140" i="30"/>
  <c r="Q138" i="30"/>
  <c r="Q132" i="30"/>
  <c r="Q134" i="30"/>
  <c r="Q123" i="30"/>
  <c r="Q122" i="30"/>
  <c r="Q104" i="30"/>
  <c r="N124" i="30"/>
  <c r="Q120" i="30"/>
  <c r="Q121" i="30"/>
  <c r="Q106" i="30"/>
  <c r="Q111" i="30"/>
  <c r="Q105" i="30"/>
  <c r="Q110" i="30"/>
  <c r="Q108" i="30"/>
  <c r="Q113" i="30"/>
  <c r="Q118" i="30"/>
  <c r="Q107" i="30"/>
  <c r="Q103" i="30"/>
  <c r="Q116" i="30"/>
  <c r="Q115" i="30"/>
  <c r="Q102" i="30"/>
  <c r="I124" i="30"/>
  <c r="Q73" i="30"/>
  <c r="Q82" i="30"/>
  <c r="Q78" i="30"/>
  <c r="Q70" i="30"/>
  <c r="Q90" i="30"/>
  <c r="Q74" i="30"/>
  <c r="N93" i="30"/>
  <c r="Q91" i="30"/>
  <c r="Q167" i="30"/>
  <c r="Q185" i="30"/>
  <c r="Q166" i="30"/>
  <c r="Q179" i="30"/>
  <c r="Q184" i="30"/>
  <c r="Q165" i="30"/>
  <c r="Q183" i="30"/>
  <c r="Q168" i="30"/>
  <c r="Q173" i="30"/>
  <c r="Q171" i="30"/>
  <c r="Q176" i="30"/>
  <c r="Q181" i="30"/>
  <c r="I187" i="30"/>
  <c r="Q187" i="30" s="1"/>
  <c r="Q175" i="30"/>
  <c r="Q169" i="30"/>
  <c r="Q174" i="30"/>
  <c r="Q139" i="30"/>
  <c r="Q144" i="30"/>
  <c r="Q149" i="30"/>
  <c r="Q145" i="30"/>
  <c r="Q135" i="30"/>
  <c r="Q133" i="30"/>
  <c r="Q137" i="30"/>
  <c r="Q147" i="30"/>
  <c r="I155" i="30"/>
  <c r="Q152" i="30"/>
  <c r="Q143" i="30"/>
  <c r="Q153" i="30"/>
  <c r="Q136" i="30"/>
  <c r="Q141" i="30"/>
  <c r="Q146" i="30"/>
  <c r="Q84" i="30"/>
  <c r="Q85" i="30"/>
  <c r="Q75" i="30"/>
  <c r="Q80" i="30"/>
  <c r="Q89" i="30"/>
  <c r="Q79" i="30"/>
  <c r="Q72" i="30"/>
  <c r="Q77" i="30"/>
  <c r="Q87" i="30"/>
  <c r="Q92" i="30"/>
  <c r="I93" i="30"/>
  <c r="Q83" i="30"/>
  <c r="Q88" i="30"/>
  <c r="Q71" i="30"/>
  <c r="Q76" i="30"/>
  <c r="Q81" i="30"/>
  <c r="N61" i="30"/>
  <c r="I61" i="30"/>
  <c r="Q40" i="30"/>
  <c r="Q47" i="30"/>
  <c r="Q55" i="30"/>
  <c r="Q42" i="30"/>
  <c r="Q50" i="30"/>
  <c r="Q58" i="30"/>
  <c r="Q51" i="30"/>
  <c r="Q56" i="30"/>
  <c r="Q44" i="30"/>
  <c r="Q59" i="30"/>
  <c r="Q49" i="30"/>
  <c r="Q52" i="30"/>
  <c r="Q43" i="30"/>
  <c r="Q48" i="30"/>
  <c r="Q41" i="30"/>
  <c r="Q39" i="30"/>
  <c r="Q60" i="30"/>
  <c r="Q155" i="30" l="1"/>
  <c r="Q124" i="30"/>
  <c r="Q93" i="30"/>
  <c r="Q61" i="30"/>
  <c r="P28" i="30" l="1"/>
  <c r="P27" i="30"/>
  <c r="P26" i="30"/>
  <c r="P25" i="30"/>
  <c r="P7" i="30"/>
  <c r="P8" i="30"/>
  <c r="P9" i="30"/>
  <c r="P10" i="30"/>
  <c r="P11" i="30"/>
  <c r="P12" i="30"/>
  <c r="P13" i="30"/>
  <c r="P14" i="30"/>
  <c r="P15" i="30"/>
  <c r="P16" i="30"/>
  <c r="P17" i="30"/>
  <c r="P18" i="30"/>
  <c r="P19" i="30"/>
  <c r="P20" i="30"/>
  <c r="P21" i="30"/>
  <c r="P22" i="30"/>
  <c r="P23" i="30"/>
  <c r="P24" i="30"/>
  <c r="P6" i="30"/>
  <c r="O29" i="30"/>
  <c r="P29" i="30" s="1"/>
  <c r="N27" i="30"/>
  <c r="N26" i="30"/>
  <c r="N25" i="30"/>
  <c r="N24" i="30"/>
  <c r="N23" i="30"/>
  <c r="N22" i="30"/>
  <c r="N21" i="30"/>
  <c r="N20" i="30"/>
  <c r="N19" i="30"/>
  <c r="N18" i="30"/>
  <c r="N17" i="30"/>
  <c r="N16" i="30"/>
  <c r="N15" i="30"/>
  <c r="N14" i="30"/>
  <c r="N13" i="30"/>
  <c r="N12" i="30"/>
  <c r="N11" i="30"/>
  <c r="N10" i="30"/>
  <c r="N9" i="30"/>
  <c r="N8" i="30"/>
  <c r="N7" i="30"/>
  <c r="N6" i="30"/>
  <c r="N28" i="30"/>
  <c r="M29" i="30"/>
  <c r="L29" i="30"/>
  <c r="K29" i="30"/>
  <c r="J29" i="30"/>
  <c r="D29" i="30"/>
  <c r="E29" i="30"/>
  <c r="F29" i="30"/>
  <c r="G29" i="30"/>
  <c r="H29" i="30"/>
  <c r="C29" i="30"/>
  <c r="I7" i="30"/>
  <c r="I8" i="30"/>
  <c r="I9" i="30"/>
  <c r="I10" i="30"/>
  <c r="I11" i="30"/>
  <c r="I12" i="30"/>
  <c r="I13" i="30"/>
  <c r="I14" i="30"/>
  <c r="I15" i="30"/>
  <c r="I16" i="30"/>
  <c r="I17" i="30"/>
  <c r="I18" i="30"/>
  <c r="I19" i="30"/>
  <c r="I20" i="30"/>
  <c r="I21" i="30"/>
  <c r="I22" i="30"/>
  <c r="I23" i="30"/>
  <c r="I24" i="30"/>
  <c r="I25" i="30"/>
  <c r="I26" i="30"/>
  <c r="I27" i="30"/>
  <c r="I28" i="30"/>
  <c r="I6" i="30"/>
  <c r="O6" i="9"/>
  <c r="O8" i="9"/>
  <c r="O10" i="9"/>
  <c r="O13" i="9"/>
  <c r="O15" i="9"/>
  <c r="M6" i="9"/>
  <c r="M8" i="9"/>
  <c r="M10" i="9"/>
  <c r="M13" i="9"/>
  <c r="M15" i="9"/>
  <c r="H6" i="9"/>
  <c r="H8" i="9"/>
  <c r="H10" i="9"/>
  <c r="H13" i="9"/>
  <c r="H15" i="9"/>
  <c r="C24" i="9"/>
  <c r="D24" i="9"/>
  <c r="E24" i="9"/>
  <c r="F24" i="9"/>
  <c r="G24" i="9"/>
  <c r="I24" i="9"/>
  <c r="J24" i="9"/>
  <c r="K24" i="9"/>
  <c r="L24" i="9"/>
  <c r="N24" i="9"/>
  <c r="O24" i="9" s="1"/>
  <c r="B24" i="9"/>
  <c r="P15" i="9" l="1"/>
  <c r="Q26" i="30"/>
  <c r="Q25" i="30"/>
  <c r="Q28" i="30"/>
  <c r="Q27" i="30"/>
  <c r="Q8" i="30"/>
  <c r="Q24" i="30"/>
  <c r="Q13" i="30"/>
  <c r="Q21" i="30"/>
  <c r="Q16" i="30"/>
  <c r="I29" i="30"/>
  <c r="Q6" i="30"/>
  <c r="Q7" i="30"/>
  <c r="Q15" i="30"/>
  <c r="Q23" i="30"/>
  <c r="Q10" i="30"/>
  <c r="Q18" i="30"/>
  <c r="Q11" i="30"/>
  <c r="Q12" i="30"/>
  <c r="Q9" i="30"/>
  <c r="Q17" i="30"/>
  <c r="Q19" i="30"/>
  <c r="Q20" i="30"/>
  <c r="Q22" i="30"/>
  <c r="Q14" i="30"/>
  <c r="N29" i="30"/>
  <c r="P6" i="9"/>
  <c r="M24" i="9"/>
  <c r="P13" i="9"/>
  <c r="P10" i="9"/>
  <c r="P8" i="9"/>
  <c r="H24" i="9"/>
  <c r="Q29" i="30" l="1"/>
  <c r="P24" i="9"/>
  <c r="R14" i="30" l="1"/>
  <c r="R172" i="30"/>
  <c r="R178" i="30"/>
  <c r="R186" i="30"/>
  <c r="R119" i="30"/>
  <c r="R101" i="30"/>
  <c r="R167" i="30"/>
  <c r="R81" i="30"/>
  <c r="R72" i="30"/>
  <c r="R58" i="30"/>
  <c r="R116" i="30"/>
  <c r="R49" i="30"/>
  <c r="R140" i="30"/>
  <c r="R115" i="30"/>
  <c r="R123" i="30"/>
  <c r="R111" i="30"/>
  <c r="R76" i="30"/>
  <c r="R70" i="30"/>
  <c r="R182" i="30"/>
  <c r="R88" i="30"/>
  <c r="R143" i="30"/>
  <c r="R170" i="30"/>
  <c r="R180" i="30"/>
  <c r="R51" i="30"/>
  <c r="R104" i="30"/>
  <c r="R77" i="30"/>
  <c r="R154" i="30"/>
  <c r="R52" i="30"/>
  <c r="R109" i="30"/>
  <c r="R106" i="30"/>
  <c r="R145" i="30"/>
  <c r="R40" i="30"/>
  <c r="R84" i="30"/>
  <c r="R137" i="30"/>
  <c r="R38" i="30"/>
  <c r="R132" i="30"/>
  <c r="R166" i="30"/>
  <c r="R85" i="30"/>
  <c r="R57" i="30"/>
  <c r="R45" i="30"/>
  <c r="R173" i="30"/>
  <c r="R44" i="30"/>
  <c r="R177" i="30"/>
  <c r="R59" i="30"/>
  <c r="R82" i="30"/>
  <c r="R174" i="30"/>
  <c r="R183" i="30"/>
  <c r="R184" i="30"/>
  <c r="R55" i="30"/>
  <c r="R42" i="30"/>
  <c r="R107" i="30"/>
  <c r="R148" i="30"/>
  <c r="R48" i="30"/>
  <c r="R92" i="30"/>
  <c r="R90" i="30"/>
  <c r="R153" i="30"/>
  <c r="R136" i="30"/>
  <c r="R121" i="30"/>
  <c r="R142" i="30"/>
  <c r="R110" i="30"/>
  <c r="R43" i="30"/>
  <c r="R138" i="30"/>
  <c r="R108" i="30"/>
  <c r="R46" i="30"/>
  <c r="R134" i="30"/>
  <c r="R133" i="30"/>
  <c r="R103" i="30"/>
  <c r="R141" i="30"/>
  <c r="R89" i="30"/>
  <c r="R149" i="30"/>
  <c r="R164" i="30"/>
  <c r="R171" i="30"/>
  <c r="R87" i="30"/>
  <c r="R150" i="30"/>
  <c r="R146" i="30"/>
  <c r="R114" i="30"/>
  <c r="R60" i="30"/>
  <c r="R74" i="30"/>
  <c r="R165" i="30"/>
  <c r="R176" i="30"/>
  <c r="R56" i="30"/>
  <c r="R117" i="30"/>
  <c r="R54" i="30"/>
  <c r="R152" i="30"/>
  <c r="R79" i="30"/>
  <c r="R151" i="30"/>
  <c r="R105" i="30"/>
  <c r="R179" i="30"/>
  <c r="R185" i="30"/>
  <c r="R147" i="30"/>
  <c r="R169" i="30"/>
  <c r="R135" i="30"/>
  <c r="R71" i="30"/>
  <c r="R112" i="30"/>
  <c r="R78" i="30"/>
  <c r="R73" i="30"/>
  <c r="R53" i="30"/>
  <c r="R75" i="30"/>
  <c r="R50" i="30"/>
  <c r="R144" i="30"/>
  <c r="R86" i="30"/>
  <c r="R47" i="30"/>
  <c r="R118" i="30"/>
  <c r="R168" i="30"/>
  <c r="R102" i="30"/>
  <c r="R113" i="30"/>
  <c r="R39" i="30"/>
  <c r="R83" i="30"/>
  <c r="R120" i="30"/>
  <c r="R91" i="30"/>
  <c r="R139" i="30"/>
  <c r="R175" i="30"/>
  <c r="R181" i="30"/>
  <c r="R80" i="30"/>
  <c r="R41" i="30"/>
  <c r="R122" i="30"/>
  <c r="R22" i="30"/>
  <c r="R16" i="30"/>
  <c r="R27" i="30"/>
  <c r="R15" i="30"/>
  <c r="R23" i="30"/>
  <c r="R20" i="30"/>
  <c r="R7" i="30"/>
  <c r="R12" i="30"/>
  <c r="R11" i="30"/>
  <c r="R24" i="30"/>
  <c r="R28" i="30"/>
  <c r="R18" i="30"/>
  <c r="R6" i="30"/>
  <c r="R9" i="30"/>
  <c r="R26" i="30"/>
  <c r="R8" i="30"/>
  <c r="R19" i="30"/>
  <c r="R17" i="30"/>
  <c r="R10" i="30"/>
  <c r="R25" i="30"/>
  <c r="R13" i="30"/>
  <c r="R21" i="30"/>
  <c r="Q15" i="9"/>
  <c r="Q13" i="9"/>
  <c r="Q10" i="9"/>
  <c r="Q8" i="9"/>
  <c r="Q6" i="9"/>
  <c r="R93" i="30" l="1"/>
  <c r="R124" i="30"/>
  <c r="R155" i="30"/>
  <c r="R61" i="30"/>
  <c r="R187" i="30"/>
  <c r="R29" i="30"/>
  <c r="Q24" i="9"/>
  <c r="C19" i="7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Acosta Vergaray, Miguel</author>
  </authors>
  <commentList>
    <comment ref="D31" authorId="0" shapeId="0" xr:uid="{00000000-0006-0000-0100-000001000000}">
      <text>
        <r>
          <rPr>
            <sz val="8"/>
            <color indexed="81"/>
            <rFont val="Tahoma"/>
            <family val="2"/>
          </rPr>
          <t xml:space="preserve">
Nombre del Indicador</t>
        </r>
      </text>
    </comment>
    <comment ref="D40" authorId="0" shapeId="0" xr:uid="{00000000-0006-0000-0100-000002000000}">
      <text>
        <r>
          <rPr>
            <sz val="8"/>
            <color indexed="81"/>
            <rFont val="Tahoma"/>
            <family val="2"/>
          </rPr>
          <t xml:space="preserve">
Nombre del Indicador</t>
        </r>
      </text>
    </comment>
    <comment ref="F43" authorId="1" shapeId="0" xr:uid="{00000000-0006-0000-0100-000003000000}">
      <text>
        <r>
          <rPr>
            <b/>
            <sz val="9"/>
            <color indexed="81"/>
            <rFont val="Tahoma"/>
            <family val="2"/>
          </rPr>
          <t>Modificado: 11%</t>
        </r>
      </text>
    </comment>
    <comment ref="M43" authorId="1" shapeId="0" xr:uid="{00000000-0006-0000-0100-000004000000}">
      <text>
        <r>
          <rPr>
            <b/>
            <sz val="9"/>
            <color indexed="81"/>
            <rFont val="Tahoma"/>
            <family val="2"/>
          </rPr>
          <t>Modificado: 2%</t>
        </r>
      </text>
    </comment>
    <comment ref="N43" authorId="1" shapeId="0" xr:uid="{00000000-0006-0000-0100-000005000000}">
      <text>
        <r>
          <rPr>
            <b/>
            <sz val="9"/>
            <color indexed="81"/>
            <rFont val="Tahoma"/>
            <family val="2"/>
          </rPr>
          <t>Modificado: 11%</t>
        </r>
      </text>
    </comment>
    <comment ref="F45" authorId="1" shapeId="0" xr:uid="{00000000-0006-0000-0100-000006000000}">
      <text>
        <r>
          <rPr>
            <b/>
            <sz val="9"/>
            <color indexed="81"/>
            <rFont val="Tahoma"/>
            <family val="2"/>
          </rPr>
          <t>Modificado: 43%</t>
        </r>
      </text>
    </comment>
    <comment ref="M45" authorId="1" shapeId="0" xr:uid="{00000000-0006-0000-0100-000007000000}">
      <text>
        <r>
          <rPr>
            <b/>
            <sz val="9"/>
            <color indexed="81"/>
            <rFont val="Tahoma"/>
            <family val="2"/>
          </rPr>
          <t>Modificación: 17%</t>
        </r>
      </text>
    </comment>
    <comment ref="N45" authorId="1" shapeId="0" xr:uid="{00000000-0006-0000-0100-000008000000}">
      <text>
        <r>
          <rPr>
            <b/>
            <sz val="9"/>
            <color indexed="81"/>
            <rFont val="Tahoma"/>
            <family val="2"/>
          </rPr>
          <t xml:space="preserve">Modificado: 43%
</t>
        </r>
      </text>
    </comment>
    <comment ref="M47" authorId="1" shapeId="0" xr:uid="{00000000-0006-0000-0100-000009000000}">
      <text>
        <r>
          <rPr>
            <b/>
            <sz val="9"/>
            <color indexed="81"/>
            <rFont val="Tahoma"/>
            <family val="2"/>
          </rPr>
          <t xml:space="preserve">Modificado: 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Salas</author>
  </authors>
  <commentList>
    <comment ref="M183" authorId="0" shapeId="0" xr:uid="{00000000-0006-0000-0A00-000001000000}">
      <text>
        <r>
          <rPr>
            <b/>
            <sz val="9"/>
            <color indexed="81"/>
            <rFont val="Tahoma"/>
            <family val="2"/>
          </rPr>
          <t>Luis Salas:Funcionario PAC</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VANESA</author>
  </authors>
  <commentList>
    <comment ref="J162" authorId="0" shapeId="0" xr:uid="{00000000-0006-0000-0F00-000001000000}">
      <text>
        <r>
          <rPr>
            <b/>
            <sz val="9"/>
            <color indexed="81"/>
            <rFont val="Tahoma"/>
            <family val="2"/>
          </rPr>
          <t>VANESA:</t>
        </r>
        <r>
          <rPr>
            <sz val="9"/>
            <color indexed="81"/>
            <rFont val="Tahoma"/>
            <family val="2"/>
          </rPr>
          <t xml:space="preserve">
21/12/2019  ENTREGA EN ALMACEN LOS OMNIBUS</t>
        </r>
      </text>
    </comment>
  </commentList>
</comments>
</file>

<file path=xl/sharedStrings.xml><?xml version="1.0" encoding="utf-8"?>
<sst xmlns="http://schemas.openxmlformats.org/spreadsheetml/2006/main" count="71213" uniqueCount="18397">
  <si>
    <t>TOTAL</t>
  </si>
  <si>
    <t>RECURSOS PUBLICOS</t>
  </si>
  <si>
    <t>S/.</t>
  </si>
  <si>
    <t>EST.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</si>
  <si>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</si>
  <si>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</si>
  <si>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</si>
  <si>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</si>
  <si>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</si>
  <si>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</si>
  <si>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</si>
  <si>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</si>
  <si>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</si>
  <si>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</si>
  <si>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 xml:space="preserve">    - OTROS (ESPECIFICAR)</t>
  </si>
  <si>
    <t>TOTAL SECTOR</t>
  </si>
  <si>
    <t>PART. %</t>
  </si>
  <si>
    <t xml:space="preserve">       OFICIALES DE CREDITO</t>
  </si>
  <si>
    <t>SERVICIO DE DEUDA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</si>
  <si>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</si>
  <si>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</si>
  <si>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</si>
  <si>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</si>
  <si>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</si>
  <si>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</si>
  <si>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</si>
  <si>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</si>
  <si>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</si>
  <si>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</si>
  <si>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</si>
  <si>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</si>
  <si>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</si>
  <si>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</si>
  <si>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</si>
  <si>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</si>
  <si>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7: Donaciones y Transferencias (de capital)</t>
  </si>
  <si>
    <t>5: Donaciones y Transferencias (corrientes)</t>
  </si>
  <si>
    <t>6: Otros Gastos (corrientes)</t>
  </si>
  <si>
    <t>8: Otros Gastos (de capital)</t>
  </si>
  <si>
    <t>TOTAL GASTOS UNIDAD EJECUTORA / ENTIDAD PÚBLICA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</si>
  <si>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</si>
  <si>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</si>
  <si>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</si>
  <si>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</si>
  <si>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</si>
  <si>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</si>
  <si>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</si>
  <si>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</si>
  <si>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</si>
  <si>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</si>
  <si>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</si>
  <si>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</si>
  <si>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</si>
  <si>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</si>
  <si>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PLIEGOS DEL SECTOR O GOBIERNO REGIONAL</t>
  </si>
  <si>
    <t>PIA TOTAL S/</t>
  </si>
  <si>
    <t>PIM TOTAL S/</t>
  </si>
  <si>
    <t>EJECUCIÓN TOTAL S/</t>
  </si>
  <si>
    <t>EJECUCIÓN 
POR FUENTE DE FINANCIAMIENTO</t>
  </si>
  <si>
    <t>PIM 
POR FUENTE DE FINANCIAMIENTO</t>
  </si>
  <si>
    <t>PIA 
POR FUENTE DE FINANCIAMIENTO</t>
  </si>
  <si>
    <t>1: Acciones Centrales (AC)</t>
  </si>
  <si>
    <t>2: Asignaciones Presupuestarias que No Resultan en Productos (APNP)</t>
  </si>
  <si>
    <t>3: Programas Presupuestales</t>
  </si>
  <si>
    <t>PIA
POR CATEGORIA PRESUPUESTAL</t>
  </si>
  <si>
    <t>PIM
POR CATEGORIA PRESUPUESTAL</t>
  </si>
  <si>
    <t>EJECUCIÓN
POR CATEGORIA PRESUPUESTAL</t>
  </si>
  <si>
    <t>FORMATO 02: DISTRIBUCIÓN DEL PRESUPUESTO POR CATEGORÍA PRESUPUESTAL 2019, 2020 Y PROYECTO 2021</t>
  </si>
  <si>
    <t>2020 (*)</t>
  </si>
  <si>
    <t>(*) Proyección al 31/12/2020</t>
  </si>
  <si>
    <t>(**) Proyecto 2021</t>
  </si>
  <si>
    <t>FORMATO 03: DISTRIBUCIÓN DEL PRESUPUESTO POR FUENTE DE FINANCIAMIENTO 2019, 2020 Y PROYECTO 2021</t>
  </si>
  <si>
    <t>FORMATO 04: DISTRIBUCIÓN DEL GASTO POR UNIDADES EJECUTORAS / ENTIDAD PÚBLICA Y FUENTES DE FINANCIAMIENTO - PROYECTO 2021</t>
  </si>
  <si>
    <t>FORMATO 07: RESUMEN POR GRUPO GENÉRICO Y FUENTES DE FINANCIAMIENTO PROYECTO 2021</t>
  </si>
  <si>
    <t>GASTO CORRIENTE 2021</t>
  </si>
  <si>
    <t>GASTO CAPITAL 2021</t>
  </si>
  <si>
    <t>SERVICIO DE DEUDA 2021</t>
  </si>
  <si>
    <t>001. OFICINA GENERAL DE ADMINISTRACION</t>
  </si>
  <si>
    <t>002. DIRECCION DE ECONOMIA Y FINANZAS DE LA PNP</t>
  </si>
  <si>
    <t>003. REGION POLICIAL PIURA</t>
  </si>
  <si>
    <t>005. III DIRTEPOL - TRUJILLO</t>
  </si>
  <si>
    <t>009. VII DIRECCION TERRITORIAL DE POLICIA - LIMA</t>
  </si>
  <si>
    <t>010. VIII DIRECCION TERRITORIAL DE POLICIA - HUANCAYO</t>
  </si>
  <si>
    <t>012. X DIRECCION TERRITORIAL DE POLICIA - CUSCO</t>
  </si>
  <si>
    <t>018. DIRECCION DE AVIACION POLICIAL - DIRAVPOL</t>
  </si>
  <si>
    <t>019. ESCUELA NACIONAL DE FORMACIÓN PROFESIONAL POLICIAL PNP</t>
  </si>
  <si>
    <t>020. SANIDAD DE LA PNP</t>
  </si>
  <si>
    <t>022. XI DIRECCION TERRITORIAL DE POLICIA - AREQUIPA</t>
  </si>
  <si>
    <t>026. DIRECCIÓN EJECUTIVA DE INVESTIGACIÓN CRIMINAL Y APOYO A LA JUSTICIA PNP - DIREICAJ PNP</t>
  </si>
  <si>
    <t>028. II DIRECCION TERRITORIAL DE POLICIA CHICLAYO</t>
  </si>
  <si>
    <t>029. DIRECCIÓN EJECUTIVA ANTIDROGAS - DIREJANDRO PNP</t>
  </si>
  <si>
    <t>032. OFICINA GENERAL DE INFRAESTRUCTURA</t>
  </si>
  <si>
    <t>033. FRENTE POLICIAL PUNO</t>
  </si>
  <si>
    <t>034. REGIÓN POLICIAL LORETO</t>
  </si>
  <si>
    <t>035. REGIÓN POLICIAL HUÁNUCO - SAN MARTÍN - UCAYALI</t>
  </si>
  <si>
    <t>036. REGIÓN POLICIAL AYACUCHO - ICA</t>
  </si>
  <si>
    <t>037. PERÚ SEGURO 2025</t>
  </si>
  <si>
    <t>007. MINISTERIO DEL INTERIOR</t>
  </si>
  <si>
    <t>001. INTENDENCIA NACIONAL DE BOMBEROS DEL PERÚ - INBP</t>
  </si>
  <si>
    <t>070. INTENDENCIA NACIONAL DE BOMBEROS DEL PERÚ - INBP</t>
  </si>
  <si>
    <t>001. SUPERINTENDENCIA NACIONAL DE CONTROL DE SERVICIOS DE SEGURIDAD, ARMAS, MUNICIONES Y EXPLOSIVOS DE USO CIVIL - SUCAMEC</t>
  </si>
  <si>
    <t>072. SUPERINTENDENCIA NACIONAL DE CONTROL DE SERVICIOS DE SEGURIDAD, ARMAS, MUNICIONES Y EXPLOSIVOS DE USO CIVIL - SUCAMEC</t>
  </si>
  <si>
    <t>001. SUPERINTENDENCIA NACIONAL DE MIGRACIONES - MIGRACIONES</t>
  </si>
  <si>
    <t>073. SUPERINTENDENCIA NACIONAL DE MIGRACIONES</t>
  </si>
  <si>
    <t>FUENTE DE FINANCIAMIENTO: RECURSOS ORDINARIOS</t>
  </si>
  <si>
    <t>FUENTE DE FINANCIAMIENTO: RECURSOS DIRECTAMENTE RECAUDADOS</t>
  </si>
  <si>
    <t>FUENTE DE FINANCIAMIENTO: DONACIONES Y TRANSFERENCIAS</t>
  </si>
  <si>
    <t>FUENTE DE FINANCIAMIENTO: RECURSOS DETERMINADOS</t>
  </si>
  <si>
    <t>FUENTE DE FINANCIAMIENTO: RECURSOS POR OPERACIONESS OFICIALES DE CREDITO</t>
  </si>
  <si>
    <t>POR TODA FUENTE DE FINANCIAMIENTO</t>
  </si>
  <si>
    <t>PIA 
POR TODA FUENTE DE FINANCIAMIENTO</t>
  </si>
  <si>
    <t>PIM 
POR TODA FUENTE DE FINANCIAMIENTO</t>
  </si>
  <si>
    <t>EJECUCIÓN 
POR TODA FUENTE DE FINANCIAMIENTO</t>
  </si>
  <si>
    <t>FUENTE DE FINANCIAMIENTO: RECURSOS POR OPERACIONES OFICIALES DE CREDITO</t>
  </si>
  <si>
    <t>FORMATO 05: DISTRIBUCIÓN DEL PRESUPUESTO POR PROGRAMA PRESUPUESTAL 2019, 2020 Y 2021</t>
  </si>
  <si>
    <t>PIA
POR PROGRAMA PRESUPUESTAL</t>
  </si>
  <si>
    <t>0030. Reduccion de delitos y faltas que afectan la seguridad ciudadana</t>
  </si>
  <si>
    <t>0031. Reduccion del trafico ilicito de drogas</t>
  </si>
  <si>
    <t>0032. Lucha contra el terrorismo</t>
  </si>
  <si>
    <t>0048. Prevencion y atencion de incendios, emergencias medicas, rescates y otros</t>
  </si>
  <si>
    <t>0068. Reduccion de vulnerabilidad y atencion de emergencias por desastres</t>
  </si>
  <si>
    <t>0074. Gestion integrada y efectiva del control de oferta de drogas en el Perú</t>
  </si>
  <si>
    <t>0080. Lucha contra la violencia familiar</t>
  </si>
  <si>
    <t>0086. Mejora de los servicios del sistema de justicia penal</t>
  </si>
  <si>
    <t>0128. Reduccion de la mineria ilegal</t>
  </si>
  <si>
    <t>0139. Disminucion de la incidencia de los conflictos, protestas y movilizaciones sociales violentas que alteran el orden publico</t>
  </si>
  <si>
    <t>PIM
POR PROGRAMA PRESUPUESTAL</t>
  </si>
  <si>
    <t>2021 (**)</t>
  </si>
  <si>
    <t>0074. Gestion integrada y efectiva del control de oferta de drogas en el peru</t>
  </si>
  <si>
    <t>EJECUCIÓN
POR PROGRAMA PRESUPUESTAL</t>
  </si>
  <si>
    <t>EJECUCION TOTAL S/</t>
  </si>
  <si>
    <t>(*) Proyección al 31/12/2020 / PIM al 23/09/2020</t>
  </si>
  <si>
    <t>FORMATO 01: INDICADORES DE GESTIÓN SEGÚN OBJETIVOS ESTRATÉGICOS INSTITUCIONALES AL 2021</t>
  </si>
  <si>
    <t>SECTOR: 07. INTERIOR</t>
  </si>
  <si>
    <t>PLIEGO O ENTIDAD DEL SECTOR</t>
  </si>
  <si>
    <t>Objetivo Estrategico Sectorial
(Código)</t>
  </si>
  <si>
    <t>Objetivo Estrategico Institucional
(Código y Enunciado)</t>
  </si>
  <si>
    <t>Nombre del Indicador</t>
  </si>
  <si>
    <t>Linea Base (2018)</t>
  </si>
  <si>
    <t>Meta 2021</t>
  </si>
  <si>
    <t>Fuente de Información</t>
  </si>
  <si>
    <t>Responsable</t>
  </si>
  <si>
    <t>Meta</t>
  </si>
  <si>
    <t>Resultado</t>
  </si>
  <si>
    <t>OES.01</t>
  </si>
  <si>
    <t>OEI.01. Reducir la inseguridad ciudadana a favor de la población en el marco del Sistema Nacional de Seguridad Ciudadana.</t>
  </si>
  <si>
    <t>Porcentaje de la población a nivel nacional, de 15 y más años de edad, del área urbana víctima de robo de dinero, cartera o celular.</t>
  </si>
  <si>
    <t>Instituto Nacional de Estadística e Informática (INEI)-Encuesta Nacional de Programas Estratégicos (ENAPRES).</t>
  </si>
  <si>
    <t>Oficina de Planeamiento y Estadística de la OGPP-MININTER</t>
  </si>
  <si>
    <t>Tasa de homicidios por 100 mil habitantes</t>
  </si>
  <si>
    <t>ND</t>
  </si>
  <si>
    <t>Policia Nacional del Perú (PNP)-Dirección de Investigación Criminal (DIREICAJ)</t>
  </si>
  <si>
    <t>OES.02</t>
  </si>
  <si>
    <t>OEI.02. Disminuir la incidencia de actos violentos en conflictos, protestas y movilizaciones sociales a nivel nacional en salvaguarda de la población.</t>
  </si>
  <si>
    <t>Porcentaje de conflctos con al menos un hecho de violencia</t>
  </si>
  <si>
    <t>Policia Nacional del Perú (PNP)-Dirección de Operaciones Especiales (DIROESP) - Registros administrativos de las Regiones Policiales, Frentes Policiales y Dirección de Operaciones Especiales.</t>
  </si>
  <si>
    <t>Policia Nacional del Perú (PNP)-Dirección de Operaciones Especiales (DIROESP)</t>
  </si>
  <si>
    <t>OES.03</t>
  </si>
  <si>
    <t>OEI.03. Promover la gestión del riesgo de desastres.</t>
  </si>
  <si>
    <t>Porcentaje de personal del MININTER y de Órganos adscritos capacitados en Gestión de Riesgo de Desastres</t>
  </si>
  <si>
    <t>Ministerio del Interior (MININTER) - Oficina de Seguridad y Defensa Nacional (OSDN)</t>
  </si>
  <si>
    <t>OEI.04. Reducir el tráfico ilícito de drogas en beneficio de la población.</t>
  </si>
  <si>
    <t>Porcentaje del valor económico afectado a las redes criminales del tráfico ilícito de drogas.</t>
  </si>
  <si>
    <t>Registros administrativos de unidades de organización del Sistema Antidrogas Policial - SIANPOL y SINICTID / Reportes del Sistema de Información Nacional de Interdicción contra el Tráfico Ilícitop de Drogas.</t>
  </si>
  <si>
    <t>Policia Nacional del Perú (PNP)-Dirección de Antidrogas (DIRANDRO).</t>
  </si>
  <si>
    <t>OEI.05. Desarticular las organizaciones terroristas en todas sus modalidades a nivel nacional para la protección de la población.</t>
  </si>
  <si>
    <t>Número de acciones terroristas realizadas por las organizaciones terroristas en el pais.</t>
  </si>
  <si>
    <t>Policia Nacional del Perú (PNP)-Dirección contra el Terrorismo (DIRCOTE) - Reportes administrativos de las unidades operativas.</t>
  </si>
  <si>
    <t>Policia Nacional del Perú (PNP)-Dirección contra el Terrorismo (DIRCOTE).</t>
  </si>
  <si>
    <t>OEI.06. Reducir el crimen organizado en beneficio de la población en todo el territorio nacional.</t>
  </si>
  <si>
    <t>Porcentaje de organizaciones criminales desarticuladas por las distintas modalidades del delito</t>
  </si>
  <si>
    <t>13% (*)</t>
  </si>
  <si>
    <t>Policia Nacional del Perú (PNP)-Estado Mayor de Dirección Ejecutiva de Investigación Criminal y Apoyo a la Justicia de la PNP (DIREICA)-Reportes administrativos de las Regiones Policiales, Frentes Policiales y unidades operativas.</t>
  </si>
  <si>
    <t>Policia Nacional del Perú (PNP)-Estado Mayor de Dirección Ejecutiva de Investigación Criminal y Apoyo a la Justicia de la PNP (DIREICA).</t>
  </si>
  <si>
    <t>15% (*)</t>
  </si>
  <si>
    <t>OEI.07. Reducir la incidencia de trata de personas y el tráfico ilícito de migrantes en protección de la población vulnerable.</t>
  </si>
  <si>
    <t>Porcentaje de operaciones policiales con rescate de personas victimas de trata de personas.</t>
  </si>
  <si>
    <t>Policia Nacional del Perú (PNP) - Dirección Contra la Trata de Personas y Tráfico Ilícito de Migrantes (DIRTPTIM).</t>
  </si>
  <si>
    <t>Ministerio del Interior (MININTER) - Dirección General de Seguridad Democrática (DGSD).</t>
  </si>
  <si>
    <t>OES.04</t>
  </si>
  <si>
    <t>OEI.08. Fortalecer la gestión institucional</t>
  </si>
  <si>
    <t>Porcentaje de actividades que cumplieron aceptablemente la ejecución de sus metas físicas y financieras.</t>
  </si>
  <si>
    <t>Ministerio del Interior (MININTER) - Órganos de la entidad - Informes.</t>
  </si>
  <si>
    <t>Ministerio del Interior (MININTER) - Oficina General de Planeamiento y Presupuesto (OGPP).</t>
  </si>
  <si>
    <t>Nota:</t>
  </si>
  <si>
    <t>(*) Cifras estimadas tomada en cuenta la influencia social por COVID 19.</t>
  </si>
  <si>
    <t xml:space="preserve">Fuente: Plan Estratégico Institucional (PEI) 2020-2024 del Ministerio del Interior aprobada mediante Resolución Ministerial N° 550-2020-IN </t>
  </si>
  <si>
    <t>Linea Base</t>
  </si>
  <si>
    <t>OEI.01 Optimizar la provisión de recursos para el CGBVP</t>
  </si>
  <si>
    <t>Tiempo promedio de requerimientos de las compañías de bomberos atendidos</t>
  </si>
  <si>
    <t>INBP</t>
  </si>
  <si>
    <t>-</t>
  </si>
  <si>
    <t>OEI.02 Fortalecer el marco jurídico en materia de prevención, control y extinción de incendios, atención de accidentes, rescate urbano y apoyo en incidentes con materiales peligrosos en beneficio del CGBVP, entidades públicas, privadas y población.</t>
  </si>
  <si>
    <t>Porcentaje de documentos normativos aprobados y divulgados</t>
  </si>
  <si>
    <t>OEI.03 Fortalecer las capacidades y competencias técnicas del personal que presta el servicio público de bomberos</t>
  </si>
  <si>
    <t>Porcentaje del personal que presta el servicio público de bomberos que obtienen certificación de aprendizaje</t>
  </si>
  <si>
    <t>Porcentaje del personal del servicio público de bomberos que obtienen certificación de competencias</t>
  </si>
  <si>
    <t>OEI.04 Fortalecer la articulación asociada a la prevención de incendios, atención de accidentes entre la inbp, el CGBVP y los gobiernos subnacionales y la población.</t>
  </si>
  <si>
    <t xml:space="preserve">Porcentaje de la población participante con conocimiento básico en prevención de incendios y atención de accidentes  </t>
  </si>
  <si>
    <t>OEI.05 Fortalecer la gestión institucional de la INBP.</t>
  </si>
  <si>
    <t xml:space="preserve">Porcentaje de metas previstas del pei cumplidas </t>
  </si>
  <si>
    <t>OEI. 06 Desarrollar la gestión interna de riesgo de desastres en la INBP.</t>
  </si>
  <si>
    <t>Porcentaje de actividades en grd implementadas</t>
  </si>
  <si>
    <t>2018 (*)</t>
  </si>
  <si>
    <t>072. SUPERINTENDENCIA NACIONAL DE CONTROL DE SERVICIOS DE SEGURIDAD, ARMAS, MUNICIONES Y EXPLOSIVOS DE USO CIVIL</t>
  </si>
  <si>
    <t>OEI.01 Incrementar el cumplimiento de la normatividad de los agentes supervisados de la posesión y uso de armas, municiones y materiales relacionados de uso civil</t>
  </si>
  <si>
    <t>Porcentaje de cumplimiento de la normatividad en los agentes supervisados</t>
  </si>
  <si>
    <t>58.40 %
(2017)</t>
  </si>
  <si>
    <t>Reporte de Actas de conformidad de la Gerencia de Control y Fiscalización</t>
  </si>
  <si>
    <t>Gerencia de Armas, Municiones y Artículos Conexos
Gerencia de Control y Fiscalización 
Órganos Desconcentrados</t>
  </si>
  <si>
    <t>OEI.02 Incrementar el cumplimiento de la normatividad de los agentes supervisados de los servicio seguridad privada</t>
  </si>
  <si>
    <t>74.72% 
(2017)</t>
  </si>
  <si>
    <t>Gerencia de Servicios de Seguridad Privada
Gerencia de Control y Fiscalización 
Órganos Desconcentrados</t>
  </si>
  <si>
    <t>OEI.03 Incrementar el cumplimiento de las normatividad de los agentes supervisados de la posesión y uso de explosivos, productos pirotécnicos de materiales relacionados de uso civil</t>
  </si>
  <si>
    <t>97.75 %
(2017)</t>
  </si>
  <si>
    <t>Gerencia de Explosivos y Productos Pirotécnicos de Uso Civil
Gerencia de Control y Fiscalización 
Órganos Desconcentrados</t>
  </si>
  <si>
    <t>OEI.04 Fortalecer la gestión institucional</t>
  </si>
  <si>
    <t>Índice Neto de Satisfacción</t>
  </si>
  <si>
    <t>S/D</t>
  </si>
  <si>
    <t>Reporte de Índice Neto de Satisfacción</t>
  </si>
  <si>
    <t>Oficina General de Planeamiento y Presupuesto</t>
  </si>
  <si>
    <t>OEI.05 Implementar la Gestión de Riesgos de Desastres</t>
  </si>
  <si>
    <t>Porcentaje de avance de implementación del Plan de contingencia y continuidad operativa a los miembros del equipo de contingencia</t>
  </si>
  <si>
    <t>Reporte de capacitaciones sobre los procedimientos de emergencia y su ejecución del plan de contingencia y continuidad operativa</t>
  </si>
  <si>
    <t>Gerencia General</t>
  </si>
  <si>
    <t>(*) El PEI vigente tiene la temporalidad 2019 - 2023</t>
  </si>
  <si>
    <t>OEI.01. Potenciar la calidad de los servicios migratorios brindados a las personas nacionales y extranjeras</t>
  </si>
  <si>
    <t>Porcentaje de personas nacionales y extranjeras satisfechas con los servicios migratorios</t>
  </si>
  <si>
    <t>92%
(2018)</t>
  </si>
  <si>
    <t>93.5%
(2021)</t>
  </si>
  <si>
    <t>Encuesta de Gerencia de Usuarios</t>
  </si>
  <si>
    <t>Migraciones</t>
  </si>
  <si>
    <t>OEI.02. Consolidar el control migratorio de las personas nacionales y extranjeras</t>
  </si>
  <si>
    <t>Porcentaje de personas nacionales y extranjeras que hacen uso del control migratorio automatizado</t>
  </si>
  <si>
    <t>4.4%
(2018)</t>
  </si>
  <si>
    <t>24%
(2021)</t>
  </si>
  <si>
    <t>PEI 2020-2024, Informe de Evaluación del PEI 2017-2019 (2019)</t>
  </si>
  <si>
    <t>*</t>
  </si>
  <si>
    <t>OEI.03. Fortalecer la verificación y fiscalización migratoria a favor del país</t>
  </si>
  <si>
    <t>Porcentaje de personas extranjeras que permanecen en el país en situación migratoria regular</t>
  </si>
  <si>
    <t>60%
(2018)</t>
  </si>
  <si>
    <t>63%
(2021)</t>
  </si>
  <si>
    <t>PEI 2020-2024</t>
  </si>
  <si>
    <t>OEI.04. Fortalecer la gestión y la transformación digital en la entidad</t>
  </si>
  <si>
    <t>Tasa de variación de procesos con sistema de gestión certificados</t>
  </si>
  <si>
    <t>50%
(2018)</t>
  </si>
  <si>
    <t>33%
(2021)</t>
  </si>
  <si>
    <t>Porcentaje de proyectos de desarrollo de software in house registrados ante INDECOPI</t>
  </si>
  <si>
    <t>0%
(2018)</t>
  </si>
  <si>
    <t>94%
(2021)</t>
  </si>
  <si>
    <t>OEI.05. Mejorar la gestión del riesgo de desastres</t>
  </si>
  <si>
    <t>Porcentaje de procesos de la GRD implementados en la entidad</t>
  </si>
  <si>
    <t>29%
(2021)</t>
  </si>
  <si>
    <t>PEI 2020-2025</t>
  </si>
  <si>
    <t>(*) No presentan programación de metas, debido a que son nuevos indicadores del PEI 2020-2024</t>
  </si>
  <si>
    <t>Fuente: PEI 2020-2024 de MIGRACIONES</t>
  </si>
  <si>
    <t>Nota: El PEI 2020-2024 se encuentra en proceso de actualización en el marco de la implementación del Nuevo ROF de MIGRACIONES, por lo que, las metas de los indicadores de los OEI.02, OEI.04 y OEI.05 se estarían modificando</t>
  </si>
  <si>
    <t>FORMATO 09: COMPARATIVO DEL NÚMERO DE PLAZAS EN EL PRESUPUESTO  2020 Y PROYECTO 2021</t>
  </si>
  <si>
    <t>PLIEGO: 007 MINISTERIO DEL INTERIOR</t>
  </si>
  <si>
    <t>CATEGORIA</t>
  </si>
  <si>
    <t>2020 (JUNIO)</t>
  </si>
  <si>
    <t>PROYECCIÓN 2021 (JUNIO)</t>
  </si>
  <si>
    <t xml:space="preserve"> REMUNERATIVA</t>
  </si>
  <si>
    <t>Decreto Legislativo 276 (Regimen Público)</t>
  </si>
  <si>
    <t>Decreto Legislativo 1149 (PNP)</t>
  </si>
  <si>
    <t>Decreto Legislativo 1057 (Contrato Administrativo de Servicios</t>
  </si>
  <si>
    <t>Ley 30057 
(Ley del Servicio Civil)</t>
  </si>
  <si>
    <t>Decreto Legislativo 1024 (Gerentes Públicos) (**)</t>
  </si>
  <si>
    <t>Ley 25650 (Fondo de Apoyo Generencial) (**)</t>
  </si>
  <si>
    <t>Ley 29806 (Personal Altamente Calificado) (**)</t>
  </si>
  <si>
    <t>Practicantes (***)</t>
  </si>
  <si>
    <t>Otros Servidores (especificar) (**) (***)</t>
  </si>
  <si>
    <t xml:space="preserve">Total </t>
  </si>
  <si>
    <t>S/ Anual (****)</t>
  </si>
  <si>
    <t>Decreto Legislativo 728 (Regimen Privado)</t>
  </si>
  <si>
    <t>S/ (****)</t>
  </si>
  <si>
    <t>PERSONAL ADMINISTRATIVO</t>
  </si>
  <si>
    <t>DIRECTIVOS/FUNCIONARIOS</t>
  </si>
  <si>
    <t>F-8</t>
  </si>
  <si>
    <t>F-7</t>
  </si>
  <si>
    <t>F-6</t>
  </si>
  <si>
    <t>F-5</t>
  </si>
  <si>
    <t>F-4</t>
  </si>
  <si>
    <t>F-3</t>
  </si>
  <si>
    <t>F-2</t>
  </si>
  <si>
    <t>F-1</t>
  </si>
  <si>
    <t>PROFESIONALES</t>
  </si>
  <si>
    <t>SPA</t>
  </si>
  <si>
    <t>SPB</t>
  </si>
  <si>
    <t>SPC</t>
  </si>
  <si>
    <t>SPD</t>
  </si>
  <si>
    <t>SPE</t>
  </si>
  <si>
    <t>SPF</t>
  </si>
  <si>
    <t>TECNICOS</t>
  </si>
  <si>
    <t>STA</t>
  </si>
  <si>
    <t>STB</t>
  </si>
  <si>
    <t>STC</t>
  </si>
  <si>
    <t>STD</t>
  </si>
  <si>
    <t>STE</t>
  </si>
  <si>
    <t>STF</t>
  </si>
  <si>
    <t>AUXILIARES</t>
  </si>
  <si>
    <t>SAA</t>
  </si>
  <si>
    <t>SAB</t>
  </si>
  <si>
    <t>SAC</t>
  </si>
  <si>
    <t>SAD</t>
  </si>
  <si>
    <t>SAE</t>
  </si>
  <si>
    <t>CONTRATO ADMINISTRATIVO DE SERVICIOS</t>
  </si>
  <si>
    <t>CAS</t>
  </si>
  <si>
    <t>PROFESIONALES DE LA SALUD</t>
  </si>
  <si>
    <t>MEDICOS</t>
  </si>
  <si>
    <t>NIVEL 5</t>
  </si>
  <si>
    <t>NIVEL 4</t>
  </si>
  <si>
    <t>NIVEL 3</t>
  </si>
  <si>
    <t>NIVEL 2</t>
  </si>
  <si>
    <t>NIVEL 1</t>
  </si>
  <si>
    <t>TECNOLOGO MEDICO</t>
  </si>
  <si>
    <t>ENFERMERA (O)</t>
  </si>
  <si>
    <t>NIVEL 14</t>
  </si>
  <si>
    <t>NIVEL 13</t>
  </si>
  <si>
    <t>NIVEL 12</t>
  </si>
  <si>
    <t>NIVEL 11</t>
  </si>
  <si>
    <t>NIVEL 10</t>
  </si>
  <si>
    <t>RESIDENTES y SERUMISTAS</t>
  </si>
  <si>
    <t>Residentes</t>
  </si>
  <si>
    <t>Serumistas</t>
  </si>
  <si>
    <t>CONTRATO</t>
  </si>
  <si>
    <t>Contratado</t>
  </si>
  <si>
    <t>PERSONAL POLICIAL</t>
  </si>
  <si>
    <t>OFICIALES DE ARMAS</t>
  </si>
  <si>
    <t>Comandante General</t>
  </si>
  <si>
    <t>Teniente General</t>
  </si>
  <si>
    <t>General</t>
  </si>
  <si>
    <t>Coronel</t>
  </si>
  <si>
    <t>Comandante</t>
  </si>
  <si>
    <t>Mayor</t>
  </si>
  <si>
    <t>Capitan</t>
  </si>
  <si>
    <t>Teniente</t>
  </si>
  <si>
    <t>Alferez</t>
  </si>
  <si>
    <t>OFICIALES DE SERVICIOS</t>
  </si>
  <si>
    <t>ESTATUS DE OFICIAL</t>
  </si>
  <si>
    <t>SUB OFICIALES DE ARMAS</t>
  </si>
  <si>
    <t>SO.Superior</t>
  </si>
  <si>
    <t>SO.Brigadier</t>
  </si>
  <si>
    <t>SO.Tco.1a.</t>
  </si>
  <si>
    <t>SO.Tco.2a.</t>
  </si>
  <si>
    <t>SO.Tco.3a.</t>
  </si>
  <si>
    <t>SO.1a.</t>
  </si>
  <si>
    <t>SO.2a.</t>
  </si>
  <si>
    <t>SO.3a.</t>
  </si>
  <si>
    <t>SUB OFICIALES DE SERVICIOS</t>
  </si>
  <si>
    <t>TOTAL (A)</t>
  </si>
  <si>
    <t>FUNCIONARIOS</t>
  </si>
  <si>
    <t>...</t>
  </si>
  <si>
    <t>P3</t>
  </si>
  <si>
    <t>P2</t>
  </si>
  <si>
    <t>P1</t>
  </si>
  <si>
    <t>T8</t>
  </si>
  <si>
    <t>T7</t>
  </si>
  <si>
    <t>T6</t>
  </si>
  <si>
    <t>T5</t>
  </si>
  <si>
    <t>T4</t>
  </si>
  <si>
    <t>T3</t>
  </si>
  <si>
    <t>T2</t>
  </si>
  <si>
    <t>T1</t>
  </si>
  <si>
    <t>A2</t>
  </si>
  <si>
    <t>A1</t>
  </si>
  <si>
    <t>R1</t>
  </si>
  <si>
    <t>R2</t>
  </si>
  <si>
    <t>SECTOR 07: INTERIOR</t>
  </si>
  <si>
    <t>PLIEGO 073: SUPERINTENDENCIA NACIONAL DE MIGRACIONES</t>
  </si>
  <si>
    <t>Decreto Legislativo 1057 (Contrato Administrativo de Servicios)</t>
  </si>
  <si>
    <t>PLIEGO 072 SUPERINTENDENCIA NACIONAL DE CONTROL DE SERVICIOS DE SEGURIDAD, ARMAS MUNICIONES Y EXPLOSIVOS DE USO CIVIL</t>
  </si>
  <si>
    <t>....</t>
  </si>
  <si>
    <t>PRACTICANTES</t>
  </si>
  <si>
    <t>FORMATO 08: RESUMEN DE PRESUPUESTO POR FUNCIONES PIA 2019, 2020 Y PROYECTO 2021</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</si>
  <si>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</si>
  <si>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</si>
  <si>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</si>
  <si>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</si>
  <si>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</si>
  <si>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</si>
  <si>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</si>
  <si>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</si>
  <si>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</si>
  <si>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</si>
  <si>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</si>
  <si>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</si>
  <si>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</si>
  <si>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</si>
  <si>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Var. % (2020-2021)</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</si>
  <si>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</si>
  <si>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</si>
  <si>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</si>
  <si>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</si>
  <si>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</si>
  <si>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</si>
  <si>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</si>
  <si>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</si>
  <si>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</si>
  <si>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</si>
  <si>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</si>
  <si>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</si>
  <si>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</si>
  <si>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</si>
  <si>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</si>
  <si>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</si>
  <si>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</si>
  <si>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</si>
  <si>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</si>
  <si>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</si>
  <si>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</si>
  <si>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</si>
  <si>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</si>
  <si>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</si>
  <si>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</si>
  <si>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FORMATO 13: CONTRATOS DE OBRAS SUSCRITOS EN LOS AÑOS 2019 Y 2020</t>
  </si>
  <si>
    <t>ADQUISICIONES/CONTRATACIONES/OBRAS</t>
  </si>
  <si>
    <t>PROYECTO</t>
  </si>
  <si>
    <t>CODIGO SNIP</t>
  </si>
  <si>
    <t>TIPO DE PROCESO DE SELECCIÓN</t>
  </si>
  <si>
    <t>MODALIDAD</t>
  </si>
  <si>
    <t>NUMERO DEL PROCESO</t>
  </si>
  <si>
    <t>MONTO PRESUPUESTADO (*)</t>
  </si>
  <si>
    <t>FECHA DE SUSCRIPCION DEL CONTRATO</t>
  </si>
  <si>
    <t>CONTRATISTA (RUC y Denominacion)</t>
  </si>
  <si>
    <t>PLAZO DE EJEUCION DE OBRAS</t>
  </si>
  <si>
    <t>FECHA DE VENCIMIENTO DEL PLAZO</t>
  </si>
  <si>
    <t>AMPLIACION DE PLAZO</t>
  </si>
  <si>
    <t>FECHA DE VENCIMIENTO DE PLAZO</t>
  </si>
  <si>
    <t>FECHA DE ENTREGA</t>
  </si>
  <si>
    <t>FECHA DE CONFORMIDAD DE OBRA</t>
  </si>
  <si>
    <t>MEJORAMIENTO DE LOS SERVICIOS MIGRATORIOS BRINDADOS POR LAS DEPENDENCIAS DE LA JEFATURA ZONAL DE TACNA</t>
  </si>
  <si>
    <t>LICITACIÓN PÚBLICA</t>
  </si>
  <si>
    <t>NO APLICA</t>
  </si>
  <si>
    <t>005-2019-MIGRACIONES</t>
  </si>
  <si>
    <t>09.08.2019</t>
  </si>
  <si>
    <t>RUC 20562912615
CONSORCIO NAZARENO</t>
  </si>
  <si>
    <t>210 DÍAS CALENDARIO</t>
  </si>
  <si>
    <t>21.03.2020</t>
  </si>
  <si>
    <t>(*) Una línea por cada año fiscal, consignado en monto presupuestado por cada año presupuestal</t>
  </si>
  <si>
    <t>FORMATO 18: ALQUILER DE INMUEBLES EN LOS AÑOS FISCALES 2019 Y 2020</t>
  </si>
  <si>
    <t>ARRENDATARIO</t>
  </si>
  <si>
    <t>ARRENDADOR</t>
  </si>
  <si>
    <t>INMUEBLE</t>
  </si>
  <si>
    <t>EJECUCIÓN 2019</t>
  </si>
  <si>
    <t>EJECUCIÓN 2020 (*)</t>
  </si>
  <si>
    <t>PLIEGO</t>
  </si>
  <si>
    <t>UNIDAD EJECUTORA</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</si>
  <si>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</si>
  <si>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</si>
  <si>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</si>
  <si>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</si>
  <si>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</si>
  <si>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</si>
  <si>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</si>
  <si>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</si>
  <si>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</si>
  <si>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</si>
  <si>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 xml:space="preserve">007:MINISTERIO DEL INTERIOR </t>
  </si>
  <si>
    <t>001: MINISTERIO DEL INTERIOR-OFICINA GENERAL DE ADMINISTRACION</t>
  </si>
  <si>
    <t xml:space="preserve">ROJAS CABANILLAS, CARLOS ENRIQUE </t>
  </si>
  <si>
    <t>10430684880</t>
  </si>
  <si>
    <t>TERCERO</t>
  </si>
  <si>
    <t>01/01/2020 al 30/06/2020</t>
  </si>
  <si>
    <t>MENSUAL ADELANTADO</t>
  </si>
  <si>
    <t>01/01/2020 al 31/07/2020</t>
  </si>
  <si>
    <t xml:space="preserve">MENSUAL ADELANTADO </t>
  </si>
  <si>
    <t xml:space="preserve"> RUSSO RODRIGUEZ, ANA RAQUEL</t>
  </si>
  <si>
    <t>29/12/2019 al 28/12/2020</t>
  </si>
  <si>
    <t xml:space="preserve">$ 6,800 </t>
  </si>
  <si>
    <t>MENSUAL  ADELANTADO</t>
  </si>
  <si>
    <t xml:space="preserve">GONZALEZ CASTRO, BENJAMIN NEMESIO </t>
  </si>
  <si>
    <t>01/04/2020 al 31/03/2023</t>
  </si>
  <si>
    <t xml:space="preserve">MENSUAL </t>
  </si>
  <si>
    <t xml:space="preserve"> DIESTRA FLORES, VICTOR HUGO</t>
  </si>
  <si>
    <t>01118727</t>
  </si>
  <si>
    <t xml:space="preserve">RAMIREZ Vda. De ANTUNEZ, JULIA LUCY </t>
  </si>
  <si>
    <t>03097648</t>
  </si>
  <si>
    <t>04/04/2020 al 03/04/2021</t>
  </si>
  <si>
    <t>ZAMBRANO PAIMA LUPE  HERMINIA</t>
  </si>
  <si>
    <t>10052674897</t>
  </si>
  <si>
    <t>Certificado Literal N° 4641869</t>
  </si>
  <si>
    <t>28/07/2017 al 27/07/2023</t>
  </si>
  <si>
    <t xml:space="preserve"> CACERES RODRIGUEZ BELVI MARGUI</t>
  </si>
  <si>
    <t>46373960</t>
  </si>
  <si>
    <t>27/01/2018 al 26/12/2021</t>
  </si>
  <si>
    <t>GLOBAL CONTAC CENTER SAC</t>
  </si>
  <si>
    <t>04/04/2019 al 03/04/2022</t>
  </si>
  <si>
    <t>SEMESTRAL ADELANTADO</t>
  </si>
  <si>
    <t>NUÑEZ ROMAN,  ALEJANDRO</t>
  </si>
  <si>
    <t>11044591</t>
  </si>
  <si>
    <t>01/01/2020 al 31/12/2020</t>
  </si>
  <si>
    <t xml:space="preserve"> SANCHEZ ARAUJO, NORA PILAR</t>
  </si>
  <si>
    <t>10012141411</t>
  </si>
  <si>
    <t>Ficha N° 1799/PUNO</t>
  </si>
  <si>
    <t>CRUZ QUENTA JOAQUINA ELENA</t>
  </si>
  <si>
    <t>ESCRITURA N° 1752, KARDEX 20020-2012</t>
  </si>
  <si>
    <t>TARRILLO SANTA CRUZ GERARDO</t>
  </si>
  <si>
    <t>CONTRATO COMPRA - VENTA</t>
  </si>
  <si>
    <t>ROJAS ESPINAL ROSA MARTHA</t>
  </si>
  <si>
    <t>ROJAS PEREZ BLANCA MARIBEL</t>
  </si>
  <si>
    <t>11045183</t>
  </si>
  <si>
    <t>ESTRADA DE MELENDEZ EPIFANIA</t>
  </si>
  <si>
    <t>0006322</t>
  </si>
  <si>
    <t>VALDIVIA TURCKE RAY ANGELO</t>
  </si>
  <si>
    <t>05001098</t>
  </si>
  <si>
    <t>ZARATE CASTELLARES ROSALINA OFELIA</t>
  </si>
  <si>
    <t>11006091</t>
  </si>
  <si>
    <t>CORONEL OLMOS TERESA</t>
  </si>
  <si>
    <t>02629361</t>
  </si>
  <si>
    <t>HERNANDEZ CANELO LUZ ELMINA</t>
  </si>
  <si>
    <t>COPIA LITERAL P10145716</t>
  </si>
  <si>
    <t>PAREDES BADILLO, JUANA ELIZABETH</t>
  </si>
  <si>
    <t>COPIA LITERAL P60001259</t>
  </si>
  <si>
    <t>ZUÑIGA YAQUETTO JOSE FERNANDO</t>
  </si>
  <si>
    <t>10294816513</t>
  </si>
  <si>
    <t>BRAVO ENCISO BERNA</t>
  </si>
  <si>
    <t>COPIA LITERAL P31017074</t>
  </si>
  <si>
    <t>01/01/2020 al 09/07/2022</t>
  </si>
  <si>
    <t>AUQUI JAVIER LEONOR FLORINDA</t>
  </si>
  <si>
    <t xml:space="preserve">ACOSTA ROBLE JAVIER  </t>
  </si>
  <si>
    <t>10329574275</t>
  </si>
  <si>
    <t xml:space="preserve">CORDOVA ALEJOS ANGELICA SANTOS </t>
  </si>
  <si>
    <t>17164777880</t>
  </si>
  <si>
    <t xml:space="preserve">URREA VDA DE LOZANO MARIA DE JESUS </t>
  </si>
  <si>
    <t>COPIA LITERAL     19849</t>
  </si>
  <si>
    <t>GAMARRA CHINCHA DELIA GISELLA</t>
  </si>
  <si>
    <t>40556223</t>
  </si>
  <si>
    <t>RAFAEL HILARIO MARIANITA</t>
  </si>
  <si>
    <t>03/02/2020 al 02/02/2022</t>
  </si>
  <si>
    <t>RABANAL ROJAS JUSTINO</t>
  </si>
  <si>
    <t>COPIA LITERAL     40726</t>
  </si>
  <si>
    <t>04/02/2020 al 03/08/2021</t>
  </si>
  <si>
    <t>Loli &amp; García Cavero Abogados SAC</t>
  </si>
  <si>
    <t>20507207481</t>
  </si>
  <si>
    <t>16/11/2019 al 15/10/2020</t>
  </si>
  <si>
    <t>RUIZ FERRARI LUIS ANGEL</t>
  </si>
  <si>
    <t>PARTIDA ELECTRONICA N° 47023785</t>
  </si>
  <si>
    <t>15/12/2018 al 14/12/2021</t>
  </si>
  <si>
    <t>CONDORI MOLLOSIHUE ROSELL MANUEL</t>
  </si>
  <si>
    <t>03/12/2019 al 02/12/2020</t>
  </si>
  <si>
    <t>VASQUEZ ARELLANO, HECTOR OSWALDO</t>
  </si>
  <si>
    <t>10707747787</t>
  </si>
  <si>
    <t>23/11/2019 al 22/11/2020</t>
  </si>
  <si>
    <t>OMNITRADE SA</t>
  </si>
  <si>
    <t>20100153328</t>
  </si>
  <si>
    <t>22/12/2019 al 21/12/2022</t>
  </si>
  <si>
    <t>TRIMESTRAL ADELANTADO</t>
  </si>
  <si>
    <t>BUENDIA BENAVIDES ROXANA GRACIELA MARGARITA</t>
  </si>
  <si>
    <t>DNI N° 07855632</t>
  </si>
  <si>
    <t>PARTIDA REGISTRAL N° 41251794</t>
  </si>
  <si>
    <t>06/05/2020 al 05/05/2022</t>
  </si>
  <si>
    <t>DENNY ANCHAY VERGARA</t>
  </si>
  <si>
    <t>PROPIO</t>
  </si>
  <si>
    <t>02019279</t>
  </si>
  <si>
    <t xml:space="preserve"> -</t>
  </si>
  <si>
    <t>DOCE MESES
14SEP2019 AL 13SEP2020)
SE ENCUENTRA PRORROGADO AL 14SEP2021</t>
  </si>
  <si>
    <t>MENSUAL</t>
  </si>
  <si>
    <t>002: DIRECCION DE ECONOMIA Y FINANZAS DE LA PNP</t>
  </si>
  <si>
    <t>ROSA MARLENE SANCHEZ SANCHEZ</t>
  </si>
  <si>
    <t>DOCE MESES 
19MAR2019 AL 19MAR2021
SE ENCUENTRA PRORROGADO AL 19MAR2021</t>
  </si>
  <si>
    <t>TEDDY ALBERTO MONTOYA REYNAGA</t>
  </si>
  <si>
    <t>DOCE MESES
01ABR2019 AL 31MAR2020
SE ENCUENTRA PRORROGADO AL 31MAR2021</t>
  </si>
  <si>
    <t>DANUBIA ROXANA DE LA FLOR LOAYZA</t>
  </si>
  <si>
    <t>01119025</t>
  </si>
  <si>
    <t>DOCE MESES
10ABR2019 AL 09ABR2020
SE ENCUENTRA PRORROGADO AL 09ABR2021</t>
  </si>
  <si>
    <t>CELIA BEATRIZ TELLO LEÓN</t>
  </si>
  <si>
    <t>09535099</t>
  </si>
  <si>
    <t>DOCE MESES
15MAY2019 AL 14MAY2020
SE ENCUENTRA PRORROGADO AL 15MAY2021</t>
  </si>
  <si>
    <t>MANCILLA VDA DE ORTIZ ANGELICA</t>
  </si>
  <si>
    <t>P11030604</t>
  </si>
  <si>
    <t>DOCE MESES
01FEB2020 AL 31ENE2021</t>
  </si>
  <si>
    <t>ALBERTO BLAS DE LA MATA HUAPALLA</t>
  </si>
  <si>
    <t>22507419</t>
  </si>
  <si>
    <t>P02006671</t>
  </si>
  <si>
    <t>DOCE MESES 
28FEB2020 AL 27FEB2021</t>
  </si>
  <si>
    <t>YAN AUQUI MEDINA</t>
  </si>
  <si>
    <t>28274921</t>
  </si>
  <si>
    <t>11058850</t>
  </si>
  <si>
    <t>DOCE MESES
29FEB2020 AL 28FEB2021</t>
  </si>
  <si>
    <t>DANIEL ALBERTO CHIA YEP</t>
  </si>
  <si>
    <t>40993293</t>
  </si>
  <si>
    <t>02011429</t>
  </si>
  <si>
    <t>NEMESIO ZENOBIO SAN MARTIN MORALES</t>
  </si>
  <si>
    <t>31629396</t>
  </si>
  <si>
    <t>01970686</t>
  </si>
  <si>
    <t>DOCE MESES 
15MAY2020 AL 15MAY2021</t>
  </si>
  <si>
    <t>CHAVIN DE HUANTAR E.I.R.L</t>
  </si>
  <si>
    <t>20254813720</t>
  </si>
  <si>
    <t>11829535</t>
  </si>
  <si>
    <t>DOCE MESES
21SEP2019 AL 20SEP2020</t>
  </si>
  <si>
    <t>GILBERTO ALLENDE QUISPE</t>
  </si>
  <si>
    <t>28204496</t>
  </si>
  <si>
    <t>P60000006</t>
  </si>
  <si>
    <t>SEIS MESES
22OCT2019 AL 22ABR2020</t>
  </si>
  <si>
    <t>11014638</t>
  </si>
  <si>
    <t>DOS MESES
28FEB2020 AL 27ABR2020</t>
  </si>
  <si>
    <t>DOS MESES
23NOV2019 AL 22ENE2020</t>
  </si>
  <si>
    <t>SONIA CARDENAS CCORIMANYA</t>
  </si>
  <si>
    <t>42296450</t>
  </si>
  <si>
    <t>P60002011</t>
  </si>
  <si>
    <t>DOCE MESES
29MAR2019 AL 29MAR2020</t>
  </si>
  <si>
    <t>LUIS ALBERTO RIVERA RUIZ</t>
  </si>
  <si>
    <t>08838119</t>
  </si>
  <si>
    <t>49089745</t>
  </si>
  <si>
    <t>DOCE MESES 
28MAR2019 AL 27MAR2020</t>
  </si>
  <si>
    <t>GUSTAVO ECHEGARAY GUTIERREZ</t>
  </si>
  <si>
    <t>24955388</t>
  </si>
  <si>
    <t>UN MES 
16NOV2019 AL 15DIC2019</t>
  </si>
  <si>
    <t>005: III DIRTEPOL TRUJILLO</t>
  </si>
  <si>
    <t>VILLACORTA PADILLA ALONSO</t>
  </si>
  <si>
    <t>DNI 43702572</t>
  </si>
  <si>
    <t>160 MT2</t>
  </si>
  <si>
    <t>SI</t>
  </si>
  <si>
    <t>1Y 2 PISO</t>
  </si>
  <si>
    <t>01JUL19 AL 31DIC20</t>
  </si>
  <si>
    <t>MENSUAL 26C/MES</t>
  </si>
  <si>
    <t>TOLEDO DE CALVO NORMA ADELAIDA</t>
  </si>
  <si>
    <t>DNI 31620070</t>
  </si>
  <si>
    <t>P37063665</t>
  </si>
  <si>
    <t>145 MT2</t>
  </si>
  <si>
    <t>NO</t>
  </si>
  <si>
    <t>1Y2 PISO</t>
  </si>
  <si>
    <t>01MAY19 AL 31DIC20</t>
  </si>
  <si>
    <t>QUISPE SANCHEZ RAYDA FORMILA</t>
  </si>
  <si>
    <t>DNI 31632139</t>
  </si>
  <si>
    <t>P11036156</t>
  </si>
  <si>
    <t>200 MT2</t>
  </si>
  <si>
    <t>01ENE19 AL 31DIC20</t>
  </si>
  <si>
    <t>GRANADOS ARAUCANO LORENZO</t>
  </si>
  <si>
    <t>DNI 31609578</t>
  </si>
  <si>
    <t>TESTIMONIO ESCRITURA COMPRA VENTA Nº 308</t>
  </si>
  <si>
    <t>368 MT2</t>
  </si>
  <si>
    <t>170 MT2</t>
  </si>
  <si>
    <t>RIOS DEPAZ JOSE LUIS</t>
  </si>
  <si>
    <t>DNI 09538670</t>
  </si>
  <si>
    <t>P37007694</t>
  </si>
  <si>
    <t xml:space="preserve">MILACHAY FIGUEROA DE RODAS CARMEN </t>
  </si>
  <si>
    <t>DNI 31626869</t>
  </si>
  <si>
    <t>P37007327</t>
  </si>
  <si>
    <t>130 MT2</t>
  </si>
  <si>
    <t>1-2 Y 3 PISO</t>
  </si>
  <si>
    <t>FLORES MONTERO VDA DE ROMANI ISABEL DONAIDA</t>
  </si>
  <si>
    <t xml:space="preserve">DNI 06053190 </t>
  </si>
  <si>
    <t>P37005370</t>
  </si>
  <si>
    <t>842 MT2</t>
  </si>
  <si>
    <t>1-2Y3 PISO</t>
  </si>
  <si>
    <t>01JUN19 AL 30JUN19</t>
  </si>
  <si>
    <t>REAÑO RUIZ ROBERTO MANUEL</t>
  </si>
  <si>
    <t>DNI 18870607</t>
  </si>
  <si>
    <t>P14075834</t>
  </si>
  <si>
    <t>1PISO</t>
  </si>
  <si>
    <t>BACA HUAMAN MARIBEL</t>
  </si>
  <si>
    <t>DNI 18213789</t>
  </si>
  <si>
    <t>P14041280</t>
  </si>
  <si>
    <t>202 MT2</t>
  </si>
  <si>
    <t>1 Y 2PISO</t>
  </si>
  <si>
    <t>BENEFICENCIA PUBLICA TRUJILLO</t>
  </si>
  <si>
    <t>PAR.Nº 03057358</t>
  </si>
  <si>
    <t>1,000 MT2</t>
  </si>
  <si>
    <t>1 PISO</t>
  </si>
  <si>
    <t xml:space="preserve">COLCHAO BRICEÑO DELIA RUBILA </t>
  </si>
  <si>
    <t>DNI 17928343</t>
  </si>
  <si>
    <t xml:space="preserve">ESCRITURA COMPRA VENTA </t>
  </si>
  <si>
    <t>1 Y 2 PISO</t>
  </si>
  <si>
    <t>01ENE19 AL 31MAY19</t>
  </si>
  <si>
    <t>SANTIAGO FIGUEROA ELIZABETH</t>
  </si>
  <si>
    <t>DNI 25575686</t>
  </si>
  <si>
    <t>P11042078</t>
  </si>
  <si>
    <t>158 MT2</t>
  </si>
  <si>
    <t>4 PISOS</t>
  </si>
  <si>
    <t>01NOV19 AL 31MAR20</t>
  </si>
  <si>
    <t>PRINCIPE TRUJILLO MAURO</t>
  </si>
  <si>
    <t>DNI 33240998</t>
  </si>
  <si>
    <t>CASTRO CASTILLO DE GARIBAY CARMEN MAVEL</t>
  </si>
  <si>
    <t>DNI 18109327</t>
  </si>
  <si>
    <t>01ENE20 AL 25AGO20</t>
  </si>
  <si>
    <t>009: VII DIRECCION TERRITORIAL DE POLICIA- LIMA</t>
  </si>
  <si>
    <t>LUIS ENRIQUE RODRIGUEZ DELGADO CIA.PNP FAM.EL AGUSTINO</t>
  </si>
  <si>
    <t xml:space="preserve">TERCERO </t>
  </si>
  <si>
    <t>ENE - DIC 2020</t>
  </si>
  <si>
    <t>EDINSON ROBERTH SILVA DIAZ CIA.PNP FAM. CALLAO</t>
  </si>
  <si>
    <t>11JUL - 31DIC2020</t>
  </si>
  <si>
    <t>BANCO DE LA NACION  FRANCISCO JAVIER SANCHEZ MORENO (REPRESENTANTE) DIVEME SUR 1</t>
  </si>
  <si>
    <t>ANGELA MARIA KOLICH GALLO CIA.PNP SUPE PUERTO</t>
  </si>
  <si>
    <t>EPIFANIA F. TAMAYO ABARCA DE HIJAR CIA.PNP NUEVA ESPERANZA</t>
  </si>
  <si>
    <t>08964800</t>
  </si>
  <si>
    <t>PABLO E. CABRAL BYRNE CIA.PNP PUNTA HERMOSA</t>
  </si>
  <si>
    <t>JUN - OCT 2020</t>
  </si>
  <si>
    <t>OBISTPO HUAPAYA EBERTH CIA.PNP PACHACUTEC</t>
  </si>
  <si>
    <t>JUL - SET 2020</t>
  </si>
  <si>
    <t>012: X DIRECCION TERRITORIAL DE POLICIA - CUSCO</t>
  </si>
  <si>
    <t>HILDA LOAYZA VDA DE LEGUIA</t>
  </si>
  <si>
    <t>MENSUAL 25 DE CADA MES</t>
  </si>
  <si>
    <t>GREGORIO MENDOZA AYMITUMA</t>
  </si>
  <si>
    <t>NELLY PINTO FLORES</t>
  </si>
  <si>
    <t>P31013697</t>
  </si>
  <si>
    <t>FLORA COLLATUPA ALAGON</t>
  </si>
  <si>
    <t>BARBARA VARGAS OLARTE</t>
  </si>
  <si>
    <t>ROSARIO CAÑARI QUICO</t>
  </si>
  <si>
    <t>Jaime SERRANO CHICCORE</t>
  </si>
  <si>
    <t>Angelica Augusta MOSCOSO TERRAZAS</t>
  </si>
  <si>
    <t>1600 DOLARES AMERICANOS</t>
  </si>
  <si>
    <t>022: PNP - XI DIRECCION TERRITORIAL DE POLICIA - AREQUIPA</t>
  </si>
  <si>
    <t>CORRALES RODRIGUEZ JOSE LUIS</t>
  </si>
  <si>
    <t>BIEN DE TERCEROS</t>
  </si>
  <si>
    <t>01127518</t>
  </si>
  <si>
    <t>ENE-JUN</t>
  </si>
  <si>
    <t>ARZOBISPO DE AREQUIPA (MARIA PASTOR ARGUMEDO)</t>
  </si>
  <si>
    <t>01127705</t>
  </si>
  <si>
    <t>ENE-DIC</t>
  </si>
  <si>
    <t>RAMOS HUMPIRE MARIA</t>
  </si>
  <si>
    <t>P08030478 </t>
  </si>
  <si>
    <t>UN VEH.</t>
  </si>
  <si>
    <t>ENE-ABR</t>
  </si>
  <si>
    <t>HUACAC BARAZORDA LUZ</t>
  </si>
  <si>
    <t>ZEGARRA LOPEZ ISRAEL</t>
  </si>
  <si>
    <t>P06208999</t>
  </si>
  <si>
    <t>CARLOS EDUARDO  TAMAYO  HUACAC</t>
  </si>
  <si>
    <t>01092223</t>
  </si>
  <si>
    <t>JUL-DIC</t>
  </si>
  <si>
    <t>VICTORIA MARISOL RAMOS SANCHEZ</t>
  </si>
  <si>
    <t>09015582</t>
  </si>
  <si>
    <t>P08030718</t>
  </si>
  <si>
    <t>CINCO VEH.</t>
  </si>
  <si>
    <t>MAY-DIC</t>
  </si>
  <si>
    <t>026: DIRECCION EJECUTIVA DE INVESTIGACION CRIMINAL Y APOYO A LA JUSTICIA PNP- DIREICAJ PNP</t>
  </si>
  <si>
    <t>IZARRA PEREYRA MARCOS ANDRES</t>
  </si>
  <si>
    <t>09127925</t>
  </si>
  <si>
    <t>100 M2</t>
  </si>
  <si>
    <t>MENSUAL - 3 DE CADA MES SIGUIENTE</t>
  </si>
  <si>
    <t xml:space="preserve">HAYDEE ROSA MEDINA  DE FLOREZ </t>
  </si>
  <si>
    <t>07823708</t>
  </si>
  <si>
    <t>160M2</t>
  </si>
  <si>
    <t xml:space="preserve">MOLINA PEREZ JOHUNN WADNER </t>
  </si>
  <si>
    <t>41679409</t>
  </si>
  <si>
    <t>MALAGA DE GUZMAN ELIZABETH GRICELDA</t>
  </si>
  <si>
    <t>29471499</t>
  </si>
  <si>
    <t>ZELADA GONZALES VILMA</t>
  </si>
  <si>
    <t xml:space="preserve">26706644 </t>
  </si>
  <si>
    <t>CABALLERO ORREGO WILLIAM RENATO</t>
  </si>
  <si>
    <t>120 M2</t>
  </si>
  <si>
    <t>FIGUEROA RUIZCARO MANUELITA DAISY</t>
  </si>
  <si>
    <t>23822755</t>
  </si>
  <si>
    <t>PRADO GUTIERREZ MIRIAN</t>
  </si>
  <si>
    <t>28299045</t>
  </si>
  <si>
    <t>CORDOVA FLORES JANETH DTZHUBAN</t>
  </si>
  <si>
    <t xml:space="preserve">04069936 </t>
  </si>
  <si>
    <t>TERESA LUZVENIA BELTRAN LEYTON</t>
  </si>
  <si>
    <t xml:space="preserve">32811196 </t>
  </si>
  <si>
    <t>PACHACAMA CCAURAPILLO VICENTINA</t>
  </si>
  <si>
    <t xml:space="preserve"> 31042420</t>
  </si>
  <si>
    <t>GUTIERREZ MAMANI MARIANO CECILIO</t>
  </si>
  <si>
    <t>00456759</t>
  </si>
  <si>
    <t>SOFIA  PEREZ QUISPE</t>
  </si>
  <si>
    <t>44943040</t>
  </si>
  <si>
    <t>179 M2</t>
  </si>
  <si>
    <t>SANTILLAN SILVA ROCIO DEL PILAR</t>
  </si>
  <si>
    <t>33409089</t>
  </si>
  <si>
    <t>JOSE ANDRES BRICEÑO PINILLOS</t>
  </si>
  <si>
    <t>17938056</t>
  </si>
  <si>
    <t>300 M2</t>
  </si>
  <si>
    <t>JOSE LUIS NADIES BALTAZAR ALMEIDA</t>
  </si>
  <si>
    <t>43434760</t>
  </si>
  <si>
    <t>420 M2</t>
  </si>
  <si>
    <t>GARAY YEREN GIANINNA</t>
  </si>
  <si>
    <t xml:space="preserve">22527416 </t>
  </si>
  <si>
    <t>BERNARDINO MATOS PACHECO</t>
  </si>
  <si>
    <t xml:space="preserve"> 19880809</t>
  </si>
  <si>
    <t>NICOLAS OCHOA GUERRA</t>
  </si>
  <si>
    <t>00025812</t>
  </si>
  <si>
    <t>407 M2</t>
  </si>
  <si>
    <t>PASTOR  ZAPATA PARDO</t>
  </si>
  <si>
    <t>07751653</t>
  </si>
  <si>
    <t>200 M2</t>
  </si>
  <si>
    <t>LUIS ENRIQUE RODRIGUEZ DELGADO</t>
  </si>
  <si>
    <t>09874463</t>
  </si>
  <si>
    <t>420-800 M2</t>
  </si>
  <si>
    <t>FAUSTINA VEGA MANTILLA  DE BARRIENTOS</t>
  </si>
  <si>
    <t>09424320</t>
  </si>
  <si>
    <t>800-1000 M2</t>
  </si>
  <si>
    <t>RUTH SANDRA PICOY OROPEZA  DE PEREZ</t>
  </si>
  <si>
    <t>42785823</t>
  </si>
  <si>
    <t>240-260  M2</t>
  </si>
  <si>
    <t>JULIO COLCHADO PASTOR</t>
  </si>
  <si>
    <t xml:space="preserve"> 06871977</t>
  </si>
  <si>
    <t>180-200 M2</t>
  </si>
  <si>
    <t>AGUSTINA ORTIZ CONTRERAS DE JARA</t>
  </si>
  <si>
    <t xml:space="preserve">10360745 </t>
  </si>
  <si>
    <t>1200 M2</t>
  </si>
  <si>
    <t>ROMERO TICSI RAUL NICANOR</t>
  </si>
  <si>
    <t>25693692</t>
  </si>
  <si>
    <t>100-400 M2</t>
  </si>
  <si>
    <t>GLADIS CONSUELO TELLO MELGAR</t>
  </si>
  <si>
    <t>06971655</t>
  </si>
  <si>
    <t>547.89 M2</t>
  </si>
  <si>
    <t>MARIA ZELMIRA CALDERON PALOMINO</t>
  </si>
  <si>
    <t>41587614</t>
  </si>
  <si>
    <t>320 M2</t>
  </si>
  <si>
    <t>ESTER  MOSCOSO ENRIQUEZ</t>
  </si>
  <si>
    <t>07099224</t>
  </si>
  <si>
    <t>ALVAREZ RODRIGUEZ  VICTOR FERNANDO</t>
  </si>
  <si>
    <t xml:space="preserve"> 25616171 </t>
  </si>
  <si>
    <t>249.14 M2</t>
  </si>
  <si>
    <t>TEOFILO GUIBIN PANDURO</t>
  </si>
  <si>
    <t>05223512</t>
  </si>
  <si>
    <t>343 M2</t>
  </si>
  <si>
    <t xml:space="preserve">JULIA ESPINOZA RICALDE </t>
  </si>
  <si>
    <t xml:space="preserve">23859277 </t>
  </si>
  <si>
    <t>FLOR DE MARIA LIZABETH YAYA CHIRINOS</t>
  </si>
  <si>
    <t>07354721</t>
  </si>
  <si>
    <t>306 M2</t>
  </si>
  <si>
    <t>DAVID ELISBAN APAZA SALAZAR</t>
  </si>
  <si>
    <t xml:space="preserve">80281085 </t>
  </si>
  <si>
    <t>170 M2</t>
  </si>
  <si>
    <t>MARIA YSABEL VARGAS BONILLA</t>
  </si>
  <si>
    <t>17823587</t>
  </si>
  <si>
    <t>230 M2</t>
  </si>
  <si>
    <t>LUZ TERESA MERCADO DE FERNANDEZ DAVILA</t>
  </si>
  <si>
    <t xml:space="preserve"> 29248189 </t>
  </si>
  <si>
    <t>JOSE ANTONIO ANCHANTE HERNANDEZ</t>
  </si>
  <si>
    <t>41818232</t>
  </si>
  <si>
    <t>98 M2</t>
  </si>
  <si>
    <t xml:space="preserve">VILMA QUISPE  GONZALES </t>
  </si>
  <si>
    <t xml:space="preserve">28561931 </t>
  </si>
  <si>
    <t>87 M2</t>
  </si>
  <si>
    <t xml:space="preserve">ALDEAS INFANTILES  </t>
  </si>
  <si>
    <t>28275426</t>
  </si>
  <si>
    <t xml:space="preserve">MARIA TERESA SCHIAFFINO CEBRIAN </t>
  </si>
  <si>
    <t>08227441</t>
  </si>
  <si>
    <t>JUAN CARLOS LAYTEN ESPINOZA</t>
  </si>
  <si>
    <t>15852796</t>
  </si>
  <si>
    <t>335 M2</t>
  </si>
  <si>
    <t>VASQUEZ ALARCON JORGE</t>
  </si>
  <si>
    <t>06201424</t>
  </si>
  <si>
    <t>7000 M2</t>
  </si>
  <si>
    <t>JOHONN WARNER MOLINA PERREZ</t>
  </si>
  <si>
    <t>23271729</t>
  </si>
  <si>
    <t>ROVEL WALTER MINAYA MILLA</t>
  </si>
  <si>
    <t>40695198</t>
  </si>
  <si>
    <t>150.46 M2</t>
  </si>
  <si>
    <t>MILAGROS CAROLINA GUIMARAY VASQUEZ</t>
  </si>
  <si>
    <t>32930951</t>
  </si>
  <si>
    <t>ROCIO  MANUELA APONTE MERCADO</t>
  </si>
  <si>
    <t>04630340</t>
  </si>
  <si>
    <t>HEBER DARIO BENDEZU TENORIO</t>
  </si>
  <si>
    <t>25778009</t>
  </si>
  <si>
    <t>359.86 M2</t>
  </si>
  <si>
    <t>HUARACALLO LA TORRE MODESTA</t>
  </si>
  <si>
    <t>04642744</t>
  </si>
  <si>
    <t>242 M2</t>
  </si>
  <si>
    <t xml:space="preserve">NATHALIE DEL ROCIO PEREA MENDOZA </t>
  </si>
  <si>
    <t>17935462</t>
  </si>
  <si>
    <t>781 M2</t>
  </si>
  <si>
    <t>VIDIA VALLADARES MEDINA</t>
  </si>
  <si>
    <t>150 M2</t>
  </si>
  <si>
    <t>DINA ROBLES VEGA</t>
  </si>
  <si>
    <t>028: II DIRECCIÓN TERRITORIAL DE POLICIA CHICLAYO</t>
  </si>
  <si>
    <t>TECEROS</t>
  </si>
  <si>
    <t>01/01/2020 AL 31/12/2020</t>
  </si>
  <si>
    <t>MENSUAL. 15 DIAS POSTERIOR A LA CONFORMIDAD</t>
  </si>
  <si>
    <t>TERCEROS</t>
  </si>
  <si>
    <t>01/01/2020 AL 31/12/2021</t>
  </si>
  <si>
    <t>01/01/2020 AL 31/12/2022</t>
  </si>
  <si>
    <t>01/01/2020 AL 31/12/2023</t>
  </si>
  <si>
    <t>029. DIRECCION EJECUTIVA ANTIDROGAS- DIREJANDRO PNP</t>
  </si>
  <si>
    <t>ESPINOZA DURAND CARMEN MARIELA</t>
  </si>
  <si>
    <t>10283095598</t>
  </si>
  <si>
    <t>S/PARTIDA</t>
  </si>
  <si>
    <t>S/M</t>
  </si>
  <si>
    <t>01/01/2019 AL 31/12/2019</t>
  </si>
  <si>
    <t>INMOBILIARIA MISKI SOCIEDAD ANONIMA CERRADA</t>
  </si>
  <si>
    <t>20511599696</t>
  </si>
  <si>
    <t>01/01/2019 AL 31/08/2019</t>
  </si>
  <si>
    <t>MENDOZA AUMA JUAN</t>
  </si>
  <si>
    <t>10023909231</t>
  </si>
  <si>
    <t>TESTMIONIO 868</t>
  </si>
  <si>
    <t>01/05/2019 AL 31/12/2019</t>
  </si>
  <si>
    <t>MOLERO PAUCAR EFRAIN</t>
  </si>
  <si>
    <t>10239969149</t>
  </si>
  <si>
    <t>01/01/2019 AL 01/04/2019</t>
  </si>
  <si>
    <t>NAVARRO ESPINOZA ODON</t>
  </si>
  <si>
    <t>602.7 M2</t>
  </si>
  <si>
    <t>28/02/2020 AL 31/12/2020</t>
  </si>
  <si>
    <t>PERCY GUEVARA CARDENAS</t>
  </si>
  <si>
    <t>P11061620</t>
  </si>
  <si>
    <t>196.1 M2</t>
  </si>
  <si>
    <t>15/02/2020 AL 31/12/2020</t>
  </si>
  <si>
    <t>032: OFICINA GENERAL DE INFRAESTRUCTURA</t>
  </si>
  <si>
    <t>RINA LAVINA CHATLANI CHATLANI</t>
  </si>
  <si>
    <t>4148342  -   41483490</t>
  </si>
  <si>
    <t>12 MESES</t>
  </si>
  <si>
    <t>033: FRENTE POLICIAL PUNO</t>
  </si>
  <si>
    <t>CARRASCO MANSILLA KENNET ALVARO</t>
  </si>
  <si>
    <t>CAÑAZACA CANAZACA VALENTIN</t>
  </si>
  <si>
    <t>POMA PERALTA GABINO ALEJANDRO</t>
  </si>
  <si>
    <t>CHAHUARES SALAS HILDA</t>
  </si>
  <si>
    <t>BIMESTRAL</t>
  </si>
  <si>
    <t>034: REGION POLICIAL LORETO</t>
  </si>
  <si>
    <t>JANELITA MILENA PAREDES RAMIREZ</t>
  </si>
  <si>
    <t>P-12047236</t>
  </si>
  <si>
    <t>382.90m2</t>
  </si>
  <si>
    <t>2019 (ENE-DIC)                      2020 (ENE-DIC)</t>
  </si>
  <si>
    <t>695 (2019)                    945 (2020)</t>
  </si>
  <si>
    <t>CARMEN SHUPINGAHUA TANGOA</t>
  </si>
  <si>
    <t>P12038939</t>
  </si>
  <si>
    <t>289.25m2</t>
  </si>
  <si>
    <t>2019 (OCT-DIC)                                      2020 (ENE-JUN)   (JUL-DIC)</t>
  </si>
  <si>
    <t>MESUAL</t>
  </si>
  <si>
    <t>035: REGION POLICIAL HUANUCO - SAN MARTIN - UCAYALI</t>
  </si>
  <si>
    <t>DURAND CLAUDIO HEMER</t>
  </si>
  <si>
    <t>31/05/2019 AL 31/05/2020</t>
  </si>
  <si>
    <t xml:space="preserve">MENSUAL-TERMINO DE MES </t>
  </si>
  <si>
    <t>GUERRERO ESPINAL YONI</t>
  </si>
  <si>
    <t>31/12/2019 AL 31/12/2020</t>
  </si>
  <si>
    <t>AVELLANEDA HURTADO YRMA</t>
  </si>
  <si>
    <t>08803501</t>
  </si>
  <si>
    <t>30/06/2020 AL 30/06/2021</t>
  </si>
  <si>
    <t>CAJAS ISIDRO VICTOR ALFONSO</t>
  </si>
  <si>
    <t>00000000</t>
  </si>
  <si>
    <t>15/07/2020 AL 15/07/2021</t>
  </si>
  <si>
    <t>GARCIA Y QUIÑONEZ VICTORIANO MANUEL</t>
  </si>
  <si>
    <t>31/05/2020 AL 31/05/2021</t>
  </si>
  <si>
    <t>BRAVO ALVARADO GRIMANESA</t>
  </si>
  <si>
    <t>31/07/2020 AL 31/07/2021</t>
  </si>
  <si>
    <t>NIETO ROJAS CALEB</t>
  </si>
  <si>
    <t>Exp N° 188-2016</t>
  </si>
  <si>
    <t>30/04/2020 AL 30/04/2021</t>
  </si>
  <si>
    <t>FIGUEROA D¨UGARD CAROLINA ALICIA</t>
  </si>
  <si>
    <t>30/07/2020 AL 30/07/2021</t>
  </si>
  <si>
    <t>036: REGION POLICIAL AYACUCHO - ICA</t>
  </si>
  <si>
    <t>CASTRO MENDOZA HADY KATIA</t>
  </si>
  <si>
    <t>115 M2</t>
  </si>
  <si>
    <t>MENSUAL (A LOS 05 DIAS DEL MES SIGUIENTE)</t>
  </si>
  <si>
    <t>BERMUDO HINOSTROZA GLORIA HORTENCIA</t>
  </si>
  <si>
    <t>80 M2</t>
  </si>
  <si>
    <t>AGUILAR LARA OSCAR HUGO</t>
  </si>
  <si>
    <t>09177115</t>
  </si>
  <si>
    <t>150M2</t>
  </si>
  <si>
    <t>01/01/2019 AL 31/05/2019</t>
  </si>
  <si>
    <t>037: PERU SEGURO 2025</t>
  </si>
  <si>
    <t xml:space="preserve">Carmen Romero Mayo </t>
  </si>
  <si>
    <t>Tercero</t>
  </si>
  <si>
    <t>Part. 41032375</t>
  </si>
  <si>
    <t xml:space="preserve">1 AÑO </t>
  </si>
  <si>
    <t>$ 6,500.00</t>
  </si>
  <si>
    <t>070: INTENDENCIA NACIONAL DE BOMBEROS DEL PERÚ - INBP</t>
  </si>
  <si>
    <t>001: INTENDENCIA NACIONAL DE BOMBEROS DEL PERÚ - INBP</t>
  </si>
  <si>
    <t>HORIZON HOTELS &amp; PROPERTY MANAGEMENT S.A.C</t>
  </si>
  <si>
    <t>02 AÑOS</t>
  </si>
  <si>
    <t>SEMESTRAL - FEBRERO Y AGOSTO DE CADA AÑO</t>
  </si>
  <si>
    <t>CASA HINDU SAC</t>
  </si>
  <si>
    <t>03019926</t>
  </si>
  <si>
    <t>41307366 / 41307382</t>
  </si>
  <si>
    <t>01 AÑO</t>
  </si>
  <si>
    <t>MENSUAL - 23 DE CADA MES</t>
  </si>
  <si>
    <t>LABORATORIO DE ASESORIA Y SERVICIOS VETERINARIOS S.R.L</t>
  </si>
  <si>
    <t>03 AÑOS</t>
  </si>
  <si>
    <t>SEMESTRAL - MARZO Y SETIEMBRE</t>
  </si>
  <si>
    <t>072: SUPERINTENDENCIA NACIONAL DE CONTROL DE SERVICIOS DE SEGURIDAD, ARMAS, MUNICIONES Y EXPLOSIVOS DE USO CIVIL</t>
  </si>
  <si>
    <t>001: SUPERINTENDENCIA NACIONAL DE CONTROL DE SERVICIOS DE SEGURIDAD, ARMAS, MUNICIONES Y EXPLOSIVOS DE USO CIVIL- SUCAMEC</t>
  </si>
  <si>
    <t>MORERA PEREYRA CARLOS ENRIQUE</t>
  </si>
  <si>
    <t>ALQUILADO</t>
  </si>
  <si>
    <t>P09059754</t>
  </si>
  <si>
    <t>147 M</t>
  </si>
  <si>
    <t>16.05.2021</t>
  </si>
  <si>
    <t>GLORIA ESTELA RENGIFO</t>
  </si>
  <si>
    <t>371.25 M</t>
  </si>
  <si>
    <t>05.11.2022</t>
  </si>
  <si>
    <t>BAZAN MATOS JESSICA</t>
  </si>
  <si>
    <t>250 M</t>
  </si>
  <si>
    <t>08.10.2022</t>
  </si>
  <si>
    <t>VILIBRODIS EUDOCIA MEDINA SOLANO</t>
  </si>
  <si>
    <t>130 M</t>
  </si>
  <si>
    <t>28.01.2021</t>
  </si>
  <si>
    <t>IRIS BERCELIA CABREJO SAAVEDRA DE CABRERA</t>
  </si>
  <si>
    <t>400.27 M</t>
  </si>
  <si>
    <t>21.06.2022</t>
  </si>
  <si>
    <t>PASTOR VALDEMAR NUÑEZ AVALOS</t>
  </si>
  <si>
    <t>371.51 M</t>
  </si>
  <si>
    <t>26.10.2021</t>
  </si>
  <si>
    <t>FONDO NACIONAL DE FINANCIAMIENTO DE LA ACTIVIDAD EMPRESARIAL - FONAFE</t>
  </si>
  <si>
    <t>375.74 M</t>
  </si>
  <si>
    <t>ELVA VICTORIA BOBADILLA VDA. DE RAMIREZ</t>
  </si>
  <si>
    <t>225.0 M</t>
  </si>
  <si>
    <t>23.01.2023</t>
  </si>
  <si>
    <t>MAMANI GALLEGOS RUTH ANGELICA</t>
  </si>
  <si>
    <t>370.00 M</t>
  </si>
  <si>
    <t>12.05.2022</t>
  </si>
  <si>
    <t>TURPO SUAREZ JOSE RAUL</t>
  </si>
  <si>
    <t>400.00 M</t>
  </si>
  <si>
    <t>01.05.2021</t>
  </si>
  <si>
    <t>073: SUPERINTENDENCIA NACIONAL DE MIGRACIONES</t>
  </si>
  <si>
    <t>001: SUPERINTENDENCIA NACIONAL DE MIGRACIONES - MIGRACIONES</t>
  </si>
  <si>
    <t>BASPER TWO E.I.R.L.</t>
  </si>
  <si>
    <t>X</t>
  </si>
  <si>
    <t xml:space="preserve">36 MESES </t>
  </si>
  <si>
    <t>LOS PORTALES S.A.</t>
  </si>
  <si>
    <t>LOS PORTALES ESTACIONAMIENTO S.A.</t>
  </si>
  <si>
    <t xml:space="preserve">24 MESES </t>
  </si>
  <si>
    <t xml:space="preserve">CAMARA DE COMERCIO DE HUANCAYO </t>
  </si>
  <si>
    <t>CHAVEZ BARAHONA DANIEL INOCENCIO</t>
  </si>
  <si>
    <t xml:space="preserve">12 MESES </t>
  </si>
  <si>
    <t>INMOBILIARIA FACAR SRL</t>
  </si>
  <si>
    <t xml:space="preserve">FERNANDEZ MEJIA MARIA DEL ROSARIO  </t>
  </si>
  <si>
    <t>11010296 
ASIENTO B0003</t>
  </si>
  <si>
    <t xml:space="preserve">RAZETO LOMBARDI DANIELA IVONNE </t>
  </si>
  <si>
    <t>LORA CASTAÑEDA VANESSA YUNIKO</t>
  </si>
  <si>
    <t xml:space="preserve">AGUIRRE CALE  FELIX ELBER </t>
  </si>
  <si>
    <t>QUISPE MAMANI BERNARDINO MARCELINO</t>
  </si>
  <si>
    <t>CODIGO CUI</t>
  </si>
  <si>
    <t>REMODELACIÓN DE AMBIENTE U OFICINA PARA PRESTACION DE SERVICIOS AL PUBLICO; ADQUISICIÓN DE PAQUETES DE MUEBLES PARA PERSONAL NO MODULARES; EN EL(LA) COMISARIA PNP SAN JUAN BAUTISTA EN LA LOCALIDAD SAN JUAN BAUTISTA, DISTRITO DE SAN JUAN BAUTISTA, PROVINCIA ICA, DEPARTAMENTO ICA</t>
  </si>
  <si>
    <t>AS 008-2019-IN/OGIN-1</t>
  </si>
  <si>
    <t>Por Contrata</t>
  </si>
  <si>
    <t>CONSORCIO DC INGENIEROS</t>
  </si>
  <si>
    <t>REMODELACIÓN DE AMBIENTE U OFICINA PARA PRESTACION DE SERVICIOS AL PUBLICO; ADQUISICIÓN DE PAQUETES DE MUEBLES PARA PERSONAL NO MODULARES; EN EL(LA) COMISARIA PNP EL CARMEN EN LA LOCALIDAD EL CARMEN, DISTRITO DE EL CARMEN, PROVINCIA CHINCHA, DEPARTAMENTO ICA</t>
  </si>
  <si>
    <t>AS-SM-12-2019-IN/OGIN-1</t>
  </si>
  <si>
    <t>CONSTRUCTORA BRANDMORE E.I.R.L.</t>
  </si>
  <si>
    <t>REMODELACIÓN DE AMBIENTE U OFICINA PARA PRESTACION DE SERVICIOS AL PUBLICO; ADQUISICIÓN DE PAQUETES DE MUEBLES PARA PERSONAL NO MODULARES; EN EL(LA) COMISARIA PNP SANTIAGO DISTRITO DE SANTIAGO, PROVINCIA ICA, DEPARTAMENTO ICA</t>
  </si>
  <si>
    <t>AS-SM-33-2019-IN/OGIN.-1</t>
  </si>
  <si>
    <t>CONSTRUCTORA FUERZA Y CONCRETO E.I.R.L.</t>
  </si>
  <si>
    <t>REMODELACIÓN DE AMBIENTE U OFICINA PARA PRESTACION DE SERVICIOS AL PUBLICO; ADQUISICIÓN DE PAQUETES DE MUEBLES PARA PERSONAL NO MODULARES; EN EL(LA) COMISARIA SECTORIAL PNP YUNGAY DISTRITO DE YUNGAY, PROVINCIA YUNGAY, DEPARTAMENTO ANCASH</t>
  </si>
  <si>
    <t>AS-SM-52-2019-IN/OGIN-1</t>
  </si>
  <si>
    <t>CIA INVERSIONES CHAVEZ S.A.C.</t>
  </si>
  <si>
    <t>REMODELACIÓN DE AMBIENTE U OFICINA PARA PRESTACION DE SERVICIOS AL PUBLICO; ADQUISICIÓN DE PAQUETES DE MUEBLES PARA PERSONAL NO MODULARES; EN EL(LA) COMISARIA SECTORIAL PNP BOLOGNESI CHIQUIAN DISTRITO DE CHIQUIAN, PROVINCIA BOLOGNESI, DEPARTAMENTO ANCASH</t>
  </si>
  <si>
    <t xml:space="preserve">	AS-SM-30-2019-IN/OGIN-1</t>
  </si>
  <si>
    <t>REMODELACIÓN DE AMBIENTE U OFICINA PARA PRESTACION DE SERVICIOS AL PUBLICO; ADQUISICIÓN DE PAQUETES DE MUEBLES PARA PERSONAL NO MODULARES; EN EL(LA) COMISARIA PNP SUNAMPE EN LA LOCALIDAD SUNAMPE, DISTRITO DE SUNAMPE, PROVINCIA CHINCHA, DEPARTAMENTO ICA</t>
  </si>
  <si>
    <t xml:space="preserve">	AS-SM-14-2019-IN/OGIN-1</t>
  </si>
  <si>
    <t>REMODELACIÓN DE EDIFICIO PÚBLICO; ADQUISICIÓN DE PAQUETES DE MUEBLES PARA PERSONAL NO MODULARES; EN EL(LA) COMISARIA RURAL PNP HUACULLANI EN LA LOCALIDAD HUACULLANI, DISTRITO DE HUACULLANI, PROVINCIA CHUCUITO, DEPARTAMENTO PUNO</t>
  </si>
  <si>
    <t>AS-SM-76-2019-IN/OGIN-1</t>
  </si>
  <si>
    <t>CONSORCIO HUACULLANI</t>
  </si>
  <si>
    <t>REMODELACIÓN DE AMBIENTE U OFICINA PARA PRESTACION DE SERVICIOS AL PUBLICO; ADQUISICIÓN DE PAQUETES DE MUEBLES PARA PERSONAL NO MODULARES; EN EL(LA) COMISARÍA PNP MARANGA DISTRITO DE SAN MIGUEL, PROVINCIA LIMA, DEPARTAMENTO LIMA</t>
  </si>
  <si>
    <t xml:space="preserve">	AS-SM-57-2019-IN/OGIN-1</t>
  </si>
  <si>
    <t>TAICORO S.A.C.</t>
  </si>
  <si>
    <t>REMODELACIÓN DE AMBIENTE U OFICINA PARA PRESTACION DE SERVICIOS AL PUBLICO; ADQUISICIÓN DE PAQUETES DE MUEBLES PARA PERSONAL NO MODULARES; EN EL(LA) COMISARÍA SECTORIAL PNP PAITA DISTRITO DE PAITA, PROVINCIA PAITA, DEPARTAMENTO PIURA</t>
  </si>
  <si>
    <t>AS-SM-95-2019-IN/OGIN-1</t>
  </si>
  <si>
    <t>BARRANTES Y CIA S.R.L</t>
  </si>
  <si>
    <t>SALDO DE OBRA: MEJORAMIENTO DE LOS SERVICIOS POLICIALES EN EL PUESTO DE VIGILANCIA DE FRONTERA PNP PAMPA REDONDA – REGPOL PIURA, DISTRITO DE SUYO, PROVINCIA DE AYABACA, DEPARTAMENTO DE PIURA</t>
  </si>
  <si>
    <t xml:space="preserve"> AS-SM-115-2019-IN/OGIN-1</t>
  </si>
  <si>
    <t>CONSORCIO - CONSORCIO CEM/G&amp;S</t>
  </si>
  <si>
    <t>REMODELACIÓN DE AMBIENTE U OFICINA PARA PRESTACION DE SERVICIOS AL PUBLICO; ADQUISICIÓN DE PAQUETES DE MUEBLES PARA PERSONAL NO MODULARES; EN EL(LA) COMISARIA PNP CORRALES DISTRITO DE CORRALES, PROVINCIA TUMBES, DEPARTAMENTO TUMBES</t>
  </si>
  <si>
    <t xml:space="preserve"> AS-SM-12-2020-IN/OGIN-1</t>
  </si>
  <si>
    <t>C &amp; D NOR PERU E.I.R.L</t>
  </si>
  <si>
    <t>CONSTRUCCION E IMPLEMENTACION DE LA BASE CONTRATERRORISTA DINOES SAN JOSE DE SECCE Y COMISARIA PNP D SAN JOSE DE SECCE, DISTRITO DE SANTILLANA, PROVINCIA DE HUANTA - AYACUCHO</t>
  </si>
  <si>
    <t>LP-SM-7-2019-IN/OGIN-1</t>
  </si>
  <si>
    <t>CONSORCIO VICTORIA</t>
  </si>
  <si>
    <t>REMODELACIÓN DE AMBIENTE U OFICINA PARA PRESTACION DE SERVICIOS AL PUBLICO; ADQUISICIÓN DE PAQUETES DE MUEBLES PARA PERSONAL NO MODULARES; EN EL(LA) COMISARÍA PNP LA UNIÓN DISTRITO DE LA UNION, PROVINCIA PIURA, DEPARTAMENTO PIURA</t>
  </si>
  <si>
    <t xml:space="preserve">	AS-SM-15-2019-IN/OGIN-1</t>
  </si>
  <si>
    <t>SERPACA EIRL</t>
  </si>
  <si>
    <t>REMODELACIÓN DE AMBIENTE U OFICINA PARA PRESTACION DE SERVICIOS AL PUBLICO; ADQUISICIÓN DE PAQUETES DE MUEBLES PARA PERSONAL NO MODULARES; EN EL(LA) COMISARÍA PNP PAMPAS DE HOSPITAL DISTRITO DE PAMPAS DE HOSPITAL, PROVINCIA TUMBES, DEPARTAMENTO TUMBES</t>
  </si>
  <si>
    <t xml:space="preserve">	AS-SM-48-2019-IN/OGIN-1</t>
  </si>
  <si>
    <t>REMODELACIÓN DE AMBIENTE U OFICINA PARA PRESTACION DE SERVICIOS AL PUBLICO; ADQUISICIÓN DE PAQUETES DE MUEBLES PARA PERSONAL NO MODULARES; EN EL(LA) COMISARIA PNP LA CRUZ DISTRITO DE LA CRUZ, PROVINCIA TUMBES, DEPARTAMENTO TUMBES</t>
  </si>
  <si>
    <t xml:space="preserve">	AS-SM-77-2019-IN/OGIN-1</t>
  </si>
  <si>
    <t>ÑECO GARCIA NORBERTO</t>
  </si>
  <si>
    <t>REMODELACIÓN DE AMBIENTE U OFICINA PARA PRESTACION DE SERVICIOS AL PUBLICO; ADQUISICIÓN DE PAQUETES DE MUEBLES PARA PERSONAL NO MODULARES; EN EL(LA) COMISARIA SECTORIAL PNP CALCA DISTRITO DE CALCA, PROVINCIA CALCA, DEPARTAMENTO CUSCO</t>
  </si>
  <si>
    <t xml:space="preserve">	AS-SM-90-2019-IN/OGIN-1</t>
  </si>
  <si>
    <t>CONSORCIO DEL SUR</t>
  </si>
  <si>
    <t>REMODELACIÓN DE AMBIENTE U OFICINA PARA PRESTACION DE SERVICIOS AL PUBLICO; ADQUISICIÓN DE PAQUETES DE MUEBLES PARA PERSONAL NO MODULARES; EN EL(LA) COMISARÍA PNP 09 DE OCTUBRE DISTRITO DE BELEN, PROVINCIA MAYNAS, DEPARTAMENTO LORETO</t>
  </si>
  <si>
    <t xml:space="preserve">	AS-SM-92-2019-IN/OGIN-1</t>
  </si>
  <si>
    <t>ER CONSTRUCCIONES E.I.R.L.</t>
  </si>
  <si>
    <t>MEJORAMIENTO DEL SERVICIO POLICIAL DE LA COMISARIA PNP AUCARA, DISTRITO DE AUCARA, PROVINCIA DE LUCANAS, DEPARTAMENTO DE AYACUCHO</t>
  </si>
  <si>
    <t>LP-SM-1-2020-IN/OGIN-1</t>
  </si>
  <si>
    <t>FAPZ GROUP E.I.R.L.</t>
  </si>
  <si>
    <t>REMODELACIÓN DE AMBIENTE U OFICINA PARA PRESTACION DE SERVICIOS AL PUBLICO; ADQUISICIÓN DE PAQUETES DE MUEBLES PARA PERSONAL NO MODULARES; EN EL(LA) COMISARIA PNP PICOTA DISTRITO DE PICOTA, PROVINCIA PICOTA, DEPARTAMENTO SAN MARTIN</t>
  </si>
  <si>
    <t>AS 006-2019-IN/OGIN-1</t>
  </si>
  <si>
    <t>CONSORCIO MIRACLE</t>
  </si>
  <si>
    <t>REMODELACIÓN DE AMBIENTE U OFICINA PARA PRESTACION DE SERVICIOS AL PUBLICO; ADQUISICIÓN DE PAQUETES DE MUEBLES PARA PERSONAL NO MODULARES; EN EL(LA) COMISARIA PNP NUEVA CAJAMARCA DISTRITO DE NUEVA CAJAMARCA, PROVINCIA RIOJA, DEPARTAMENTO SAN MARTIN</t>
  </si>
  <si>
    <t>AS-SM-75-2019-IN/OGIN.-1</t>
  </si>
  <si>
    <t>MANUEL JESUS ECOS VASQUEZ S.A.C.</t>
  </si>
  <si>
    <t>REMODELACIÓN DE AMBIENTE U OFICINA PARA PRESTACION DE SERVICIOS AL PUBLICO; ADQUISICIÓN DE PAQUETES DE MUEBLES PARA PERSONAL NO MODULARES; EN EL(LA) COMISARÍA PNP SAN ALEJANDRO DISTRITO DE IRAZOLA, PROVINCIA PADRE ABAD, DEPARTAMENTO UCAYALI</t>
  </si>
  <si>
    <t xml:space="preserve">	AS-SM-72-2019-IN/OGIN-1</t>
  </si>
  <si>
    <t>CONSORCIO DIVINO NIÑO</t>
  </si>
  <si>
    <t>MEJORAMIENTO DEL SERVICIO POLICIAL EN EL MARCO DE LA IMPLEMENTACION DE NUEVO CODIGO PROCESAL PENAL DE LA COMISARIA PNP TINGO MARIA B Y COMISARIA PNP AUCAYACU C PERTENECIENTE A LA PROVINCIA LEONCIO PRADO, DEPARTAMENTO DE HUANUCO DE FP-HUALLAGA - COMISARIA PNP TINGO MARIA</t>
  </si>
  <si>
    <t>LP 003-2018-IN/OGIN-1</t>
  </si>
  <si>
    <t>CONSORCIO VILLA VICTORIA</t>
  </si>
  <si>
    <t>MEJORAMIENTO DE LOS SERVICIOS POLICIALES DEL COMPLEJO POLICIAL N° 1 DE LA DIVISIÓN POLICIAL DE ORDEN Y SEGURIDAD JULIACA, DISTRITO DE JULIACA, PROVINCIA DE SAN ROMÁN - DEPARTAMENTO DE PUNO</t>
  </si>
  <si>
    <t>LP-SM-4-2020-IN/OGIN-1</t>
  </si>
  <si>
    <t>SALDO DE OBRA: MEJORAMIENTO DEL SERVICIO POLICIAL EN EL MARCO DE LA IMPLEMENTACION DEL NUEVO CODIGO PROCESAL PENAL DELAS COMISARIAS DE LA SECTORIAL PNP MAYNAS DE YANASHI, INDIANA, MAZAN, SANTA CLOTILDE, FRANCISCO DE ORELLANA DE LA REGION POLICIAL LORETO - COMISARIA PNP FRANCISCO DE ORELLANA</t>
  </si>
  <si>
    <t>LP-SM-2-2020-IN/OGIN-1, Item 2</t>
  </si>
  <si>
    <t>CONSORCIO ANGELES</t>
  </si>
  <si>
    <t>SALDO DE OBRA: MEJORAMIENTO DEL SERVICIO POLICIAL EN EL MARCO DE LA IMPLEMENTACION DEL NUEVO CODIGO PROCESAL PENAL DELAS COMISARIAS DE LA SECTORIAL PNP MAYNAS DE YANASHI, INDIANA, MAZAN, SANTA CLOTILDE, FRANCISCO DE ORELLANA DE LA REGION POLICIAL LORETO - COMISARIA PNP YANASHI</t>
  </si>
  <si>
    <t>LP-SM-2-2020-IN/OGIN-1, Item 1</t>
  </si>
  <si>
    <t>REMODELACIÓN DE AMBIENTE U OFICINA PARA PRESTACION DE SERVICIOS AL PUBLICO; ADQUISICIÓN DE PAQUETES DE MUEBLES PARA PERSONAL NO MODULARES; EN EL(LA) COMISARIA SECTORIAL PNP SOCABAYA DISTRITO DE SOCABAYA, PROVINCIA AREQUIPA, DEPARTAMENTO AREQUIPA</t>
  </si>
  <si>
    <t xml:space="preserve">	AS-SM-29-2019-IN/OGIN-1</t>
  </si>
  <si>
    <t>RCM VARGAS CONTRATISTAS GENERALES S.R.L.</t>
  </si>
  <si>
    <t>MEJORAMIENTO DEL SERVICIO POLICIAL DE LA COMISARIA PNP PACHACUTEC -DISTRITO DE VENTANILLA, PROVINCIA CONSTITUCIONAL DEL CALLAO-CALLAO</t>
  </si>
  <si>
    <t xml:space="preserve"> LP 007-2018-IN/OGIN-1</t>
  </si>
  <si>
    <t>CONSORCIO OBRAS</t>
  </si>
  <si>
    <t>REMODELACIÓN DE AMBIENTE U OFICINA PARA PRESTACION DE SERVICIOS AL PUBLICO; ADQUISICIÓN DE PAQUETES DE MUEBLES PARA PERSONAL NO MODULARES; EN EL(LA) COMISARIA SECTORIAL PNP FERREÑAFE DISTRITO DE FERREÑAFE, PROVINCIA FERREÑAFE, DEPARTAMENTO LAMBAYEQUE</t>
  </si>
  <si>
    <t>AS-SM-66-2019-IN/OGIN-1</t>
  </si>
  <si>
    <t>CONSORCIO CANEVARO</t>
  </si>
  <si>
    <t>SALDO DE OBRA: MEJORAMIENTO DE LOS SERVICIOS POLICIALES DE LA COMISARÍA PNP SECTORIAL KITENI, DEL FRENTE POLICIAL VRAEM, DISTRITO DE ECHARATE, PROVINCIA DE LA CONVENCIÓN - CUSCO</t>
  </si>
  <si>
    <t xml:space="preserve">	AS-SM-70-2019-IN/OGIN-1</t>
  </si>
  <si>
    <t>CONSTRUCTORA Y CONSULTORA 'FISA' SOCIEDAD ANONIMA CERRADA</t>
  </si>
  <si>
    <t>REMODELACIÓN DE AMBIENTE U OFICINA PARA PRESTACION DE SERVICIOS AL PUBLICO; ADQUISICIÓN DE PAQUETES DE MUEBLES PARA PERSONAL NO MODULARES; EN EL(LA) COMISARIA PNP MATARANI EN LA LOCALIDAD ISLAY (MATARANI), DISTRITO DE ISLAY, PROVINCIA ISLAY, DEPARTAMENTO AREQUIPA</t>
  </si>
  <si>
    <t>AS-SM-49-2019-IN/OGIN-1</t>
  </si>
  <si>
    <t>INSTALACION DE LOS SERVICIOS POLICIALES DE LA COMISARIA PNP KEPASHIATO DEL FRENTE POLICIAL VRAEM, DISTRITO DE ECHARATE, PROVINCIA DE LA CONVENCION - CUZCO</t>
  </si>
  <si>
    <t xml:space="preserve">	LP-SM-4-2019-IN/OGIN-1</t>
  </si>
  <si>
    <t>CLASILL CONTRATISTAS GENERALES S.A.C.</t>
  </si>
  <si>
    <t>MEJORAMIENTO DEL SERVICIO POLICIAL DE LA COMISARÍA SECTORIAL PNP CHURCAMPA - DISTRITO DE CHURCAMPA - PROVINCIA CHURCAMPA, DEPARTAMENTO DE HUANCAVELICA</t>
  </si>
  <si>
    <t>LP-SM-6-2019-IN/OGIN-1</t>
  </si>
  <si>
    <t>CONSORCIO INGENIERIA</t>
  </si>
  <si>
    <t>MEJORAMIENTO DE LOS SERVICIOS POLICIALES EN EL PUESTO DE VIGILANCIA DE FRONTERA COLLPA - DEPSEFRO TACNA, DISTRITO DE TICACO, PROVINCIA DE TARATA, DEPARTAMENTO DE TACNA</t>
  </si>
  <si>
    <t>LP 008-2018-IN/OGIN-1</t>
  </si>
  <si>
    <t>CONSORCIO JAKS</t>
  </si>
  <si>
    <t>REMODELACIÓN DE AMBIENTE U OFICINA PARA PRESTACION DE SERVICIOS AL PUBLICO; ADQUISICIÓN DE PAQUETES DE MUEBLES PARA PERSONAL NO MODULARES; EN EL(LA) COMISARÍA PNP LAURA CALLER IBERICO DISTRITO DE LOS OLIVOS, PROVINCIA LIMA, DEPARTAMENTO LIMA</t>
  </si>
  <si>
    <t>AS-SM-10-2019-IN/OGIN-1</t>
  </si>
  <si>
    <t>H &amp; R FULL CONSTRUCCIONES S.R.L.</t>
  </si>
  <si>
    <t>MEJORAMIENTO DE LOS SERVICIOS POLICIALES EN EL PUESTO DE VIGILANCIA DE FRONTERA TRIPARTITO – DEPSEFRO TACNA, DISTRITO DE PALCA, PROVINCIA Y DEPARTAMENTO DE TACNA</t>
  </si>
  <si>
    <t xml:space="preserve"> LP 006-2018-IN/DGI-1</t>
  </si>
  <si>
    <t>AJN INVERSIONES S.A.C.</t>
  </si>
  <si>
    <t>REMODELACIÓN DE AMBIENTE U OFICINA PARA PRESTACION DE SERVICIOS AL PUBLICO; ADQUISICIÓN DE PAQUETES DE MUEBLES PARA PERSONAL NO MODULARES; EN EL(LA) COMISARIA PNP CIUDAD Y CAMPO EN LA LOCALIDAD RIMAC, DISTRITO DE RIMAC, PROVINCIA LIMA, DEPARTAMENTO LIMA</t>
  </si>
  <si>
    <t>AS-SM-31-2019-IN/OGIN-1</t>
  </si>
  <si>
    <t>CONSORCIO DEL PACIFICO</t>
  </si>
  <si>
    <t>REMODELACIÓN DE EDIFICIO PÚBLICO; ADQUISICIÓN DE PAQUETES DE MUEBLES PARA PERSONAL NO MODULARES; EN EL(LA) COMISARIA PNP AUGUSTO B. LEGUIA DISTRITO DE TACNA, PROVINCIA TACNA, DEPARTAMENTO TACNA</t>
  </si>
  <si>
    <t xml:space="preserve">	AS-SM-64-2019-IN/OGIN-1</t>
  </si>
  <si>
    <t>CONSTRUCTORA JJ-ORION S.R.L.</t>
  </si>
  <si>
    <t>REMODELACIÓN DE EDIFICIO PÚBLICO; ADQUISICIÓN DE PAQUETES DE MUEBLES PARA PERSONAL NO MODULARES; EN EL(LA) COMISARIA PNP INDEPENDENCIA DISTRITO DE INDEPENDENCIA, PROVINCIA LIMA, DEPARTAMENTO LIMA</t>
  </si>
  <si>
    <t xml:space="preserve">	AS-SM-74-2019-IN/OGIN-1</t>
  </si>
  <si>
    <t>VILLEGAS KANASHIRO AMPARO GABRIELA</t>
  </si>
  <si>
    <t>MEJORAMIENTO DE LOS SERVICIOS POLICIALES DE LA COMISARIA PNP CATACAOS - DISTRITO DE CATACAOS - PROVINCIA DE PIURA - DEPARTAMENTO DE PIURA</t>
  </si>
  <si>
    <t>LP 004-2018-IN/OGIN-1</t>
  </si>
  <si>
    <t>CONSORCIO PIURA</t>
  </si>
  <si>
    <t>REMODELACIÓN DE AMBIENTE U OFICINA PARA PRESTACION DE SERVICIOS AL PUBLICO; ADQUISICIÓN DE PAQUETES DE MUEBLES PARA PERSONAL NO MODULARES; EN EL(LA) COMISARIA PNP PIURA DISTRITO DE PIURA, PROVINCIA PIURA, DEPARTAMENTO PIURA</t>
  </si>
  <si>
    <t xml:space="preserve">	AS-SM-88-2019-IN/OGIN-1</t>
  </si>
  <si>
    <t>CONSORCIO SNS/CEM</t>
  </si>
  <si>
    <t>DEMOLICIONES DEL PROYECTO AMPLIACION Y MEJORAMIENTO DEL SERVICIO DE FORMACION POLICIAL DE LA ESCUELA DE OFICIALES DE LA POLICIA NACIONAL DEL PERU (EO PNP) DEL DISTRITO DE CHORRILLOS, PROVINCIA DE LIMA,LIMA</t>
  </si>
  <si>
    <t>CONV-PROC-1-2019-LP-MININTER/OIM-1</t>
  </si>
  <si>
    <t>Organización Internacional</t>
  </si>
  <si>
    <t xml:space="preserve"> FLESAN DEL PERU SAC</t>
  </si>
  <si>
    <t>REMODELACIÓN DE AMBIENTE U OFICINA PARA PRESTACION DE SERVICIOS AL PUBLICO; ADQUISICIÓN DE PAQUETES DE MUEBLES PARA PERSONAL NO MODULARES; EN EL(LA) COMISARÍA PNP YANGAS DISTRITO DE SANTA ROSA DE QUIVES, PROVINCIA CANTA, DEPARTAMENTO LIMA</t>
  </si>
  <si>
    <t>AS-SM-13-2020-IN/OGIN-1</t>
  </si>
  <si>
    <t>CONSTRUCTORA TORRE FUERTE S.R.L.</t>
  </si>
  <si>
    <t>MEJORAMIENTO DEL SERVICIO POLICIAL DE LA COMISARIA PNP MAYOCC, DISTRITO DE SAN MIGUEL DE MAYOCC - PROVINCIA DE CHURCAMPA - DEPARTAMENTO DE HUANCAVELICA</t>
  </si>
  <si>
    <t xml:space="preserve"> LP-SM-7-2020-IN/OGIN-1</t>
  </si>
  <si>
    <t>CONSORCIO M Y C EDIFICA</t>
  </si>
  <si>
    <t>REMODELACIÓN DE AMBIENTE U OFICINA PARA PRESTACION DE SERVICIOS AL PUBLICO; ADQUISICIÓN DE PAQUETES DE MUEBLES PARA PERSONAL NO MODULARES; EN EL(LA) COMISARIA PNP MIGUEL GRAU EN LA LOCALIDAD PAUCARPATA, DISTRITO DE PAUCARPATA, PROVINCIA AREQUIPA, DEPARTAMENTO AREQUIPA</t>
  </si>
  <si>
    <t xml:space="preserve">	AS-SM-9-2019-IN/OGIN-1</t>
  </si>
  <si>
    <t>ECONYSUR S.R.L.</t>
  </si>
  <si>
    <t>CONSTRUCCIÓN DE AMBIENTE U OFICINA PARA PRESTACION DE SERVICIOS AL PUBLICO; REMODELACIÓN DE EDIFICIO PÚBLICO; ADQUISICIÓN DE PAQUETES DE MUEBLES PARA PERSONAL NO MODULARES, IMPRESORA BÁSICA Y COMPUTADORES DE ESCRITORIO; EN EL(LA) COMISARIA PNP LAMUD, DISTRITO DE LAMUD, PROVINCIA LUYA, DEPARTAMENTO AMAZONAS</t>
  </si>
  <si>
    <t>AS-SM-10-2020-IN/OGIN-1</t>
  </si>
  <si>
    <t>CONSORCIO CONSTRUMACK</t>
  </si>
  <si>
    <t>REMODELACIÓN DE AMBIENTE U OFICINA PARA PRESTACION DE SERVICIOS AL PUBLICO; ADQUISICIÓN DE PAQUETES DE MUEBLES PARA PERSONAL NO MODULARES; EN EL(LA) COMISARÍA PNP HUACHIPA DISTRITO DE LURIGANCHO, PROVINCIA LIMA, DEPARTAMENTO LIMA</t>
  </si>
  <si>
    <t>AS-SM-65-2019-IN/OGIN-1</t>
  </si>
  <si>
    <t>MIGA S.A.C. CONTRATISTAS GENERALES</t>
  </si>
  <si>
    <t>REMODELACIÓN DE EDIFICIO PÚBLICO; ADQUISICIÓN DE PAQUETES DE MUEBLES PARA PERSONAL NO MODULARES; EN EL(LA) COMISARIA PNP IQUITOS DISTRITO DE IQUITOS, PROVINCIA MAYNAS, DEPARTAMENTO LORETO</t>
  </si>
  <si>
    <t>AS-SM-78-2019-IN/OGIN-1</t>
  </si>
  <si>
    <t>CONSTRUCTORA M &amp; G SELVA E.I.R.L.</t>
  </si>
  <si>
    <t>REMODELACIÓN DE EDIFICIO PÚBLICO; ADQUISICIÓN DE PAQUETES DE MUEBLES PARA PERSONAL NO MODULARES; EN EL(LA) COMISARIA SECTORIAL PNP CHALHUANCA DISTRITO DE CHALHUANCA, PROVINCIA AYMARAES, DEPARTAMENTO APURIMAC</t>
  </si>
  <si>
    <t>AS-SM-86-2019-IN/OGIN-1</t>
  </si>
  <si>
    <t>CORPORACION STO DOMINGO DE GUZMAN S.A.C.</t>
  </si>
  <si>
    <t>REMODELACIÓN DE EDIFICIO PÚBLICO; ADQUISICIÓN DE PAQUETES DE MUEBLES PARA PERSONAL NO MODULARES; EN EL(LA) COMISARIA PNP CAMANA EN LA LOCALIDAD CAMANA, DISTRITO DE CAMANA, PROVINCIA CAMANA, DEPARTAMENTO AREQUIPA</t>
  </si>
  <si>
    <t xml:space="preserve">	AS-SM-32-2019-IN/OGIN-1</t>
  </si>
  <si>
    <t>REMODELACIÓN DE AMBIENTE U OFICINA PARA PRESTACION DE SERVICIOS AL PUBLICO; ADQUISICIÓN DE PAQUETES DE MUEBLES PARA PERSONAL NO MODULARES; EN EL(LA) COMISARÍA PNP SAN MARTÍN DE PORRES DISTRITO DE LAMBAYEQUE, PROVINCIA LAMBAYEQUE, DEPARTAMENTO LAMBAYEQUE</t>
  </si>
  <si>
    <t xml:space="preserve">	AS-SM-59-2019-IN/OGIN-1</t>
  </si>
  <si>
    <t>REMODELACIÓN DE AMBIENTE U OFICINA PARA PRESTACION DE SERVICIOS AL PUBLICO; ADQUISICIÓN DE PAQUETES DE MUEBLES PARA PERSONAL NO MODULARES; EN EL(LA) COMISARIA PNP CAMPODONICO EN LA LOCALIDAD CHICLAYO, DISTRITO DE CHICLAYO, PROVINCIA CHICLAYO, DEPARTAMENTO LAMBAYEQUE</t>
  </si>
  <si>
    <t>AS 007-2019-IN/OGIN-1</t>
  </si>
  <si>
    <t>CONSORCIO CAMPODONICO</t>
  </si>
  <si>
    <t>REMODELACIÓN DE AMBIENTE U OFICINA PARA PRESTACION DE SERVICIOS AL PUBLICO; ADQUISICIÓN DE PAQUETES DE MUEBLES PARA PERSONAL NO MODULARES; EN EL(LA) COMISARÍA PNP ALEXANDER VON HUMBOLDT DISTRITO DE IRAZOLA, PROVINCIA PADRE ABAD, DEPARTAMENTO UCAYALI</t>
  </si>
  <si>
    <t xml:space="preserve">	AS-SM-11-2019-IN/OGIN-1</t>
  </si>
  <si>
    <t>REMODELACIÓN DE AMBIENTE U OFICINA PARA PRESTACION DE SERVICIOS AL PUBLICO; ADQUISICIÓN DE PAQUETES DE MUEBLES PARA PERSONAL NO MODULARES; EN EL(LA) COMISARIA PNP COLASAY DISTRITO DE COLASAY, PROVINCIA JAEN, DEPARTAMENTO CAJAMARCA</t>
  </si>
  <si>
    <t xml:space="preserve">	AS-SM-13-2019-IN/OGIN-1</t>
  </si>
  <si>
    <t>REMODELACIÓN DE AMBIENTE U OFICINA PARA PRESTACION DE SERVICIOS AL PUBLICO; ADQUISICIÓN DE PAQUETES DE MUEBLES PARA PERSONAL NO MODULARES; EN EL(LA) COMISARÍA PNP JOSÉ LEONARDO ORTIZ DISTRITO DE JOSE LEONARDO ORTIZ, PROVINCIA CHICLAYO, DEPARTAMENTO LAMBAYEQUE</t>
  </si>
  <si>
    <t>AS-SM-71-2019-IN/OGIN.-1</t>
  </si>
  <si>
    <t>CONSORCIO SANTA LUCIA</t>
  </si>
  <si>
    <t>REMODELACIÓN DE AMBIENTE U OFICINA PARA PRESTACION DE SERVICIOS AL PUBLICO; ADQUISICIÓN DE PAQUETES DE MUEBLES PARA PERSONAL NO MODULARES; EN EL(LA) COMISARÍA PNP SAMEGUA DISTRITO DE SAMEGUA, PROVINCIA MARISCAL NIETO, DEPARTAMENTO MOQUEGUA</t>
  </si>
  <si>
    <t>AS-SM-55-2019-IN/OGIN-1</t>
  </si>
  <si>
    <t>CGI CONTRATISTAS GENERALES S.A.C.</t>
  </si>
  <si>
    <t>MEJORAMIENTO DE LOS SERVICIOS POLICIALES EN EL PUESTO DE VIGILANCIA DE FRONTERA ANCOMARCA – DIRTEPOL TACNA, DISTRITO DE CAPAZO, PROVINCIA DE EL COLLAO, DEPARTAMENTO DE PUNO</t>
  </si>
  <si>
    <t>LP-SM-5-2019-IN/OGIN-1</t>
  </si>
  <si>
    <t>CONSORCIO M &amp; C</t>
  </si>
  <si>
    <t>SALDO DE OBRA: MEJORAMIENTO DEL SERVICIO POLICIAL EN EL MARCO DE LA IMPLEMENTACION DEL NUEVO CODIGO PROCESAL PENAL DELAS COMISARIAS DE LA SECTORIAL PNP MAYNAS DE YANASHI, INDIANA, MAZAN, SANTA CLOTILDE, FRANCISCO DE ORELLANA DE LA REGION POLICIAL LORETO - COMISARIA PNP INDIANA</t>
  </si>
  <si>
    <t>LP-SM-5-2020-IN/OGIN-1</t>
  </si>
  <si>
    <t>CONSORCIO NAPO</t>
  </si>
  <si>
    <t>SALDO DE OBRA: MEJORAMIENTO DEL SERVICIO POLICIAL EN EL MARCO DE LA IMPLEMENTACION DEL NUEVO CODIGO PROCESAL PENAL DELAS COMISARIAS DE LA SECTORIAL PNP MAYNAS DE YANASHI, INDIANA, MAZAN, SANTA CLOTILDE, FRANCISCO DE ORELLANA DE LA REGION POLICIAL LORETO - COMISARIA PNP MAZÁN</t>
  </si>
  <si>
    <t>SALDO DE OBRA: MEJORAMIENTO DEL SERVICIO POLICIAL EN EL MARCO DE LA IMPLEMENTACION DEL NUEVO CODIGO PROCESAL PENAL DELAS COMISARIAS DE LA SECTORIAL PNP MAYNAS DE YANASHI, INDIANA, MAZAN, SANTA CLOTILDE, FRANCISCO DE ORELLANA DE LA REGION POLICIAL LORETO - COMISARIA PNP SANTA CLOTILDE</t>
  </si>
  <si>
    <t>REMODELACIÓN DE AMBIENTE U OFICINA PARA PRESTACION DE SERVICIOS AL PUBLICO; ADQUISICIÓN DE PAQUETES DE MUEBLES PARA PERSONAL NO MODULARES; EN EL(LA) COMISARIA PNP MARISCAL CACERES EN LA LOCALIDAD CHOSICA, DISTRITO DE LURIGANCHO, PROVINCIA LIMA, DEPARTAMENTO LIMA</t>
  </si>
  <si>
    <t xml:space="preserve">	AS-SM-53-2019-IN/OGIN-1</t>
  </si>
  <si>
    <t>SB CONTRATISTAS GENERALES S.R.LTDA.</t>
  </si>
  <si>
    <t>MEJORAMIENTO DEL SERVICIO POLICIAL EN EL MARCO DE LA IMPLEMENTACION DE NUEVO CODIGO PROCESAL PENAL DE LA COMISARIA PNP TINGO MARIA B Y COMISARIA PNP AUCAYACU C PERTENECIENTE A LA PROVINCIA LEONCIO PRADO, DEPARTAMENTO DE HUANUCO DE FP-HUALLAGA - COMISARIA PNP AUCAYACU</t>
  </si>
  <si>
    <t>LP 001-2019-IN/OGIN-1</t>
  </si>
  <si>
    <t>CONSORCIO P &amp; C</t>
  </si>
  <si>
    <t>MEJORAMIENTO DE LOS SERVICIOS POLICIALES DE LA COMISARIA PNP VENENILLO DISTRITO RUPA RUPA - PROVINCIA LEONCIO PRADO - DEPARTAMENTO DE HUANUCO</t>
  </si>
  <si>
    <t>LP 002-2019-IN/OGIN-1</t>
  </si>
  <si>
    <t>CONSORCIO EDIFICACIÓN</t>
  </si>
  <si>
    <t>REMODELACIÓN DE EDIFICIO PÚBLICO; ADQUISICIÓN DE PAQUETES DE MUEBLES PARA PERSONAL NO MODULARES; EN EL(LA) COMISARIA PNP ILO DISTRITO DE ILO, PROVINCIA ILO, DEPARTAMENTO MOQUEGUA</t>
  </si>
  <si>
    <t xml:space="preserve">	AS-SM-97-2019-IN/OGIN-1</t>
  </si>
  <si>
    <t>INVESTMENT COMPANY GROUP S.A.C.</t>
  </si>
  <si>
    <t>INSTALACION DE LOS SERVICIOS DE LA COMISARIA PNP SANTA ROSA DEL ALTO YANAJANCA - DISTRITO CHOLON - PROVINCIA MARAÑON - DEPARTAMENTO DE HUANUCO</t>
  </si>
  <si>
    <t>LP-SM-3-2019-IN/OGIN-1</t>
  </si>
  <si>
    <t>BRYSA CONTRATISTAS GENERALES S.A.C.</t>
  </si>
  <si>
    <t>MEJORAMIENTO DEL SERVICIO DE INVESTIGACIÓN CRIMINAL DE LA COMISARIA PNP DE VILLA LOS REYES EN EL MARCO DEL NUEVO CODIGO PROCESAL PENAL DEL DISTRITO DE VENTANILLA, PROVINCIA CONSTITUCIONAL DEL CALLAO</t>
  </si>
  <si>
    <t>AS-SM-8-2019-VII DIRTEPOL L-1</t>
  </si>
  <si>
    <t xml:space="preserve">LLAVE EN MANO </t>
  </si>
  <si>
    <t>Empresa Constructora BEICON Contratistas SAC</t>
  </si>
  <si>
    <t>MEJORAMIENTO DEL SERVICIO DE INVESTIGACIÓN CRIMINAL DE LA COMISARIA PNP DE MARQUEZ, EN EL MARCO DEL NUEVO CODIGO PROCESAL PENAL DEL DISTRITO DE VENTANILLA, PROVINCIA CONSTITUCIONAL DEL CALLAO</t>
  </si>
  <si>
    <t>AS-SM-7-2019-VII DIRTEPOL L-1</t>
  </si>
  <si>
    <t>Empresa Constructora Fuerza y Concreto EIRL</t>
  </si>
  <si>
    <t>MEJORAMIENTO DEL SERVICIO DE INVESTIGACIÓN CRIMINAL DEL DEPINCRI DEL DISTRITO DE VENTANILLA, PROVINCIA CONSTITUCIONAL DEL CALLAO</t>
  </si>
  <si>
    <t>Licitación Pública N° 03-2019-VII DIRTEPOL LIMA</t>
  </si>
  <si>
    <t>CONTALMA S.R.L</t>
  </si>
  <si>
    <t>REPARACION DE POLICLINICO; EN EL(LA) EESS POLICIA NACIONAL DEL PERU - POSTA MEDICA PNP CARABAYLLO - CARABAYLLO CONJUNTO HABITACIONAL EDWIN VÁSQUEZ CAM DISTRITO DE CARABAYLLO, PROVINCIA LIMA, DEPARTAMENTO LIMA</t>
  </si>
  <si>
    <t>LICITACION PÚBLICA</t>
  </si>
  <si>
    <t>CONTRATA</t>
  </si>
  <si>
    <t>AS-SM-72-2019-DIRSAPOL-UE 020-2</t>
  </si>
  <si>
    <t>CONSORCIO TONGOD RUC N°20529395184</t>
  </si>
  <si>
    <t>90 dc</t>
  </si>
  <si>
    <t>RESOLUCIÓN JEFATURAL N°020-2020-DIRSAPOL/UNIADM-UE020</t>
  </si>
  <si>
    <t>CONSTRUCCION DE  PISTA DE CARRERAS, EN EL (LA) ESCUELA DE EDUCACION SUPERIOR  TECNICO PROFESIONAL DE LA PNP HN.CAP.PNP.APV, EN LA LOCALIDAD PUENTE PIEDRA, DISTRITO DE PUENTE PIEDRA, PROVINCIA DE LIMA, DEPARTAMENTO DE LIMA</t>
  </si>
  <si>
    <t>ADJUDICACION SIMPLIFICADA</t>
  </si>
  <si>
    <t>AS-SM-6-2020-ENFPP-PNP-1</t>
  </si>
  <si>
    <t>CONSENTIDO</t>
  </si>
  <si>
    <t>20543492389
 CORPORACION TIERRA SOL S.A.C</t>
  </si>
  <si>
    <t>CONSTRUCCION DE LOSA DE CONCRETO; EN LA ESCUELA DE EDUCACION SUPERIOR TECNICO PROFESIONAL DE LA PNP HN.CAP.PNP.APV, EN LOCALIDAD PUENTE PIEDRA, DISTRITO DE PUENTE PIEDRA, PROVINCIA DE LIMA, DEPARTAMENTO DE LIMA</t>
  </si>
  <si>
    <t>AS-SM-7-2020-ENFPP-PNP-1</t>
  </si>
  <si>
    <t>20445757790
CONSORCIO E INVERSIONES EPA S.A.</t>
  </si>
  <si>
    <t>FORMATO 15: DETALLE DE CONSULTORIAS PERSONAS JURÍDICAS Y NATURALES - PRESUPUESTO 2019 Y 2020</t>
  </si>
  <si>
    <t>(*) = Al 30 de junio de 2020</t>
  </si>
  <si>
    <t>CONSULTORIAS</t>
  </si>
  <si>
    <t>PERSONA JURIDICA (RUC)</t>
  </si>
  <si>
    <t>PERSONA NATURAL (DNI)</t>
  </si>
  <si>
    <t>PPTO 2019 (AL 31/12)</t>
  </si>
  <si>
    <t>PPTO 2020 (AL 30/06)</t>
  </si>
  <si>
    <t>PPTO 2020 (PROYECCION 31/12)</t>
  </si>
  <si>
    <t>TIPO DE ESTUDIO Y/O INFORME (*)</t>
  </si>
  <si>
    <t>ESPECIALIDAD (**)</t>
  </si>
  <si>
    <t>EJECUCIÓN S/</t>
  </si>
  <si>
    <t>ELABORACIÓN DE EXPEDIENTES PARA MANTENIMIENTO PREVENTIVO Y CORRECTIVO DE LOCALES DE UNIDADES Y SUB UNIDADES ESPECIALIZADAS Y COMISARIAS PNP DE LA IX MACRO REGION POLICIAL AREQUIPA.</t>
  </si>
  <si>
    <t>VARGAS CORTEZ ELMER JAVIER  
RUC. 10295374441                                            DNI. 29537444</t>
  </si>
  <si>
    <t>EXPEDIENTE TÉCNICO</t>
  </si>
  <si>
    <t>05. ORDEN PÚBLICO Y SEGURIDAD</t>
  </si>
  <si>
    <t>SERVICIO DE VERIFICACION Y APROBACION DEL LEVANTAMIENTO DE INFORMACION DE LOS EXPEDIENTES TECNICOS PARA MANTENIMIENTO PREVENTIVO Y CORRECTIVO DE LA INFRAESTRUCTURA DE LOCALES DE UNIDADES ESPECIALIZADAS Y COMISARIAS PNP DE LA IX MACRO REGION POLICIAL AREQUIPA.</t>
  </si>
  <si>
    <t>PUMA MENDIGURE LUIS ANTONIO   
RUC. 10295315895                                       DNI. 29531589</t>
  </si>
  <si>
    <t>VERIFICCION EXPEDIENTE TÉCNICO</t>
  </si>
  <si>
    <t>SUPERVISIÓN DEL MANTENIMIENTO PREVENTIVO Y CORRECTIVO DE LA INFRAESTRUCTURA DE LA COMISARIA Y UNIDADES ESPECIALIZADAS DE LA IX MACRO REGION POLICIAL AREQUIPA.</t>
  </si>
  <si>
    <t>QUILCA CHOQUE AMERICO GUMERCINDO  
RUC. 10401289157                                         DNI. 40128915</t>
  </si>
  <si>
    <t>ELABORACION DE EXPEDIENTES PARA EL SANEAMIENTO FISICO LEGALDE LOS INMUEBLES PNP DE LA REGION AREQUIPA, MOQUEGUA Y TACNA</t>
  </si>
  <si>
    <t>PAZ GARCIA DAVID ISMAEL   
RUC. 10296182350                                             DNI. 29618235</t>
  </si>
  <si>
    <t>LEVANTAMIENTO TOPOGRAFICO Y ESTUDIO DE MECANICA DE SUELOS</t>
  </si>
  <si>
    <t>JIMENEZ PEREYRA JOSHEP (44455109)</t>
  </si>
  <si>
    <t>ESTUDIO</t>
  </si>
  <si>
    <t>ORDEN PUBLLICO Y SEGURIDAD</t>
  </si>
  <si>
    <t>DEZA CAVERO JULIO BENJAMIN (23918608)</t>
  </si>
  <si>
    <t>ELABORACION EXPEDIENTE TECNICO DE OBRA Y MANT. PREV.CORRECTIVO DE  INFRA. CPNP SANTO TOMAS REGPOL CUSCO</t>
  </si>
  <si>
    <t>MONTOYA ZAMORA VLADIMIR ELIAS      (41998377)</t>
  </si>
  <si>
    <t>EXPEDIENTE TECNICO</t>
  </si>
  <si>
    <t>ELABORACION EXPEDIENTE TECNICO DE OBRA Y MANT. PREV.CORRECTIVO DE  INFRA. CPNP URUBAMBA - REGPOL CUSCO</t>
  </si>
  <si>
    <t>PEREZ MONTESINOS JEAN FERNANDO (40996943)</t>
  </si>
  <si>
    <t>ELABORACION EXPEDIENTE TECNICO DE OBRA Y MANT. PREV.CORRECTIVO DE  INFRA. CPNP TAHUANTINSUYO  REGPOL CUSCO</t>
  </si>
  <si>
    <t>VIZARRETA GALICIA KARIN      (40161270)</t>
  </si>
  <si>
    <t>ELABORACION EXPEDIENTE TECNICO DE OBRA Y MANT. PREV.CORRECTIVO DE  INFRA. CPNP TAPAYRIHUA - FP APURIMAC</t>
  </si>
  <si>
    <t>MATTO LEYVA JOSE LUIS      (23867108)</t>
  </si>
  <si>
    <t>ELABORACION EXPEDIENTE TECNICO DE OBRA Y MANT. PREV.CORRECTIVO DE  INFRA. CPNP URIPA - FP APURIMAC</t>
  </si>
  <si>
    <t>ELABORACION EXPEDIENTE TECNICO DE OBRA Y MANT. PREV.CORRECTIVO DE  INFRA. CPNP SAN ANTONIO DE CACHI FP APURIMAC</t>
  </si>
  <si>
    <t>MATTO LEYVA IVAN ERNESTO     (23924599)</t>
  </si>
  <si>
    <t>ELABORACION EXPEDIENTE TECNICO DE OBRA Y MANT. PREV.CORRECTIVO DE  INFRA. CPNP SANTA MARIA DE CHICMO - FP APURIMAC</t>
  </si>
  <si>
    <t>ELABORACION EXPEDIENTE TECNICO DE OBRA Y MANT. PREV.CORRECTIVO DE  INFRA. CPNP LA QUEBRADA - REGPOL CUSCO</t>
  </si>
  <si>
    <t>VALTEJ INGENIEROS CONTRATISTAS E.I.R.L. (20593933748)</t>
  </si>
  <si>
    <t>VALDEZ TEJEIRA JULIO (REPRESENTANTE LEGAL)</t>
  </si>
  <si>
    <t>CONSULTORIA PARA VERIFICACION DE EJECUCION DE SERVICIO DE MANTENIMIENTO PREVENTIVO Y CORRECTIVO DE INFRAESTRUCTURA</t>
  </si>
  <si>
    <t>LOAIZA JARA MANUEL ARTURO (23984219)</t>
  </si>
  <si>
    <t xml:space="preserve">CONSULTORIA DE EVALUACION DE PROYECTOS DE INVERSION PUBLICA PARA LA EVALUACION DE EXPEDIENTE DE MANTENIMIENTO </t>
  </si>
  <si>
    <t>GAMARRA SANTISTEBAN BENJAMIN (45199285)</t>
  </si>
  <si>
    <t xml:space="preserve">EVALUACION DE EXPEDIENTES TECNICOS </t>
  </si>
  <si>
    <t>ELABORACION EXPEDIENTE TECNICO DE MANT. PREV. CORRECTIVO DE  INFRA. CPNP SANTA MARIA Y HUYRO DE LA DIVOPUS LA CONVENCION -  REGPOL CUSCO.</t>
  </si>
  <si>
    <t>JORDAN RAMOS SILVIA LUCIANA (44407015)</t>
  </si>
  <si>
    <t xml:space="preserve">CONSULTORIA ELABORACION EXPEDIENTE TECNICO MANTENIMIENTO PREVENTIVO Y CORECTIVO LA COMISARIA PNP QUELLOUNO </t>
  </si>
  <si>
    <t>CARRION VARGAS HERBERTH ARTURO (411534681)</t>
  </si>
  <si>
    <t>ELABORACION EXPEDIENTE TECNICO DE MANT. PREV.CORRECTIVO DE  INFRA. CPNP SANTA ANA Y LA FAMILIA DIVOPUS LA CONVENCIÓN - REGPOL CUSCO</t>
  </si>
  <si>
    <t>FLORES JORGE JUAN DE DIOS (41112489)</t>
  </si>
  <si>
    <t>CONSULTORIA ELEABORACION EXPEDIENTE TECNICO MANTENIMIENTO PREVENTIVO Y CORECTIVO DEL DEPARTAMENTO DE TRANSITO APURIMAC</t>
  </si>
  <si>
    <t>PEÑA CASTILLO SOREL MANUEL (800150383)</t>
  </si>
  <si>
    <t>ELABORACION EXPEDIENTE TECNICO DE MANT. PREV.CORRECTIVO DE  INFRA. CPNP TORCOMA Y DEPINCRI DE LA DIVOPUS ESPINAR-SICUANI - REGPOL CUSCO.</t>
  </si>
  <si>
    <t>CHAVEZ MONTALVO SIREN ELEANORE      (40421881)</t>
  </si>
  <si>
    <t>CONSULTORIA ELEABORACION EXPEDIENTE TECNICO MANTENIMIENTO PREVENTIVO Y CORECTIVO DE LA COMISARIA LIMATAMBO</t>
  </si>
  <si>
    <t xml:space="preserve"> PELAEZ GAMARRA JACKELINE ALEJANDRA (2204820)</t>
  </si>
  <si>
    <t>ELABORACION EXPEDIENTE TECNICO DE MANT. PREV.CORRECTIVO DE  INFRA. CPNP AEROPUERTO - REGPOL CUSCO</t>
  </si>
  <si>
    <t>FALCON FIGUEROA KARINA MARGARITA (42326185)</t>
  </si>
  <si>
    <t>EVALUACION Y APROBACION DE EXPEDIENTES TECNICOS DE INVERSIONES POR IOARR Y MANTENIMIENTO PREVENTIVO Y COR4RECTIVO DE INFRAESTRUCTURA  COMISARIAS DE LA VII MACREPOL CUSCO-APURIMAC</t>
  </si>
  <si>
    <t>CONTRERAS CATALAN MARILU        (40418237)</t>
  </si>
  <si>
    <t xml:space="preserve">EVALUACION Y APROBACION DE EXPEDIENTES TECNICOS </t>
  </si>
  <si>
    <t>ELABORACION EXPEDIENTE TECNICO DE MANT. PREV. CORRECTIVO DE  INFRA. CPNP QUIQUIJANA Y DEPARTAMENTO DE SEGURIDAD DEL ESTADO -  REGPOL CUSCO.</t>
  </si>
  <si>
    <t>VALENCIA GONGORA MIGUEL EFRAIN (40753167)</t>
  </si>
  <si>
    <t>ELABORACION EXPEDIENTE TECNICO DE MANT. PREV.CORRECTIVO DE  INFRA. CPNP MARANURA Y UTSEVI - DIVOPUS LA CONVENCIÓN  - REGPOL CUSCO.</t>
  </si>
  <si>
    <t>CONDORI GARCIA JHON GROBER      (45057656)</t>
  </si>
  <si>
    <t>ELABORACION EXPEDIENTE TECNICO DE MANT. PREV.CORRECTIVO DE  INFRA. UNID.SEGURIDAD DEL ESTADO Y USE ABANCAY - FP APURIMAC.</t>
  </si>
  <si>
    <t>OROPEZA GALINDO LKOYDA (41066546)</t>
  </si>
  <si>
    <t>ELABORACION EXPEDIENTE TECNICO DE MANT. PREV.CORRECTIVO DE  INFRA. POLICIA MONTADA Y CPNP SAYLLA  - REGPOL CUSCO.</t>
  </si>
  <si>
    <t>ELABORACION EXPEDIENTE TECNICO DE MANT. PREV.CORRECTIVO DE  INFRA. DIPOL LA CONVENCIÓN Y USE QUILLABAMBA  - REGPOL CUSCO.</t>
  </si>
  <si>
    <t>1 SERVICIO DE CONSULTORIA EN PLANEAMIENTO Y PRESUPUESTO PARA LA DIRCOTE-PNP</t>
  </si>
  <si>
    <t>15501861305</t>
  </si>
  <si>
    <t>…</t>
  </si>
  <si>
    <t>INFORME</t>
  </si>
  <si>
    <t>ORDEN PUBLICO Y SEGURIDAD</t>
  </si>
  <si>
    <t>2 CONTRATACION DE CONSULTORIA EN PROGRAMAS PRESUPUESTALES PARA LA DIRCTPTIM PNP.</t>
  </si>
  <si>
    <t>Consultoría sobre el segundo año de la certificación ISO 9001-2015, sobre procesos técnicos para el mantenimiento y funciones del Sistema de Gestión de Calidad del Sistema de Intervención de las Comunicaciones del Departamento de Apoyo Técnico Judicial de la Dirección Antidrogas PNP (DEPATJUD-DIRANDRO PNP), con la finalidad de pasar óptimamente la auditoría interna y externa en los próximos meses.</t>
  </si>
  <si>
    <t>20566055504 GESTION INVERSIONES Y TECNOLOGIA GLOBALES S.A.C.</t>
  </si>
  <si>
    <t>05: ORDEN PUBLICO Y SEGURIDAD</t>
  </si>
  <si>
    <t>SERVICIO DE SOLUCION TECNOLOGICA, CALL CENTER PARA ATENCION DE LLAMAS A LA CENTRAL 105 - HCO.</t>
  </si>
  <si>
    <t>ORDEN PÚBLICO Y SEGURIDAD</t>
  </si>
  <si>
    <t>SERVICIO DE CONSULTORIA PARA LA ELABORACIÓN DE "EXPEDIENTES TECNICOS", POR EL SERVICIO DE MANTENIMIENTO Y  ACONDICIONAMIENTO DE LAS INSTALACIONES DE LOCALES POLICIALES DE LA IV MACRO REGIÓN POLICIAL LORETO</t>
  </si>
  <si>
    <t>DIVALE CONSTRUCTORES S.A.C, CON RUC N° 20600081404</t>
  </si>
  <si>
    <t xml:space="preserve"> EXPEDIENTE TECNICO</t>
  </si>
  <si>
    <t>SERVICIO DE CONSULTORIA PARA LA ELABORACIÓN DE "EXPEDIENTE TECNICO", POR EL SERVICIO DE MANTENIMIENTO Y ACONDICIONAMIENTO DE LAS INSTALACIONES DE LA IV MACRO REGIÓN POLICIAL LORETO.</t>
  </si>
  <si>
    <t>EXP. TECNICO SALAS DE PREPARACION DE MEZCLAS ONCOLOGICAS HN LNS</t>
  </si>
  <si>
    <t>20562731157. EVR CONSULTING S.A.C.</t>
  </si>
  <si>
    <t>20. SALUD</t>
  </si>
  <si>
    <t>SERVICIO DE SOPORTE NUTRICIONAL HN LNS</t>
  </si>
  <si>
    <t>IMPLEMENTAR LA CERTIFICACION ISO EN DOSAJE ETILICO</t>
  </si>
  <si>
    <t>20566055504. GESTION INVERSIONES Y TECNOLOGIA GLOBALES S.A.C.</t>
  </si>
  <si>
    <t>CONSULTORIA OBRA SUPERVISION REPARACION DEL POLICLINICO DE CARABAYLLO</t>
  </si>
  <si>
    <t>20601759404. CONSORCIO RBM E.I.R.L.</t>
  </si>
  <si>
    <t>VALORIZACION MENSUAL AVANCE DE OBRA</t>
  </si>
  <si>
    <t>SERVICIO DE ASISTENCIA TÉCNICA</t>
  </si>
  <si>
    <t>CARRIZALES INFRAESTRUCTURA &amp; SERVICIOS PUBLICOS SOCIEDAD CIVIL DE RESPONSABILIDAD LIMITADA (RUC 20415321652)</t>
  </si>
  <si>
    <t>DISEÑO DE IMPLEMENTACION  DE LA ESTRATEGIA DE PROMOCION DE LA INVERSION PRIVADA EN EL SISTEMA DE SALUD EN EL SECTOR INTERNO</t>
  </si>
  <si>
    <t>SALUD</t>
  </si>
  <si>
    <t>SERVICIO DE CONSULTORIA EN MATERIA LEGAL CONTRACTUAL</t>
  </si>
  <si>
    <t>LEON E IPARRAGUIRRE ABOGADOS S.A.C. (RUC 20601135214)</t>
  </si>
  <si>
    <t>EVALUACIÓN LEGAL DE LAS CLAUSULAS DEL PROYECTO DE CONTRATO, RESPECTO A CONTRATACIONES CON ESTADO EXTRANJERO PARA LA ADQUISICIÓN DE UNA (01) AERONAVE POR REPOSICIÓN DEL AVIÓN ANTONOV MODELO AN-32B</t>
  </si>
  <si>
    <t>ORDEN INTERNO</t>
  </si>
  <si>
    <t>LEXITRANS PERU S.A.C. (RUC 20101073344)</t>
  </si>
  <si>
    <t>TRADUCCIÓN CERTIFICADA DEL PROYECTO DE CONTRATO, RESPECTO A CONTRATACIONES CON ESTADO EXTRANJERO PARA LA ADQUISICIÓN DE UNA (01) AERONAVE POR REPOSICIÓN DEL AVIÓN ANTONOV MODELO AN-32B</t>
  </si>
  <si>
    <t>SERVICIO DE CONSULTORIA - CONTRATO N° 042-2018-IN-OGAF-OAB</t>
  </si>
  <si>
    <t>CALIDAR CONSULTORES S.A.C. (RUC 20600776224)</t>
  </si>
  <si>
    <t>CONSULTORIA PARA RELIAZAR EL DIAGNOSTICO, IMPLEMENTACION Y PREPARACION PARA OBTENER LA CERTIFICACION DEL SISTEMA DE GESTION DE LA CALIDAD SEGUN ISO 9001:2015 E ISO 37001: 2016 DE LOS PROCESOS DE LA OFICINA DE DESARROLLO DE RECURSOS HUMANOS DE LA OFICINA GENERAL DE GESTIÓN DE RECURSOS HUMANOS DEL MINISTERIO DEL INTERIOR</t>
  </si>
  <si>
    <t>SERVICIO DE CONSULTORIA</t>
  </si>
  <si>
    <t>QUBITS CONSULTING S.A.C. (RUC 20601306311)</t>
  </si>
  <si>
    <t>ELABORACIÓN DE PROCESOS DE LOS SERVICIOS DE  EMERGENCIA 105-BOMBEROS</t>
  </si>
  <si>
    <t>DIAGNOSTICO DE LA PLATAFORMA TECNOLÓGICA DE LA CENTRAL-EMERGENCIA 105</t>
  </si>
  <si>
    <t>DIAGNOSTICO DE LA PLATAFORMA TECNOLÓGICA DE LA INTENDENCIA-BOMBEROS</t>
  </si>
  <si>
    <t>SERVICIO DE AUDITORIA PARA CERTIFICACIÓN ISO 9001</t>
  </si>
  <si>
    <t>AENOR PERU SAC (RUC 20515802658)</t>
  </si>
  <si>
    <t>AUDITORIA DE CERTIFICACIÓN DE LA NORMA ISO 9001:2015 PARA LA OFICINA DE DESARROLLO DE RECURSOS HUMANOS</t>
  </si>
  <si>
    <t>SERVICIO DE CONSULTORIA DE ASISTENCIA TÉCNICA</t>
  </si>
  <si>
    <t>MUJICA PUJAZON JARIS (DNI 43519607)</t>
  </si>
  <si>
    <t>ELABORAR EL DISEÑO DE EVALUACIÓN CUALITATIVA Y HERRAMIENTAS METODOLOGICAS DE APLICACIÓN DE EVALUACIÓN PARA LOS BARRIOS SEGUROS IMPLEMENTADOS POR LA ESTRATÉGIA MULTISECTORIAL BARRIO SEGURO</t>
  </si>
  <si>
    <t>SERVICIO DE CONSULTORIA ADMINISTRATIVA LEGAL</t>
  </si>
  <si>
    <t>ADRIANZEN OLAYA GUSTAVO LINO (DNI 07041163)</t>
  </si>
  <si>
    <t>RECOPILAR DE FORMA EXHAUSTIVA Y PORMENORIZADA EN EL MARCO JURÍDICO VINCULADO A LA BONIFICACIÓN ESPECIAL DE LOS DECRETOS DE URGENCIA N° 090-96; 073-97 Y 011-99</t>
  </si>
  <si>
    <t>UNIVERSIDAD ESAN (RUC 20136507720)</t>
  </si>
  <si>
    <t>SERVICIO DE ASESORÍA EN MATERIA DE PLANEAMIENTO ESTRATÉGICO</t>
  </si>
  <si>
    <t>AUDITORIA EXTERNA DE AMPLIACION DEL ALCANCE DE CERTIFICACION NORMA ISO 9001</t>
  </si>
  <si>
    <t>SERVICIO DE AUDITORIA Y VALIDACION DEL PROCESO DE EXAMENES DE ASCENSO DE OFICIALES Y SUB OFICIALES PNP DEL AÑO 2019 PROMOCION 2020 PARA LA DIRREHUM PNP.</t>
  </si>
  <si>
    <t>GARRO MOREY ARTURO EDUARDO 10082426090</t>
  </si>
  <si>
    <t>INFORME TÉCNICO</t>
  </si>
  <si>
    <t>CONSULTORIA DE OBRA PARA LA ELABORACION DEL EXPEDIENTE TÉCNICO DEL PROYECTO "MEJORAMIENTO DEL SERVICIO POLICIAL DE LA COMISARIA PNP YAUYACAN, DISTRITO DE YAUYACAN - PROVINCIA DE SANTA CRUZ - CAJAMARCA"</t>
  </si>
  <si>
    <t>COZAQUI INGENIEROS S.A.C. 20600601467</t>
  </si>
  <si>
    <t>SERVICIO DE UNA CONSULTORIA DE OBRA PARA LA ELABORACION DEL EXPEDIENTE TECNICO DEL PROYECTO "MEJORAMIENTO DE LOS SERVICIOS POLICIAL DE LA COMISARIA PNP LOS ORGANOS - TALARA - PIURA.</t>
  </si>
  <si>
    <t>ALEJANDRINA PROYECTISTAS Y CONSTRUCTORES E.I.R.L. 20392840061</t>
  </si>
  <si>
    <t>CONSULTORIA DE OBRA PARA LA ELABORACION DEL ESTUDIO DEFINITIVO - EXPEDIENTE TECNICO DEL PROYECTO "MEJORAMIENTO DEL SERVICIO POLICIAL DE LA COMISARIA PNP UCHUMARCA, DISTRITO DE UCHUMARCO, BOLIVAR, LA LIBERTAD, CON CODIGO UNICO DE INVERSIONES N° 2337741</t>
  </si>
  <si>
    <t>BACA CORONEL EUDER 10167785471</t>
  </si>
  <si>
    <t>SUPERVISIÓN DE LA OBRA: CONSTRUCCION E IMPLEMENTACION DE LA BASE CONTRATERRORISTA DINOES SAN JOSE DE SECCE Y COMISARIA PNP D SAN JOSE DE SECCE, DISTRITO DE SANTILLANA, PROVINCIA DE HUANTA - AYACUCHO</t>
  </si>
  <si>
    <t>JOSE ARTEMIO CHAVEZ RIOS</t>
  </si>
  <si>
    <t>SUPERVISIÓN DE OBRA</t>
  </si>
  <si>
    <t>SUPERVISIÓN DE LA OBRA: MEJORAMIENTO DE LOS SERVICIOS POLICIALES EN EL PUESTO DE VIGILANCIA DE FRONTERA PNP PAMPA REDONDA – REGPOL PIURA, DISTRITO DE SUYO, PROVINCIA DE AYABACA, DEPARTAMENTO DE PIURA</t>
  </si>
  <si>
    <t>CONSTRUCTORA E INVERSIONES RANDALL SAC</t>
  </si>
  <si>
    <t>SUPERVISIÓN DE LA OBRA: REMODELACIÓN DE AMBIENTE U OFICINA PARA PRESTACION DE SERVICIOS AL PUBLICO; ADQUISICIÓN DE PAQUETES DE MUEBLES PARA PERSONAL NO MODULARES; EN EL(LA) COMISARIA SECTORIAL PNP BOLOGNESI CHIQUIAN DISTRITO DE CHIQUIAN, PROVINCIA BOLOGNESI, DEPARTAMENTO ANCASH</t>
  </si>
  <si>
    <t>GEYOSI INGENIEROS S.A.C.</t>
  </si>
  <si>
    <t>SUPERVISIÓN DE LA OBRA: REMODELACIÓN DE AMBIENTE U OFICINA PARA PRESTACION DE SERVICIOS AL PUBLICO; ADQUISICIÓN DE PAQUETES DE MUEBLES PARA PERSONAL NO MODULARES; EN EL(LA) COMISARIA PNP EL CARMEN EN LA LOCALIDAD EL CARMEN, DISTRITO DE EL CARMEN, PROVINCIA CHINCHA, DEPARTAMENTO ICA</t>
  </si>
  <si>
    <t>CONSORCIO EL CARMEN</t>
  </si>
  <si>
    <t>SUPERVISIÓN DE LA OBRA: REMODELACIÓN DE EDIFICIO PÚBLICO; ADQUISICIÓN DE PAQUETES DE MUEBLES PARA PERSONAL NO MODULARES; EN EL(LA) COMISARIA RURAL PNP HUACULLANI EN LA LOCALIDAD HUACULLANI, DISTRITO DE HUACULLANI, PROVINCIA CHUCUITO, DEPARTAMENTO PUNO</t>
  </si>
  <si>
    <t xml:space="preserve">DIONISIO ROJAS MAMANI </t>
  </si>
  <si>
    <t>SUPERVISIÓN DE LA OBRA: REMODELACIÓN DE AMBIENTE U OFICINA PARA PRESTACION DE SERVICIOS AL PUBLICO; ADQUISICIÓN DE PAQUETES DE MUEBLES PARA PERSONAL NO MODULARES; EN EL(LA) COMISARÍA PNP MARANGA DISTRITO DE SAN MIGUEL, PROVINCIA LIMA, DEPARTAMENTO LIMA</t>
  </si>
  <si>
    <t>ROJAS MAMANI DIONISIO</t>
  </si>
  <si>
    <t>SUPERVISIÓN DE LA OBRA: REMODELACIÓN DE AMBIENTE U OFICINA PARA PRESTACION DE SERVICIOS AL PUBLICO; ADQUISICIÓN DE PAQUETES DE MUEBLES PARA PERSONAL NO MODULARES; EN EL(LA) COMISARÍA SECTORIAL PNP PAITA DISTRITO DE PAITA, PROVINCIA PAITA, DEPARTAMENTO PIURA</t>
  </si>
  <si>
    <t>CONSTRUCTORA E INVERSIONES RANDALL SOCIEDAD ANONIMA CERRADA</t>
  </si>
  <si>
    <t>SUPERVISIÓN DE LA OBRA: REMODELACIÓN DE AMBIENTE U OFICINA PARA PRESTACION DE SERVICIOS AL PUBLICO; ADQUISICIÓN DE PAQUETES DE MUEBLES PARA PERSONAL NO MODULARES; EN EL(LA) COMISARIA PNP SAN JUAN BAUTISTA EN LA LOCALIDAD SAN JUAN BAUTISTA, DISTRITO DE SAN JUAN BAUTISTA, PROVINCIA ICA, DEPARTAMENTO ICA</t>
  </si>
  <si>
    <t>HIROMU S.A.C</t>
  </si>
  <si>
    <t>SUPERVISIÓN DE LA OBRA: REMODELACIÓN DE AMBIENTE U OFICINA PARA PRESTACION DE SERVICIOS AL PUBLICO; ADQUISICIÓN DE PAQUETES DE MUEBLES PARA PERSONAL NO MODULARES; EN EL(LA) COMISARIA PNP SANTIAGO DISTRITO DE SANTIAGO, PROVINCIA ICA, DEPARTAMENTO ICA</t>
  </si>
  <si>
    <t>FERNANDEZ ESPINOZA YOHNNY ELIAS</t>
  </si>
  <si>
    <t>SUPERVISIÓN DE LA OBRA: REMODELACIÓN DE AMBIENTE U OFICINA PARA PRESTACION DE SERVICIOS AL PUBLICO; ADQUISICIÓN DE PAQUETES DE MUEBLES PARA PERSONAL NO MODULARES; EN EL(LA) COMISARIA PNP SUNAMPE EN LA LOCALIDAD SUNAMPE, DISTRITO DE SUNAMPE, PROVINCIA CHINCHA, DEPARTAMENTO ICA</t>
  </si>
  <si>
    <t>CONSORCIO SUNAMPE</t>
  </si>
  <si>
    <t>SUPERVISIÓN DE LA OBRA: REMODELACIÓN DE AMBIENTE U OFICINA PARA PRESTACION DE SERVICIOS AL PUBLICO; ADQUISICIÓN DE PAQUETES DE MUEBLES PARA PERSONAL NO MODULARES; EN EL(LA) COMISARIA SECTORIAL PNP YUNGAY DISTRITO DE YUNGAY, PROVINCIA YUNGAY, DEPARTAMENTO ANCASH</t>
  </si>
  <si>
    <t>CABANILLAS VALENZUELA WILLAM EBERTH</t>
  </si>
  <si>
    <t>SUPERVISIÓN DE LA OBRA: REMODELACIÓN DE AMBIENTE U OFICINA PARA PRESTACION DE SERVICIOS AL PUBLICO; ADQUISICIÓN DE PAQUETES DE MUEBLES PARA PERSONAL NO MODULARES; EN EL(LA) COMISARIA PNP CORRALES DISTRITO DE CORRALES, PROVINCIA TUMBES, DEPARTAMENTO TUMBES</t>
  </si>
  <si>
    <t>SUPERVISIÓN DE LA OBRA: REMODELACIÓN DE AMBIENTE U OFICINA PARA PRESTACION DE SERVICIOS AL PUBLICO; ADQUISICIÓN DE PAQUETES DE MUEBLES PARA PERSONAL NO MODULARES; EN EL(LA) COMISARIA PNP LA CRUZ DISTRITO DE LA CRUZ, PROVINCIA TUMBES, DEPARTAMENTO TUMBES</t>
  </si>
  <si>
    <t>SALAZAR CARRILLO JOSE CARLOS</t>
  </si>
  <si>
    <t>SUPERVISIÓN DE LA OBRA: REMODELACIÓN DE AMBIENTE U OFICINA PARA PRESTACION DE SERVICIOS AL PUBLICO; ADQUISICIÓN DE PAQUETES DE MUEBLES PARA PERSONAL NO MODULARES; EN EL(LA) COMISARÍA PNP LA UNIÓN DISTRITO DE LA UNION, PROVINCIA PIURA, DEPARTAMENTO PIURA</t>
  </si>
  <si>
    <t>SUPERVISIÓN DE LA OBRA: REMODELACIÓN DE AMBIENTE U OFICINA PARA PRESTACION DE SERVICIOS AL PUBLICO; ADQUISICIÓN DE PAQUETES DE MUEBLES PARA PERSONAL NO MODULARES; EN EL(LA) COMISARÍA PNP PAMPAS DE HOSPITAL DISTRITO DE PAMPAS DE HOSPITAL, PROVINCIA TUMBES, DEPARTAMENTO TUMBES</t>
  </si>
  <si>
    <t>SUPERVISIÓN DE LA OBRA: MEJORAMIENTO DEL SERVICIO POLICIAL DE LA COMISARIA PNP AUCARA, DISTRITO DE AUCARA, PROVINCIA DE LUCANAS, DEPARTAMENTO DE AYACUCHO</t>
  </si>
  <si>
    <t>MORENO CONSULTORES SRL</t>
  </si>
  <si>
    <t>SUPERVISIÓN DE LA OBRA: REMODELACIÓN DE AMBIENTE U OFICINA PARA PRESTACION DE SERVICIOS AL PUBLICO; ADQUISICIÓN DE PAQUETES DE MUEBLES PARA PERSONAL NO MODULARES; EN EL(LA) COMISARÍA PNP 09 DE OCTUBRE DISTRITO DE BELEN, PROVINCIA MAYNAS, DEPARTAMENTO LORETO</t>
  </si>
  <si>
    <t>WALTER MIRAVAL FLORES</t>
  </si>
  <si>
    <t>SUPERVISIÓN DE LA OBRA: REMODELACIÓN DE AMBIENTE U OFICINA PARA PRESTACION DE SERVICIOS AL PUBLICO; ADQUISICIÓN DE PAQUETES DE MUEBLES PARA PERSONAL NO MODULARES; EN EL(LA) COMISARIA SECTORIAL PNP CALCA DISTRITO DE CALCA, PROVINCIA CALCA, DEPARTAMENTO CUSCO</t>
  </si>
  <si>
    <t>ALANOCA ARAGON BERNARDO</t>
  </si>
  <si>
    <t>CONSORCIO LA FUERZA DE DIOS</t>
  </si>
  <si>
    <t>BERNARDO ALANOCA ARAGÓN</t>
  </si>
  <si>
    <t>SUPERVISIÓN DE LA OBRA: MEJORAMIENTO DE LOS SERVICIOS POLICIALES DEL COMPLEJO POLICIAL N° 1 DE LA DIVISIÓN POLICIAL DE ORDEN Y SEGURIDAD JULIACA, DISTRITO DE JULIACA, PROVINCIA DE SAN ROMÁN - DEPARTAMENTO DE PUNO</t>
  </si>
  <si>
    <t>CONSORCIO SUPERVISOR</t>
  </si>
  <si>
    <t>SUPERVISIÓN DE LA OBRA: REMODELACIÓN DE AMBIENTE U OFICINA PARA PRESTACION DE SERVICIOS AL PUBLICO; ADQUISICIÓN DE PAQUETES DE MUEBLES PARA PERSONAL NO MODULARES; EN EL(LA) COMISARIA PNP NUEVA CAJAMARCA DISTRITO DE NUEVA CAJAMARCA, PROVINCIA RIOJA, DEPARTAMENTO SAN MARTIN</t>
  </si>
  <si>
    <t>CONSORCIO SUPERVISOR NV CAJAMARCA</t>
  </si>
  <si>
    <t>SUPERVISIÓN DE LA OBRA: REMODELACIÓN DE AMBIENTE U OFICINA PARA PRESTACION DE SERVICIOS AL PUBLICO; ADQUISICIÓN DE PAQUETES DE MUEBLES PARA PERSONAL NO MODULARES; EN EL(LA) COMISARIA PNP PICOTA DISTRITO DE PICOTA, PROVINCIA PICOTA, DEPARTAMENTO SAN MARTIN</t>
  </si>
  <si>
    <t>CONSORCIO SUPERVISOR PICOTA</t>
  </si>
  <si>
    <t>SUPERVISIÓN DE LA OBRA: REMODELACIÓN DE AMBIENTE U OFICINA PARA PRESTACION DE SERVICIOS AL PUBLICO; ADQUISICIÓN DE PAQUETES DE MUEBLES PARA PERSONAL NO MODULARES; EN EL(LA) COMISARÍA PNP SAN ALEJANDRO DISTRITO DE IRAZOLA, PROVINCIA PADRE ABAD, DEPARTAMENTO UCAYALI</t>
  </si>
  <si>
    <t>CONSORCIO LOS MARTIRES</t>
  </si>
  <si>
    <t>CONSORCIO SUPERVISOR CRISJOB</t>
  </si>
  <si>
    <t>RODIN HERIBERTO MAS CAMUS 
JOB NAPOLEON POLONIO RAMOS
CRISTIAN ROLDAN POLONIO RAMOS</t>
  </si>
  <si>
    <t>SUPERVISIÓN DE LA OBRA: MEJORAMIENTO DEL SERVICIO POLICIAL DE LA COMISARIA PNP PACHACUTEC -DISTRITO DE VENTANILLA, PROVINCIA CONSTITUCIONAL DEL CALLAO-CALLAO</t>
  </si>
  <si>
    <t>SUPERVISIÓN DE LA OBRA: MEJORAMIENTO DE LOS SERVICIOS POLICIALES DE LA COMISARIA PNP SANDIA C, DISTRITO DE SANDIA, PROVINCIA DE SANDIA, DEPARTAMENTO DE PUNO</t>
  </si>
  <si>
    <t>SUPERVISIÓN DE LA OBRA: REMODELACIÓN DE AMBIENTE U OFICINA PARA PRESTACION DE SERVICIOS AL PUBLICO; ADQUISICIÓN DE PAQUETES DE MUEBLES PARA PERSONAL NO MODULARES; EN EL(LA) COMISARIA SECTORIAL PNP SOCABAYA DISTRITO DE SOCABAYA, PROVINCIA AREQUIPA, DEPARTAMENTO AREQUIPA</t>
  </si>
  <si>
    <t>SUPERVISIÓN DE LA OBRA: MEJORAMIENTO DEL SERVICIO POLICIAL DE LA COMISARÍA SECTORIAL PNP CHURCAMPA - DISTRITO DE CHURCAMPA - PROVINCIA CHURCAMPA, DEPARTAMENTO DE HUANCAVELICA</t>
  </si>
  <si>
    <t>EDWIN JOSE AQUINO VARGAS</t>
  </si>
  <si>
    <t>SUPERVISIÓN DE LA OBRA: SALDO DE OBRA: MEJORAMIENTO DE LOS SERVICIOS POLICIALES DE LA COMISARÍA PNP SECTORIAL KITENI, DEL FRENTE POLICIAL VRAEM, DISTRITO DE ECHARATE, PROVINCIA DE LA CONVENCIÓN - CUSCO</t>
  </si>
  <si>
    <t>WILLAM EBERTH CABANILLAS VALENZUELA</t>
  </si>
  <si>
    <t>SUPERVISIÓN DE LA OBRA: REMODELACIÓN DE AMBIENTE U OFICINA PARA PRESTACION DE SERVICIOS AL PUBLICO; ADQUISICIÓN DE PAQUETES DE MUEBLES PARA PERSONAL NO MODULARES; EN EL(LA) COMISARIA SECTORIAL PNP FERREÑAFE DISTRITO DE FERREÑAFE, PROVINCIA FERREÑAFE, DEPARTAMENTO LAMBAYEQUE</t>
  </si>
  <si>
    <t>CONSORCIO SUPERVISOR FERREÑAFE</t>
  </si>
  <si>
    <t>SUPERVISIÓN DE LA OBRA: REMODELACIÓN DE AMBIENTE U OFICINA PARA PRESTACION DE SERVICIOS AL PUBLICO; ADQUISICIÓN DE PAQUETES DE MUEBLES PARA PERSONAL NO MODULARES; EN EL(LA) COMISARIA PNP MATARANI EN LA LOCALIDAD ISLAY (MATARANI), DISTRITO DE ISLAY, PROVINCIA ISLAY, DEPARTAMENTO AREQUIPA</t>
  </si>
  <si>
    <t xml:space="preserve">JORGE ANTONIO VALENZUELA FLORES </t>
  </si>
  <si>
    <t>SUPERVISIÓN DE LA OBRA: MEJORAMIENTO DE LOS SERVICIOS POLICIALES DE LA COMISARIA PNP CATACAOS - DISTRITO DE CATACAOS - PROVINCIA DE PIURA - DEPARTAMENTO DE PIURA</t>
  </si>
  <si>
    <t>CONSORCIO SUPERVISOR M&amp;J</t>
  </si>
  <si>
    <t>SUPERVISIÓN DE LA OBRA: MEJORAMIENTO DE LOS SERVICIOS POLICIALES EN EL PUESTO DE VIGILANCIA DE FRONTERA COLLPA - DEPSEFRO TACNA, DISTRITO DE TICACO, PROVINCIA DE TARATA, DEPARTAMENTO DE TACNA</t>
  </si>
  <si>
    <t>SUPERVISIÓN DE LA OBRA: MEJORAMIENTO DE LOS SERVICIOS POLICIALES EN EL PUESTO DE VIGILANCIA DE FRONTERA TRIPARTITO – DEPSEFRO TACNA, DISTRITO DE PALCA, PROVINCIA Y DEPARTAMENTO DE TACNA</t>
  </si>
  <si>
    <t>SUPERVISIÓN DE LA OBRA: REMODELACIÓN DE EDIFICIO PÚBLICO; ADQUISICIÓN DE PAQUETES DE MUEBLES PARA PERSONAL NO MODULARES; EN EL(LA) COMISARIA PNP AUGUSTO B. LEGUIA DISTRITO DE TACNA, PROVINCIA TACNA, DEPARTAMENTO TACNA</t>
  </si>
  <si>
    <t>TRAZA INGENIERIA Y CONSTRUCCION S.A.C.</t>
  </si>
  <si>
    <t>SUPERVISIÓN DE LA OBRA: REMODELACIÓN DE AMBIENTE U OFICINA PARA PRESTACION DE SERVICIOS AL PUBLICO; ADQUISICIÓN DE PAQUETES DE MUEBLES PARA PERSONAL NO MODULARES; EN EL(LA) COMISARIA PNP CIUDAD Y CAMPO EN LA LOCALIDAD RIMAC, DISTRITO DE RIMAC, PROVINCIA LIMA, DEPARTAMENTO LIMA</t>
  </si>
  <si>
    <t>ENRIQUE FERNANDO ROJAS PAZOS</t>
  </si>
  <si>
    <t>SUPERVISIÓN DE LA OBRA: REMODELACIÓN DE EDIFICIO PÚBLICO; ADQUISICIÓN DE PAQUETES DE MUEBLES PARA PERSONAL NO MODULARES; EN EL(LA) COMISARIA PNP INDEPENDENCIA DISTRITO DE INDEPENDENCIA, PROVINCIA LIMA, DEPARTAMENTO LIMA</t>
  </si>
  <si>
    <t>SUPERVISIÓN DE LA OBRA: REMODELACIÓN DE AMBIENTE U OFICINA PARA PRESTACION DE SERVICIOS AL PUBLICO; ADQUISICIÓN DE PAQUETES DE MUEBLES PARA PERSONAL NO MODULARES; EN EL(LA) COMISARÍA PNP LAURA CALLER IBERICO DISTRITO DE LOS OLIVOS, PROVINCIA LIMA, DEPARTAMENTO LIMA</t>
  </si>
  <si>
    <t>ELMER SALAZAR MARIN</t>
  </si>
  <si>
    <t>SUPERVISIÓN DE LA OBRA: MEJORAMIENTO DEL SERVICIO POLICIAL DE LA COMISARIA PNP MAYOCC, DISTRITO DE SAN MIGUEL DE MAYOCC - PROVINCIA DE CHURCAMPA - DEPARTAMENTO DE HUANCAVELICA</t>
  </si>
  <si>
    <t>ALFREDO QUISPE ALFARO</t>
  </si>
  <si>
    <t>SUPERVISIÓN DE LA OBRA: REMODELACIÓN DE AMBIENTE U OFICINA PARA PRESTACION DE SERVICIOS AL PUBLICO; ADQUISICIÓN DE PAQUETES DE MUEBLES PARA PERSONAL NO MODULARES; EN EL(LA) COMISARIA PNP PIURA DISTRITO DE PIURA, PROVINCIA PIURA, DEPARTAMENTO PIURA</t>
  </si>
  <si>
    <t>ATIKUX SOCIEDAD ANONIMA CERRADA</t>
  </si>
  <si>
    <t>SUPERVISIÓN DE LA OBRA: REMODELACIÓN DE EDIFICIO PÚBLICO; ADQUISICIÓN DE PAQUETES DE MUEBLES PARA PERSONAL NO MODULARES; EN EL(LA) COMISARIA PNP BREÑA DISTRITO DE BREÑA, PROVINCIA LIMA, DEPARTAMENTO LIMA</t>
  </si>
  <si>
    <t>20487493059 - ACUÑA VEGA CONSULTORES Y EJECUTORES E.I.R.L.</t>
  </si>
  <si>
    <t>SUPERVISIÓN DE LA OBRA: REMODELACIÓN DE AMBIENTE U OFICINA PARA PRESTACION DE SERVICIOS AL PUBLICO; ADQUISICIÓN DE PAQUETES DE MUEBLES PARA PERSONAL NO MODULARES; EN EL(LA) COMISARÍA PNP YANGAS DISTRITO DE SANTA ROSA DE QUIVES, PROVINCIA CANTA, DEPARTAMENTO LIMA</t>
  </si>
  <si>
    <t>20600020430 - GRUPO AYS S.A.C.</t>
  </si>
  <si>
    <t>SUPERVISIÓN DE LA OBRA: REMODELACIÓN DE AMBIENTE U OFICINA PARA PRESTACION DE SERVICIOS AL PUBLICO; ADQUISICIÓN DE PAQUETES DE MUEBLES PARA PERSONAL NO MODULARES; EN EL(LA) COMISARIA PNP MIGUEL GRAU EN LA LOCALIDAD PAUCARPATA, DISTRITO DE PAUCARPATA, PROVINCIA AREQUIPA, DEPARTAMENTO AREQUIPA</t>
  </si>
  <si>
    <t xml:space="preserve">JORGE ALBERTO IRURI PEREZ </t>
  </si>
  <si>
    <t>SUPERVISIÓN DE LA OBRA: CONSTRUCCIÓN DE AMBIENTE U OFICINA PARA PRESTACION DE SERVICIOS AL PUBLICO; REMODELACIÓN DE EDIFICIO PÚBLICO; ADQUISICIÓN DE PAQUETES DE MUEBLES PARA PERSONAL NO MODULARES, IMPRESORA BÁSICA Y COMPUTADORES DE ESCRITORIO; EN EL(LA) COMISARIA PNP LAMUD, DISTRITO DE LAMUD, PROVINCIA LUYA, DEPARTAMENTO AMAZONAS</t>
  </si>
  <si>
    <t>SUPERVISIÓN DE LA OBRA: REMODELACIÓN DE EDIFICIO PÚBLICO; ADQUISICIÓN DE PAQUETES DE MUEBLES PARA PERSONAL NO MODULARES; EN EL(LA) COMISARIA SECTORIAL PNP CHALHUANCA DISTRITO DE CHALHUANCA, PROVINCIA AYMARAES, DEPARTAMENTO APURIMAC</t>
  </si>
  <si>
    <t>ROBERTO RICARDO VIVANCO PINTO</t>
  </si>
  <si>
    <t>SUPERVISIÓN DE LA OBRA: REMODELACIÓN DE AMBIENTE U OFICINA PARA PRESTACION DE SERVICIOS AL PUBLICO; ADQUISICIÓN DE PAQUETES DE MUEBLES PARA PERSONAL NO MODULARES; EN EL(LA) COMISARÍA PNP HUACHIPA DISTRITO DE LURIGANCHO, PROVINCIA LIMA, DEPARTAMENTO LIMA</t>
  </si>
  <si>
    <t>DIONISIO ROJAS MAMANI</t>
  </si>
  <si>
    <t>SUPERVISIÓN DE LA OBRA: REMODELACIÓN DE EDIFICIO PÚBLICO; ADQUISICIÓN DE PAQUETES DE MUEBLES PARA PERSONAL NO MODULARES; EN EL(LA) COMISARIA PNP IQUITOS DISTRITO DE IQUITOS, PROVINCIA MAYNAS, DEPARTAMENTO LORETO</t>
  </si>
  <si>
    <t>SUPERVISIÓN DE LA OBRA: MEJORAMIENTO DE LOS SERVICIOS POLICIALES EN EL PUESTO DE VIGILANCIA DE FRONTERA ANCOMARCA – DIRTEPOL TACNA, DISTRITO DE CAPAZO, PROVINCIA DE EL COLLAO, DEPARTAMENTO DE PUNO</t>
  </si>
  <si>
    <t>R &amp; S CONSULTORIA Y CONSTRUCCION SCRL</t>
  </si>
  <si>
    <t>SUPERVISIÓN DE LA OBRA: REMODELACIÓN DE AMBIENTE U OFICINA PARA PRESTACION DE SERVICIOS AL PUBLICO; ADQUISICIÓN DE PAQUETES DE MUEBLES PARA PERSONAL NO MODULARES; EN EL(LA) COMISARÍA PNP ALEXANDER VON HUMBOLDT DISTRITO DE IRAZOLA, PROVINCIA PADRE ABAD, DEPARTAMENTO UCAYALI</t>
  </si>
  <si>
    <t>JUAN CARLOS SALIRROSAS EUSTAQUIO</t>
  </si>
  <si>
    <t>SUPERVISIÓN DE LA OBRA: REMODELACIÓN DE EDIFICIO PÚBLICO; ADQUISICIÓN DE PAQUETES DE MUEBLES PARA PERSONAL NO MODULARES; EN EL(LA) COMISARIA PNP CAMANA EN LA LOCALIDAD CAMANA, DISTRITO DE CAMANA, PROVINCIA CAMANA, DEPARTAMENTO AREQUIPA</t>
  </si>
  <si>
    <t>SUPERVISIÓN DE LA OBRA: REMODELACIÓN DE AMBIENTE U OFICINA PARA PRESTACION DE SERVICIOS AL PUBLICO; ADQUISICIÓN DE PAQUETES DE MUEBLES PARA PERSONAL NO MODULARES; EN EL(LA) COMISARIA PNP COMPODONICO EN LA LOCALIDAD CHICLAYO, DISTRITO DE CHICLAYO, PROVINCIA CHICLAYO, DEPARTAMENTO LAMBAYEQUE</t>
  </si>
  <si>
    <t>SUPERVISIÓN DE LA OBRA: REMODELACIÓN DE AMBIENTE U OFICINA PARA PRESTACION DE SERVICIOS AL PUBLICO; ADQUISICIÓN DE PAQUETES DE MUEBLES PARA PERSONAL NO MODULARES; EN EL(LA) COMISARIA PNP COLASAY DISTRITO DE COLASAY, PROVINCIA JAEN, DEPARTAMENTO CAJAMARCA</t>
  </si>
  <si>
    <t>SUPERVISIÓN DE LA OBRA: REMODELACIÓN DE AMBIENTE U OFICINA PARA PRESTACION DE SERVICIOS AL PUBLICO; ADQUISICIÓN DE PAQUETES DE MUEBLES PARA PERSONAL NO MODULARES; EN EL(LA) COMISARÍA PNP JOSÉ LEONARDO ORTIZ DISTRITO DE JOSE LEONARDO ORTIZ, PROVINCIA CHICLAYO, DEPARTAMENTO LAMBAYEQUE</t>
  </si>
  <si>
    <t>JIMMY GUSTAVO GONZALES BARON</t>
  </si>
  <si>
    <t>SUPERVISIÓN DE LA OBRA: REMODELACIÓN DE AMBIENTE U OFICINA PARA PRESTACION DE SERVICIOS AL PUBLICO; ADQUISICIÓN DE PAQUETES DE MUEBLES PARA PERSONAL NO MODULARES; EN EL(LA) COMISARÍA PNP SAMEGUA DISTRITO DE SAMEGUA, PROVINCIA MARISCAL NIETO, DEPARTAMENTO MOQUEGUA</t>
  </si>
  <si>
    <t>SUPERVISIÓN DE LA OBRA: REMODELACIÓN DE AMBIENTE U OFICINA PARA PRESTACION DE SERVICIOS AL PUBLICO; ADQUISICIÓN DE PAQUETES DE MUEBLES PARA PERSONAL NO MODULARES; EN EL(LA) COMISARÍA PNP SAN MARTÍN DE PORRES DISTRITO DE LAMBAYEQUE, PROVINCIA LAMBAYEQUE, DEPARTAMENTO LAMBAYEQUE</t>
  </si>
  <si>
    <t>ROLANDO TORRES OBANDO</t>
  </si>
  <si>
    <t>SUPERVISIÓN DE LA OBRA: MEJORAMIENTO DE LOS SERVICIOS POLICIALES DE LA COMISARIA PNP VENENILLO DISTRITO RUPA RUPA - PROVINCIA LEONCIO PRADO - DEPARTAMENTO DE HUANUCO</t>
  </si>
  <si>
    <t>CONSORCIO EL SOL</t>
  </si>
  <si>
    <t>SUPERVISIÓN DE LA OBRA: MEJORAMIENTO DEL SERVICIO DE LAS UNIDADES ESPECIALIZADAS EN INVESTIGACION POLICIAL DE LA REGION PNP LAMBAYEQUE EN EL MARCO DEL PROCESO DE IMPLEMENTACION DEL NUEVO CODIGO PROCESAL PENAL</t>
  </si>
  <si>
    <t>JOSE FRANKLIN TALLEDO COVEÑAS</t>
  </si>
  <si>
    <t>SUPERVISIÓN DE LA OBRA: REMODELACIÓN DE AMBIENTE U OFICINA PARA PRESTACION DE SERVICIOS AL PUBLICO; ADQUISICIÓN DE PAQUETES DE MUEBLES PARA PERSONAL NO MODULARES; EN EL(LA) COMISARIA PNP MARISCAL CACERES EN LA LOCALIDAD CHOSICA, DISTRITO DE LURIGANCHO, PROVINCIA LIMA, DEPARTAMENTO LIMA</t>
  </si>
  <si>
    <t>SUPERVISIÓN DE LA OBRA: INSTALACION DE LOS SERVICIOS DE LA COMISARIA PNP SANTA ROSA DEL ALTO YANAJANCA - DISTRITO CHOLON - PROVINCIA MARAÑON - DEPARTAMENTO DE HUANUCO</t>
  </si>
  <si>
    <t>SUPERVISIÓN DE LA OBRA: REMODELACIÓN DE EDIFICIO PÚBLICO; ADQUISICIÓN DE PAQUETES DE MUEBLES PARA PERSONAL NO MODULARES; EN EL(LA) COMISARIA PNP ILO DISTRITO DE ILO, PROVINCIA ILO, DEPARTAMENTO MOQUEGUA</t>
  </si>
  <si>
    <t xml:space="preserve">SANTOS ALFONSO ALFARO MENDOZA </t>
  </si>
  <si>
    <t>SUPERVISION DE LA OBRA: AMPLIACION Y MEJORAMIENTO DE LA ESCUELA TECNICO SUPERIOR PNP - AREQUIPA</t>
  </si>
  <si>
    <t>CONSORCIO SUPERVISOR AREQUIPA</t>
  </si>
  <si>
    <t>SUPERVISION DE LA OBRA: AMPLIACION Y MEJORAMIENTO DE LA ESCUELA TECNICO SUPERIOR MUJERES PNP - SAN BARTOLO</t>
  </si>
  <si>
    <t xml:space="preserve">OIM </t>
  </si>
  <si>
    <t>SUPERVISION DE LA OBRA: MEJORAMIENTO DE LA ESCUELA TECNICA SUPERIOR DE SUBOFICIALES DE LA POLICIA NACIONAL DEL PERU - TARAPOTO, EN LA PROVINCIA DE SAN MARTIN - SAN MARTIN</t>
  </si>
  <si>
    <t>CONSORCIO SUPERVISOR TARAPOTO</t>
  </si>
  <si>
    <t>SUPERVISION DE LA OBRA: MEJORAMIENTO DE LOS SERVICIOS POLICIALES DE LA COMISARIA PNP JESUS MARIA - DISTRITO DE JESUS MARIA - PROVINCIA DE LIMA - DEPARTAMENTO DE LIMA</t>
  </si>
  <si>
    <t>SUPERVISION DE LA OBRA: MEJORAMIENTO DE LOS SERVICIOS CRITICOS Y DE CONSULTA EXTERNA DEL HOSPITAL NACIONAL PNP LUIS N. SAENZ JESUS MARIA - LIMA - LIMA</t>
  </si>
  <si>
    <t>ELABORACIÓN DE EXPEDIENTE TÉCNICO: MEJORAMIENTO DE LOS SERVICIOS POLICIALES DE LAS UNIDADES ESPECIALIZADAS DEL COMPLEJO POLICIAL CAPITAN PNP ELIOT ESTELA CALDERON - FRENTE POLICIAL HUALLAGA, DISTRITO DE RUPA RUPA - PROVINCIA LEONCIO PRADO - DEPARTAMENTO DE HUANUCO- CUI 2300075</t>
  </si>
  <si>
    <t>GINA MARIA CASAFRANCA SALGADO (07949029)</t>
  </si>
  <si>
    <t>ELABORACIÓN DE EXPEDIENTE TÉCNICO</t>
  </si>
  <si>
    <t>ELABORACIÓN DE EXPEDIENTE TÉCNICO: MEJORAMIENTO DEL SERVICIO POLICIAL DE LAS UNIDADES ESPECIALIZADAS Y COMISARIAS DE LA DIVISION POLICIAL CHOTA DE LA REGION POLICIAL CAJAMARCA EN EL MARCO DE LA IMPLEMENTACION DEL NUEVO CODIGO PROCESAL PENAL - CUI 2112034</t>
  </si>
  <si>
    <t>EDWIN JOSE AQUINO VARGAS (42714982)</t>
  </si>
  <si>
    <t>ELABORACIÓN DE EXPEDIENTE TÉCNICO: MEJORAMIENTO DEL SERVICIO DE INVESTIGACION POLICIAL DE LA OFICINA DE CRIMINALISTICA DE LA REGION POLICIAL LAMBAYEQUE EN EL MARCO DE LA IMPLEMENTACION DEL NUEVO CODIGO PROCESAL PENAL - CUI 2160781</t>
  </si>
  <si>
    <t>AYEP CONTRATISTAS GENERALES E.I.R.L. (20493929403)</t>
  </si>
  <si>
    <t>ELABORACIÓN DE EXPEDIENTE TÉCNICO: REMODELACIÓN DE AMBIENTE U OFICINA PARA PRESTACION DE SERVICIOS AL PUBLICO; ADQUISICIÓN DE PAQUETES DE MUEBLES PARA PERSONAL NO MODULARES; EN EL(LA) COMISARIA PNP CORRALES DISTRITO DE CORRALES, PROVINCIA TUMBES, DEPARTAMENTO TUMBES - CUI 2428489</t>
  </si>
  <si>
    <t>LUIS MANUEL SÁNCHEZ PINEDO (27041062)</t>
  </si>
  <si>
    <t>ELABORACIÓN DE EXPEDIENTE TÉCNICO: REMODELACIÓN DE AMBIENTE U OFICINA PARA PRESTACION DE SERVICIOS AL PUBLICO; ADQUISICIÓN DE PAQUETES DE MUEBLES PARA PERSONAL NO MODULARES; EN EL(LA) COMISARÍA PNP SAN JOSÉ DE SISA DISTRITO DE SAN JOSE DE SISA, PROVINCIA EL DORADO, DEPARTAMENTO SAN MARTIN - CUI 2428458</t>
  </si>
  <si>
    <t>CONSORCIO SISA (10421197798)</t>
  </si>
  <si>
    <t>ELABORACIÓN DE EXPEDIENTE TÉCNICO: REMODELACIÓN DE AMBIENTE U OFICINA PARA PRESTACION DE SERVICIOS AL PUBLICO; ADQUISICIÓN DE PAQUETES DE MUEBLES PARA PERSONAL NO MODULARES; EN EL(LA) COMISARÍA PNP YANGAS DISTRITO DE SANTA ROSA DE QUIVES, PROVINCIA CANTA, DEPARTAMENTO LIMA - CUI 2428427</t>
  </si>
  <si>
    <t>CONSTRUCTORA DA &amp; TR INGENIEROS E.I.R.L. (20600599756)</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</si>
  <si>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PNP LAMUD, DISTRITO DE LAMUD, PROVINCIA LUYA, DEPARTAMENTO AMAZONAS - CUI 2436238</t>
  </si>
  <si>
    <t>EUDER BACA CORONEL (16778547)</t>
  </si>
  <si>
    <t xml:space="preserve">ELABORACIÓN DE EXPEDIENTE TÉCNICO: REMODELACIÓN DE EDIFICIO PÚBLICO; ADQUISICIÓN DE PAQUETES DE MUEBLES PARA PERSONAL NO MODULARES; EN EL(LA) COMISARIA PNP BREÑA DISTRITO DE BREÑA, PROVINCIA LIMA, DEPARTAMENTO LIMA - CUI 2428430        </t>
  </si>
  <si>
    <t>ELABORACIÓN DE EXPEDIENTE TÉCNICO: REMODELACION DE AMBIENTE U OFICINA PARA PRESTACION DE SERVICIOS AL PUBLICO; ADQUISICION DE PAQUETES DE MUEBLES DE GERENCIA NO MODULARES; EN EL(LA) COMISARIA PNP NATIVIDAD DISTRITO DE TACNA, PROVINCIA TACNA, DEPARTAMENTO TACNA - CUI 2428435</t>
  </si>
  <si>
    <t>JORGE ERNESTO FIGUEROA CORNEJO (07533273)</t>
  </si>
  <si>
    <t>ELABORACIÓN DE EXPEDIENTE TÉCNICO: REMODELACIÓN DE EDIFICIO PÚBLICO; ADQUISICIÓN DE PAQUETES DE MUEBLES PARA PERSONAL NO MODULARES; EN EL(LA) COMISARIA SECTORIAL PNP SAN MIGUEL DISTRITO DE SAN MIGUEL, PROVINCIA LA MAR, DEPARTAMENTO AYACUCHO - CUI 2428495</t>
  </si>
  <si>
    <t>TRAZA INGENIERÍA Y CONSTRUCCIÓN S.A.C. (20602482155)</t>
  </si>
  <si>
    <t>ELABORACIÓN DE EXPEDIENTE TÉCNICO: REMODELACIÓN DE AMBIENTE U OFICINA PARA PRESTACION DE SERVICIOS AL PUBLICO; ADQUISICIÓN DE PAQUETES DE MUEBLES PARA PERSONAL NO MODULARES; EN EL(LA) COMISARIA PNP POMAHUACA DISTRITO DE POMAHUACA, PROVINCIA JAEN, DEPARTAMENTO CAJAMARCA - CUI 2428497</t>
  </si>
  <si>
    <t>GABRIEL ALEXANDER ESPINOZA ALTAMIRANO (43834709)</t>
  </si>
  <si>
    <t>ELABORACIÓN DE EXPEDIENTE TÉCNICO: REMODELACIÓN DE AMBIENTE U OFICINA PARA PRESTACION DE SERVICIOS AL PUBLICO; ADQUISICIÓN DE PAQUETES DE MUEBLES PARA PERSONAL NO MODULARES; EN EL(LA) COMISARÍA PNP SECTORIAL PAMPAS DE TAYACAJA DISTRITO DE PAMPAS, PROVINCIA TAYACAJA, DEPARTAMENTO HUANCAVELICA - CUI 2428478</t>
  </si>
  <si>
    <t>ELABORACIÓN DE EXPEDIENTE TÉCNICO: REMODELACIÓN DE AMBIENTE U OFICINA PARA PRESTACION DE SERVICIOS AL PUBLICO; ADQUISICIÓN DE PAQUETES DE MUEBLES PARA PERSONAL NO MODULARES; EN EL(LA) COMISARIA PNP GROCIO PRADO DISTRITO DE GROCIO PRADO, PROVINCIA CHINCHA, DEPARTAMENTO ICA - CUI 2428490</t>
  </si>
  <si>
    <t>ELABORACIÓN DE EXPEDIENTE TÉCNICO: REMODELACIÓN DE AMBIENTE U OFICINA PARA PRESTACION DE SERVICIOS AL PUBLICO; ADQUISICIÓN DE PAQUETES DE MUEBLES PARA PERSONAL NO MODULARES; EN EL(LA) COMISARIA PNP DE MUJERES DE SATIPO EN LA LOCALIDAD SATIPO, DISTRITO DE SATIPO, PROVINCIA SATIPO, DEPARTAMENTO JUNIN - CUI 2428499</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</si>
  <si>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PNP PUERTO CIRUELO DISTRITO DE HUARANGO, PROVINCIA SAN IGNACIO, DEPARTAMENTO CAJAMARCA - CUI 2436561</t>
  </si>
  <si>
    <t>CONSORCIO CONSULTOR JHOTIZA (10459251231)</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</si>
  <si>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COMISARÍA SECTORIAL PNP COTAHUASI DISTRITO DE COTAHUASI, PROVINCIA LA UNION, DEPARTAMENTO AREQUIPA - CUI 2436229</t>
  </si>
  <si>
    <t>ROLANDO GOMEZ PALOMINO (28275192)</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</si>
  <si>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SECTORIAL PNP TARATA DISTRITO DE TARATA, PROVINCIA TARATA, DEPARTAMENTO TACNA - CUI 2436226</t>
  </si>
  <si>
    <t>CRISANTE E.I.R.L. (20451961196)</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</si>
  <si>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PNP BOCANEGRA DISTRITO DE CALLAO, PROVINCIA CALLAO, DEPARTAMENTO CALLAO - CUI 2436550</t>
  </si>
  <si>
    <t>EDWIN JOSÉ AQUINO VARGAS (42714982)</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</si>
  <si>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PNP SUYO DISTRITO DE SUYO, PROVINCIA AYABACA, DEPARTAMENTO PIURA - CUI 2436220</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</si>
  <si>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SECTORIAL PNP HUANCANE DISTRITO DE HUANCANE, PROVINCIA HUANCANE, DEPARTAMENTO PUNO - CUI 2436621</t>
  </si>
  <si>
    <t>TRAZA INGENIERIA Y CONSTRUCCIÓN S.A.C. (20602482155)</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</si>
  <si>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PNP URIPA DISTRITO DE ANCO_HUALLO, PROVINCIA CHINCHEROS, DEPARTAMENTO APURIMAC - CUI 2436622</t>
  </si>
  <si>
    <t xml:space="preserve">ELABORACIÓN DE EXPEDIENTE TÉCNICO: CONSTRUCCIÓN DE AMBIENTE U OFICINA PARA PRESTACION DE SERVICIOS AL PUBLICO; REMODELACIÓN DE EDIFICIO PÚBLICO; ADQUISICIÓN DE PAQUETES DE MUEBLES PARA PERSONAL NO MODULARES, IMPRESORA BÁSICA Y COMPUTADORES DE ESCRITORIO; EN EL(LA) COMISARÍA PNP SANTO TOMAS, DISTRITO DE SANTO TOMAS, PROVINCIA CHUMBIVILCAS, DEPARTAMENTO CUSCO - CUI 2436566        </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</si>
  <si>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COMISARIA PNP SANTO DOMINGO, DISTRITO DE SANTO DOMINGO, PROVINCIA MORROPON, DEPARTAMENTO PIURA - CUI 2436228</t>
  </si>
  <si>
    <t>ELABORACIÓN DE EXPEDIENTE TÉCNICO: CONSTRUCCIÓN DE AMBIENTE U OFICINA PARA PRESTACION DE SERVICIOS AL PUBLICO; ADQUISICIÓN DE PAQUETES DE MUEBLES PARA PERSONAL NO MODULARES, IMPRESORA BÁSICA Y COMPUTADORES DE ESCRITORIO; EN EL(LA) COMISARIA PNP MOHO DISTRITO DE MOHO, PROVINCIA MOHO, DEPARTAMENTO PUNO - CUI 2436218</t>
  </si>
  <si>
    <t>ELABORACIÓN DE EXPEDIENTE TÉCNICO: CONSTRUCCIÓN DE EDIFICIO PÚBLICO; REMODELACIÓN DE AMBIENTE U OFICINA PARA PRESTACION DE SERVICIOS AL PUBLICO; EN EL(LA) COMISARIA SECTORIAL PNP CARAVELI EN LA LOCALIDAD CARAVELI, DISTRITO DE CARAVELI, PROVINCIA CARAVELI, DEPARTAMENTO AREQUIPA - CUI 2434568</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</si>
  <si>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COMISARÍA PNP ZARUMILLA DISTRITO DE ZARUMILLA, PROVINCIA ZARUMILLA, DEPARTAMENTO TUMBES - CUI 2436239</t>
  </si>
  <si>
    <t>ELABORACIÓN DE EXPEDIENTE TÉCNICO: CONSTRUCCIÓN DE AMBIENTE U OFICINA PARA PRESTACION DE SERVICIOS AL PUBLICO; REMODELACIÓN DE EDIFICIO PÚBLICO; ADQUISICIÓN DE PAQUETES DE MUEBLES PARA PERSONAL NO MODULARES, IMPRESORA BÁSICA Y COMPUTADORES DE ESCRITORIO; EN EL(LA) COMISARÍA PNP IBERIA, DISTRITO DE IBERIA, PROVINCIA TAHUAMANU, DEPARTAMENTO MADRE DE DIOS - CUI 2436568</t>
  </si>
  <si>
    <t xml:space="preserve">TOTAL </t>
  </si>
  <si>
    <t>PLIEGO: 007. MINISTERIO DEL INTERIOR</t>
  </si>
  <si>
    <t>SUPERVISIÓN DE LA OBRA: SALDO DE OBRA: MEJORAMIENTO DEL SERVICIO POLICIAL EN EL MARCO DE LA IMPLEMENTACION DEL NUEVO CODIGO PROCESAL PENAL DELAS COMISARIAS DE LA SECTORIAL PNP MAYNAS DE YANASHI, INDIANA, MAZAN, SANTA CLOTILDE, FRANCISCO DE ORELLANA DE LA REGION POLICIAL LORETO</t>
  </si>
  <si>
    <t>PPTO 2020 (PROYECCI{ON 31/12)</t>
  </si>
  <si>
    <t xml:space="preserve">ENTREGABLE - INFORME </t>
  </si>
  <si>
    <t>CONSULTORÍA EN ESTADO SITUACIONAL DE BIENES EN ADUANAS</t>
  </si>
  <si>
    <t>GESTIÓN DE LOS RECURSOS HUMANOS</t>
  </si>
  <si>
    <t>CONSULTORÍA EN COORDINACIÓN INTERINSTITUCIONAL CON GOB SUBNACIONALES</t>
  </si>
  <si>
    <t>PLANEAMIENTO INSTITUCIONAL</t>
  </si>
  <si>
    <t>40451150</t>
  </si>
  <si>
    <t>41957115</t>
  </si>
  <si>
    <t>ENTREGABLE - INSTRUMENTO</t>
  </si>
  <si>
    <t>COMUNICACIONES</t>
  </si>
  <si>
    <t>INVESTIGACION</t>
  </si>
  <si>
    <t>CONSULTORÍA EN FORTALECIMIENTO DE CAPACIDADES</t>
  </si>
  <si>
    <t>CONSULTORÍA EVALUACION DE REQUISITOS DE CALIFICACION</t>
  </si>
  <si>
    <t>09635779</t>
  </si>
  <si>
    <t>09864655</t>
  </si>
  <si>
    <t>SERVICIO DE MAPEO DE PUESTOS INBP</t>
  </si>
  <si>
    <t>GESTIÓN DE RECURSOS HUMANOS</t>
  </si>
  <si>
    <t xml:space="preserve">EVALUACIÓN ESTRUCTURAL </t>
  </si>
  <si>
    <t>(*) EL PRODUCTO QUE SE ADQUIERE</t>
  </si>
  <si>
    <t>(**) LA ESPECIALIDAD TOMANDO ENCUENTA HACIENDO REFERENCIA UNA O MAS DE LAS 25 FUNCIONES DEL CLASIFICADOR FUNCIONAL PROGRAMATICO</t>
  </si>
  <si>
    <t>20263373058 - INSTITUTO DE CONSULTORIA S.A.</t>
  </si>
  <si>
    <t>SUPERVISOR DE OBRA</t>
  </si>
  <si>
    <t>INGENIERO CIVIL</t>
  </si>
  <si>
    <t>PPTO 2020
 (AL 30/06)</t>
  </si>
  <si>
    <t>SECTOR 07. INTERIOR</t>
  </si>
  <si>
    <t>PLIEGO: 070. INTENDENCIA NACIONAL DE BOMBEROS DEL PERÚ - INBP</t>
  </si>
  <si>
    <t>FORMATO 16: TESORERIA - RESUMEN POR GRUPO GENERICO Y FUENTES DE FINANCIAMIENTO 2019 Y 2020</t>
  </si>
  <si>
    <t>PLIEGO 007. MINISTERIO DEL INTERIOR</t>
  </si>
  <si>
    <t>ESPECIFICACIONES RECURSOS PUBLICOS</t>
  </si>
  <si>
    <t>CUENTAS BANCARIAS</t>
  </si>
  <si>
    <t>BANCO / INSTITUCIÓN FINANCIERA</t>
  </si>
  <si>
    <t>CUENTA</t>
  </si>
  <si>
    <t>APERTURA</t>
  </si>
  <si>
    <t>MONEDA</t>
  </si>
  <si>
    <t>SALDO 2019 (*)</t>
  </si>
  <si>
    <t>SALDO 2020 (**)</t>
  </si>
  <si>
    <t>0025: MINISTERIO DEL INTERIOR-OFICINA GENERAL DE ADMINISTRACION</t>
  </si>
  <si>
    <t xml:space="preserve">BANCO DE LA NACION </t>
  </si>
  <si>
    <t>0000-299642</t>
  </si>
  <si>
    <t xml:space="preserve">SOLES </t>
  </si>
  <si>
    <t>0026: DIRECCION DE ECONOMIA Y FINANZAS DE LA PNP</t>
  </si>
  <si>
    <t>0000-299650</t>
  </si>
  <si>
    <t>0027: REGION POLICIAL PIURA</t>
  </si>
  <si>
    <t>BANCO DE LA NACION</t>
  </si>
  <si>
    <t>00-631-272428</t>
  </si>
  <si>
    <t>0029: III DIRTEPOL - TRUJILLO</t>
  </si>
  <si>
    <t>741-131528</t>
  </si>
  <si>
    <t>SOLES</t>
  </si>
  <si>
    <t xml:space="preserve">0033: VII DIRECCION TERRITORIAL DE POLICIA LIMA </t>
  </si>
  <si>
    <t>00-000-299669</t>
  </si>
  <si>
    <t>00-000-575801</t>
  </si>
  <si>
    <t>0034: VIII DIRECCION TERRITORIAL DE POLICIA - HUANCAYO</t>
  </si>
  <si>
    <t>BANCO DE LA NACIÓN</t>
  </si>
  <si>
    <t>00-381-024504</t>
  </si>
  <si>
    <t>0036: X DIRECCION TERRITORIAL DE POLICIA - CUSCO</t>
  </si>
  <si>
    <t>0161 - 102180</t>
  </si>
  <si>
    <t>0042: DIRECCION DE AVIACION POLICIAL</t>
  </si>
  <si>
    <t>0000-299677</t>
  </si>
  <si>
    <t>0043: ESCUELA NACIONAL DE FORMACIÓN PROFESIONAL POLICIAL PNP</t>
  </si>
  <si>
    <t>00-068-337259</t>
  </si>
  <si>
    <t>1067: SANIDAD DE LA PNP</t>
  </si>
  <si>
    <t>00-000-299693</t>
  </si>
  <si>
    <t>1147: PNP - XI DIRECCION TERRITORIAL DE POLICIA - AREQUIPA</t>
  </si>
  <si>
    <t>00-101-047970</t>
  </si>
  <si>
    <t>1342. II DIRECCIÓN TERRITORIAL DE POLICIA CHICLAYO</t>
  </si>
  <si>
    <t>023 111 4858</t>
  </si>
  <si>
    <t>1343: DIRECCION EJECUTIVA ANTIDROGAS- DIREJANDRO PNP</t>
  </si>
  <si>
    <t>00-068-337372</t>
  </si>
  <si>
    <t>1558 OFICINA GENERAL DE INFRAESTRUCTURA (MINISTERIO DEL INTERIOR)</t>
  </si>
  <si>
    <t>00-068-344050</t>
  </si>
  <si>
    <t>1653: FRENTE POLICIAL PUNO</t>
  </si>
  <si>
    <t>00-701-087143</t>
  </si>
  <si>
    <t>1687: REGION POLICIAL LORETO</t>
  </si>
  <si>
    <t>00521059575</t>
  </si>
  <si>
    <t>1688: REGION POLICIAL HUANUCO - SAN MARTIN - UCAYALI</t>
  </si>
  <si>
    <t>0481102340</t>
  </si>
  <si>
    <t>1689: REGION POLICIAL AYACUCHO - ICA</t>
  </si>
  <si>
    <t xml:space="preserve">00-401-205055         </t>
  </si>
  <si>
    <t>1724: PERU SEGURO 2025</t>
  </si>
  <si>
    <t>00100068384133</t>
  </si>
  <si>
    <t>2020</t>
  </si>
  <si>
    <t>00000-281824</t>
  </si>
  <si>
    <t>00-068-370949</t>
  </si>
  <si>
    <t>00-068-344549</t>
  </si>
  <si>
    <t>00-068-373662</t>
  </si>
  <si>
    <t>00-068-365341</t>
  </si>
  <si>
    <t>00000-243213</t>
  </si>
  <si>
    <t>00000-861839</t>
  </si>
  <si>
    <t>0000-281832</t>
  </si>
  <si>
    <t>0068-325390</t>
  </si>
  <si>
    <t>00-631-272401</t>
  </si>
  <si>
    <t>741-146401</t>
  </si>
  <si>
    <t>00 000 871117</t>
  </si>
  <si>
    <t>DIRECCION GENERAL - CUENTA PRINCIPAL DE</t>
  </si>
  <si>
    <t>00 000 299669</t>
  </si>
  <si>
    <t>Ejec Carta Fianza</t>
  </si>
  <si>
    <t>00 068 373689</t>
  </si>
  <si>
    <t>00-381-074544</t>
  </si>
  <si>
    <t>0161 - 102172</t>
  </si>
  <si>
    <t>´291557</t>
  </si>
  <si>
    <t>00-068- 337240</t>
  </si>
  <si>
    <t>00-000-293210</t>
  </si>
  <si>
    <t>00-101-122603</t>
  </si>
  <si>
    <t>1312: DIRECCION EJECUTIVA DE INVESTIGACION CRIMINAL Y APOYO A LA JUSTICIA PNP- DIREICAJ PNP</t>
  </si>
  <si>
    <t>00068337402</t>
  </si>
  <si>
    <t>1342: II DIRECCIÓN TERRITORIAL DE POLICIA CHICLAYO</t>
  </si>
  <si>
    <t xml:space="preserve"> 023 111 4866</t>
  </si>
  <si>
    <t>163, 717.36</t>
  </si>
  <si>
    <t>00-068-337380</t>
  </si>
  <si>
    <t>1558: OFICINA GENERAL DE INFRAESTRUCTURA (MINISTERIO DEL INTERIOR)</t>
  </si>
  <si>
    <t>00-068-344115</t>
  </si>
  <si>
    <t>00-701-087135</t>
  </si>
  <si>
    <t>00521059583</t>
  </si>
  <si>
    <t>0481102332</t>
  </si>
  <si>
    <t xml:space="preserve">00-401-205063 </t>
  </si>
  <si>
    <t xml:space="preserve">       OFICIALES DE CRED. EXTERNO</t>
  </si>
  <si>
    <t xml:space="preserve"> 00206068002549</t>
  </si>
  <si>
    <t>DOLARES</t>
  </si>
  <si>
    <t xml:space="preserve"> 00300068384141</t>
  </si>
  <si>
    <t xml:space="preserve">            -TRANSFERENCIAS ENTRE ENTIDADES DELGN</t>
  </si>
  <si>
    <t>Tesoro Público</t>
  </si>
  <si>
    <t xml:space="preserve">            -TRANSFERENCIAS FINANCIERA</t>
  </si>
  <si>
    <t>0000-297674</t>
  </si>
  <si>
    <t>0000-574252</t>
  </si>
  <si>
    <t>0000-860913</t>
  </si>
  <si>
    <t>0000-339601</t>
  </si>
  <si>
    <t>0000-861847</t>
  </si>
  <si>
    <t>0068-162025</t>
  </si>
  <si>
    <t>6000-031613</t>
  </si>
  <si>
    <t>741-193205</t>
  </si>
  <si>
    <t>00 000 857173</t>
  </si>
  <si>
    <t>00-381-090329</t>
  </si>
  <si>
    <t>0161 - 157945</t>
  </si>
  <si>
    <t>0000- 683425</t>
  </si>
  <si>
    <t>00-101-261263</t>
  </si>
  <si>
    <t>00-101-422704</t>
  </si>
  <si>
    <t xml:space="preserve"> 023 112 4683</t>
  </si>
  <si>
    <t>71, 105.47</t>
  </si>
  <si>
    <t>15, 656.61</t>
  </si>
  <si>
    <t xml:space="preserve">    - CANON  Y  SOBRECANON, REGALIAS  Y PARTICIPACIONES</t>
  </si>
  <si>
    <t xml:space="preserve">            -FONDO DE SEGURIDAD CUIDADANA</t>
  </si>
  <si>
    <t xml:space="preserve">            -FONDO DE LA FF.AA Y PNP</t>
  </si>
  <si>
    <t xml:space="preserve">    - OTROS (ESPECIFIQUE)</t>
  </si>
  <si>
    <t>RDR CUT</t>
  </si>
  <si>
    <t>PARA EL PAGO AL PERSONAL CAS</t>
  </si>
  <si>
    <t>Banco Scotiabank</t>
  </si>
  <si>
    <t>000-3539032</t>
  </si>
  <si>
    <t>Banco BBVA Continental</t>
  </si>
  <si>
    <t>0011-0661-0200056897</t>
  </si>
  <si>
    <t xml:space="preserve">    - GARANTÍAS DE RETENCIÓN DEL 10% LEY. 28015</t>
  </si>
  <si>
    <t>00-381-267970</t>
  </si>
  <si>
    <t xml:space="preserve">    - EJECUCIÓN DE CARTAS FIANZAS POR GARANTÍAS</t>
  </si>
  <si>
    <t>00-381-313026</t>
  </si>
  <si>
    <t>6.CUENTA RETENCIONES DE GARANTIAS LEY N° 28015, ART. 21</t>
  </si>
  <si>
    <t>00-068-347203</t>
  </si>
  <si>
    <t>7.RESOLUCION DIRECTORAL N° 011-2018-EF/52.03</t>
  </si>
  <si>
    <t>00-068-377064</t>
  </si>
  <si>
    <t>FECHA DE APERTURA</t>
  </si>
  <si>
    <t>SALDO 2018 (*)</t>
  </si>
  <si>
    <t>SALDO 2019 (**)</t>
  </si>
  <si>
    <t>Banco de la Nación</t>
  </si>
  <si>
    <t>0000-299502</t>
  </si>
  <si>
    <t>Soles</t>
  </si>
  <si>
    <t>0000-283126</t>
  </si>
  <si>
    <t>CUT</t>
  </si>
  <si>
    <t>DONACIONES</t>
  </si>
  <si>
    <t>0000-155225</t>
  </si>
  <si>
    <t>Banco Continental</t>
  </si>
  <si>
    <t>0011-0661-010012132-65</t>
  </si>
  <si>
    <t>TRANSFERENCIAS</t>
  </si>
  <si>
    <t>(*) Saldo al 31 de Diciembre de 2019</t>
  </si>
  <si>
    <t>(**) Saldo al 30 de Junio de 2020</t>
  </si>
  <si>
    <t>00-068-329353</t>
  </si>
  <si>
    <t>00-068-329361</t>
  </si>
  <si>
    <t>00-068-364604</t>
  </si>
  <si>
    <t>00-068-383706</t>
  </si>
  <si>
    <t>00-068-383803</t>
  </si>
  <si>
    <t>00-068-384419</t>
  </si>
  <si>
    <t>PLIEGO: 072: SUPERINTENDENCIA NACIONAL DE CONTROL DE SERVICIOS DE SEGURIDAD, ARMAS, MUNICIONES Y EXPLOSIVOS DE USO CIVIL</t>
  </si>
  <si>
    <t>FORMATO 17: NOMBRES E INGRESOS MENSUALES DEL PERSONAL CONTRATADO FUERA DEL PAP EN LOS AÑOS FISCALES 2019 Y 2020</t>
  </si>
  <si>
    <t>PLIEGO 007: MINISTERIO DEL INTERIOR</t>
  </si>
  <si>
    <t>CONTRATANTE</t>
  </si>
  <si>
    <t>CONTRATADO</t>
  </si>
  <si>
    <t>AÑO FISCAL 2019</t>
  </si>
  <si>
    <t>AÑO FISCAL 2020 (*)</t>
  </si>
  <si>
    <t>FUENTE DE FINANCIAMIENTO</t>
  </si>
  <si>
    <t>TIPO DE CONTRATO</t>
  </si>
  <si>
    <t>FUNCIÓN DESEMPEÑADA</t>
  </si>
  <si>
    <t xml:space="preserve">CONTRAPRESTACIÓN MENSUAL </t>
  </si>
  <si>
    <t>DNI</t>
  </si>
  <si>
    <t>Apellidos y Nombres</t>
  </si>
  <si>
    <t>Profesión</t>
  </si>
  <si>
    <t>Grado Academico</t>
  </si>
  <si>
    <t>Titulo Profesióonal, Técncio o Capacitación Ocupacional</t>
  </si>
  <si>
    <t>Numero de contratos o renovaciones</t>
  </si>
  <si>
    <t>Meses Ejecutados</t>
  </si>
  <si>
    <t>Monto Ejecutado</t>
  </si>
  <si>
    <t>001-25: MINISTERIO DEL INTERIOR-OFICINA GENERAL DE ADMINISTRACION</t>
  </si>
  <si>
    <t>RECURSOS ORDINARIOS</t>
  </si>
  <si>
    <t>Contrato Administrativo de Servicios - CAS</t>
  </si>
  <si>
    <t>ANALISTA LEGAL III EN DERECHOS HUMANOS</t>
  </si>
  <si>
    <t>30833292</t>
  </si>
  <si>
    <t>ABADO TORRES ALFREDO JORGE</t>
  </si>
  <si>
    <t>DERECHO</t>
  </si>
  <si>
    <t xml:space="preserve"> UNIVERSIDAD - TITULADO</t>
  </si>
  <si>
    <t>LOGRADO (TITULADO)</t>
  </si>
  <si>
    <t>ASISTENTE JURIDICO I</t>
  </si>
  <si>
    <t>70671223</t>
  </si>
  <si>
    <t>ABANTO PASCUAL MARIA DEL PILAR</t>
  </si>
  <si>
    <t>ANALISTA I EN CAPACITACION</t>
  </si>
  <si>
    <t>09821244</t>
  </si>
  <si>
    <t>ABANTO QUISPE MIGUEL ANGEL</t>
  </si>
  <si>
    <t>PSICOLOGIA</t>
  </si>
  <si>
    <t>UNIVERSITARIO</t>
  </si>
  <si>
    <t>ESPECIALISTA EN GESTION DEL CONOCIMIENTO</t>
  </si>
  <si>
    <t>46658413</t>
  </si>
  <si>
    <t>ABANTO VIGO JORGE FERNANDO</t>
  </si>
  <si>
    <t>ANALISTA II EN CONTRATACIONES</t>
  </si>
  <si>
    <t>06966628</t>
  </si>
  <si>
    <t>ABARCA CABELLO CARMEN JULIA</t>
  </si>
  <si>
    <t>ASESOR II</t>
  </si>
  <si>
    <t>07735788</t>
  </si>
  <si>
    <t>ABREGU BAEZ MARIA DEL CARMEN</t>
  </si>
  <si>
    <t>ASISTENTE LEGAL</t>
  </si>
  <si>
    <t>45798032</t>
  </si>
  <si>
    <t>ACEVEDO DEL CARPIO FIDEL JESUS-ALBERTO</t>
  </si>
  <si>
    <t>CONDUCTOR</t>
  </si>
  <si>
    <t>09368021</t>
  </si>
  <si>
    <t>ACEVEDO PACHECO SANDRO</t>
  </si>
  <si>
    <t>MECANICA AUTOMOTRIZ</t>
  </si>
  <si>
    <t xml:space="preserve"> TECNICO - TITULADO</t>
  </si>
  <si>
    <t>ANALISTA II JURIDICO</t>
  </si>
  <si>
    <t>46551075</t>
  </si>
  <si>
    <t>ACHA JANAMPA ZULEYKA</t>
  </si>
  <si>
    <t xml:space="preserve"> UNIVERSIDAD - BACHILLER</t>
  </si>
  <si>
    <t>ANALISTA JURIDICO I</t>
  </si>
  <si>
    <t>OPERADOR DE ATENCION</t>
  </si>
  <si>
    <t>09928778</t>
  </si>
  <si>
    <t>ACOBO CUZCANO JESUS VICENTE</t>
  </si>
  <si>
    <t>OPERADOR DE ARCHIVO</t>
  </si>
  <si>
    <t>09459409</t>
  </si>
  <si>
    <t>ACOSTA MIRANDA PERCY JOSE</t>
  </si>
  <si>
    <t>HISTORIA</t>
  </si>
  <si>
    <t>ABOGADO</t>
  </si>
  <si>
    <t>41718679</t>
  </si>
  <si>
    <t>ACOSTA PANTOJA EVELINNE</t>
  </si>
  <si>
    <t>CARRERA NO ESPECIFICADA</t>
  </si>
  <si>
    <t>ESPECIALISTA LEGAL</t>
  </si>
  <si>
    <t>18183386</t>
  </si>
  <si>
    <t>ACOSTA RUIZ ANA ISABEL</t>
  </si>
  <si>
    <t>ABOGADO COORDINADOR</t>
  </si>
  <si>
    <t>ANALISTA I DE GESTIÓN ADMINISTRATIVA</t>
  </si>
  <si>
    <t>44165414</t>
  </si>
  <si>
    <t>ACUÑA OBISPO ORLANDO ROBERTO</t>
  </si>
  <si>
    <t>ADMINISTRACION DE NEGOCIOS</t>
  </si>
  <si>
    <t>ANALISTA LEGAL PARA LA SECRETARIA TECNICA DE LOS PROCESOS ADMINISTRATIVOS DISCIPLINARIOS</t>
  </si>
  <si>
    <t>43570590</t>
  </si>
  <si>
    <t>ADRIANZEN GUERRERO GABY MARLEYNE</t>
  </si>
  <si>
    <t>ANALISTA LEGAL III</t>
  </si>
  <si>
    <t>ADRIANZÉN GUERRERO GABY MARLEYNE</t>
  </si>
  <si>
    <t>ESPECIALISTA EN INSTRUMENTOS DE GESTION</t>
  </si>
  <si>
    <t>02630142</t>
  </si>
  <si>
    <t>AGUILAR CALDERON CARLOS MANUEL</t>
  </si>
  <si>
    <t>ADMINISTRACION</t>
  </si>
  <si>
    <t>DIRECTOR</t>
  </si>
  <si>
    <t>41520812</t>
  </si>
  <si>
    <t>AGUILAR DIAZ GUISELLA GLADYS</t>
  </si>
  <si>
    <t>ANALISTA I EN INVESTIGACION EN POLITICAS PUBLICAS</t>
  </si>
  <si>
    <t>73796801</t>
  </si>
  <si>
    <t>AGUILAR FALCONI GIULIANNA ANDREA</t>
  </si>
  <si>
    <t>ASISTENTE TEMATICO</t>
  </si>
  <si>
    <t>46564872</t>
  </si>
  <si>
    <t>AGUILAR HIYO ADDERLY AMHED</t>
  </si>
  <si>
    <t>ANALISTA LEGAL I</t>
  </si>
  <si>
    <t>44747739</t>
  </si>
  <si>
    <t>AGUILAR SALVADOR JOEL</t>
  </si>
  <si>
    <t>23989236</t>
  </si>
  <si>
    <t>AGUILAR VELA BENIGNA DEL CARMEN</t>
  </si>
  <si>
    <t>ESPECIALISTA LEGAL III</t>
  </si>
  <si>
    <t>40483789</t>
  </si>
  <si>
    <t>AGUILAR VILLAR DE VILLANUEVA INGRID VIRGINIA</t>
  </si>
  <si>
    <t>CONSERJE.</t>
  </si>
  <si>
    <t>46341214</t>
  </si>
  <si>
    <t>AGUIRRE ROMERO OSCAR OMAR</t>
  </si>
  <si>
    <t>SIN ESPECIALIDAD</t>
  </si>
  <si>
    <t>TECNICO</t>
  </si>
  <si>
    <t>INCONCLUSO</t>
  </si>
  <si>
    <t>ANALISTA ADMINISTRATIVO</t>
  </si>
  <si>
    <t>46175050</t>
  </si>
  <si>
    <t>ALAMA SUAREZ LIDA TATIANA</t>
  </si>
  <si>
    <t>CONTABILIDAD</t>
  </si>
  <si>
    <t>ANALISTA II DE INVESTIGACION FINANCIERO Y CONTABLE</t>
  </si>
  <si>
    <t>40861354</t>
  </si>
  <si>
    <t>ALARCON LUGO CLAUDIA</t>
  </si>
  <si>
    <t>ESPECIALISTA DE INGRESOS Y ADMINISTRACIÓN DE VALORES</t>
  </si>
  <si>
    <t>40085709</t>
  </si>
  <si>
    <t>ALBARRAN MILLARES HENRY CHRISTIAN</t>
  </si>
  <si>
    <t>ECONOMIA</t>
  </si>
  <si>
    <t>43637957</t>
  </si>
  <si>
    <t>ALBUJAR VELASQUEZ LUIS MARCO</t>
  </si>
  <si>
    <t>16761335</t>
  </si>
  <si>
    <t>ALBUJAR VERONA KARLA ELENA</t>
  </si>
  <si>
    <t xml:space="preserve"> MAESTRIA - EGRESADO</t>
  </si>
  <si>
    <t>EGRESADO</t>
  </si>
  <si>
    <t>ANALISTA I DE SOPORTE TÉCNICO INFORMÁTICO</t>
  </si>
  <si>
    <t>44273088</t>
  </si>
  <si>
    <t>ALCANTARA ESTRADA JHOSEP EDWARD</t>
  </si>
  <si>
    <t>INGENIERIA DE SISTEMAS E INFORMATICA</t>
  </si>
  <si>
    <t>25706481</t>
  </si>
  <si>
    <t>ALCANTARA SARMIENTO WALTER JAVIER</t>
  </si>
  <si>
    <t>41731326</t>
  </si>
  <si>
    <t>ALCAZAR VERA CHRISTIAN ANTONIO</t>
  </si>
  <si>
    <t>ANALISTA JURÍDICO II</t>
  </si>
  <si>
    <t>08649125</t>
  </si>
  <si>
    <t>ALEGRIA PATOW JORGE ANTONIO</t>
  </si>
  <si>
    <t>COORDINADOR DE AUDIOVISUALES</t>
  </si>
  <si>
    <t>40062447</t>
  </si>
  <si>
    <t>ALIAGA  HERNAN ROBERTO</t>
  </si>
  <si>
    <t>COMUNICACION AUDIOVISUAL</t>
  </si>
  <si>
    <t>BACHILLER</t>
  </si>
  <si>
    <t>ANALISTA II EN PRODUCCIÓN AUDIOVISUAL</t>
  </si>
  <si>
    <t>ALIAGA - HERNAN ROBERTO</t>
  </si>
  <si>
    <t>ASISTENTE EN SISTEMAS INFORMÁTICOS</t>
  </si>
  <si>
    <t>15439073</t>
  </si>
  <si>
    <t>ALIAGA MARTINEZ HERNAN DERQUI</t>
  </si>
  <si>
    <t>COMPUTACION E INFORMATICA</t>
  </si>
  <si>
    <t>ASISTENTE ADMINISTRATIVO</t>
  </si>
  <si>
    <t>46022562</t>
  </si>
  <si>
    <t>ALLCCA HUAMANI YESLE MARISOL</t>
  </si>
  <si>
    <t>ASISTENTE JURIDICO</t>
  </si>
  <si>
    <t>OPERADOR ADMINISTRATIVO I</t>
  </si>
  <si>
    <t>08172156</t>
  </si>
  <si>
    <t>ALTAMIRANO SEVILLA EDINSON MARTIN</t>
  </si>
  <si>
    <t>AUDITOR ESPECIALISTA</t>
  </si>
  <si>
    <t>08826660</t>
  </si>
  <si>
    <t>ALTEZ GRIMANI JAVIER EPIFANIO</t>
  </si>
  <si>
    <t>DIRECTORA</t>
  </si>
  <si>
    <t>40019762</t>
  </si>
  <si>
    <t>ALVA ESPINOZA ANA VICTORIA</t>
  </si>
  <si>
    <t>ESPECIALISTA EN GESTIÓN PÚBLICA</t>
  </si>
  <si>
    <t>43542684</t>
  </si>
  <si>
    <t>ALVA HEREDIA ANDREA DEL ROSARIO</t>
  </si>
  <si>
    <t>ABOGADO SENIOR</t>
  </si>
  <si>
    <t>32916539</t>
  </si>
  <si>
    <t>ALVA SEMINARIO RAFAEL</t>
  </si>
  <si>
    <t>VOCAL</t>
  </si>
  <si>
    <t>43251915</t>
  </si>
  <si>
    <t>ALVARADO ALEGRE JOSE ABELARDO</t>
  </si>
  <si>
    <t>73197638</t>
  </si>
  <si>
    <t>ALVARADO ARIAS MARIA YAMIRA STEFANNY</t>
  </si>
  <si>
    <t>ANALISTA I EVALUADOR DEL CENTRO DE OPERACIONES DE EMERGENCIA</t>
  </si>
  <si>
    <t>22101329</t>
  </si>
  <si>
    <t>ALVARADO CASÓS RAMIRO MARTIN</t>
  </si>
  <si>
    <t>APOYO ADMINISTRATIVO</t>
  </si>
  <si>
    <t>09769622</t>
  </si>
  <si>
    <t>ALVAREZ AGUILAR WILLIAMS FELIX</t>
  </si>
  <si>
    <t>ANALISTA II DE SELECCION DE PERSONAL</t>
  </si>
  <si>
    <t>46081433</t>
  </si>
  <si>
    <t>ALVAREZ ARGÜELLES RICARDO DASSIEL</t>
  </si>
  <si>
    <t>ANALISTA I EN SELECCIÓN DE PERSONAL</t>
  </si>
  <si>
    <t>AUDITORA</t>
  </si>
  <si>
    <t>40985035</t>
  </si>
  <si>
    <t>ALVAREZ ROJAS ADA MIRTHA</t>
  </si>
  <si>
    <t>19323794</t>
  </si>
  <si>
    <t>ALVITRES BAZAN ADRIAN SEGUNDO</t>
  </si>
  <si>
    <t>ESTADISTICO</t>
  </si>
  <si>
    <t>16630965</t>
  </si>
  <si>
    <t>ALZA DIAZ JOSE ALFREDO</t>
  </si>
  <si>
    <t>ESTADISTICA</t>
  </si>
  <si>
    <t>COORDINADOR(A) GENERAL</t>
  </si>
  <si>
    <t>10333518</t>
  </si>
  <si>
    <t>ALZAMORA RODRIGUEZ ANA KAREN</t>
  </si>
  <si>
    <t>CHOFER</t>
  </si>
  <si>
    <t>21563418</t>
  </si>
  <si>
    <t>AMAT AGUIRRE CARLOS ALBERTO</t>
  </si>
  <si>
    <t>25793232</t>
  </si>
  <si>
    <t>AMES RAMELLO GONZALO RAUL</t>
  </si>
  <si>
    <t>46607187</t>
  </si>
  <si>
    <t>AMESQUITA MUÑOZ STEPHANIE ELIZABETH</t>
  </si>
  <si>
    <t>ANALISTA JURIDICO II</t>
  </si>
  <si>
    <t>43575967</t>
  </si>
  <si>
    <t>AMESQUITA SANCHEZ JACINTO EMILIANO</t>
  </si>
  <si>
    <t>40605294</t>
  </si>
  <si>
    <t>AMPUERO CARRANZA MARY CRUZ</t>
  </si>
  <si>
    <t>ANALISTA III EN PRESUPUESTO</t>
  </si>
  <si>
    <t>42794985</t>
  </si>
  <si>
    <t>ANACLETO CORNELIO JOSE LUIS</t>
  </si>
  <si>
    <t>44637064</t>
  </si>
  <si>
    <t>ANAYA CALDERON ROMINA FRANCESCA</t>
  </si>
  <si>
    <t>ASISTENTE LEGAL II</t>
  </si>
  <si>
    <t>46944225</t>
  </si>
  <si>
    <t>ANDRADE CAJAHUARINGA JANETH MAGALY</t>
  </si>
  <si>
    <t>ANALISTA LEGAL I EN DERECHOS FUNDAMENTALES</t>
  </si>
  <si>
    <t>43369670</t>
  </si>
  <si>
    <t>ANDRADE JIMÉNEZ CATHERINE</t>
  </si>
  <si>
    <t>COORDINADOR(A) DE PROYECTOS DE INVERSION</t>
  </si>
  <si>
    <t>32645088</t>
  </si>
  <si>
    <t>ANDRADE ORTIZ KENELMA ANABEL</t>
  </si>
  <si>
    <t>ANALISTA I JURIDICO</t>
  </si>
  <si>
    <t>70071669</t>
  </si>
  <si>
    <t>ANGEL VARGAS LUIS ENRIQUE</t>
  </si>
  <si>
    <t xml:space="preserve"> UNIVERSIDAD - ESTUDIANTE</t>
  </si>
  <si>
    <t>ASISTENTE JURIDICO JUNIOR</t>
  </si>
  <si>
    <t>ANALISTA I DE INTELIGENCIA</t>
  </si>
  <si>
    <t>44049664</t>
  </si>
  <si>
    <t>ANGELES CONSUELO LUIS ALBERTO</t>
  </si>
  <si>
    <t>ANALISTA I DE GESTION INTERNA</t>
  </si>
  <si>
    <t>08135497</t>
  </si>
  <si>
    <t>ANGELES SALHUANA CATHERINE RAQUEL</t>
  </si>
  <si>
    <t>SECRETARIADO EJECUTIVO</t>
  </si>
  <si>
    <t>ASISTENTE JURÍDICO</t>
  </si>
  <si>
    <t>45471374</t>
  </si>
  <si>
    <t>ANTAY ZAPLANA SERGIO ANTONIO</t>
  </si>
  <si>
    <t>SECRETARIA</t>
  </si>
  <si>
    <t>06256361</t>
  </si>
  <si>
    <t>ANTICONA VILLAFANA HILDA LUZMILA</t>
  </si>
  <si>
    <t>09175595</t>
  </si>
  <si>
    <t>ANZUALDO CALDERON JUANA ELSA</t>
  </si>
  <si>
    <t>ESPECIALISTA LEGAL EN ACCIONES DE PREVENCIÓN</t>
  </si>
  <si>
    <t>43187320</t>
  </si>
  <si>
    <t>APARCANA GUILLEN CARLOS ALEXANDER</t>
  </si>
  <si>
    <t>ANALISTA JURIDICO III</t>
  </si>
  <si>
    <t>06802200</t>
  </si>
  <si>
    <t>APARCANA RAMOS NATY MAGALY</t>
  </si>
  <si>
    <t>ASISTENTE EN CONTROL GUBERNAMENTAL</t>
  </si>
  <si>
    <t>71039307</t>
  </si>
  <si>
    <t>APARICIO LOAIZA KARELIA VIOLETA</t>
  </si>
  <si>
    <t>44167878</t>
  </si>
  <si>
    <t>APAZA BORDA IRENE</t>
  </si>
  <si>
    <t>ESPECIALISTA EN EJECUCIÓN CONTRACTUAL</t>
  </si>
  <si>
    <t>42061027</t>
  </si>
  <si>
    <t>APAZA MAMANI NORA NIEVES</t>
  </si>
  <si>
    <t>Analista I Perito Químico</t>
  </si>
  <si>
    <t>41006320</t>
  </si>
  <si>
    <t>AQUINO HANCCO GLADYS</t>
  </si>
  <si>
    <t>QUIMICA</t>
  </si>
  <si>
    <t>45473673</t>
  </si>
  <si>
    <t>AQUINO LOBO INDIRA GANDY</t>
  </si>
  <si>
    <t>PROCURADOR</t>
  </si>
  <si>
    <t>29420624</t>
  </si>
  <si>
    <t>AQUIZE CACERES KATTY MARIELA</t>
  </si>
  <si>
    <t>07640380</t>
  </si>
  <si>
    <t>ARAGON CASTILLO JORGE ISAAC</t>
  </si>
  <si>
    <t>43466766</t>
  </si>
  <si>
    <t>ARANA ESTEBAN FIORELLA KATERIN</t>
  </si>
  <si>
    <t>44636530</t>
  </si>
  <si>
    <t>ARANDA LADERA MICHAEL CARLOS</t>
  </si>
  <si>
    <t>OPERADOR EN ESTADÍSTICA Y MONITOREO</t>
  </si>
  <si>
    <t>43221024</t>
  </si>
  <si>
    <t>ARANGOITIA SANCHEZ EDDY WILLIAMS</t>
  </si>
  <si>
    <t>40972026</t>
  </si>
  <si>
    <t>ARANGUREN DAZA DANIEL ADOLFO</t>
  </si>
  <si>
    <t>OPERADOR (A) DOCUMENTAL</t>
  </si>
  <si>
    <t>46721609</t>
  </si>
  <si>
    <t>ARANZAES ORRILLO KARLA PAMELA</t>
  </si>
  <si>
    <t>ADMINISTRADOR</t>
  </si>
  <si>
    <t>25791655</t>
  </si>
  <si>
    <t>ARAUCO NAVARRO LUIS ARTURO</t>
  </si>
  <si>
    <t>42671350</t>
  </si>
  <si>
    <t>ARAUJO SALAS JESUS ANIBAL</t>
  </si>
  <si>
    <t>ASISTENTE EN GESTION INTERNA</t>
  </si>
  <si>
    <t>45935110</t>
  </si>
  <si>
    <t>ARBILDO VILCA JOSE CARLOS</t>
  </si>
  <si>
    <t>ASESOR (A)</t>
  </si>
  <si>
    <t>40683159</t>
  </si>
  <si>
    <t>ARCE PORTELLA ALICIA PAOLA</t>
  </si>
  <si>
    <t>ANALISTA I EN SEGUIMIENTO Y MONITOREO</t>
  </si>
  <si>
    <t>45481614</t>
  </si>
  <si>
    <t>ARENAS PFUYO ANA DE LOS ANGELES</t>
  </si>
  <si>
    <t>ANALISTA II JURÍDICO</t>
  </si>
  <si>
    <t>70080561</t>
  </si>
  <si>
    <t>AREVALO JULCARIMA YOSEP IVAN</t>
  </si>
  <si>
    <t>ANALISTA II EN POLICIA COMUNITARIA Y PARTICIPACION CIUDADANA</t>
  </si>
  <si>
    <t>43282918</t>
  </si>
  <si>
    <t>ARGÜELLES VIZARRETA OSWALDO</t>
  </si>
  <si>
    <t>EDUCACION BASICA, INICIAL Y PRIMARIA</t>
  </si>
  <si>
    <t>00499073</t>
  </si>
  <si>
    <t>ARIAS CARRILLO MOISES BASILIO</t>
  </si>
  <si>
    <t>09894158</t>
  </si>
  <si>
    <t>ARIAS ESTABRIDIS HUGO ENRIQUE</t>
  </si>
  <si>
    <t>01345164</t>
  </si>
  <si>
    <t>ARIAS FIGUEROA BETTY</t>
  </si>
  <si>
    <t>COORDINADOR EN GESTIÓN DE LA INFORMACIÓN</t>
  </si>
  <si>
    <t>08695896</t>
  </si>
  <si>
    <t>ARIAS TACONA WALTER RAUL</t>
  </si>
  <si>
    <t>INGENIERIA DE COMPUTACION Y SISTEMAS</t>
  </si>
  <si>
    <t>ANALISTA II EN ANÁLISIS ESTADÍSTICO</t>
  </si>
  <si>
    <t>06165971</t>
  </si>
  <si>
    <t>ARIMANA CUEVAS ADRIANO TEOFILO</t>
  </si>
  <si>
    <t>ABOGADO JUNIOR</t>
  </si>
  <si>
    <t>40024972</t>
  </si>
  <si>
    <t>AROSEMENA ANGULO PEDRO ALFONSO</t>
  </si>
  <si>
    <t>ANALISTA I EN EVALUACIÓN DE POLÍTICAS DE SEGURIDAD CIUDADANA</t>
  </si>
  <si>
    <t>43319760</t>
  </si>
  <si>
    <t>ARÓSTEGUI GUTIÉRREZ LUIS IVAN</t>
  </si>
  <si>
    <t>ANALISTA I DE DISEÑO MULTIMEDIA</t>
  </si>
  <si>
    <t>43090311</t>
  </si>
  <si>
    <t>ARRIAGA GIL ARROYO MIGUEL ANGEL</t>
  </si>
  <si>
    <t>ANALISTA I EN CRIMEN ORGANIZADO</t>
  </si>
  <si>
    <t>73018617</t>
  </si>
  <si>
    <t>ARRIETA GUTIERREZ FABIOLA ELIZABETH</t>
  </si>
  <si>
    <t>42722377</t>
  </si>
  <si>
    <t>ARROYO DECENA JUAN MANUEL</t>
  </si>
  <si>
    <t>APOYO TÉCNICO</t>
  </si>
  <si>
    <t>16709577</t>
  </si>
  <si>
    <t>ASALDE YTURREGUI PATRICIA DEL PILAR</t>
  </si>
  <si>
    <t>45613646</t>
  </si>
  <si>
    <t>ASCENCIO HUAMANI MERY SABINA</t>
  </si>
  <si>
    <t>ANALISTA III DE GESTIÓN INTERNA</t>
  </si>
  <si>
    <t>45124148</t>
  </si>
  <si>
    <t>ASCENCIO QUISPE JEAN CARLO CLARK</t>
  </si>
  <si>
    <t>INGENIERIA INDUSTRIAL</t>
  </si>
  <si>
    <t>ANALISTA I DE GESTIÒN INTERNA</t>
  </si>
  <si>
    <t>ESPECIALISTA EN EVALUACION DE PROYECTOS DE INVERSION PUBLICA</t>
  </si>
  <si>
    <t>09184326</t>
  </si>
  <si>
    <t>ASCENCIO VIVAS ELMER</t>
  </si>
  <si>
    <t>ANALISTA LEGAL II EN DERECHOS FUNDAMENTALES</t>
  </si>
  <si>
    <t>09065487</t>
  </si>
  <si>
    <t>ASMAT BUCALO JUAN ESTEBAN</t>
  </si>
  <si>
    <t>AUDITOR SUPERVISOR</t>
  </si>
  <si>
    <t>10584831</t>
  </si>
  <si>
    <t>ASTETE ZAMALLOA ENRIQUE</t>
  </si>
  <si>
    <t>AUDITOR - JEFE DE COMISIÓN</t>
  </si>
  <si>
    <t>46665992</t>
  </si>
  <si>
    <t>ASTO VILLA SADITH MARIEL</t>
  </si>
  <si>
    <t>ANALISTA I EN GESTION DE LA INFORMACION SOBRE CONFLICTOS SOCIALES</t>
  </si>
  <si>
    <t>40169657</t>
  </si>
  <si>
    <t>ASTOCURI AVILA WILBER EDGAR</t>
  </si>
  <si>
    <t>ASESOR</t>
  </si>
  <si>
    <t>43273971</t>
  </si>
  <si>
    <t>ASTORGA FEBRES HUMBERTO MOISES</t>
  </si>
  <si>
    <t>EDUCACION - CIENCIAS DE LA EDUCACION</t>
  </si>
  <si>
    <t>ANALISTA III DE SISTEMAS DE INFORMACIÓN</t>
  </si>
  <si>
    <t>44460831</t>
  </si>
  <si>
    <t>ATUNCAR GARCIA GERMAN HUMBERTO</t>
  </si>
  <si>
    <t>INGENIERIA DE SISTEMAS (EPE)</t>
  </si>
  <si>
    <t>ANALISTA I DE SISTEMAS</t>
  </si>
  <si>
    <t>09801190</t>
  </si>
  <si>
    <t>AUCASI VEGA PEDRO ERNESTO</t>
  </si>
  <si>
    <t>06000192</t>
  </si>
  <si>
    <t>AUCASI VEGA RODOLFO FELIX</t>
  </si>
  <si>
    <t>43912368</t>
  </si>
  <si>
    <t>AUQUI TINEO MARCO ANTONIO</t>
  </si>
  <si>
    <t>ANALISTA I EN ANALISIS ESTADISTICO</t>
  </si>
  <si>
    <t>10624286</t>
  </si>
  <si>
    <t>AVELLANEDA CHONG PAUL</t>
  </si>
  <si>
    <t>43369679</t>
  </si>
  <si>
    <t>AVILA FERRARI ISAAC ALFONSO</t>
  </si>
  <si>
    <t>ESPECIALISTA EN PROYECTOS DE INVERSIÓN PÚBLICA</t>
  </si>
  <si>
    <t>42521990</t>
  </si>
  <si>
    <t>AVILA INGA JANNETH MAIRA</t>
  </si>
  <si>
    <t xml:space="preserve">ESPECIALISTA LEGAL </t>
  </si>
  <si>
    <t>07232691</t>
  </si>
  <si>
    <t>AYALA ENRIQUEZ PATRICIA EMILIA</t>
  </si>
  <si>
    <t>42140635</t>
  </si>
  <si>
    <t>AYALA ORTEGA LADY DIANA</t>
  </si>
  <si>
    <t>ESPECIALISTA EN DISEÑO DE POLITICAS PUBLICAS</t>
  </si>
  <si>
    <t>41026870</t>
  </si>
  <si>
    <t>AYALA RICHTER VERONICA PAMELA</t>
  </si>
  <si>
    <t>ESPECIALISTA LEGAL I</t>
  </si>
  <si>
    <t>09675388</t>
  </si>
  <si>
    <t>AYVAR GOICOCHEA GUISELL CATHERIM</t>
  </si>
  <si>
    <t>DIRECTOR GENERAL</t>
  </si>
  <si>
    <t>07881276</t>
  </si>
  <si>
    <t>BACA MORENO DIANA FABIOLA MARION</t>
  </si>
  <si>
    <t>10381779</t>
  </si>
  <si>
    <t>BACON TERRONES RICHAR ELI</t>
  </si>
  <si>
    <t>ANALISTA TECNICO</t>
  </si>
  <si>
    <t>07265599</t>
  </si>
  <si>
    <t>BADOS RODRIGUEZ EMILIO MOISES</t>
  </si>
  <si>
    <t xml:space="preserve"> TECNICO - INCOMPLETO</t>
  </si>
  <si>
    <t>ASISTENTE ADMINISTRATIVO  I</t>
  </si>
  <si>
    <t>45120488</t>
  </si>
  <si>
    <t>BALLONA VERA PATRICIA GICELA</t>
  </si>
  <si>
    <t>SECRETARIO</t>
  </si>
  <si>
    <t>42020460</t>
  </si>
  <si>
    <t>BALTAZAR RODRIGUEZ JOHN NED</t>
  </si>
  <si>
    <t>ESPECIALISTA DE SEGURIDAD DE LA INFORMACIÓN</t>
  </si>
  <si>
    <t>40885440</t>
  </si>
  <si>
    <t>BALVIN SOSA JOEL</t>
  </si>
  <si>
    <t>47506309</t>
  </si>
  <si>
    <t>BARJA VARA MIDORI NILA</t>
  </si>
  <si>
    <t>ESPECIALISTA EN INTELIGENCIA ESTRATÉGICA</t>
  </si>
  <si>
    <t>07476024</t>
  </si>
  <si>
    <t>BARRAZA LUYO ARTURO ELOY</t>
  </si>
  <si>
    <t>COORDINADOR DE PRESUPUESTO</t>
  </si>
  <si>
    <t>06121821</t>
  </si>
  <si>
    <t>BARRENECHEA ERIZALES JORGE LUIS</t>
  </si>
  <si>
    <t>ANALISTA I EN MODERNAZACION PARA LA MEJORA DE LA CALIDAD DE ATENCION</t>
  </si>
  <si>
    <t>44520844</t>
  </si>
  <si>
    <t>BARRERA UGARTE KARINA</t>
  </si>
  <si>
    <t>ASISTENTE EN DISEÑO GRÁFICO</t>
  </si>
  <si>
    <t>40126091</t>
  </si>
  <si>
    <t>BARRETO ORTEGA YERTHY GUISSELLE</t>
  </si>
  <si>
    <t>DISEÑO DE PRODUCTO</t>
  </si>
  <si>
    <t>ENFERMERO(A)</t>
  </si>
  <si>
    <t>47785305</t>
  </si>
  <si>
    <t>BARRIGA CHAVEZ LADY KAROL</t>
  </si>
  <si>
    <t>07535367</t>
  </si>
  <si>
    <t>BARRIGA RAMIREZ FELIPE IVAN</t>
  </si>
  <si>
    <t>ESPECIALISTA EN GESTION DE CALIDAD</t>
  </si>
  <si>
    <t>42888824</t>
  </si>
  <si>
    <t>BARRUETO FEIJOO VARINIA</t>
  </si>
  <si>
    <t>MATEMATICAS</t>
  </si>
  <si>
    <t>44240626</t>
  </si>
  <si>
    <t>BARZOLA PILLACA JENNIFER ESTHER</t>
  </si>
  <si>
    <t>COORDINADOR DE SISTEMA DE INFORMACIÓN</t>
  </si>
  <si>
    <t>40561133</t>
  </si>
  <si>
    <t>BASTIDAS ORIHUELA JAROL ADOLFO</t>
  </si>
  <si>
    <t>INGENIERIA INFORMATICA</t>
  </si>
  <si>
    <t>AUDITOR</t>
  </si>
  <si>
    <t>19901025</t>
  </si>
  <si>
    <t>BASTIDAS SOTO VILMA LIDUVINA</t>
  </si>
  <si>
    <t>AUXILIAR DE ARCHIVO</t>
  </si>
  <si>
    <t>40007141</t>
  </si>
  <si>
    <t>BASUALDO SOTO ENRIQUE MANUEL</t>
  </si>
  <si>
    <t>OPERADOR DE NOTIFICACIONES</t>
  </si>
  <si>
    <t>73012823</t>
  </si>
  <si>
    <t>BASURCO CASTRO ADRIAN MOISES</t>
  </si>
  <si>
    <t>08162246</t>
  </si>
  <si>
    <t>BAYETTO VASQUEZ JORGE MARTIN</t>
  </si>
  <si>
    <t>SECRETARIO (A)</t>
  </si>
  <si>
    <t>71425818</t>
  </si>
  <si>
    <t>BAZALAR RIOS MARIELA ZABRINA</t>
  </si>
  <si>
    <t>CURSOS,SEMINARIOS,CONGRESOS</t>
  </si>
  <si>
    <t>ABOGADA</t>
  </si>
  <si>
    <t>41908109</t>
  </si>
  <si>
    <t>BAZAN ALVAREZ VERONICA</t>
  </si>
  <si>
    <t>15647727</t>
  </si>
  <si>
    <t>BAZO RAMIREZ CARLOS ANTONIO</t>
  </si>
  <si>
    <t>Analista I Legal de Seguimiento y Monitoreo</t>
  </si>
  <si>
    <t>70429557</t>
  </si>
  <si>
    <t>BEAS OTERO VIOLETA EMPERATRIZ</t>
  </si>
  <si>
    <t>18202046</t>
  </si>
  <si>
    <t>BECERRA ARRIETA VICTOR HORACIO</t>
  </si>
  <si>
    <t>ESPECIALISTA EN ARTICULACIÓN SOCIAL Y CONFLICTIVIDAD</t>
  </si>
  <si>
    <t>42010223</t>
  </si>
  <si>
    <t>BECERRA IBARRA PAMELA SAMANTHA</t>
  </si>
  <si>
    <t>ANALISTA III EN PREVENSION DE CONFLICTOS SOCIALES</t>
  </si>
  <si>
    <t>QUIMICO</t>
  </si>
  <si>
    <t>15998879</t>
  </si>
  <si>
    <t>BECKER LA CRUZ ELSA BEATRIZ</t>
  </si>
  <si>
    <t>07627861</t>
  </si>
  <si>
    <t>BEDOYA NICHO JOSE LUIS</t>
  </si>
  <si>
    <t>42230279</t>
  </si>
  <si>
    <t>BELLO ESPINOZA ANTHUANET</t>
  </si>
  <si>
    <t xml:space="preserve"> UNIVERSIDAD INCOMPLETA</t>
  </si>
  <si>
    <t>ESPECIALISTA 1.</t>
  </si>
  <si>
    <t>09217876</t>
  </si>
  <si>
    <t>BELTRAN ACOSTA HECTOR ALFREDO</t>
  </si>
  <si>
    <t>45105763</t>
  </si>
  <si>
    <t>BELTRAN CRUZADO GRACE VICTORIA</t>
  </si>
  <si>
    <t>40000415</t>
  </si>
  <si>
    <t>BELTRAN QUIÑONES JANETT JESSICA</t>
  </si>
  <si>
    <t>46144332</t>
  </si>
  <si>
    <t>BENAVENTE APAZA ANTHONY</t>
  </si>
  <si>
    <t>08693964</t>
  </si>
  <si>
    <t>BENAVENTE REYES BASILIO ANDRES</t>
  </si>
  <si>
    <t>44719356</t>
  </si>
  <si>
    <t>BENAVENTE YAIPEN JAVIER</t>
  </si>
  <si>
    <t>ANALISTA I DE GOBIERNO DIGITAL</t>
  </si>
  <si>
    <t>71316995</t>
  </si>
  <si>
    <t>BENDEZU PIZARRO SERGIO RAUL</t>
  </si>
  <si>
    <t>ASISTENTE DE GOBIERNO DIGITAL</t>
  </si>
  <si>
    <t>PROCURADOR PUBLICO ADJUNTO</t>
  </si>
  <si>
    <t>07753614</t>
  </si>
  <si>
    <t>BENITES CADENAS ENRIQUE MARTIN</t>
  </si>
  <si>
    <t>COORDINADOR (A) LEGAL EN GESTION DE PERSONAS</t>
  </si>
  <si>
    <t>71448766</t>
  </si>
  <si>
    <t>BERNAL MANDAMIENTO CARLOS OKY</t>
  </si>
  <si>
    <t>OPERADOR DOCUMENTAL</t>
  </si>
  <si>
    <t>70157480</t>
  </si>
  <si>
    <t>BERNARDILLO MAURICIO BENJAMIN FRANCO</t>
  </si>
  <si>
    <t>EDUCACION SECUNDARIA</t>
  </si>
  <si>
    <t>SECUNDARIA</t>
  </si>
  <si>
    <t>MENSAJERO</t>
  </si>
  <si>
    <t>07614817</t>
  </si>
  <si>
    <t>BERNEDO ALVARADO ERIK RENÁN</t>
  </si>
  <si>
    <t>07567227</t>
  </si>
  <si>
    <t>BERNUY LOAYZA MARLENE</t>
  </si>
  <si>
    <t>OPERADOR ADMINISTRATIVO DE ARCHIVO</t>
  </si>
  <si>
    <t>09552396</t>
  </si>
  <si>
    <t>BERROSPI ALFARO SIBELY ROXANA</t>
  </si>
  <si>
    <t>ESPECIALISTA EN SOLUCIONES DE TELECOMUNICACIONES</t>
  </si>
  <si>
    <t>42900309</t>
  </si>
  <si>
    <t>BLANCO LAMBRUSCHINI JORGE LUIS</t>
  </si>
  <si>
    <t>INGENIERIA ELECTRONICA</t>
  </si>
  <si>
    <t>ESPECIALISTA EN PROGRAMAS PRESUPUESTALES</t>
  </si>
  <si>
    <t>06546505</t>
  </si>
  <si>
    <t>BLAS FALCON JUAN CARLOS</t>
  </si>
  <si>
    <t>09656120</t>
  </si>
  <si>
    <t>BOCANEGRA CACHAY CLARA IVONNE</t>
  </si>
  <si>
    <t>40811498</t>
  </si>
  <si>
    <t>BOLIVIA REVOLLEDO JOEL ANTERO</t>
  </si>
  <si>
    <t>20050906</t>
  </si>
  <si>
    <t>BONZANO SOSA JULIO CESAR</t>
  </si>
  <si>
    <t>ANALISTA III EN PLANEAMIENTO Y PRESUPUESTO</t>
  </si>
  <si>
    <t>42768479</t>
  </si>
  <si>
    <t>BORJA BARDALES CECILIA MARUJA</t>
  </si>
  <si>
    <t>42763518</t>
  </si>
  <si>
    <t>BORNÁS VÍA MÓNICA LUZ</t>
  </si>
  <si>
    <t>46010462</t>
  </si>
  <si>
    <t>BOSSIO TORRES PIERRE NICOLLE PAOLO</t>
  </si>
  <si>
    <t>OPERADOR</t>
  </si>
  <si>
    <t>71638210</t>
  </si>
  <si>
    <t>BOTETANO CORONEL GUSTAVO ADOLFO RODRIGO ENRIQUE</t>
  </si>
  <si>
    <t>ASISTENTE II LEGAL</t>
  </si>
  <si>
    <t>ANALISTA II EN PROYECTOS DE SECTOR PRIVADO</t>
  </si>
  <si>
    <t>43436563</t>
  </si>
  <si>
    <t>BOZA POLANCO JHADIRA</t>
  </si>
  <si>
    <t>COORDINADOR DE INTELIGENCIA EN SEGURIDAD DIGITAL</t>
  </si>
  <si>
    <t>07246586</t>
  </si>
  <si>
    <t>BRAVO GASPAR MARIA LUZ</t>
  </si>
  <si>
    <t>ESPECIALISTA DE INTELIGENCIA EN TECNOLOGIAS DE INFORMACION</t>
  </si>
  <si>
    <t>ESPECIALISTA EN ESTUDIO DE MERCADO</t>
  </si>
  <si>
    <t>09398016</t>
  </si>
  <si>
    <t>BRAVO GASPAR WILLMER JULIO</t>
  </si>
  <si>
    <t>ESPECIALISTA CONTABLE EN SEGUIMIENTO Y MONITOREO</t>
  </si>
  <si>
    <t>07913758</t>
  </si>
  <si>
    <t>BRAVO INGA MARGARITA DEL PILAR</t>
  </si>
  <si>
    <t>VOCAL.</t>
  </si>
  <si>
    <t>09594448</t>
  </si>
  <si>
    <t>BRAVO OVIEDO ELIZABETH ROCIO</t>
  </si>
  <si>
    <t>44169185</t>
  </si>
  <si>
    <t>BRENIS LLUEN GIANMARCO GIOVANNY</t>
  </si>
  <si>
    <t>ASISTENTE(A) JURIDICO(A)</t>
  </si>
  <si>
    <t>70062162</t>
  </si>
  <si>
    <t>BREÑA ESTRELLA NATALY JIMENA</t>
  </si>
  <si>
    <t>ANALISTA I EN CONTROL DE CUENTAS BANCARIAS</t>
  </si>
  <si>
    <t>06758160</t>
  </si>
  <si>
    <t>BRICEÑO BALTAZAR OLGA DORA</t>
  </si>
  <si>
    <t>07913274</t>
  </si>
  <si>
    <t>BRICEÑO BEJARANO ABRAHAM AUBERTO</t>
  </si>
  <si>
    <t>45642301</t>
  </si>
  <si>
    <t>BULEJE SILVA FIORELLA NATIVIDAD</t>
  </si>
  <si>
    <t>44019925</t>
  </si>
  <si>
    <t>BUSTAMANTE GONZALEZ NATALIA ANGELICA</t>
  </si>
  <si>
    <t>DIRECTOR DE GESTION DE BIENES</t>
  </si>
  <si>
    <t>08731101</t>
  </si>
  <si>
    <t>BUTRON MADRID MARIA ANGELICA</t>
  </si>
  <si>
    <t>41254313</t>
  </si>
  <si>
    <t>CABALLERO MORAN PAUL CHRISTIAN</t>
  </si>
  <si>
    <t>ASISTENTE EN SISTEMAS INFORMATICOS</t>
  </si>
  <si>
    <t>09602109</t>
  </si>
  <si>
    <t>CABALLERO RUBIO FREDDY ALBERTO</t>
  </si>
  <si>
    <t>ANALISTA I EN ESTUDIO DE MERCADO</t>
  </si>
  <si>
    <t>40773240</t>
  </si>
  <si>
    <t>CABANA GARCIA DORIAN GREY</t>
  </si>
  <si>
    <t>ANALISTA II EN ARCHIVO</t>
  </si>
  <si>
    <t>09934627</t>
  </si>
  <si>
    <t>CABANACONZA TEJEIRA PATRICIA ANGELICA</t>
  </si>
  <si>
    <t>ANALISTA I DE ARCHIVO Y LEGAJOS</t>
  </si>
  <si>
    <t>46772668</t>
  </si>
  <si>
    <t>CABANILLAS BOCANEGRA LUIS MARTIN</t>
  </si>
  <si>
    <t>26730867</t>
  </si>
  <si>
    <t>CABANILLAS ZOCON JULLY ROSMARY</t>
  </si>
  <si>
    <t>ESPECIALISTA EN PROGRAMACION</t>
  </si>
  <si>
    <t>09753201</t>
  </si>
  <si>
    <t>CABELLO GUTARRA ROSARIO DEL PILAR</t>
  </si>
  <si>
    <t>00236445</t>
  </si>
  <si>
    <t>CABEZAS FLORES CARMEN DORAIS</t>
  </si>
  <si>
    <t>07451724</t>
  </si>
  <si>
    <t>CABREJOS AGUIRRE MIRELLA ELENA</t>
  </si>
  <si>
    <t>45064861</t>
  </si>
  <si>
    <t>CABRERA CASTILLO CYNTHIA ELIZABETH</t>
  </si>
  <si>
    <t>42367428</t>
  </si>
  <si>
    <t>CABRERA JAIME ALEXANDER JAVIER</t>
  </si>
  <si>
    <t>40368994</t>
  </si>
  <si>
    <t>CABRERA LOZANO BEATRIZ JOHANA</t>
  </si>
  <si>
    <t>ANALISTA I EN CAPACITACIÓN DE GESTIÓN DEL RIESGO DE DESASTRES</t>
  </si>
  <si>
    <t>43685878</t>
  </si>
  <si>
    <t>CABRERA MEDINA RENE JESUS</t>
  </si>
  <si>
    <t>AUDITOR(A) - ESPECIALISTA LEGAL</t>
  </si>
  <si>
    <t>70209665</t>
  </si>
  <si>
    <t>CABRERA PARRA ROSI YULIA</t>
  </si>
  <si>
    <t>44179091</t>
  </si>
  <si>
    <t>CABRERA SIERRA PAOLA CRISTINA</t>
  </si>
  <si>
    <t>ANALISTA II - ANALISTA DE SISTEMAS</t>
  </si>
  <si>
    <t>43618782</t>
  </si>
  <si>
    <t>CACHO CUCHCA ENRIQUE ULISES</t>
  </si>
  <si>
    <t>07755647</t>
  </si>
  <si>
    <t>CAFFO GELDRES ROCIO</t>
  </si>
  <si>
    <t>43780665</t>
  </si>
  <si>
    <t>CAHUANA HUARCAYA ANA MARIA</t>
  </si>
  <si>
    <t>06184192</t>
  </si>
  <si>
    <t>CAJAHUAMAN ABREGU ANA MARIA</t>
  </si>
  <si>
    <t>ANALISTA II PARA LA ESTRATEGIA MULTISECTORIAL BARRIO SEGURO</t>
  </si>
  <si>
    <t>46823059</t>
  </si>
  <si>
    <t>CAJAVILCA HALIRE MANUEL</t>
  </si>
  <si>
    <t>ASISTENTE(A) DE SISTEMAS DE INFORMACIÓN</t>
  </si>
  <si>
    <t>44764450</t>
  </si>
  <si>
    <t>CAJUSOL MONTALVAN ANDERSON YHONATAN</t>
  </si>
  <si>
    <t>07552134</t>
  </si>
  <si>
    <t>CALDERON AGUIRRE EVA LINDA DEL PILAR</t>
  </si>
  <si>
    <t>EXPERTO(A) DE GOBIERNO INTERIOR</t>
  </si>
  <si>
    <t>18066703</t>
  </si>
  <si>
    <t>CALDERON CARVAJAL CARLOS ENRIQUE</t>
  </si>
  <si>
    <t>ASISTENTE(A) ADMINISTRATIVO(A)</t>
  </si>
  <si>
    <t>47911287</t>
  </si>
  <si>
    <t>CALDERON COLAN MERCEDES VANESSA</t>
  </si>
  <si>
    <t>ANALISTA LEGAL II</t>
  </si>
  <si>
    <t>44990818</t>
  </si>
  <si>
    <t>CALDERON DIAZ ANY FLOR</t>
  </si>
  <si>
    <t>ASISTENTE II DE GESTION INTERNA</t>
  </si>
  <si>
    <t>40596924</t>
  </si>
  <si>
    <t>CALDERON LAZARO SANDRA BEATRIZ</t>
  </si>
  <si>
    <t>ASISTENTE JURIDICO II</t>
  </si>
  <si>
    <t>72443514</t>
  </si>
  <si>
    <t>CALDERON QUESADA KATHERINE SARA</t>
  </si>
  <si>
    <t>46035215</t>
  </si>
  <si>
    <t>CALLIRGOS JANAMPA NERYBELLEE LUCILA</t>
  </si>
  <si>
    <t>43326568</t>
  </si>
  <si>
    <t>CALONGOS AGUILAR ROGER MARINO</t>
  </si>
  <si>
    <t>43307353</t>
  </si>
  <si>
    <t>CAMA OLIVARES GISELA ALCIRA</t>
  </si>
  <si>
    <t>ANALISTA I DE SISTEMAS DE INFORMACIÓN</t>
  </si>
  <si>
    <t>45034340</t>
  </si>
  <si>
    <t>CAMACHO MEDINA MARIO EFRAIN</t>
  </si>
  <si>
    <t>ESPECIALISTA EN MODERNIZACION DE LA GESTION PUBLICA</t>
  </si>
  <si>
    <t>08184965</t>
  </si>
  <si>
    <t>CAMACHO MONTOYA LUIS EDUARDO</t>
  </si>
  <si>
    <t>06736941</t>
  </si>
  <si>
    <t>CAMACHO RAMOS MARGARITA HORTENCIA</t>
  </si>
  <si>
    <t>70078975</t>
  </si>
  <si>
    <t>CAMPANA PORRAS STEPHANY</t>
  </si>
  <si>
    <t>ANALISTA III LEGAL</t>
  </si>
  <si>
    <t>43653214</t>
  </si>
  <si>
    <t>CAMPOS CARRIZALES GRECIA CAROLINA</t>
  </si>
  <si>
    <t>10206263</t>
  </si>
  <si>
    <t>CAMPOS CERNA CESAR MARTIN</t>
  </si>
  <si>
    <t>ANALISTA II EN COMUNICACION DE SEGURIDAD CIUDADANA</t>
  </si>
  <si>
    <t>43935635</t>
  </si>
  <si>
    <t>CAMPOS ORMEÑO CARMEN ROSA SARA</t>
  </si>
  <si>
    <t>18097091</t>
  </si>
  <si>
    <t>CAMUS DAVILA MARIA SOLEDAD</t>
  </si>
  <si>
    <t>ASISTENTE(A) EN DERECHOS HUMANOS</t>
  </si>
  <si>
    <t>70541422</t>
  </si>
  <si>
    <t>CANAHUALPA CONTRERAS ANDREA</t>
  </si>
  <si>
    <t>10169110</t>
  </si>
  <si>
    <t>CANALES CHINCHAY LUIS ANGELO</t>
  </si>
  <si>
    <t>09588914</t>
  </si>
  <si>
    <t>CANALES NAVARRETE DIANA MONICA</t>
  </si>
  <si>
    <t>Asistente en Estudio de Mercado</t>
  </si>
  <si>
    <t>40502076</t>
  </si>
  <si>
    <t>CANALES PAREDES YAZMIN AZUCENA</t>
  </si>
  <si>
    <t>ANALISTA JURÍDICO(A) I</t>
  </si>
  <si>
    <t>47857438</t>
  </si>
  <si>
    <t>CANALES ROBLADILLO JEYSON LOUGUI</t>
  </si>
  <si>
    <t>42119141</t>
  </si>
  <si>
    <t>CANAZA APAZA VICTOR ALBERTO</t>
  </si>
  <si>
    <t>46997168</t>
  </si>
  <si>
    <t>CANDIOTTI MONGE CESAR AUGUSTO</t>
  </si>
  <si>
    <t>ESPECIALISTA EN GESTION DE PERSONAS Y COMPENSACIONES</t>
  </si>
  <si>
    <t>07462730</t>
  </si>
  <si>
    <t>CANELO MESIAS RUBEN</t>
  </si>
  <si>
    <t>15971061</t>
  </si>
  <si>
    <t>CANEVARO LARA MARIA ANGELICA</t>
  </si>
  <si>
    <t>ESPECIALISTA FINANCIERO</t>
  </si>
  <si>
    <t>08704253</t>
  </si>
  <si>
    <t>CANO BARREDA DANTE EDUARDO</t>
  </si>
  <si>
    <t>47866696</t>
  </si>
  <si>
    <t>CANORIO CALDERON JOSELYN DEL PILAR</t>
  </si>
  <si>
    <t>ASISTENTE II DE SOPORTE TECNICO</t>
  </si>
  <si>
    <t>47403344</t>
  </si>
  <si>
    <t>CANSAYA MORALES KARIN VIVIANA</t>
  </si>
  <si>
    <t>ASISTENTE DE SOPORTE TECNOLOGICO</t>
  </si>
  <si>
    <t>ANALISTA EN ESTADISTICA</t>
  </si>
  <si>
    <t>10318669</t>
  </si>
  <si>
    <t>CANSECO VALDEZ PATRICIA GIANINA</t>
  </si>
  <si>
    <t>ESPECIALISTA EN PROGRAMACIÓN DE BASE DE DATOS</t>
  </si>
  <si>
    <t>08872171</t>
  </si>
  <si>
    <t>CANTERA VERA MIGUEL ANGEL</t>
  </si>
  <si>
    <t>ANALISTA I - ANALISTA EN ARCHIVO</t>
  </si>
  <si>
    <t>40424470</t>
  </si>
  <si>
    <t>CANTORAL OSCANOA ALDO ERICK</t>
  </si>
  <si>
    <t>10008744</t>
  </si>
  <si>
    <t>CANTORIN VELASQUEZ MARTIN</t>
  </si>
  <si>
    <t>46283758</t>
  </si>
  <si>
    <t>CAPILLO MUÑOZ PAOLA ANGÉLICA</t>
  </si>
  <si>
    <t>40429885</t>
  </si>
  <si>
    <t>CARBAJAL BELLIDO GONZALO RENE</t>
  </si>
  <si>
    <t>ESPECIALISTA EN DISEÑO DE POLITICAS DE SEGURIDAD CIUDADANA</t>
  </si>
  <si>
    <t>46332162</t>
  </si>
  <si>
    <t>CARBAJAL LOVATON ELIANA</t>
  </si>
  <si>
    <t>07221031</t>
  </si>
  <si>
    <t>CARBAJAL ZAVALETA FRANCISCO ANTONIO</t>
  </si>
  <si>
    <t>10698472</t>
  </si>
  <si>
    <t>CÁRDENAS ALANYA WILLY ROSARIO</t>
  </si>
  <si>
    <t>ANALISTA JURIDICA III</t>
  </si>
  <si>
    <t>40229562</t>
  </si>
  <si>
    <t>CARDENAS LOPEZ JEAN PEARRE TURENA</t>
  </si>
  <si>
    <t>71653270</t>
  </si>
  <si>
    <t>CARDENAS NOSIGLIA DANIELA SUSANA</t>
  </si>
  <si>
    <t>45814949</t>
  </si>
  <si>
    <t>CARDENAS PEÑA PAVEL VLADIMIR</t>
  </si>
  <si>
    <t>ASISTENTE JURÍDICO II</t>
  </si>
  <si>
    <t>46364199</t>
  </si>
  <si>
    <t>CARLOS ASTOCONDOR YANILI ISABEL</t>
  </si>
  <si>
    <t>ANALISTA DE OPERACIONES</t>
  </si>
  <si>
    <t>10862091</t>
  </si>
  <si>
    <t>CARMELO HUAMAN ROGER EMILIO</t>
  </si>
  <si>
    <t>47580314</t>
  </si>
  <si>
    <t>CARPIO VALENZUELA YENY LUZ</t>
  </si>
  <si>
    <t>09862062</t>
  </si>
  <si>
    <t>CARRANZA CHUNGA FLOR MARIA DEL PILAR</t>
  </si>
  <si>
    <t>EXPERTO DE ASESORÍA LEGAL</t>
  </si>
  <si>
    <t>10721050</t>
  </si>
  <si>
    <t>CARREÑO ARANDA DE ZAVALA MARIA ROXANA</t>
  </si>
  <si>
    <t>15632537</t>
  </si>
  <si>
    <t>CARREÑO REA NANCY JUDITH</t>
  </si>
  <si>
    <t>ANALISTA I LEGAL</t>
  </si>
  <si>
    <t>41701502</t>
  </si>
  <si>
    <t>CARRERA IBARRA AJIM</t>
  </si>
  <si>
    <t>45497615</t>
  </si>
  <si>
    <t>CARRERA INFANTE MARIA ESTHER</t>
  </si>
  <si>
    <t>CARRERA INFANTE MARÍA ESTHER</t>
  </si>
  <si>
    <t>06723146</t>
  </si>
  <si>
    <t>CARRIL DIAZ EDUARDO ROMÁN</t>
  </si>
  <si>
    <t>ANALISTA I EN PLANES Y PROGRAMAS DE SEGURIDAD CIUDADANA</t>
  </si>
  <si>
    <t>17808934</t>
  </si>
  <si>
    <t>CARRILLO BACIGALUPO JAIME</t>
  </si>
  <si>
    <t>ANALISTA II DE INTELIGENCIA</t>
  </si>
  <si>
    <t>09923803</t>
  </si>
  <si>
    <t>CARRILLO CUBA CARLOS ALFONSO</t>
  </si>
  <si>
    <t>10766154</t>
  </si>
  <si>
    <t>CARRION REYES KELLY DEL ROSARIO</t>
  </si>
  <si>
    <t>07237683</t>
  </si>
  <si>
    <t>CARRION Y CHAMORRO BEATRIZ ZERAFINA</t>
  </si>
  <si>
    <t>ANALISTA JURÍDICO I</t>
  </si>
  <si>
    <t>71489943</t>
  </si>
  <si>
    <t>CASANA VILELA LINDA ANGELLA</t>
  </si>
  <si>
    <t>ANALISTA I DE GESTION ADMINISTRATIVA</t>
  </si>
  <si>
    <t>09796335</t>
  </si>
  <si>
    <t>CASAPIA SOTO ROXANA MARY</t>
  </si>
  <si>
    <t>ANALISTA I CONTABLE</t>
  </si>
  <si>
    <t>06599688</t>
  </si>
  <si>
    <t>CASAS PIO RAQUEL ERMINDA</t>
  </si>
  <si>
    <t>43546015</t>
  </si>
  <si>
    <t>CASAVERDE REYNA LUIS ALBERTO</t>
  </si>
  <si>
    <t>OPERADOR DE MESA DE PARTES</t>
  </si>
  <si>
    <t>07515130</t>
  </si>
  <si>
    <t>CASELLA VILLARROEL GRETA GRACE</t>
  </si>
  <si>
    <t>OPERADOR II PARA LA MESA DE PARTES</t>
  </si>
  <si>
    <t>46065509</t>
  </si>
  <si>
    <t>CASTAÑEDA MACHICADO CARLOS ENRIQUE</t>
  </si>
  <si>
    <t xml:space="preserve"> TECNICO - EGRESADO</t>
  </si>
  <si>
    <t>08196739</t>
  </si>
  <si>
    <t>CASTAÑEDA MARIN CESAR AUGUSTO</t>
  </si>
  <si>
    <t>ANALISTA LEGAL III EN DERECHOS FUNDAMENTALES</t>
  </si>
  <si>
    <t>07644881</t>
  </si>
  <si>
    <t>CASTELLANOS MARENGO CARLA PAOLA</t>
  </si>
  <si>
    <t>46117964</t>
  </si>
  <si>
    <t>CASTILLO FARFAN SUSAN SULAY</t>
  </si>
  <si>
    <t>ASISTENTE EN BIENESTAR SOCIAL</t>
  </si>
  <si>
    <t>07970180</t>
  </si>
  <si>
    <t>CASTILLO PACHECO ALICIA MARLENI</t>
  </si>
  <si>
    <t>09626577</t>
  </si>
  <si>
    <t xml:space="preserve">CASTILLO PORTURAS  NANCY CONSUELO </t>
  </si>
  <si>
    <t>42675709</t>
  </si>
  <si>
    <t>CASTILLO QUINCHES MILAGROS ELIZABETH</t>
  </si>
  <si>
    <t>AUXILIAR ADMINISTRATIVO</t>
  </si>
  <si>
    <t>43270328</t>
  </si>
  <si>
    <t>CASTILLO SANCHEZ KAREM URSULA</t>
  </si>
  <si>
    <t xml:space="preserve"> UNIVERSIDAD - EGRESADO</t>
  </si>
  <si>
    <t>COORDINADOR DE PROCEDIMIENTOS DE SELECCIÓN</t>
  </si>
  <si>
    <t>06766074</t>
  </si>
  <si>
    <t>CASTILLO VÁSQUEZ JUAN CARLOS</t>
  </si>
  <si>
    <t>29246330</t>
  </si>
  <si>
    <t>CASTILLO VELASQUEZ YONY MARIO</t>
  </si>
  <si>
    <t>46477222</t>
  </si>
  <si>
    <t>CASTRO BASILIO DORELLY MILUSKA</t>
  </si>
  <si>
    <t>ESPECIALISTA EN GESTION DE PROYECTOS DE INVERSION PUBLICA</t>
  </si>
  <si>
    <t>40797220</t>
  </si>
  <si>
    <t>CASTRO GALLO KATHERINE VANESSA</t>
  </si>
  <si>
    <t>ANALISTA III PARA LA CENTRAL UNICA DE DENUNCIAS</t>
  </si>
  <si>
    <t>45234940</t>
  </si>
  <si>
    <t>CASTRO GUILLEN GONZALES SOCORRO ANTONIA</t>
  </si>
  <si>
    <t>10766595</t>
  </si>
  <si>
    <t>CASTRO LOPEZ JULIO CESAR</t>
  </si>
  <si>
    <t>ANALISTA II DE SISTEMAS DE INFORMACIÓN</t>
  </si>
  <si>
    <t>44870557</t>
  </si>
  <si>
    <t>CASTRO MENDOZA JOSE LUIS</t>
  </si>
  <si>
    <t>43687143</t>
  </si>
  <si>
    <t>CASTRO RENWICK MARCO ANTONIO</t>
  </si>
  <si>
    <t>ESPECIALISTA ESTADISTICO</t>
  </si>
  <si>
    <t>18880572</t>
  </si>
  <si>
    <t>CASTRO RODRIGUEZ CARLOTA GRACIELA</t>
  </si>
  <si>
    <t>46798802</t>
  </si>
  <si>
    <t>CASTRO TAPIA BERTHA JANNETH</t>
  </si>
  <si>
    <t>TURISMO Y ADMINISTRACION</t>
  </si>
  <si>
    <t>09174621</t>
  </si>
  <si>
    <t>CAVERO JARA JULIO CESAR</t>
  </si>
  <si>
    <t>ANALISTA JURIDICO(A) I</t>
  </si>
  <si>
    <t>70426689</t>
  </si>
  <si>
    <t>CAYCHO RAMOS DIANA MERCEDES</t>
  </si>
  <si>
    <t>25856040</t>
  </si>
  <si>
    <t>CAZORLA ABAD DE RUIZ SHAYLEE YURIKO</t>
  </si>
  <si>
    <t>ESPECIALISTA EN ANALISIS ESTADISTICO</t>
  </si>
  <si>
    <t>41809490</t>
  </si>
  <si>
    <t>CCAHUANTICO MENDOZA YANETH</t>
  </si>
  <si>
    <t>44379527</t>
  </si>
  <si>
    <t>CCOPA MESCCO JOHN GREGORIO</t>
  </si>
  <si>
    <t>ANALISTA II EN CAPACITACION Y DIFUSION</t>
  </si>
  <si>
    <t>42755231</t>
  </si>
  <si>
    <t>CCOPARI LOZA RUTH YESSICA</t>
  </si>
  <si>
    <t>TECNICO EN CONTABILIDAD</t>
  </si>
  <si>
    <t>10705723</t>
  </si>
  <si>
    <t>CCOYURI GONZALES MARLENE VIOLETA</t>
  </si>
  <si>
    <t>ANALISTA I EN ATENCIÓN AL CIUDADANO</t>
  </si>
  <si>
    <t>10154025</t>
  </si>
  <si>
    <t>CENTENO CUCHO NELLY ROSARIO</t>
  </si>
  <si>
    <t>COORDINADOR DE INNOVACION, IMPLEMENTACION Y DIFUSION</t>
  </si>
  <si>
    <t>10568841</t>
  </si>
  <si>
    <t>CERDAN GUEVARA STEVE EMILIO</t>
  </si>
  <si>
    <t>Analista Jurídico I</t>
  </si>
  <si>
    <t>73423342</t>
  </si>
  <si>
    <t>CERVERA INOLOPÚ MIRELLA GISELL</t>
  </si>
  <si>
    <t>03693984</t>
  </si>
  <si>
    <t>CEVALLOS ARRUNATEGUI EDUARDO ERNESTO</t>
  </si>
  <si>
    <t>45852958</t>
  </si>
  <si>
    <t>CEVALLOS JUAREZ CLAUDIA ISABEL</t>
  </si>
  <si>
    <t>ANALISTA II EN ATENCION AL CIUDADANO</t>
  </si>
  <si>
    <t>21010821</t>
  </si>
  <si>
    <t>CHACON ROJAS LIV MISSALINE</t>
  </si>
  <si>
    <t>CIENCIAS DE LA COMUNICACION</t>
  </si>
  <si>
    <t>ANALISTA I EN RECURSOS HUMANOS</t>
  </si>
  <si>
    <t>44749418</t>
  </si>
  <si>
    <t>CHALCO HEREDIA LEISY PAOLA</t>
  </si>
  <si>
    <t>41165551</t>
  </si>
  <si>
    <t>CHAMORRO  LOPEZ BEYKER</t>
  </si>
  <si>
    <t>07481555</t>
  </si>
  <si>
    <t>CHANAME GALVEZ JESSICA VANESSA</t>
  </si>
  <si>
    <t>ANALISTA II EN POLICÍA COMUNITARIA Y PARTICIPACIÓN CIUDADANA</t>
  </si>
  <si>
    <t>44191878</t>
  </si>
  <si>
    <t>CHANAME ORBE EDUARDO DAVID</t>
  </si>
  <si>
    <t>OPERADOR ADMINISTRATIVO</t>
  </si>
  <si>
    <t>09592621</t>
  </si>
  <si>
    <t>CHAQQUERE LLACTA JUAN CARLOS</t>
  </si>
  <si>
    <t>45448908</t>
  </si>
  <si>
    <t>CHATE SULCA LINDA CAROLINA</t>
  </si>
  <si>
    <t>CONTADOR PUBLICO</t>
  </si>
  <si>
    <t>07198811</t>
  </si>
  <si>
    <t>CHAVARRI GARCIA JAIME ALEJANDRO</t>
  </si>
  <si>
    <t>44819079</t>
  </si>
  <si>
    <t>CHAVEZ BUSTAMANTE CINTHYA ISABEL</t>
  </si>
  <si>
    <t>COORDINADOR EN PROGRAMAS PRESUPUESTALES</t>
  </si>
  <si>
    <t>42188191</t>
  </si>
  <si>
    <t>CHAVEZ CABRERA LOLI JHOVER</t>
  </si>
  <si>
    <t>ESPECIALISTA EN CONTROL PREVIO</t>
  </si>
  <si>
    <t>07459846</t>
  </si>
  <si>
    <t>CHAVEZ ESCOBEDO CARLOS EDUARDO</t>
  </si>
  <si>
    <t>29329796</t>
  </si>
  <si>
    <t>CHAVEZ ESTREMADOYRO HECTOR GERMAN</t>
  </si>
  <si>
    <t>21860300</t>
  </si>
  <si>
    <t>CHAVEZ GIL LUIS RICARDO</t>
  </si>
  <si>
    <t>ASISTENTE II ADMINISTRATIVO</t>
  </si>
  <si>
    <t>43554640</t>
  </si>
  <si>
    <t>CHAVEZ HUACACHINO VICTORIA GENOVEVA</t>
  </si>
  <si>
    <t>ASISTENTE DE RONDAS CAMPESINAS - HUANUCO</t>
  </si>
  <si>
    <t>41859233</t>
  </si>
  <si>
    <t>CHAVEZ MATEO RUSBEL SAMUEL</t>
  </si>
  <si>
    <t>ASISTENTE EN GESTION DE BIENES INMUEBLES</t>
  </si>
  <si>
    <t>46111964</t>
  </si>
  <si>
    <t>CHAVEZ MIRANDA SILVIA YESSENIA</t>
  </si>
  <si>
    <t>43566421</t>
  </si>
  <si>
    <t>CHAVEZ RETAMOZO LUIS BRUNO</t>
  </si>
  <si>
    <t>Analista I en Planeamiento y Programas Presupuestales</t>
  </si>
  <si>
    <t>09945335</t>
  </si>
  <si>
    <t>CHAVEZ RIOS OSCAR EDUARDO</t>
  </si>
  <si>
    <t>ANALISTA I DE CONTROL PREVIO</t>
  </si>
  <si>
    <t>06669211</t>
  </si>
  <si>
    <t>CHAVEZ SIFUENTES EDWAR CESAR</t>
  </si>
  <si>
    <t>ASISTENTE DE TESORERIA</t>
  </si>
  <si>
    <t>ASESOR LEGAL</t>
  </si>
  <si>
    <t>10783166</t>
  </si>
  <si>
    <t>CHAVEZ VALLEJOS SANTIAGO ESTUARDO</t>
  </si>
  <si>
    <t>ASISTENTE EN CONTROL PREVIO</t>
  </si>
  <si>
    <t>46851942</t>
  </si>
  <si>
    <t>CHEMPEN LINDO PIERINA GIANYNNA</t>
  </si>
  <si>
    <t xml:space="preserve">COORDINADOR DE DERECHOS DE LAS PERSONAS Y POLÍTICAS PÚBLICAS </t>
  </si>
  <si>
    <t>10491979</t>
  </si>
  <si>
    <t>CHIARA BELLIDO WALTER JAIME</t>
  </si>
  <si>
    <t>47125374</t>
  </si>
  <si>
    <t>CHILENO CORNETERO NALLELY YERALDIN</t>
  </si>
  <si>
    <t>ANALISTA II  LEGAL</t>
  </si>
  <si>
    <t>46193189</t>
  </si>
  <si>
    <t>CHIMPÉN VILLALOBOS SERGIO REINHARD</t>
  </si>
  <si>
    <t>25831370</t>
  </si>
  <si>
    <t>CHIONG LIZANO ORLANDO YAHIR</t>
  </si>
  <si>
    <t>73853499</t>
  </si>
  <si>
    <t>CHIPANA VALENCIA CORIN CECIBEL</t>
  </si>
  <si>
    <t xml:space="preserve"> ESCUELA - TITULADO</t>
  </si>
  <si>
    <t>43667974</t>
  </si>
  <si>
    <t>CHOCCE VASQUEZ SUSANA CARLA</t>
  </si>
  <si>
    <t>COORDINADOR DE PROCESOS INTERNOS</t>
  </si>
  <si>
    <t>40448823</t>
  </si>
  <si>
    <t>CHULAN CARRANZA MIRLA MARITA</t>
  </si>
  <si>
    <t>ASISTENTE DE VINCULACION Y DESVINCULACIÒN</t>
  </si>
  <si>
    <t>40991894</t>
  </si>
  <si>
    <t>CHUMBE RUIZ MELVIN ANTONIO</t>
  </si>
  <si>
    <t>ANALISTA CONTABLE I</t>
  </si>
  <si>
    <t>10217284</t>
  </si>
  <si>
    <t>CHUMBIRAY CUBA NERY JULISA</t>
  </si>
  <si>
    <t>ESPECIALISTA JURIDICO</t>
  </si>
  <si>
    <t>15425797</t>
  </si>
  <si>
    <t>CHUMPITAZ CHUMPITAZ VICTOR ROMEL</t>
  </si>
  <si>
    <t>AUDITOR (A) JEFE DE COMISIÓN</t>
  </si>
  <si>
    <t>07454363</t>
  </si>
  <si>
    <t>CHUNGA PURIZACA JAVIER NEPTALI</t>
  </si>
  <si>
    <t>40039113</t>
  </si>
  <si>
    <t>CHUNGA RUIZ RUTH LILIANA</t>
  </si>
  <si>
    <t>PERIODISTA-REDACTOR</t>
  </si>
  <si>
    <t>02821627</t>
  </si>
  <si>
    <t>CHUQUIHUANGA YANAYACO MARIA ISABEL</t>
  </si>
  <si>
    <t>47372492</t>
  </si>
  <si>
    <t>CHUQUIMAJO OROZCO FABIOLA</t>
  </si>
  <si>
    <t>44625761</t>
  </si>
  <si>
    <t>CHUQUIMANTARI INGA LUCY VANESSA</t>
  </si>
  <si>
    <t>Analista III Jurídico</t>
  </si>
  <si>
    <t>42906219</t>
  </si>
  <si>
    <t>CHURATA QUISPE JANETH ELIZABETH</t>
  </si>
  <si>
    <t>42758374</t>
  </si>
  <si>
    <t>CIEZA RAMOS LORENA MARIA</t>
  </si>
  <si>
    <t>45371399</t>
  </si>
  <si>
    <t>CIEZA TENORIO RUGBY YURI</t>
  </si>
  <si>
    <t>SECRETARIA II</t>
  </si>
  <si>
    <t>25817876</t>
  </si>
  <si>
    <t>CIGARROSTEGUI VARGAS MAGALY MERCEDEZ</t>
  </si>
  <si>
    <t>ANALISTA III DE BASE DE DATOS</t>
  </si>
  <si>
    <t>25801070</t>
  </si>
  <si>
    <t>CIPRIANO CARRASCAL ANIBAL HUGO</t>
  </si>
  <si>
    <t>09446472</t>
  </si>
  <si>
    <t>CISNEROS ESCOBAR JENNY SILVIA</t>
  </si>
  <si>
    <t>10876860</t>
  </si>
  <si>
    <t>COA ARQUEROS JANO RAUL</t>
  </si>
  <si>
    <t>47364740</t>
  </si>
  <si>
    <t>COLLANTES GRAUS JANIRA KAREN</t>
  </si>
  <si>
    <t>ESPEC. EN PLANIFIC. Y PRESUPUESTO PUBLI.</t>
  </si>
  <si>
    <t>07194596</t>
  </si>
  <si>
    <t>COLLAS CAMACHO PROSPERO INOCENCIO</t>
  </si>
  <si>
    <t xml:space="preserve"> MAESTRIA - COMPLETA</t>
  </si>
  <si>
    <t>ANALISTA LEGAL III EN CONTROL, CUMPLIMIENTO Y CONFIANZA</t>
  </si>
  <si>
    <t>41609464</t>
  </si>
  <si>
    <t>CONCHA CHIRINOS GIULIANA JAMELY</t>
  </si>
  <si>
    <t>09694630</t>
  </si>
  <si>
    <t>CONCHA PIMENTEL JOSE HUMBERTO</t>
  </si>
  <si>
    <t>ANALISTA I DE CONTRAINTELIGENCIA</t>
  </si>
  <si>
    <t>09236632</t>
  </si>
  <si>
    <t>CONDE CUELLAR CESAR ARMANDO</t>
  </si>
  <si>
    <t>ANALISTA I DE SISTEMAS DE INFORMACION</t>
  </si>
  <si>
    <t>45783758</t>
  </si>
  <si>
    <t>CONDE MEZA STEVENS  ADOLFO</t>
  </si>
  <si>
    <t>ASISTENTE I DE SISTEMAS</t>
  </si>
  <si>
    <t>ANALISTA II EN FORMULACION DE POLITICAS Y PLANES</t>
  </si>
  <si>
    <t>70309430</t>
  </si>
  <si>
    <t>CONDORI HUAMAN JANETH VANESSA</t>
  </si>
  <si>
    <t>ANALISTA II EN GESTION INTERNA</t>
  </si>
  <si>
    <t>42201651</t>
  </si>
  <si>
    <t>CONEJO LUNA ANALY SARITA</t>
  </si>
  <si>
    <t>18027273</t>
  </si>
  <si>
    <t>CONTRERAS MORENO WILLIAM RAUL</t>
  </si>
  <si>
    <t>41668422</t>
  </si>
  <si>
    <t>CONTRERAS ZAVALA VICTOR CARLOS</t>
  </si>
  <si>
    <t>Analista II Juridico</t>
  </si>
  <si>
    <t>41610197</t>
  </si>
  <si>
    <t>COPAJA ZUÑIGA CARLOS ALBERTO</t>
  </si>
  <si>
    <t>09995121</t>
  </si>
  <si>
    <t>COQUIS BOYER GIOVANNA PAOLA</t>
  </si>
  <si>
    <t>ANALISTA II DE PENSIONES Y BENEFICIOS</t>
  </si>
  <si>
    <t>08624359</t>
  </si>
  <si>
    <t>CORAHUA JACOBI GREGORIA</t>
  </si>
  <si>
    <t>31664022</t>
  </si>
  <si>
    <t>CORAL LUNA JAIME RUIZ</t>
  </si>
  <si>
    <t>MAESTRIA</t>
  </si>
  <si>
    <t>10041725</t>
  </si>
  <si>
    <t>CORDERO BAUTISTA EDGAR ALBINO</t>
  </si>
  <si>
    <t>ESPECIALISTA II EN GIS</t>
  </si>
  <si>
    <t>41229917</t>
  </si>
  <si>
    <t>CORDOVA CALLE BRAULIO MELITON</t>
  </si>
  <si>
    <t>73639981</t>
  </si>
  <si>
    <t>CORDOVA JUAREZ LESLY LUCIA</t>
  </si>
  <si>
    <t>ESPECIALISTA RESPONSABLE DE LA GESTIÓN PATRIMONIAL DE BIENES MUEBLES</t>
  </si>
  <si>
    <t>10694882</t>
  </si>
  <si>
    <t>CORDOVA MORALES LEO IVAN</t>
  </si>
  <si>
    <t>44460834</t>
  </si>
  <si>
    <t>CORIAT DELGADO LILY ELVA</t>
  </si>
  <si>
    <t>15726713</t>
  </si>
  <si>
    <t>CORIMANYA MAMANI JOSE MANUEL</t>
  </si>
  <si>
    <t>ESPECIALISTA EN PRESUPUESTO</t>
  </si>
  <si>
    <t>01128794</t>
  </si>
  <si>
    <t>CORNEJO RUIZ NORMA CAROLA</t>
  </si>
  <si>
    <t>ANALISTA II DE PLANILLAS</t>
  </si>
  <si>
    <t>10117441</t>
  </si>
  <si>
    <t>CORNEJO TOVAR ISMAEL</t>
  </si>
  <si>
    <t>40385924</t>
  </si>
  <si>
    <t>CORNEJO VALDIVIA HUGUETTE YAMILE</t>
  </si>
  <si>
    <t>06772622</t>
  </si>
  <si>
    <t>CORNELIO TRONCOSO CARMEN MILAGROS</t>
  </si>
  <si>
    <t>ANALISTA I JURIDICO DEL AREA CIVIL</t>
  </si>
  <si>
    <t>45189261</t>
  </si>
  <si>
    <t>CORONADO QUINTEROS ALEJANDRA JERY</t>
  </si>
  <si>
    <t>73177956</t>
  </si>
  <si>
    <t>CORREA NUÑEZ BILLY STEVEN</t>
  </si>
  <si>
    <t>DERECHO Y CIENCIA POLITICA</t>
  </si>
  <si>
    <t>10581428</t>
  </si>
  <si>
    <t>CORTEZ GUTIERREZ LIZ JUDITH</t>
  </si>
  <si>
    <t>ANALISTA III DE OPERACIONES RECIPORCAS</t>
  </si>
  <si>
    <t>09663597</t>
  </si>
  <si>
    <t>CORTEZ ORTIZ RICHARD</t>
  </si>
  <si>
    <t>25857079</t>
  </si>
  <si>
    <t>CORTEZ SANTOS HAYDEE MARIA DEL ROSARIO</t>
  </si>
  <si>
    <t>ASESOR AD HONOREM</t>
  </si>
  <si>
    <t>20992222</t>
  </si>
  <si>
    <t>CORTIJO ARRIETA CESAR</t>
  </si>
  <si>
    <t>ANALISTA III DE MONITOREO DE PLANES Y PROGRAMAS DE SEGURIDAD CIUDADANA</t>
  </si>
  <si>
    <t>43325593</t>
  </si>
  <si>
    <t>CORZO MANRIQUE ARNALDO RUBEN</t>
  </si>
  <si>
    <t>ADMINISTRACION Y CIENCIAS POLICIALES</t>
  </si>
  <si>
    <t>06622705</t>
  </si>
  <si>
    <t>COSIO RONDON JULIO AMILCAR</t>
  </si>
  <si>
    <t>06780194</t>
  </si>
  <si>
    <t>COSME MELENDEZ MARY DESHIREE</t>
  </si>
  <si>
    <t>44811488</t>
  </si>
  <si>
    <t>CRESPO MINAYA MARIA LIZETH</t>
  </si>
  <si>
    <t>07492139</t>
  </si>
  <si>
    <t>CRIOLLO ZAMBRANO MARCO ANTONIO</t>
  </si>
  <si>
    <t>CIENCIAS ECONOMICAS</t>
  </si>
  <si>
    <t>ESPECIALISTA EN ADMINISTRACION</t>
  </si>
  <si>
    <t>41994173</t>
  </si>
  <si>
    <t>CRISTOBAL JIMENEZ VANESA</t>
  </si>
  <si>
    <t>25757649</t>
  </si>
  <si>
    <t>CRUZ CABADA SOLEDAD DEL PILAR</t>
  </si>
  <si>
    <t>41567889</t>
  </si>
  <si>
    <t>CRUZ JARAMILLO HANDHY AMADEO</t>
  </si>
  <si>
    <t>25705578</t>
  </si>
  <si>
    <t>CRUZ SILVA GISELA JANETT</t>
  </si>
  <si>
    <t>03690808</t>
  </si>
  <si>
    <t>CRUZ TORRES RHINA MARIA</t>
  </si>
  <si>
    <t>ESPECIALISTA I EN SEGURIDAD DE LA INFORMACIÓN</t>
  </si>
  <si>
    <t>43005814</t>
  </si>
  <si>
    <t>CRUZ UGARTE JOSUÉ ROLANDO</t>
  </si>
  <si>
    <t>ESPECIALISTA DE SISTEMAS</t>
  </si>
  <si>
    <t>42814401</t>
  </si>
  <si>
    <t>CRUZADO MEJIA HENRRY ANSHISHON</t>
  </si>
  <si>
    <t>ESPECIALISTA LEGAL EN INVESTIGACIÓN Y DEFENSA</t>
  </si>
  <si>
    <t>07632606</t>
  </si>
  <si>
    <t>CRUZADO PAREDES ELMER ALEJANDRO</t>
  </si>
  <si>
    <t>ESPECIALISTA RESPONSABLE PARA LA GESTIÓN PATRIMONIAL Y SANEAMIENTO DE BIENES MUEBLES</t>
  </si>
  <si>
    <t>07452190</t>
  </si>
  <si>
    <t>CUADRA ARCAYA ROBERTO CARLOS</t>
  </si>
  <si>
    <t>ANALISTA LEGAL</t>
  </si>
  <si>
    <t>00794467</t>
  </si>
  <si>
    <t>CUADROS CUSQUISIVAN CECILIA MARISOL</t>
  </si>
  <si>
    <t>08101099</t>
  </si>
  <si>
    <t>CUADROS PIÑA JORGE LUIS ENRIQUE</t>
  </si>
  <si>
    <t>ANALISTA I DE REDES</t>
  </si>
  <si>
    <t>44131441</t>
  </si>
  <si>
    <t>CUADROS QUICHIZ LUZMILA HILDA</t>
  </si>
  <si>
    <t>43853417</t>
  </si>
  <si>
    <t>CUADROS SILVA RAUL GILBERTO</t>
  </si>
  <si>
    <t>45443323</t>
  </si>
  <si>
    <t>CUBAS MARQUEZ AUGUSTO FERNANDO</t>
  </si>
  <si>
    <t>ESPECIALISTA LEGAL EN DELITOS DEL CRIMEN ORGANIZADO</t>
  </si>
  <si>
    <t>APOYO PROFESIONAL</t>
  </si>
  <si>
    <t>04081204</t>
  </si>
  <si>
    <t>CUENCA HUANCA MARISOL SOCORRO</t>
  </si>
  <si>
    <t>47475285</t>
  </si>
  <si>
    <t>CUEVA OCHOA JENNY GIOVANNA</t>
  </si>
  <si>
    <t>46306745</t>
  </si>
  <si>
    <t>CUEVA PASTOR CHRISTIAN ERICK</t>
  </si>
  <si>
    <t>ESP.RECOP.,PROC.SISTEM.PERM.INF.SOCIOPOL</t>
  </si>
  <si>
    <t>41403465</t>
  </si>
  <si>
    <t>CUEVA SOLIS GERSON</t>
  </si>
  <si>
    <t>ANALISTA III DE REDES</t>
  </si>
  <si>
    <t>45616788</t>
  </si>
  <si>
    <t>CUMBICOS DIAZ MARCO JESUS</t>
  </si>
  <si>
    <t>OPERADOR DE ARCHIVO Y GESTIÓN DE DOCUMENTOS</t>
  </si>
  <si>
    <t>06251741</t>
  </si>
  <si>
    <t>CUNEO BAELLA ROBERTO ANTONIO</t>
  </si>
  <si>
    <t>42862252</t>
  </si>
  <si>
    <t>CURAY BRAVO ROSA AMELIA</t>
  </si>
  <si>
    <t>ABOGADO COORDINADOR PARA EL AREA DE RECUPERACIONES EN MATERIA PENAL</t>
  </si>
  <si>
    <t>40632911</t>
  </si>
  <si>
    <t>CUYA CARRANZA ROSMARY</t>
  </si>
  <si>
    <t>AUXILIAR DE OFICINA</t>
  </si>
  <si>
    <t>41187654</t>
  </si>
  <si>
    <t>CUYA CRUCES JOHNNY RICHARD</t>
  </si>
  <si>
    <t>COORDINADOR ADMINISTRATIVO</t>
  </si>
  <si>
    <t>08369106</t>
  </si>
  <si>
    <t>CUYA DELGADO JAIME RODOLFO</t>
  </si>
  <si>
    <t>ASISTENTE (A) I EN ANALISIS Y MONITOREO DEL CENTRO DE OPERACIONES DE EMERGENCIA</t>
  </si>
  <si>
    <t>48581254</t>
  </si>
  <si>
    <t>CUYO CALDERON BEATRIZ MARIBEL</t>
  </si>
  <si>
    <t>ESPECIALISTA II EN MODERNIZACION</t>
  </si>
  <si>
    <t>07584582</t>
  </si>
  <si>
    <t>DATTO DE LOS RIOS ELSA LINA</t>
  </si>
  <si>
    <t>OTROS PROCESOS DE CAPACITACION</t>
  </si>
  <si>
    <t>ASISTENTE II DE SISTEMAS</t>
  </si>
  <si>
    <t>43868882</t>
  </si>
  <si>
    <t>DAVILA ATOCHE EVER ANTONIO</t>
  </si>
  <si>
    <t>42770042</t>
  </si>
  <si>
    <t>DAVILA MOSCOSO CLAUDIA LILIANA</t>
  </si>
  <si>
    <t>ESPECIALISTA</t>
  </si>
  <si>
    <t>06793256</t>
  </si>
  <si>
    <t>DE BARRENECHEA CHAVEZ MONICA DEL PILAR</t>
  </si>
  <si>
    <t>ANALISTA I EN DISEÑO DE POLITICAS DE SEGURIDAD CIUDADANA</t>
  </si>
  <si>
    <t>42915329</t>
  </si>
  <si>
    <t>DE LA CRUZ BAQUERIZO FREDDY ISAAC</t>
  </si>
  <si>
    <t>SOCIOLOGIA</t>
  </si>
  <si>
    <t>ESPECIALISTA EN PLANEAMIENTO</t>
  </si>
  <si>
    <t>10690064</t>
  </si>
  <si>
    <t>DE LA CRUZ BOJORQUEZ JOSE FERNANDO</t>
  </si>
  <si>
    <t>ESPECIALISTA EN PRESUPUESTO PUBLICO</t>
  </si>
  <si>
    <t>10057776</t>
  </si>
  <si>
    <t>DE LA CRUZ DAVILA JOHNNY</t>
  </si>
  <si>
    <t>ANALISTA III EN CRIMEN ORGANIZADO</t>
  </si>
  <si>
    <t>09874674</t>
  </si>
  <si>
    <t>DE LA CRUZ QUINTANA SILVIA NAYDA</t>
  </si>
  <si>
    <t>07919541</t>
  </si>
  <si>
    <t>DE LA PEÑA ALARCO MARIA ISABEL</t>
  </si>
  <si>
    <t>ESPECIALISTA EN MONITOREO Y EVALUACION PARA LA IMPLEMENTACION DEL PLAN NACIONAL DE ACCION CONTRA LA TRATA DE PERSONAS</t>
  </si>
  <si>
    <t>06264894</t>
  </si>
  <si>
    <t>DE LA TORRE VICENTE MARIA LUISA</t>
  </si>
  <si>
    <t>ESPECIALISTA EN ARCHIVO</t>
  </si>
  <si>
    <t>07307919</t>
  </si>
  <si>
    <t>DEL AGUILA BARTRA HERLINDA</t>
  </si>
  <si>
    <t>46314750</t>
  </si>
  <si>
    <t>DEL ARCA BUITRON LAURA BETHZABE</t>
  </si>
  <si>
    <t>ANALISTA III EN EJECUCIÓN CONTRACTUAL</t>
  </si>
  <si>
    <t>10060895</t>
  </si>
  <si>
    <t>DEL CARPIO O' BRIEN IVETTE</t>
  </si>
  <si>
    <t>ANALISTA II LEGAL</t>
  </si>
  <si>
    <t>23800640</t>
  </si>
  <si>
    <t>DEL CASTILLO ALATRISTA RAUL</t>
  </si>
  <si>
    <t>41066121</t>
  </si>
  <si>
    <t>DEL CASTILLO SORIA LUIS ALBERTO</t>
  </si>
  <si>
    <t>ANALISTA</t>
  </si>
  <si>
    <t>22272378</t>
  </si>
  <si>
    <t>DEL POZO MORENO JESUS ALEJANDRO</t>
  </si>
  <si>
    <t>46118561</t>
  </si>
  <si>
    <t>DEL RIO FARRO LILIA ROSSANNA</t>
  </si>
  <si>
    <t>02857973</t>
  </si>
  <si>
    <t>DEL RIO TIMANA DALIA KATHERINE</t>
  </si>
  <si>
    <t>Asistente Jurídico (a) I</t>
  </si>
  <si>
    <t>47636086</t>
  </si>
  <si>
    <t>DELGADO CORNEJO BRIAN NAHUN</t>
  </si>
  <si>
    <t>28310876</t>
  </si>
  <si>
    <t>DELGADO GUTIERREZ ALEJANDRO JUAN</t>
  </si>
  <si>
    <t>08604684</t>
  </si>
  <si>
    <t>DELGADO JAUREGUI BETTY</t>
  </si>
  <si>
    <t>ANALISTA II DE CONTRAINTELIGENCIA</t>
  </si>
  <si>
    <t>06032509</t>
  </si>
  <si>
    <t>DELGADO MINAURO JAIME MILTON</t>
  </si>
  <si>
    <t>43680703</t>
  </si>
  <si>
    <t>DEZA GOMEZ WALTER ALFREDO</t>
  </si>
  <si>
    <t>40862085</t>
  </si>
  <si>
    <t>DI LIBERTO ROLDAN JAIME DANTE</t>
  </si>
  <si>
    <t>06765507</t>
  </si>
  <si>
    <t>DIAZ CAVAGNERI BERTHA CONSUELO</t>
  </si>
  <si>
    <t>FOTOGRAFO</t>
  </si>
  <si>
    <t>06200824</t>
  </si>
  <si>
    <t>DIAZ FLORES PEDRO</t>
  </si>
  <si>
    <t>FOTOGRAFIA</t>
  </si>
  <si>
    <t>45477106</t>
  </si>
  <si>
    <t>DIAZ GALVEZ TATIANA MARYLYN YAQUELYNI</t>
  </si>
  <si>
    <t>45467757</t>
  </si>
  <si>
    <t>DIAZ GONZALES SAMUEL</t>
  </si>
  <si>
    <t>08799482</t>
  </si>
  <si>
    <t>DIAZ GONZALEZ MARIA ESPERANZA</t>
  </si>
  <si>
    <t>08142580</t>
  </si>
  <si>
    <t>DIAZ LAZO FRANCISCO HUMBERTO</t>
  </si>
  <si>
    <t>COORDINADOR DE PRENSA</t>
  </si>
  <si>
    <t>09657326</t>
  </si>
  <si>
    <t>DIAZ MARTINEZ YERKO</t>
  </si>
  <si>
    <t>09966488</t>
  </si>
  <si>
    <t>DIAZ MAURICIO VERONICA NELSI</t>
  </si>
  <si>
    <t>ANALISTA III EN RECURSOS HUMANOS</t>
  </si>
  <si>
    <t>70190190</t>
  </si>
  <si>
    <t>DIAZ MILLA ALBERTO DAVID</t>
  </si>
  <si>
    <t>44398241</t>
  </si>
  <si>
    <t>DIAZ OTAROLA CESAR ERNESTO</t>
  </si>
  <si>
    <t>44527931</t>
  </si>
  <si>
    <t>DIAZ QUIROZ PABLO ENRIQUE</t>
  </si>
  <si>
    <t>41464793</t>
  </si>
  <si>
    <t>DIAZ RODRIGUEZ MARIELLA SHEYLA</t>
  </si>
  <si>
    <t>TÉCNICO ADMINISTRATIVO</t>
  </si>
  <si>
    <t>10406754</t>
  </si>
  <si>
    <t>DIAZ SANCHEZ CARLOS ALBERTO</t>
  </si>
  <si>
    <t>45974552</t>
  </si>
  <si>
    <t>DIESTRA BREÑA JUAN CARLOS</t>
  </si>
  <si>
    <t>40388390</t>
  </si>
  <si>
    <t>DIESTRA SAENZ RENZO OMAR</t>
  </si>
  <si>
    <t>ANALISTA II EN SEGUIMIENTO, MONITOREO Y CONTROL</t>
  </si>
  <si>
    <t>32612104</t>
  </si>
  <si>
    <t>DIESTRA VIDAL ALDIMAR</t>
  </si>
  <si>
    <t>ANALISTA I DE TELECOMUNICACIONES</t>
  </si>
  <si>
    <t>43337351</t>
  </si>
  <si>
    <t>DIEZ   ALARCON   JOSE DAVID</t>
  </si>
  <si>
    <t>INGENIERIA DE TELECOMUNICACIONES Y REDES</t>
  </si>
  <si>
    <t>72042443</t>
  </si>
  <si>
    <t>DOMINGUEZ AZTO RUBEN MIGUEL</t>
  </si>
  <si>
    <t>43609866</t>
  </si>
  <si>
    <t>DOMINGUEZ FRANCO ARCENIO ALFONSO</t>
  </si>
  <si>
    <t>43978636</t>
  </si>
  <si>
    <t>DOMINGUEZ ODAR LUPITA DEL ROSARIO</t>
  </si>
  <si>
    <t>ANALISTA I EN RELACIONES PUBLICAS</t>
  </si>
  <si>
    <t>40099511</t>
  </si>
  <si>
    <t>DONAYRE LAZO JORGE LUIS</t>
  </si>
  <si>
    <t>COORDINADOR(A) EN GESTION DE RECURSOS HUMANOS</t>
  </si>
  <si>
    <t>10109984</t>
  </si>
  <si>
    <t>DOROTEO RUIZ SANTIAGO MARTIN</t>
  </si>
  <si>
    <t>42511908</t>
  </si>
  <si>
    <t>DUANY CHAVEZ PAMELA GIULIANA</t>
  </si>
  <si>
    <t>OPERADOR DE CENTRAL UNICA DE DENUNCIAS</t>
  </si>
  <si>
    <t>46574314</t>
  </si>
  <si>
    <t>DUEÑES PONDE CLEVER</t>
  </si>
  <si>
    <t>Operador de Atención</t>
  </si>
  <si>
    <t>40117384</t>
  </si>
  <si>
    <t>ECHEVARRIA ANGULO JESUS</t>
  </si>
  <si>
    <t>41565967</t>
  </si>
  <si>
    <t>ELIAS SALAS RAQUEL MONICA</t>
  </si>
  <si>
    <t>ESPECIALISTA LEGAL EN MONITOREO</t>
  </si>
  <si>
    <t>09803263</t>
  </si>
  <si>
    <t>ENCINAS GUERRA LUIS ANTONIO</t>
  </si>
  <si>
    <t>47854871</t>
  </si>
  <si>
    <t>ENRIQUE ROMERO PERCY LUIS</t>
  </si>
  <si>
    <t>46724954</t>
  </si>
  <si>
    <t>ESCALANTE CARDENAS ANIBAL</t>
  </si>
  <si>
    <t>ANALISTA II EN GESTION DEL CONOCIMIENTO</t>
  </si>
  <si>
    <t>40467768</t>
  </si>
  <si>
    <t>ESCALANTE PAULINO GLADYS ELIZABETH</t>
  </si>
  <si>
    <t>41279686</t>
  </si>
  <si>
    <t>ESCALANTE VALDIVIEZO CLAUDIA ISABEL</t>
  </si>
  <si>
    <t>08051268</t>
  </si>
  <si>
    <t>ESCOBAR TORRES MYRIAM EMILIA</t>
  </si>
  <si>
    <t>10254760</t>
  </si>
  <si>
    <t>ESPEZUA CHALCO ALIM OLGER</t>
  </si>
  <si>
    <t>ESPECIALISTA EN SELECCION DE PERSONAL</t>
  </si>
  <si>
    <t>07876199</t>
  </si>
  <si>
    <t>ESPINOSA BECERRA GRACIA BEATRIZ</t>
  </si>
  <si>
    <t>07242067</t>
  </si>
  <si>
    <t>ESPINOZA ALARCON HILDA</t>
  </si>
  <si>
    <t>ESPECIALISTA EN PLATAFORMAS DE SEGURIDAD PERIMETRAL</t>
  </si>
  <si>
    <t>42018389</t>
  </si>
  <si>
    <t>ESPINOZA ARANA ELVIS DANIEL</t>
  </si>
  <si>
    <t>06447351</t>
  </si>
  <si>
    <t>ESPINOZA BORDA ELENA CLARA</t>
  </si>
  <si>
    <t>INGENIERIA QUIMICA</t>
  </si>
  <si>
    <t>OPERADOR II DE ARCHIVO</t>
  </si>
  <si>
    <t>44070763</t>
  </si>
  <si>
    <t>ESPINOZA HUARANCCA HENRY ARNALDO</t>
  </si>
  <si>
    <t>71519591</t>
  </si>
  <si>
    <t>ESPINOZA MIRANDA NELLY SILVANA</t>
  </si>
  <si>
    <t>40324337</t>
  </si>
  <si>
    <t>ESPINOZA OCHOA MARIO ORLANDO</t>
  </si>
  <si>
    <t>ANALISTA II EN PROCESOS DE RECURSOS HUMANOS</t>
  </si>
  <si>
    <t>43020490</t>
  </si>
  <si>
    <t>ESPINOZA OSCCO MÓNICA EMILIA</t>
  </si>
  <si>
    <t>17841491</t>
  </si>
  <si>
    <t>ESPINOZA SOTOMAYOR ABDIAS</t>
  </si>
  <si>
    <t>ASISTENTE JURÍDICO I</t>
  </si>
  <si>
    <t>70021816</t>
  </si>
  <si>
    <t>ESTRELLA SANCHEZ EVELYN PAMELA</t>
  </si>
  <si>
    <t>ANALISTA I EN GESTIÓN PATRIMONIAL</t>
  </si>
  <si>
    <t>70800958</t>
  </si>
  <si>
    <t>ESTRELLA VALENTIN ZULEMA ESTHER</t>
  </si>
  <si>
    <t>09453797</t>
  </si>
  <si>
    <t>FAJARDO FRANCIA LUBIN MODESTO</t>
  </si>
  <si>
    <t>09999500</t>
  </si>
  <si>
    <t>FALCON CANCHAYA ROBINSON JAIRZINHO</t>
  </si>
  <si>
    <t>42732640</t>
  </si>
  <si>
    <t>FALCON CHAVEZ FRANCISCO JOSE</t>
  </si>
  <si>
    <t>23926774</t>
  </si>
  <si>
    <t>FARFAN MARTINEZ GORGE</t>
  </si>
  <si>
    <t>ANALISTA I EN RENDICIÓN DE VIÁTICOS</t>
  </si>
  <si>
    <t>46641987</t>
  </si>
  <si>
    <t>FARFAN OLORTEGUI RUTH NOEMI</t>
  </si>
  <si>
    <t>ASISTENTE ADMINISTRATIVA</t>
  </si>
  <si>
    <t>06663265</t>
  </si>
  <si>
    <t>FARFAN TOLEDO HILDA</t>
  </si>
  <si>
    <t>07353491</t>
  </si>
  <si>
    <t>FARFAN VILLEGAS GUILLERMO</t>
  </si>
  <si>
    <t xml:space="preserve">ESPECIALISTA EN EGRESOS Y REGISTROS </t>
  </si>
  <si>
    <t>40580646</t>
  </si>
  <si>
    <t>FARFAN YUCRA CARLOS DANIEL ISIDORO</t>
  </si>
  <si>
    <t>10452784</t>
  </si>
  <si>
    <t>FARIAS AGUIRRE EDILBERTO ALEJANDRO</t>
  </si>
  <si>
    <t>ANALISTA II EN DESARROLLO DE RECURSOS HUMANOS</t>
  </si>
  <si>
    <t>001148936</t>
  </si>
  <si>
    <t>FAUST --- MARCOS MATIAS</t>
  </si>
  <si>
    <t>ASISTENTE DE CONTABILIDAD</t>
  </si>
  <si>
    <t>40049139</t>
  </si>
  <si>
    <t>FERNANDEZ ALMIRON MARIBEL KATTY</t>
  </si>
  <si>
    <t>08029714</t>
  </si>
  <si>
    <t>FERNANDEZ CESPEDES JORGE LUIS</t>
  </si>
  <si>
    <t>INGENIERIA ADMINISTRATIVA</t>
  </si>
  <si>
    <t>43703281</t>
  </si>
  <si>
    <t>FERNANDEZ GONZALES CATHERINE STEPHANIE</t>
  </si>
  <si>
    <t>18876712</t>
  </si>
  <si>
    <t>FERNANDEZ JAUREGUI MIGUEL ANGEL</t>
  </si>
  <si>
    <t>33431848</t>
  </si>
  <si>
    <t>FERNANDEZ JERI JUAN ANTONIO</t>
  </si>
  <si>
    <t>09560126</t>
  </si>
  <si>
    <t>FERNANDEZ LOZANO WILDER ALIAN</t>
  </si>
  <si>
    <t>09664627</t>
  </si>
  <si>
    <t>FERNANDEZ PACIFICO CHRISITIAN</t>
  </si>
  <si>
    <t>43976316</t>
  </si>
  <si>
    <t>FERNÁNDEZ PÉREZ JOSÉ ALBERTO</t>
  </si>
  <si>
    <t>ASISTENTE EN GESTIÓN INTERNA DE ALTA DIRECCIÓN</t>
  </si>
  <si>
    <t>10111084</t>
  </si>
  <si>
    <t>FERNANDEZ PEREZ MILAGRITOS DORLISA</t>
  </si>
  <si>
    <t>42398066</t>
  </si>
  <si>
    <t>FERNANDEZ PEREZ YOBERT AUGUSTO</t>
  </si>
  <si>
    <t>ESPECIALISTA EN SEGUIMIENTO Y MONITOREO DE PROYECTOS DE INVERSION PUBLICA</t>
  </si>
  <si>
    <t>43657100</t>
  </si>
  <si>
    <t>FERNANDEZ SANCHEZ FLOR</t>
  </si>
  <si>
    <t>72628087</t>
  </si>
  <si>
    <t>FERNANDEZ TORRES LUIS ERNESTO</t>
  </si>
  <si>
    <t>45921363</t>
  </si>
  <si>
    <t>FERNANDEZ VASQUEZ RONY JAKFER</t>
  </si>
  <si>
    <t>41979458</t>
  </si>
  <si>
    <t>FERNÁNDEZ VENTOSILLA ARTURO</t>
  </si>
  <si>
    <t>ANALISTA III EN SOLUCIONES DE CONFLICTOS SOCIALES</t>
  </si>
  <si>
    <t>10771220</t>
  </si>
  <si>
    <t>FERREYRA ALEJOS RAYMUNDO SALVADOR</t>
  </si>
  <si>
    <t>40735480</t>
  </si>
  <si>
    <t>FIESTAS RUMICHE LUCIANO DANIEL</t>
  </si>
  <si>
    <t>EXPERTO EN SEGURIDAD DEMOCRATICA</t>
  </si>
  <si>
    <t>06806001</t>
  </si>
  <si>
    <t>FIGUEROA CHAVEZ SANDRO GROVER</t>
  </si>
  <si>
    <t>43700948</t>
  </si>
  <si>
    <t>FIGUEROA IRRIBARREN EDWING ABEL</t>
  </si>
  <si>
    <t xml:space="preserve">JEFE GABINETE DE ASESORES </t>
  </si>
  <si>
    <t>40609687</t>
  </si>
  <si>
    <t>FIGUEROA VALDERRAMA PATRICIA HILDA ELIZABETH</t>
  </si>
  <si>
    <t>44786774</t>
  </si>
  <si>
    <t>FLORES ACUÑA EMILIO TITO</t>
  </si>
  <si>
    <t>ESPECIALISTA EN CRIMEN ORGANIZADO</t>
  </si>
  <si>
    <t>43662026</t>
  </si>
  <si>
    <t>FLORES ALMESTAR JUAN ALFONSO</t>
  </si>
  <si>
    <t>ASESOR DE COMUNICACIONES Y PRENSA</t>
  </si>
  <si>
    <t>10633476</t>
  </si>
  <si>
    <t>FLORES AZAÑA FRANCCIS MILAGRO SUSAN</t>
  </si>
  <si>
    <t>DIRECTORA GENERAL</t>
  </si>
  <si>
    <t>44528852</t>
  </si>
  <si>
    <t>FLORES CARRILLO BERENICE CAROLINA</t>
  </si>
  <si>
    <t>ESPECIALISTA EN CONVENIOS NACIONALES</t>
  </si>
  <si>
    <t>08869844</t>
  </si>
  <si>
    <t>FLORES CASTRO ISABEL VERONICA</t>
  </si>
  <si>
    <t>ESPECIALISTA EN GESTION DE TIEMPOS</t>
  </si>
  <si>
    <t>43448602</t>
  </si>
  <si>
    <t>FLORES CAYAO MARITZA</t>
  </si>
  <si>
    <t>41618139</t>
  </si>
  <si>
    <t>FLORES CORDOVA YANINA MILAGROS</t>
  </si>
  <si>
    <t>46695709</t>
  </si>
  <si>
    <t>FLORES FLOREZ CECILIA LOURDES</t>
  </si>
  <si>
    <t>07116504</t>
  </si>
  <si>
    <t>FLORES GARCIA JORGE LUIS</t>
  </si>
  <si>
    <t>47011298</t>
  </si>
  <si>
    <t>FLORES GUEVARA GIANCARLO HUGO</t>
  </si>
  <si>
    <t>45139246</t>
  </si>
  <si>
    <t>FLORES LUCAR OSKAR RODOMYR</t>
  </si>
  <si>
    <t>44499540</t>
  </si>
  <si>
    <t>FLORES MUÑOZ LUZMILA</t>
  </si>
  <si>
    <t>44110552</t>
  </si>
  <si>
    <t>FLORES QUIROGA MILUSKA VANIA</t>
  </si>
  <si>
    <t>10215402</t>
  </si>
  <si>
    <t>FLORES RUIZ MONICA</t>
  </si>
  <si>
    <t>70801459</t>
  </si>
  <si>
    <t>FLORES SIFUENTES ARELIS INDIRA</t>
  </si>
  <si>
    <t>10790793</t>
  </si>
  <si>
    <t>FLORES TAFUR ALVARO LUIS</t>
  </si>
  <si>
    <t>ASISTENTE(A) LEGAL</t>
  </si>
  <si>
    <t>47615909</t>
  </si>
  <si>
    <t>FLORES VALDERRAMA JACKELINE SARA</t>
  </si>
  <si>
    <t>ANALISTA I PARA LA REGION DE AYACUCHO</t>
  </si>
  <si>
    <t>73202282</t>
  </si>
  <si>
    <t>FLOREZ CAMA DIEGO ANGEL</t>
  </si>
  <si>
    <t>29666838</t>
  </si>
  <si>
    <t>FLOREZ FLORES JOSE MIGUEL</t>
  </si>
  <si>
    <t>COORDINADOR EN GESTIÓN DE BENEFICIOS Y GESTION DE LEGAJOS</t>
  </si>
  <si>
    <t>41975056</t>
  </si>
  <si>
    <t>FLOREZ LECCA JUSTINIANO NESTOR</t>
  </si>
  <si>
    <t>ESPECIALISTA EN GESTIÓN DEL RENDIMIENTO Y CAPACITACIÓN</t>
  </si>
  <si>
    <t>43928136</t>
  </si>
  <si>
    <t>FRANCO GUTIÉRREZ SANDRA CAROLINA</t>
  </si>
  <si>
    <t>09377988</t>
  </si>
  <si>
    <t>FRANCO IPARRAGUIRRE JOSE ANTONIO</t>
  </si>
  <si>
    <t>ESPECIALISTA EN MONITOREO DE PROYECTOS DE INVERSION PUBLICA</t>
  </si>
  <si>
    <t>ESPECIALISTA EN RECURSOS HUMANOS</t>
  </si>
  <si>
    <t>40946172</t>
  </si>
  <si>
    <t>FUENTES ECHEGARAY JAIRO</t>
  </si>
  <si>
    <t>ASISTENTE EN SOPORTE TECNOLOGICO</t>
  </si>
  <si>
    <t>70282422</t>
  </si>
  <si>
    <t>FUENTES MARROQUIN LUIS EDUARDO</t>
  </si>
  <si>
    <t>07817210</t>
  </si>
  <si>
    <t>GALINDO ALVIZURI FERNANDO JESUS</t>
  </si>
  <si>
    <t>ASISTENTE EN SELECCION DE PERSONAL</t>
  </si>
  <si>
    <t>07626716</t>
  </si>
  <si>
    <t>GALLARDO VILLANUEVA BERNARDO</t>
  </si>
  <si>
    <t>ANALISTA DE COMUNICACIONES</t>
  </si>
  <si>
    <t>47547370</t>
  </si>
  <si>
    <t>GALLEGOS BARRERA FIORELLA PATRICIA</t>
  </si>
  <si>
    <t>42338543</t>
  </si>
  <si>
    <t>GALLO ROQUE CLAUDIA GISELLA</t>
  </si>
  <si>
    <t>10532452</t>
  </si>
  <si>
    <t>GALOC MAS EUDOCIA MARINA</t>
  </si>
  <si>
    <t>40018853</t>
  </si>
  <si>
    <t>GALVEZ CARO WENDY LUZ</t>
  </si>
  <si>
    <t>ESPECIALISTA EN PLANEAMIENTO Y PROGRAMAS PRESUPUESTALES</t>
  </si>
  <si>
    <t>43055276</t>
  </si>
  <si>
    <t>GALVEZ JARA MERCEDES</t>
  </si>
  <si>
    <t>ANALISTA I EN GESTION INTERNA</t>
  </si>
  <si>
    <t>06590145</t>
  </si>
  <si>
    <t>GALVEZ OLGUIN TERESA ROSA</t>
  </si>
  <si>
    <t>21865997</t>
  </si>
  <si>
    <t>GALVEZ YAURICASA RAFAEL EDGARDO</t>
  </si>
  <si>
    <t>06621134</t>
  </si>
  <si>
    <t>GALVEZ ZAPATA MARTHA MIRTHA</t>
  </si>
  <si>
    <t>ANALISTA LEGAL III EN SOLUCION DE CONFLICTOS</t>
  </si>
  <si>
    <t>74129573</t>
  </si>
  <si>
    <t>GAMARRA CARBAJAL ANGIE</t>
  </si>
  <si>
    <t>47051222</t>
  </si>
  <si>
    <t>GAMARRA ZARATE ROGGER CRISTIAN</t>
  </si>
  <si>
    <t>ANALISTA II EN GESTION PUBLICA Y PROCESOS</t>
  </si>
  <si>
    <t>44546931</t>
  </si>
  <si>
    <t>GAMBOA BUENDIA ALVARO MIGUEL</t>
  </si>
  <si>
    <t>47473169</t>
  </si>
  <si>
    <t>GAMBOA LÓPEZ DANGELO JESÚS</t>
  </si>
  <si>
    <t>72281883</t>
  </si>
  <si>
    <t>GAMONAL DE LA TORRE SHERLY DEL PILAR</t>
  </si>
  <si>
    <t>71951747</t>
  </si>
  <si>
    <t>GANAJA LEEY MARIA ISABEL</t>
  </si>
  <si>
    <t>ESPECIALISTA EN ORDEN PÚBLICO</t>
  </si>
  <si>
    <t>06077351</t>
  </si>
  <si>
    <t>GARAY VERÁSTEGUI VÍCTOR CARLOMAN</t>
  </si>
  <si>
    <t>07877666</t>
  </si>
  <si>
    <t>GARCES TRELLES KENNETH EDUARD</t>
  </si>
  <si>
    <t>ESPECIALISTA I EN CONTROL DE CAJA CHICA</t>
  </si>
  <si>
    <t>42597550</t>
  </si>
  <si>
    <t>GARCIA BRICEÑO JUANITA PATRICIA</t>
  </si>
  <si>
    <t>09951271</t>
  </si>
  <si>
    <t>GARCIA CORONEL MICHAEL JAIME</t>
  </si>
  <si>
    <t>46934569</t>
  </si>
  <si>
    <t>GARCIA GALINDO GISELA EVELYN</t>
  </si>
  <si>
    <t>ESPECIALISTA EN MONITOREO Y PLANEAMIENTO DE GESTIÓN DE COOPERACIÓN</t>
  </si>
  <si>
    <t>10714854</t>
  </si>
  <si>
    <t>GARCIA GODOS CANDIA CARLOS ENRIQUE</t>
  </si>
  <si>
    <t>27051942</t>
  </si>
  <si>
    <t>GARCIA LOZANO JESUS</t>
  </si>
  <si>
    <t>25569336</t>
  </si>
  <si>
    <t>GARCIA MARUCO YSMAEL HILARIO</t>
  </si>
  <si>
    <t>ANALISTA II EN MATERIA DE SEGURIDAD CIUDADANA</t>
  </si>
  <si>
    <t>09919614</t>
  </si>
  <si>
    <t>GARCIA MIRAVAL MARCO ANTONIO</t>
  </si>
  <si>
    <t>COORDINADOR DE DESARROLLO DE RECURSOS HUMANOS</t>
  </si>
  <si>
    <t>07918096</t>
  </si>
  <si>
    <t>GARCÍA PACHECO CARLOS DOMINGO</t>
  </si>
  <si>
    <t>08408797</t>
  </si>
  <si>
    <t>GARCIA PEREZ SARA ELVA</t>
  </si>
  <si>
    <t>OPERADOR (A) II DOCUMENTAL</t>
  </si>
  <si>
    <t>GARCÍA PÉREZ SARA ELVA</t>
  </si>
  <si>
    <t>05353673</t>
  </si>
  <si>
    <t>GARCIA RIOS JUANA ZOILA</t>
  </si>
  <si>
    <t>ARCHIVERO</t>
  </si>
  <si>
    <t>42776009</t>
  </si>
  <si>
    <t>GARCIA ROSAS MEYLIN JUANITA</t>
  </si>
  <si>
    <t>08561549</t>
  </si>
  <si>
    <t>GARCIA VASQUEZ CARLOS ALBERTO</t>
  </si>
  <si>
    <t>ANALISTA I EN CONTROL PREVIO</t>
  </si>
  <si>
    <t>09640401</t>
  </si>
  <si>
    <t>GARCIA ZUMAETA JOSE FERNANDO</t>
  </si>
  <si>
    <t>40534309</t>
  </si>
  <si>
    <t>GARCIA-MOREY GONZALES FABIOLA ELVIRA</t>
  </si>
  <si>
    <t>45124058</t>
  </si>
  <si>
    <t>GARRIDO GONZALES KEILA MIROSLAVA</t>
  </si>
  <si>
    <t>CIENCIA POLITICA Y GOBIERNO</t>
  </si>
  <si>
    <t>43461890</t>
  </si>
  <si>
    <t>GENTILLE VARGAS CESAR</t>
  </si>
  <si>
    <t>10761132</t>
  </si>
  <si>
    <t>GERONIMO SOVERO ROSANA SAIDA</t>
  </si>
  <si>
    <t>44454090</t>
  </si>
  <si>
    <t xml:space="preserve">GIL BECERRA JOSE LUIS </t>
  </si>
  <si>
    <t>46154500</t>
  </si>
  <si>
    <t>GIL NUÑEZ JUAN ANTONIO</t>
  </si>
  <si>
    <t>ANALISTA II EN GESTIÓN DE RELACIONES HUMANAS Y SOCIALES</t>
  </si>
  <si>
    <t>41531610</t>
  </si>
  <si>
    <t>GIRALDO POLO GISELLA ROXANA</t>
  </si>
  <si>
    <t>EXPERTO DE GOBIERNO INTERIOR</t>
  </si>
  <si>
    <t>20054354</t>
  </si>
  <si>
    <t>GIRON ROMAN GONZALO</t>
  </si>
  <si>
    <t>ASISTENTE DE RONDAS CAMPESINAS</t>
  </si>
  <si>
    <t>80608634</t>
  </si>
  <si>
    <t>GIRONDA HUAQUISTO PAULO CESAR</t>
  </si>
  <si>
    <t>10065698</t>
  </si>
  <si>
    <t>GODOY QUISPE EDUARDO ALEJANDRO</t>
  </si>
  <si>
    <t>47469452</t>
  </si>
  <si>
    <t>GOITIA SALVATIERRA VANIA MAYUMI</t>
  </si>
  <si>
    <t>ANALISTA II EN RECURSOS HUMANOS</t>
  </si>
  <si>
    <t>45613592</t>
  </si>
  <si>
    <t>GOMEZ APAC VICENTE PAUL</t>
  </si>
  <si>
    <t>ESPECIALISTA LEGAL PARA STPAD</t>
  </si>
  <si>
    <t>41404494</t>
  </si>
  <si>
    <t>GÓMEZ GUERRERO CLAUDIA</t>
  </si>
  <si>
    <t>ANALISTA I EN PLANEAMIENTO Y PRESUPUESTO EN SEGURIDAD CIUDADANA</t>
  </si>
  <si>
    <t>43362021</t>
  </si>
  <si>
    <t>GOMEZ MENDOZA SHIRLEY JANNET</t>
  </si>
  <si>
    <t>GESTOR TELEFONICO</t>
  </si>
  <si>
    <t>07472454</t>
  </si>
  <si>
    <t>GOMEZ ORDOÑEZ EDGAR SAUL</t>
  </si>
  <si>
    <t>ANALISTA I JURÍDICO - ÁREA CIVIL</t>
  </si>
  <si>
    <t>09879391</t>
  </si>
  <si>
    <t>GOMEZ PAULET NOELIA ROXANA</t>
  </si>
  <si>
    <t>ANALISTA II PARA LA GESTION Y SANEAMIENTO DE BIENES INMUEBLES</t>
  </si>
  <si>
    <t>10306913</t>
  </si>
  <si>
    <t>GOMEZ QUISPE CAROLA AMANDA</t>
  </si>
  <si>
    <t>46261575</t>
  </si>
  <si>
    <t>GOMEZ QUISPE TATIANA PAOLA</t>
  </si>
  <si>
    <t>SUPERVISOR GENERAL</t>
  </si>
  <si>
    <t>22989683</t>
  </si>
  <si>
    <t>GOMEZ RIOS FRANK</t>
  </si>
  <si>
    <t>ANALISTA I DE OPERACIONES ESTRATÉGICAS</t>
  </si>
  <si>
    <t>09449233</t>
  </si>
  <si>
    <t>GOMEZ YESQUEN LUIS DIOMEDES</t>
  </si>
  <si>
    <t>Auditora</t>
  </si>
  <si>
    <t>70437058</t>
  </si>
  <si>
    <t>GONZALES ANTON SHIRLEY</t>
  </si>
  <si>
    <t>16435884</t>
  </si>
  <si>
    <t>GONZALES BARBADILLO MARIA ELVIRA</t>
  </si>
  <si>
    <t>10216980</t>
  </si>
  <si>
    <t>GONZALES CARPIO HILDA ROSEMARY</t>
  </si>
  <si>
    <t>ASISTENTE JURIDICO(A) I</t>
  </si>
  <si>
    <t>44646932</t>
  </si>
  <si>
    <t>GONZALES CUADROS PATRICIA YOHANNA</t>
  </si>
  <si>
    <t>44132786</t>
  </si>
  <si>
    <t>GONZALES ESPINOZA ABRAHAM ISAIAS</t>
  </si>
  <si>
    <t>40866460</t>
  </si>
  <si>
    <t>GONZALES ROSAS JENNY JULISSA</t>
  </si>
  <si>
    <t>ANALISTA I EN PREVENCION Y GESTION DE CONFLICTOS SOCIALES</t>
  </si>
  <si>
    <t>40660738</t>
  </si>
  <si>
    <t>GONZALES SANCHEZ SAMANTHA ANTONIA</t>
  </si>
  <si>
    <t>COORDINADOR(A) EN PROYECTOS DE INVERSIÓN PRIVADA</t>
  </si>
  <si>
    <t>41977713</t>
  </si>
  <si>
    <t>GONZALES SOTO GIOVANNA FIORELLA</t>
  </si>
  <si>
    <t>ESPECIALISTA II EN PARTICIPACIÓN CIUDADANA</t>
  </si>
  <si>
    <t>45223111</t>
  </si>
  <si>
    <t>GONZALES VEGA GEORGEE GIOMAR</t>
  </si>
  <si>
    <t>ANALISTA II EN PARTICIPACION CIUDADANA NORTE</t>
  </si>
  <si>
    <t>ANALISTA II DE COMPENSACIONES</t>
  </si>
  <si>
    <t>46554618</t>
  </si>
  <si>
    <t>GONZALES VILLACREZ FREDDY MARTIN</t>
  </si>
  <si>
    <t>SECRETARIO TECNICO DE LOS PROCESOS ADMINISTRATIVOS DISCIPLINARIOS</t>
  </si>
  <si>
    <t>43746454</t>
  </si>
  <si>
    <t>GONZALEZ LEON JESSICA LIVIA</t>
  </si>
  <si>
    <t>47905357</t>
  </si>
  <si>
    <t>GORDILLO PAREDES ELIZABETH KATHERINE</t>
  </si>
  <si>
    <t>40465276</t>
  </si>
  <si>
    <t>GOTELLI MELENDEZ FIORELLA MERCEDES</t>
  </si>
  <si>
    <t>46650465</t>
  </si>
  <si>
    <t>GOZAR CASAS CLAUDIA ARACELI</t>
  </si>
  <si>
    <t>GÓZAR CASAS CLAUDIA ARACELI</t>
  </si>
  <si>
    <t>ANALISTA II EN PRODUCCIÓN FOTOGRÁFICA</t>
  </si>
  <si>
    <t>40764164</t>
  </si>
  <si>
    <t>GRÁNDEZ BERNAL RUBÉN</t>
  </si>
  <si>
    <t>43472071</t>
  </si>
  <si>
    <t>GUANILO SEMINARIO JOSE HERNAN</t>
  </si>
  <si>
    <t>43051383</t>
  </si>
  <si>
    <t>GUARDAMINO VALVERDE OSCAR JOSE</t>
  </si>
  <si>
    <t>09393589</t>
  </si>
  <si>
    <t>GUERRERO JAUREGUI VICTOR HUGO</t>
  </si>
  <si>
    <t>42135089</t>
  </si>
  <si>
    <t>GUERRERO SANTA CRUZ NEYSER</t>
  </si>
  <si>
    <t>ASISTENTE ADMINISTRATIVO (A)</t>
  </si>
  <si>
    <t>03244067</t>
  </si>
  <si>
    <t>GUEVARA HUAMAN REINA</t>
  </si>
  <si>
    <t>07292817</t>
  </si>
  <si>
    <t>GUEVARA PEREZ ALAN JAIME</t>
  </si>
  <si>
    <t>ESPECIALISTA EN COMUNICACION SOCIAL Y RELACIONES PUBLICAS</t>
  </si>
  <si>
    <t>41348829</t>
  </si>
  <si>
    <t>GUEVARA PRADA BEATRIZ ALEJANDRA</t>
  </si>
  <si>
    <t>71900943</t>
  </si>
  <si>
    <t>GUEVARA SOLANO CLARA KATTY</t>
  </si>
  <si>
    <t>42612597</t>
  </si>
  <si>
    <t>GUEVARA VILLAR JOSÉ ANTONIO EZEQUIEL</t>
  </si>
  <si>
    <t>40022194</t>
  </si>
  <si>
    <t>GUEVARA ZAPATA SANDRA BEATRIZ</t>
  </si>
  <si>
    <t>18167334</t>
  </si>
  <si>
    <t>GUTIERREZ ALVA JANET RAQUEL</t>
  </si>
  <si>
    <t>42200920</t>
  </si>
  <si>
    <t>GUTIERREZ BALTODANO FERNANDO MICHAEL</t>
  </si>
  <si>
    <t>41906318</t>
  </si>
  <si>
    <t>GUTIERREZ BENITES ALEX JOFFRE</t>
  </si>
  <si>
    <t>72443288</t>
  </si>
  <si>
    <t>GUTIERREZ CUBA LUIS RAUL</t>
  </si>
  <si>
    <t>09459855</t>
  </si>
  <si>
    <t>GUTIERREZ GAVANCHO BRUNO RICARDO</t>
  </si>
  <si>
    <t>08068377</t>
  </si>
  <si>
    <t>GUTIERREZ GOMEZ JULIO CESAR</t>
  </si>
  <si>
    <t>SECRETARIA DE ALTA DIRECCIÓN</t>
  </si>
  <si>
    <t>07875790</t>
  </si>
  <si>
    <t>GUTIERREZ GUEVARA CARMEN ARACELLI</t>
  </si>
  <si>
    <t>40932594</t>
  </si>
  <si>
    <t>GUTIERREZ MALDONADO JUAN JOSE</t>
  </si>
  <si>
    <t xml:space="preserve"> MAESTRIA - ESTUDIANTE</t>
  </si>
  <si>
    <t>74065568</t>
  </si>
  <si>
    <t>GUTIERREZ MASCCO BRIAN JOEL</t>
  </si>
  <si>
    <t>OPERADOR(A) DE ATENCION</t>
  </si>
  <si>
    <t>46070866</t>
  </si>
  <si>
    <t>GUTIERREZ RODRIGUEZ ETELY EDELMIRA</t>
  </si>
  <si>
    <t>COORDINADOR EN INTEGRACION CONTABLE</t>
  </si>
  <si>
    <t>06699388</t>
  </si>
  <si>
    <t>GUTIERREZ ROMERO DIOGENES</t>
  </si>
  <si>
    <t>ESPECIALISTA EN ESTADOS FINANCIEROS Y PRESUPUESTARIOS</t>
  </si>
  <si>
    <t>43276274</t>
  </si>
  <si>
    <t>GUTIERREZ SENISSE JORGE LUIS</t>
  </si>
  <si>
    <t>07419240</t>
  </si>
  <si>
    <t>GUTIERREZ VARGAS JANET OLGA</t>
  </si>
  <si>
    <t>71573333</t>
  </si>
  <si>
    <t>GUTIERREZ VELASQUEZ ANGELO JAIME</t>
  </si>
  <si>
    <t>42908373</t>
  </si>
  <si>
    <t>GUZMÁN FIESTAS RUDY SANTIAGO</t>
  </si>
  <si>
    <t>07963768</t>
  </si>
  <si>
    <t>GUZMAN GACON ROSMARY HORTENSIA</t>
  </si>
  <si>
    <t>AUDITOR JEFE DE COMISIÓN PARA EL ÓRGANO DE CONTROL INSTITUCIONAL</t>
  </si>
  <si>
    <t>10798155</t>
  </si>
  <si>
    <t>GUZMAN MARRUFFO BORIS</t>
  </si>
  <si>
    <t>ESPCIALISTA LEGAL EN PENSIONES</t>
  </si>
  <si>
    <t>22469551</t>
  </si>
  <si>
    <t>GUZMAN MORALES GUSTAVO</t>
  </si>
  <si>
    <t>09834040</t>
  </si>
  <si>
    <t>GUZMAN PEREZ EDUARDO ANTONIO</t>
  </si>
  <si>
    <t>08596862</t>
  </si>
  <si>
    <t>HARO SALVATIERRA JUAN CARLOS</t>
  </si>
  <si>
    <t>FORMADO</t>
  </si>
  <si>
    <t>43959855</t>
  </si>
  <si>
    <t>HENOSTROZA SOTO CALANCIO LÁZARO</t>
  </si>
  <si>
    <t>46644547</t>
  </si>
  <si>
    <t>HERBOZO DONAYRE RENZO CALEB</t>
  </si>
  <si>
    <t>ANALISTA II ESTADÍSTICO</t>
  </si>
  <si>
    <t>10108446</t>
  </si>
  <si>
    <t>HEREDIA CUCHO CARMEN ENRIQUETA</t>
  </si>
  <si>
    <t>ASISTENTE ESTADÍSTICO</t>
  </si>
  <si>
    <t>44123901</t>
  </si>
  <si>
    <t>HEREDIA PACHECO OSCAR DANIEL ALEJANDRO</t>
  </si>
  <si>
    <t>ASESOR(A)</t>
  </si>
  <si>
    <t>40488865</t>
  </si>
  <si>
    <t>HEREÑA ZAPATA PATRICIA MERCEDES</t>
  </si>
  <si>
    <t>ANALISTA I EN HERRAMIENTAS DE LUCHA CONTRA LA CORRUPCIÓN</t>
  </si>
  <si>
    <t>70049562</t>
  </si>
  <si>
    <t>HERMOZA JUSCAMAITA FLOR REYNA</t>
  </si>
  <si>
    <t>46543389</t>
  </si>
  <si>
    <t>HERNANDEZ CAVERO FLOR YULIANA</t>
  </si>
  <si>
    <t>ASISTENTE DE PLANILLAS</t>
  </si>
  <si>
    <t>47059442</t>
  </si>
  <si>
    <t>HERNANDEZ CHANAME LUIGI ARTURO</t>
  </si>
  <si>
    <t>ANALISTA I DE COMPENSACIONES</t>
  </si>
  <si>
    <t>ESPECIALISTA EN CONVENIOS INTERNACIONALES</t>
  </si>
  <si>
    <t>07029322</t>
  </si>
  <si>
    <t>HERNANDEZ CRESPO VICTOR GERMAN</t>
  </si>
  <si>
    <t>47810051</t>
  </si>
  <si>
    <t>HERNANDEZ GRANDEZ ANGIE GIANINA</t>
  </si>
  <si>
    <t>ANALISTA EN GESTIÓN DE RECURSOS DE TECNOLOGIAS DE LA INFORMACION</t>
  </si>
  <si>
    <t>42039747</t>
  </si>
  <si>
    <t>HERNANDEZ PEDRAZA LUZ ANGELITA</t>
  </si>
  <si>
    <t>COORDINADOR DE PROCESOS DE RECURSOS HUMANOS</t>
  </si>
  <si>
    <t>07588545</t>
  </si>
  <si>
    <t>HERNANDEZ SOTELO ELISEO WALTER</t>
  </si>
  <si>
    <t>10281240</t>
  </si>
  <si>
    <t>HERRERA JARA ALESSANDRA GILDA</t>
  </si>
  <si>
    <t>ASISTENTE(A) DE CONTROL GUBERNAMENTAL</t>
  </si>
  <si>
    <t>45219588</t>
  </si>
  <si>
    <t>HERRERA LOZANO LUCIANA VICTORIA</t>
  </si>
  <si>
    <t>46127981</t>
  </si>
  <si>
    <t>HERRERA VENEGAS GLORIA ALEJANDRA</t>
  </si>
  <si>
    <t>07256311</t>
  </si>
  <si>
    <t>HIDALGO GONZALES DE ABAD VERONICA ZARIDE</t>
  </si>
  <si>
    <t>07737999</t>
  </si>
  <si>
    <t>HIDALGO MARQUEZ RICARDO VICTOR</t>
  </si>
  <si>
    <t>ANALISTA EN GESTIÓN LOGÍSTICA</t>
  </si>
  <si>
    <t>45983864</t>
  </si>
  <si>
    <t>HIDALGO PANDURO CYNTHIA ROCIO</t>
  </si>
  <si>
    <t>31677881</t>
  </si>
  <si>
    <t>HIDALGO SOLIS FIDEL</t>
  </si>
  <si>
    <t>43232893</t>
  </si>
  <si>
    <t>HIJAR PAREDES JUAN DE MATA</t>
  </si>
  <si>
    <t>ESPECIALISTA EN MONITOREO Y SEGUIMIENTO</t>
  </si>
  <si>
    <t>10182781</t>
  </si>
  <si>
    <t>HIJAR SANTA MARIA CESAR ENRIQUE</t>
  </si>
  <si>
    <t>09379486</t>
  </si>
  <si>
    <t>HINOSTROZA PEREYRA MARIA ELIZABETH JACQUELINE</t>
  </si>
  <si>
    <t>10281696</t>
  </si>
  <si>
    <t>HOEMPLER ARANDA SHIRLEY</t>
  </si>
  <si>
    <t>Analista I de Control de Calidad</t>
  </si>
  <si>
    <t>42438753</t>
  </si>
  <si>
    <t>HORNA MERINO LILLY DEL CARMEN</t>
  </si>
  <si>
    <t>CONTADOR</t>
  </si>
  <si>
    <t>08213383</t>
  </si>
  <si>
    <t>HOSPINO TICSE EFRAIN RAUL</t>
  </si>
  <si>
    <t>ESPECIALISTA III EN EVALUACION DE PROYECTOS DE INVERSION PUBLICA</t>
  </si>
  <si>
    <t>21480525</t>
  </si>
  <si>
    <t>HOSTIA LEVANO CARMEN ROSA</t>
  </si>
  <si>
    <t>INGENIERIA CIVIL</t>
  </si>
  <si>
    <t>41791036</t>
  </si>
  <si>
    <t>HOYOS BRINGAS JACK SEGUNDO</t>
  </si>
  <si>
    <t>44583044</t>
  </si>
  <si>
    <t>HOYOS RODRIGUEZ JAIME ANTONIO</t>
  </si>
  <si>
    <t>70431343</t>
  </si>
  <si>
    <t>HUACHO TAFUR KATHERINE ANGELINE</t>
  </si>
  <si>
    <t>ANALISTA II EN COMUNICACIÓN DIGITAL</t>
  </si>
  <si>
    <t>43340690</t>
  </si>
  <si>
    <t>HUAMAN ALVIS ROCIO</t>
  </si>
  <si>
    <t>44375542</t>
  </si>
  <si>
    <t>HUAMAN CLIMACO CAROLINA JAZMIN</t>
  </si>
  <si>
    <t>TÉCNICO INFORMÁTICO</t>
  </si>
  <si>
    <t>40712236</t>
  </si>
  <si>
    <t>HUAMAN FARRO SERGIO DANIEL</t>
  </si>
  <si>
    <t>OPERADOR II DE DOCUMENTOS PARA LA MESA DE PARTES</t>
  </si>
  <si>
    <t>42344076</t>
  </si>
  <si>
    <t>HUAMAN FLORES ROGER</t>
  </si>
  <si>
    <t>ESPECIALISTA EN GESTIÓN DE COOPERACIÓN NACIONAL</t>
  </si>
  <si>
    <t>21117436</t>
  </si>
  <si>
    <t>HUAMAN GRANADOS SUSANA ELISA</t>
  </si>
  <si>
    <t>43517333</t>
  </si>
  <si>
    <t>HUAMAN JAMBO SEGUNDO GUILLERMO</t>
  </si>
  <si>
    <t>Asistente II Legal</t>
  </si>
  <si>
    <t>45320913</t>
  </si>
  <si>
    <t>HUAMAN LAGUNA GROVER ANDRE</t>
  </si>
  <si>
    <t>ESPECIALISTA EN PLANES Y PROGRAMAS</t>
  </si>
  <si>
    <t>20048589</t>
  </si>
  <si>
    <t>HUAMAN MEZA BLANCA NIEVE</t>
  </si>
  <si>
    <t>ANALISTA I EN PROCESOS DE RECURSOS HUMANOS</t>
  </si>
  <si>
    <t>46643468</t>
  </si>
  <si>
    <t>HUAMAN PRADA PILAR EVELYN LIZETTE</t>
  </si>
  <si>
    <t>42087041</t>
  </si>
  <si>
    <t>HUAMAN SCHULT RONALD GUILLERMO</t>
  </si>
  <si>
    <t>16692944</t>
  </si>
  <si>
    <t>HUAMAN TUME SEGUNDO</t>
  </si>
  <si>
    <t>ANALISTA II EN INTEGRACIÓN CONTABLE</t>
  </si>
  <si>
    <t>09847128</t>
  </si>
  <si>
    <t>HUAMAN VASQUEZ NORMA ESTHER</t>
  </si>
  <si>
    <t>TECNICO CONTABILIDAD</t>
  </si>
  <si>
    <t>ANALISTA I EN CUENTAS CONTABLES</t>
  </si>
  <si>
    <t>ANALISTA EN ARCHIVO</t>
  </si>
  <si>
    <t>70435263</t>
  </si>
  <si>
    <t>HUAMANI COELLO MIZAEL REMI</t>
  </si>
  <si>
    <t>ANALISTA I EN ARCHIVO</t>
  </si>
  <si>
    <t>HUAMANÍ COELLO MIZAEL REMÍ</t>
  </si>
  <si>
    <t>44202712</t>
  </si>
  <si>
    <t>HUAMANI COSINGA ADLER</t>
  </si>
  <si>
    <t>40701829</t>
  </si>
  <si>
    <t>HUANCA PILLCO RENE</t>
  </si>
  <si>
    <t>OPERADOR II EN TRAMITE DOCUMENTARIO</t>
  </si>
  <si>
    <t>HUANCA PILLCO RENÉ</t>
  </si>
  <si>
    <t>41044606</t>
  </si>
  <si>
    <t>HUANCA QUISPE ARTURO</t>
  </si>
  <si>
    <t>ANALISTA III EN SOPORTE DE SISTEMAS ADMINISTRATIVOS</t>
  </si>
  <si>
    <t>44136762</t>
  </si>
  <si>
    <t>HUANCA RAMOS JORGE</t>
  </si>
  <si>
    <t>46629457</t>
  </si>
  <si>
    <t>HUARCAYA MAMANI JESSICA ANABELL</t>
  </si>
  <si>
    <t>42196292</t>
  </si>
  <si>
    <t>HUAYANCA LUNA KARLA JOHANA</t>
  </si>
  <si>
    <t>46650066</t>
  </si>
  <si>
    <t>HUAYLLANI VARGAS AYDE MAGALI</t>
  </si>
  <si>
    <t>09370453</t>
  </si>
  <si>
    <t>HUERTA ZEVALLOS JOSE ALFONSO</t>
  </si>
  <si>
    <t>73256426</t>
  </si>
  <si>
    <t>HUMPIRE VILLENA ESTHER XIOMARA</t>
  </si>
  <si>
    <t>ANALISTA II EN ARTICULACION SECTORIAL</t>
  </si>
  <si>
    <t>32957224</t>
  </si>
  <si>
    <t>HURTADO ARROYO MOISES ERNESTO</t>
  </si>
  <si>
    <t>ANALISTA II EN ARTICULACIÓN</t>
  </si>
  <si>
    <t>HURTADO ARROYO MOISÉS ERNESTO</t>
  </si>
  <si>
    <t>TECNICO ESPECIALISTA EN EJECUCION PRESUPUESTAL</t>
  </si>
  <si>
    <t>08073881</t>
  </si>
  <si>
    <t>HURTADO ATOCHE JORGE ANTONIO</t>
  </si>
  <si>
    <t>15406750</t>
  </si>
  <si>
    <t>HURTADO CHUMPITAZ LUCIA NELIDA</t>
  </si>
  <si>
    <t>COORDINADOR(A) PARA EL ÁREA CIVIL, CONSTITUCIONAL, LABORAL Y EJECUCIÓN</t>
  </si>
  <si>
    <t>09860444</t>
  </si>
  <si>
    <t>HURTADO OSCCORIMA OSCAR</t>
  </si>
  <si>
    <t>08137083</t>
  </si>
  <si>
    <t>IBAÑEZ MEZA LUIS ANTONIO</t>
  </si>
  <si>
    <t>ASISTENTE DE SISTEMAS INFORMATICOS</t>
  </si>
  <si>
    <t>25770886</t>
  </si>
  <si>
    <t>IBARGUEN FLORES JORGE ERICSON</t>
  </si>
  <si>
    <t>43586399</t>
  </si>
  <si>
    <t>IBARRA CHANG LUIS ERNESTO</t>
  </si>
  <si>
    <t>43711455</t>
  </si>
  <si>
    <t>IDME CCAJMA LUIS</t>
  </si>
  <si>
    <t>41299334</t>
  </si>
  <si>
    <t>ILLAHUAMAN CHIPANA CRISTIAN ELIAS</t>
  </si>
  <si>
    <t>ANALISTA I EN GESTIÓN DE DOCUMENTOS Y ARCHIVO</t>
  </si>
  <si>
    <t>70439583</t>
  </si>
  <si>
    <t>INCA LOPEZ LUCIA VERONICA</t>
  </si>
  <si>
    <t>46447958</t>
  </si>
  <si>
    <t>INCIO SAAVEDRA KATHERINE DEL PILAR</t>
  </si>
  <si>
    <t>ANALISTA I DE GESTIÓN DE MONITOREO Y EVALUACIÓN DE INSTRUMENTOS DE COOPERACIÓN</t>
  </si>
  <si>
    <t>47889598</t>
  </si>
  <si>
    <t>INFANTE VERGARA PEDRO RICARDO</t>
  </si>
  <si>
    <t>46480567</t>
  </si>
  <si>
    <t>INGA HUARCAYA RICARDO ALEJANDRO</t>
  </si>
  <si>
    <t>40273031</t>
  </si>
  <si>
    <t>INOCENTE TORRES ENVER</t>
  </si>
  <si>
    <t>21124419</t>
  </si>
  <si>
    <t>JACAY LIMAYMANTA MARCO ANTONIO</t>
  </si>
  <si>
    <t>70168904</t>
  </si>
  <si>
    <t>JACINTO VARGAS YASUMI MAY BELLIN</t>
  </si>
  <si>
    <t>41742407</t>
  </si>
  <si>
    <t>JAKI TABOADA LIZZETH EMILENE</t>
  </si>
  <si>
    <t>08545714</t>
  </si>
  <si>
    <t>JARA CORSO CARLOS JAIME</t>
  </si>
  <si>
    <t>09303180</t>
  </si>
  <si>
    <t>JARA GRIJALVA RAFAEL RAUL</t>
  </si>
  <si>
    <t>06664866</t>
  </si>
  <si>
    <t>JAUREGUI ESCATE ELIZABETH MERCEDES</t>
  </si>
  <si>
    <t>42528851</t>
  </si>
  <si>
    <t>JERI SALAZAR ROBERT</t>
  </si>
  <si>
    <t>ANALISTA III EN POLICIA COMUNITARIA Y PARTICIPACION CIUDADANA</t>
  </si>
  <si>
    <t>43652240</t>
  </si>
  <si>
    <t>JIMENEZ ADRIANZEN WILTHER ARISTIDES</t>
  </si>
  <si>
    <t>COORDINADOR EN SEGUIMIENTO Y MONITOREO</t>
  </si>
  <si>
    <t>41382210</t>
  </si>
  <si>
    <t>JIMENEZ AROTINCO ANGELICA</t>
  </si>
  <si>
    <t>40701550</t>
  </si>
  <si>
    <t>JIMENEZ BEGAZO ROBINSON ALONSO</t>
  </si>
  <si>
    <t>73083680</t>
  </si>
  <si>
    <t>JIMENEZ NINA HILDA MADELEYNE</t>
  </si>
  <si>
    <t>OPERADOR (A) DE SOPORTE TECNOLOGICO</t>
  </si>
  <si>
    <t>10395075</t>
  </si>
  <si>
    <t>JORGE JAVIER JIMMY HEVER</t>
  </si>
  <si>
    <t>08158844</t>
  </si>
  <si>
    <t>JUAREZ CASTRO LUIS HUMBERTO</t>
  </si>
  <si>
    <t>43372530</t>
  </si>
  <si>
    <t>JULCA ALCAZAR JESUS JOSE</t>
  </si>
  <si>
    <t>76589298</t>
  </si>
  <si>
    <t>JULCA GONZA FLOR DE MARIA SOLANGE</t>
  </si>
  <si>
    <t>45777468</t>
  </si>
  <si>
    <t>JULCA QUISPE ORLANDO</t>
  </si>
  <si>
    <t>42996787</t>
  </si>
  <si>
    <t>JUSTINIANI FERNANDEZ JOSE GUILLERMO</t>
  </si>
  <si>
    <t>SECRETARIO TECNICO</t>
  </si>
  <si>
    <t>43241022</t>
  </si>
  <si>
    <t>LA CRUZ CESPEDES GISSELLE</t>
  </si>
  <si>
    <t>COORDINADOR DE SISTEMAS DE INFORMACION</t>
  </si>
  <si>
    <t>09019417</t>
  </si>
  <si>
    <t>LA MATTA CASTRO LUIS ALBERTO</t>
  </si>
  <si>
    <t>08891828</t>
  </si>
  <si>
    <t>LA MATTA CASTRO SERGIO RICARDO</t>
  </si>
  <si>
    <t>SUPERVISOR(A) DE LA CENTRAL ÚNICA DE DENUNCIAS</t>
  </si>
  <si>
    <t>41323249</t>
  </si>
  <si>
    <t>LAGOMARCINO RODRIGUEZ MARCO DARIO</t>
  </si>
  <si>
    <t>ESPECIALISTA SOCIÓLOGO</t>
  </si>
  <si>
    <t>06941914</t>
  </si>
  <si>
    <t>LAGUNA PONTE MANUEL ADRICO</t>
  </si>
  <si>
    <t>ANALISTA III EN TRATA DE PERSONAS</t>
  </si>
  <si>
    <t>22674278</t>
  </si>
  <si>
    <t>LANDAVERI LANDAVERI ROGER IVAN</t>
  </si>
  <si>
    <t>ANALISTA II EN PARTICIPACION CIUDADANA</t>
  </si>
  <si>
    <t>43109794</t>
  </si>
  <si>
    <t>LANDEO  ALIAGA ANTARKI GERMAN</t>
  </si>
  <si>
    <t>ANTROPOLOGIA</t>
  </si>
  <si>
    <t>44607745</t>
  </si>
  <si>
    <t>LANDEO PAYANO EDSON LUIS</t>
  </si>
  <si>
    <t>ASISTENTE I DE GOBIERNO DIGITAL</t>
  </si>
  <si>
    <t>42014445</t>
  </si>
  <si>
    <t>LAYZA BARRETO MARCIAL EDINSON</t>
  </si>
  <si>
    <t>ANALISTAS JURIDICO I DEL AREA CIVIL</t>
  </si>
  <si>
    <t>43376881</t>
  </si>
  <si>
    <t>LAZARO BRAVO JIMMY DAVID</t>
  </si>
  <si>
    <t>10017905</t>
  </si>
  <si>
    <t>LAZO SANCHEZ ENRIQUE</t>
  </si>
  <si>
    <t>ESPECIALISTA EN CONTABILIDAD</t>
  </si>
  <si>
    <t>06801826</t>
  </si>
  <si>
    <t>LEON PERALTA DIONISIA</t>
  </si>
  <si>
    <t>ESPECIALISTA EN CAPACITACIÓN</t>
  </si>
  <si>
    <t>42088876</t>
  </si>
  <si>
    <t>LEON ZELADA RICHARD ANTHONY</t>
  </si>
  <si>
    <t>ESPECIALISTA EN DESARROLLO DE RECURSOS HUMANOS</t>
  </si>
  <si>
    <t>44228709</t>
  </si>
  <si>
    <t>LEVANO MURILLO PAMELA VANESSA</t>
  </si>
  <si>
    <t>07484448</t>
  </si>
  <si>
    <t>LEYVA GARCILAZO INES</t>
  </si>
  <si>
    <t>70432968</t>
  </si>
  <si>
    <t>LEYVA RODRIGUEZ LIZET</t>
  </si>
  <si>
    <t>ANALISTA I DE CONTROL DE EGRESOS</t>
  </si>
  <si>
    <t>10437365</t>
  </si>
  <si>
    <t>LI HUAPALLA CLAUDIO ENRIQUE</t>
  </si>
  <si>
    <t>40139962</t>
  </si>
  <si>
    <t>LI ORBEGOZO DE AVILA ROXANA</t>
  </si>
  <si>
    <t>06575934</t>
  </si>
  <si>
    <t>LIMAYLLA ASCONA ROSSANA DEL PILAR</t>
  </si>
  <si>
    <t>43585266</t>
  </si>
  <si>
    <t>LINARES CAZORLA ELLMAN JOEL</t>
  </si>
  <si>
    <t>IDIOMAS</t>
  </si>
  <si>
    <t>09393143</t>
  </si>
  <si>
    <t>LINARES VIDAL INES LIDIA</t>
  </si>
  <si>
    <t>07485577</t>
  </si>
  <si>
    <t>LIVIA VALENZUELA JULIA PATRICIA</t>
  </si>
  <si>
    <t>AUDITOR ABOGADO</t>
  </si>
  <si>
    <t>09498516</t>
  </si>
  <si>
    <t>LIZARDO AGÜERO NICANOR WILLIAM</t>
  </si>
  <si>
    <t>ESPECIALISTA LEGAL EN CONTRATACIONES DEL ESTADO</t>
  </si>
  <si>
    <t>43982563</t>
  </si>
  <si>
    <t>LLAJA MARQUEZ MARTHA MILAGROS</t>
  </si>
  <si>
    <t>40499070</t>
  </si>
  <si>
    <t>LLANOS VALENCIA ERIKA DEL MILAGRO</t>
  </si>
  <si>
    <t>18160948</t>
  </si>
  <si>
    <t>LLAURY ACOSTA TELMO SANTIAGO</t>
  </si>
  <si>
    <t>ESPECIALISTA EN GESTION DE COOPERACION NACINAL</t>
  </si>
  <si>
    <t>41095660</t>
  </si>
  <si>
    <t>LLERENA CASTAÑEDA ANGEL TEODORO</t>
  </si>
  <si>
    <t>ANALISTA EN GESTIÓN DE PROYECTOS</t>
  </si>
  <si>
    <t>08828427</t>
  </si>
  <si>
    <t>LLERENA WONG DANTE DANIEL</t>
  </si>
  <si>
    <t>ANALISTA JURIDICO(A) III</t>
  </si>
  <si>
    <t>25701672</t>
  </si>
  <si>
    <t>LLOSA CHUCHON MIRIAM</t>
  </si>
  <si>
    <t>46172882</t>
  </si>
  <si>
    <t>LLOSA MONTAGNE CASANDRA</t>
  </si>
  <si>
    <t>46125618</t>
  </si>
  <si>
    <t>LLOSA SOTO NESTOR AARON</t>
  </si>
  <si>
    <t>40503234</t>
  </si>
  <si>
    <t>LOAYZA PARRAGA PEGGY ANARCY</t>
  </si>
  <si>
    <t>ANALISTA I PERITO QUIMICO</t>
  </si>
  <si>
    <t>21448848</t>
  </si>
  <si>
    <t>LOPEZ BARRANTES MARIA LILIANA</t>
  </si>
  <si>
    <t>44730367</t>
  </si>
  <si>
    <t>LOPEZ CAJO DIEGO JOSE</t>
  </si>
  <si>
    <t>08808779</t>
  </si>
  <si>
    <t>LOPEZ DE CASTILLA BADO JORGE JOSE</t>
  </si>
  <si>
    <t>06241989</t>
  </si>
  <si>
    <t>LOPEZ FERNANDEZ ROBERTO ALFREDO</t>
  </si>
  <si>
    <t>MEDICO OCUPACIONAL</t>
  </si>
  <si>
    <t>44132400</t>
  </si>
  <si>
    <t>LOPEZ MAKINO MANUEL LUIS</t>
  </si>
  <si>
    <t>42590163</t>
  </si>
  <si>
    <t>LOPEZ PALOMINO JACKELINE DORA</t>
  </si>
  <si>
    <t>41934382</t>
  </si>
  <si>
    <t>LOPEZ TOLENTINO MORAYMA  ADELA</t>
  </si>
  <si>
    <t>41580155</t>
  </si>
  <si>
    <t>LOPEZ VIDAL ROXANA JOVITA</t>
  </si>
  <si>
    <t>45845715</t>
  </si>
  <si>
    <t>LOPEZ VILLANES NOAM DANTE VALENTIN</t>
  </si>
  <si>
    <t>ESPECIALISTA EN SEGURIDAD INFORMÁTICA</t>
  </si>
  <si>
    <t>42967845</t>
  </si>
  <si>
    <t>LOPEZ YAURI VICTOR FREDY</t>
  </si>
  <si>
    <t>43132105</t>
  </si>
  <si>
    <t>LOPEZ ZORRILLA ANDERSON</t>
  </si>
  <si>
    <t>43545068</t>
  </si>
  <si>
    <t>LORENZO ROMERO EDUARDO JOEL</t>
  </si>
  <si>
    <t>00792832</t>
  </si>
  <si>
    <t>LOZA YLLACUTIPA HILDA DORIS</t>
  </si>
  <si>
    <t>43813344</t>
  </si>
  <si>
    <t>LOZANO AREVALO GONZALO</t>
  </si>
  <si>
    <t>ANALISTA II EN ANALISIS DE DATOS</t>
  </si>
  <si>
    <t>40501504</t>
  </si>
  <si>
    <t>LOZANO LÓPEZ SANDRA JACQUELINE</t>
  </si>
  <si>
    <t>ESPECIALISTA DE SISTEMAS DE LA INFORMACION</t>
  </si>
  <si>
    <t>43782736</t>
  </si>
  <si>
    <t>LOZANO PAZ EUCLIDES ALBERTO</t>
  </si>
  <si>
    <t>10535606</t>
  </si>
  <si>
    <t>LUCAS JARA DE VIRU NORMA VIOLETA</t>
  </si>
  <si>
    <t>ANALISTA I EN SOPORTE TECNICO</t>
  </si>
  <si>
    <t>41787624</t>
  </si>
  <si>
    <t>LUCHO MORRI ARMANDO ALFREDO</t>
  </si>
  <si>
    <t>ESPECIALISTA EN GESTIÓN DE COOPERACIÓN INTERNACIONAL</t>
  </si>
  <si>
    <t>41496644</t>
  </si>
  <si>
    <t>LUIS PIZARRO CRISTIAN ANTONIO</t>
  </si>
  <si>
    <t>71125009</t>
  </si>
  <si>
    <t>LUJAN PRADO LILLY ANDREA</t>
  </si>
  <si>
    <t>ASISTENTE CONTABLE</t>
  </si>
  <si>
    <t>08738854</t>
  </si>
  <si>
    <t>LUMBRE MARTINEZ CARLOS EDUARDO</t>
  </si>
  <si>
    <t>10369892</t>
  </si>
  <si>
    <t>LUNA CHALCO ALEJANDRO SILES</t>
  </si>
  <si>
    <t>06772678</t>
  </si>
  <si>
    <t>LUZURIAGA CHAU FRANCISCO ALBERTO</t>
  </si>
  <si>
    <t>43678018</t>
  </si>
  <si>
    <t>MACEDO JAEN EDWIN JESUS</t>
  </si>
  <si>
    <t>44141382</t>
  </si>
  <si>
    <t>MACEDO SALAS YVETTE ALEJANDRA</t>
  </si>
  <si>
    <t>PERIODISTA - REDACTOR</t>
  </si>
  <si>
    <t>70435401</t>
  </si>
  <si>
    <t>MACHA PARILLO BRUNO ALEXANDER</t>
  </si>
  <si>
    <t xml:space="preserve">ANALISTA III EN GESTION PATRIMONIAL </t>
  </si>
  <si>
    <t>08014061</t>
  </si>
  <si>
    <t>MACHACA ROJAS MARIO ALFONSO</t>
  </si>
  <si>
    <t>19804694</t>
  </si>
  <si>
    <t>MACHADO ESPINOZA LUIS HUMBERTO</t>
  </si>
  <si>
    <t>70044324</t>
  </si>
  <si>
    <t>MACHUCA FLORES MARCO ANTONIO</t>
  </si>
  <si>
    <t>NOTIFICADOR</t>
  </si>
  <si>
    <t>41531731</t>
  </si>
  <si>
    <t>MAGNI BRAVO ENZO GIOVANNY</t>
  </si>
  <si>
    <t>07764373</t>
  </si>
  <si>
    <t>MAGUIÑA SAN YEN MAN GISSELA</t>
  </si>
  <si>
    <t>ESPECIALISTA EN GESTION ADMINISTRATIVA Y EDUCATIVA EN EL SISTEMA POLICIAL</t>
  </si>
  <si>
    <t>43665436</t>
  </si>
  <si>
    <t>MAICA VIZA AGRIPINO JAIME</t>
  </si>
  <si>
    <t>07235672</t>
  </si>
  <si>
    <t>MALCA PEREZ JUAN GONZAGA</t>
  </si>
  <si>
    <t>70936819</t>
  </si>
  <si>
    <t>MALDONADO DAVILA WILLIAN JAIRO</t>
  </si>
  <si>
    <t>30861291</t>
  </si>
  <si>
    <t>MALDONADO GUTARRA MARCO ANTONIO</t>
  </si>
  <si>
    <t xml:space="preserve">ESPECIALISTA EN RECURSOS HUMANOS </t>
  </si>
  <si>
    <t>40753533</t>
  </si>
  <si>
    <t>MALDONADO NEGRETE TRINIDAD ELENA</t>
  </si>
  <si>
    <t>44852490</t>
  </si>
  <si>
    <t>MALLQUI CAQUI DANIEL HUBER</t>
  </si>
  <si>
    <t>AUXILIAR PROTOCOLAR</t>
  </si>
  <si>
    <t>43408027</t>
  </si>
  <si>
    <t>MAMANI COLQUE ELMER</t>
  </si>
  <si>
    <t>41636148</t>
  </si>
  <si>
    <t>MAMANI HUANCA WILLY ALFREDO</t>
  </si>
  <si>
    <t>42041871</t>
  </si>
  <si>
    <t>MAMANI MAMANI RONALD ENRIQUE</t>
  </si>
  <si>
    <t>ANALISTA III EN PROGRAMAS PRESUPUESTALES</t>
  </si>
  <si>
    <t>10364578</t>
  </si>
  <si>
    <t>MANDUJANO AYLAS EFRAIN RUBEN</t>
  </si>
  <si>
    <t>Especialista del Sistema de Control Interno</t>
  </si>
  <si>
    <t>10742485</t>
  </si>
  <si>
    <t>MANGO DÍAZ WALTER ANTONIO</t>
  </si>
  <si>
    <t>COORDINADOR EN TEMAS DE CAPACITACION</t>
  </si>
  <si>
    <t>08778361</t>
  </si>
  <si>
    <t>MANRIQUE NEGRON MARIA TERESA</t>
  </si>
  <si>
    <t>40712865</t>
  </si>
  <si>
    <t>MANSEN VASQUEZ MARCO ANTONIO</t>
  </si>
  <si>
    <t>ANALISTA I LEGAL PARA EL CONTROL DE NOTIFICACIONES</t>
  </si>
  <si>
    <t>70445426</t>
  </si>
  <si>
    <t>MANSILLA MELGAREJO ORLANDO WEYMAR</t>
  </si>
  <si>
    <t>ESPECIALISTA III EN COOPERACION INTERNACIONAL</t>
  </si>
  <si>
    <t>09876448</t>
  </si>
  <si>
    <t>MANSILLA PEREZ JUAN CARLOS</t>
  </si>
  <si>
    <t>ANALISTA I DE GESTION DE INCORPORACION</t>
  </si>
  <si>
    <t>70342528</t>
  </si>
  <si>
    <t>MANTARI BOZA LIZ TREICE</t>
  </si>
  <si>
    <t>ADMINISTRACION PUBLICA</t>
  </si>
  <si>
    <t>OPERADOR DE VINCULACION Y DESVINCULACION</t>
  </si>
  <si>
    <t>70439553</t>
  </si>
  <si>
    <t>MARCOS SANCHEZ CLAUDIA ELISA</t>
  </si>
  <si>
    <t>ESPECIALISTA DE PROYECTOS DE TELECOMUNICACIONES</t>
  </si>
  <si>
    <t>18158193</t>
  </si>
  <si>
    <t>MARIN MORAN MIGUEL JOFFRE</t>
  </si>
  <si>
    <t>42800070</t>
  </si>
  <si>
    <t>MARIN ROMERO HUGO</t>
  </si>
  <si>
    <t>COORDINADOR (A) EN GESTION DE LA CALIDAD</t>
  </si>
  <si>
    <t>41045585</t>
  </si>
  <si>
    <t>MARINI LOPEZ LUIS ALBERTO</t>
  </si>
  <si>
    <t>08718990</t>
  </si>
  <si>
    <t>MARQUEZ CASTRO CELSO GUSTAVO</t>
  </si>
  <si>
    <t>10554203</t>
  </si>
  <si>
    <t>MARQUEZ FLORES ARNOLD GUSTAVO</t>
  </si>
  <si>
    <t>07152740</t>
  </si>
  <si>
    <t>MARQUEZ POLANCO ANA ZUNILDA</t>
  </si>
  <si>
    <t>ANALISTA II DE SEGUIMIENTO Y MONITOREO EN PARTICIPACION CIUDADANA</t>
  </si>
  <si>
    <t>40661655</t>
  </si>
  <si>
    <t>MARREROS VALENCIA GALIA AMARILIS</t>
  </si>
  <si>
    <t>07226439</t>
  </si>
  <si>
    <t>MARRUJO ASTETE BETTY LILIANA</t>
  </si>
  <si>
    <t>ASISTENTE I ADMINISTRATIVO</t>
  </si>
  <si>
    <t>70029859</t>
  </si>
  <si>
    <t>MARTINEZ CARREÑO CHRISTIAN JAVIER</t>
  </si>
  <si>
    <t>44597865</t>
  </si>
  <si>
    <t>MARTINEZ TAIÑA ROGER LIBER</t>
  </si>
  <si>
    <t>SUPERIOR UNIVERSITARIA</t>
  </si>
  <si>
    <t>40820547</t>
  </si>
  <si>
    <t>MARZAL SANCHEZ KARINA YESICCA</t>
  </si>
  <si>
    <t>42954112</t>
  </si>
  <si>
    <t>MASIAS GONZALES ALEJANDRO</t>
  </si>
  <si>
    <t>40826846</t>
  </si>
  <si>
    <t>MATEO CHAU IRMA SULLY</t>
  </si>
  <si>
    <t>COORDINADOR DE PROGRAMACIÓN</t>
  </si>
  <si>
    <t>10249958</t>
  </si>
  <si>
    <t>MATEO VERA YESMI CRISTINA</t>
  </si>
  <si>
    <t>AUXILIAR ADMINISTRATIVO PARA LA PROCURADURIA PÚBLICA A CARGO DE LOS ASUNTOS JURIDICOS</t>
  </si>
  <si>
    <t>46758047</t>
  </si>
  <si>
    <t>MATOS ASCUE SHEYLA ARACELY</t>
  </si>
  <si>
    <t>ASISTENTE(A) EN CONTROL, CUMPLIMIENTO Y CONFIANZA</t>
  </si>
  <si>
    <t>ANALISTA I DE OPERACIONES ESTRATEGICAS</t>
  </si>
  <si>
    <t>07412327</t>
  </si>
  <si>
    <t>MATTA PAREDES GONZALO</t>
  </si>
  <si>
    <t>10532737</t>
  </si>
  <si>
    <t>MATTA QUIROGA ROLANDO ISRAEL</t>
  </si>
  <si>
    <t>15726021</t>
  </si>
  <si>
    <t>MATURRANO LEON DE REYNAGA  NOEMI</t>
  </si>
  <si>
    <t>43883847</t>
  </si>
  <si>
    <t>MAYHUIRE ORIZANO JORGE</t>
  </si>
  <si>
    <t>Asistente en Control, Gubernamental</t>
  </si>
  <si>
    <t>72166478</t>
  </si>
  <si>
    <t>MAYLLE QUISPE KEVIN FRANK</t>
  </si>
  <si>
    <t>73054084</t>
  </si>
  <si>
    <t>MAYURI AYALA KAREN NATHALY</t>
  </si>
  <si>
    <t>42114369</t>
  </si>
  <si>
    <t>MEDINA ALVARADO MAGALY MARTHA</t>
  </si>
  <si>
    <t>06201670</t>
  </si>
  <si>
    <t>MEDINA CALVO SONIA RAQUEL</t>
  </si>
  <si>
    <t>09252406</t>
  </si>
  <si>
    <t>MEDINA PARIONA FELICIANO PIO</t>
  </si>
  <si>
    <t>ASISTENTE DE CONTROL DE CUENTAS BANCARIAS</t>
  </si>
  <si>
    <t>25845189</t>
  </si>
  <si>
    <t>MEDINA PORRAS OLGA LIDIA</t>
  </si>
  <si>
    <t>ASISTENTE EN POLITICAS PUBLICAS</t>
  </si>
  <si>
    <t>45604420</t>
  </si>
  <si>
    <t>MEDINA SALAS IAN JORGE</t>
  </si>
  <si>
    <t>Nutricionista</t>
  </si>
  <si>
    <t>07640292</t>
  </si>
  <si>
    <t>MEDINA SANCHEZ JORGE LUIS</t>
  </si>
  <si>
    <t>NUTRICION</t>
  </si>
  <si>
    <t>43339574</t>
  </si>
  <si>
    <t>MEDINA SILVA CARLOS LUIS</t>
  </si>
  <si>
    <t>ANALISTA I EN POLITICAS PUBLICAS</t>
  </si>
  <si>
    <t>70321103</t>
  </si>
  <si>
    <t>MEDRANO CATACORA KAREN GABRIELA</t>
  </si>
  <si>
    <t>41410634</t>
  </si>
  <si>
    <t>MEGO ZARATE NELSON FERNANDO</t>
  </si>
  <si>
    <t>07501166</t>
  </si>
  <si>
    <t>MEJIA CABRERA CESAR ANTONIO</t>
  </si>
  <si>
    <t>ANALISTA II EN CAPACITACIÓN</t>
  </si>
  <si>
    <t>09377315</t>
  </si>
  <si>
    <t>MEJIA GUZMAN SUSY</t>
  </si>
  <si>
    <t>ANALISTA DE CAPACITACION</t>
  </si>
  <si>
    <t>41823061</t>
  </si>
  <si>
    <t>MEJIA MORALES CARLO RAFAEL</t>
  </si>
  <si>
    <t>ANALISTA III EN DISEÑO DE PERFILES DE PUESTO Y SELECCION</t>
  </si>
  <si>
    <t>09290491</t>
  </si>
  <si>
    <t>MEJIA NORABUENA AURORA LUCIA</t>
  </si>
  <si>
    <t>07204191</t>
  </si>
  <si>
    <t>MEJIA SANDOVAL DELIA INES ROSARIO</t>
  </si>
  <si>
    <t>ANALISTA I PARA LAS REGIONES DE ICA Y LIMA</t>
  </si>
  <si>
    <t>46115945</t>
  </si>
  <si>
    <t>MEJIA TARAZONA ROBERT ALEJANDRO</t>
  </si>
  <si>
    <t>70510522</t>
  </si>
  <si>
    <t>MELENDEZ VALLE KAREN ARLITA</t>
  </si>
  <si>
    <t>Asistente Jurídico(a) I</t>
  </si>
  <si>
    <t>71249888</t>
  </si>
  <si>
    <t>MENA CHOQUE FABIOLA</t>
  </si>
  <si>
    <t>ASISTENTE(A) JURIDICO(A) I PARA EL AREA PENAL</t>
  </si>
  <si>
    <t>42086192</t>
  </si>
  <si>
    <t>MENDEZ MORENO AHILUD TULA</t>
  </si>
  <si>
    <t>41045774</t>
  </si>
  <si>
    <t>MENDIETA HERNANDEZ ROSSEMARY</t>
  </si>
  <si>
    <t>40897804</t>
  </si>
  <si>
    <t>MENDO CALERO GISELLE ROCIO</t>
  </si>
  <si>
    <t>MENDO CALERO GISELLE ROCÍO</t>
  </si>
  <si>
    <t>10320295</t>
  </si>
  <si>
    <t>MENDOZA ARANA MAGDA AZUCENA</t>
  </si>
  <si>
    <t>00818085</t>
  </si>
  <si>
    <t>MENDOZA AVILA JORGE</t>
  </si>
  <si>
    <t>09306170</t>
  </si>
  <si>
    <t>MENDOZA FIELD MAURO MARTIN</t>
  </si>
  <si>
    <t>42924052</t>
  </si>
  <si>
    <t>MENDOZA FLORES  SONIA</t>
  </si>
  <si>
    <t>TECNICO I –AUXILIAR EN ARCHIVO PARA EL ARCHIVO CENTRAL DE LA SECRETARIA GENERAL</t>
  </si>
  <si>
    <t>43611613</t>
  </si>
  <si>
    <t>MENDOZA GREY RAUL ENRIQUE</t>
  </si>
  <si>
    <t>40639716</t>
  </si>
  <si>
    <t>MENDOZA HUAMAN ALFONSO</t>
  </si>
  <si>
    <t>ASISTENTE DE MONITOREO Y SEGUIMIENTO</t>
  </si>
  <si>
    <t>47463083</t>
  </si>
  <si>
    <t>MENDOZA VELARDE MARIO FELIPE</t>
  </si>
  <si>
    <t>06874450</t>
  </si>
  <si>
    <t>MENDOZA VILLANUEVA HERNANDO JOSE</t>
  </si>
  <si>
    <t>ESPECIALISTA EN GESTIÓN DE BIENESTAR SOCIAL</t>
  </si>
  <si>
    <t>40506891</t>
  </si>
  <si>
    <t>MENESES MISAJEL HARRYSON LUIS</t>
  </si>
  <si>
    <t>70377038</t>
  </si>
  <si>
    <t>MENGOA QUISPE NOHELIA NATHALY</t>
  </si>
  <si>
    <t>06273989</t>
  </si>
  <si>
    <t>MESIAS REYES CARLOS HUMBERTO</t>
  </si>
  <si>
    <t>42679803</t>
  </si>
  <si>
    <t>MESTA VALDIVIEZO KENNY ROBERTH</t>
  </si>
  <si>
    <t>ASISTENTE EN COMUNICACIONES</t>
  </si>
  <si>
    <t>45624925</t>
  </si>
  <si>
    <t>MEZA DAVEY JOSE ANTONIO</t>
  </si>
  <si>
    <t>42049700</t>
  </si>
  <si>
    <t>MEZA PEREZ TORIBIO AQUILES</t>
  </si>
  <si>
    <t>32106487</t>
  </si>
  <si>
    <t>MILLA  SILVA  CESAR AUGUSTO</t>
  </si>
  <si>
    <t>09467709</t>
  </si>
  <si>
    <t>MILLAN BAJONERO MIRTHA ESTELA</t>
  </si>
  <si>
    <t>41086712</t>
  </si>
  <si>
    <t>MINA QUISPE MARIA GUADALUPE</t>
  </si>
  <si>
    <t>46025505</t>
  </si>
  <si>
    <t>MINAYA BASALDUA JUAN MANUEL</t>
  </si>
  <si>
    <t>09960174</t>
  </si>
  <si>
    <t>MINAYA BASILIO CARLOS</t>
  </si>
  <si>
    <t>ASISTENTE(A) JURÍDICO(A) I</t>
  </si>
  <si>
    <t>70874685</t>
  </si>
  <si>
    <t>MIRALLES CASTILLO KIMBERLEY JUSSARA</t>
  </si>
  <si>
    <t>15845935</t>
  </si>
  <si>
    <t>MIRANDA FLORES SERGIO EUGENIO</t>
  </si>
  <si>
    <t>ASISTENTE EN GESTIÓN DEL RIESGO DE DESASTRES</t>
  </si>
  <si>
    <t>18197346</t>
  </si>
  <si>
    <t>MIRANDA GUERRA JULIO ANTONIO</t>
  </si>
  <si>
    <t>ANALISTA II EN TRATA DE PERSONAL</t>
  </si>
  <si>
    <t>28292395</t>
  </si>
  <si>
    <t>MIRANDA GUTIERREZ GOTARDO VICTORIANO</t>
  </si>
  <si>
    <t>OPERADOR DE DOCUMENTOS</t>
  </si>
  <si>
    <t>41647739</t>
  </si>
  <si>
    <t>MIRANDA VENTURA HENRRY FERNANDO</t>
  </si>
  <si>
    <t>ADMINISTRACION BANCARIA</t>
  </si>
  <si>
    <t>43265323</t>
  </si>
  <si>
    <t>MODICA BOADA JOE ANTONINO</t>
  </si>
  <si>
    <t>46988119</t>
  </si>
  <si>
    <t>MOGOLLON DIAZ KATHERIME ROSALINDA</t>
  </si>
  <si>
    <t>42930256</t>
  </si>
  <si>
    <t>MOGOLLON MAYURI NATALIA DELIA</t>
  </si>
  <si>
    <t>07290844</t>
  </si>
  <si>
    <t>MOGOLLON TEMOCHE MARIA CONCEPCION</t>
  </si>
  <si>
    <t>40914687</t>
  </si>
  <si>
    <t>MOLINA ESCARÓ ROCIO ADELA</t>
  </si>
  <si>
    <t>08133466</t>
  </si>
  <si>
    <t>MOLLAN BARDALES MEYERBEER MESMER</t>
  </si>
  <si>
    <t>40458676</t>
  </si>
  <si>
    <t>MOLLEHUANCA BALCONA YOLI YANET</t>
  </si>
  <si>
    <t>43363580</t>
  </si>
  <si>
    <t>MONAR MOYOLI SERGIO LUIS ANTONIO</t>
  </si>
  <si>
    <t>72278420</t>
  </si>
  <si>
    <t>MONCADA BOÑON CARLOS MANUEL</t>
  </si>
  <si>
    <t>74052154</t>
  </si>
  <si>
    <t>MONROY CONDO DALESCHKA KARINA MARYBEL</t>
  </si>
  <si>
    <t>44237367</t>
  </si>
  <si>
    <t>MONTALVAN FASABI DAVID REMIGIO</t>
  </si>
  <si>
    <t>ASISTENTE ARCHIVO</t>
  </si>
  <si>
    <t>09475247</t>
  </si>
  <si>
    <t>MONTALVO CACHAY WILDER ANGEL</t>
  </si>
  <si>
    <t>ELECTRICIDAD</t>
  </si>
  <si>
    <t>ANALISTA II EN SUPERVISION DE COMITES DE SEGURIDAD CIUDADANA</t>
  </si>
  <si>
    <t>41407978</t>
  </si>
  <si>
    <t>MONTENEGRO ESPEJO LUCIA GUADALUPE</t>
  </si>
  <si>
    <t>ANALISTA I EN GESTION PATRIMONIAL</t>
  </si>
  <si>
    <t>28600427</t>
  </si>
  <si>
    <t>MONTERO VILLANUEVA RENEE</t>
  </si>
  <si>
    <t>ASISTENTE EN GESTIÓN DE BIENES</t>
  </si>
  <si>
    <t>ESPECIALISTA EN CONTROL DE ESTUDIOS Y OBRAS</t>
  </si>
  <si>
    <t>08264642</t>
  </si>
  <si>
    <t>MONTES PUCLLAS MAXIMO</t>
  </si>
  <si>
    <t>ANALISTA I EN GESTION DEL RIESGO DE DESASTRES</t>
  </si>
  <si>
    <t>10046882</t>
  </si>
  <si>
    <t>MONTESINOS ECHENIQUE ANGEL RAUL</t>
  </si>
  <si>
    <t>40625513</t>
  </si>
  <si>
    <t>MONTEZA ORDOÑEZ JORGE LUIS</t>
  </si>
  <si>
    <t>70553971</t>
  </si>
  <si>
    <t>MONTOYA VEREAU YSIS KATHERINE</t>
  </si>
  <si>
    <t>COORDINADOR EN GESTIÓN DE LA CALIDAD, SEGUIMIENTO Y MONITOREO</t>
  </si>
  <si>
    <t>09372945</t>
  </si>
  <si>
    <t>MORA ITO ALFREDO</t>
  </si>
  <si>
    <t>AUDITOR - ESPECIALISTA</t>
  </si>
  <si>
    <t>06019141</t>
  </si>
  <si>
    <t>MORALES MARCOS ALFREDO</t>
  </si>
  <si>
    <t>09608689</t>
  </si>
  <si>
    <t>MORALES SANCHEZ ANGEL ENRIQUE</t>
  </si>
  <si>
    <t>09903739</t>
  </si>
  <si>
    <t>MORAN HERNANDEZ RUTH JULISA</t>
  </si>
  <si>
    <t>09352634</t>
  </si>
  <si>
    <t>MORAN RAMIREZ MARTIN ELIPOLDO</t>
  </si>
  <si>
    <t>COORDINADOR EN INFRAESTRUCTURA DE REDES Y COMUNICACIONES</t>
  </si>
  <si>
    <t>09379730</t>
  </si>
  <si>
    <t>MORAN REBATA ARMANDO ANDRES</t>
  </si>
  <si>
    <t>45707759</t>
  </si>
  <si>
    <t>MORAN TRAUCO JULIO CESAR</t>
  </si>
  <si>
    <t>47099390</t>
  </si>
  <si>
    <t>MORANTE DIOSES PETER MICHEL</t>
  </si>
  <si>
    <t>43152431</t>
  </si>
  <si>
    <t>MOREANO CALDERON STEVE</t>
  </si>
  <si>
    <t>43976223</t>
  </si>
  <si>
    <t>MORENO HORNA CYNTHIA YSABEL</t>
  </si>
  <si>
    <t>08391773</t>
  </si>
  <si>
    <t>MORENO QUISPE TELESFORO ELISEO</t>
  </si>
  <si>
    <t>44212907</t>
  </si>
  <si>
    <t>MORENO SALVADOR MARIELA DEL PILAR</t>
  </si>
  <si>
    <t>COORDINADOR EN GESTION DEL CONOCIMIENTO</t>
  </si>
  <si>
    <t>42007321</t>
  </si>
  <si>
    <t>MORENO SUCRE MANUEL ANTONIO</t>
  </si>
  <si>
    <t>41454923</t>
  </si>
  <si>
    <t>MOROCHO CHINCHAY ALICIA</t>
  </si>
  <si>
    <t>45153053</t>
  </si>
  <si>
    <t>MOSCOSO CHAHUA REBECA</t>
  </si>
  <si>
    <t>Operador Administrativo</t>
  </si>
  <si>
    <t>44103487</t>
  </si>
  <si>
    <t>MOSCOSO FLORES RUBEN</t>
  </si>
  <si>
    <t>ESPECIALISTA LEGAL EN GESTION PUBLICA</t>
  </si>
  <si>
    <t>07524665</t>
  </si>
  <si>
    <t>MOSCOSO LOPEZ JESSICA DEL ROCIO</t>
  </si>
  <si>
    <t>APOYO ADMINISTRATIVO PARA LA MESA DE PARTES</t>
  </si>
  <si>
    <t>10326700</t>
  </si>
  <si>
    <t>MOSQUEDA NOLORBE JUAN CARLOS</t>
  </si>
  <si>
    <t>COMPUTACION</t>
  </si>
  <si>
    <t>AUXILIAR EN ARCHIVO</t>
  </si>
  <si>
    <t>40661656</t>
  </si>
  <si>
    <t>MOTTA FLORES YAZMIN VANESSA</t>
  </si>
  <si>
    <t>10698304</t>
  </si>
  <si>
    <t>MUNGUIA CRUZ SUZEL NILDA</t>
  </si>
  <si>
    <t>APOYO TECNICO EN PRESUPUESTO</t>
  </si>
  <si>
    <t>21515543</t>
  </si>
  <si>
    <t>MUÑANTE ESCATE DANIEL EDUARDO</t>
  </si>
  <si>
    <t>25734258</t>
  </si>
  <si>
    <t>MUÑOZ ESCOBAR RICARDO WALTER</t>
  </si>
  <si>
    <t>42160231</t>
  </si>
  <si>
    <t>MUÑOZ HUAYTA ALEXIS JHAN PIERR</t>
  </si>
  <si>
    <t>45480483</t>
  </si>
  <si>
    <t>MUÑOZ IRIGOIN YANELA</t>
  </si>
  <si>
    <t>43442545</t>
  </si>
  <si>
    <t>MUÑOZ NOMBERTO HEBER ANTONY</t>
  </si>
  <si>
    <t>Analista I Legal</t>
  </si>
  <si>
    <t>43528258</t>
  </si>
  <si>
    <t>MUÑOZ PACHECO LESLY VANESSA</t>
  </si>
  <si>
    <t>SUPERVISOR DE ATENCIÓN</t>
  </si>
  <si>
    <t>40817886</t>
  </si>
  <si>
    <t>MUÑOZ SALCEDO DANTE DANIEL</t>
  </si>
  <si>
    <t>COORDINADOR DE SERVICIOS GENERALES</t>
  </si>
  <si>
    <t>09428913</t>
  </si>
  <si>
    <t>MURILLO PANTIGOSO JUAN CARLOS HUGO</t>
  </si>
  <si>
    <t>07368310</t>
  </si>
  <si>
    <t>NALDOS BLANCO LUIS ALBERTO</t>
  </si>
  <si>
    <t>09605465</t>
  </si>
  <si>
    <t>NALVARTE CORDOVA JANET MILAGROS</t>
  </si>
  <si>
    <t>44145475</t>
  </si>
  <si>
    <t>NATEROS PORRAS PERCY JAIME</t>
  </si>
  <si>
    <t>45889559</t>
  </si>
  <si>
    <t>NATTERI LOPEZ REYMOND GIACCOMO</t>
  </si>
  <si>
    <t>46309849</t>
  </si>
  <si>
    <t>NAVARRO ESCOBAR LUZ DIANA</t>
  </si>
  <si>
    <t>ESPECIALISTA EN GESTIÓN DE RELACIONES HUMANAS Y SOCIALES</t>
  </si>
  <si>
    <t>21415566</t>
  </si>
  <si>
    <t>NAVARRO OTAYZA ALAN GREGORIO</t>
  </si>
  <si>
    <t>ASISTENTE(A) DE EDUCACIÓN TEMPRANA</t>
  </si>
  <si>
    <t>42462400</t>
  </si>
  <si>
    <t>NAVARRO PINEDO EVITA</t>
  </si>
  <si>
    <t>EDUCACION INICIAL</t>
  </si>
  <si>
    <t>43598332</t>
  </si>
  <si>
    <t>NAVARRO TEJADA LISSETT ARAZELLY</t>
  </si>
  <si>
    <t>10660218</t>
  </si>
  <si>
    <t>NERIO  PONCE MARIA ANTONIETA</t>
  </si>
  <si>
    <t>ANALISTA I DE GESTIÓN Y ADMINISTRACIÓN DE PERSONAS</t>
  </si>
  <si>
    <t>46946389</t>
  </si>
  <si>
    <t>NEVADO BALLONA CARLOS ALBERTO</t>
  </si>
  <si>
    <t>ASISTENTE II DE COMPENSACIONES Y CONTROL DE TIEMPOS</t>
  </si>
  <si>
    <t>08251438</t>
  </si>
  <si>
    <t>NEYRA HUAMANCHUMO ANA CASILDA</t>
  </si>
  <si>
    <t>43901264</t>
  </si>
  <si>
    <t>NIEVES SILVA ROSARIO DEL PILAR</t>
  </si>
  <si>
    <t>46395305</t>
  </si>
  <si>
    <t>NINA CUENTAS VICTOR ALBERTO</t>
  </si>
  <si>
    <t>OPERADOR EN SOPORTE TECNOLOGICO</t>
  </si>
  <si>
    <t>42280613</t>
  </si>
  <si>
    <t>NIÑO RACCHUMI RUBEN EDUARDO</t>
  </si>
  <si>
    <t>06240156</t>
  </si>
  <si>
    <t>NOBLECILLA BRAVO JOSE SEGUNDO</t>
  </si>
  <si>
    <t>15585146</t>
  </si>
  <si>
    <t>NORIEGA DIAZ CARLOS DANIEL</t>
  </si>
  <si>
    <t>ANALISTA I EN MODERNIZACION DE LA GESTIÓN PÚBLICA</t>
  </si>
  <si>
    <t>45828329</t>
  </si>
  <si>
    <t>NORIEGA EGAS CARMEN ROCIO</t>
  </si>
  <si>
    <t>10185102</t>
  </si>
  <si>
    <t>NORIEGA LOPEZ MARIA DEL PILAR</t>
  </si>
  <si>
    <t>PROFESIONAL EN DERECHO</t>
  </si>
  <si>
    <t>08882809</t>
  </si>
  <si>
    <t>NUGENT BECERRA CESAR AUGUSTO EDUARDO</t>
  </si>
  <si>
    <t>46324595</t>
  </si>
  <si>
    <t>NUÑEZ COCHACHI TIFANY GRETA</t>
  </si>
  <si>
    <t>09560663</t>
  </si>
  <si>
    <t>ÑATO NOE JAIME JOEL</t>
  </si>
  <si>
    <t>07619758</t>
  </si>
  <si>
    <t>ÑUFLO BERROSPI CHARLES HENRY</t>
  </si>
  <si>
    <t>ELECTRONICA</t>
  </si>
  <si>
    <t>ANALISTA I DE BARRIO SEGURO</t>
  </si>
  <si>
    <t>43431652</t>
  </si>
  <si>
    <t>OBREGON FERNANDEZ ARTURO HERNAN</t>
  </si>
  <si>
    <t>09363758</t>
  </si>
  <si>
    <t>OCHANTE PAREJA HUGO RENE</t>
  </si>
  <si>
    <t>ANALISTA I DE CONTROL DE TIEMPOS</t>
  </si>
  <si>
    <t>40952134</t>
  </si>
  <si>
    <t>OJEDA JAIME OSCAR ALONSO</t>
  </si>
  <si>
    <t>41299919</t>
  </si>
  <si>
    <t>OLAECHEA GARCIA MARIA MELISSA</t>
  </si>
  <si>
    <t>AUDITOR JEFE DE COMISION PARA EL ORGANO DE CONTROL INSTITUCIONAL</t>
  </si>
  <si>
    <t>08755878</t>
  </si>
  <si>
    <t>OLARTE GUERRERO ROSA AURORA</t>
  </si>
  <si>
    <t>COORDINADOR DE GARANTIAS</t>
  </si>
  <si>
    <t>16608520</t>
  </si>
  <si>
    <t>OLIVA GUERRERO RAUL ANTONIO</t>
  </si>
  <si>
    <t>ASISTENTE ADMINISTRATIVO I</t>
  </si>
  <si>
    <t>40957919</t>
  </si>
  <si>
    <t>OLIVARES FARRO LADY DIANA</t>
  </si>
  <si>
    <t>07593181</t>
  </si>
  <si>
    <t>OLIVARES FEIJOO JOSE FRANCISCO JAVIER</t>
  </si>
  <si>
    <t>08024788</t>
  </si>
  <si>
    <t>OLIVEIRA RENGIFO FREDDY ORLANDO</t>
  </si>
  <si>
    <t>ANALISTA III LEGAL DE TRÁFICO ILÍCITO DE DROGAS</t>
  </si>
  <si>
    <t>42168689</t>
  </si>
  <si>
    <t>OLIVOS ROMANO WALTER CESAR</t>
  </si>
  <si>
    <t>46190879</t>
  </si>
  <si>
    <t>OLLAGUE BUOLANGGER INGRID ISABEL</t>
  </si>
  <si>
    <t>43292734</t>
  </si>
  <si>
    <t>OLORTIGA REAÑO VICTOR MANUEL</t>
  </si>
  <si>
    <t>70110876</t>
  </si>
  <si>
    <t>ORBEGOZO CAMACHO GIULIANNA MARLENE</t>
  </si>
  <si>
    <t>ESPECIALISTA EN GESTION PATRIMONIAL</t>
  </si>
  <si>
    <t>10194785</t>
  </si>
  <si>
    <t>ORDINOLA ALIAGA OSCAR FELIX</t>
  </si>
  <si>
    <t>09786172</t>
  </si>
  <si>
    <t>ORE CHAVEZ JOEL CALEB</t>
  </si>
  <si>
    <t>47169704</t>
  </si>
  <si>
    <t>ORE MORENO LUCIA MEDALI</t>
  </si>
  <si>
    <t>40766415</t>
  </si>
  <si>
    <t>ORE SARAVIA KARINA VICTORIA</t>
  </si>
  <si>
    <t>Analista III en Servicios Generales</t>
  </si>
  <si>
    <t>72003580</t>
  </si>
  <si>
    <t>ORELLANA CERRON MAGALY ELIZABETH</t>
  </si>
  <si>
    <t>PROFESIONAL ESPECIALISTA EN EVALUACION DE PROYECTOS DE INVERSION PUBLICA</t>
  </si>
  <si>
    <t>41336814</t>
  </si>
  <si>
    <t>ORIUNDO ARRIBASPLATA JUAN CARLOS</t>
  </si>
  <si>
    <t>44439590</t>
  </si>
  <si>
    <t>ORMEÑO ROJAS ROBERT EDUARDO</t>
  </si>
  <si>
    <t>ANALISTA ESTADÍSTICO</t>
  </si>
  <si>
    <t>44426697</t>
  </si>
  <si>
    <t>ORMEÑO VENEGAS CARLOS ABEL</t>
  </si>
  <si>
    <t>46719891</t>
  </si>
  <si>
    <t>OROSCO LUGO MIGUEL ANGEL JUNIOR</t>
  </si>
  <si>
    <t>08059639</t>
  </si>
  <si>
    <t>ORRILLO CHAVEZ ROSARIO DEL PILAR</t>
  </si>
  <si>
    <t>43271582</t>
  </si>
  <si>
    <t>ORRILLO VIACAVA LILIANA MARIELLA</t>
  </si>
  <si>
    <t>47848919</t>
  </si>
  <si>
    <t>ORTEGA ESTACIO DIANA KATIUSKA</t>
  </si>
  <si>
    <t>46135504</t>
  </si>
  <si>
    <t>ORTEGA GIRALDEZ GABRIEL</t>
  </si>
  <si>
    <t>72738656</t>
  </si>
  <si>
    <t>ORTEGA RONDON NADIA HILDA</t>
  </si>
  <si>
    <t>41037546</t>
  </si>
  <si>
    <t>ORTIZ  HUAMAN CARMEN JACOBETH</t>
  </si>
  <si>
    <t>10281095</t>
  </si>
  <si>
    <t>ORTIZ  RIVERA ALEJANDRO MARCOS</t>
  </si>
  <si>
    <t>09630680</t>
  </si>
  <si>
    <t>ORTIZ CORTEZ CAROLINA VICTORIA</t>
  </si>
  <si>
    <t>43211743</t>
  </si>
  <si>
    <t>ORTIZ DE ORUE HUAMAN RICHAR</t>
  </si>
  <si>
    <t>08695978</t>
  </si>
  <si>
    <t>ORTIZ MARREROS JORGE LUIS</t>
  </si>
  <si>
    <t>40090489</t>
  </si>
  <si>
    <t>ORTIZ PAREDES ANGELICA MARIA</t>
  </si>
  <si>
    <t>70608889</t>
  </si>
  <si>
    <t>ORTIZ ROJAS EVELHYN KELLY</t>
  </si>
  <si>
    <t>ANALISTA II DE CONTROL DE CALIDAD</t>
  </si>
  <si>
    <t>41212885</t>
  </si>
  <si>
    <t>OSCANOA OJEDA LUISA</t>
  </si>
  <si>
    <t>ANALISTA I DE CALIDAD DE SISTEMAS DE INFORMACION</t>
  </si>
  <si>
    <t>TECNICO I AUXILIAR ADMINISTRATIVO</t>
  </si>
  <si>
    <t>20089386</t>
  </si>
  <si>
    <t>OSCATEGUI ATENCIO ROBERTO ANDRES</t>
  </si>
  <si>
    <t>ASISTENTE II EN GESTIÓN INTERNA</t>
  </si>
  <si>
    <t>47637781</t>
  </si>
  <si>
    <t>OSCCO VARGAS JESICA MARIA</t>
  </si>
  <si>
    <t>47078868</t>
  </si>
  <si>
    <t>OSORIO VEGA MARCO JHONATAN</t>
  </si>
  <si>
    <t>06674259</t>
  </si>
  <si>
    <t>OTSU SANCHEZ GEORGE GEMBEY</t>
  </si>
  <si>
    <t>45810790</t>
  </si>
  <si>
    <t>OYARCE ALVAREZ ANA MILAGROS</t>
  </si>
  <si>
    <t>ESPECIALISTA EN EL FONDO DE APOYO GERENCIAL</t>
  </si>
  <si>
    <t>09774710</t>
  </si>
  <si>
    <t>OZEJO ARANA LUIS ALBERTO</t>
  </si>
  <si>
    <t>ESPECIALISTA DE GESTION POR PROCESOS</t>
  </si>
  <si>
    <t>10797020</t>
  </si>
  <si>
    <t>PACHAS AMPUERO NADIA VERUSHKA</t>
  </si>
  <si>
    <t>08008542</t>
  </si>
  <si>
    <t>PACHAS LEVANO JUAN ALBERTO</t>
  </si>
  <si>
    <t>ESPECIALISTA EN SEGUIMIENTO Y MONITOREO EN GESTIÓN PRESUPUESTAL</t>
  </si>
  <si>
    <t>09895980</t>
  </si>
  <si>
    <t>PACHECO AGUILAR YANET LULIANA</t>
  </si>
  <si>
    <t>06182736</t>
  </si>
  <si>
    <t>PACHECO CURI ORLANDO ENRIQUE</t>
  </si>
  <si>
    <t>09447050</t>
  </si>
  <si>
    <t>PACHECO LEDESMA MANUEL ALBERTO</t>
  </si>
  <si>
    <t>40737589</t>
  </si>
  <si>
    <t>PADILLA CARRASCO RUBEN</t>
  </si>
  <si>
    <t>42503908</t>
  </si>
  <si>
    <t>PAJUELO IRRIBARREN GRACIELA MARION</t>
  </si>
  <si>
    <t>AUDITOR - JEFE (A) DE COMISIÓN</t>
  </si>
  <si>
    <t>PAJUELO IRRIBARREN GRACIELA MARIÓN</t>
  </si>
  <si>
    <t>Analista II de Contrainteligencia</t>
  </si>
  <si>
    <t>21120417</t>
  </si>
  <si>
    <t>PAJUELO MORALES JORGE EDUARDO</t>
  </si>
  <si>
    <t>ASISTENTE EN PRENSA</t>
  </si>
  <si>
    <t>73007943</t>
  </si>
  <si>
    <t>PALACIOS BENZAQUEN FIORELLA SIMILITH</t>
  </si>
  <si>
    <t>42733605</t>
  </si>
  <si>
    <t>PALACIOS BUSTAMANTE JUAN CARLOS MANUEL</t>
  </si>
  <si>
    <t>45313014</t>
  </si>
  <si>
    <t>PALACIOS CUADRA GREGORY FLAVIO</t>
  </si>
  <si>
    <t>07050650</t>
  </si>
  <si>
    <t>PALACIOS LLOCLLA HEDILBERTO HILARIO</t>
  </si>
  <si>
    <t>42280336</t>
  </si>
  <si>
    <t>PALLAROSO VASQUEZ ERICK DENNIS</t>
  </si>
  <si>
    <t>42703791</t>
  </si>
  <si>
    <t>PALOMARES OSORIO JONATTHAN STEVE</t>
  </si>
  <si>
    <t>ESPECIALISTA EN EJECUCION CONTRACTUAL</t>
  </si>
  <si>
    <t>42102114</t>
  </si>
  <si>
    <t>PALOMINO ALVARADO JESUS YANCARLOS</t>
  </si>
  <si>
    <t>43953485</t>
  </si>
  <si>
    <t>PALOMINO CACERES LISSETH</t>
  </si>
  <si>
    <t>ANALISTA II DE INTELIGENCIA EN ASUNTOS INTERNACIONALES</t>
  </si>
  <si>
    <t>08142521</t>
  </si>
  <si>
    <t>PALOMINO CASTILLO MARCO ANTONIO</t>
  </si>
  <si>
    <t>43476292</t>
  </si>
  <si>
    <t>PALOMINO CRUZ ELSA DIVA</t>
  </si>
  <si>
    <t>OPERADORA DE MESA DE PARTES</t>
  </si>
  <si>
    <t>43072897</t>
  </si>
  <si>
    <t>PALOMINO HUAMANI CAROLINA</t>
  </si>
  <si>
    <t>PALOMINO HUAMANÍ CAROLINA</t>
  </si>
  <si>
    <t>42201310</t>
  </si>
  <si>
    <t>PALOMINO MESTANZA JOEL RUBEN</t>
  </si>
  <si>
    <t>20114195</t>
  </si>
  <si>
    <t>PALOMINO VENTO MADELEINE CATHERINE</t>
  </si>
  <si>
    <t>08762054</t>
  </si>
  <si>
    <t>PANDO SANCHEZ CARLOS MARINO HELY</t>
  </si>
  <si>
    <t>40925210</t>
  </si>
  <si>
    <t>PANDURO SOTO ZARELA</t>
  </si>
  <si>
    <t>41227115</t>
  </si>
  <si>
    <t>PANIAGUA MENDOZA JUAN JOSE</t>
  </si>
  <si>
    <t>ASISTENTE ADMINISTRATIVO DE ATENCIÓN AL CIUDADANO</t>
  </si>
  <si>
    <t>10002937</t>
  </si>
  <si>
    <t>PANTIGOSO MARTÍNEZ GRACIELA JESSICA</t>
  </si>
  <si>
    <t>08028159</t>
  </si>
  <si>
    <t>PANTOJA CHUNGA VICTOR</t>
  </si>
  <si>
    <t>47824829</t>
  </si>
  <si>
    <t>PARCO FERNANDEZ OTONIEL LEANDRO</t>
  </si>
  <si>
    <t>73318226</t>
  </si>
  <si>
    <t>PAREDES ARICA CARLITA XIMENA</t>
  </si>
  <si>
    <t>47620908</t>
  </si>
  <si>
    <t>PAREDES GUTIERREZ DIEGO ANTONIO</t>
  </si>
  <si>
    <t>43173865</t>
  </si>
  <si>
    <t>PAREDES MIÑOPE FRANK RICHARD</t>
  </si>
  <si>
    <t>08513651</t>
  </si>
  <si>
    <t>PAREDES ROMERO VERONICA LEONOR</t>
  </si>
  <si>
    <t>ANALISTA II EN CIENCIAS SOCIALES</t>
  </si>
  <si>
    <t>18835302</t>
  </si>
  <si>
    <t>PAREDES VILLARREAL PERCY JOSE</t>
  </si>
  <si>
    <t>46358049</t>
  </si>
  <si>
    <t>PARIONA PACHECO MAYRA ROSARIO</t>
  </si>
  <si>
    <t>44374434</t>
  </si>
  <si>
    <t>PARIONA PAQUIYAURI GUSTAVO</t>
  </si>
  <si>
    <t>44773061</t>
  </si>
  <si>
    <t>PASQUEL SOTELO BESSY BRAIDA</t>
  </si>
  <si>
    <t>42958622</t>
  </si>
  <si>
    <t>PASTOR ZAVALETA LUIS ERASTO</t>
  </si>
  <si>
    <t>ESPECIALIZACION</t>
  </si>
  <si>
    <t>09347045</t>
  </si>
  <si>
    <t>PATIÑO ALIAGA GUSTAVO</t>
  </si>
  <si>
    <t>08212239</t>
  </si>
  <si>
    <t>PATIÑO LOPEZ JORGE ALEJANDRO</t>
  </si>
  <si>
    <t>ASISTENTE II EN ARCHIVO DOCUMENTARIO</t>
  </si>
  <si>
    <t>42523378</t>
  </si>
  <si>
    <t>PAUCAR CHUMPITAZ HERNAN MAURICIO MARTIN</t>
  </si>
  <si>
    <t>Auditor(a)</t>
  </si>
  <si>
    <t>42746478</t>
  </si>
  <si>
    <t>PAUCAR HANCO KELY YOHANA</t>
  </si>
  <si>
    <t>25773610</t>
  </si>
  <si>
    <t>PAZ MELENDEZ ERIC FRANKLIN</t>
  </si>
  <si>
    <t>16702133</t>
  </si>
  <si>
    <t>PAZ SOLANO HECTOR AURELIO</t>
  </si>
  <si>
    <t>ESPECIALISTA CONTABLE EN CONTROL PREVIO</t>
  </si>
  <si>
    <t>19911020</t>
  </si>
  <si>
    <t>PECHO ANTESANO ESTHER</t>
  </si>
  <si>
    <t>43288168</t>
  </si>
  <si>
    <t>PEDRAZA RAMIREZ HOMERO</t>
  </si>
  <si>
    <t>45264104</t>
  </si>
  <si>
    <t>PEÑA ACOSTA ROBERTO</t>
  </si>
  <si>
    <t>ASISTENTE II DE ADMINISTRACIÓN DE PERSONAL</t>
  </si>
  <si>
    <t>47422035</t>
  </si>
  <si>
    <t>PEÑA CABREJOS GRECIA JOSEFINA</t>
  </si>
  <si>
    <t>ASISTENTE DE SELECCIÓN DE PERSONAL</t>
  </si>
  <si>
    <t>42105329</t>
  </si>
  <si>
    <t>PEÑA CUEVA CHRISTIAN ENVER</t>
  </si>
  <si>
    <t>ASISTENTA I EN COMUNICACIONES EN LA GESTION DEL RIESGO DE DESASTRES</t>
  </si>
  <si>
    <t>08050990</t>
  </si>
  <si>
    <t>PEÑA ESCUDERO GUILLERMO MARTIN</t>
  </si>
  <si>
    <t>21569717</t>
  </si>
  <si>
    <t>PEÑA MELENDEZ FELIX RUPERTO</t>
  </si>
  <si>
    <t>02862903</t>
  </si>
  <si>
    <t>PEÑA NIÑO MIRIAM ISABEL</t>
  </si>
  <si>
    <t>40219655</t>
  </si>
  <si>
    <t>PEÑA POLO ANDY DICK</t>
  </si>
  <si>
    <t>47342850</t>
  </si>
  <si>
    <t>PERALTA FERNANDEZ LESLIE NADIA</t>
  </si>
  <si>
    <t>ANALISTA I CAPACITACION</t>
  </si>
  <si>
    <t>07977353</t>
  </si>
  <si>
    <t>PERALTA VALDIZAN WALTER NORBERTO</t>
  </si>
  <si>
    <t>EDUCACION PRIMARIA</t>
  </si>
  <si>
    <t>42889427</t>
  </si>
  <si>
    <t>PEREA MOLLO ADELA CONCEPCION</t>
  </si>
  <si>
    <t>20016821</t>
  </si>
  <si>
    <t>PEREZ ASTUHUAMAN YESSICA DORIS</t>
  </si>
  <si>
    <t>70023604</t>
  </si>
  <si>
    <t>PEREZ FERNANDEZ JENNIFER STEPHANY</t>
  </si>
  <si>
    <t>ASISTENTE LEGAL I</t>
  </si>
  <si>
    <t>70128633</t>
  </si>
  <si>
    <t>PEREZ POZO TANIA</t>
  </si>
  <si>
    <t>70427871</t>
  </si>
  <si>
    <t>PEREZ RAMON MILAGROS RAQUEL</t>
  </si>
  <si>
    <t>APOYO ADMINISTRATIVO LEGAL</t>
  </si>
  <si>
    <t>DESARROLLADOR DE SISTEMAS</t>
  </si>
  <si>
    <t>40209429</t>
  </si>
  <si>
    <t>PEREZ ROJAS JULLYZZA JUNNETH</t>
  </si>
  <si>
    <t>ASIST. ADMINISTRATIVO I</t>
  </si>
  <si>
    <t>46212876</t>
  </si>
  <si>
    <t>PEREZ SAAVEDRA ANA MARIA</t>
  </si>
  <si>
    <t>16735042</t>
  </si>
  <si>
    <t>PEREZ TERRONES MALENA YOVANY</t>
  </si>
  <si>
    <t>43719608</t>
  </si>
  <si>
    <t>PEREZ VILLACORTA ROSARIO DEL PILAR</t>
  </si>
  <si>
    <t>18098906</t>
  </si>
  <si>
    <t>PESANTES SHIMAJUKO PAULA LUZ</t>
  </si>
  <si>
    <t>10086986</t>
  </si>
  <si>
    <t>PIEDRA VILLAGARAY HILDA ESTHER</t>
  </si>
  <si>
    <t>COORDINADOR(A) DE AUTORIDADES POLÍTICAS</t>
  </si>
  <si>
    <t>08149092</t>
  </si>
  <si>
    <t>PILCO PINZÓN DE IBAÑEZ  JENNY SABELL</t>
  </si>
  <si>
    <t>70051024</t>
  </si>
  <si>
    <t>PILLACA CCASA MARIA ESTEFANY</t>
  </si>
  <si>
    <t>46063794</t>
  </si>
  <si>
    <t>PILLACA HUAMANI MARIA EULALIA</t>
  </si>
  <si>
    <t>42349667</t>
  </si>
  <si>
    <t>PIMENTEL ANTONIO ALEX NELSON</t>
  </si>
  <si>
    <t>45825864</t>
  </si>
  <si>
    <t>PINEDO MEDINA ELIANA NOEMI</t>
  </si>
  <si>
    <t>Asistente en Contrataciones</t>
  </si>
  <si>
    <t>44188777</t>
  </si>
  <si>
    <t>PINEDO SANCHEZ EVILYN FAVIOLA</t>
  </si>
  <si>
    <t>47695651</t>
  </si>
  <si>
    <t>POMA APAICO DAISY ASUNCIÓN</t>
  </si>
  <si>
    <t>41599433</t>
  </si>
  <si>
    <t>POMA DEZA JORGE EDINSON</t>
  </si>
  <si>
    <t>41719383</t>
  </si>
  <si>
    <t>POMA HUAROC JHONNY HENRY</t>
  </si>
  <si>
    <t>72467483</t>
  </si>
  <si>
    <t>POMACARHUA ALBERCO ROGER BENNY</t>
  </si>
  <si>
    <t>SUPERVISOR DE ATENCION</t>
  </si>
  <si>
    <t>46376530</t>
  </si>
  <si>
    <t>POMARI CALDERON BRIZ ANTONIA</t>
  </si>
  <si>
    <t>44833597</t>
  </si>
  <si>
    <t>POMPILIO DURAN GUILIANA</t>
  </si>
  <si>
    <t>ANALISTA LEGAL EN GESTION DE COOPERACION NACIONAL</t>
  </si>
  <si>
    <t>46164354</t>
  </si>
  <si>
    <t>PONCE GARCIA ANGEL DE JESUS</t>
  </si>
  <si>
    <t>20648369</t>
  </si>
  <si>
    <t>PORRAS FLORES RAUL FERNANDO</t>
  </si>
  <si>
    <t>10713297</t>
  </si>
  <si>
    <t>PORRAS RODRIGUEZ HERLESS DENNISE</t>
  </si>
  <si>
    <t>45091768</t>
  </si>
  <si>
    <t>PORTALATINO GARRIDO DANIEL ANTONINO</t>
  </si>
  <si>
    <t>ANALISTA JURIDICO(A) II</t>
  </si>
  <si>
    <t>09897126</t>
  </si>
  <si>
    <t>PORTILLA URIBE OSCAR ALEJANDRO</t>
  </si>
  <si>
    <t>OPERADOR DE ATENCIÓN</t>
  </si>
  <si>
    <t>33954566</t>
  </si>
  <si>
    <t>PORTOCARRERO IBERICO LUIS DENNIS</t>
  </si>
  <si>
    <t>46339553</t>
  </si>
  <si>
    <t>PRADO CARRILLO MARIA TERESA</t>
  </si>
  <si>
    <t>29737782</t>
  </si>
  <si>
    <t>PRADO MONGE REBECA ALEXANDRA</t>
  </si>
  <si>
    <t>44384853</t>
  </si>
  <si>
    <t>PRETIL PINEDO JUAN ENRIQUE</t>
  </si>
  <si>
    <t>MECANICO AUTOMOTRIZ</t>
  </si>
  <si>
    <t>07486844</t>
  </si>
  <si>
    <t>PRINCIPE MALON VICTOR HUGO</t>
  </si>
  <si>
    <t>43432292</t>
  </si>
  <si>
    <t>PRINCIPE MORALES SOFONIAS</t>
  </si>
  <si>
    <t>40689760</t>
  </si>
  <si>
    <t>PUEMAPE LOSTAUNAU BORIS VLADIMIR ALFONSO</t>
  </si>
  <si>
    <t>46407744</t>
  </si>
  <si>
    <t>PUMA CASTILLA NOHEMY JUDITH</t>
  </si>
  <si>
    <t>46425806</t>
  </si>
  <si>
    <t>PURIS COSME YESSICA VALERIA</t>
  </si>
  <si>
    <t>42374123</t>
  </si>
  <si>
    <t>PUYEN GUZMAN FRANK YEFRY</t>
  </si>
  <si>
    <t>07625498</t>
  </si>
  <si>
    <t>QUIJADA FANO JANET SOFIA</t>
  </si>
  <si>
    <t>ANALISTA DE SELECCIÓN DE PERSONAL</t>
  </si>
  <si>
    <t>42735248</t>
  </si>
  <si>
    <t>QUINDE VELA VICTORIA ANA</t>
  </si>
  <si>
    <t>10025410</t>
  </si>
  <si>
    <t>QUINTANA SALDARRIAGA MARTIN CESAR</t>
  </si>
  <si>
    <t>Asistente Jurídico II</t>
  </si>
  <si>
    <t>46568521</t>
  </si>
  <si>
    <t>QUIÑONES ZEVALLOS LISANDRO JHONATAN</t>
  </si>
  <si>
    <t>46697971</t>
  </si>
  <si>
    <t>QUIROGA HERRERA KAREN MILAGROS</t>
  </si>
  <si>
    <t>42160643</t>
  </si>
  <si>
    <t>QUISPE ACHAHUANCO ALEXANDER JIMMY</t>
  </si>
  <si>
    <t>15405589</t>
  </si>
  <si>
    <t>QUISPE AYLLON LUIS ALBERTO</t>
  </si>
  <si>
    <t>ANALISTA II DE BASE DE DATOS</t>
  </si>
  <si>
    <t>40024853</t>
  </si>
  <si>
    <t>QUISPE CERNA MARIA ISABEL</t>
  </si>
  <si>
    <t>ANALISTA II JURÍDICO PARA LA SEDE DE CUSCO</t>
  </si>
  <si>
    <t>42787878</t>
  </si>
  <si>
    <t>QUISPE LABRA JHAISON DEEBY</t>
  </si>
  <si>
    <t>ASISTENTE DE MODERNIZACION</t>
  </si>
  <si>
    <t>42395645</t>
  </si>
  <si>
    <t>QUISPE MANCHI ERICK ALEXIS</t>
  </si>
  <si>
    <t>ANALISTA I PARA LA ESTRATEGIA MULTISECTORIAL BARRIO SEGURO</t>
  </si>
  <si>
    <t>46097955</t>
  </si>
  <si>
    <t>QUISPE MANDUJANO MÓNICA SELENE</t>
  </si>
  <si>
    <t>CIENCIA POLITICA</t>
  </si>
  <si>
    <t>ANALISTA III EN CLIMA Y CULTURA ORGANIZACIONAL</t>
  </si>
  <si>
    <t>07627264</t>
  </si>
  <si>
    <t>QUISPE MUÑOZ MAGDELEIN MERCEDES</t>
  </si>
  <si>
    <t>ASISTENTE II DE SOPORTE TECNOLÓGICO</t>
  </si>
  <si>
    <t>43794025</t>
  </si>
  <si>
    <t>QUISPE SALDAÑA ANTHONY RUBE</t>
  </si>
  <si>
    <t>SUPERIOR TECNICA</t>
  </si>
  <si>
    <t>47856291</t>
  </si>
  <si>
    <t>QUISPE TARIFA ALAN PEDRO</t>
  </si>
  <si>
    <t>40108554</t>
  </si>
  <si>
    <t>QUISPE VALDIVIA YULIANA ROSARIO</t>
  </si>
  <si>
    <t>41704518</t>
  </si>
  <si>
    <t>RACCHUMI SIADEN LUIS ARTURO</t>
  </si>
  <si>
    <t>07576671</t>
  </si>
  <si>
    <t>RALLI DANOS PATRICIA OLGA AURELIA</t>
  </si>
  <si>
    <t>44898216</t>
  </si>
  <si>
    <t>RAMIREZ ARROYO CINTHIA MILAGROS</t>
  </si>
  <si>
    <t>ABOGADA JUNIOR</t>
  </si>
  <si>
    <t>Operador(a) Administrativo(a)</t>
  </si>
  <si>
    <t>40344879</t>
  </si>
  <si>
    <t>RAMIREZ CAMONES MILAGRITOS DEL CARMEN</t>
  </si>
  <si>
    <t>ADMINISTRACION DE EMPRESAS</t>
  </si>
  <si>
    <t>EXPERTO EN PRESUPUESTO PUBLICO</t>
  </si>
  <si>
    <t>07865649</t>
  </si>
  <si>
    <t>RAMIREZ CISNEROS CESAR AUGUSTO</t>
  </si>
  <si>
    <t>09699773</t>
  </si>
  <si>
    <t>RAMIREZ CISNEROS ESTHER SUSANA</t>
  </si>
  <si>
    <t>08188881</t>
  </si>
  <si>
    <t>RAMIREZ GARRO JOSE AURELIO</t>
  </si>
  <si>
    <t>ANALISTA II DE INGRESOS</t>
  </si>
  <si>
    <t>09328181</t>
  </si>
  <si>
    <t>RAMIREZ GOMEZ ORLANDO</t>
  </si>
  <si>
    <t>09286264</t>
  </si>
  <si>
    <t>RAMIREZ LUDEÑA MANUEL JESUS</t>
  </si>
  <si>
    <t>PROFESIONAL PARA SERVICIOS GENERALES</t>
  </si>
  <si>
    <t>40855376</t>
  </si>
  <si>
    <t>RAMIREZ TAPIA LUIS SADI</t>
  </si>
  <si>
    <t>ESPECIALISTA EN LEGAJOS DE PERSONAL</t>
  </si>
  <si>
    <t>40142590</t>
  </si>
  <si>
    <t>RAMIREZ UCHUYA ALDO MARTIN</t>
  </si>
  <si>
    <t>71080599</t>
  </si>
  <si>
    <t>RAMOS CALLE MARIBEL SOLEDAD</t>
  </si>
  <si>
    <t>INGENIERIA MECANICA</t>
  </si>
  <si>
    <t>CAMAROGRAFO</t>
  </si>
  <si>
    <t>25860094</t>
  </si>
  <si>
    <t>RAMOS CAMPOS MICHAEL JORGE ANTONIO</t>
  </si>
  <si>
    <t>41930644</t>
  </si>
  <si>
    <t>RAMOS DAVILA ROLANDO DEMETRIO</t>
  </si>
  <si>
    <t>16806785</t>
  </si>
  <si>
    <t>RAMOS HERNANDEZ WILSON</t>
  </si>
  <si>
    <t>ANALISTA II ADMINISTRATIVO</t>
  </si>
  <si>
    <t>41096470</t>
  </si>
  <si>
    <t>RAMOS ORTIZ MANUEL EDUARDO</t>
  </si>
  <si>
    <t>43173140</t>
  </si>
  <si>
    <t>RAMOS PAUCAR CECILIA BEATRIZ</t>
  </si>
  <si>
    <t>Analista Legal I</t>
  </si>
  <si>
    <t>43923602</t>
  </si>
  <si>
    <t>RAMOS RAMIREZ YONATAN</t>
  </si>
  <si>
    <t>43968356</t>
  </si>
  <si>
    <t>RARAZ LOPEZ OMAR RANDY</t>
  </si>
  <si>
    <t>40831752</t>
  </si>
  <si>
    <t>RAVELO CHAVESTA CESAR BILLY</t>
  </si>
  <si>
    <t>08615865</t>
  </si>
  <si>
    <t>RAYMUNDO SANTIVAÑEZ GLORIA DIONICIA</t>
  </si>
  <si>
    <t>09348790</t>
  </si>
  <si>
    <t>RAZO GUTIERREZ ROBERTO</t>
  </si>
  <si>
    <t>47083907</t>
  </si>
  <si>
    <t>REBATTA GALLEGOS JUAN MANUEL</t>
  </si>
  <si>
    <t>46863340</t>
  </si>
  <si>
    <t>REBAZA VILCHEZ KAREN MARIBEL</t>
  </si>
  <si>
    <t>40680546</t>
  </si>
  <si>
    <t>REINA ISLA CARLOS ALBERTO</t>
  </si>
  <si>
    <t>ANALISTA III EN GESTION INTERNA</t>
  </si>
  <si>
    <t>42574224</t>
  </si>
  <si>
    <t>REQUENA ZORRILLA PEDRO</t>
  </si>
  <si>
    <t>OPERADOR(A) II PARA LA MESA DE PARTES</t>
  </si>
  <si>
    <t>70105993</t>
  </si>
  <si>
    <t>RETUERTO CASTRO MARIA JESUS</t>
  </si>
  <si>
    <t>43166655</t>
  </si>
  <si>
    <t>RETUERTO PARIAMACHI PAOLA</t>
  </si>
  <si>
    <t>ANALISTA I DE COOPERACIÓN INTERNACIONAL</t>
  </si>
  <si>
    <t>47318842</t>
  </si>
  <si>
    <t>REVOLLEDO GORDILLO TATIANA CARMENROSA</t>
  </si>
  <si>
    <t>10287752</t>
  </si>
  <si>
    <t>REY HARRINSON KAREN NILDA</t>
  </si>
  <si>
    <t>ANALISTA  I JURÍDICO</t>
  </si>
  <si>
    <t>70840499</t>
  </si>
  <si>
    <t>REYES AVALOS GISELA LIZETH</t>
  </si>
  <si>
    <t>42337229</t>
  </si>
  <si>
    <t>REYES BALDOCEDA ERICKA GISELLA</t>
  </si>
  <si>
    <t>08612647</t>
  </si>
  <si>
    <t>REYES MELENDEZ MARIA ELENA</t>
  </si>
  <si>
    <t>09334334</t>
  </si>
  <si>
    <t>REYES MIRANDA JAIME FLORENCIO</t>
  </si>
  <si>
    <t>42292215</t>
  </si>
  <si>
    <t>REYES QUIROZ EVELYN JHOANA</t>
  </si>
  <si>
    <t>46787494</t>
  </si>
  <si>
    <t>REYES VEGA PAOLO RENATO</t>
  </si>
  <si>
    <t>ANALISTA I DE INVERSION PUBLICA EN SEGURIDAD CIUDADANA</t>
  </si>
  <si>
    <t>ESPECIALISTA EN CONTROL GUBERNAMENTAL</t>
  </si>
  <si>
    <t>09846537</t>
  </si>
  <si>
    <t>REYNA PAZ JEAN MANUEL</t>
  </si>
  <si>
    <t>ASISTENTE(A) II EN EDUCACIÓN</t>
  </si>
  <si>
    <t>10619256</t>
  </si>
  <si>
    <t>REYNA SANCHEZ MARIA YSABEL</t>
  </si>
  <si>
    <t>40456314</t>
  </si>
  <si>
    <t>REYNOSO PERALTA OSCAR MARTIN</t>
  </si>
  <si>
    <t>09188131</t>
  </si>
  <si>
    <t>RICALDI CALLE CARMEN VICTORIA</t>
  </si>
  <si>
    <t>10128202</t>
  </si>
  <si>
    <t>RIMAC NARRO SUSAN GIOVANNA</t>
  </si>
  <si>
    <t>COORDINADOR EN PREVENCIÓN Y GESTIÓN DE CONFLICTOS SOCIALES</t>
  </si>
  <si>
    <t>09861413</t>
  </si>
  <si>
    <t>RIOS ABREU HENRY KENNY</t>
  </si>
  <si>
    <t>10626887</t>
  </si>
  <si>
    <t>RIOS BARTOLO JUAN MANUEL</t>
  </si>
  <si>
    <t>07752654</t>
  </si>
  <si>
    <t>RIOS ESTRADA MANUEL REGNER</t>
  </si>
  <si>
    <t>40258559</t>
  </si>
  <si>
    <t>RIOS MONTENEGRO MARIZZA ANTONIETA</t>
  </si>
  <si>
    <t>45265268</t>
  </si>
  <si>
    <t>RIOS NAVARRO PAMELA ANDREA</t>
  </si>
  <si>
    <t>42992454</t>
  </si>
  <si>
    <t>RIOS SANCHEZ JORGE LUIS</t>
  </si>
  <si>
    <t>18161730</t>
  </si>
  <si>
    <t>RIOS SANCHEZ WILFREDO</t>
  </si>
  <si>
    <t>06805073</t>
  </si>
  <si>
    <t>RIOS SIFUENTES JAVIER JESUS</t>
  </si>
  <si>
    <t>10107078</t>
  </si>
  <si>
    <t>RIOS SILVA YSABEL ROSARIO</t>
  </si>
  <si>
    <t>ANALISTA III EN INTEGRACIÓN CONTABLE</t>
  </si>
  <si>
    <t>42822532</t>
  </si>
  <si>
    <t>RIOS SORIA ALEXANDER</t>
  </si>
  <si>
    <t>ASISTENTE II DE CONTROL DE TIEMPOS</t>
  </si>
  <si>
    <t>72439667</t>
  </si>
  <si>
    <t>RIOS SOSA DANITZA KIARA</t>
  </si>
  <si>
    <t>72765347</t>
  </si>
  <si>
    <t>RIVADENEYRA CARNAQUE LISBET ADRIANA</t>
  </si>
  <si>
    <t>10050313</t>
  </si>
  <si>
    <t>RIVAS ESPINOZA HUGO ALEJANDRO</t>
  </si>
  <si>
    <t>09570895</t>
  </si>
  <si>
    <t>RIVAS GUZMAN NATALIA EVA</t>
  </si>
  <si>
    <t>41992257</t>
  </si>
  <si>
    <t>RIVAS SALAZAR ROLANDO RODOLFO</t>
  </si>
  <si>
    <t>INGENIERIA DE LAS TELECOMUNICACIONES</t>
  </si>
  <si>
    <t>76824873</t>
  </si>
  <si>
    <t>RIVERA MEJIA DENISSE CAROLINA</t>
  </si>
  <si>
    <t>Asistente I en el Modulo de Operaciones del Centro de Operaciones de Emergencia</t>
  </si>
  <si>
    <t>46384262</t>
  </si>
  <si>
    <t>RIVERA MONTALVAN KATTY SANDRA</t>
  </si>
  <si>
    <t>ESPECIALISTA LEGAL EN MODERNIZACIÓN DE LA GESTIÓN PÚBLICA</t>
  </si>
  <si>
    <t>42290988</t>
  </si>
  <si>
    <t>RIVERA RAMIREZ CINTHYA LESLIE</t>
  </si>
  <si>
    <t>07870985</t>
  </si>
  <si>
    <t>RIVERA ROGGERO ALFREDO JOSE</t>
  </si>
  <si>
    <t>ESPECIALISTA EN PROCEDIMIENTOS DE SELECCION</t>
  </si>
  <si>
    <t>09464346</t>
  </si>
  <si>
    <t>ROA YANAC GEORGINA ESPERANZA</t>
  </si>
  <si>
    <t>COORDINADOR(A) DE ESTUDIO DE MERCADO</t>
  </si>
  <si>
    <t>ESPECIALISTA DE INTELIGENCIA</t>
  </si>
  <si>
    <t>43742990</t>
  </si>
  <si>
    <t>ROBLEDO FLORES FERNANDO</t>
  </si>
  <si>
    <t>25773731</t>
  </si>
  <si>
    <t>ROBLES BERROCAL FLOR MARLENE</t>
  </si>
  <si>
    <t>40490763</t>
  </si>
  <si>
    <t>ROBLES COLOMA CAROLINA DOMITILA</t>
  </si>
  <si>
    <t>OPERADOR(A) DOCUMENTARIO</t>
  </si>
  <si>
    <t>09382311</t>
  </si>
  <si>
    <t>ROBLES JIMENEZ ADRIANA ISABEL</t>
  </si>
  <si>
    <t>09409943</t>
  </si>
  <si>
    <t>ROCA GUTIERREZ JORGE LUIS</t>
  </si>
  <si>
    <t>41446470</t>
  </si>
  <si>
    <t>RODIL NAUPAY ALEXANDER</t>
  </si>
  <si>
    <t>08227550</t>
  </si>
  <si>
    <t>RODRIGUEZ BUITRON VICTOR MANUEL</t>
  </si>
  <si>
    <t>70011389</t>
  </si>
  <si>
    <t>RODRIGUEZ CABRERA MARIA CRISTINA</t>
  </si>
  <si>
    <t>ESPECIALISTA CONTABLE</t>
  </si>
  <si>
    <t>42294821</t>
  </si>
  <si>
    <t>RODRIGUEZ CABRERA OLGA BEATRIZ</t>
  </si>
  <si>
    <t>70439468</t>
  </si>
  <si>
    <t>RODRIGUEZ ESPINOZA ELVIA ROCIO</t>
  </si>
  <si>
    <t>ASISTENTE DE CONTROL GUBERNAMENTAL</t>
  </si>
  <si>
    <t>72635510</t>
  </si>
  <si>
    <t>RODRIGUEZ MACHUCA EMMA ROXANA</t>
  </si>
  <si>
    <t>Especialista Legal en Crimen Organizado</t>
  </si>
  <si>
    <t>10816202</t>
  </si>
  <si>
    <t>RODRIGUEZ MONZON CARLOS ALBERTO</t>
  </si>
  <si>
    <t>ANALISTA II DE CRIMEN ORGANIZADO</t>
  </si>
  <si>
    <t>03122552</t>
  </si>
  <si>
    <t>RODRIGUEZ MORENO NEYRE FERMIN</t>
  </si>
  <si>
    <t>41440704</t>
  </si>
  <si>
    <t>RODRIGUEZ NUÑEZ ROSA VILMA</t>
  </si>
  <si>
    <t>07142074</t>
  </si>
  <si>
    <t>RODRIGUEZ PONCE CARLOS ALFONSO</t>
  </si>
  <si>
    <t>43595438</t>
  </si>
  <si>
    <t>RODRIGUEZ PRADO WILDOR HERNANDO</t>
  </si>
  <si>
    <t>43599501</t>
  </si>
  <si>
    <t>RODRIGUEZ QUIJANO LYDA ROSMARY</t>
  </si>
  <si>
    <t>45997300</t>
  </si>
  <si>
    <t>RODRIGUEZ SANCHEZ ROMINA ANDREA</t>
  </si>
  <si>
    <t>OPERADOR(A) EN ARCHIVO</t>
  </si>
  <si>
    <t>06663954</t>
  </si>
  <si>
    <t>RODRIGUEZ VERNAL JESUS ANTONIO</t>
  </si>
  <si>
    <t>42753628</t>
  </si>
  <si>
    <t>RODRÍGUEZ VIZCARDO ANGELICA MARÍA</t>
  </si>
  <si>
    <t>ESPECIALISTA EN GESTION ADMINISTRATIVA LEGAL</t>
  </si>
  <si>
    <t>80283150</t>
  </si>
  <si>
    <t>ROEDER ALIAGA ZAFIRO</t>
  </si>
  <si>
    <t>TÉCNICO GASFITERO</t>
  </si>
  <si>
    <t>07310671</t>
  </si>
  <si>
    <t>ROJAS ALARCON FELIPE SANTIAGO</t>
  </si>
  <si>
    <t>09296079</t>
  </si>
  <si>
    <t>ROJAS ARIZOLA ELBA ROSA LITA</t>
  </si>
  <si>
    <t>73476162</t>
  </si>
  <si>
    <t>ROJAS BREÑA MARIA ISABEL</t>
  </si>
  <si>
    <t>43167013</t>
  </si>
  <si>
    <t>ROJAS LLONTOP MARY CARMEN VANESSA</t>
  </si>
  <si>
    <t>ANALISTA III DE MODERNIZACION</t>
  </si>
  <si>
    <t>70193384</t>
  </si>
  <si>
    <t>ROJAS MARTINEZ SUSANA PAULA</t>
  </si>
  <si>
    <t>ANALISTA I EN GESTION DE LA CALIDAD</t>
  </si>
  <si>
    <t>ESPECIALISTA EN DERECHOS HUMANOS E IGUALDAD DE GENERO</t>
  </si>
  <si>
    <t>07206136</t>
  </si>
  <si>
    <t>ROJAS NORIEGA NORMA MARIA</t>
  </si>
  <si>
    <t>ANALISTA II PARA LA IMPLEMENTACIÓN Y CONSOLIDACIÓN DE LA ESTRATEGIA MULTISECTORIAL BARRIO SEGURO</t>
  </si>
  <si>
    <t>46097415</t>
  </si>
  <si>
    <t>ROJAS PORTOCARRERO SANDRA</t>
  </si>
  <si>
    <t>40251480</t>
  </si>
  <si>
    <t>ROJAS SULCA ROSA JACQUELINE</t>
  </si>
  <si>
    <t>28298771</t>
  </si>
  <si>
    <t>ROJAS TOVAR JOHN</t>
  </si>
  <si>
    <t>ANALISTA JURÍDICO I DEL ÁREA CIVIL</t>
  </si>
  <si>
    <t>46792934</t>
  </si>
  <si>
    <t>ROJAS ZAPATA PAOLA DEYSI</t>
  </si>
  <si>
    <t>48456816</t>
  </si>
  <si>
    <t>ROLDAN PRINCE JOSSIMAR CESAR JUNIOR</t>
  </si>
  <si>
    <t>41582155</t>
  </si>
  <si>
    <t>ROMAN CASTILLO MARTIN FERNANDO</t>
  </si>
  <si>
    <t>ANALISTA III EN GESTIÓN INTERNA</t>
  </si>
  <si>
    <t>07673552</t>
  </si>
  <si>
    <t>ROMAN ESPINOZA ALBERTO JULIO</t>
  </si>
  <si>
    <t>46405327</t>
  </si>
  <si>
    <t>ROMAN VERONA PATRICIA DEL PILAR</t>
  </si>
  <si>
    <t>09905819</t>
  </si>
  <si>
    <t>ROMERO ALVAREZ ROCIO</t>
  </si>
  <si>
    <t>APOYO LEGAL</t>
  </si>
  <si>
    <t>10416744</t>
  </si>
  <si>
    <t>ROMERO APARCO SAMUEL WALTER</t>
  </si>
  <si>
    <t>43898081</t>
  </si>
  <si>
    <t>ROMERO CARRASCAL JOHANNA JAZMIN</t>
  </si>
  <si>
    <t>ANALISTA I EN COMUNICACION SOCIAL</t>
  </si>
  <si>
    <t>46253741</t>
  </si>
  <si>
    <t>ROMERO CASAVERDE CARLOS ALFREDO</t>
  </si>
  <si>
    <t>10000373</t>
  </si>
  <si>
    <t>ROMERO CURIOSO ROCIO KARENINA</t>
  </si>
  <si>
    <t>15600831</t>
  </si>
  <si>
    <t>ROMERO MINAYA MATILDE EUSEBIA</t>
  </si>
  <si>
    <t>43321832</t>
  </si>
  <si>
    <t>ROMERO PALOMINO ERIKA</t>
  </si>
  <si>
    <t>42960489</t>
  </si>
  <si>
    <t>ROMERO PONCE CATHERINE ANGIE</t>
  </si>
  <si>
    <t>COORDINADOR DE ENLACE</t>
  </si>
  <si>
    <t>10762352</t>
  </si>
  <si>
    <t>ROMERO ROMERO YURI FRANK</t>
  </si>
  <si>
    <t>ESPECIALISTA JURÍDICO PARA EL ÁREA DE JUICIO ORAL</t>
  </si>
  <si>
    <t>29607714</t>
  </si>
  <si>
    <t>ROMERO VALDEZ CESAR AUGUSTO</t>
  </si>
  <si>
    <t>COORDINADOR DE COMUNICACIONES</t>
  </si>
  <si>
    <t>10718041</t>
  </si>
  <si>
    <t>ROMERO VILLACORTA HUMBERTO HORACIO</t>
  </si>
  <si>
    <t>43492734</t>
  </si>
  <si>
    <t>RONCALLA DURAND MANUEL BARULIO</t>
  </si>
  <si>
    <t>COORDINADOR EN PLANEAMIENTO Y PROGRAMAS PRESUPUESTALES</t>
  </si>
  <si>
    <t>40550648</t>
  </si>
  <si>
    <t>RONCEROS LEYVA EDWARD GUSTAVO</t>
  </si>
  <si>
    <t>26714675</t>
  </si>
  <si>
    <t>RONDINELLI CARRION CAROLINA</t>
  </si>
  <si>
    <t>80686656</t>
  </si>
  <si>
    <t>RONDÓN MORALES MARIA TERESA</t>
  </si>
  <si>
    <t>40477608</t>
  </si>
  <si>
    <t>RONDON VALERO URSULA VERONICA</t>
  </si>
  <si>
    <t>ASISTENTE EN EL MÓDULO DE PRENSA DEL CENTRO DE OPERACIONES DE EMERGENCIA</t>
  </si>
  <si>
    <t>29268679</t>
  </si>
  <si>
    <t>ROQUE ARTEAGA TITO FÉLIX</t>
  </si>
  <si>
    <t>76030137</t>
  </si>
  <si>
    <t>ROQUE MEJÍA TITO ALONSO</t>
  </si>
  <si>
    <t>45470961</t>
  </si>
  <si>
    <t>ROQUE VENTURA GREGORIO WILFREDO</t>
  </si>
  <si>
    <t>10727380</t>
  </si>
  <si>
    <t>ROSA CANDIA SERAPIO</t>
  </si>
  <si>
    <t>43448702</t>
  </si>
  <si>
    <t>ROSALES SANCHEZ CARLOS EDUARDO</t>
  </si>
  <si>
    <t>09477028</t>
  </si>
  <si>
    <t>ROSAS HUAYANAY JUAN BENITO</t>
  </si>
  <si>
    <t>48416727</t>
  </si>
  <si>
    <t>ROSELLÓ FLORES PAOLA ALEXANDRA</t>
  </si>
  <si>
    <t>ESPECIALISTA EN PLANEAMIENTO Y EVALUACION</t>
  </si>
  <si>
    <t>09542952</t>
  </si>
  <si>
    <t>ROSPIGLIOSI FERRO JOSE IGNACIO</t>
  </si>
  <si>
    <t>PRESIDENTE</t>
  </si>
  <si>
    <t>40219205</t>
  </si>
  <si>
    <t>ROSSI RAMIREZ SANDRA</t>
  </si>
  <si>
    <t>TÉCNICO I – AUXILIAR ADMINISTRATIVO</t>
  </si>
  <si>
    <t>76504199</t>
  </si>
  <si>
    <t>RUDIAS URETA KEILA REBECA</t>
  </si>
  <si>
    <t>07744465</t>
  </si>
  <si>
    <t>RUIZ - ELDREDGE VARGAS JAVIER ERNESTO</t>
  </si>
  <si>
    <t>40208133</t>
  </si>
  <si>
    <t>RUIZ BENAVIDES GLADYS FARIBA MELISSA</t>
  </si>
  <si>
    <t>10409635</t>
  </si>
  <si>
    <t>RUIZ CUMAPA KENYER</t>
  </si>
  <si>
    <t>Operador (a) en Comunicaciones en la Gestión del Riesgo de Desastres</t>
  </si>
  <si>
    <t>47442756</t>
  </si>
  <si>
    <t>RUIZ DÍAZ KATHERINE PAMELA</t>
  </si>
  <si>
    <t>PROCURADOR PUBLICO ESPECIALIZADO</t>
  </si>
  <si>
    <t>10058771</t>
  </si>
  <si>
    <t>RUIZ ESPINOZA MILKO ALBERTO</t>
  </si>
  <si>
    <t>47009549</t>
  </si>
  <si>
    <t>RUIZ VELASQUEZ EDINSON MARTIN</t>
  </si>
  <si>
    <t>ANALISTA I EN SELECCION DE PERSONAL</t>
  </si>
  <si>
    <t>46421776</t>
  </si>
  <si>
    <t>SAAVEDRA LA ROSA ANDREA FRANCESCA</t>
  </si>
  <si>
    <t>40336229</t>
  </si>
  <si>
    <t>SACCATOMA TINCO LIDIA</t>
  </si>
  <si>
    <t>09931105</t>
  </si>
  <si>
    <t>SAENZ ABARCA JUANA MARINA</t>
  </si>
  <si>
    <t>ESPECIALISTA EN PROCEDIMIENTOS DE SELECCIÓN</t>
  </si>
  <si>
    <t>09688917</t>
  </si>
  <si>
    <t>SAENZ PALOMINO FERNANDO RAYMUNDO</t>
  </si>
  <si>
    <t>29223383</t>
  </si>
  <si>
    <t>SALAS NOBOA ALFONSO JAIME FERNANDO</t>
  </si>
  <si>
    <t>ESPECIALISTA LEGAL EN COTRATACIONES DEL ESTADO</t>
  </si>
  <si>
    <t>47119840</t>
  </si>
  <si>
    <t>SALAS PALOMINO FIORELLA STEFANY</t>
  </si>
  <si>
    <t>ANALISTA II EN PENSIONES</t>
  </si>
  <si>
    <t>42941785</t>
  </si>
  <si>
    <t>SALAS RAYMUNDO NATALY MURIEL</t>
  </si>
  <si>
    <t>ANALISTA I EN SOPORTE TÉCNICO</t>
  </si>
  <si>
    <t>41679736</t>
  </si>
  <si>
    <t>SALAZAR CUIPAL JORGE ADAN</t>
  </si>
  <si>
    <t>ANALISTA I EN BIENESTAR SOCIAL</t>
  </si>
  <si>
    <t>06742326</t>
  </si>
  <si>
    <t>SALAZAR FRISANCHO CARMEN IRENE</t>
  </si>
  <si>
    <t>TRABAJO SOCIAL</t>
  </si>
  <si>
    <t>ANALISTA I EN CONTROL, CUMPLIMIENTO Y CONFIANZA</t>
  </si>
  <si>
    <t>40011187</t>
  </si>
  <si>
    <t>SALAZAR PAREDES SOLZIREN SELIKA</t>
  </si>
  <si>
    <t>46763268</t>
  </si>
  <si>
    <t>SALAZAR QUICAÑA KELLY LORENA</t>
  </si>
  <si>
    <t>ANALISTA I EN RENDICIÓN DE VIATICOS POR COMISION DE SERVICIOS</t>
  </si>
  <si>
    <t>41131791</t>
  </si>
  <si>
    <t>SALAZAR SUELDO GABY</t>
  </si>
  <si>
    <t>41541913</t>
  </si>
  <si>
    <t>SALAZAR TORREJON DE BARRAZA DELIA MAGNOLIA</t>
  </si>
  <si>
    <t>72620121</t>
  </si>
  <si>
    <t>SALCEDO ABANTO KARLA</t>
  </si>
  <si>
    <t>43576926</t>
  </si>
  <si>
    <t>SALCEDO OLORTEGUI DIANA VICTORIA</t>
  </si>
  <si>
    <t>OPERADOR(A) DE CAPACITACIÓN</t>
  </si>
  <si>
    <t>72216994</t>
  </si>
  <si>
    <t>SALDAÑA SARMIENTO ALICIA NOEMI</t>
  </si>
  <si>
    <t>09538962</t>
  </si>
  <si>
    <t>SALDAÑA SOLARI ERICK ALFREDO</t>
  </si>
  <si>
    <t>40732940</t>
  </si>
  <si>
    <t>SALINAS CHUQUILLANQUI KARINA VICTORIA</t>
  </si>
  <si>
    <t>10285498</t>
  </si>
  <si>
    <t>SALINAS MORALES JIMMY RICHARD</t>
  </si>
  <si>
    <t>42490871</t>
  </si>
  <si>
    <t>SALIRROSAS GOMEZ ERICKA KARIN</t>
  </si>
  <si>
    <t>42401457</t>
  </si>
  <si>
    <t>SAMAME SALAZAR LUIS ALBERTO</t>
  </si>
  <si>
    <t>41543201</t>
  </si>
  <si>
    <t>SANCHEZ ARANDA SARITA PILAR</t>
  </si>
  <si>
    <t>43315918</t>
  </si>
  <si>
    <t>SANCHEZ BERMUDEZ AUGUSTO RUBEN</t>
  </si>
  <si>
    <t>44800294</t>
  </si>
  <si>
    <t>SANCHEZ CAMPOS SAÚL ALEXANDER</t>
  </si>
  <si>
    <t>25766724</t>
  </si>
  <si>
    <t>SANCHEZ ESCOBEDO LEYDA VERONICA</t>
  </si>
  <si>
    <t>ESPECIALISTA DE ASESORIA JURIDICA</t>
  </si>
  <si>
    <t>09913825</t>
  </si>
  <si>
    <t>SANCHEZ GALLOZO GERARDO JACK</t>
  </si>
  <si>
    <t>ASESOR LEGAL EN DERECHO CONSTITUCIONAL, PENAL Y PROCESAL PENAL</t>
  </si>
  <si>
    <t>41923713</t>
  </si>
  <si>
    <t>SANCHEZ GALVEZ MITZA CAROOL</t>
  </si>
  <si>
    <t>Analista II en Formulación de Políticas y Planes</t>
  </si>
  <si>
    <t>10180830</t>
  </si>
  <si>
    <t>SÁNCHEZ GAMARRA RAÚL WALTER</t>
  </si>
  <si>
    <t>ASISTENTE II EN PRESUPUESTO</t>
  </si>
  <si>
    <t>46446277</t>
  </si>
  <si>
    <t>SANCHEZ GONZALES EDWIN FELIX</t>
  </si>
  <si>
    <t>72579795</t>
  </si>
  <si>
    <t>SANCHEZ HUERTA JESUS PAULO</t>
  </si>
  <si>
    <t xml:space="preserve">ANALISTA I DE SOLUCIONES DE REDES </t>
  </si>
  <si>
    <t>16740150</t>
  </si>
  <si>
    <t>SANCHEZ JARAMILLO DANIEL RICARDO</t>
  </si>
  <si>
    <t>43400616</t>
  </si>
  <si>
    <t>SANCHEZ LINO ANNY AMELY</t>
  </si>
  <si>
    <t>10026992</t>
  </si>
  <si>
    <t>SANCHEZ MERCADO MIGUEL ANGEL</t>
  </si>
  <si>
    <t>ANALISTA III JURIDICO</t>
  </si>
  <si>
    <t>44318728</t>
  </si>
  <si>
    <t>SANCHEZ MORALES ELIZABETH CRISTINA</t>
  </si>
  <si>
    <t>42285790</t>
  </si>
  <si>
    <t>SANCHEZ PIMENTEL GINA ROXANA</t>
  </si>
  <si>
    <t>45249461</t>
  </si>
  <si>
    <t>SANCHEZ RODRIGUEZ LISBETH NELLY</t>
  </si>
  <si>
    <t>ANALISTA II DE CRIMEN ORGANIZADO Y LAVADO DE ACTIVOS</t>
  </si>
  <si>
    <t>43391941</t>
  </si>
  <si>
    <t>SANCHEZ ROSAS GERARDO SANTOS</t>
  </si>
  <si>
    <t>ESPECIALISTA EN RELACIONES SECTORIALES</t>
  </si>
  <si>
    <t>16687568</t>
  </si>
  <si>
    <t>SANCHEZ SANCHEZ CARLOS MELECIO</t>
  </si>
  <si>
    <t>45779228</t>
  </si>
  <si>
    <t>SANCHEZ SANCHEZ LOURDES JESUS</t>
  </si>
  <si>
    <t>ESPECIALISTA EN IMPLEMENTACIÓN DE LAS RECOMENDACIONES DE AUDITORÍA</t>
  </si>
  <si>
    <t>08135974</t>
  </si>
  <si>
    <t>SANCHEZ SANDOVAL ROBERT SILVERIO</t>
  </si>
  <si>
    <t>ESPECIALISTA EN PROYECTOS DE TELECOMUNICACIONES</t>
  </si>
  <si>
    <t>41585355</t>
  </si>
  <si>
    <t>SANCHEZ SOCUALAYA JIM PAWEL</t>
  </si>
  <si>
    <t>10458428</t>
  </si>
  <si>
    <t>SANDONAS HERRERA JANET SUSAN</t>
  </si>
  <si>
    <t>APOYO ADMINISTARTIVO</t>
  </si>
  <si>
    <t>43896445</t>
  </si>
  <si>
    <t>SANDOVAL GARCIA CINTHIA LAURA</t>
  </si>
  <si>
    <t>18141060</t>
  </si>
  <si>
    <t>SANDOVAL MORI ERIK ENRIQUE</t>
  </si>
  <si>
    <t>47487955</t>
  </si>
  <si>
    <t>SANTANA COLAN JORGE ANTHONY</t>
  </si>
  <si>
    <t>43430763</t>
  </si>
  <si>
    <t>SANTIAGO MARTINEZ LUIS EDUARDO</t>
  </si>
  <si>
    <t>06789651</t>
  </si>
  <si>
    <t>SANTIAGO ROBLES ALFREDO FRANCISCO</t>
  </si>
  <si>
    <t>ANALISTA II EN COMUNICACIÓN</t>
  </si>
  <si>
    <t>40689870</t>
  </si>
  <si>
    <t>SANTIBÁÑEZ SÁNCHEZ NANCY MARIBEL</t>
  </si>
  <si>
    <t>COMUNICACION SOCIAL</t>
  </si>
  <si>
    <t>10398335</t>
  </si>
  <si>
    <t>SANTILLAN QUINTANA FRANCISCO JABIER</t>
  </si>
  <si>
    <t>08891114</t>
  </si>
  <si>
    <t>SANTILLANA GARDELLA DANTE MARTIN</t>
  </si>
  <si>
    <t>23272702</t>
  </si>
  <si>
    <t>SANTIVAÑEZ ANTUNEZ JUAN JOSE</t>
  </si>
  <si>
    <t>40098958</t>
  </si>
  <si>
    <t>SANTOS TERAN GUISSELLA IRENE</t>
  </si>
  <si>
    <t>45490297</t>
  </si>
  <si>
    <t>SANTOS TERAN RUBEN DARIO</t>
  </si>
  <si>
    <t>70547311</t>
  </si>
  <si>
    <t>SARMIENTO CHACONDORI ZOILITA MARLEEN</t>
  </si>
  <si>
    <t>ANALISTA I EN DISCAPACIDAD</t>
  </si>
  <si>
    <t>10217116</t>
  </si>
  <si>
    <t>SARMIENTO HERNANDEZ AGIB FAUSTO</t>
  </si>
  <si>
    <t>41487516</t>
  </si>
  <si>
    <t>SEBASTIANI CARAZA BRUNO ABRAHAN</t>
  </si>
  <si>
    <t>47133190</t>
  </si>
  <si>
    <t>SERPA ZEVALLOS NIDIA</t>
  </si>
  <si>
    <t>ESPECIALISTA LEGAL EN INSPECIONES Y PRUEBAS DE CONTROL Y CONFIANZA</t>
  </si>
  <si>
    <t>42407117</t>
  </si>
  <si>
    <t>SERVIGON DEJO MIRKO BENJAMIN</t>
  </si>
  <si>
    <t>45868684</t>
  </si>
  <si>
    <t>SIFUENTES PAJUELO PAMELA LISSET</t>
  </si>
  <si>
    <t>ANALISTA I DE GESTION DOCUMENTAL</t>
  </si>
  <si>
    <t>40240036</t>
  </si>
  <si>
    <t>SIGÜENCIAS ROMERO LORENA SUSANA</t>
  </si>
  <si>
    <t>ANALISTA EN GESTION DE ARCHIVO</t>
  </si>
  <si>
    <t>43608338</t>
  </si>
  <si>
    <t>SILIPU GARCIA RAUL</t>
  </si>
  <si>
    <t>COORDINADOR DE COMPENSACIONES Y CONTROL DE TIEMPOS</t>
  </si>
  <si>
    <t>44728891</t>
  </si>
  <si>
    <t>SILVA ALMEIDA CESAR JACINTO</t>
  </si>
  <si>
    <t>aDMINISTRACION</t>
  </si>
  <si>
    <t>46099384</t>
  </si>
  <si>
    <t>SILVA FERNANDEZ HEIDY MAYRA</t>
  </si>
  <si>
    <t>06184408</t>
  </si>
  <si>
    <t>SILVA MACAVILCA JUAN CARLOS</t>
  </si>
  <si>
    <t>ANALISTA I DE SISTEMAS DE GESTION ADMINISTRATIVA</t>
  </si>
  <si>
    <t>72934796</t>
  </si>
  <si>
    <t>SILVA SANTA CRUZ CHRISTIAN SALOMON</t>
  </si>
  <si>
    <t>08443827</t>
  </si>
  <si>
    <t>SILVA VALDIVIEZO TERVY JENNIFER</t>
  </si>
  <si>
    <t>70156518</t>
  </si>
  <si>
    <t>SILVA ZAFRA GABRIELA</t>
  </si>
  <si>
    <t>42121919</t>
  </si>
  <si>
    <t>SIU MORI OSCAR RENATO</t>
  </si>
  <si>
    <t>PERIODISMO</t>
  </si>
  <si>
    <t>ANALISTA I EN CONTROL DE EGRESOS</t>
  </si>
  <si>
    <t>40062543</t>
  </si>
  <si>
    <t>SOBERO MATSUKAWA JAIME DANIEL</t>
  </si>
  <si>
    <t>09641416</t>
  </si>
  <si>
    <t>SOLANO ROSEMBERTT MARIA DEL ROSARIO</t>
  </si>
  <si>
    <t>46415817</t>
  </si>
  <si>
    <t>SOLARI CAETANO MARIA ALICIA</t>
  </si>
  <si>
    <t>COORDINADOR DE TRATA DE PERSONAS Y TRÁFICO ILÍCITO DE MIGRANTES</t>
  </si>
  <si>
    <t>10691494</t>
  </si>
  <si>
    <t>SOLIS ALCEDO CRISTIAN ROBERT</t>
  </si>
  <si>
    <t>47130772</t>
  </si>
  <si>
    <t>SOLIS ZELADA ROCIO DEL PILAR</t>
  </si>
  <si>
    <t>31663694</t>
  </si>
  <si>
    <t>SOLORZANO BERRIOS OSMAN CESAR</t>
  </si>
  <si>
    <t>10690090</t>
  </si>
  <si>
    <t>SOPLIN VILLACORTA ROGER GABRIEL</t>
  </si>
  <si>
    <t>ANALISTA II EN ESTADÍSTICA DE CONFLICTO SOCIALES</t>
  </si>
  <si>
    <t>42435552</t>
  </si>
  <si>
    <t>SORIA CHAVEZ YULY ROSARIO</t>
  </si>
  <si>
    <t>43294678</t>
  </si>
  <si>
    <t>SOSA TAPIA DEMETRIO FLAVIO</t>
  </si>
  <si>
    <t xml:space="preserve">ANALISTA I LEGAL </t>
  </si>
  <si>
    <t>45289482</t>
  </si>
  <si>
    <t>SOTO DEL POZO INGRID MINERVA</t>
  </si>
  <si>
    <t>46934930</t>
  </si>
  <si>
    <t>SOTO ESCALANTE YOJANI FIORELA</t>
  </si>
  <si>
    <t>40303099</t>
  </si>
  <si>
    <t>SOTO RIVAS JACK GILBERT</t>
  </si>
  <si>
    <t>ANALISTA I EN GESTIÓN ADMINISTRATIVA</t>
  </si>
  <si>
    <t>70087423</t>
  </si>
  <si>
    <t>SOTO SANTIAGO GRACE</t>
  </si>
  <si>
    <t>40868018</t>
  </si>
  <si>
    <t>SOTO SOLANO GISSELLA VERONICA</t>
  </si>
  <si>
    <t>06795261</t>
  </si>
  <si>
    <t>SOTOMAYOR JAUREGUI NANCY PATRICIA</t>
  </si>
  <si>
    <t>OPERADOR (A) DE ATENCIÓN</t>
  </si>
  <si>
    <t>43436943</t>
  </si>
  <si>
    <t>SOVERO PEREZ SONIA MARLENY</t>
  </si>
  <si>
    <t>07592991</t>
  </si>
  <si>
    <t>STUCCHI GASTIABURU ROSA MARIA ESTHER</t>
  </si>
  <si>
    <t>45265833</t>
  </si>
  <si>
    <t>SU GRIMALDO LUCIANA DEL ROSARIO</t>
  </si>
  <si>
    <t>07231405</t>
  </si>
  <si>
    <t>SUAREZ CLAROS MARIA CECILIA DEL ROSARIO</t>
  </si>
  <si>
    <t>43238829</t>
  </si>
  <si>
    <t>SUAREZ INOCENTE MICHEL STEVE</t>
  </si>
  <si>
    <t>47356837</t>
  </si>
  <si>
    <t>SUAREZ MALDONADO MERYL LISETH</t>
  </si>
  <si>
    <t>09839346</t>
  </si>
  <si>
    <t>SUAREZ TORRES LIZA ALBINA</t>
  </si>
  <si>
    <t>10809486</t>
  </si>
  <si>
    <t>SUEYRAS  LOSTAUNAU LUIS ALBERTO</t>
  </si>
  <si>
    <t>29681215</t>
  </si>
  <si>
    <t>SULLAYME CONCHA ALEX JAINOR</t>
  </si>
  <si>
    <t>45385084</t>
  </si>
  <si>
    <t>SUSANO MORANTE CLAUDIA LISSETH</t>
  </si>
  <si>
    <t>48918396</t>
  </si>
  <si>
    <t>TABOADA DELGADO SHEILA MAGALY</t>
  </si>
  <si>
    <t>07521814</t>
  </si>
  <si>
    <t>TABOADA DOMINGUEZ JOSE ANTONIO</t>
  </si>
  <si>
    <t>47175269</t>
  </si>
  <si>
    <t>TACUCHE AGUIRRE LUIS ANGEL</t>
  </si>
  <si>
    <t>CONDUCTOR DE VEHICULO MENOR</t>
  </si>
  <si>
    <t>80430716</t>
  </si>
  <si>
    <t>TACUCHE CRUZ CARLOS ENRIQUE</t>
  </si>
  <si>
    <t>44391247</t>
  </si>
  <si>
    <t>TACUCHI VILLANUEVA MARIA DEL PILAR</t>
  </si>
  <si>
    <t>44501357</t>
  </si>
  <si>
    <t>TAFUR NIETO KATHERYN</t>
  </si>
  <si>
    <t>46131991</t>
  </si>
  <si>
    <t>TAFUR VENEGAS HANS MICHAEL</t>
  </si>
  <si>
    <t>ESPECIALISTA EN PREVENCIÓN Y GESTIÓN DE CONFLICTOS SOCIALES</t>
  </si>
  <si>
    <t>09873192</t>
  </si>
  <si>
    <t>TAGLE CASTILLO MARÍA DEL CARMEN</t>
  </si>
  <si>
    <t>74075576</t>
  </si>
  <si>
    <t>TAMAYO LINARES GRECIA LINDA</t>
  </si>
  <si>
    <t>ANALISTA III EN GESTION DE RELACIONES HUMANAS Y BIENESTAR SOCIAL</t>
  </si>
  <si>
    <t>10797356</t>
  </si>
  <si>
    <t>TANDAZO RODRIGUEZ DE CHIQUILLAN GRISSEL TERESA</t>
  </si>
  <si>
    <t>ANALISTA III DE PAGO DE PLANILLAS DE REMUNERACIONES</t>
  </si>
  <si>
    <t>25796869</t>
  </si>
  <si>
    <t>TAPIA GIL MARCO ANTONIO</t>
  </si>
  <si>
    <t>09128199</t>
  </si>
  <si>
    <t>TAPIA RIVAS MARCOS ANTONIO</t>
  </si>
  <si>
    <t>70032326</t>
  </si>
  <si>
    <t>TAPIA ZUÑIGA DIEGO ANTONIO</t>
  </si>
  <si>
    <t>ANALISTA II EN PARTICIPACION CIUDADANA SIERRA</t>
  </si>
  <si>
    <t>43393027</t>
  </si>
  <si>
    <t>TASAYCO ALCANTARA HENRY OMAR</t>
  </si>
  <si>
    <t>ANALISTA II EN EVALUACIÓN DE POLITICAS Y PLANES</t>
  </si>
  <si>
    <t>40347280</t>
  </si>
  <si>
    <t>TASAYCO PACHAS NILTON CESAR</t>
  </si>
  <si>
    <t>43759906</t>
  </si>
  <si>
    <t>TASSARA GALLO TULIO ROLANDO</t>
  </si>
  <si>
    <t>ANALISTA II DE GESTION INTERNA</t>
  </si>
  <si>
    <t>16779347</t>
  </si>
  <si>
    <t>TEJADA OLIVERA ROQUE WALTER</t>
  </si>
  <si>
    <t>09432746</t>
  </si>
  <si>
    <t>TELLES MIROQUEZADA ROBERTH FERNANDO</t>
  </si>
  <si>
    <t>09594431</t>
  </si>
  <si>
    <t>TELLO BENITES CLAUDIO VICTOR</t>
  </si>
  <si>
    <t>ESPECIALISTA EN COMUNICACION DIGITAL</t>
  </si>
  <si>
    <t>45814359</t>
  </si>
  <si>
    <t>TELLO CALMET MARIA VALERIA</t>
  </si>
  <si>
    <t>ANALISTA I DE SOPORTE TECNICO INFORMATICO</t>
  </si>
  <si>
    <t>41456073</t>
  </si>
  <si>
    <t>TELLO CASTILLO NILO FERNANDO</t>
  </si>
  <si>
    <t>44544708</t>
  </si>
  <si>
    <t>TELLO CERRON EVELYN ROSA</t>
  </si>
  <si>
    <t>46450724</t>
  </si>
  <si>
    <t>TELLO HIDALGO JULIO CESAR</t>
  </si>
  <si>
    <t>OPERADORA ADMINISTRATIVA</t>
  </si>
  <si>
    <t>10699394</t>
  </si>
  <si>
    <t>TELLO MELENDEZ MARIA DEL CARMEN</t>
  </si>
  <si>
    <t>TELLO MELÉNDEZ MARÍA DEL CARMEN</t>
  </si>
  <si>
    <t>43296889</t>
  </si>
  <si>
    <t>TENORIO CHINCHAY LUTGARDA JACKELINE</t>
  </si>
  <si>
    <t>OFICINA DE RELACIONES HUMANAS Y SOCIALES</t>
  </si>
  <si>
    <t>25770150</t>
  </si>
  <si>
    <t>TENORIO FERNANDEZ JOSE ANTONIO</t>
  </si>
  <si>
    <t>46960309</t>
  </si>
  <si>
    <t>TENORIO FLORES ELI DANIEL</t>
  </si>
  <si>
    <t>ESPECIALISTA LEGAL EN CONTRATACIONES DEL ESTADO Y GESTION PUBLICA</t>
  </si>
  <si>
    <t>46025999</t>
  </si>
  <si>
    <t>TICONA CISNEROS ALEXANDER NESTOR</t>
  </si>
  <si>
    <t>EXPERTO EN PRESUPUESTO</t>
  </si>
  <si>
    <t>40886046</t>
  </si>
  <si>
    <t>TIMOTEO  HERRERA  GIOVANNA</t>
  </si>
  <si>
    <t>73110829</t>
  </si>
  <si>
    <t>TINOCO BRAVO MILUSKA STEPHANIE</t>
  </si>
  <si>
    <t>ANALISTA III DE PROYECTOS DE INVERSIÓN</t>
  </si>
  <si>
    <t>40393325</t>
  </si>
  <si>
    <t>TIRADO GUEVARA WILLIAM</t>
  </si>
  <si>
    <t>15635719</t>
  </si>
  <si>
    <t>TOLEDO SARMIENTO MARIA DEL PILAR</t>
  </si>
  <si>
    <t>46075646</t>
  </si>
  <si>
    <t>TONGO VASQUEZ GINNA NOEMI</t>
  </si>
  <si>
    <t>ESPECIALISTA EN GESTIÓN INTERNA</t>
  </si>
  <si>
    <t>41010169</t>
  </si>
  <si>
    <t>TORANZO ROSAS EDDA OLINDA</t>
  </si>
  <si>
    <t>07752366</t>
  </si>
  <si>
    <t>TORERO REYME LUIS ISAIAS</t>
  </si>
  <si>
    <t>73248429</t>
  </si>
  <si>
    <t>TORIBIO HINOSTROZA GORKI HOOVER</t>
  </si>
  <si>
    <t>41858684</t>
  </si>
  <si>
    <t>TORPOCO GALA JAVIER LEODAN</t>
  </si>
  <si>
    <t>43671903</t>
  </si>
  <si>
    <t>TORRES ALVAREZ EDGAR TEMÍSTOCLES</t>
  </si>
  <si>
    <t>ANALISTA III EN SEGURIDAD CIUDADANA</t>
  </si>
  <si>
    <t>18133735</t>
  </si>
  <si>
    <t>TORRES ALVAREZ MARIO ABEL</t>
  </si>
  <si>
    <t>ANALISTA III EN RESOLUCIONES</t>
  </si>
  <si>
    <t>46324041</t>
  </si>
  <si>
    <t>TORRES CALDERON YAEL SARILUZ</t>
  </si>
  <si>
    <t>07645804</t>
  </si>
  <si>
    <t>TORRES CHAMORRO PEDRO LUIS</t>
  </si>
  <si>
    <t>47238674</t>
  </si>
  <si>
    <t>TORRES GARCÍA RICARDO SERGIO</t>
  </si>
  <si>
    <t>09726034</t>
  </si>
  <si>
    <t>TORRES GUTARRA JAVIER HUMBERTO</t>
  </si>
  <si>
    <t>ANALISTA II EN PROCEDIMIENTOS DE SELECCION</t>
  </si>
  <si>
    <t>43405984</t>
  </si>
  <si>
    <t>TORRES HINOSTROZA ELIZABETH HEYDI</t>
  </si>
  <si>
    <t>72892987</t>
  </si>
  <si>
    <t>TORRES HURTADO CHRISTIAN ALFONSO</t>
  </si>
  <si>
    <t>Operador(a) Administrativo(a) en Archivo y Gestión de Documentos</t>
  </si>
  <si>
    <t>45963420</t>
  </si>
  <si>
    <t>TORRES JULCA ORNELLA MARIEL</t>
  </si>
  <si>
    <t>25803687</t>
  </si>
  <si>
    <t>TORRES PARIONA YBER</t>
  </si>
  <si>
    <t>48063181</t>
  </si>
  <si>
    <t>TORRES QUINTANILLA CASSIA ELENA</t>
  </si>
  <si>
    <t>09916160</t>
  </si>
  <si>
    <t>TORRES QUIROZ AMPARO ESTELA</t>
  </si>
  <si>
    <t>40884802</t>
  </si>
  <si>
    <t>TORRES TAPIA ALONSO MIGUEL</t>
  </si>
  <si>
    <t>ESPECIALISTA DE REDES</t>
  </si>
  <si>
    <t>43287042</t>
  </si>
  <si>
    <t>TORRES ZAPATA CARLOS ENRIQUE</t>
  </si>
  <si>
    <t>ANALISTA I EN PUBLICIDAD Y MARKETING</t>
  </si>
  <si>
    <t>05645194</t>
  </si>
  <si>
    <t>TRELLES VELASQUEZ CARLOS AUGUSTO</t>
  </si>
  <si>
    <t>ANALISTA I DE PROCESOS Y MEJORA CONTINUA</t>
  </si>
  <si>
    <t>41688802</t>
  </si>
  <si>
    <t>TRIBEÑO LUJAN CARLOS ALBERTO</t>
  </si>
  <si>
    <t>43363586</t>
  </si>
  <si>
    <t>TRIGOSO ZAGACETA ALBERTO</t>
  </si>
  <si>
    <t>41437690</t>
  </si>
  <si>
    <t>TRIPI ROSSEL SALVATTORE LEONARDO</t>
  </si>
  <si>
    <t>09750710</t>
  </si>
  <si>
    <t>TRIVEÑO CHANJAN VICTOR RAUL</t>
  </si>
  <si>
    <t>42231114</t>
  </si>
  <si>
    <t>TRIVEÑO GUTIERREZ JESSICA</t>
  </si>
  <si>
    <t>09994312</t>
  </si>
  <si>
    <t>TRUJILLO PERALTA CORINA</t>
  </si>
  <si>
    <t>71468863</t>
  </si>
  <si>
    <t>TRUJILLO ROLDAN LISSI INDIRA</t>
  </si>
  <si>
    <t>10008689</t>
  </si>
  <si>
    <t>TUME LEDESMA OTTONIEL WALDIR</t>
  </si>
  <si>
    <t>46931465</t>
  </si>
  <si>
    <t>TURPO APAZA EDGAR RAUL</t>
  </si>
  <si>
    <t>31660445</t>
  </si>
  <si>
    <t>ULLOA CADILLO ROSA EUGENIA</t>
  </si>
  <si>
    <t>09840855</t>
  </si>
  <si>
    <t>URBINA DE LA CRUZ ROSEMARIE JANISSE</t>
  </si>
  <si>
    <t>COORDINADORA DE AUTORIDADES POLÍTICAS</t>
  </si>
  <si>
    <t>41345749</t>
  </si>
  <si>
    <t>URBINA FALLA KARLA JANNINA</t>
  </si>
  <si>
    <t>INSPECTOR MIGRACIONES.</t>
  </si>
  <si>
    <t>16725363</t>
  </si>
  <si>
    <t>URCIA VERA KARINA YVONNE</t>
  </si>
  <si>
    <t>41350070</t>
  </si>
  <si>
    <t>URQUIZO NEGRON AURORA YRENE</t>
  </si>
  <si>
    <t>40778254</t>
  </si>
  <si>
    <t>URTEAGA ALVARADO LISSETH PAMELA</t>
  </si>
  <si>
    <t>07729309</t>
  </si>
  <si>
    <t>URTECHO MALDONADO JAIME ALFONSO</t>
  </si>
  <si>
    <t>76270851</t>
  </si>
  <si>
    <t>USCA PACHECO SHEILLA FERNANDA</t>
  </si>
  <si>
    <t>25717714</t>
  </si>
  <si>
    <t>USHIÑAHUA RODRIGUEZ EMERY</t>
  </si>
  <si>
    <t>OPERADOR DE RESOLUCIONES</t>
  </si>
  <si>
    <t>44172095</t>
  </si>
  <si>
    <t>VALDERRAMA DIAZ RONALD MANUEL</t>
  </si>
  <si>
    <t>ANALISTA EN ADMINISTRACION DE LEGAJOS</t>
  </si>
  <si>
    <t>09624190</t>
  </si>
  <si>
    <t>VALDERRAMA SARRIA WALTER ANTONIO</t>
  </si>
  <si>
    <t xml:space="preserve"> ESCUELA - EGRESADO</t>
  </si>
  <si>
    <t>ANALISTA II EN ANALISI Y PROCESAMIENTO DE LA INFORMACIÓN</t>
  </si>
  <si>
    <t>10080998</t>
  </si>
  <si>
    <t>VALDEZ YBARRA PAULA MILAGROS</t>
  </si>
  <si>
    <t>ANALISTA I DE GESTION DE CONTRATOS</t>
  </si>
  <si>
    <t>43247007</t>
  </si>
  <si>
    <t>VALDIVIA LERZUNDI LUVALMIR</t>
  </si>
  <si>
    <t>40773225</t>
  </si>
  <si>
    <t>VALDIVIA ORIHUELA MANUEL MARTIN</t>
  </si>
  <si>
    <t>ANALISTA JURÍDICO III</t>
  </si>
  <si>
    <t>42372373</t>
  </si>
  <si>
    <t>VALDIVIEZO LA ROSA MARILYN YADIRA</t>
  </si>
  <si>
    <t>00124695</t>
  </si>
  <si>
    <t>VALDIVIEZO SARAVIA ANGIE DESSIRE</t>
  </si>
  <si>
    <t>40164104</t>
  </si>
  <si>
    <t>VALENCIA CHUNGA CESAR AUGUSTO JAIR</t>
  </si>
  <si>
    <t>44117782</t>
  </si>
  <si>
    <t>VALENCIA ROJAS KARINA SOLEDAD</t>
  </si>
  <si>
    <t>ANALISTA III ADMINISTRATIVO</t>
  </si>
  <si>
    <t>07495827</t>
  </si>
  <si>
    <t>VALENZUELA ALVARADO ROBERTO CARLOS</t>
  </si>
  <si>
    <t>41876966</t>
  </si>
  <si>
    <t>VALENZUELA HINOSTROZA SUSAN PAOLA</t>
  </si>
  <si>
    <t>41334183</t>
  </si>
  <si>
    <t>VALENZUELA MENDOZA VANESSA</t>
  </si>
  <si>
    <t>10438322</t>
  </si>
  <si>
    <t>VALER HUACHACA TITO</t>
  </si>
  <si>
    <t>44871664</t>
  </si>
  <si>
    <t>VALER VERA DIANA</t>
  </si>
  <si>
    <t>46127483</t>
  </si>
  <si>
    <t>VALIENTE ARANDA OSCAR ALEXANDER</t>
  </si>
  <si>
    <t>45249663</t>
  </si>
  <si>
    <t>VALLE VARGAS KATTY GUADALUPE</t>
  </si>
  <si>
    <t>ASISTENTE TÉCNICO 1</t>
  </si>
  <si>
    <t>ESPECIALISTA EN PARTICIPACION CIUDADANA</t>
  </si>
  <si>
    <t>43382426</t>
  </si>
  <si>
    <t>VALLEJO CASTELLO JORGE LUIS</t>
  </si>
  <si>
    <t>09671984</t>
  </si>
  <si>
    <t>VALVERDE GONZALES MANUEL ENRIQUE</t>
  </si>
  <si>
    <t>41878119</t>
  </si>
  <si>
    <t>VALVERDE NILUPU JORGE LUIS</t>
  </si>
  <si>
    <t>ASISTENTE EN GESTIÓN PATRIMONIAL</t>
  </si>
  <si>
    <t>25754335</t>
  </si>
  <si>
    <t>VALVERDE OBANDO CARMEN ROSA</t>
  </si>
  <si>
    <t>08161373</t>
  </si>
  <si>
    <t>VARAS CORREA CARMEN ROSA</t>
  </si>
  <si>
    <t>00421323</t>
  </si>
  <si>
    <t>VARGAS  CORNEJO BRUNO PORFIRIO</t>
  </si>
  <si>
    <t>ANALISTA III DE SISTEMAS DE INFORMACION</t>
  </si>
  <si>
    <t>42556608</t>
  </si>
  <si>
    <t>VARGAS CARDENAS CARLOS ALBERTO</t>
  </si>
  <si>
    <t>ANALISTA I EN PERIODISMO</t>
  </si>
  <si>
    <t>40999594</t>
  </si>
  <si>
    <t>VARGAS FALLAR MAURICIO DANIEL</t>
  </si>
  <si>
    <t>00469411</t>
  </si>
  <si>
    <t>VARGAS MALAGA RAFAEL</t>
  </si>
  <si>
    <t>42043369</t>
  </si>
  <si>
    <t>VARGAS ROMERO YOBER ANGEL</t>
  </si>
  <si>
    <t>43105682</t>
  </si>
  <si>
    <t>VASQUEZ ANCHAYA MARCO ALEXANDER</t>
  </si>
  <si>
    <t>09764981</t>
  </si>
  <si>
    <t>VASQUEZ ASENCIOS CATY</t>
  </si>
  <si>
    <t>ASISTENTE EN SOPORTE INFORMÁTICO</t>
  </si>
  <si>
    <t>45394081</t>
  </si>
  <si>
    <t>VASQUEZ CALDERON LIDER</t>
  </si>
  <si>
    <t>40360097</t>
  </si>
  <si>
    <t>VASQUEZ CHONG NICK JHUNIOR</t>
  </si>
  <si>
    <t>ESPECIALISTA EN SISTEMAS Y/O INFORMATICA</t>
  </si>
  <si>
    <t>42463872</t>
  </si>
  <si>
    <t>VASQUEZ DELGADO WINSTON</t>
  </si>
  <si>
    <t>18172404</t>
  </si>
  <si>
    <t>VASQUEZ GANOZA CARLOS ZOE</t>
  </si>
  <si>
    <t>ANALISTA III JURIDICO SUPERVISOR PARA EL AREA CIVIL</t>
  </si>
  <si>
    <t>44059285</t>
  </si>
  <si>
    <t>VASQUEZ HUAMANCIZA CATALINA ANGELA</t>
  </si>
  <si>
    <t>COORDINADOR(A) EN PARTICIPACION CIUDADANA</t>
  </si>
  <si>
    <t>25768470</t>
  </si>
  <si>
    <t>VASQUEZ MATIENZO JESSICA YSABEL</t>
  </si>
  <si>
    <t>72900626</t>
  </si>
  <si>
    <t>VASQUEZ PALOMINO EDUARDO ALEJANDRO</t>
  </si>
  <si>
    <t>46165130</t>
  </si>
  <si>
    <t>VASQUEZ PALOMINO JOSEPH JUNIOR</t>
  </si>
  <si>
    <t>44867855</t>
  </si>
  <si>
    <t>VASQUEZ TORRES GIOVANNI GILBERTO</t>
  </si>
  <si>
    <t>46206513</t>
  </si>
  <si>
    <t>VASQUEZ TRUJILLO LUZBENILDA</t>
  </si>
  <si>
    <t>70005131</t>
  </si>
  <si>
    <t>VASQUEZ VARGAS ZAIRA STEFFI</t>
  </si>
  <si>
    <t>43735535</t>
  </si>
  <si>
    <t xml:space="preserve">VASSALLO  GUERRERO ANA MARIA </t>
  </si>
  <si>
    <t>71471630</t>
  </si>
  <si>
    <t>VEGA CRUZ JUAN CARLOS</t>
  </si>
  <si>
    <t xml:space="preserve">PROCURADOR </t>
  </si>
  <si>
    <t>10229068</t>
  </si>
  <si>
    <t>VEGA DE LA CRUZ MOISES</t>
  </si>
  <si>
    <t>PROCURADOR ADJUNTO</t>
  </si>
  <si>
    <t>33739140</t>
  </si>
  <si>
    <t>VEGA LLATANCE NOEMY</t>
  </si>
  <si>
    <t>33431136</t>
  </si>
  <si>
    <t>VEGA LLATANCE SANTOS</t>
  </si>
  <si>
    <t>41583968</t>
  </si>
  <si>
    <t>VEGA ROJAS EDWAR ALBERTO</t>
  </si>
  <si>
    <t>07727258</t>
  </si>
  <si>
    <t>VEGA VASQUEZ MARLENE</t>
  </si>
  <si>
    <t>COORDINADOR(A) DE AUTORIDADES POLITICAS</t>
  </si>
  <si>
    <t>10684615</t>
  </si>
  <si>
    <t>VEGA YBAÑEZ JULIO ALBERTO</t>
  </si>
  <si>
    <t>08709458</t>
  </si>
  <si>
    <t>VELA DAMONTE ANGELA MARIA</t>
  </si>
  <si>
    <t>71004930</t>
  </si>
  <si>
    <t>VELARDE MORALES LAURA KAREN</t>
  </si>
  <si>
    <t>42961043</t>
  </si>
  <si>
    <t>VELASQUEZ AGAPITO LUIS ALBERTO</t>
  </si>
  <si>
    <t>SECRETARIA EJECUTIVA</t>
  </si>
  <si>
    <t>08363811</t>
  </si>
  <si>
    <t>VELASQUEZ DIAZ MARIZA ELIZABETH</t>
  </si>
  <si>
    <t>ANALISTA I EN CONTRATACIONES</t>
  </si>
  <si>
    <t>42277448</t>
  </si>
  <si>
    <t>VELASQUEZ RAMOS GUILLERMO JONATHAN</t>
  </si>
  <si>
    <t>ANALISTA III EN CAPACITAION</t>
  </si>
  <si>
    <t>43634033</t>
  </si>
  <si>
    <t>VELASQUEZ SALAZAR CARLOS FERNANDO</t>
  </si>
  <si>
    <t>ESPECIALISTA EN SEGURIDAD</t>
  </si>
  <si>
    <t>43259156</t>
  </si>
  <si>
    <t>VELEZ TORRES JUAN MANUEL</t>
  </si>
  <si>
    <t>09828650</t>
  </si>
  <si>
    <t>VELEZMORO ORMEÑO ALVARO JOSE</t>
  </si>
  <si>
    <t>10380907</t>
  </si>
  <si>
    <t>VENEGAS CACERES RONY</t>
  </si>
  <si>
    <t>ESPECIALISTA II LEGAL</t>
  </si>
  <si>
    <t>45565807</t>
  </si>
  <si>
    <t>VENEGAS RIVERA JORGE LUIS</t>
  </si>
  <si>
    <t>COORDINADOR DE SOPORTE TECNICO</t>
  </si>
  <si>
    <t>16782618</t>
  </si>
  <si>
    <t>VENTOCILLA CERNA GIANMARCO</t>
  </si>
  <si>
    <t>COORDINADORA EN GESTIÓN DE SEGURIDAD DEMOCRATICA</t>
  </si>
  <si>
    <t>08646100</t>
  </si>
  <si>
    <t>VERA ORTIZ NORMA BETZABE</t>
  </si>
  <si>
    <t>42831223</t>
  </si>
  <si>
    <t>VERA ROMERO FERNANDO ENRIQUE</t>
  </si>
  <si>
    <t>ESPECIALISTA LEGAL EN DERECHO ADMINISTRATIVO Y GESTIÓN PÚBLICA</t>
  </si>
  <si>
    <t>46279826</t>
  </si>
  <si>
    <t>VERA TORRES YORKA MELISSA</t>
  </si>
  <si>
    <t>40954484</t>
  </si>
  <si>
    <t>VERA TUDELA DIAZ SIMONE ANDRE</t>
  </si>
  <si>
    <t>02868389</t>
  </si>
  <si>
    <t>VERDEGUER SALIRROSAS MARGARITA ELIZABETH</t>
  </si>
  <si>
    <t>45762509</t>
  </si>
  <si>
    <t>VERGARA GONZALES MARCOS ANTONIO</t>
  </si>
  <si>
    <t>18134653</t>
  </si>
  <si>
    <t>VICENTE VASQUEZ MILAGRITOS NOEMI</t>
  </si>
  <si>
    <t>44791021</t>
  </si>
  <si>
    <t>VIDAL ARANDA DANIEL MAURO</t>
  </si>
  <si>
    <t>42489366</t>
  </si>
  <si>
    <t>VIDAL FIGUEROA JHOVANA ERICKA</t>
  </si>
  <si>
    <t>COORDINADOR(A) GENERAL DE TESORERÍA</t>
  </si>
  <si>
    <t>19848048</t>
  </si>
  <si>
    <t>VIDAL PUENTE ESTHER JULIA</t>
  </si>
  <si>
    <t>ESPECIALISTA EN GESTION INTERNA</t>
  </si>
  <si>
    <t>07682200</t>
  </si>
  <si>
    <t>VIDAL SALINAS MOISES</t>
  </si>
  <si>
    <t>73119471</t>
  </si>
  <si>
    <t>VIDAURRE ALVARADO SILVIA ROXANA</t>
  </si>
  <si>
    <t>07482241</t>
  </si>
  <si>
    <t>VIDELA SOTOMAYOR PATRICIA LAURA</t>
  </si>
  <si>
    <t>45673982</t>
  </si>
  <si>
    <t>VIGO PEREZ CRISTINA PAMELA</t>
  </si>
  <si>
    <t>42065348</t>
  </si>
  <si>
    <t>VIGO PINEDO MARIELA BEATRIZ</t>
  </si>
  <si>
    <t>ASIST ADMINISTRATIVO II</t>
  </si>
  <si>
    <t>44721712</t>
  </si>
  <si>
    <t>VILCAHUAMAN PALOMINO JULY JESSICA</t>
  </si>
  <si>
    <t>ESPECIALISTA LEGAL EN CASOS COMPLEJOS</t>
  </si>
  <si>
    <t>43386276</t>
  </si>
  <si>
    <t>VILCHEZ JIMENEZ MANUEL SALVADOR</t>
  </si>
  <si>
    <t>25768504</t>
  </si>
  <si>
    <t>VILCHEZ RETO CATHERINE</t>
  </si>
  <si>
    <t>07542910</t>
  </si>
  <si>
    <t>VILCHEZ VIDAL JOSE LUIS</t>
  </si>
  <si>
    <t>02898247</t>
  </si>
  <si>
    <t>VILELA CARBAJAL JORGE EDUARDO</t>
  </si>
  <si>
    <t>10304789</t>
  </si>
  <si>
    <t>VILLA CABALLERO ENRIQUE MANUEL</t>
  </si>
  <si>
    <t>TECNICO ELECTRICISTA</t>
  </si>
  <si>
    <t>09325768</t>
  </si>
  <si>
    <t>VILLALOBOS GUEVARA WILMAR ERNESTO</t>
  </si>
  <si>
    <t>07621043</t>
  </si>
  <si>
    <t>VILLALTA GARCIA CARLOS ALBERTO</t>
  </si>
  <si>
    <t>18091541</t>
  </si>
  <si>
    <t>VILLALVA VILLA ENOS</t>
  </si>
  <si>
    <t>40311659</t>
  </si>
  <si>
    <t>VILLANUEVA DE LOS SANTOS ELVIS EDUARDO</t>
  </si>
  <si>
    <t>32983674</t>
  </si>
  <si>
    <t>VILLANUEVA GONZALES ITALO RONAL</t>
  </si>
  <si>
    <t>46957114</t>
  </si>
  <si>
    <t>VILLANUEVA LUZA EDER</t>
  </si>
  <si>
    <t>44049808</t>
  </si>
  <si>
    <t>VILLANUEVA NATIVIDAD HERBERT ADAN</t>
  </si>
  <si>
    <t>70430590</t>
  </si>
  <si>
    <t>VILLANUEVA PORTELLA YAVARI FIORELLA</t>
  </si>
  <si>
    <t>09605714</t>
  </si>
  <si>
    <t>VILLAR SANDY GERSON DAVID</t>
  </si>
  <si>
    <t>40216991</t>
  </si>
  <si>
    <t>VILLARROEL PEREZ ARMANDO JAVIER</t>
  </si>
  <si>
    <t>42014275</t>
  </si>
  <si>
    <t>VILLAVICENCIO FLORES GABY ROCIO</t>
  </si>
  <si>
    <t>OPERADOR DE COMUNICACION INTERNA</t>
  </si>
  <si>
    <t>47257576</t>
  </si>
  <si>
    <t>VILLEGAS ALVA BRUCE ROMMEL</t>
  </si>
  <si>
    <t>10221870</t>
  </si>
  <si>
    <t>VILLEGAS BUSTAMANTE MARIBEL GIOVANNA</t>
  </si>
  <si>
    <t>ANALISTA III DE MONITOREO, EVALUACION Y FOCALIZACION</t>
  </si>
  <si>
    <t>45920289</t>
  </si>
  <si>
    <t>VILLEGAS MEDINA JUAN DE DIOS</t>
  </si>
  <si>
    <t>41897241</t>
  </si>
  <si>
    <t>VIVAR SEDANO GUIDO</t>
  </si>
  <si>
    <t>76447941</t>
  </si>
  <si>
    <t>VIZA HUARACALLO ABIGAHI PAOLA</t>
  </si>
  <si>
    <t>08880491</t>
  </si>
  <si>
    <t>YABAR ANDRADE GISSELLA KARIN</t>
  </si>
  <si>
    <t>ESPECIALISTA EN IMPLEMENTACION POR GESTION POR PROCESOS</t>
  </si>
  <si>
    <t>42985310</t>
  </si>
  <si>
    <t>YACSAHUACHE GOICOCHEA CARMEN</t>
  </si>
  <si>
    <t>08054764</t>
  </si>
  <si>
    <t>YAIPEN ARESTEGUI HERNAN</t>
  </si>
  <si>
    <t>47288343</t>
  </si>
  <si>
    <t>YANA YANQUI NELY</t>
  </si>
  <si>
    <t>43835298</t>
  </si>
  <si>
    <t>YAÑEZ HERRERA JUAN MANUEL</t>
  </si>
  <si>
    <t>ESPECIALISTA EN LAVADO DE ACTIVOS Y LUCHA CONTRA LA CORRUPCIÓN</t>
  </si>
  <si>
    <t>02896644</t>
  </si>
  <si>
    <t>YARLEQUÉ OLIVA GINO CÉSAR</t>
  </si>
  <si>
    <t>ESPECIALISTA LEGAL PARA LA SECRETARIA TECNICA DE LOS PROCESOS ADMINISTRATIVOS DISCIPLINARIOS DEL MINITERIO DEL INTERIOR</t>
  </si>
  <si>
    <t>10005500</t>
  </si>
  <si>
    <t>YATACO CARBAJAL ROCIO DEL PILAR</t>
  </si>
  <si>
    <t>45030358</t>
  </si>
  <si>
    <t>YSASI BASTANTE JULIA YURIKO</t>
  </si>
  <si>
    <t>ESPECIALISTA EN PREVENCIÓN DE CONFLICTOS</t>
  </si>
  <si>
    <t>45237557</t>
  </si>
  <si>
    <t>YUPANQUI CONDOR JESÚS RUBÉN</t>
  </si>
  <si>
    <t>09461031</t>
  </si>
  <si>
    <t>YUPANQUI CUADROS RICHARD ARMANDO</t>
  </si>
  <si>
    <t>ANALISTA II EN GESTION DE BIENESTAR SOCIAL</t>
  </si>
  <si>
    <t>10017288</t>
  </si>
  <si>
    <t>ZACARIAS DIONISIO MIRIAM ESTRELLA</t>
  </si>
  <si>
    <t>45531130</t>
  </si>
  <si>
    <t>ZAMBRANO FARFAN VIVIAN NOHELY</t>
  </si>
  <si>
    <t>OPERADOR DE ATENCION WEB</t>
  </si>
  <si>
    <t>10511894</t>
  </si>
  <si>
    <t>ZAMORA ABANTO SIXTO RONALD</t>
  </si>
  <si>
    <t>72537816</t>
  </si>
  <si>
    <t>ZAMORA BOGO LUIS FERNANDO</t>
  </si>
  <si>
    <t>ESPECIALISTA EN CONTROL DE VIATICOS</t>
  </si>
  <si>
    <t>06802255</t>
  </si>
  <si>
    <t>ZAMORA MOSCOSO CATHY</t>
  </si>
  <si>
    <t>47512009</t>
  </si>
  <si>
    <t>ZANABIO JAIME JEMIMA LIDIA</t>
  </si>
  <si>
    <t>10379743</t>
  </si>
  <si>
    <t>ZAPATA AYALA FRANK PAUL</t>
  </si>
  <si>
    <t>INGENIERO DE SISTEMAS</t>
  </si>
  <si>
    <t>09985759</t>
  </si>
  <si>
    <t>ZAPATA CASTILLO KARINA ODALIS</t>
  </si>
  <si>
    <t>COORDINADOR LEGAL EN GESTION DE PERSONAS</t>
  </si>
  <si>
    <t>16740688</t>
  </si>
  <si>
    <t>ZAPATA CHAPOÑAN GLENDA DEL ROSARIO</t>
  </si>
  <si>
    <t>COORDINADOR(A) EN GESTION DE BIENESTAR SOCIAL</t>
  </si>
  <si>
    <t>07404405</t>
  </si>
  <si>
    <t>ZARATE REYES ADRIAN ALBERTO</t>
  </si>
  <si>
    <t>40310301</t>
  </si>
  <si>
    <t>ZAVALETA CABALLERO RONALD ALBERTO</t>
  </si>
  <si>
    <t>08698614</t>
  </si>
  <si>
    <t>ZAVALETA LECAROS FAUSTO JOSE MANUEL</t>
  </si>
  <si>
    <t>29681747</t>
  </si>
  <si>
    <t>ZAVALETA LOPEZ CIRO ALEJANDRO</t>
  </si>
  <si>
    <t>ANALISTA I EN REDES SOCIALES</t>
  </si>
  <si>
    <t>43097573</t>
  </si>
  <si>
    <t>ZAVALETA ROJAS LESLY BELEN</t>
  </si>
  <si>
    <t>07926212</t>
  </si>
  <si>
    <t>ZEGARRA COELLO JUAN MIGUEL</t>
  </si>
  <si>
    <t>42715802</t>
  </si>
  <si>
    <t>ZEVALLOS QUEVEDO FRANCK ANTONY</t>
  </si>
  <si>
    <t>45999375</t>
  </si>
  <si>
    <t>ZULOETA MANZANARES JOSE FELIX</t>
  </si>
  <si>
    <t>ANALISTA II EN CAPACITACION Y GESTION EDUCATIVA</t>
  </si>
  <si>
    <t>43266408</t>
  </si>
  <si>
    <t>ZUÑIGA BLACK EDGAR MANUEL</t>
  </si>
  <si>
    <t>Operador Documental</t>
  </si>
  <si>
    <t>42033739</t>
  </si>
  <si>
    <t>ZUÑIGA CASTRO LILLIAN FABIOLA</t>
  </si>
  <si>
    <t>09997252</t>
  </si>
  <si>
    <t>ZUÑIGA SCHRODER HUMBERTO ANGEL</t>
  </si>
  <si>
    <t>MODALES FORMATIVAS</t>
  </si>
  <si>
    <t>PRACTICANTE PROFESIONAL</t>
  </si>
  <si>
    <t>40954286</t>
  </si>
  <si>
    <t>ALVAREZ CUENTAS JESSICA RAQUEL</t>
  </si>
  <si>
    <t>48223826</t>
  </si>
  <si>
    <t>BRAVO GAMARRA GIOVANA ROSARIO</t>
  </si>
  <si>
    <t>63364171</t>
  </si>
  <si>
    <t>CASTILLO COTERA INGRID ALEJANDRINA</t>
  </si>
  <si>
    <t>CASTILLO PACHECO VDA DE MÜLLER ALICIA MARLENI</t>
  </si>
  <si>
    <t>72112276</t>
  </si>
  <si>
    <t>CASTRO CUBAS LESLY STEPHANY</t>
  </si>
  <si>
    <t>PRACTICANTE PRE PROFESIONAL</t>
  </si>
  <si>
    <t>70207584</t>
  </si>
  <si>
    <t>CCAHUANA HERRERA EDILBERTO ELIO</t>
  </si>
  <si>
    <t>ADMINISTRACION Y NEGOCIOS INTERNACIONALES</t>
  </si>
  <si>
    <t>PRACTICANTE PREPROFESIONAL</t>
  </si>
  <si>
    <t>43809063</t>
  </si>
  <si>
    <t>CERNA ROMERO JOHANNA LORENA</t>
  </si>
  <si>
    <t>75138705</t>
  </si>
  <si>
    <t>CUEVA MAYO MARIO FRANCISCO</t>
  </si>
  <si>
    <t>47963447</t>
  </si>
  <si>
    <t>ESPINOZA RIVERA MEDALID AZUCENA NANCY</t>
  </si>
  <si>
    <t>46940917</t>
  </si>
  <si>
    <t>GOMEZ VALDIVIA SONIA EMERY</t>
  </si>
  <si>
    <t>48049833</t>
  </si>
  <si>
    <t>HUAMANI ORE NEFTALI AMALIA NIVDA</t>
  </si>
  <si>
    <t>70208520</t>
  </si>
  <si>
    <t>IPARRAGUIRRE GOMEZ YOHEL EVENSON</t>
  </si>
  <si>
    <t>72120425</t>
  </si>
  <si>
    <t>JARA BARRERA PAOLA DEYSI</t>
  </si>
  <si>
    <t>48340962</t>
  </si>
  <si>
    <t>NAVARRETE PINEDO ALBERTO MANUEL</t>
  </si>
  <si>
    <t>70546806</t>
  </si>
  <si>
    <t>PEREZ CARRASCAL LUIS DAVID</t>
  </si>
  <si>
    <t>73884992</t>
  </si>
  <si>
    <t>PINEDO VILLAFANA NATHALY ESTHEFANY</t>
  </si>
  <si>
    <t>70126351</t>
  </si>
  <si>
    <t>QUINTANILLA ROJAS CHRISTOPHER</t>
  </si>
  <si>
    <t>70374410</t>
  </si>
  <si>
    <t>QUINTO INTI SOLANGE GIANINNA</t>
  </si>
  <si>
    <t>47800811</t>
  </si>
  <si>
    <t>REYES VEGA LESLY RENEE</t>
  </si>
  <si>
    <t>46174342</t>
  </si>
  <si>
    <t>RUIZ TATAJE DIEGO ALEXIS</t>
  </si>
  <si>
    <t>SECIGRISTA</t>
  </si>
  <si>
    <t>76481013</t>
  </si>
  <si>
    <t>ABANTO  CAYCHO  LESLIE FIORELLA</t>
  </si>
  <si>
    <t>15739206</t>
  </si>
  <si>
    <t>ABASTOS MARTINEZ GISELA GIOVANNA</t>
  </si>
  <si>
    <t>71459751</t>
  </si>
  <si>
    <t>AGUILAR MELGAR YENKA JULIANI</t>
  </si>
  <si>
    <t>71480228</t>
  </si>
  <si>
    <t>ALMONTE CHEMPEN PATRICIA MERCEDES</t>
  </si>
  <si>
    <t>44595971</t>
  </si>
  <si>
    <t>ALVAREZ CHAVEZ ROXANA DELIA</t>
  </si>
  <si>
    <t>70325863</t>
  </si>
  <si>
    <t>ALVAREZ COILA BRAYAN ANGELO</t>
  </si>
  <si>
    <t>70834689</t>
  </si>
  <si>
    <t>ANTONIO RAMOS CLAUDIA ESMERALDA</t>
  </si>
  <si>
    <t>70610689</t>
  </si>
  <si>
    <t>APAZA VALERIANO PERCY SOLANO</t>
  </si>
  <si>
    <t>73805169</t>
  </si>
  <si>
    <t>ARANDA PINTO MARICIELO JULIA</t>
  </si>
  <si>
    <t>75112404</t>
  </si>
  <si>
    <t>ATARAMA MESONES ADIER ANDREE</t>
  </si>
  <si>
    <t>73760937</t>
  </si>
  <si>
    <t>AVALOS CABALLERO VICTOR MARTIN</t>
  </si>
  <si>
    <t>77161364</t>
  </si>
  <si>
    <t>AVILA ANDRADE JAZMINE RUFINA</t>
  </si>
  <si>
    <t>47955235</t>
  </si>
  <si>
    <t>BAEZ CHUYMA ROSA MARGARITA</t>
  </si>
  <si>
    <t>48135233</t>
  </si>
  <si>
    <t>BAUTISTA CONDORI SANDRA ISABEL ROXANA</t>
  </si>
  <si>
    <t>72228444</t>
  </si>
  <si>
    <t>BUSTAMANTE BUSTAMANTE LUIS ANGELLO</t>
  </si>
  <si>
    <t>75395391</t>
  </si>
  <si>
    <t>CAMACHO LOVERA DIEGO FERNANDO</t>
  </si>
  <si>
    <t>71998685</t>
  </si>
  <si>
    <t>CANTO CRISTOBAL ROCIO PAOLA</t>
  </si>
  <si>
    <t>71203782</t>
  </si>
  <si>
    <t>CARDENAS ROJAS KATTY LUCERO</t>
  </si>
  <si>
    <t>70752044</t>
  </si>
  <si>
    <t>CARDOZO MAYORGA KIARA NOHELIA</t>
  </si>
  <si>
    <t>75243390</t>
  </si>
  <si>
    <t>CASTRO CHUCHON JUAN RODRIGO</t>
  </si>
  <si>
    <t>70669851</t>
  </si>
  <si>
    <t>CAYLLAHUA BERNAOLA KATY</t>
  </si>
  <si>
    <t>45709535</t>
  </si>
  <si>
    <t>CEDANO BUSTOS FIORELLA VANESSA</t>
  </si>
  <si>
    <t>71475492</t>
  </si>
  <si>
    <t>CONGOLINI MARCELO PAMELA AYMETH</t>
  </si>
  <si>
    <t>42944163</t>
  </si>
  <si>
    <t>CORNEJO CASANI LESLYE ANTUANETH</t>
  </si>
  <si>
    <t>72127089</t>
  </si>
  <si>
    <t>DEL BUENO TUESTA CESAR AUGUSTO</t>
  </si>
  <si>
    <t>73177711</t>
  </si>
  <si>
    <t>DELGADO SALINAS LUISA ROSAURA</t>
  </si>
  <si>
    <t>70364595</t>
  </si>
  <si>
    <t>GALLARDO TELLO ANABEL TERESA</t>
  </si>
  <si>
    <t>70381521</t>
  </si>
  <si>
    <t>GANDARILLAS CANAL CASSANDRA</t>
  </si>
  <si>
    <t>70129862</t>
  </si>
  <si>
    <t>GOMEZ FRANCO EDDY DENILSON</t>
  </si>
  <si>
    <t>76170327</t>
  </si>
  <si>
    <t>GOMEZ ORDOÑEZ LAURA LUZ</t>
  </si>
  <si>
    <t>75797269</t>
  </si>
  <si>
    <t>GUEVARA RAMOS RHONI NELSON</t>
  </si>
  <si>
    <t>40971210</t>
  </si>
  <si>
    <t>GUTIERREZ AGÜERO ROSY LORENA</t>
  </si>
  <si>
    <t>70314253</t>
  </si>
  <si>
    <t>HERNANDEZ ESCALANTE MONICA ANALUZ</t>
  </si>
  <si>
    <t>71896867</t>
  </si>
  <si>
    <t>HERRERA CAMPOS DARWIN DISNEY</t>
  </si>
  <si>
    <t>45125503</t>
  </si>
  <si>
    <t>INGA LOPEZ HELI BENJAMIN</t>
  </si>
  <si>
    <t>43305611</t>
  </si>
  <si>
    <t>LEON RUIZ DORA NUBIA NELI</t>
  </si>
  <si>
    <t>70253183</t>
  </si>
  <si>
    <t>LINO ESPIRITU JOSE ANTONIO</t>
  </si>
  <si>
    <t>72964695</t>
  </si>
  <si>
    <t>MAMANI QUISPE BRENDA ALICIA</t>
  </si>
  <si>
    <t>44434577</t>
  </si>
  <si>
    <t>MONTALVO DELGADO LUIS ALBERTO</t>
  </si>
  <si>
    <t>74840485</t>
  </si>
  <si>
    <t>MORALES VILLAFRANCA MABELI ITATY</t>
  </si>
  <si>
    <t>75440912</t>
  </si>
  <si>
    <t>MORON VERA PORTOCARRERO ANDREA</t>
  </si>
  <si>
    <t>70300997</t>
  </si>
  <si>
    <t>NAJARRO PERALTA DEIVI ALFRED</t>
  </si>
  <si>
    <t>73276303</t>
  </si>
  <si>
    <t>OCHOCHOQUE CHOQUIPATA DANIELA MABEL VIDAL</t>
  </si>
  <si>
    <t>71231716</t>
  </si>
  <si>
    <t>ORIHUELA JESUS ANGIE KAROL</t>
  </si>
  <si>
    <t>76244580</t>
  </si>
  <si>
    <t>PARIONA BRAVO ANNEL</t>
  </si>
  <si>
    <t>45515086</t>
  </si>
  <si>
    <t>PONGO GARCES EDERSON</t>
  </si>
  <si>
    <t>43815029</t>
  </si>
  <si>
    <t>QUISPE COILLO SOCRATES</t>
  </si>
  <si>
    <t>47322583</t>
  </si>
  <si>
    <t>QUISPE LLAHUILLA MAYRA LISSETH</t>
  </si>
  <si>
    <t>72663244</t>
  </si>
  <si>
    <t>RAMIREZ OLIVERA CHRISTIAN AARON</t>
  </si>
  <si>
    <t>71438712</t>
  </si>
  <si>
    <t>RAMOS APAZA LUIS JEAMPIERRE</t>
  </si>
  <si>
    <t>70886096</t>
  </si>
  <si>
    <t>REGALADO DIAZ DIEGO ALONSO</t>
  </si>
  <si>
    <t>74760605</t>
  </si>
  <si>
    <t>ROJAS COLONIA JULIO MIGUEL</t>
  </si>
  <si>
    <t>70969219</t>
  </si>
  <si>
    <t>RUMICHE ALDANA RENZO MIGUEL</t>
  </si>
  <si>
    <t>48539346</t>
  </si>
  <si>
    <t>SALINAS PINEDO MERY</t>
  </si>
  <si>
    <t>71458764</t>
  </si>
  <si>
    <t>TEMOCHE CARDENAS BRENDA DEL PILAR</t>
  </si>
  <si>
    <t>73415801</t>
  </si>
  <si>
    <t>VALDEZ SOLORZANO AXEL LUCCIANO</t>
  </si>
  <si>
    <t>73268481</t>
  </si>
  <si>
    <t>VILCAPOMA PINTO CONSUELO MARILU</t>
  </si>
  <si>
    <t>73299355</t>
  </si>
  <si>
    <t>YOVERA CHERO CYNTHIA MILUSKA</t>
  </si>
  <si>
    <t>70972866</t>
  </si>
  <si>
    <t>ZUTA LANDIVAR ERIKA</t>
  </si>
  <si>
    <t>76372175</t>
  </si>
  <si>
    <t>SAMANEZ QUIRITA KATHERINE ALEJANDRA</t>
  </si>
  <si>
    <t>70229245</t>
  </si>
  <si>
    <t>PICHILINGUE PAREDES VANESSA STEFANIE</t>
  </si>
  <si>
    <t>73108856</t>
  </si>
  <si>
    <t>JOAQUIN  FERNANDEZ LESLIE SABY</t>
  </si>
  <si>
    <t>45758690</t>
  </si>
  <si>
    <t>ABREU SANCHO VANESSA ANTUANET</t>
  </si>
  <si>
    <t>48122251</t>
  </si>
  <si>
    <t>ACERO ROJAS HECTOR JEAN</t>
  </si>
  <si>
    <t>76515765</t>
  </si>
  <si>
    <t>ACUÑA VIDAL DAYANA MIRELLA</t>
  </si>
  <si>
    <t>73150888</t>
  </si>
  <si>
    <t>ADRIANZEN HIDALGO ANA ROSA</t>
  </si>
  <si>
    <t>46995337</t>
  </si>
  <si>
    <t>AQUIJE VALENTIN LUZ STEFANY</t>
  </si>
  <si>
    <t>48371941</t>
  </si>
  <si>
    <t>ARELLANO TAPULLIMA HELGA</t>
  </si>
  <si>
    <t>75711360</t>
  </si>
  <si>
    <t>BAUTISTA HERRERA MAYRA ALEXANDRA</t>
  </si>
  <si>
    <t>75776373</t>
  </si>
  <si>
    <t>CABALLERO AQUINO NERLY ELIANA</t>
  </si>
  <si>
    <t>40678811</t>
  </si>
  <si>
    <t>CABRERA IBARRA TOMÁS</t>
  </si>
  <si>
    <t>71240999</t>
  </si>
  <si>
    <t>CACERES VILCA PAULO DIEGO</t>
  </si>
  <si>
    <t>47960890</t>
  </si>
  <si>
    <t>CAHUANA CIEZA DANIEL</t>
  </si>
  <si>
    <t>46259229</t>
  </si>
  <si>
    <t>CALAMPA VARGAS TESSY JAZMIN</t>
  </si>
  <si>
    <t>47923986</t>
  </si>
  <si>
    <t>CARCAHUSTO PAZ CATTY MARIBEL</t>
  </si>
  <si>
    <t>70374697</t>
  </si>
  <si>
    <t>CARREON MOROCO DENNIS RONAL</t>
  </si>
  <si>
    <t>72617410</t>
  </si>
  <si>
    <t>CHIROQUE CHAFLOQUE GUSTAVO EDUARDO</t>
  </si>
  <si>
    <t>77269155</t>
  </si>
  <si>
    <t>CISNEROS COCHACHIN SHEYLA MARIALUIZA</t>
  </si>
  <si>
    <t>75334183</t>
  </si>
  <si>
    <t>CONDORI SUCASAIRE JELSON ABSALON</t>
  </si>
  <si>
    <t>76442420</t>
  </si>
  <si>
    <t>COPARI MAMANI HADAM JOSE</t>
  </si>
  <si>
    <t>76077092</t>
  </si>
  <si>
    <t>CORDOVA TAPIA MANUE ENRIQUE</t>
  </si>
  <si>
    <t>41626780</t>
  </si>
  <si>
    <t>CORNEJO  ARANDA SANTIAGO ANTONIO</t>
  </si>
  <si>
    <t>74839582</t>
  </si>
  <si>
    <t>CORNEJO CASTILLO MELLANY ROSARIO</t>
  </si>
  <si>
    <t>45838324</t>
  </si>
  <si>
    <t>CRUZ CHACMANA MARILYN KATTY</t>
  </si>
  <si>
    <t>75318036</t>
  </si>
  <si>
    <t>CRUZ VENTURA WENDY BEATRIZ</t>
  </si>
  <si>
    <t>70830175</t>
  </si>
  <si>
    <t>DIAZ SAN ROMAN VALERIA BRUNELLA</t>
  </si>
  <si>
    <t>70607225</t>
  </si>
  <si>
    <t>DONAYRE SOLORZANO RODRIGO SEBASTIAN</t>
  </si>
  <si>
    <t>70563411</t>
  </si>
  <si>
    <t>ELLEN QUIROZ KASSANDRA CAROLINA DE LOS ANGELES</t>
  </si>
  <si>
    <t>70931684</t>
  </si>
  <si>
    <t>ERQUINIO COTERA SHIRLEY BOTTCELLI</t>
  </si>
  <si>
    <t>46726611</t>
  </si>
  <si>
    <t>ESCALANTE VILLANO JAIME JAVIER</t>
  </si>
  <si>
    <t>73171368</t>
  </si>
  <si>
    <t>ESPINOZA ESTEBAN MADELEYNE FIORELLA</t>
  </si>
  <si>
    <t>72026554</t>
  </si>
  <si>
    <t>ESPINOZA ROQUE SAHORI ALEJANDRA</t>
  </si>
  <si>
    <t>71314441</t>
  </si>
  <si>
    <t>FERNANDEZ CAMACHO NELSON IBRAHIM</t>
  </si>
  <si>
    <t>47878198</t>
  </si>
  <si>
    <t>FONTANA BECERRA PAOLO FRANCO</t>
  </si>
  <si>
    <t>74289399</t>
  </si>
  <si>
    <t>GIL CASTAÑEDA JENNER</t>
  </si>
  <si>
    <t>45994659</t>
  </si>
  <si>
    <t>GUERRA FALCON MANUEL RUFINO</t>
  </si>
  <si>
    <t>45997287</t>
  </si>
  <si>
    <t>GUTIERREZ BLANCO IOSVANY</t>
  </si>
  <si>
    <t>77277050</t>
  </si>
  <si>
    <t>GUTIERREZ ROJAS AARON RODRIGO</t>
  </si>
  <si>
    <t>10784038</t>
  </si>
  <si>
    <t>HUARCAYA QUISPE TANIA</t>
  </si>
  <si>
    <t>72170637</t>
  </si>
  <si>
    <t>JIMENEZ ABURTO MARIA ANGIE</t>
  </si>
  <si>
    <t>73011979</t>
  </si>
  <si>
    <t>LEON CISNEROS NICOLE MARCELA</t>
  </si>
  <si>
    <t>72694111</t>
  </si>
  <si>
    <t>LOAIZA MORA LISETH DIANA</t>
  </si>
  <si>
    <t>48016259</t>
  </si>
  <si>
    <t>LUIS HUARANCCA MILAGROS</t>
  </si>
  <si>
    <t>70671189</t>
  </si>
  <si>
    <t>MARQUEZ  ROJAS PEDRO ALEJANDRO</t>
  </si>
  <si>
    <t>46606363</t>
  </si>
  <si>
    <t>MAYORGA LOPEZ ERIKA YOLANDA</t>
  </si>
  <si>
    <t>72421320</t>
  </si>
  <si>
    <t>MENACHO ORTEGA BERTHO ARTURO</t>
  </si>
  <si>
    <t>47396691</t>
  </si>
  <si>
    <t>MORA CAJO JULIA IRENE</t>
  </si>
  <si>
    <t>70872964</t>
  </si>
  <si>
    <t>OCROSPOMA RIOS ALLYSON ARIANNA</t>
  </si>
  <si>
    <t>75369937</t>
  </si>
  <si>
    <t>ORE QUIJANO MARIAPAZ</t>
  </si>
  <si>
    <t>72614779</t>
  </si>
  <si>
    <t>ORE SALAZAR ESTEFANI NATHALY</t>
  </si>
  <si>
    <t>46943211</t>
  </si>
  <si>
    <t>ORTEGA LANDEO ELTON</t>
  </si>
  <si>
    <t>71259687</t>
  </si>
  <si>
    <t>ORTIZ MACEDO SANDRA KATHERINE</t>
  </si>
  <si>
    <t>72607166</t>
  </si>
  <si>
    <t>OSORIO VALLE NANDINY ALMENDRA</t>
  </si>
  <si>
    <t>08179765</t>
  </si>
  <si>
    <t>PAJUELO COLLAS KARLA</t>
  </si>
  <si>
    <t>72415437</t>
  </si>
  <si>
    <t>PEÑA HUANCA ANGELA PAOLA</t>
  </si>
  <si>
    <t>45008637</t>
  </si>
  <si>
    <t>PIZARRO ESCOBAR RUTH JACQUELINE</t>
  </si>
  <si>
    <t>76608560</t>
  </si>
  <si>
    <t>QUIÑONEZ TORRES SHEYLA</t>
  </si>
  <si>
    <t>46106120</t>
  </si>
  <si>
    <t>QUISPE COLQUE VERÓNICA</t>
  </si>
  <si>
    <t>45868725</t>
  </si>
  <si>
    <t>QUISPE CONDORI CATHERYN</t>
  </si>
  <si>
    <t>46051714</t>
  </si>
  <si>
    <t>QUISPE PALACIOS KAREM PATRICIA</t>
  </si>
  <si>
    <t>70284234</t>
  </si>
  <si>
    <t>QUISPE QUISPE DEYSERETH YURI</t>
  </si>
  <si>
    <t>71745901</t>
  </si>
  <si>
    <t>QUISPEALAYA CORDOVA GRECIA YHAZMIN</t>
  </si>
  <si>
    <t>72947971</t>
  </si>
  <si>
    <t>RAMIREZ ARREDONDO GABRIELA</t>
  </si>
  <si>
    <t>73194314</t>
  </si>
  <si>
    <t>RIVAS BARTENS NORMA STEPHANY</t>
  </si>
  <si>
    <t>75470286</t>
  </si>
  <si>
    <t>ROBLES MEDINA ALLISON SOLANGEE</t>
  </si>
  <si>
    <t>70246843</t>
  </si>
  <si>
    <t>ROJAS COTAQUISPE NATALIA IRENE</t>
  </si>
  <si>
    <t>45825006</t>
  </si>
  <si>
    <t>ROJAS RIVERA MELINA SONIA</t>
  </si>
  <si>
    <t>72617562</t>
  </si>
  <si>
    <t>ROMAN VELASQUEZ PAOLA ESTHER</t>
  </si>
  <si>
    <t>73111774</t>
  </si>
  <si>
    <t>SILVA SALAZAR MARIA JESUS</t>
  </si>
  <si>
    <t>70244936</t>
  </si>
  <si>
    <t>SOLIS GONZALES HEYDI RUTH</t>
  </si>
  <si>
    <t>76259329</t>
  </si>
  <si>
    <t>TAIPE CHAMAN ZULEIKA XIOMARA</t>
  </si>
  <si>
    <t>74129444</t>
  </si>
  <si>
    <t>TEATINO MARTINEZ JULIO CESAR</t>
  </si>
  <si>
    <t>72925053</t>
  </si>
  <si>
    <t>TIRADO PALOMINO CARLA CECILIA</t>
  </si>
  <si>
    <t>76389897</t>
  </si>
  <si>
    <t>TORRES GUTIERREZ YOLANDA LEONOR</t>
  </si>
  <si>
    <t>71704324</t>
  </si>
  <si>
    <t>TRUJILLO AYLLON JOSELINE STEFANY</t>
  </si>
  <si>
    <t>43869557</t>
  </si>
  <si>
    <t>URBINA LUDEÑA BRENDA KATHERINE</t>
  </si>
  <si>
    <t>72446045</t>
  </si>
  <si>
    <t>URQUIA MALAVER ERIKA MARIELA</t>
  </si>
  <si>
    <t>76757777</t>
  </si>
  <si>
    <t>VARAS FLORES LINDA MILAGROS</t>
  </si>
  <si>
    <t>46045498</t>
  </si>
  <si>
    <t>VELASQUEZ CESPEDES OMAR JESUS</t>
  </si>
  <si>
    <t>42885138</t>
  </si>
  <si>
    <t>VILCHEZ NAVARRO AURIA ANDREA</t>
  </si>
  <si>
    <t>72841871</t>
  </si>
  <si>
    <t>VILLAR SOTOMAYOR ERICK CRISTOPHER</t>
  </si>
  <si>
    <t>73358754</t>
  </si>
  <si>
    <t>ZAPATA ARTEAGA KATHERINE KEMBERLY</t>
  </si>
  <si>
    <t>002-26: DIRECCION DE ECONOMIA Y FINANZAS DE LA PNP</t>
  </si>
  <si>
    <t>DOCENTE CONTRATADO PNP</t>
  </si>
  <si>
    <t>00239799</t>
  </si>
  <si>
    <t>GASTAÑAGA BARRETO DE ARIAS JESSY MILENE</t>
  </si>
  <si>
    <t>DOCENTE DE COMUNICACIÓN</t>
  </si>
  <si>
    <t>BACHILLER EN EDUCACION</t>
  </si>
  <si>
    <t>AUXILIAR II</t>
  </si>
  <si>
    <t>09295803</t>
  </si>
  <si>
    <t>BOCCOLINI SAENZ JENNIFER JOANNE</t>
  </si>
  <si>
    <t>AUXILIAR DE EDUCACION – NIVEL SECUNDARIA</t>
  </si>
  <si>
    <t>SERVIDOR AUXILIAR</t>
  </si>
  <si>
    <t>46195985</t>
  </si>
  <si>
    <t>BANCES SIPION MARTIN ANGEL</t>
  </si>
  <si>
    <t>NINGUNO</t>
  </si>
  <si>
    <t>CONSERVADOR DE AMBIENTE</t>
  </si>
  <si>
    <t>08193875</t>
  </si>
  <si>
    <t>FLORES CACERES DE PRADO CARMEN MERCEDES</t>
  </si>
  <si>
    <t>DOCENTE DE EDUCACION - NIVEL PRIMARIA</t>
  </si>
  <si>
    <t>44504307</t>
  </si>
  <si>
    <t>LAMADRID SIPION DANY DANIEL</t>
  </si>
  <si>
    <t>TECNICO EN INFORMATICA</t>
  </si>
  <si>
    <t>09361311</t>
  </si>
  <si>
    <t>COTRINA VELASCO MARIA ELIZABETH</t>
  </si>
  <si>
    <t>TÉCNICO EN COMPUTACIÓN E INFORMÁTICO</t>
  </si>
  <si>
    <t>10181633</t>
  </si>
  <si>
    <t>LOPEZ VARILLAS FREDDY WILLIAMS</t>
  </si>
  <si>
    <t>DOCENTE DE EDUCACION - NIVEL SECUNDARIA – ESPECIALIDAD DE COMUNICACIÓN</t>
  </si>
  <si>
    <t>08083671</t>
  </si>
  <si>
    <t>VENTURA BALTAZAR BARTOLOME</t>
  </si>
  <si>
    <t>09721070</t>
  </si>
  <si>
    <t>POLANCO GUARDIA RODULFO RUFINO</t>
  </si>
  <si>
    <t>TECNICO ADMINISTRATIVO</t>
  </si>
  <si>
    <t>44494226</t>
  </si>
  <si>
    <t>DIAZ CUBA HARLEY KRESS</t>
  </si>
  <si>
    <t>INGENIERIA DE SISTEMAS</t>
  </si>
  <si>
    <t>BACHILLER EN INGENIERIA DE SISTEMAS</t>
  </si>
  <si>
    <t>08045055</t>
  </si>
  <si>
    <t>OLAYA ZEÑA JUAN ARMANDO</t>
  </si>
  <si>
    <t>DOCENTE DE EDUCACION - NIVEL SECUNDARIA – ESPECIALIDAD DE CIENCIAS HISTORICO SOCIALES</t>
  </si>
  <si>
    <t>09088161</t>
  </si>
  <si>
    <t>URDANEGUI MEZA VDA DE TARRILLO ROSA EDITH</t>
  </si>
  <si>
    <t>AUXILIAR DE EDUCACION - NIVEL INICIAL</t>
  </si>
  <si>
    <t>08421768</t>
  </si>
  <si>
    <t>SEDANO RAMOS PATRICIA IVONNE</t>
  </si>
  <si>
    <t>PSICOLOGO</t>
  </si>
  <si>
    <t>TITULADO</t>
  </si>
  <si>
    <t>LICENCIADA EN PSICOLOGIA</t>
  </si>
  <si>
    <t>06789181</t>
  </si>
  <si>
    <t>SALGADO CASTRO JANET DEL PILAR</t>
  </si>
  <si>
    <t>TECNICO OPERADOR SEACE</t>
  </si>
  <si>
    <t>10687641</t>
  </si>
  <si>
    <t>VILLAVICENCIO PEREZ JORGE LUIS</t>
  </si>
  <si>
    <t>ALMACENERO</t>
  </si>
  <si>
    <t>43402770</t>
  </si>
  <si>
    <t>LUJAN TORRES YURIVAN</t>
  </si>
  <si>
    <t>INFORMATICO</t>
  </si>
  <si>
    <t>AUXILIAR DE CONTABILIDAD</t>
  </si>
  <si>
    <t>41530301</t>
  </si>
  <si>
    <t>CABRERA LOPEZ KARIN YASMIN</t>
  </si>
  <si>
    <t>AUXILIAR CONTABLE</t>
  </si>
  <si>
    <t>40794954</t>
  </si>
  <si>
    <t>SIMON IPANAQUE GIOVANNA MARIBEL</t>
  </si>
  <si>
    <t>80117092</t>
  </si>
  <si>
    <t>RAMIREZ VASQUEZ ESTEFANIA</t>
  </si>
  <si>
    <t>Conservador de ambiente</t>
  </si>
  <si>
    <t>40964950</t>
  </si>
  <si>
    <t>LLANOS RIOS NORI DEL PILAR</t>
  </si>
  <si>
    <t>08066821</t>
  </si>
  <si>
    <t>FARFAN MORALES DALILA EMPERATRIZ</t>
  </si>
  <si>
    <t>DOCENTE EN EDUCACIÓN – NIVEL PRIMARIA</t>
  </si>
  <si>
    <t>07851299</t>
  </si>
  <si>
    <t>RUBIO RUBIO HERNAN SUIBERTO</t>
  </si>
  <si>
    <t>EDUCACION</t>
  </si>
  <si>
    <t>AUXILIAR EN EDUCACIÓN</t>
  </si>
  <si>
    <t>40543684</t>
  </si>
  <si>
    <t>ASUNCION ADRIANZEN ELMER ARCADIO</t>
  </si>
  <si>
    <t>06107740</t>
  </si>
  <si>
    <t>GEMIN CARBONEL CARMEN ISMELDA</t>
  </si>
  <si>
    <t>05348581</t>
  </si>
  <si>
    <t>BARDALES PADILLA DELI ELITA</t>
  </si>
  <si>
    <t>70141911</t>
  </si>
  <si>
    <t>PARRA PECEROS PERCY ROGGERS</t>
  </si>
  <si>
    <t>TECNICO EN ARCHIVO</t>
  </si>
  <si>
    <t>47578044</t>
  </si>
  <si>
    <t>GUTIERREZ CEVALLOS VICTOR JESUS</t>
  </si>
  <si>
    <t>08133673</t>
  </si>
  <si>
    <t>HERNANDEZ VALDEZ MARIA DEL PILAR</t>
  </si>
  <si>
    <t>45950819</t>
  </si>
  <si>
    <t>MENDOZA GOZAR SONIA MILAGROS</t>
  </si>
  <si>
    <t>LICENCIADO EN ADMINISTRACIÓN</t>
  </si>
  <si>
    <t>06220800</t>
  </si>
  <si>
    <t>GUTIERREZ RIVERO JUAN JOSE</t>
  </si>
  <si>
    <t>MECANICO AUTOMOTRIZ/ELECTRONICO</t>
  </si>
  <si>
    <t>TECNICO EN MECANICA AUTOMOTRIZ/ELECTRONICO</t>
  </si>
  <si>
    <t>43047162</t>
  </si>
  <si>
    <t>CADILLO GUZMAN CARLOS HUMBERTO</t>
  </si>
  <si>
    <t>25405410</t>
  </si>
  <si>
    <t>CORDOVA PAJUELO HUGO PAUL</t>
  </si>
  <si>
    <t>TÉCNICO CONTABLE</t>
  </si>
  <si>
    <t>40097391</t>
  </si>
  <si>
    <t>FELIX INOCENCIO MARIANELA ROSA</t>
  </si>
  <si>
    <t>DOCENTE EN EL ÁREA DE COMPUTACIÓN</t>
  </si>
  <si>
    <t>LICENCIADO</t>
  </si>
  <si>
    <t>LICENCIADO EN EDUCACION</t>
  </si>
  <si>
    <t>AUXILIAR DE COMPUTACION E INFORMATICA</t>
  </si>
  <si>
    <t>47188061</t>
  </si>
  <si>
    <t>LICAS QUISPE MICHAEL ALEXIS</t>
  </si>
  <si>
    <t>TÉCNICO EN COMPUTACIÓN</t>
  </si>
  <si>
    <t>10619802</t>
  </si>
  <si>
    <t>MANRIQUE TORRES AUREA SOFIA</t>
  </si>
  <si>
    <t>TÉCNICO EN INFORMÁTICA</t>
  </si>
  <si>
    <t>71400920</t>
  </si>
  <si>
    <t>ANAYA MENDOZA ALEJANDRA DENISSE</t>
  </si>
  <si>
    <t>AUXILIAR</t>
  </si>
  <si>
    <t>70031166</t>
  </si>
  <si>
    <t>ROJAS MALLMA KATTYA HELLEN</t>
  </si>
  <si>
    <t>41595348</t>
  </si>
  <si>
    <t>GONZALES TEJADA CARMEN NATIVIDAD</t>
  </si>
  <si>
    <t>CONTADOR PÚBLICO</t>
  </si>
  <si>
    <t>09689898</t>
  </si>
  <si>
    <t>SULCA ESCRIBA ELIZABETH ANTONIA</t>
  </si>
  <si>
    <t>TECNICO CONTABLE</t>
  </si>
  <si>
    <t>47445907</t>
  </si>
  <si>
    <t>HORTA MORE JORGE</t>
  </si>
  <si>
    <t>TECNICO EN ADMINISTRACION</t>
  </si>
  <si>
    <t>45898647</t>
  </si>
  <si>
    <t>URBANO MARTINEZ DANIEL VICENTE</t>
  </si>
  <si>
    <t>TÉCNICO EN CONTABILIDAD</t>
  </si>
  <si>
    <t>06261633</t>
  </si>
  <si>
    <t>CHAPI CHOQUE PEDRO PABLO</t>
  </si>
  <si>
    <t>42759866</t>
  </si>
  <si>
    <t>CAVERO BARDALES JORGE AQUILES</t>
  </si>
  <si>
    <t>46928005</t>
  </si>
  <si>
    <t>FERNANDEZ SALAZAR FRANK ROBERTH</t>
  </si>
  <si>
    <t>42328365</t>
  </si>
  <si>
    <t>IÑAPI CARDENAS CARLOS ANTONIO</t>
  </si>
  <si>
    <t>06768729</t>
  </si>
  <si>
    <t>GALLEGO ROJAS CARLOS ALBERTO</t>
  </si>
  <si>
    <t>40745452</t>
  </si>
  <si>
    <t>QUINDE ROJAS VERONICA CECILIA</t>
  </si>
  <si>
    <t xml:space="preserve">SECRETARIA EJECUTIVA </t>
  </si>
  <si>
    <t>40632351</t>
  </si>
  <si>
    <t>PANDURO MACCA ROCIO DEL PILAR</t>
  </si>
  <si>
    <t>08145899</t>
  </si>
  <si>
    <t>MORAN SOTO PATRICIA VERONICA</t>
  </si>
  <si>
    <t>DOCENTE NIVEL INICIAL</t>
  </si>
  <si>
    <t>10628562</t>
  </si>
  <si>
    <t>LANDEO CHAVEZ MILAGROS GINA</t>
  </si>
  <si>
    <t>46435530</t>
  </si>
  <si>
    <t>CARRIZALES CHAVEZ MANUEL FELIX</t>
  </si>
  <si>
    <t>08676134</t>
  </si>
  <si>
    <t>SANCHEZ CERNA LUZ ALLISON</t>
  </si>
  <si>
    <t>44083307</t>
  </si>
  <si>
    <t>SALINAS MONTRONE GEMMA ABIGAIL</t>
  </si>
  <si>
    <t>08428103</t>
  </si>
  <si>
    <t>CORDOVA MENDOZA CARMEN FLOR</t>
  </si>
  <si>
    <t>10194381</t>
  </si>
  <si>
    <t>MENESES MUÑANTE GIULIANO ALONSO</t>
  </si>
  <si>
    <t>15751785</t>
  </si>
  <si>
    <t>CHURRANGO BRICEÑO GIANCARLO</t>
  </si>
  <si>
    <t>09362226</t>
  </si>
  <si>
    <t>ECHARRI VALLEJO JORGE AMERICO</t>
  </si>
  <si>
    <t>08125809</t>
  </si>
  <si>
    <t>SANDOVAL HUNG MARIA DEL CARMEN</t>
  </si>
  <si>
    <t xml:space="preserve">NINGUNO </t>
  </si>
  <si>
    <t xml:space="preserve">CONSERVADOR DE AMBIENTE </t>
  </si>
  <si>
    <t>08084903</t>
  </si>
  <si>
    <t>ARRIOLA FIGUEROA CARMEN ROSA</t>
  </si>
  <si>
    <t>44022637</t>
  </si>
  <si>
    <t>POZO DEL CASTILLO MIRIAN CELIDETH</t>
  </si>
  <si>
    <t>TÉCNICO EN COMPUTACION</t>
  </si>
  <si>
    <t>09803778</t>
  </si>
  <si>
    <t>ARTICA SOTOMAYOR ISABEL ZOILA</t>
  </si>
  <si>
    <t>72001420</t>
  </si>
  <si>
    <t>RIOS RAMOS ANGEL MOISES</t>
  </si>
  <si>
    <t>40831467</t>
  </si>
  <si>
    <t>CHAVARRIA SANCHEZ MYRNA</t>
  </si>
  <si>
    <t>09843565</t>
  </si>
  <si>
    <t>MOLINA CESPEDES FLOR DE MARIA</t>
  </si>
  <si>
    <t>AUXILIAR EN EDUCACIÓN INICIAL</t>
  </si>
  <si>
    <t>AGENTE PASTORAL</t>
  </si>
  <si>
    <t>08151488</t>
  </si>
  <si>
    <t>FARFAN RAMOS ANA LUISA</t>
  </si>
  <si>
    <t>09787921</t>
  </si>
  <si>
    <t>ZAPATA YAMPI LUIS ELIAS</t>
  </si>
  <si>
    <t>TECNICO EN MECANICA AUTOMOTRIZ</t>
  </si>
  <si>
    <t>02035725</t>
  </si>
  <si>
    <t>MAMANI AQUISE MARTA</t>
  </si>
  <si>
    <t>06732028</t>
  </si>
  <si>
    <t>MARROQUIN VALDIVIEZO ROBERTO ENRIQUE</t>
  </si>
  <si>
    <t>ESPECIALISTA EN CONTRATACIONES Y ADQUISICIONES</t>
  </si>
  <si>
    <t>43384327</t>
  </si>
  <si>
    <t>SOTOMAYOR GONZALES NESTOR HUMBERTO</t>
  </si>
  <si>
    <t>73258217</t>
  </si>
  <si>
    <t>MESTA GUTIERREZ NOELIA ROXANA</t>
  </si>
  <si>
    <t>01159970</t>
  </si>
  <si>
    <t>CHUMBE REATEGUI GRETHEL</t>
  </si>
  <si>
    <t>45964272</t>
  </si>
  <si>
    <t>FAJARDO CABALLERO MONICA PILAR</t>
  </si>
  <si>
    <t>TÉCNICO EN COMPUTACIÓN E INFORMÁTICA</t>
  </si>
  <si>
    <t>06714646</t>
  </si>
  <si>
    <t>CASTRO HUAMAN CESAR HUMBERTO</t>
  </si>
  <si>
    <t>DOCENTE DE EDUCACIÓN PRIMARIA</t>
  </si>
  <si>
    <t>40782255</t>
  </si>
  <si>
    <t>JAIMES ORTEGA GERMAN ALFONSO</t>
  </si>
  <si>
    <t>ECONOMISTA</t>
  </si>
  <si>
    <t>41361163</t>
  </si>
  <si>
    <t>PEREZ ESTELA OLVIDO JANNYNA</t>
  </si>
  <si>
    <t>DOCENTE</t>
  </si>
  <si>
    <t>07970931</t>
  </si>
  <si>
    <t>VALCARCEL SANCHEZ GIANNINA DEL PILAR</t>
  </si>
  <si>
    <t>SASTRE</t>
  </si>
  <si>
    <t>07295086</t>
  </si>
  <si>
    <t>SOLORZANO QUIROZ ROBERTO CARMELO</t>
  </si>
  <si>
    <t>07373014</t>
  </si>
  <si>
    <t>GONZALES MALDONADO GUILLERMO LORENZO</t>
  </si>
  <si>
    <t>45501034</t>
  </si>
  <si>
    <t>CRIOLLO URETA MILER</t>
  </si>
  <si>
    <t>CAPELLAN</t>
  </si>
  <si>
    <t>43163165</t>
  </si>
  <si>
    <t>CALIXTO VEGA NELL ROGER</t>
  </si>
  <si>
    <t>CAPELLÁN</t>
  </si>
  <si>
    <t>10594794</t>
  </si>
  <si>
    <t>LLANOS RIOS DANNY WILLINGTON</t>
  </si>
  <si>
    <t>40483533</t>
  </si>
  <si>
    <t>CRUZADO ARTEAGA JOHANA PAOLA</t>
  </si>
  <si>
    <t>TECNICO III</t>
  </si>
  <si>
    <t>46527993</t>
  </si>
  <si>
    <t>SOSA PINTO BRIANDA DANNIELA</t>
  </si>
  <si>
    <t>BACHILLER EN CIENCIAS DE LA COMUNICACIÓN</t>
  </si>
  <si>
    <t>28105558</t>
  </si>
  <si>
    <t>VARGAS VILLALOBOS KARIN EDITT</t>
  </si>
  <si>
    <t>TÉCNICO EN ADMINISTRACIÓN DE EMPRESAS</t>
  </si>
  <si>
    <t>47091012</t>
  </si>
  <si>
    <t>LIANAJE COTRINA ELIZABETH STEPHANIE</t>
  </si>
  <si>
    <t>ESTUDIANTE EN ADMINISTRACION</t>
  </si>
  <si>
    <t>70433808</t>
  </si>
  <si>
    <t>GUZMAN QUIROZ GEORGINA HILDA</t>
  </si>
  <si>
    <t>47910065</t>
  </si>
  <si>
    <t>GUILLEN PEÑA JOSE LUIS</t>
  </si>
  <si>
    <t>80310800</t>
  </si>
  <si>
    <t>RAMIREZ PAREDES SARA EVELYN</t>
  </si>
  <si>
    <t>DOCENTE EN COMUNICACIÓN DE NIVEL SECUNDARIA</t>
  </si>
  <si>
    <t>10668815</t>
  </si>
  <si>
    <t>VILCA ALVA JOHNNIE LARRY</t>
  </si>
  <si>
    <t>40631437</t>
  </si>
  <si>
    <t>CORREA ROQUE SHARON CARINA</t>
  </si>
  <si>
    <t>46794140</t>
  </si>
  <si>
    <t>FLORES ENRIQUEZ CHRISTIAN MANUEL</t>
  </si>
  <si>
    <t>42826240</t>
  </si>
  <si>
    <t>CIEZA SALDIVAR MARIANELA</t>
  </si>
  <si>
    <t>DOCENTE DE EDUCACION</t>
  </si>
  <si>
    <t>41242232</t>
  </si>
  <si>
    <t>ESTRADA SUCUITANA JOE MICHEL</t>
  </si>
  <si>
    <t>DOCENTE DE EDUCACIÓN FÍSICA</t>
  </si>
  <si>
    <t>09121244</t>
  </si>
  <si>
    <t>GAMERO RUBATTINO LUCIO FELIX</t>
  </si>
  <si>
    <t>45500334</t>
  </si>
  <si>
    <t>MARTINEZ LA ROSA ANGIE MILAGROS</t>
  </si>
  <si>
    <t>08973989</t>
  </si>
  <si>
    <t>MINA FLORES OSCAR ELIADES</t>
  </si>
  <si>
    <t>43345732</t>
  </si>
  <si>
    <t>PEÑA ROSALES HUMBERTO MERCEDES</t>
  </si>
  <si>
    <t>08422276</t>
  </si>
  <si>
    <t>TERRONES VILCHEZ ESTEBAN</t>
  </si>
  <si>
    <t>06803971</t>
  </si>
  <si>
    <t>SALAZAR RAMOS JOSE LUIS</t>
  </si>
  <si>
    <t>43300055</t>
  </si>
  <si>
    <t>BRAVO RONCAL FLORIANO</t>
  </si>
  <si>
    <t>MAGISTER</t>
  </si>
  <si>
    <t>MAESTRO EN FINANZAS</t>
  </si>
  <si>
    <t>46762370</t>
  </si>
  <si>
    <t>URVIOLA IPANAQUE CESAR JOAO</t>
  </si>
  <si>
    <t>MAESTRO EN GESTION PUBLICA</t>
  </si>
  <si>
    <t>43557989</t>
  </si>
  <si>
    <t>LLERENA BRAVO CESAR JESUS</t>
  </si>
  <si>
    <t>25773763</t>
  </si>
  <si>
    <t>KIMURA KIMURA MONICA</t>
  </si>
  <si>
    <t>BACHILLER EN ADMINISTRACION</t>
  </si>
  <si>
    <t>10468900</t>
  </si>
  <si>
    <t>CISNEROS ALARCON MIGUEL ANGEL</t>
  </si>
  <si>
    <t>06849821</t>
  </si>
  <si>
    <t>VILLANUEVA SALAZAR FROYLAN</t>
  </si>
  <si>
    <t>40646654</t>
  </si>
  <si>
    <t>ESTEVES SORIA JUAN SAMUEL</t>
  </si>
  <si>
    <t>45142618</t>
  </si>
  <si>
    <t>CLEMENTE RAMOS TANIA DAYANA</t>
  </si>
  <si>
    <t>41116227</t>
  </si>
  <si>
    <t>VARGAS GOMEZ CAROLA</t>
  </si>
  <si>
    <t>42524483</t>
  </si>
  <si>
    <t>FAJARDO CABALLERO JORGE LUIS</t>
  </si>
  <si>
    <t>TECNICO EN COMPUTACION</t>
  </si>
  <si>
    <t>70298019</t>
  </si>
  <si>
    <t>CALDERON AREVALO LINDA CAROL</t>
  </si>
  <si>
    <t>TECNICO EN COMPUTACIÓN E INFORMATICA</t>
  </si>
  <si>
    <t>45426178</t>
  </si>
  <si>
    <t>BERROCAL CARRASCO FIORELLA MILAGROS</t>
  </si>
  <si>
    <t>BACHILLER EN ADMINISTRACION Y NEGOCIOS INTERNACIONALES</t>
  </si>
  <si>
    <t>TECNICO EN TRAMITE DOCUMENTARIO</t>
  </si>
  <si>
    <t>41688740</t>
  </si>
  <si>
    <t>RAMIREZ TIPIANA EDWIN YLMER</t>
  </si>
  <si>
    <t>18181474</t>
  </si>
  <si>
    <t>VENEGAS VILLEGAS FRANCISCO HERMINIO</t>
  </si>
  <si>
    <t>40685127</t>
  </si>
  <si>
    <t>LANDA ROCHA HUGO IVAN</t>
  </si>
  <si>
    <t>TECNICO DEPORTIVO</t>
  </si>
  <si>
    <t>07689153</t>
  </si>
  <si>
    <t>CHACON PALOMINO JOSE FELIPE</t>
  </si>
  <si>
    <t>48079316</t>
  </si>
  <si>
    <t>ACOSTA PANDURO MARCO ANTONIO</t>
  </si>
  <si>
    <t xml:space="preserve">TECNICO INFORMATICO </t>
  </si>
  <si>
    <t>ADMINISTRADOR DE REDES II</t>
  </si>
  <si>
    <t>03897486</t>
  </si>
  <si>
    <t>CASTRO VALLEJO EDWARD CRISTIAN WENCESLAO</t>
  </si>
  <si>
    <t>ESPECIALISTA EN LOGISTICA</t>
  </si>
  <si>
    <t>41657638</t>
  </si>
  <si>
    <t>CHUQUILIN SANCHEZ DANIEL LORENZO</t>
  </si>
  <si>
    <t>17892842</t>
  </si>
  <si>
    <t>MENDOZA ROJAS GILMER RAFAEL</t>
  </si>
  <si>
    <t>10379763</t>
  </si>
  <si>
    <t>RIVAS ROJAS ROBERT</t>
  </si>
  <si>
    <t xml:space="preserve"> Ingeniero de sistemas</t>
  </si>
  <si>
    <t>SECRETARIA EJECUTIVA I</t>
  </si>
  <si>
    <t>43146130</t>
  </si>
  <si>
    <t>LALOPU ALMACHE CYNTHIA JANNET</t>
  </si>
  <si>
    <t>16123441</t>
  </si>
  <si>
    <t>HUAMAN AUCALLANCHI CARLOS HERNAN</t>
  </si>
  <si>
    <t>46313931</t>
  </si>
  <si>
    <t>VALQUI GARCIA NILDA</t>
  </si>
  <si>
    <t>SECRETARIA EJECUTIVO</t>
  </si>
  <si>
    <t>44865370</t>
  </si>
  <si>
    <t>VILLALVA YUPANQUI MILAGROS DEL ROSARIO</t>
  </si>
  <si>
    <t>43646114</t>
  </si>
  <si>
    <t>SEBASTIAN REYES MARIANO ARMANDO</t>
  </si>
  <si>
    <t>10467188</t>
  </si>
  <si>
    <t>VILCHEZ PENADILLO JUANA ISABEL</t>
  </si>
  <si>
    <t>45558293</t>
  </si>
  <si>
    <t>ELESPURU ALHUAY SARITA FIORELLA EMILHY</t>
  </si>
  <si>
    <t>15735578</t>
  </si>
  <si>
    <t>HUERTA QUICHE GUSTAVO WILFREDO</t>
  </si>
  <si>
    <t>15735617</t>
  </si>
  <si>
    <t>DEL SOLAR BISSO PATRICIA</t>
  </si>
  <si>
    <t>45359416</t>
  </si>
  <si>
    <t>VARGAS TINEO JONATHAN PAUL</t>
  </si>
  <si>
    <t>44883574</t>
  </si>
  <si>
    <t>MILLONES HERRERA PAMELA DEL CARMEN</t>
  </si>
  <si>
    <t xml:space="preserve">TECNICO ADMINISTRATIVO </t>
  </si>
  <si>
    <t>73462072</t>
  </si>
  <si>
    <t>REATEGUI DELGADO SHIRLEY PAMELA</t>
  </si>
  <si>
    <t>44922832</t>
  </si>
  <si>
    <t>ANAYA YARANGA OSVALDO</t>
  </si>
  <si>
    <t>73132090</t>
  </si>
  <si>
    <t>VELIZ RAMIREZ SANDRA LIZETH</t>
  </si>
  <si>
    <t>42688019</t>
  </si>
  <si>
    <t>GARCIA VIDALON ROCIO LUZ</t>
  </si>
  <si>
    <t>BACHILLER EN DERECHO</t>
  </si>
  <si>
    <t>MOZO</t>
  </si>
  <si>
    <t>10435024</t>
  </si>
  <si>
    <t>BERNAL MILLONES AURELIO MARTIN</t>
  </si>
  <si>
    <t>09465807</t>
  </si>
  <si>
    <t>DELGADO ALEGRE DIANA DALILA</t>
  </si>
  <si>
    <t>TECNICO EN COMPUTACION E INFORMATICA</t>
  </si>
  <si>
    <t>47961406</t>
  </si>
  <si>
    <t>HUAMAN CHILE JOSE LUIS</t>
  </si>
  <si>
    <t xml:space="preserve">TECNICO EN COMPUTACION E INFORMATICA </t>
  </si>
  <si>
    <t>CONSERVADOR DE AULA</t>
  </si>
  <si>
    <t>45299596</t>
  </si>
  <si>
    <t>ZUÑIGA VILCHEZ SARAI NOHEMI</t>
  </si>
  <si>
    <t>42707987</t>
  </si>
  <si>
    <t>CORTEGANA CUBAS HECTOR</t>
  </si>
  <si>
    <t xml:space="preserve">MOZO </t>
  </si>
  <si>
    <t>05361879</t>
  </si>
  <si>
    <t>DAZA TANANTA ROGER WALTER</t>
  </si>
  <si>
    <t>DIGITADOR PAD</t>
  </si>
  <si>
    <t>44033965</t>
  </si>
  <si>
    <t>VARGAS ROJAS IVONNE YANET</t>
  </si>
  <si>
    <t>08804076</t>
  </si>
  <si>
    <t>CHAVARRI VILLACORTA VIOLETA</t>
  </si>
  <si>
    <t>40422613</t>
  </si>
  <si>
    <t>AHON ALBURQUERQUE DE GOMEZ GRACIELA DEL CARMEN</t>
  </si>
  <si>
    <t>DOCENTE NIVEL PRIMARIA (SUB-DIRECTORA)</t>
  </si>
  <si>
    <t>AUXILIAR DE EDUCACION</t>
  </si>
  <si>
    <t>08492820</t>
  </si>
  <si>
    <t>LUNA AGURTO FLORA GIOBANA</t>
  </si>
  <si>
    <t>AUXILIAR EN DUCACIÓN</t>
  </si>
  <si>
    <t>06695913</t>
  </si>
  <si>
    <t>MARTINEZ CARHUAPOMA SYLVIA AMELIA</t>
  </si>
  <si>
    <t>06682898</t>
  </si>
  <si>
    <t>URIBE FRANCO DE PANTOJA MARIA SULEMA ALBERTINA</t>
  </si>
  <si>
    <t>42308804</t>
  </si>
  <si>
    <t>DAÑINO CANDELA GUIANINA ZUGEY</t>
  </si>
  <si>
    <t>08567902</t>
  </si>
  <si>
    <t>MENDEZ TORO MARIA JESUS</t>
  </si>
  <si>
    <t>09934278</t>
  </si>
  <si>
    <t>QUISPE RIOS WALTER CLEMENTE</t>
  </si>
  <si>
    <t>45316058</t>
  </si>
  <si>
    <t>DOMINGUEZ MENDEZ ROOSEVELT ANGELO</t>
  </si>
  <si>
    <t>42497324</t>
  </si>
  <si>
    <t>RAMIREZ ZEVALLOS BERSABE ESTHER</t>
  </si>
  <si>
    <t>25806427</t>
  </si>
  <si>
    <t>GONZALES DIAZ DE GARCIA GLORIA MARINA</t>
  </si>
  <si>
    <t>74574315</t>
  </si>
  <si>
    <t>FARFAN OLAYA YULIANA LLAQUELIN</t>
  </si>
  <si>
    <t>40205329</t>
  </si>
  <si>
    <t>ESPINOZA BECERRA JUAN LUIS</t>
  </si>
  <si>
    <t>09014725</t>
  </si>
  <si>
    <t>BENDEZU SANDOVAL SARA MARY</t>
  </si>
  <si>
    <t>40868159</t>
  </si>
  <si>
    <t>BORJA BERROSPI GISELA DEL CARMEN</t>
  </si>
  <si>
    <t>ESPECIALISTA EN COMUNICACION SOCIAL</t>
  </si>
  <si>
    <t>70422655</t>
  </si>
  <si>
    <t>LUNA ACOSTA ALFONSO</t>
  </si>
  <si>
    <t>LICENCIADO EN CIENCIAS DE LA COMUNICACIÓN</t>
  </si>
  <si>
    <t>ESPECIALISTA EN ALMACEN</t>
  </si>
  <si>
    <t>42717659</t>
  </si>
  <si>
    <t>ZAVALA DIAZ JANNISSE AYLIN</t>
  </si>
  <si>
    <t>NEGOCIOS INTERNACIONALES</t>
  </si>
  <si>
    <t>BACHILLER EN NEGOCIOS INTERNACIONALES</t>
  </si>
  <si>
    <t>TRABAJADOR DE SERVICIOS</t>
  </si>
  <si>
    <t>48499608</t>
  </si>
  <si>
    <t>RAMIREZ ZEVALLOS ANNIE STEFANY</t>
  </si>
  <si>
    <t>PELUQUERO</t>
  </si>
  <si>
    <t>09594633</t>
  </si>
  <si>
    <t>VILLAVICENCIO ECHEVARRIA ZOILA JENNY</t>
  </si>
  <si>
    <t>Peluquero</t>
  </si>
  <si>
    <t>40539312</t>
  </si>
  <si>
    <t>CORNELIO CHAMORRO GISSELA YSABEL</t>
  </si>
  <si>
    <t>10158136</t>
  </si>
  <si>
    <t>REYES PAJUELO JESUS PASCUAL</t>
  </si>
  <si>
    <t>46836923</t>
  </si>
  <si>
    <t>DE LA VEGA CHALCO JESSICA</t>
  </si>
  <si>
    <t>46730689</t>
  </si>
  <si>
    <t>BOSANTES GUERRA SHEYLA MAGALY</t>
  </si>
  <si>
    <t>Técnico en Administración</t>
  </si>
  <si>
    <t>74361135</t>
  </si>
  <si>
    <t>MONTOYA HANCCO YAN MARCO</t>
  </si>
  <si>
    <t>08693990</t>
  </si>
  <si>
    <t>ESTEBAN CARHUANCHO EDMUNDO LADISLAO</t>
  </si>
  <si>
    <t>46998279</t>
  </si>
  <si>
    <t>MARIN REYMONDI SHEYLA MARLA</t>
  </si>
  <si>
    <t>TECNICO PROGRAMADOR</t>
  </si>
  <si>
    <t>45081262</t>
  </si>
  <si>
    <t>HUAYHUA NAVEDA LUIS ANGEL</t>
  </si>
  <si>
    <t xml:space="preserve">TECNICO INFORMATICO PROGRAMADOR </t>
  </si>
  <si>
    <t>46106576</t>
  </si>
  <si>
    <t>CACERES RIVERA ABDON ANTONIO EVARISTO</t>
  </si>
  <si>
    <t>72253291</t>
  </si>
  <si>
    <t>HERRERA EUGENIO RENZO DEIBID</t>
  </si>
  <si>
    <t>41604514</t>
  </si>
  <si>
    <t>PACHECO BATALLA LUIS ANTONIO</t>
  </si>
  <si>
    <t>40230396</t>
  </si>
  <si>
    <t>MARIN GUILLEN VERONICA YESSENIA</t>
  </si>
  <si>
    <t>TECNICO  ADMINISTRATIVO</t>
  </si>
  <si>
    <t>70436070</t>
  </si>
  <si>
    <t>FLORES ALIAGA LUIS ANDRE</t>
  </si>
  <si>
    <t>41464835</t>
  </si>
  <si>
    <t>ARRIETA MORENO SHEILA KATHERING</t>
  </si>
  <si>
    <t>45834187</t>
  </si>
  <si>
    <t>ROJAS EGOAVIL ENZO FAIR</t>
  </si>
  <si>
    <t>02657603</t>
  </si>
  <si>
    <t>BAZAN HERNANDEZ DANYA YSABEL</t>
  </si>
  <si>
    <t>Técnico en informática</t>
  </si>
  <si>
    <t>09272405</t>
  </si>
  <si>
    <t>JOAQUIN MELGAREJO VICTOR ARNOLD</t>
  </si>
  <si>
    <t>46863621</t>
  </si>
  <si>
    <t>DELGADO VILCHEZ ELOISA SCARLET</t>
  </si>
  <si>
    <t xml:space="preserve">TECNICO INFORMATICO DIGITADOR </t>
  </si>
  <si>
    <t>74239532</t>
  </si>
  <si>
    <t>ZAMBRANO TORRES NIEVES ELIZABETH</t>
  </si>
  <si>
    <t>46265093</t>
  </si>
  <si>
    <t>CRUZ VALDIZAN LUCILA EDITH</t>
  </si>
  <si>
    <t>TÉCNICO INFORMATICO (DIGITADOR)</t>
  </si>
  <si>
    <t>43557693</t>
  </si>
  <si>
    <t>GOMEZ QUISPE VIDAL</t>
  </si>
  <si>
    <t xml:space="preserve">AUXILIAR CONTABLE </t>
  </si>
  <si>
    <t>73111276</t>
  </si>
  <si>
    <t>CABEZAS ARENAS MAYRA DENISSE</t>
  </si>
  <si>
    <t>ASISTENTE</t>
  </si>
  <si>
    <t>44408392</t>
  </si>
  <si>
    <t>ZAPATA PANIAGUA JOSE ANDRES</t>
  </si>
  <si>
    <t>TECNICO EN REDES y HARDWARE</t>
  </si>
  <si>
    <t>10124500</t>
  </si>
  <si>
    <t>RIOS ROCHA PATRICIA ELIZABETH</t>
  </si>
  <si>
    <t>Auxiliar de Educación</t>
  </si>
  <si>
    <t>42769454</t>
  </si>
  <si>
    <t>ZEVALLOS LAZARTE BLANCA AZUCENA</t>
  </si>
  <si>
    <t>25442741</t>
  </si>
  <si>
    <t>CHAVEZ LOPEZ IRMA ERCILIA</t>
  </si>
  <si>
    <t>72911158</t>
  </si>
  <si>
    <t>VILLENA JARA JUNIOR ALFREDO</t>
  </si>
  <si>
    <t>16022797</t>
  </si>
  <si>
    <t>CASTILLO PARDO YANINA</t>
  </si>
  <si>
    <t>47495096</t>
  </si>
  <si>
    <t>LLANTOY RIOS EDITH KIARA</t>
  </si>
  <si>
    <t>41466972</t>
  </si>
  <si>
    <t>BARRUETA HURTADO ROSARIO GINA</t>
  </si>
  <si>
    <t>45038936</t>
  </si>
  <si>
    <t>ARISTA FLORES VICTOR HUGO</t>
  </si>
  <si>
    <t>CONSERVADORES DE AMBIENTE</t>
  </si>
  <si>
    <t>09048273</t>
  </si>
  <si>
    <t>SOLANO ORE DE RAMOS ROSSINA MONICA</t>
  </si>
  <si>
    <t>40298453</t>
  </si>
  <si>
    <t>ESPINOZA ALEJOS JAKELIN MELISSA</t>
  </si>
  <si>
    <t>08506326</t>
  </si>
  <si>
    <t>QUISPE CASTAÑEDA MARIO FORTUNATO</t>
  </si>
  <si>
    <t>41209119</t>
  </si>
  <si>
    <t>RIOS VASQUEZ SARA</t>
  </si>
  <si>
    <t>46296808</t>
  </si>
  <si>
    <t>HUAMAN PARIONA JULIA</t>
  </si>
  <si>
    <t>40136353</t>
  </si>
  <si>
    <t>CAMPOS MONCADA WILMER</t>
  </si>
  <si>
    <t>21262059</t>
  </si>
  <si>
    <t>CASTILLO SANTANA FERNANDO REYJON</t>
  </si>
  <si>
    <t>43450284</t>
  </si>
  <si>
    <t>HUILLCA QUISPE GLADYS ROCIO</t>
  </si>
  <si>
    <t>40269632</t>
  </si>
  <si>
    <t>REQUE PUICAN ERIKA GIOVANNA</t>
  </si>
  <si>
    <t>45930238</t>
  </si>
  <si>
    <t>MUÑOZ QUISPE JAHAIRA DEL CARMEN</t>
  </si>
  <si>
    <t>47739121</t>
  </si>
  <si>
    <t>SUNCION OSORIO FRESIA MARIA</t>
  </si>
  <si>
    <t>44079317</t>
  </si>
  <si>
    <t>FUERTES ESPINOZA MARCIA TATIANA</t>
  </si>
  <si>
    <t>42441700</t>
  </si>
  <si>
    <t>HUILLCA QUISPE YESSICA</t>
  </si>
  <si>
    <t>ESPECIALISTA ADMINISTRATIVO</t>
  </si>
  <si>
    <t>29580237</t>
  </si>
  <si>
    <t>MIRAMIRA QUISPE VICTOR JAIME</t>
  </si>
  <si>
    <t>06850040</t>
  </si>
  <si>
    <t>DIESTRA GUTIERREZ JORGE LUIS</t>
  </si>
  <si>
    <t>09685068</t>
  </si>
  <si>
    <t>MONTESINOS PICON JENNY MARIA</t>
  </si>
  <si>
    <t>16791013</t>
  </si>
  <si>
    <t>CUYATE CASTILLO BETTY JACQUELINE</t>
  </si>
  <si>
    <t>44201774</t>
  </si>
  <si>
    <t>SABA CASTAÑEDA SEGUNDO FELIX</t>
  </si>
  <si>
    <t>45053923</t>
  </si>
  <si>
    <t>RONDON QUISPE PAMELA CAROL</t>
  </si>
  <si>
    <t>45245867</t>
  </si>
  <si>
    <t>HERRERA LOPEZ KATHERINE NAIM</t>
  </si>
  <si>
    <t>TECNICO ADMINISTRATICO</t>
  </si>
  <si>
    <t>43835836</t>
  </si>
  <si>
    <t>HERRERA OTERO JHOSEFIN DEL PILAR</t>
  </si>
  <si>
    <t>16019774</t>
  </si>
  <si>
    <t>SANCHEZ PEREZ RUTH AMELIA</t>
  </si>
  <si>
    <t>INGENIERO INDUSTRIAL</t>
  </si>
  <si>
    <t>TITULO PROFESIONAL DE INGENIERO INDUSTRIAL</t>
  </si>
  <si>
    <t>08138865</t>
  </si>
  <si>
    <t>HUAPAYA DONAYRE NANCY ROSARIO</t>
  </si>
  <si>
    <t>ARTIFICERO I</t>
  </si>
  <si>
    <t>08314632</t>
  </si>
  <si>
    <t>ALARCON ZULUETA SALOMON</t>
  </si>
  <si>
    <t>ARTIFICIERO</t>
  </si>
  <si>
    <t>09439323</t>
  </si>
  <si>
    <t>INGA OSORIO FERNANDO</t>
  </si>
  <si>
    <t>09732148</t>
  </si>
  <si>
    <t>CASTILLO LOPEZ HECTOR GUILLERMO</t>
  </si>
  <si>
    <t>06890460</t>
  </si>
  <si>
    <t>CHUQUI ESTRADA UBALDO</t>
  </si>
  <si>
    <t>43545899</t>
  </si>
  <si>
    <t>BLANCO SAENZ BEATRIZ YNES</t>
  </si>
  <si>
    <t>08462991</t>
  </si>
  <si>
    <t>JARA ASENCIOS MARIA ISABEL</t>
  </si>
  <si>
    <t>43593563</t>
  </si>
  <si>
    <t>ALMANZA PIMENTEL GILBERTO</t>
  </si>
  <si>
    <t>06780439</t>
  </si>
  <si>
    <t>SANTA MARIA PALOMINO RUTH MARITZA</t>
  </si>
  <si>
    <t>08406019</t>
  </si>
  <si>
    <t>MALVACEDA CANALES GENOVEVA</t>
  </si>
  <si>
    <t>25720899</t>
  </si>
  <si>
    <t>QUINTANA MURILLO TERESA SOLEDAD</t>
  </si>
  <si>
    <t>43261673</t>
  </si>
  <si>
    <t>YAÑEZ VELASQUEZ VILMA AIDA</t>
  </si>
  <si>
    <t>09258516</t>
  </si>
  <si>
    <t>QUISPE TUME TOMAS ROBERTO</t>
  </si>
  <si>
    <t>08010538</t>
  </si>
  <si>
    <t>RETAMOZO VALDIVIA MARILUZ</t>
  </si>
  <si>
    <t>07254212</t>
  </si>
  <si>
    <t>ALVARADO CERVERA ROSARIO ANGELICA</t>
  </si>
  <si>
    <t>25535623</t>
  </si>
  <si>
    <t>GONZALEZ YEPEZ MARIA JULIA</t>
  </si>
  <si>
    <t>08306216</t>
  </si>
  <si>
    <t>ACOSTA VILCHEZ DINA</t>
  </si>
  <si>
    <t>43276730</t>
  </si>
  <si>
    <t>CAPACYACHI GUTIERREZ CLAUDIA MARIA</t>
  </si>
  <si>
    <t>08982851</t>
  </si>
  <si>
    <t>CAMPOS DE LA CRUZ JESUS AGUEDO</t>
  </si>
  <si>
    <t>43252300</t>
  </si>
  <si>
    <t>DOMINGUEZ JARA CARLOS ENRIQUE</t>
  </si>
  <si>
    <t>09126216</t>
  </si>
  <si>
    <t>HERRERA BALDERA LUCY ESPERANZA</t>
  </si>
  <si>
    <t>08038433</t>
  </si>
  <si>
    <t>SULLON PANTA ALICIA LUZMILA</t>
  </si>
  <si>
    <t>43631477</t>
  </si>
  <si>
    <t>ROMERO GALVEZ TOMAS JOE</t>
  </si>
  <si>
    <t>09369554</t>
  </si>
  <si>
    <t>ZAMBRANO AQUINO WILLIAM ROBERTO</t>
  </si>
  <si>
    <t>43269122</t>
  </si>
  <si>
    <t>GONZALES DAVILA NICOLAS JOSE</t>
  </si>
  <si>
    <t>06071165</t>
  </si>
  <si>
    <t>HARO GARCIA PEDRO ENRIQUE</t>
  </si>
  <si>
    <t>43383635</t>
  </si>
  <si>
    <t>VELA LOPEZ JAIME ALBERTO</t>
  </si>
  <si>
    <t>07904934</t>
  </si>
  <si>
    <t>BAZAN MAS ESTEÑO</t>
  </si>
  <si>
    <t>07314159</t>
  </si>
  <si>
    <t>CARAHUANCO FLORES DAVID ELEAZAR</t>
  </si>
  <si>
    <t>07555553</t>
  </si>
  <si>
    <t>GOMEZ REJAS DE MENDEZ LILIANA VICTORIA</t>
  </si>
  <si>
    <t>43596247</t>
  </si>
  <si>
    <t>PISCOYA YAMPUFE JULIO</t>
  </si>
  <si>
    <t>47836737</t>
  </si>
  <si>
    <t>CABRAL HERBOZO KAREN HERMILA</t>
  </si>
  <si>
    <t>47123560</t>
  </si>
  <si>
    <t>ACOSTA VIVAS CONSUELO SARITA</t>
  </si>
  <si>
    <t>74997466</t>
  </si>
  <si>
    <t>MANTILLA BARBAGGELATA ELIZABETH JOSELIN</t>
  </si>
  <si>
    <t>41299814</t>
  </si>
  <si>
    <t>SANCHEZ CACHI NANCY PATRICIA</t>
  </si>
  <si>
    <t>48116654</t>
  </si>
  <si>
    <t>PEÑA RODRIGUEZ SHEYLA JAZMIN</t>
  </si>
  <si>
    <t>48015623</t>
  </si>
  <si>
    <t>MANRIQUE TORRES PATRICIA DEL MILAGRO</t>
  </si>
  <si>
    <t>43556869</t>
  </si>
  <si>
    <t>TIRADO PONCE SARITA VIVIANA</t>
  </si>
  <si>
    <t>09587684</t>
  </si>
  <si>
    <t>TORRES AYLAS ROSA MARIA</t>
  </si>
  <si>
    <t>46404096</t>
  </si>
  <si>
    <t>CABANA TUMBALOBOS GIOVANNA</t>
  </si>
  <si>
    <t>09734810</t>
  </si>
  <si>
    <t>LOAYZA SILVERA LUISA</t>
  </si>
  <si>
    <t>07417425</t>
  </si>
  <si>
    <t>SANCHEZ MATEO RONNY JESUS</t>
  </si>
  <si>
    <t>45038441</t>
  </si>
  <si>
    <t>BAUTISTA BRINGAS DE HUATUCO ANGELA GIULIANA</t>
  </si>
  <si>
    <t>40779614</t>
  </si>
  <si>
    <t>MARIN GUILLEN TATIANA</t>
  </si>
  <si>
    <t>10710043</t>
  </si>
  <si>
    <t>PAREDES LLERENA CARLOS ENRIQUE</t>
  </si>
  <si>
    <t>26694556</t>
  </si>
  <si>
    <t>TORRES CASAHUAMAN YOLANDA</t>
  </si>
  <si>
    <t>08524495</t>
  </si>
  <si>
    <t>AVALOS ORTIZ TERESA VIRGINIA</t>
  </si>
  <si>
    <t>42665464</t>
  </si>
  <si>
    <t>VICENTE HUAPAYA KATI ANGELICA</t>
  </si>
  <si>
    <t>40031264</t>
  </si>
  <si>
    <t>LOAYZA RUIZ OMAR CESAR</t>
  </si>
  <si>
    <t>42572641</t>
  </si>
  <si>
    <t>ROSALES ANDIA ARASELY SANDRA</t>
  </si>
  <si>
    <t>10001594</t>
  </si>
  <si>
    <t>PÉREZ ARELLANO WALTER EDUARDO</t>
  </si>
  <si>
    <t>42365900</t>
  </si>
  <si>
    <t>RIVERA VASQUEZ IVONNE JACKELINE</t>
  </si>
  <si>
    <t>40504343</t>
  </si>
  <si>
    <t>SILVERA RIOS MAGALI KARINA</t>
  </si>
  <si>
    <t>46241300</t>
  </si>
  <si>
    <t>ACOSTA PANDURO DIEGO ALBERTO</t>
  </si>
  <si>
    <t>41342541</t>
  </si>
  <si>
    <t>LEVANO PATIÑO ANYELA KAROL</t>
  </si>
  <si>
    <t>10510789</t>
  </si>
  <si>
    <t>GARCIA ROMERO FREDDY SAMUEL</t>
  </si>
  <si>
    <t>INGENIERO MECANICO</t>
  </si>
  <si>
    <t>44942368</t>
  </si>
  <si>
    <t>CRISANTO JUAREZ MAGALI DEL PILAR</t>
  </si>
  <si>
    <t>26614532</t>
  </si>
  <si>
    <t>CHAVEZ BRIONES BENITO</t>
  </si>
  <si>
    <t>47181881</t>
  </si>
  <si>
    <t>QUISPE FLORES MILUSKA YURIVEY</t>
  </si>
  <si>
    <t>46031033</t>
  </si>
  <si>
    <t>RIVERA MENDOZA FIORELLA YANINA</t>
  </si>
  <si>
    <t>BACHILLER EN ADMINISTRACION HOTELERA</t>
  </si>
  <si>
    <t>42292246</t>
  </si>
  <si>
    <t>CHURATA CAPACOILA LUZ ELIZABETH</t>
  </si>
  <si>
    <t>45102567</t>
  </si>
  <si>
    <t>MINAYA CHIPANA EDGAR</t>
  </si>
  <si>
    <t>70275760</t>
  </si>
  <si>
    <t>MERINO VALLEJOS KATHERINE IVETTE</t>
  </si>
  <si>
    <t>41209195</t>
  </si>
  <si>
    <t>RIVERA LICLA LUISA VANESSA</t>
  </si>
  <si>
    <t>08197476</t>
  </si>
  <si>
    <t>IZQUIERDO LARREA HENRY WILLIAM</t>
  </si>
  <si>
    <t>07920102</t>
  </si>
  <si>
    <t>VILLACREZ TORREJON GRACIELA ESPERANZA</t>
  </si>
  <si>
    <t>ABOGADO / ECONOMISTA</t>
  </si>
  <si>
    <t>ABOGADA / ECONOMISTA</t>
  </si>
  <si>
    <t>08678896</t>
  </si>
  <si>
    <t>CARPIO LAMAS JUAN JOSE</t>
  </si>
  <si>
    <t>MAESTRO EN GERENCIA SOCIAL</t>
  </si>
  <si>
    <t>26732795</t>
  </si>
  <si>
    <t>CERDAN GIL SARA MILAGROS</t>
  </si>
  <si>
    <t>07260268</t>
  </si>
  <si>
    <t>SAÑAC SIHUA MARIA</t>
  </si>
  <si>
    <t>26681427</t>
  </si>
  <si>
    <t>ARRIBASPLATA SAMAN SILVIA ROSA</t>
  </si>
  <si>
    <t>26695833</t>
  </si>
  <si>
    <t>GUTIERREZ CHAVEZ ROSA MARIA</t>
  </si>
  <si>
    <t>40179543</t>
  </si>
  <si>
    <t>RODRIGUEZ CASTILLO ELEANA</t>
  </si>
  <si>
    <t>MAGISTER EN DERECHO, ECONOMIA</t>
  </si>
  <si>
    <t>41421426</t>
  </si>
  <si>
    <t>JULIAN CRUZ VANIC SELENE</t>
  </si>
  <si>
    <t>45759713</t>
  </si>
  <si>
    <t>SANCHEZ FLORES BERTHA IMAC SUMAC</t>
  </si>
  <si>
    <t>47644386</t>
  </si>
  <si>
    <t>RODRIGUEZ SALAZAR BETZY JUDITH</t>
  </si>
  <si>
    <t>70913689</t>
  </si>
  <si>
    <t>HABICH BENDEZU MARCO ANTONIO</t>
  </si>
  <si>
    <t>75961521</t>
  </si>
  <si>
    <t>AGUILAR CRESPO MARCIO RENATO</t>
  </si>
  <si>
    <t>40169355</t>
  </si>
  <si>
    <t>CORNELIO MORALES JUAN SEBASTIAN</t>
  </si>
  <si>
    <t>09886848</t>
  </si>
  <si>
    <t>ORDAYA BEJAR ROSARIO DEL PILAR</t>
  </si>
  <si>
    <t>TECNICO EN CONSERVACION Y SERVICIOS</t>
  </si>
  <si>
    <t>77163588</t>
  </si>
  <si>
    <t>BARRIENTOS FIGUEROA ESTEFANI REBECA</t>
  </si>
  <si>
    <t>43263184</t>
  </si>
  <si>
    <t>FLORES CHAVEZ NATALI</t>
  </si>
  <si>
    <t>22512322</t>
  </si>
  <si>
    <t>LUCIANO SUSANO ELMER FRANKLIN</t>
  </si>
  <si>
    <t>MAESTRO EN DERECHO</t>
  </si>
  <si>
    <t>44610888</t>
  </si>
  <si>
    <t>CASASOLA ESTEBAN MARGARITA OFELIA</t>
  </si>
  <si>
    <t>43805526</t>
  </si>
  <si>
    <t>MELGAREJO VILLAORDUÑA GUILLERMO</t>
  </si>
  <si>
    <t>43114262</t>
  </si>
  <si>
    <t>AVILA PALACIOS ROGEER DAVID</t>
  </si>
  <si>
    <t>43278636</t>
  </si>
  <si>
    <t>SANCHEZ MENDOZA VICTOR RAUL</t>
  </si>
  <si>
    <t>41348993</t>
  </si>
  <si>
    <t>MARQUEZ PIZARRO HAYDEE</t>
  </si>
  <si>
    <t>42131081</t>
  </si>
  <si>
    <t>HUACCHO MARMOLEJO DE ROJAS JACKELINE ZULEMA</t>
  </si>
  <si>
    <t>47717923</t>
  </si>
  <si>
    <t>BERNABE BRINGAS JONATHAN JESUS VICENTE</t>
  </si>
  <si>
    <t>DIBUJANTE</t>
  </si>
  <si>
    <t>48010816</t>
  </si>
  <si>
    <t>ROBLES ENCISO PAULA MARITXELL</t>
  </si>
  <si>
    <t>TECNICO EN DIBUJO</t>
  </si>
  <si>
    <t>06813834</t>
  </si>
  <si>
    <t>INGUNZA GALVEZ ABRAHAM</t>
  </si>
  <si>
    <t>40423352</t>
  </si>
  <si>
    <t>QUISPE LEON EDITH ELENA</t>
  </si>
  <si>
    <t>LICENCIADA EN ADMINISTRACION</t>
  </si>
  <si>
    <t>70439564</t>
  </si>
  <si>
    <t>VERA ROMERO DANOHELY THAYNA</t>
  </si>
  <si>
    <t>07262908</t>
  </si>
  <si>
    <t>VALENZUELA QUEVEDO EDGAR</t>
  </si>
  <si>
    <t>MAESTRO EN DERECHO PENAL</t>
  </si>
  <si>
    <t>74689434</t>
  </si>
  <si>
    <t>PINARES ZAMBRANO ANTONIO ALEXIS</t>
  </si>
  <si>
    <t>75255323</t>
  </si>
  <si>
    <t>CRUZ VALDIZAN CAMILA</t>
  </si>
  <si>
    <t>25802103</t>
  </si>
  <si>
    <t>VILLANUEVA NOLE ELIANA DESIRE</t>
  </si>
  <si>
    <t>70316200</t>
  </si>
  <si>
    <t>SALAZAR CAYCHO GIANCARLO FRANCISCO</t>
  </si>
  <si>
    <t>CONSERVADOR I</t>
  </si>
  <si>
    <t>08659719</t>
  </si>
  <si>
    <t>GOMEZ GARCIA MARIA SOFIA</t>
  </si>
  <si>
    <t>41549634</t>
  </si>
  <si>
    <t>FLORES CACHAY GIORDANO OMAR</t>
  </si>
  <si>
    <t>47499814</t>
  </si>
  <si>
    <t>VALDERRAMA NORABUENA BRIAN ALEXANDER</t>
  </si>
  <si>
    <t>INGENIERO INFORMATICO</t>
  </si>
  <si>
    <t>41495149</t>
  </si>
  <si>
    <t>CERNA DIAZ HENRY ANTONIO</t>
  </si>
  <si>
    <t>09581890</t>
  </si>
  <si>
    <t>HERMOZA CASTILLO FELIPE SANTIAGO</t>
  </si>
  <si>
    <t>09973413</t>
  </si>
  <si>
    <t>VALERA RAMIREZ ESTRELLA</t>
  </si>
  <si>
    <t>08146607</t>
  </si>
  <si>
    <t>ESCUDERO CARRIZALES GLORIA CECILIA</t>
  </si>
  <si>
    <t>AUXILIAR EN EDUCACION</t>
  </si>
  <si>
    <t>47331347</t>
  </si>
  <si>
    <t>MACAZANA LUIS NELIDA GLADYS</t>
  </si>
  <si>
    <t>47666985</t>
  </si>
  <si>
    <t>NAVARRO LAGUNA ROSARIO YULY</t>
  </si>
  <si>
    <t>40548876</t>
  </si>
  <si>
    <t>PINEDA VILLALVA MILUSKA</t>
  </si>
  <si>
    <t>15437242</t>
  </si>
  <si>
    <t>RAMOS VILLALOBOS ROSARIO ELIZABETH</t>
  </si>
  <si>
    <t>06619691</t>
  </si>
  <si>
    <t>SANCHEZ IRIARTE GINA SOFIA</t>
  </si>
  <si>
    <t>45067831</t>
  </si>
  <si>
    <t>MENDOZA TINOCO KAREN CECILIA</t>
  </si>
  <si>
    <t>48038274</t>
  </si>
  <si>
    <t>VILLARREAL ANAYA LOURDES ELENA</t>
  </si>
  <si>
    <t>06857031</t>
  </si>
  <si>
    <t>BORJA VASQUEZ ELIAS</t>
  </si>
  <si>
    <t>25754356</t>
  </si>
  <si>
    <t>LIZARRAGA PARRAGA EPIFANIO EULOGIO</t>
  </si>
  <si>
    <t>43291411</t>
  </si>
  <si>
    <t>ZAPANA BEDOYA JUAN DE DIOS</t>
  </si>
  <si>
    <t>08842862</t>
  </si>
  <si>
    <t>ESPINOZA LA TORRE LUIS DEMETRIO</t>
  </si>
  <si>
    <t>INGENIERO ADMINISTRATIVO</t>
  </si>
  <si>
    <t>21868786</t>
  </si>
  <si>
    <t>CANO TASAYCO JULIO ALBERTO</t>
  </si>
  <si>
    <t>45366448</t>
  </si>
  <si>
    <t>NALVARTE FLORES ESTHEFANNY YERALDINE</t>
  </si>
  <si>
    <t>09600667</t>
  </si>
  <si>
    <t>TAYPE CORAS JULIO LINO</t>
  </si>
  <si>
    <t>07456864</t>
  </si>
  <si>
    <t>ZAPANA BEDOYA VICTOR RUFINO</t>
  </si>
  <si>
    <t>29579195</t>
  </si>
  <si>
    <t>CONDORI APAZA ALFONZO</t>
  </si>
  <si>
    <t>AYUDANTE DE COCINA</t>
  </si>
  <si>
    <t>40547301</t>
  </si>
  <si>
    <t>DEL AGUILA PEZO LUZ BETTY</t>
  </si>
  <si>
    <t>45281579</t>
  </si>
  <si>
    <t>MITMA HUAMANI LUIS</t>
  </si>
  <si>
    <t>47978161</t>
  </si>
  <si>
    <t>AYALA TANTALLA MARILUZ LIZETH</t>
  </si>
  <si>
    <t>45256669</t>
  </si>
  <si>
    <t>VILLASECA SORIA JUAN JOSE</t>
  </si>
  <si>
    <t>43137801</t>
  </si>
  <si>
    <t>PAREDES TORRES SILVANA CAROLINA</t>
  </si>
  <si>
    <t>MAESTRO EN ORGANIZACIÓN Y DIRECCION DE PERSONAS</t>
  </si>
  <si>
    <t>40426193</t>
  </si>
  <si>
    <t>RODRIGUEZ JESUS GUILLERMO MARTIN</t>
  </si>
  <si>
    <t>09562215</t>
  </si>
  <si>
    <t>VEGA VEGA JULIO CESAR</t>
  </si>
  <si>
    <t>80168462</t>
  </si>
  <si>
    <t>LAMA BARRIAL JIMMY CESAR</t>
  </si>
  <si>
    <t>08499986</t>
  </si>
  <si>
    <t>MATEY PORTUGUEZ ROLANDO VICTOR</t>
  </si>
  <si>
    <t>48147872</t>
  </si>
  <si>
    <t>GARRIAZO VICHARRA JHOSSIP ENRIQUE</t>
  </si>
  <si>
    <t>47609503</t>
  </si>
  <si>
    <t>PADILLA CHAVEZ JOHN PAUL MARIO</t>
  </si>
  <si>
    <t>40955985</t>
  </si>
  <si>
    <t>CLUZMAN BONILLA YANINA</t>
  </si>
  <si>
    <t>42072510</t>
  </si>
  <si>
    <t>ALARCON GARCIA SAUL ALFREDO</t>
  </si>
  <si>
    <t>04078726</t>
  </si>
  <si>
    <t>SANTIAGO GONZALES ERICA ANTONIETA</t>
  </si>
  <si>
    <t>44415866</t>
  </si>
  <si>
    <t>BOURONCLE LUQUE GINO GUILLERMO</t>
  </si>
  <si>
    <t>05227506</t>
  </si>
  <si>
    <t>MIRANDA ROJAS VICTOR RAUL</t>
  </si>
  <si>
    <t>MAGISTER EN GESTION EMPRESARIAL</t>
  </si>
  <si>
    <t>PROFESIONAL I</t>
  </si>
  <si>
    <t>07835869</t>
  </si>
  <si>
    <t>VILLALOBOS GALLEGOS FELIX ALFREDO</t>
  </si>
  <si>
    <t>MAESTRO DE ADMINISTRACION</t>
  </si>
  <si>
    <t>40215804</t>
  </si>
  <si>
    <t>GRIMALDO VISAGA ROSA ERICA</t>
  </si>
  <si>
    <t>43226383</t>
  </si>
  <si>
    <t>GARCIA VALERIANO LIZET ALEXANDRA</t>
  </si>
  <si>
    <t>INGENIERIA COMPUTACION E INFORMATICA</t>
  </si>
  <si>
    <t>INGENIERO EN COMPUTACION E INFORMATICA</t>
  </si>
  <si>
    <t>44761873</t>
  </si>
  <si>
    <t>MENDEZ ALCA GIANINNA</t>
  </si>
  <si>
    <t>45665166</t>
  </si>
  <si>
    <t>ALIAGA LOPEZ ELIZABETH</t>
  </si>
  <si>
    <t>07931413</t>
  </si>
  <si>
    <t>GUERRA CABRERA HERMILIA HAYDEE</t>
  </si>
  <si>
    <t>48492257</t>
  </si>
  <si>
    <t>DIAZ FLORES ANGELO MANUEL</t>
  </si>
  <si>
    <t>43250086</t>
  </si>
  <si>
    <t>VILCARROMERO SILVA ELMO ALFONSO</t>
  </si>
  <si>
    <t>74758230</t>
  </si>
  <si>
    <t>OSCCO HUERTA FRANK GUSTAVO</t>
  </si>
  <si>
    <t>47829867</t>
  </si>
  <si>
    <t>CERDA TORRES JHOSSELYN LIZBETH IRMA</t>
  </si>
  <si>
    <t>46171912</t>
  </si>
  <si>
    <t>MORON ARMESTAR KATERYN GRACIELA</t>
  </si>
  <si>
    <t>25708445</t>
  </si>
  <si>
    <t>UBILLUS ELERA ROXANA ELIZABETH</t>
  </si>
  <si>
    <t>46090293</t>
  </si>
  <si>
    <t>CHANGANAQUI GARCIA JESUS ERICK</t>
  </si>
  <si>
    <t>47161941</t>
  </si>
  <si>
    <t>CHAMBI HUAMAN DIANA KATHERIN</t>
  </si>
  <si>
    <t>DIGITADOR PAD I</t>
  </si>
  <si>
    <t>44306514</t>
  </si>
  <si>
    <t>ORTIZ MORANTE FRANCISCA YESSENIA</t>
  </si>
  <si>
    <t>ENFERMERA/O</t>
  </si>
  <si>
    <t>80034113</t>
  </si>
  <si>
    <t>ARTEAGA AYBAR SUSANA ROCIO</t>
  </si>
  <si>
    <t>ENFERMERIA</t>
  </si>
  <si>
    <t>TECNICO EN ENFERMERIA</t>
  </si>
  <si>
    <t>07152857</t>
  </si>
  <si>
    <t>ARIAS MIRANDA JOSE LUIS</t>
  </si>
  <si>
    <t>43258594</t>
  </si>
  <si>
    <t>FLORES NIETO JUAN VIRGILIO</t>
  </si>
  <si>
    <t>PROGRAMADOR</t>
  </si>
  <si>
    <t>10153120</t>
  </si>
  <si>
    <t>SUAREZ PALACIOS HUBER WILSON</t>
  </si>
  <si>
    <t>TECNICO EN PROGRAMACION</t>
  </si>
  <si>
    <t>08166359</t>
  </si>
  <si>
    <t>GARAVITO TUÑOQUE MILOSVAN IOSIF</t>
  </si>
  <si>
    <t>46600233</t>
  </si>
  <si>
    <t>CORILLOCLLA ARAUJO DANISKA LESLYE</t>
  </si>
  <si>
    <t>75656293</t>
  </si>
  <si>
    <t>ALBITES VILCHEZ ANGELA DINELSI</t>
  </si>
  <si>
    <t>43316404</t>
  </si>
  <si>
    <t>FALEN FERNANDEZ GROVER ANTHONY</t>
  </si>
  <si>
    <t>43492658</t>
  </si>
  <si>
    <t>FLORES GUEVARA JHEAN CARLO</t>
  </si>
  <si>
    <t>44202130</t>
  </si>
  <si>
    <t>SAER RIOS MARJERIT KATIUSKA</t>
  </si>
  <si>
    <t>MAYORDOMO</t>
  </si>
  <si>
    <t>42522350</t>
  </si>
  <si>
    <t>PEREZ ALBARRACIN DAVID JOEL</t>
  </si>
  <si>
    <t>04053851</t>
  </si>
  <si>
    <t>FUSTER ZUÑIGA WALTER YONE</t>
  </si>
  <si>
    <t>INGENIERIA DE MINAS / EDUCACION</t>
  </si>
  <si>
    <t>INGENIERO DE MINAS</t>
  </si>
  <si>
    <t>77137033</t>
  </si>
  <si>
    <t>TENORIO KONG KEVIN</t>
  </si>
  <si>
    <t>BACHILLER EN ECONOMIA</t>
  </si>
  <si>
    <t>42855600</t>
  </si>
  <si>
    <t>GONZALES ARROYO FIORELLA SILVEYRA</t>
  </si>
  <si>
    <t>71013434</t>
  </si>
  <si>
    <t>SARAVIA CHUMPITAZ PIERE FREDY</t>
  </si>
  <si>
    <t>06778019</t>
  </si>
  <si>
    <t>COLAN SANCHEZ FRANCISCO</t>
  </si>
  <si>
    <t>46439546</t>
  </si>
  <si>
    <t>DE LA CRUZ AGÜERO JOSE LUIS</t>
  </si>
  <si>
    <t>42381227</t>
  </si>
  <si>
    <t>ESPINOZA VASQUEZ YON CARLOS</t>
  </si>
  <si>
    <t>45160191</t>
  </si>
  <si>
    <t>HINOSTROZA QUIPUZCO KATHERYN ROXANA</t>
  </si>
  <si>
    <t>41130637</t>
  </si>
  <si>
    <t>MURGUIA RIOS MILAGROS JULIANA</t>
  </si>
  <si>
    <t>71579538</t>
  </si>
  <si>
    <t>CHIRINOS NUÑEZ MANUEL ABRAHAN</t>
  </si>
  <si>
    <t>INGENIERIO INDUSTRIAL</t>
  </si>
  <si>
    <t>ESPECIALISTA EN PROCESOS</t>
  </si>
  <si>
    <t>07571814</t>
  </si>
  <si>
    <t>TEJADA MONTAÑEZ LUIS MARCO ANTONIO</t>
  </si>
  <si>
    <t>76454107</t>
  </si>
  <si>
    <t>DESIGLIOLI PIZARRO XIOMARA GRACIELA</t>
  </si>
  <si>
    <t>47787544</t>
  </si>
  <si>
    <t>CHURATA CAPACOILA CELIA MILAGROS</t>
  </si>
  <si>
    <t>47621436</t>
  </si>
  <si>
    <t>CASTELLARES ALVARADO LUCY DAYAN</t>
  </si>
  <si>
    <t>71463943</t>
  </si>
  <si>
    <t>ARELLANO BELTRAN KIMBERLY MARLENE</t>
  </si>
  <si>
    <t>43640972</t>
  </si>
  <si>
    <t>MONTENEGRO TORRES SHIRLEY</t>
  </si>
  <si>
    <t>10132403</t>
  </si>
  <si>
    <t>ROJAS FOX CRISTINA</t>
  </si>
  <si>
    <t>47144758</t>
  </si>
  <si>
    <t>GAMARRA FLORES GLICETH</t>
  </si>
  <si>
    <t>44211512</t>
  </si>
  <si>
    <t>ABANTO PAUCAR JUDIT</t>
  </si>
  <si>
    <t>TECNICO EN ECONOMIA</t>
  </si>
  <si>
    <t>47176241</t>
  </si>
  <si>
    <t>CAPACYACHI PORRAS BEATRIZ LEONOR</t>
  </si>
  <si>
    <t>42048098</t>
  </si>
  <si>
    <t>CHAVEZ SANCHEZ CATALINO NEMIAS</t>
  </si>
  <si>
    <t>43830430</t>
  </si>
  <si>
    <t>TORRES ZAVALETA KELVIN MANUEL</t>
  </si>
  <si>
    <t>44398755</t>
  </si>
  <si>
    <t>POMA VILCA FRIDA MEDALY</t>
  </si>
  <si>
    <t>10642844</t>
  </si>
  <si>
    <t>DIAZ PIZARRO JUDDY JACQUELINE</t>
  </si>
  <si>
    <t>TECNICO EN ESTADISTICA</t>
  </si>
  <si>
    <t>41426437</t>
  </si>
  <si>
    <t>QUEVEDO POCCO WILLIAMS MIGUEL</t>
  </si>
  <si>
    <t>ESTADISTA</t>
  </si>
  <si>
    <t>71032544</t>
  </si>
  <si>
    <t>PARIONA CHAVEZ CONSUELO KATHERYN</t>
  </si>
  <si>
    <t>47833616</t>
  </si>
  <si>
    <t>QUISPE GUTIERREZ KAREN MELISSA</t>
  </si>
  <si>
    <t>42846236</t>
  </si>
  <si>
    <t>MAICA ESCUDERO JOSE FERNANDO</t>
  </si>
  <si>
    <t>42918213</t>
  </si>
  <si>
    <t>CASTILLO CARRION CAROLINA ELIZABETH</t>
  </si>
  <si>
    <t>70333872</t>
  </si>
  <si>
    <t>MANSILLA CHINGUEL GUILLERMO ALEJANDRO</t>
  </si>
  <si>
    <t>45341988</t>
  </si>
  <si>
    <t>CONVERSION OLIVARES ROSELL ANTONIO</t>
  </si>
  <si>
    <t>46208809</t>
  </si>
  <si>
    <t>CABALLERO VILCHEZ GEORGE WALTER</t>
  </si>
  <si>
    <t>45000236</t>
  </si>
  <si>
    <t>CHICLLA MELO LUIS JONATHAN</t>
  </si>
  <si>
    <t>ANALISTA DE SISTEMAS</t>
  </si>
  <si>
    <t>43752682</t>
  </si>
  <si>
    <t>ORDEMAR CISNEROS JORGE PABLO</t>
  </si>
  <si>
    <t>ADMINISTRADOR DE BASE DE DATOS II</t>
  </si>
  <si>
    <t>44880916</t>
  </si>
  <si>
    <t>CONDORI LUNA DAVID ANDRES</t>
  </si>
  <si>
    <t>TECNICO AGROPECUARIO</t>
  </si>
  <si>
    <t>43969008</t>
  </si>
  <si>
    <t>HIDALGO CORDOVA ISRAEL</t>
  </si>
  <si>
    <t>07640553</t>
  </si>
  <si>
    <t>GARCIA FANO PATRICIA ROSITA</t>
  </si>
  <si>
    <t>42085974</t>
  </si>
  <si>
    <t>MORON PINEDA IVAN</t>
  </si>
  <si>
    <t>BACHILLER EN INGENIERIA INDUSTRIAL</t>
  </si>
  <si>
    <t>32735925</t>
  </si>
  <si>
    <t>GAPURA CASTILLO MARLENI ROSA</t>
  </si>
  <si>
    <t>MAESTRA EN GESTION PUBLICA</t>
  </si>
  <si>
    <t>45940301</t>
  </si>
  <si>
    <t>VALLES OLIVARES MIGUEL ALONSO</t>
  </si>
  <si>
    <t>45087047</t>
  </si>
  <si>
    <t>ZAVALA DE LOS SANTOS YOLANDA ROSARIO</t>
  </si>
  <si>
    <t>70042802</t>
  </si>
  <si>
    <t>ROJAS CRISTOBAL MAYRA BRIGITE</t>
  </si>
  <si>
    <t>75856861</t>
  </si>
  <si>
    <t>IGNACIO LIVIA LESLIE MELISSA</t>
  </si>
  <si>
    <t>48159231</t>
  </si>
  <si>
    <t>BARRETO REYES MICHELLE STEPHANIE</t>
  </si>
  <si>
    <t>09889605</t>
  </si>
  <si>
    <t>SOLANO RODAS LEO</t>
  </si>
  <si>
    <t>ASISTENTE EN LOGISTICA</t>
  </si>
  <si>
    <t>47694615</t>
  </si>
  <si>
    <t>CASTILLO BAES JOSELYN</t>
  </si>
  <si>
    <t>44423140</t>
  </si>
  <si>
    <t>RIOS DEL CARPIO GABRIELA NELLY STEPHANIE</t>
  </si>
  <si>
    <t>45700593</t>
  </si>
  <si>
    <t>PINTADO CUBAS LUIS RICARDO</t>
  </si>
  <si>
    <t>COORDINADOR</t>
  </si>
  <si>
    <t>10157185</t>
  </si>
  <si>
    <t>CASAVERDE TAPIA ROXANA NOEMI</t>
  </si>
  <si>
    <t>72445748</t>
  </si>
  <si>
    <t>GONZALES VILLALOBOS MARTIN ALFREDO</t>
  </si>
  <si>
    <t>40742642</t>
  </si>
  <si>
    <t>PANDURO DE SOUZA LADY JOSSY</t>
  </si>
  <si>
    <t>TECNICO ESPECIALIZADO</t>
  </si>
  <si>
    <t>07003783</t>
  </si>
  <si>
    <t>ALIAGA HERRERA OSCAR RICARDO ALFREDO</t>
  </si>
  <si>
    <t>43374136</t>
  </si>
  <si>
    <t>PINTO ALARCON PATRICIA CAROLINA</t>
  </si>
  <si>
    <t>09510499</t>
  </si>
  <si>
    <t>SOLANO PORTILLA MERCEDES YUDI</t>
  </si>
  <si>
    <t>MAGISTER EN GESTION PUBLICA</t>
  </si>
  <si>
    <t>09905787</t>
  </si>
  <si>
    <t>ROCA ZEGARRA RAQUEL JENIFFER</t>
  </si>
  <si>
    <t>COMUNICADORA</t>
  </si>
  <si>
    <t>MASESTRA EN GESTION PUBLICA</t>
  </si>
  <si>
    <t>21569309</t>
  </si>
  <si>
    <t>ESQUIVEL NECOCHEA HAYDELIZ</t>
  </si>
  <si>
    <t>43385357</t>
  </si>
  <si>
    <t>SOSA CARREAL GILBERT ABDEL</t>
  </si>
  <si>
    <t>46844401</t>
  </si>
  <si>
    <t>TORRES AGUIRRE KATHERYNE STEPHANIA</t>
  </si>
  <si>
    <t>CARPINTERO</t>
  </si>
  <si>
    <t>08005492</t>
  </si>
  <si>
    <t>HUAURA MENDOZA JOSE ALBERTO</t>
  </si>
  <si>
    <t>GASFITERO</t>
  </si>
  <si>
    <t>09666275</t>
  </si>
  <si>
    <t>TORRES DIAZ JOSE LUIS</t>
  </si>
  <si>
    <t>70313914</t>
  </si>
  <si>
    <t>ANICETO QUINTANILLA FRANKLIN MAXIMO</t>
  </si>
  <si>
    <t>INGENIERO</t>
  </si>
  <si>
    <t>08061975</t>
  </si>
  <si>
    <t>VILLANTOY JIMENEZ DAVID LUIS</t>
  </si>
  <si>
    <t>LICENCIADO EN ESTADISTICA</t>
  </si>
  <si>
    <t>45465030</t>
  </si>
  <si>
    <t>ROQUE RINZA NEXAR ISMAEL</t>
  </si>
  <si>
    <t>47051720</t>
  </si>
  <si>
    <t>HUERTA ARELLANOS MELISSA JOANA</t>
  </si>
  <si>
    <t>06895201</t>
  </si>
  <si>
    <t>CHAVARRY HUAMAN NORMA EMERITA</t>
  </si>
  <si>
    <t>43017601</t>
  </si>
  <si>
    <t>ANGELES CESPEDES BEATRIZ</t>
  </si>
  <si>
    <t>47427408</t>
  </si>
  <si>
    <t>SIR ARECHE JANIS JUSEDH</t>
  </si>
  <si>
    <t>44604617</t>
  </si>
  <si>
    <t>CAMPOS ZUTA SHERLLY</t>
  </si>
  <si>
    <t>72423455</t>
  </si>
  <si>
    <t>CARCAMO MARQUEZ GIAN MARCOS</t>
  </si>
  <si>
    <t>08138883</t>
  </si>
  <si>
    <t>FRIAS CORDOVA ETHEL MARISOL</t>
  </si>
  <si>
    <t>16006841</t>
  </si>
  <si>
    <t>PALACIOS ANTONIO FLORENCIA RUBILA</t>
  </si>
  <si>
    <t>46074008</t>
  </si>
  <si>
    <t>GOMERO ALVARADO MAURICIO DANIEL</t>
  </si>
  <si>
    <t>42233207</t>
  </si>
  <si>
    <t>HUAURA CHAVEZ DE CHIARELLA KARINA ELIZABETH</t>
  </si>
  <si>
    <t>ESPECIALISTA EN GESTIÓN</t>
  </si>
  <si>
    <t>23274647</t>
  </si>
  <si>
    <t>CASTILLA ALFARO ELVIRA NARCISA</t>
  </si>
  <si>
    <t>41309804</t>
  </si>
  <si>
    <t>VENTURA URQUIA CAROL CYNTHIA</t>
  </si>
  <si>
    <t>46494914</t>
  </si>
  <si>
    <t>LOPEZ CONDORI YANINA EVELIN</t>
  </si>
  <si>
    <t>46383506</t>
  </si>
  <si>
    <t>CARRILLO VALENTIN RENSO JESUS</t>
  </si>
  <si>
    <t>19325061</t>
  </si>
  <si>
    <t>CRUZADO MELENDREZ JONNY RAUL</t>
  </si>
  <si>
    <t>42675000</t>
  </si>
  <si>
    <t>BENIQUE BERRU ALEXANDRA</t>
  </si>
  <si>
    <t>44576533</t>
  </si>
  <si>
    <t>CERON ROBINET MARIA ISABEL</t>
  </si>
  <si>
    <t>08612206</t>
  </si>
  <si>
    <t>CANCHARI PEREZ YVIS JACQUELINE</t>
  </si>
  <si>
    <t>45021952</t>
  </si>
  <si>
    <t>SANDOVAL ROQUE DENISSE CARLITA</t>
  </si>
  <si>
    <t>47825909</t>
  </si>
  <si>
    <t>VILLAVICENCIO HUAMAN ESTEFANO JORDANO</t>
  </si>
  <si>
    <t>46733927</t>
  </si>
  <si>
    <t>DAMIAN JARA JEANS JHONATAN</t>
  </si>
  <si>
    <t>10612423</t>
  </si>
  <si>
    <t>RAMIREZ GONZALES SINOE RICARDO</t>
  </si>
  <si>
    <t>LICENCENCIADO EN ECONOMIA</t>
  </si>
  <si>
    <t>45769527</t>
  </si>
  <si>
    <t>CHAPOÑAN HOLGADO EDER LUIS</t>
  </si>
  <si>
    <t>46938260</t>
  </si>
  <si>
    <t>CONCHA PINTO ELIDA</t>
  </si>
  <si>
    <t>40454830</t>
  </si>
  <si>
    <t>ESPINOZA HERRERA VANY ERICA</t>
  </si>
  <si>
    <t>PROFESIONAL ESPECIALIZADO</t>
  </si>
  <si>
    <t>70265876</t>
  </si>
  <si>
    <t>VASQUEZ GARAY GUSTAVO ADOLFO</t>
  </si>
  <si>
    <t>INGENIERO QUIMICO</t>
  </si>
  <si>
    <t>43906239</t>
  </si>
  <si>
    <t>RAMIREZ PEÑA JANET ISABEL</t>
  </si>
  <si>
    <t>02886794</t>
  </si>
  <si>
    <t>PALACIOS SILUPU VICENTE ISMAEL</t>
  </si>
  <si>
    <t>VIGILANTE</t>
  </si>
  <si>
    <t>06820689</t>
  </si>
  <si>
    <t>EUSTAQUIO RIOS TEODORICO PEDRO</t>
  </si>
  <si>
    <t>10018480</t>
  </si>
  <si>
    <t>SOTO ORDOÑEZ AMERICA</t>
  </si>
  <si>
    <t>45496056</t>
  </si>
  <si>
    <t>VIVAR HERRERA MIRIAM CLARA</t>
  </si>
  <si>
    <t>40110794</t>
  </si>
  <si>
    <t>PAIZ GIRON MAYVEL HAZEL</t>
  </si>
  <si>
    <t>COCINERO</t>
  </si>
  <si>
    <t>43674720</t>
  </si>
  <si>
    <t>MALPARTIDA GAZZO JAVIER ANTONIO</t>
  </si>
  <si>
    <t>44416875</t>
  </si>
  <si>
    <t>NAJARRO ANGULO MARINO</t>
  </si>
  <si>
    <t>43242333</t>
  </si>
  <si>
    <t>PEREZ ROJAS ARTIDORO SEGUNDO</t>
  </si>
  <si>
    <t>77126000</t>
  </si>
  <si>
    <t>ESPEJO SALAS REINA ANDREA</t>
  </si>
  <si>
    <t>08883850</t>
  </si>
  <si>
    <t>CUBAS QUIROZ MARILA ESTAYDA</t>
  </si>
  <si>
    <t>43544748</t>
  </si>
  <si>
    <t>BARSALLO DELGADO OSCAR GENARO</t>
  </si>
  <si>
    <t>42374122</t>
  </si>
  <si>
    <t>TORRES GUTIERREZ NANCY EVELYN</t>
  </si>
  <si>
    <t>42181071</t>
  </si>
  <si>
    <t>CASTRO ENRIQUEZ CARMEN JESUS</t>
  </si>
  <si>
    <t>72839835</t>
  </si>
  <si>
    <t>REYES VARGAS KAROL ROSALIA</t>
  </si>
  <si>
    <t>73145113</t>
  </si>
  <si>
    <t>RIVERA PAREDES LUCERO BEATRIZ</t>
  </si>
  <si>
    <t>TECNICO EN PROGRAMACION I</t>
  </si>
  <si>
    <t>75742009</t>
  </si>
  <si>
    <t>CRUZ MENDOZA BREYDI STALIN</t>
  </si>
  <si>
    <t>42554401</t>
  </si>
  <si>
    <t>CONDOR FASABI ALVARO RICARDO</t>
  </si>
  <si>
    <t>43410366</t>
  </si>
  <si>
    <t>CHUMBES FLORES MARIO HUMBERTO</t>
  </si>
  <si>
    <t>44126935</t>
  </si>
  <si>
    <t>JUAREZ RUIZ KAREN GRECIA</t>
  </si>
  <si>
    <t>47501955</t>
  </si>
  <si>
    <t>PAREJA MAGALLANES VIVIAN KATHERINE</t>
  </si>
  <si>
    <t>71467806</t>
  </si>
  <si>
    <t>CANDIOTTI FLORES GINA LUCIA</t>
  </si>
  <si>
    <t>71257297</t>
  </si>
  <si>
    <t>MARCELO PONTE DEGIANIRE GUADALUPE</t>
  </si>
  <si>
    <t>45501728</t>
  </si>
  <si>
    <t>CASAS VALENCIA JOSE MARTIN</t>
  </si>
  <si>
    <t>42530886</t>
  </si>
  <si>
    <t>AVALOS APARICIO EVELYN YSMENE</t>
  </si>
  <si>
    <t>75504029</t>
  </si>
  <si>
    <t>FLORES PALACIOS ANTONELLA STEPHANY</t>
  </si>
  <si>
    <t>31032478</t>
  </si>
  <si>
    <t>HUAMAN CACERES APARICIO</t>
  </si>
  <si>
    <t>09518414</t>
  </si>
  <si>
    <t>NAVARRO CASTILLO XIMENA LIZZET</t>
  </si>
  <si>
    <t>45340563</t>
  </si>
  <si>
    <t>CUBAS RODRIGUEZ EDINSON ANGEL</t>
  </si>
  <si>
    <t>LICENCIADO EN NEGOCIOS INTERNACIONALES</t>
  </si>
  <si>
    <t>ESPECIALISTA EN PROYECTOS DE INVERSION</t>
  </si>
  <si>
    <t>45080793</t>
  </si>
  <si>
    <t>POMA SALOME CARLOS ALEXANDER</t>
  </si>
  <si>
    <t>45159125</t>
  </si>
  <si>
    <t>SICARD QUISPE PIERO ERNESTO</t>
  </si>
  <si>
    <t>ARQUITECTO</t>
  </si>
  <si>
    <t>PERIODISTA</t>
  </si>
  <si>
    <t>40682140</t>
  </si>
  <si>
    <t>RAMIREZ FREYRE SUMY LIBERTAD</t>
  </si>
  <si>
    <t>LICENCIADO EN PERIODISMO</t>
  </si>
  <si>
    <t>09070773</t>
  </si>
  <si>
    <t>CLEMENTE VASQUEZ ROSARIO SOLEDAD</t>
  </si>
  <si>
    <t>07685553</t>
  </si>
  <si>
    <t>CUELLAR VILLARROEL LUIS ALBERTO</t>
  </si>
  <si>
    <t>No tiene</t>
  </si>
  <si>
    <t>10675940</t>
  </si>
  <si>
    <t>LUYO RUIZ DANTE EDUARDO</t>
  </si>
  <si>
    <t>42932038</t>
  </si>
  <si>
    <t>BEDIA RAFAEL JULIO</t>
  </si>
  <si>
    <t>08347725</t>
  </si>
  <si>
    <t>CORTEZ VARELA ANA PILAR</t>
  </si>
  <si>
    <t>47589142</t>
  </si>
  <si>
    <t>OLIVARES HUAMAN CHRIS MALLULY</t>
  </si>
  <si>
    <t>42323185</t>
  </si>
  <si>
    <t>CRUZADO LINO JOSEPH GIOMAR</t>
  </si>
  <si>
    <t>22299919</t>
  </si>
  <si>
    <t>CONTRERAS CHAVEZ FANNY DEL PILAR</t>
  </si>
  <si>
    <t>47981690</t>
  </si>
  <si>
    <t>ALARCON CHAPARRO FLOR MARIA DEL PILAR</t>
  </si>
  <si>
    <t>ADMINISTRACIÓN DE NEGOCIOS INTERNACIONALES</t>
  </si>
  <si>
    <t>LICENCIADO EN ADMINISTRACIÓN DE NEGOCIOS INTERNACIONALES</t>
  </si>
  <si>
    <t>71216981</t>
  </si>
  <si>
    <t>ALVAREZ CARLOS SANDRA JOHANNY</t>
  </si>
  <si>
    <t>31645511</t>
  </si>
  <si>
    <t>RAMIREZ VARGAS FELIX BENJAMIN</t>
  </si>
  <si>
    <t>08370525</t>
  </si>
  <si>
    <t>MORALES PEREZ EDA AMALIA</t>
  </si>
  <si>
    <t>45972915</t>
  </si>
  <si>
    <t>REVOLLEDO AMUNATEGUI CESAR ALFREDO</t>
  </si>
  <si>
    <t>80084762</t>
  </si>
  <si>
    <t>VEGA  CESAR MOISES</t>
  </si>
  <si>
    <t>43852041</t>
  </si>
  <si>
    <t>APONTE BENITEZ GUILLERMO ESTUARDO</t>
  </si>
  <si>
    <t>47353710</t>
  </si>
  <si>
    <t>MEJIA SANCHEZ MIJAEL LUIS</t>
  </si>
  <si>
    <t>25715233</t>
  </si>
  <si>
    <t>HERRERA NOLORBE MARIA JUDITH</t>
  </si>
  <si>
    <t>72317327</t>
  </si>
  <si>
    <t>ROMERO VARGAS LEONCIO ANTHONY</t>
  </si>
  <si>
    <t>46404265</t>
  </si>
  <si>
    <t>GONZALES GOMEZ ZULEMA</t>
  </si>
  <si>
    <t>46308825</t>
  </si>
  <si>
    <t>VALENCIA AVENDAÑO ANGELICA</t>
  </si>
  <si>
    <t>72428575</t>
  </si>
  <si>
    <t>FALLA ZAMORA TAMARA NATHALY</t>
  </si>
  <si>
    <t>LICENCIADA EN NEGOCIOS INTERNACIONALES</t>
  </si>
  <si>
    <t>70063286</t>
  </si>
  <si>
    <t>GALLARDO LOPEZ MERCEDES YULIANA</t>
  </si>
  <si>
    <t>LICENCIADO EN ADMINISTRACION</t>
  </si>
  <si>
    <t>06803340</t>
  </si>
  <si>
    <t>RAMOS CRESPO ERNESTO ZAMMAR</t>
  </si>
  <si>
    <t>29366206</t>
  </si>
  <si>
    <t>OVIEDO VASQUEZ DANTE DARIO</t>
  </si>
  <si>
    <t>25326393</t>
  </si>
  <si>
    <t>CACERES ZAMBRANO JULIO CESAR</t>
  </si>
  <si>
    <t>45446236</t>
  </si>
  <si>
    <t>MEJIA PEREZ BRENDA MARYEL</t>
  </si>
  <si>
    <t>40278950</t>
  </si>
  <si>
    <t>GRANADOS BENITO MIGUEL ANGEL</t>
  </si>
  <si>
    <t>10542179</t>
  </si>
  <si>
    <t>FLORES MARTICORENA AMANDA BELINDA</t>
  </si>
  <si>
    <t>41784735</t>
  </si>
  <si>
    <t>CHAVEZ MIÑANO LUIS MIGUEL</t>
  </si>
  <si>
    <t>42836726</t>
  </si>
  <si>
    <t>YUPANQUI VARGAS JUAN IVAN</t>
  </si>
  <si>
    <t>43696862</t>
  </si>
  <si>
    <t>RIOS SALDAÑA REISER ZAID</t>
  </si>
  <si>
    <t>INGENIERO AGRONOMO</t>
  </si>
  <si>
    <t>003-27: REGION POLICIAL PIURA</t>
  </si>
  <si>
    <t>OPERADOR DE MESA DE PARTES Y ATENCION AL PUBLICO</t>
  </si>
  <si>
    <t>APARICIO MARCHAN DE LOZADA, ERICKA FABIOLA</t>
  </si>
  <si>
    <t xml:space="preserve">Tecnico </t>
  </si>
  <si>
    <t xml:space="preserve">Titulado </t>
  </si>
  <si>
    <t>Contabilidad</t>
  </si>
  <si>
    <t>02</t>
  </si>
  <si>
    <t>1</t>
  </si>
  <si>
    <t>6</t>
  </si>
  <si>
    <t>001382391</t>
  </si>
  <si>
    <t>HERNANDEZ FLORES, ALQUILIA YACNELY</t>
  </si>
  <si>
    <t>Profesionales</t>
  </si>
  <si>
    <t>Ingenieria en Informatica</t>
  </si>
  <si>
    <t>SANCHEZ CARRILLO, JONATHAN STIWAR</t>
  </si>
  <si>
    <t xml:space="preserve">Administracion </t>
  </si>
  <si>
    <t>APOLO RAMIREZ, MARIANA LOURDES</t>
  </si>
  <si>
    <t>Secretario Ejecutivo</t>
  </si>
  <si>
    <t>ZARATE PEÑA, YOSELIN CRISTINA</t>
  </si>
  <si>
    <t xml:space="preserve">Estudiante </t>
  </si>
  <si>
    <t xml:space="preserve">Asistencia Gerencial </t>
  </si>
  <si>
    <t>PALOMEQUE CORTEZ, NEY LILY</t>
  </si>
  <si>
    <t>Turismo</t>
  </si>
  <si>
    <t>MARCHAN POLO, EVELYN STHEFANY THALIA</t>
  </si>
  <si>
    <t>Psicologia</t>
  </si>
  <si>
    <t>OPERADOR DE EXPEDICION DE COPIAS CERTIFICADAS</t>
  </si>
  <si>
    <t>ROSSITER GRANDA, NANCY EVELYN</t>
  </si>
  <si>
    <t>INGA BACA, ADELIZ MIRIAM</t>
  </si>
  <si>
    <t xml:space="preserve">Educacion </t>
  </si>
  <si>
    <t>PACHECO ZUÑIGA, ELIANA GABRIELA</t>
  </si>
  <si>
    <t>ESCOBEDO MONTERO, EDRAS NOBLES</t>
  </si>
  <si>
    <t xml:space="preserve">Bachiller </t>
  </si>
  <si>
    <t>Ciencias Agrarias</t>
  </si>
  <si>
    <t>MADRID CHAVEZ, EVANA MELISSA</t>
  </si>
  <si>
    <t>CLAVIJO LOPEZ DE ESCOBEDO, ROSA JOHANNA</t>
  </si>
  <si>
    <t>Abogada</t>
  </si>
  <si>
    <t>LOPEZ BURNEO, GABRIELA MELISSA</t>
  </si>
  <si>
    <t xml:space="preserve">Derecho </t>
  </si>
  <si>
    <t>MALMACEDA PRECIADO, DEIVY JHAMPIER</t>
  </si>
  <si>
    <t>MARTINEZ ALARCON, SHEYLA CATERINE</t>
  </si>
  <si>
    <t>CORREA GARCIA, MANAVI LUZ</t>
  </si>
  <si>
    <t>DELGADO CORNEJO, BRIAN NAHUN</t>
  </si>
  <si>
    <t>VILLAR GALLO, JOSE ANDRES</t>
  </si>
  <si>
    <t>ASISTENTE DE INFORMACION ESTADISTICA</t>
  </si>
  <si>
    <t>SAAVEDRA TORRES, ERIKA KARINA</t>
  </si>
  <si>
    <t>GARCIA ZAPATA, DIANA MARINEY</t>
  </si>
  <si>
    <t>DIAZ BORJA, LEILA MALENA</t>
  </si>
  <si>
    <t>CORONADO SANDOVAL, YULESSY BRIYI</t>
  </si>
  <si>
    <t>ASISTENTE DE LOGISTICA Y MANTENIMIENTO</t>
  </si>
  <si>
    <t>PEREZ TERAN, KATERYN MILUSCA</t>
  </si>
  <si>
    <t>HIDALGO URBINA, JUDITH BEATRIZ</t>
  </si>
  <si>
    <t>MELENDEZ AÑAZCO JENNIFER ALEXANDRA</t>
  </si>
  <si>
    <t>ASISTENTE DE INFORMACION ESTADISTICA Y LOGISTICA</t>
  </si>
  <si>
    <t xml:space="preserve">RUJEL FOX EDICSON WILFREDO </t>
  </si>
  <si>
    <t xml:space="preserve">OLIVERA CORONADO MARIA DEL JESUS SUSI </t>
  </si>
  <si>
    <t>CHERRES VILLALTA MARCOS ANTONIO</t>
  </si>
  <si>
    <t>IZQUIERDO RODRIGUEZ KARIN MAGDALENA</t>
  </si>
  <si>
    <t xml:space="preserve">LINARES MORAN KATERINE YULIANA </t>
  </si>
  <si>
    <t xml:space="preserve">LOPEZ CASARIEGO SHEYDY DARLYN </t>
  </si>
  <si>
    <t>VASQUEZ JIMENEZ LISSETH TATIANA</t>
  </si>
  <si>
    <t xml:space="preserve">GHERSI CORDOVA ROY STEFFAN </t>
  </si>
  <si>
    <t xml:space="preserve">CRUZ NAVARRO ROGGER FERNANDO </t>
  </si>
  <si>
    <t>PRECIADO LADINES EDUARDO JEEN LEE</t>
  </si>
  <si>
    <t>MANRIQUE VIERA YHAN CARLOS</t>
  </si>
  <si>
    <t xml:space="preserve">CLAVIJO ZAPATA FRANCISCO ANDRES </t>
  </si>
  <si>
    <t xml:space="preserve">CASTILLO GAONA JAIME VICENTE </t>
  </si>
  <si>
    <t xml:space="preserve">ZAPATA SOTO JHON MARCO </t>
  </si>
  <si>
    <t>MATAMOROS PEÑA JHEIDDY LIYITBETH</t>
  </si>
  <si>
    <t xml:space="preserve">FLORES GUEVARA ULISES </t>
  </si>
  <si>
    <t>Tecnicos</t>
  </si>
  <si>
    <t>45043853</t>
  </si>
  <si>
    <t>ALBAÑIL CARMONA FERNANDO SEGUNDO</t>
  </si>
  <si>
    <t>80263555</t>
  </si>
  <si>
    <t>ALBURQUEQUE CARMEN WILSON EDGARDO</t>
  </si>
  <si>
    <t>45377940</t>
  </si>
  <si>
    <t>BARRETO HUAMAN JIMMY ALEXANDER</t>
  </si>
  <si>
    <t>47460273</t>
  </si>
  <si>
    <t>CALDERON MONTALBAN CESAR JEAN PIERRE</t>
  </si>
  <si>
    <t>70372460</t>
  </si>
  <si>
    <t>CANO URTEGA NILTON OVIDIO</t>
  </si>
  <si>
    <t>45557459</t>
  </si>
  <si>
    <t>CARREÑO MONTALVAN JORGE DAIVIS</t>
  </si>
  <si>
    <t>44692169</t>
  </si>
  <si>
    <t>CASTRO MIRANDA EDWIN ARMANDO</t>
  </si>
  <si>
    <t>47355785</t>
  </si>
  <si>
    <t>CHUNGA GARCIA ARMANDO</t>
  </si>
  <si>
    <t>02744385</t>
  </si>
  <si>
    <t>CRUZ NEGRON LIGIA CARINA</t>
  </si>
  <si>
    <t>71436840</t>
  </si>
  <si>
    <t>CUEVA SAAVEDRA MAYRA ESTHER</t>
  </si>
  <si>
    <t>73221245</t>
  </si>
  <si>
    <t>FERIA REGALADO CLARA LISBETH</t>
  </si>
  <si>
    <t>46890715</t>
  </si>
  <si>
    <t>GARCIA GARCIA ANGEL ENRIQUE</t>
  </si>
  <si>
    <t>75126778</t>
  </si>
  <si>
    <t>JIMENEZ VILLEGAS JUANA DENISSE</t>
  </si>
  <si>
    <t>72399703</t>
  </si>
  <si>
    <t>MEGO ROSA MARIA DEL ROSARIO</t>
  </si>
  <si>
    <t>47577887</t>
  </si>
  <si>
    <t>MORA SANTUR SUSAN LORENA</t>
  </si>
  <si>
    <t>72288957</t>
  </si>
  <si>
    <t>MORETO HERNANDEZ EVER ISAAC</t>
  </si>
  <si>
    <t>45483251</t>
  </si>
  <si>
    <t>PALACIOS BRICEÑO CINTHIA DEL ROSARIO</t>
  </si>
  <si>
    <t>47375887</t>
  </si>
  <si>
    <t>PALOMINO ROMERO GLORIA RAQUEL</t>
  </si>
  <si>
    <t>41073965</t>
  </si>
  <si>
    <t>PEÑA LOPEZ CARLOS ALBERTO</t>
  </si>
  <si>
    <t>73126073</t>
  </si>
  <si>
    <t>72012936</t>
  </si>
  <si>
    <t>RAMOS INGA ANDY PAUL</t>
  </si>
  <si>
    <t>47398195</t>
  </si>
  <si>
    <t>RUIZ NAVARRO MARYORI KATHERINE</t>
  </si>
  <si>
    <t>43381975</t>
  </si>
  <si>
    <t>SANDOVAL REYES LUIS ALBERTO</t>
  </si>
  <si>
    <t>42703007</t>
  </si>
  <si>
    <t>SARAVIA HUAYNACHO YULIANA DORIS</t>
  </si>
  <si>
    <t>47797026</t>
  </si>
  <si>
    <t>TRELLES PACHERRES MARCO ANTONIO</t>
  </si>
  <si>
    <t>40753744</t>
  </si>
  <si>
    <t>VARONA FERIA RUTH MAGDIEL</t>
  </si>
  <si>
    <t>72847432</t>
  </si>
  <si>
    <t>VILCHEZ SOSA JEANIFER KATHERINE</t>
  </si>
  <si>
    <t>70539550</t>
  </si>
  <si>
    <t>YARLEQUE FERNANDEZ GABY MELISSA</t>
  </si>
  <si>
    <t>ASISTENTE DE PARTICIPACION CIUDADANA</t>
  </si>
  <si>
    <t>71612673</t>
  </si>
  <si>
    <t>BONILLA VILCHEZ EVELING NOEMI</t>
  </si>
  <si>
    <t>45223917</t>
  </si>
  <si>
    <t>CALDERON SALAZAR CLAUDIA SOFIA</t>
  </si>
  <si>
    <t>45879795</t>
  </si>
  <si>
    <t>GODOS HIDALGO OTILANDA ROSSALLY</t>
  </si>
  <si>
    <t>40346460</t>
  </si>
  <si>
    <t>NAVARRO GONZALES PATRICIA DEL PILAR</t>
  </si>
  <si>
    <t>44085783</t>
  </si>
  <si>
    <t>ROMERO CHIPANA KAREN</t>
  </si>
  <si>
    <t>72427751</t>
  </si>
  <si>
    <t>RUIZ GARCES NICOL DEL MILAGRO</t>
  </si>
  <si>
    <t>41958437</t>
  </si>
  <si>
    <t>ZURTIA GUERRERO JESINIA JOVITA</t>
  </si>
  <si>
    <t>ASISTENTE TECNICO</t>
  </si>
  <si>
    <t>CARRION YARLEQUE MIGUEL EDUARDO</t>
  </si>
  <si>
    <t>MACALUPU SANDOVAL ELMER</t>
  </si>
  <si>
    <t>ESPECIALISTA EN INFRAESTRUCTURA</t>
  </si>
  <si>
    <t>ZAPATA CASTRO FELIX WILLIAM</t>
  </si>
  <si>
    <t>VILELA NATALIO CHRISTIAN GEYTER</t>
  </si>
  <si>
    <t>ESPECIALISTA EN SANEAMIENTO FISICO LEGAL TIERRAS</t>
  </si>
  <si>
    <t>FLORES GOMEZ SANTITOS ELENA</t>
  </si>
  <si>
    <t>ARQUITECTA</t>
  </si>
  <si>
    <t>NOVOA CANO MAYTE MILUSKA</t>
  </si>
  <si>
    <t xml:space="preserve">ADMINISTRADOR </t>
  </si>
  <si>
    <t>TIMANA RAMOS MIRTHA</t>
  </si>
  <si>
    <t>ESPECIALISTA EN PROYECTOS</t>
  </si>
  <si>
    <t>07854527</t>
  </si>
  <si>
    <t>ALATA MAZA CARLOS ALBERTO</t>
  </si>
  <si>
    <t>PROYECTISTA</t>
  </si>
  <si>
    <t>TECNICO INFORMATICO</t>
  </si>
  <si>
    <t>GONZALES TRONCOS ALEXANDER MOISES</t>
  </si>
  <si>
    <t>ARCHIVO</t>
  </si>
  <si>
    <t>VACACIONES TRUNCAS</t>
  </si>
  <si>
    <t>005-29: III DIRTEPOL - TRUJILLO</t>
  </si>
  <si>
    <t>MESA PARTES ATENCION AL PUBLICO</t>
  </si>
  <si>
    <t>DORIS ZUMAETA COSTA</t>
  </si>
  <si>
    <t>ESTUDIANTE DE SECRETARIADO</t>
  </si>
  <si>
    <t>SUPERIOR</t>
  </si>
  <si>
    <t>01 CONTRATO,(04) ADDENDAS</t>
  </si>
  <si>
    <t>COPIAS CERTIFCA</t>
  </si>
  <si>
    <t>RAQUEL ALEJANDRA RODRIGUEZ BAZAN</t>
  </si>
  <si>
    <t>LICENCIADA EN ADMINISTRACIÓN Y NEGOCIOS INTERNACIONALES</t>
  </si>
  <si>
    <t>ESTADISTICA Y LOGISTICA</t>
  </si>
  <si>
    <t xml:space="preserve">ALEXANDRA MARLENE REYES LUNA VICTORIA </t>
  </si>
  <si>
    <t xml:space="preserve">CARLOS MARTIN LOPEZ BARRETO </t>
  </si>
  <si>
    <t xml:space="preserve">CLAUDIO  ROBERTO TUME PULACHE </t>
  </si>
  <si>
    <t>BACHILLER EN CIENCIAS SOCIALES</t>
  </si>
  <si>
    <t xml:space="preserve">GERALDINE ELIZABETH CAMPOS CABANILLAS </t>
  </si>
  <si>
    <t>JORGE EDHER VASQUEZ ZAPATA</t>
  </si>
  <si>
    <t xml:space="preserve"> JORGE LUIS ABANTO GONZALES</t>
  </si>
  <si>
    <t xml:space="preserve">DIANA CAROLINA PINTO SALCEDO </t>
  </si>
  <si>
    <t>LICENCIADA EN CIENCIA DE LA COMUNICACIÓN</t>
  </si>
  <si>
    <t xml:space="preserve">SUSY DEL ROSARIO CHI IZQUIERDO </t>
  </si>
  <si>
    <t>LICENCIADA EN ADMINISTRACION EN TURISMO Y HOTELERIA</t>
  </si>
  <si>
    <t xml:space="preserve">ZOILA ELIZABETH RODRIGUEZ CORRO </t>
  </si>
  <si>
    <t xml:space="preserve"> ANGEL MARTIN CALIXTO PISCONTE</t>
  </si>
  <si>
    <t>INGENIERO ESTADÍSTICO</t>
  </si>
  <si>
    <t xml:space="preserve">ALDO JUNIOR SANCHEZ ROJAS </t>
  </si>
  <si>
    <t>INGENIERO DE MATERIALES</t>
  </si>
  <si>
    <t>COPIAS CERTIFCA Y ATENCION AL PUBLICO</t>
  </si>
  <si>
    <t xml:space="preserve">SERGIO JORDANO CHAVEZ AVILA </t>
  </si>
  <si>
    <t>SECRETARIA (CONSTANCIA)</t>
  </si>
  <si>
    <t xml:space="preserve">ZULY INES VALENCIA BAZALAR </t>
  </si>
  <si>
    <t>BACHILLER EN CIENCAS ECONOMICAS</t>
  </si>
  <si>
    <t xml:space="preserve">JOHN EDWAR SIGUENZA TAPIA </t>
  </si>
  <si>
    <t>ESTUDIANTE DE DERECHO                              (X ICICLO)</t>
  </si>
  <si>
    <t>ESTUDIANTE</t>
  </si>
  <si>
    <t>JOSE ANTONIO HERNANDEZ FLORES</t>
  </si>
  <si>
    <t>BACHILLER EN INGENIERIA MECANICA</t>
  </si>
  <si>
    <t xml:space="preserve">MARLENE DEL CARMEN MARTINEZ MURO </t>
  </si>
  <si>
    <t xml:space="preserve"> BACHILLER EN DERECHO</t>
  </si>
  <si>
    <t>VARAS PEREDA FREDY WILLIAM</t>
  </si>
  <si>
    <t xml:space="preserve"> INGENIERO INDUSTRIAL        </t>
  </si>
  <si>
    <t xml:space="preserve">CAVERO CARRANZA JORGE ARTURO  </t>
  </si>
  <si>
    <t>INGENIERO ESTADISTICO</t>
  </si>
  <si>
    <t>01 MES Y 22 DIAS</t>
  </si>
  <si>
    <t>PEREZ MORALES JEAN PAUL</t>
  </si>
  <si>
    <t>DIAZ VALVERDE GERALDINE KATHERINE</t>
  </si>
  <si>
    <t xml:space="preserve">LICENCIADA EN ADMINISTRACION </t>
  </si>
  <si>
    <t xml:space="preserve">SALVADOR RAMOS </t>
  </si>
  <si>
    <t>IMPLANTADOR SIGA</t>
  </si>
  <si>
    <t>ANA ELIZABETH RIVEROS ARGOMERO</t>
  </si>
  <si>
    <t>01 CONTRATO,(02) ADDENDAS</t>
  </si>
  <si>
    <t>ESPECIALISTA IMAGEN INSTITUCIONAL</t>
  </si>
  <si>
    <t>RICHARD ENRIQUE BRINGAS VILLANUEVA</t>
  </si>
  <si>
    <t xml:space="preserve">ESPECIALISTA EN CONTRATACIONES DEL ESTADO </t>
  </si>
  <si>
    <t>YESSICA MIRELLA PURIZACA CHUNGA</t>
  </si>
  <si>
    <t>EDUAR EMILIO COSAVALENTE MIRANDA</t>
  </si>
  <si>
    <t>ANALISTA DE PLANEAMIENTO Y PRESUPUESTO</t>
  </si>
  <si>
    <t>YESSENIA EULALIA UGAZ VILLARRUEL</t>
  </si>
  <si>
    <t>ESPECIALISTA ING. CIVIL</t>
  </si>
  <si>
    <t>MIGUEL EDUARDO PISCOYA CAVERO</t>
  </si>
  <si>
    <t>MARIA CRUZ LABAN ALVERCA</t>
  </si>
  <si>
    <t>ASISTENTE TESORERIA</t>
  </si>
  <si>
    <t>LUIS PABLO BRICEÑO RAMIREZ</t>
  </si>
  <si>
    <t>CONTROL PREVIO</t>
  </si>
  <si>
    <t>JESUS MIGUEL SALDARRIAGA HUIBIN</t>
  </si>
  <si>
    <t>MANTENIMIENTO DE INFRAESTRUCTURA</t>
  </si>
  <si>
    <t>MEDINA CASTRO SEGUNDO TELESFORO</t>
  </si>
  <si>
    <t>009-33: VII DIRECCION TERRITORIAL DE POLICIA- LIMA</t>
  </si>
  <si>
    <t>47323950</t>
  </si>
  <si>
    <t>ACEVEDO SARAVIA EDOUARD MIGUEL</t>
  </si>
  <si>
    <t>Técnico</t>
  </si>
  <si>
    <t>OPERADOR DE ATENCION AL PUBLICO</t>
  </si>
  <si>
    <t>40522873</t>
  </si>
  <si>
    <t>ACOSTA TUESTA PAOLA GRACIELA</t>
  </si>
  <si>
    <t>71402499</t>
  </si>
  <si>
    <t>ADAUTO AGUIRRE EDWARD ANDRES</t>
  </si>
  <si>
    <t>ASISTENTE DE PERSONAL E INFORMACION ESTADISTICA</t>
  </si>
  <si>
    <t>40609221</t>
  </si>
  <si>
    <t>AGUILA CORNEJO VICTOR DICKZONE</t>
  </si>
  <si>
    <t>45008693</t>
  </si>
  <si>
    <t>AGUILAR RIOS ARAFATH REYNALDO</t>
  </si>
  <si>
    <t>41816747</t>
  </si>
  <si>
    <t>AGUILAR SOTO ROMINA CYNTHIA</t>
  </si>
  <si>
    <t>06235764</t>
  </si>
  <si>
    <t>AGUIRRE GARCIA RAUL ANDRES</t>
  </si>
  <si>
    <t>44895967</t>
  </si>
  <si>
    <t>AGUIRRE MALLQUI JHONATAN JOSUE</t>
  </si>
  <si>
    <t>43363009</t>
  </si>
  <si>
    <t>ALAN RENTERIA GANDHI</t>
  </si>
  <si>
    <t>45114325</t>
  </si>
  <si>
    <t>ALCALDE BUSTAMANTE ROSARIO DEL PILAR</t>
  </si>
  <si>
    <t>06172207</t>
  </si>
  <si>
    <t>ALEJANDRIA CHAVEZ DE ÑIQUE ROSARIO SALINOVA</t>
  </si>
  <si>
    <t>02615806</t>
  </si>
  <si>
    <t>ALEMAN RAMIREZ ALEJANDRO RUPERTO</t>
  </si>
  <si>
    <t>40556671</t>
  </si>
  <si>
    <t>ALIAGA LICLA YANNET EVELYN</t>
  </si>
  <si>
    <t>40266489</t>
  </si>
  <si>
    <t>ALVA RUEDA MARIA TERESA</t>
  </si>
  <si>
    <t>06175296</t>
  </si>
  <si>
    <t>ALVA SOTO MARIA CECILIA</t>
  </si>
  <si>
    <t>45353797</t>
  </si>
  <si>
    <t>ALVAREZ LOPEZ LEONELA YAQUELIN</t>
  </si>
  <si>
    <t>40226921</t>
  </si>
  <si>
    <t>AMEZ LOLI JOHN SANTIAGO</t>
  </si>
  <si>
    <t>10452552</t>
  </si>
  <si>
    <t>AMEZQUITA RODRIGUEZ JANET ELVIRA</t>
  </si>
  <si>
    <t>42760216</t>
  </si>
  <si>
    <t>ANCA CCOPA JEANETTE GABRIELA</t>
  </si>
  <si>
    <t>09572164</t>
  </si>
  <si>
    <t>ANCCO OLARTE EBERT</t>
  </si>
  <si>
    <t>OPERADOR DE MESA DE PARTES Y EMISION DE DOCUMENTOS</t>
  </si>
  <si>
    <t>42930272</t>
  </si>
  <si>
    <t>ANCHANTE VILCA MARISELA ERLINDA</t>
  </si>
  <si>
    <t>42769120</t>
  </si>
  <si>
    <t>ANDRADE MOGOLLON VICTOR DAVID</t>
  </si>
  <si>
    <t>42925022</t>
  </si>
  <si>
    <t>ANGELES CACHAY PILAR</t>
  </si>
  <si>
    <t>10494399</t>
  </si>
  <si>
    <t>ANGULO PACCORI MARIANA</t>
  </si>
  <si>
    <t>OPERADOR DE CONSERVACION DE AMBIENTES</t>
  </si>
  <si>
    <t>10071438</t>
  </si>
  <si>
    <t>AQUINO IPANAQUE MARIA MANUELA</t>
  </si>
  <si>
    <t>46427447</t>
  </si>
  <si>
    <t>ARGÜELLES BLANCO KATHERIN MILAGROS</t>
  </si>
  <si>
    <t>46750176</t>
  </si>
  <si>
    <t>ARIAS ANTON JHORDIN STEVEN</t>
  </si>
  <si>
    <t>09570904</t>
  </si>
  <si>
    <t>ARTEAGA RUIZ MILAGROS MARIANELA</t>
  </si>
  <si>
    <t>10595170</t>
  </si>
  <si>
    <t>ATOCHE MEDINA YANINA LASTENIA</t>
  </si>
  <si>
    <t>70145319</t>
  </si>
  <si>
    <t>AVILA MINAYA ANGIE MILAGROS</t>
  </si>
  <si>
    <t>46963316</t>
  </si>
  <si>
    <t>AVILA PEREZ AMADOR</t>
  </si>
  <si>
    <t>40136990</t>
  </si>
  <si>
    <t>AYALA ALATA ALDO ALEX</t>
  </si>
  <si>
    <t>08108341</t>
  </si>
  <si>
    <t>AYALA CASTILLO ALEX ANTONIO</t>
  </si>
  <si>
    <t>41108827</t>
  </si>
  <si>
    <t>AYLAS LEON JORGE LUIS</t>
  </si>
  <si>
    <t>07486573</t>
  </si>
  <si>
    <t>AYMA MEDINA CESAR AUGUSTO</t>
  </si>
  <si>
    <t>15434597</t>
  </si>
  <si>
    <t>BALCAZAR QUISPE YESENIA EVELIN</t>
  </si>
  <si>
    <t>06788779</t>
  </si>
  <si>
    <t>BARRETO GONZALES MARLENE NATALIA</t>
  </si>
  <si>
    <t>31189203</t>
  </si>
  <si>
    <t>BARRIOS HUAMAN YANINA</t>
  </si>
  <si>
    <t>06781829</t>
  </si>
  <si>
    <t>BECERRA GUZMAN CESAR AUGUSTO</t>
  </si>
  <si>
    <t>08122436</t>
  </si>
  <si>
    <t>BENDEZU ALVAREZ MARIA ELENA</t>
  </si>
  <si>
    <t>46881010</t>
  </si>
  <si>
    <t>BERMEO HUACHES JUAN DAVID</t>
  </si>
  <si>
    <t>47539045</t>
  </si>
  <si>
    <t>BERNARDO SINCHE THALIA</t>
  </si>
  <si>
    <t>40522836</t>
  </si>
  <si>
    <t>BOCANEGRA ECHEGARAY DANIEL ALEJANDRO</t>
  </si>
  <si>
    <t>09730520</t>
  </si>
  <si>
    <t>BOLUARTE DOMINGUEZ JOSE LUIS</t>
  </si>
  <si>
    <t>10137559</t>
  </si>
  <si>
    <t>BORJA CANALES PEDRO MIGUEL</t>
  </si>
  <si>
    <t>45627891</t>
  </si>
  <si>
    <t>BRAÑEZ MENDOZA ANTHONY JOSE</t>
  </si>
  <si>
    <t>70578837</t>
  </si>
  <si>
    <t>BRAVO CHAVEZ KATIA JACKELIN</t>
  </si>
  <si>
    <t>42762724</t>
  </si>
  <si>
    <t>BUENDIA NAPA JORGE JULIO LUIS</t>
  </si>
  <si>
    <t>06786906</t>
  </si>
  <si>
    <t>BUENDIA VALDEZ MARCO ANTONIO</t>
  </si>
  <si>
    <t>45778859</t>
  </si>
  <si>
    <t>BUSTAMANTE CONDOR YOLANDA DORIS</t>
  </si>
  <si>
    <t>43420653</t>
  </si>
  <si>
    <t>CABELLO PALACIOS ROBERT ANDERSON</t>
  </si>
  <si>
    <t>09512188</t>
  </si>
  <si>
    <t>CABEZAS TREBEJO JANET MAXIMINA</t>
  </si>
  <si>
    <t>09428647</t>
  </si>
  <si>
    <t>CABREJOS FAJARDO JUDY MADELEINE</t>
  </si>
  <si>
    <t>46009998</t>
  </si>
  <si>
    <t>CADILLO TELLO MAYRA ARACELI</t>
  </si>
  <si>
    <t>46228486</t>
  </si>
  <si>
    <t>CALAGUA BARRERA CAROLINA DEL PILAR</t>
  </si>
  <si>
    <t>09589674</t>
  </si>
  <si>
    <t>CAMACHO DIAZ CARLA OLENKA</t>
  </si>
  <si>
    <t>09828840</t>
  </si>
  <si>
    <t>CAMPOS ZUMARAN RICARDO DAVID</t>
  </si>
  <si>
    <t>10817795</t>
  </si>
  <si>
    <t>CANICELA ZAVALA SOFIA ELENA</t>
  </si>
  <si>
    <t>44732575</t>
  </si>
  <si>
    <t>CAÑOLA ALTAMIRANO LUZ ANDREA</t>
  </si>
  <si>
    <t>43780203</t>
  </si>
  <si>
    <t>CAPILLO SANCHEZ JOHANNA JOSSELY</t>
  </si>
  <si>
    <t>42053980</t>
  </si>
  <si>
    <t>CARBAJAL CAMPOS LUIS ALBERTO</t>
  </si>
  <si>
    <t>44686532</t>
  </si>
  <si>
    <t>CARDENAS ARMILLHUAY BERTILA</t>
  </si>
  <si>
    <t>44094249</t>
  </si>
  <si>
    <t>CARHUANINA CACHAY ANTHONY WILLIAMS</t>
  </si>
  <si>
    <t>40161515</t>
  </si>
  <si>
    <t>CARLOS OSORIO MAURO ETHEWALDO</t>
  </si>
  <si>
    <t>42217626</t>
  </si>
  <si>
    <t>CARNERO ANGULO SARITA YLDAURA</t>
  </si>
  <si>
    <t>10118792</t>
  </si>
  <si>
    <t>CARRASCO CANDIA DIOMEDES</t>
  </si>
  <si>
    <t>42672964</t>
  </si>
  <si>
    <t>CARRILLO PASACHE CARLOS ALBERTO</t>
  </si>
  <si>
    <t>42818957</t>
  </si>
  <si>
    <t>CARRILLO SUNCION EDITH FARINA</t>
  </si>
  <si>
    <t>40996748</t>
  </si>
  <si>
    <t>CASIANO SANTOS CANDY ELIZABETH</t>
  </si>
  <si>
    <t>19324748</t>
  </si>
  <si>
    <t>CASSANA ARROYO DE RIVAS JENNY DEL CARMEN</t>
  </si>
  <si>
    <t>41002393</t>
  </si>
  <si>
    <t>CASTAÑEDA LOPEZ RUTH YOVANNA</t>
  </si>
  <si>
    <t>06000926</t>
  </si>
  <si>
    <t>CASTILLO ENCISO YRMA MARISOL</t>
  </si>
  <si>
    <t>46789304</t>
  </si>
  <si>
    <t>CASTILLO MALLQUI ANDRE AUGUSTO</t>
  </si>
  <si>
    <t>42171771</t>
  </si>
  <si>
    <t>CASTILLO SOLANO LUIS ANGEL</t>
  </si>
  <si>
    <t>48153885</t>
  </si>
  <si>
    <t>CASTRO BENAVIDES KAREN ANN DEL SOCORRO</t>
  </si>
  <si>
    <t>07379809</t>
  </si>
  <si>
    <t>CASTRO CHUMPITAZ MARTHA LILIANA</t>
  </si>
  <si>
    <t>44034666</t>
  </si>
  <si>
    <t>CAYCHO CUYA LIZETH YESENIA</t>
  </si>
  <si>
    <t>42325594</t>
  </si>
  <si>
    <t>CCAHUAYA LAURA EDWIN PERCY</t>
  </si>
  <si>
    <t>46568309</t>
  </si>
  <si>
    <t>CCANSAYA ROJO ELISA GRACIELA</t>
  </si>
  <si>
    <t>09288059</t>
  </si>
  <si>
    <t>CCASA CAHUANA JOSE JAVIER</t>
  </si>
  <si>
    <t>40320971</t>
  </si>
  <si>
    <t>CELIS CAYLLAHUA JACQUELINE GIOVANNA</t>
  </si>
  <si>
    <t>45050342</t>
  </si>
  <si>
    <t>CERVANTES AGUILAR JOSE ANGEL</t>
  </si>
  <si>
    <t>09782680</t>
  </si>
  <si>
    <t>CHACON HUAMAN DORIS</t>
  </si>
  <si>
    <t>41823581</t>
  </si>
  <si>
    <t>CHANAVA CONTRERAS JORGE RAUL</t>
  </si>
  <si>
    <t>08010029</t>
  </si>
  <si>
    <t>CHANDUVI GAVIDIA JOSE</t>
  </si>
  <si>
    <t>46186390</t>
  </si>
  <si>
    <t>CHAVARRIA URBANO NINIDIO JUAN</t>
  </si>
  <si>
    <t>08126496</t>
  </si>
  <si>
    <t>CHAVEZ BALDEON JORGE ANTONIO</t>
  </si>
  <si>
    <t>40973088</t>
  </si>
  <si>
    <t>CHAVEZ BUSTAMANTE MARCO ANTONIO</t>
  </si>
  <si>
    <t>41295963</t>
  </si>
  <si>
    <t>CHAVEZ CORREA HENRY MARCELO</t>
  </si>
  <si>
    <t>45737243</t>
  </si>
  <si>
    <t>CHAVEZ INGA ROSA ANA</t>
  </si>
  <si>
    <t>08329638</t>
  </si>
  <si>
    <t>CHAVEZ PAJARES LYDIA</t>
  </si>
  <si>
    <t>41311452</t>
  </si>
  <si>
    <t>CHAVEZ SANCHEZ ADEMIR PERCY</t>
  </si>
  <si>
    <t>44519722</t>
  </si>
  <si>
    <t>CHAVEZ SUICA JOSIANA RAQUEL</t>
  </si>
  <si>
    <t>47572793</t>
  </si>
  <si>
    <t>CHERO SOTO JOSE FRANCISCO</t>
  </si>
  <si>
    <t>08096962</t>
  </si>
  <si>
    <t>CHIENDA SERPA ARTURO MIGUEL</t>
  </si>
  <si>
    <t>07787365</t>
  </si>
  <si>
    <t>CHIPANA OLIVERA WALTER HERNAN</t>
  </si>
  <si>
    <t>15751199</t>
  </si>
  <si>
    <t>CHIRINOS LEIVA JUAN GAVINO</t>
  </si>
  <si>
    <t>41882803</t>
  </si>
  <si>
    <t>CHOY ROSSI LIZBETH</t>
  </si>
  <si>
    <t>06641449</t>
  </si>
  <si>
    <t>CHUMPITAZ MOSCOSO FELIX ADRIAN</t>
  </si>
  <si>
    <t>06663762</t>
  </si>
  <si>
    <t>CHUMPITAZI AYLLON SANDRO FAVIO</t>
  </si>
  <si>
    <t>09382476</t>
  </si>
  <si>
    <t>CIEZA ESPEJO GLADYS MERCEDES</t>
  </si>
  <si>
    <t>47169807</t>
  </si>
  <si>
    <t>CIPRIANO SEGUIL JEANET ROCIO</t>
  </si>
  <si>
    <t>80433526</t>
  </si>
  <si>
    <t>COLCA INGA SARITA MARIA</t>
  </si>
  <si>
    <t>43802102</t>
  </si>
  <si>
    <t>CONDE FELIX BRENDA JANEHT</t>
  </si>
  <si>
    <t>06779957</t>
  </si>
  <si>
    <t>CONDORI CAMAHUALI JAIME</t>
  </si>
  <si>
    <t>08683618</t>
  </si>
  <si>
    <t>CONTRERAS LAZARO GUILLERMO ANTONIO</t>
  </si>
  <si>
    <t>47417528</t>
  </si>
  <si>
    <t>CORCINO GARCIA KAROL ALEXANDRA</t>
  </si>
  <si>
    <t>42390590</t>
  </si>
  <si>
    <t>CORDOVA AYLLON ROGER</t>
  </si>
  <si>
    <t>45133181</t>
  </si>
  <si>
    <t>CORNEJO ARIAS KARLOS ALFREDO</t>
  </si>
  <si>
    <t>10019994</t>
  </si>
  <si>
    <t>CORNEJO BOHORQUEZ MILAGROS VICTORIA</t>
  </si>
  <si>
    <t>10185273</t>
  </si>
  <si>
    <t>CORONEL QUINTEROS MARIVEL SUSY</t>
  </si>
  <si>
    <t>07226099</t>
  </si>
  <si>
    <t>COSSIO VINATEA LUIS EDUARDO</t>
  </si>
  <si>
    <t>10449660</t>
  </si>
  <si>
    <t>COTRINA MARZANO YOLIBARDY CLAVIMEL</t>
  </si>
  <si>
    <t>08069228</t>
  </si>
  <si>
    <t>CRIBILLERO VILLAFANA ELIAS NICOLAS</t>
  </si>
  <si>
    <t>08983152</t>
  </si>
  <si>
    <t>CRISOLES ESCATE JESUS RAMON</t>
  </si>
  <si>
    <t>44471036</t>
  </si>
  <si>
    <t>CRUZADO CHAVEZ LUIS ENRIQUE</t>
  </si>
  <si>
    <t>40211552</t>
  </si>
  <si>
    <t>CUEVA ALEJANDRO MARIA DEL PILAR</t>
  </si>
  <si>
    <t>43211573</t>
  </si>
  <si>
    <t>CUEVA QUIROGA EDIXSON JULIAN</t>
  </si>
  <si>
    <t>40613331</t>
  </si>
  <si>
    <t>CUMBRERAS OLORTEGUI KARINA GISELLA</t>
  </si>
  <si>
    <t>41264857</t>
  </si>
  <si>
    <t>CURO PASTOR DIANA MIRIAM</t>
  </si>
  <si>
    <t>73033516</t>
  </si>
  <si>
    <t>CUTIPA CARHUANCHO VICTOR RAUL RODRIGO FRANCO</t>
  </si>
  <si>
    <t>41122922</t>
  </si>
  <si>
    <t>DAVILA CHAVEZ SARA LUZ</t>
  </si>
  <si>
    <t>47278037</t>
  </si>
  <si>
    <t>DE LA CRUZ CALLE RONALD JORGE</t>
  </si>
  <si>
    <t>41556028</t>
  </si>
  <si>
    <t>DEL RIO BENDEZU MARY LUZ</t>
  </si>
  <si>
    <t>40087581</t>
  </si>
  <si>
    <t>DELGADO CHAGUA CARMEN NELLY</t>
  </si>
  <si>
    <t>15738963</t>
  </si>
  <si>
    <t>DIAZ FARRO MIRYAM EDELMIRA</t>
  </si>
  <si>
    <t>43148911</t>
  </si>
  <si>
    <t>DIAZ RAMOS FERNANDO JOSE</t>
  </si>
  <si>
    <t>42309464</t>
  </si>
  <si>
    <t>DIOSES SALVA SARA DEL PILAR</t>
  </si>
  <si>
    <t>45881894</t>
  </si>
  <si>
    <t>DOMINGUEZ GAMEZ IVONNE ELIZABETH</t>
  </si>
  <si>
    <t>08342979</t>
  </si>
  <si>
    <t>DONAYRE JARA RICARDO AMADOR</t>
  </si>
  <si>
    <t>10657653</t>
  </si>
  <si>
    <t>ENCALADA COLQUE HAYDEE PILAR</t>
  </si>
  <si>
    <t>41804206</t>
  </si>
  <si>
    <t>ENCISO ALVAREZ DIANA KARINA</t>
  </si>
  <si>
    <t>47583088</t>
  </si>
  <si>
    <t>ENCISO ZEVALLOS ESTEFANY SELENA</t>
  </si>
  <si>
    <t>80283001</t>
  </si>
  <si>
    <t>ENRIQUEZ ALOR PAUL DANTE</t>
  </si>
  <si>
    <t>10469761</t>
  </si>
  <si>
    <t>ENRIQUEZ PALACIOS EDWIN EDUARDO</t>
  </si>
  <si>
    <t>45669410</t>
  </si>
  <si>
    <t>ENRIQUEZ VILCA OSCAR DARIO</t>
  </si>
  <si>
    <t>43829012</t>
  </si>
  <si>
    <t>ESCALANTE SANCHEZ GIANCARLO ANDRES</t>
  </si>
  <si>
    <t>42734669</t>
  </si>
  <si>
    <t>ESCOBAR ALBUJAR CESAR EDDY</t>
  </si>
  <si>
    <t>45675638</t>
  </si>
  <si>
    <t>ESCOBAR VERGARAY NELLY</t>
  </si>
  <si>
    <t>72744981</t>
  </si>
  <si>
    <t>ESPINAL ATENCIO NATHALY INGRID</t>
  </si>
  <si>
    <t>46597079</t>
  </si>
  <si>
    <t>ESPINOZA UCULMANA JUAN CARLOS</t>
  </si>
  <si>
    <t>06776654</t>
  </si>
  <si>
    <t>EVANGELISTA GUERRERO ENRIQUETA MARLENE</t>
  </si>
  <si>
    <t>42842454</t>
  </si>
  <si>
    <t>FAJARDO QUISPE ARACELY MISRAELA</t>
  </si>
  <si>
    <t>40998158</t>
  </si>
  <si>
    <t>FALLA BUSTAMANTE EDGARDO JESUS</t>
  </si>
  <si>
    <t>09859623</t>
  </si>
  <si>
    <t>FALLA GUERRA JOSE ANTONIO</t>
  </si>
  <si>
    <t>10870037</t>
  </si>
  <si>
    <t>FERNANDEZ CALLE ALBERTO</t>
  </si>
  <si>
    <t>07869574</t>
  </si>
  <si>
    <t>FERNANDEZ SANCHEZ MARTHA AYDEE</t>
  </si>
  <si>
    <t>09851582</t>
  </si>
  <si>
    <t>FIGUEROA CAMACHO PATRICIA REBECA</t>
  </si>
  <si>
    <t>10418123</t>
  </si>
  <si>
    <t>FLORES ALANYA GLORIA ISABEL</t>
  </si>
  <si>
    <t>43992726</t>
  </si>
  <si>
    <t>FLORES MONJA JORGE LUIS ABRAHAM</t>
  </si>
  <si>
    <t>70145567</t>
  </si>
  <si>
    <t>FRANCIA MANCO RICK ANDERSON</t>
  </si>
  <si>
    <t>72177610</t>
  </si>
  <si>
    <t>FUENTES MONTALDO ANDREA MURIEL</t>
  </si>
  <si>
    <t>47224918</t>
  </si>
  <si>
    <t>FUKUHARA COLLANTES ANTONNY KENNLLY</t>
  </si>
  <si>
    <t>41475423</t>
  </si>
  <si>
    <t>GARCIA CARRILLO JUAN ENRIQUE</t>
  </si>
  <si>
    <t>70690435</t>
  </si>
  <si>
    <t>GARCIA CONDE JOE ANDRE</t>
  </si>
  <si>
    <t>40904889</t>
  </si>
  <si>
    <t>GARCIA LAZO CESAR PIERO</t>
  </si>
  <si>
    <t>09860637</t>
  </si>
  <si>
    <t>GARCIA PANAIFO JAVIER ENRIQUE</t>
  </si>
  <si>
    <t>47182458</t>
  </si>
  <si>
    <t>GARCIA QUISPE WILIBALDO BRUNO</t>
  </si>
  <si>
    <t>07430826</t>
  </si>
  <si>
    <t>GONZALES ACHATA CESAR EMILIO</t>
  </si>
  <si>
    <t>46971580</t>
  </si>
  <si>
    <t>GONZALES CAYCHO LEONELA IRIS</t>
  </si>
  <si>
    <t>09951895</t>
  </si>
  <si>
    <t>GONZALES CONTRERAS RAFAEL</t>
  </si>
  <si>
    <t>08868505</t>
  </si>
  <si>
    <t>GUANILO GOMEZ ZOYLA CATALINA</t>
  </si>
  <si>
    <t>41317186</t>
  </si>
  <si>
    <t>GUILLEN FUENTES ALICIA LISSETH</t>
  </si>
  <si>
    <t>21297989</t>
  </si>
  <si>
    <t>GUILLERMO CONDOR DORA MARLENE</t>
  </si>
  <si>
    <t>40828038</t>
  </si>
  <si>
    <t>GUTIERREZ CORDOVA JACQUELINE JOHANNA</t>
  </si>
  <si>
    <t>44921539</t>
  </si>
  <si>
    <t>GUTIERREZ GALVAN JESUS ELIAS</t>
  </si>
  <si>
    <t>47176379</t>
  </si>
  <si>
    <t>GUTIERREZ LUQUE ISAMAR KIARA</t>
  </si>
  <si>
    <t>42217368</t>
  </si>
  <si>
    <t>GUTIERREZ MENDOZA AURELIA LILIANA</t>
  </si>
  <si>
    <t>40250802</t>
  </si>
  <si>
    <t>HERNANDEZ RIOS CARMEN ADELINA</t>
  </si>
  <si>
    <t>44011906</t>
  </si>
  <si>
    <t>HERNANDEZ TADEO JAIRO OMAR</t>
  </si>
  <si>
    <t>46987735</t>
  </si>
  <si>
    <t>HERNANDEZ YARASCA FRANCISCO MAURILIO</t>
  </si>
  <si>
    <t>41291769</t>
  </si>
  <si>
    <t>HERRERA FLOREZ ELVIS ROGER</t>
  </si>
  <si>
    <t>ASISTENTE DE LOGISTICA</t>
  </si>
  <si>
    <t>40411545</t>
  </si>
  <si>
    <t>HERRERA IZQUIERDO MARTIN WALTER</t>
  </si>
  <si>
    <t>41122777</t>
  </si>
  <si>
    <t>HIDALGO VELASQUEZ GLORIA MELISSA</t>
  </si>
  <si>
    <t>73799612</t>
  </si>
  <si>
    <t>HIZO OSORIO ELVIA JOHANA</t>
  </si>
  <si>
    <t>41370839</t>
  </si>
  <si>
    <t>HUAMAN HUAPAYA MILTON RENE</t>
  </si>
  <si>
    <t>44739622</t>
  </si>
  <si>
    <t>HUAMANI ATAO NELVA</t>
  </si>
  <si>
    <t>47146169</t>
  </si>
  <si>
    <t>HUAMANI VALENCIA JOSELYNE LIZETH</t>
  </si>
  <si>
    <t>41763576</t>
  </si>
  <si>
    <t>HUANCARI PALOMINO CHRISTIAN JHONNY</t>
  </si>
  <si>
    <t>47379623</t>
  </si>
  <si>
    <t>HUAPAYA BARRENECHEA ROSA AMANDA DEL PILAR</t>
  </si>
  <si>
    <t>43113178</t>
  </si>
  <si>
    <t>HUAPAYA LLANOS JIMMY FELIX</t>
  </si>
  <si>
    <t>08131353</t>
  </si>
  <si>
    <t>HUARCAYA VELASQUEZ JORGE ROBERTO</t>
  </si>
  <si>
    <t>08121928</t>
  </si>
  <si>
    <t>HUARINGA RAMON MANUEL ANTONIO</t>
  </si>
  <si>
    <t>09506875</t>
  </si>
  <si>
    <t>HUASHUAYO MISAGEL ROSA</t>
  </si>
  <si>
    <t>45102960</t>
  </si>
  <si>
    <t>HUAYTA MAMANI LIVIA EMILY DEL ROSARIO</t>
  </si>
  <si>
    <t>43706809</t>
  </si>
  <si>
    <t>INJANTE ROMERO EVELYN ANDREA</t>
  </si>
  <si>
    <t>45120554</t>
  </si>
  <si>
    <t>JIMENEZ RUEDA JUAN JOSE</t>
  </si>
  <si>
    <t>10734814</t>
  </si>
  <si>
    <t>LAGOS TORALVA LUIS MARTIN</t>
  </si>
  <si>
    <t>42360665</t>
  </si>
  <si>
    <t>LAIME FLORES MERLY YESSENIA</t>
  </si>
  <si>
    <t>06805301</t>
  </si>
  <si>
    <t>LANDERS BERNALES ALFREDO ALVARO</t>
  </si>
  <si>
    <t>41842926</t>
  </si>
  <si>
    <t>LATORRE POMA FLOR GIULIANA</t>
  </si>
  <si>
    <t>08294958</t>
  </si>
  <si>
    <t>LEVANO MORAN ANA JULIA</t>
  </si>
  <si>
    <t>44686734</t>
  </si>
  <si>
    <t>LLACSA BILBAO FERNANDO DIEGO</t>
  </si>
  <si>
    <t>45469356</t>
  </si>
  <si>
    <t>LOAYZA BECERRA JUAN MICHAEL</t>
  </si>
  <si>
    <t>42414072</t>
  </si>
  <si>
    <t>LOPEZ JIMENEZ ERICK YEHUDE</t>
  </si>
  <si>
    <t>10159037</t>
  </si>
  <si>
    <t>LOPEZ LLACSA NANCY</t>
  </si>
  <si>
    <t>44546916</t>
  </si>
  <si>
    <t>LOPEZ PAYANO WILMER ANDRES</t>
  </si>
  <si>
    <t>40158626</t>
  </si>
  <si>
    <t>LOPEZ URIBE BEATRIZ ELIZABETH</t>
  </si>
  <si>
    <t>47059181</t>
  </si>
  <si>
    <t>LORENZO VILCAHUAMAN MARK ZANDRO</t>
  </si>
  <si>
    <t>29709692</t>
  </si>
  <si>
    <t>MALAGA VILCA GINA ERIKA</t>
  </si>
  <si>
    <t>42127295</t>
  </si>
  <si>
    <t>MALASQUEZ CAMACHO JEFFERSON</t>
  </si>
  <si>
    <t>25754385</t>
  </si>
  <si>
    <t>MALCA LOPEZ DANI ARTURO</t>
  </si>
  <si>
    <t>72414637</t>
  </si>
  <si>
    <t>MALLQUI VALVERDE CATHERINE GIANINA</t>
  </si>
  <si>
    <t>41434026</t>
  </si>
  <si>
    <t>MANAYAY VILLAR SALVADOR</t>
  </si>
  <si>
    <t>45778862</t>
  </si>
  <si>
    <t>MANDAMIENTO MALLQUI CATHERINE DEL PILAR</t>
  </si>
  <si>
    <t>10650932</t>
  </si>
  <si>
    <t>MANSILLA FLORES RAQUEL JENNY</t>
  </si>
  <si>
    <t>15580256</t>
  </si>
  <si>
    <t>MARCOS RAMOS JUAN MIGUEL</t>
  </si>
  <si>
    <t>40024457</t>
  </si>
  <si>
    <t>MARCOS VALDEZ JORGE</t>
  </si>
  <si>
    <t>41364912</t>
  </si>
  <si>
    <t>MARIN COJAL YURY FRANK</t>
  </si>
  <si>
    <t>09658211</t>
  </si>
  <si>
    <t>MAYTA NOLBERTO DAVID LAUREANO</t>
  </si>
  <si>
    <t>46910329</t>
  </si>
  <si>
    <t>MEDINA CÁRDENAS JUAN DIEGO</t>
  </si>
  <si>
    <t>43716506</t>
  </si>
  <si>
    <t>MEDINA PORTILLA DAISY</t>
  </si>
  <si>
    <t>44181604</t>
  </si>
  <si>
    <t>MEDINA RONDAN ALBA YBETTE</t>
  </si>
  <si>
    <t>03826581</t>
  </si>
  <si>
    <t>MENA RIJALBA JESUS NAZARENO</t>
  </si>
  <si>
    <t>07364679</t>
  </si>
  <si>
    <t>MENDOZA GARCIA ROSA MARLENE</t>
  </si>
  <si>
    <t>45976405</t>
  </si>
  <si>
    <t>MESTANZA MASGO JAIR MOISES</t>
  </si>
  <si>
    <t>42547332</t>
  </si>
  <si>
    <t>MEZA RAMOS KIMBERLY GIULIANA</t>
  </si>
  <si>
    <t>45916553</t>
  </si>
  <si>
    <t>MINAYA TARAZONA MILAGROS LUCERO</t>
  </si>
  <si>
    <t>16176152</t>
  </si>
  <si>
    <t>MINGA PONGO YOVANA</t>
  </si>
  <si>
    <t>10508595</t>
  </si>
  <si>
    <t>MITACC ALCA YANET YESICA</t>
  </si>
  <si>
    <t>09820249</t>
  </si>
  <si>
    <t>MONTALVO RODRIGUEZ MOISES OSCAR</t>
  </si>
  <si>
    <t>10864124</t>
  </si>
  <si>
    <t>MONTAÑE SOSA ERIKA NORMA</t>
  </si>
  <si>
    <t>08814800</t>
  </si>
  <si>
    <t>MONTELLANOS BERRIOS ROXANA MALENA</t>
  </si>
  <si>
    <t>07853545</t>
  </si>
  <si>
    <t>MONTENEGRO TINEO ZOILA LEONOR</t>
  </si>
  <si>
    <t>70921635</t>
  </si>
  <si>
    <t>MONTOYA PINEDO CHARLTON ANDERSON</t>
  </si>
  <si>
    <t>06190284</t>
  </si>
  <si>
    <t>MORANTE YAÑEZ FERNANDO</t>
  </si>
  <si>
    <t>07401060</t>
  </si>
  <si>
    <t>MORE CASTRO AURORA HERMELINDA</t>
  </si>
  <si>
    <t>44874920</t>
  </si>
  <si>
    <t>MORE SOSA SHIRLEY SARAY</t>
  </si>
  <si>
    <t>43305800</t>
  </si>
  <si>
    <t>MORON MENESES DAVID</t>
  </si>
  <si>
    <t>41640325</t>
  </si>
  <si>
    <t>NAVARRO ALCAHUAMAN ROSA FLOR</t>
  </si>
  <si>
    <t>76061864</t>
  </si>
  <si>
    <t>NAVARRO GARCIA BRENDA GIULIANNA</t>
  </si>
  <si>
    <t>42980075</t>
  </si>
  <si>
    <t>NAVARRO YACHACHIN CHRISTIAN NICOLAS</t>
  </si>
  <si>
    <t>09746836</t>
  </si>
  <si>
    <t>NEGREIROS MATTA ELMER JOAQUIN</t>
  </si>
  <si>
    <t>22434928</t>
  </si>
  <si>
    <t>NORIEGA SORIANO LUIS ALBERTO</t>
  </si>
  <si>
    <t>46377068</t>
  </si>
  <si>
    <t>OCAMPO MOREANO KARLZ MARTIN</t>
  </si>
  <si>
    <t>74236312</t>
  </si>
  <si>
    <t>OJEDA ARAUJO MARCELO FERNANDO</t>
  </si>
  <si>
    <t>09034635</t>
  </si>
  <si>
    <t>ORAHULIO ALBERTI CECILIO ROGER</t>
  </si>
  <si>
    <t>32970190</t>
  </si>
  <si>
    <t>ORELLANA VALDIVIA LISSETTE KATHERINE</t>
  </si>
  <si>
    <t>40032312</t>
  </si>
  <si>
    <t>ORTECHO GOMEZ CARLOS ENRIQUE</t>
  </si>
  <si>
    <t>41000531</t>
  </si>
  <si>
    <t>ORTEGA HUALLANCA KARINA YANINA</t>
  </si>
  <si>
    <t>42418657</t>
  </si>
  <si>
    <t>ORTIZ BARRIALES JUAN CARLOS</t>
  </si>
  <si>
    <t>08673538</t>
  </si>
  <si>
    <t>ORTIZ RETTO NANCY GRICELDA</t>
  </si>
  <si>
    <t>44178483</t>
  </si>
  <si>
    <t>PACAYA MANUYAMA JUAN DAVID</t>
  </si>
  <si>
    <t>74802953</t>
  </si>
  <si>
    <t>PACHAS GUILLEN YORDAN JESUS</t>
  </si>
  <si>
    <t>71450686</t>
  </si>
  <si>
    <t>PACHAS VALENZUELA INGRID MARIBEL</t>
  </si>
  <si>
    <t>45399922</t>
  </si>
  <si>
    <t>PACHECO LOPEZ JUAN CARLOS</t>
  </si>
  <si>
    <t>40022025</t>
  </si>
  <si>
    <t>PACHERRES CALLE RAQUEL</t>
  </si>
  <si>
    <t>41178681</t>
  </si>
  <si>
    <t>PADILLA LAZARO ALEX FRANCISCO</t>
  </si>
  <si>
    <t>09657448</t>
  </si>
  <si>
    <t>PALOMINO GRADOS LUCY MARIBEL</t>
  </si>
  <si>
    <t>45144147</t>
  </si>
  <si>
    <t>PAREDES CABRERA ZAIRA NATALI</t>
  </si>
  <si>
    <t>41083468</t>
  </si>
  <si>
    <t>PAREDES PAREDES BELLIDO CHRISTOPHER LUCIO</t>
  </si>
  <si>
    <t>46818912</t>
  </si>
  <si>
    <t>PAREDES RIOS MARGARITA ELENA</t>
  </si>
  <si>
    <t>43989382</t>
  </si>
  <si>
    <t>PARRA ZEVALLOS ALDO EDGAR</t>
  </si>
  <si>
    <t>43413999</t>
  </si>
  <si>
    <t>PASCO MORENO BETTY SUSANA</t>
  </si>
  <si>
    <t>09550791</t>
  </si>
  <si>
    <t>PEÑA CASTRO YANINA PAOLA</t>
  </si>
  <si>
    <t>10196252</t>
  </si>
  <si>
    <t>PEÑA HUAMANI JUAN HENRY</t>
  </si>
  <si>
    <t>06269875</t>
  </si>
  <si>
    <t>PEÑA SALIZAR DANTE MARTIN</t>
  </si>
  <si>
    <t>43227361</t>
  </si>
  <si>
    <t>PEREZ BERROCAL FRIDA</t>
  </si>
  <si>
    <t>09582450</t>
  </si>
  <si>
    <t>PEREZ QUISPE DE ALARCON GINA DEL PILAR</t>
  </si>
  <si>
    <t>06140190</t>
  </si>
  <si>
    <t>PESCORAN BARRANTES CESAR EDUARDO</t>
  </si>
  <si>
    <t>08984389</t>
  </si>
  <si>
    <t>PINARES CARPIO MARIA CRISTINA</t>
  </si>
  <si>
    <t>10160516</t>
  </si>
  <si>
    <t>PINEDO VALDIVIA GISELLA ANNIE</t>
  </si>
  <si>
    <t>70556178</t>
  </si>
  <si>
    <t>PINELO BARROS JOSEPH ANDRES</t>
  </si>
  <si>
    <t>40004934</t>
  </si>
  <si>
    <t>PINTO VICENTE HECTOR LUIS</t>
  </si>
  <si>
    <t>45422522</t>
  </si>
  <si>
    <t>PIÑELLA COLLANTES DAVIS ANHINSON</t>
  </si>
  <si>
    <t>43061083</t>
  </si>
  <si>
    <t>POLLO AYALA JENNY LISSETTE</t>
  </si>
  <si>
    <t>09406582</t>
  </si>
  <si>
    <t>PUJAICO LIZARBE FLOR MAXIMILIANA</t>
  </si>
  <si>
    <t>41485051</t>
  </si>
  <si>
    <t>QUIJANDRIA MEZARINA TERRY PETER</t>
  </si>
  <si>
    <t>06810557</t>
  </si>
  <si>
    <t>QUILCA PRIETO JIMMY BRUNO</t>
  </si>
  <si>
    <t>41265543</t>
  </si>
  <si>
    <t>QUILCAT LASTARRIA VICTOR JOHN</t>
  </si>
  <si>
    <t>07578625</t>
  </si>
  <si>
    <t>QUIÑONES ARIZAGA CARLOS ORLANDO</t>
  </si>
  <si>
    <t>40885716</t>
  </si>
  <si>
    <t>QUIQUI OCHANTE ERIKA LOBELE</t>
  </si>
  <si>
    <t>15355948</t>
  </si>
  <si>
    <t>QUIROZ BRAVO JOSE ANTONIO</t>
  </si>
  <si>
    <t>15430033</t>
  </si>
  <si>
    <t>QUIROZ PORTUGUEZ ISABEL GUILLERMINA</t>
  </si>
  <si>
    <t>41851508</t>
  </si>
  <si>
    <t>QUISPE HIDALGO ERICKA MARLENE</t>
  </si>
  <si>
    <t>46422167</t>
  </si>
  <si>
    <t>QUISPE LA TORRE CRISSLIN REIDA</t>
  </si>
  <si>
    <t>72975451</t>
  </si>
  <si>
    <t>QUISPE MINAYA FRANCO LUIS</t>
  </si>
  <si>
    <t>42270806</t>
  </si>
  <si>
    <t>QUISPITUPA ZUTA HERMENEGILDO</t>
  </si>
  <si>
    <t>42630716</t>
  </si>
  <si>
    <t>RAFAEL ROBLES ABINDIA AVELINA</t>
  </si>
  <si>
    <t>42796563</t>
  </si>
  <si>
    <t>RAMIREZ BADAJOZ EDWARD GERMAN</t>
  </si>
  <si>
    <t>07629476</t>
  </si>
  <si>
    <t>RAMIREZ CASTAÑEDA MIGUEL GIANCARLO</t>
  </si>
  <si>
    <t>25743391</t>
  </si>
  <si>
    <t>RAMIREZ QUIROZ RONALD EDMUNDO</t>
  </si>
  <si>
    <t>40977743</t>
  </si>
  <si>
    <t>RAMOS CAMAS JORGE CESAR</t>
  </si>
  <si>
    <t>08392251</t>
  </si>
  <si>
    <t>RAMOS ESPEJO GLORIA JESUS</t>
  </si>
  <si>
    <t>42832942</t>
  </si>
  <si>
    <t>REQUENA CARRASCO JUAN PABLO</t>
  </si>
  <si>
    <t>43310170</t>
  </si>
  <si>
    <t>REVATTA ROBLES JOSE</t>
  </si>
  <si>
    <t>16435136</t>
  </si>
  <si>
    <t>REVILLA SORIANO ROSARIO ISABEL</t>
  </si>
  <si>
    <t>45768723</t>
  </si>
  <si>
    <t>REYES ÑAÑO KATHERINE MASSIEL</t>
  </si>
  <si>
    <t>72942828</t>
  </si>
  <si>
    <t>REYNA GONZALES PAUL MICHELL</t>
  </si>
  <si>
    <t>45076358</t>
  </si>
  <si>
    <t>REYNOSO ALVAREZ DEISY YULY</t>
  </si>
  <si>
    <t>43200671</t>
  </si>
  <si>
    <t>REYNOSO CASTRO ANGELA</t>
  </si>
  <si>
    <t>10624461</t>
  </si>
  <si>
    <t>REYNOSO MOLINA ADRIAN ANDRES</t>
  </si>
  <si>
    <t>41055091</t>
  </si>
  <si>
    <t>RIOS ONTON ELIZABETH MAGALY</t>
  </si>
  <si>
    <t>44357815</t>
  </si>
  <si>
    <t>RIOS RIOS SYLVESTER STARKY</t>
  </si>
  <si>
    <t>42031266</t>
  </si>
  <si>
    <t>RIOS VEGA FLOR HERMELINDA</t>
  </si>
  <si>
    <t>42954079</t>
  </si>
  <si>
    <t>RIVERA HUAMAN JORGE ENRIQUE</t>
  </si>
  <si>
    <t>70884774</t>
  </si>
  <si>
    <t>RODRIGUEZ AYALA LAURA MERCEDES</t>
  </si>
  <si>
    <t>40772185</t>
  </si>
  <si>
    <t>RODRIGUEZ GARAY EMILIA JUANA</t>
  </si>
  <si>
    <t>45231277</t>
  </si>
  <si>
    <t>RODRIGUEZ LOPEZ BECKEN BAUER</t>
  </si>
  <si>
    <t>40358541</t>
  </si>
  <si>
    <t>RODRIGUEZ MARIN LUCY</t>
  </si>
  <si>
    <t>73110485</t>
  </si>
  <si>
    <t>RODRIGUEZ PALOMINO JOSE ANTONY SAM</t>
  </si>
  <si>
    <t>42591426</t>
  </si>
  <si>
    <t>RODRIGUEZ PIMENTEL JOSE LUIS</t>
  </si>
  <si>
    <t>40423037</t>
  </si>
  <si>
    <t>RODRIGUEZ SILVA ALFONSO ALEXANDER</t>
  </si>
  <si>
    <t>41531069</t>
  </si>
  <si>
    <t>ROJAS ETCHEBARNE MARIA DEL PILAR</t>
  </si>
  <si>
    <t>40063964</t>
  </si>
  <si>
    <t>ROJAS GIL NANCY ELIZABETH</t>
  </si>
  <si>
    <t>40110370</t>
  </si>
  <si>
    <t>ROJAS LEON KARIN JAQUELI</t>
  </si>
  <si>
    <t>40812913</t>
  </si>
  <si>
    <t>ROJAS OSORIO FERNANDO EFRAIN</t>
  </si>
  <si>
    <t>45933452</t>
  </si>
  <si>
    <t>ROJAS SANCHEZ JOANA PAMELA</t>
  </si>
  <si>
    <t>08587160</t>
  </si>
  <si>
    <t>ROJAS SILVA EDITH ISABEL</t>
  </si>
  <si>
    <t>70438843</t>
  </si>
  <si>
    <t>ROJAS SILVA SHARON GRETNA</t>
  </si>
  <si>
    <t>09587262</t>
  </si>
  <si>
    <t>ROMERO SACACA MILAGROS</t>
  </si>
  <si>
    <t>45968363</t>
  </si>
  <si>
    <t>ROMERO SALDAÑA NILO</t>
  </si>
  <si>
    <t>45759609</t>
  </si>
  <si>
    <t>ROMUCHO HUAMANI MARIA DEL PILAR</t>
  </si>
  <si>
    <t>45625623</t>
  </si>
  <si>
    <t>RONDOY HUAMAN JOSE ERNESTO</t>
  </si>
  <si>
    <t>06663190</t>
  </si>
  <si>
    <t>RUIZ CRIOLLO JESUS JUVENCIO</t>
  </si>
  <si>
    <t>08129243</t>
  </si>
  <si>
    <t>RUIZ VERGARAY ALEX TEODORO</t>
  </si>
  <si>
    <t>75486442</t>
  </si>
  <si>
    <t>SACSA HUAMAN JUAN ALBERTO</t>
  </si>
  <si>
    <t>10117754</t>
  </si>
  <si>
    <t>SAGARBINAGA FELIX MARTHA</t>
  </si>
  <si>
    <t>43292949</t>
  </si>
  <si>
    <t>SAIRE ORDOÑEZ EDWARD JONATHAN</t>
  </si>
  <si>
    <t>43819026</t>
  </si>
  <si>
    <t>SALAZAR MAS SEGUNDO ENRIQUE</t>
  </si>
  <si>
    <t>07347765</t>
  </si>
  <si>
    <t>SALAZAR REYNAGA GUILLERMO MARTIN</t>
  </si>
  <si>
    <t>07261733</t>
  </si>
  <si>
    <t>SALINAS GUILLEN ROSALIA MILAGROS</t>
  </si>
  <si>
    <t>08709836</t>
  </si>
  <si>
    <t>SALINAS MUÑOZ ROSALINA CATALINA</t>
  </si>
  <si>
    <t>10056158</t>
  </si>
  <si>
    <t>SALVATIERRA AMES GLADYS</t>
  </si>
  <si>
    <t>47323963</t>
  </si>
  <si>
    <t>SALVATIERRA CRISPIN DE GIULIANI JUSTINA MISHELLI</t>
  </si>
  <si>
    <t>08028888</t>
  </si>
  <si>
    <t>SAMPEN GRAOS MARIA SOLEDAD</t>
  </si>
  <si>
    <t>72711469</t>
  </si>
  <si>
    <t>SANCHEZ CAHUANA LIDIA CECILIA</t>
  </si>
  <si>
    <t>46598481</t>
  </si>
  <si>
    <t>SANCHEZ GAMEZ CHRISTIAN JHONATAN</t>
  </si>
  <si>
    <t>71814647</t>
  </si>
  <si>
    <t>SANCHEZ GARAY PAOLA JHENISS</t>
  </si>
  <si>
    <t>15373744</t>
  </si>
  <si>
    <t>SANCHEZ SAMAN ROSA PETRONILA</t>
  </si>
  <si>
    <t>40466444</t>
  </si>
  <si>
    <t>SANTOS SANTA CRUZ DANIEL FRANCISCO</t>
  </si>
  <si>
    <t>48003918</t>
  </si>
  <si>
    <t>SARAVIA SANCHEZ NATALIE LESLIE</t>
  </si>
  <si>
    <t>08547942</t>
  </si>
  <si>
    <t>SEBASTIAN FLORES DORIS ROSSANA</t>
  </si>
  <si>
    <t>41461901</t>
  </si>
  <si>
    <t>SENDER SIGUAS GLENN BORIS EMMANUEL</t>
  </si>
  <si>
    <t>41936429</t>
  </si>
  <si>
    <t>SENOSAIN ESPINOZA MARCO ANTONIO PIER</t>
  </si>
  <si>
    <t>43875697</t>
  </si>
  <si>
    <t>SERNA TENORIO JENNIFFER JANETH</t>
  </si>
  <si>
    <t>46600012</t>
  </si>
  <si>
    <t>SERNAQUE YANAVILCA JUNIOR WILFREDO</t>
  </si>
  <si>
    <t>09240936</t>
  </si>
  <si>
    <t>SERVAN RODRIGUEZ KEYLI MARLITH</t>
  </si>
  <si>
    <t>15429556</t>
  </si>
  <si>
    <t>SIGUEL NAVARRO ELVIS CHRISTIAN</t>
  </si>
  <si>
    <t>42264797</t>
  </si>
  <si>
    <t>SOLIS AMASIFUEN CARLOS MARTIN</t>
  </si>
  <si>
    <t>10696546</t>
  </si>
  <si>
    <t>SOLIS QUINTANA JACQUELINE CELINA</t>
  </si>
  <si>
    <t>10814340</t>
  </si>
  <si>
    <t>SOTELO GUTIERREZ DIANA</t>
  </si>
  <si>
    <t>72724064</t>
  </si>
  <si>
    <t>SOTO PEREA LUIS BRANDON</t>
  </si>
  <si>
    <t>41678058</t>
  </si>
  <si>
    <t>TAFUR ROMERO JOHNNY</t>
  </si>
  <si>
    <t>42862683</t>
  </si>
  <si>
    <t>TALLA VICENTE LIZBETH AMELIA</t>
  </si>
  <si>
    <t>43196274</t>
  </si>
  <si>
    <t>TAPARA YANGALI ROSARIO</t>
  </si>
  <si>
    <t>10586776</t>
  </si>
  <si>
    <t>TAPIA DE LA GUARDA RUBEN ESTANISLAO</t>
  </si>
  <si>
    <t>10774047</t>
  </si>
  <si>
    <t>TARRILLO VEGA LEILA YOMAR</t>
  </si>
  <si>
    <t>45101441</t>
  </si>
  <si>
    <t>TINTAYA AVENDAÑO JUDITH</t>
  </si>
  <si>
    <t>02434182</t>
  </si>
  <si>
    <t>TITO VALDIVIA CESAR FLORENTINO</t>
  </si>
  <si>
    <t>45870378</t>
  </si>
  <si>
    <t>TOMAS TORRE STELLA YADHIRA</t>
  </si>
  <si>
    <t>73236902</t>
  </si>
  <si>
    <t>TORIBIO ROMERO EMILY BRIGETTE</t>
  </si>
  <si>
    <t>46734795</t>
  </si>
  <si>
    <t>TORPOCO ORDOÑEZ MARIA DEL ROSARIO</t>
  </si>
  <si>
    <t>45713648</t>
  </si>
  <si>
    <t>TORRES BALCEDA CARLA GISELA</t>
  </si>
  <si>
    <t>10658301</t>
  </si>
  <si>
    <t>TORRES ESPINOZA  RAQUEL PAOLA</t>
  </si>
  <si>
    <t>08615009</t>
  </si>
  <si>
    <t>TORRES RODRIGUEZ NANCY EDITH</t>
  </si>
  <si>
    <t>47167350</t>
  </si>
  <si>
    <t>TORRES VALDEZ OMAR HENRY</t>
  </si>
  <si>
    <t>42874592</t>
  </si>
  <si>
    <t>TOVAR COA LUIS ANTONIO</t>
  </si>
  <si>
    <t>15300956</t>
  </si>
  <si>
    <t>TREJO CELESTINO JORGE MILTON</t>
  </si>
  <si>
    <t>09922801</t>
  </si>
  <si>
    <t>TRUJILLO ANAYA JULIO CESAR</t>
  </si>
  <si>
    <t>08509529</t>
  </si>
  <si>
    <t>TRUJILLO CALDERON BEATRIZ</t>
  </si>
  <si>
    <t>43968036</t>
  </si>
  <si>
    <t>ULLOA SILVA MAYDA LEE</t>
  </si>
  <si>
    <t>09248368</t>
  </si>
  <si>
    <t>UTRILLA BARRIONUEVO JORGE LUIS</t>
  </si>
  <si>
    <t>42691283</t>
  </si>
  <si>
    <t>VALCARCEL DAHUA ELDA ESTHER</t>
  </si>
  <si>
    <t>09728782</t>
  </si>
  <si>
    <t>VALDIVIA ZEGARRA IBET ROSA</t>
  </si>
  <si>
    <t>09789079</t>
  </si>
  <si>
    <t>VALVERDE AIRA SAMUEL ELIAS</t>
  </si>
  <si>
    <t>06876956</t>
  </si>
  <si>
    <t>VARGAS CUYATE LUIS ALBERTO</t>
  </si>
  <si>
    <t>09299358</t>
  </si>
  <si>
    <t>VARGAS KONJA CARLOS ALFREDO ZUNINO</t>
  </si>
  <si>
    <t>08074075</t>
  </si>
  <si>
    <t>VARGAS MENDOZA DE RIVERA ERIKA LEDDA</t>
  </si>
  <si>
    <t>10391578</t>
  </si>
  <si>
    <t>VASQUEZ CALLE NANCY</t>
  </si>
  <si>
    <t>46097423</t>
  </si>
  <si>
    <t>VASQUEZ ESPINOZA GEORGETTE FRANSYNETTE</t>
  </si>
  <si>
    <t>46690873</t>
  </si>
  <si>
    <t>VASQUEZ GUTIERREZ EDER JOEL</t>
  </si>
  <si>
    <t>47467484</t>
  </si>
  <si>
    <t>VASQUEZ MOZOMBITE LIZETH TERESA</t>
  </si>
  <si>
    <t>42673677</t>
  </si>
  <si>
    <t>VEGA CONCHA JUAN CARLOS</t>
  </si>
  <si>
    <t>42748809</t>
  </si>
  <si>
    <t>VEGA HUACAN ELBER YONATHAN</t>
  </si>
  <si>
    <t>42980200</t>
  </si>
  <si>
    <t>VELARDE AYBAR MIGUEL ANGEL</t>
  </si>
  <si>
    <t>44681599</t>
  </si>
  <si>
    <t>VELARDE GRADOS MIRELLA JEANETT</t>
  </si>
  <si>
    <t>43953306</t>
  </si>
  <si>
    <t>VICENTE ABURTO LORENA SMITH</t>
  </si>
  <si>
    <t>40380596</t>
  </si>
  <si>
    <t>VICTORIO ZUÑIGA GALIA ERIKA</t>
  </si>
  <si>
    <t>08658935</t>
  </si>
  <si>
    <t>VIDAL AMES BETTI MARLENI</t>
  </si>
  <si>
    <t>29709278</t>
  </si>
  <si>
    <t>VILCA ARPASI MIRIAM LOURDES</t>
  </si>
  <si>
    <t>45570194</t>
  </si>
  <si>
    <t>VILLACORTA VELA ELVIA TERESA</t>
  </si>
  <si>
    <t>06574999</t>
  </si>
  <si>
    <t>VILLANUEVA GUILLEN FANNY CARMELA</t>
  </si>
  <si>
    <t>41311564</t>
  </si>
  <si>
    <t>VILLANUEVA LOPEZ PATRICIA DEL ROSARIO</t>
  </si>
  <si>
    <t>42586480</t>
  </si>
  <si>
    <t>WILSON NEYRA ELVIS MICHAEL</t>
  </si>
  <si>
    <t>41589812</t>
  </si>
  <si>
    <t>YABARRENA QUINTANA DAMARIS</t>
  </si>
  <si>
    <t>06081911</t>
  </si>
  <si>
    <t>YAMO GODOY JOSE GUILLERMO</t>
  </si>
  <si>
    <t>72717360</t>
  </si>
  <si>
    <t>YNCA HUAMAN JESUS HERNAN</t>
  </si>
  <si>
    <t>45098369</t>
  </si>
  <si>
    <t>YUCYUC VILLAVICENCIO JAVIER ANGEL</t>
  </si>
  <si>
    <t>43514564</t>
  </si>
  <si>
    <t>ZAVALA PORTELLA ALEXANDER ARMANDO</t>
  </si>
  <si>
    <t>42927500</t>
  </si>
  <si>
    <t>ZUÑIGA ZEA ZANNY ZOLANGE</t>
  </si>
  <si>
    <t>72523287</t>
  </si>
  <si>
    <t>QUIROZ CUETO BREHANDA MARELITH</t>
  </si>
  <si>
    <t>43635023</t>
  </si>
  <si>
    <t>PEREZ CAMPOS GUISELLA DEL ROCIO</t>
  </si>
  <si>
    <t>ASISTENTE DE INFORMACIÓN ESTADÍSTICA</t>
  </si>
  <si>
    <t>04643263</t>
  </si>
  <si>
    <t>ANGELES SOSA WALTER DEMETRIO</t>
  </si>
  <si>
    <t>43230798</t>
  </si>
  <si>
    <t>BETETA SILVA JOSÉ MARTÍN</t>
  </si>
  <si>
    <t>41795072</t>
  </si>
  <si>
    <t>CÁRDENAS MONTES CARLA ANNOUX</t>
  </si>
  <si>
    <t>41740936</t>
  </si>
  <si>
    <t>FLORES GASPAR CHRISTOPHER JIMY</t>
  </si>
  <si>
    <t>43227819</t>
  </si>
  <si>
    <t xml:space="preserve">LOAIZA LEZAMA LIZETH VANESSA </t>
  </si>
  <si>
    <t>40933205</t>
  </si>
  <si>
    <t xml:space="preserve">LOPEZ RAVELO  JOSÉ MANUEL </t>
  </si>
  <si>
    <t>09995493</t>
  </si>
  <si>
    <t>ORTIGAS ORTIGAS JORGE ENRIQUE</t>
  </si>
  <si>
    <t>ASISTENTE DE LOGÍSTICA Y MANTENIMIENTO</t>
  </si>
  <si>
    <t>06806063</t>
  </si>
  <si>
    <t xml:space="preserve">ARISTA MURILLO JOSÉ MARTÍN </t>
  </si>
  <si>
    <t>48331940</t>
  </si>
  <si>
    <t>CAPACYACHI PORRAS ESMERALDA PILAR</t>
  </si>
  <si>
    <t>41558606</t>
  </si>
  <si>
    <t>HUAMAN ICUMINA GIANINA</t>
  </si>
  <si>
    <t>09422737</t>
  </si>
  <si>
    <t>LIVIA BARTOLO JESÚS ARMANDO</t>
  </si>
  <si>
    <t>44260956</t>
  </si>
  <si>
    <t>MARTINEZ BENITES  JUNIOR JORGE LUIS</t>
  </si>
  <si>
    <t>45479476</t>
  </si>
  <si>
    <t>ROJAS SORAS JHON PAULL</t>
  </si>
  <si>
    <t>45865199</t>
  </si>
  <si>
    <t>SALAS REYES MIGUEL ANGEL</t>
  </si>
  <si>
    <t>71243161</t>
  </si>
  <si>
    <t xml:space="preserve">SANDOVAL  GUEVARA  LESLYE </t>
  </si>
  <si>
    <t>ASISTENTE DE PARTICIPACIÓN CIUDADANA</t>
  </si>
  <si>
    <t>07453609</t>
  </si>
  <si>
    <t>APONTE BONIFAZ SPENCER ROGER</t>
  </si>
  <si>
    <t>45785671</t>
  </si>
  <si>
    <t>CAJAS ALVAREZ LILIANA PAMELA</t>
  </si>
  <si>
    <t>47248521</t>
  </si>
  <si>
    <t xml:space="preserve">CERVANTES  LOZADA HANS MICHAEL </t>
  </si>
  <si>
    <t>41639673</t>
  </si>
  <si>
    <t>CORREA ROQUE PAUL</t>
  </si>
  <si>
    <t>45830287</t>
  </si>
  <si>
    <t>FLORES CAMPOS MARIA ISABEL</t>
  </si>
  <si>
    <t>71979019</t>
  </si>
  <si>
    <t>GIL SUAREZ MIGUEL ANGEL</t>
  </si>
  <si>
    <t>07878453</t>
  </si>
  <si>
    <t>HERRERA CASTILLO ELIZABETH ROSSANA</t>
  </si>
  <si>
    <t>76029281</t>
  </si>
  <si>
    <t xml:space="preserve">LEVANO  CASTILLA  BLANCA ISABEL </t>
  </si>
  <si>
    <t>70373558</t>
  </si>
  <si>
    <t>LLALLE CHOCCÑA ELIZABETH KAREN</t>
  </si>
  <si>
    <t>10409758</t>
  </si>
  <si>
    <t>MARTÍNEZ RAMÍREZ GINO</t>
  </si>
  <si>
    <t>72497973</t>
  </si>
  <si>
    <t>POPE RAMIREZ RODRIGO EDUARDO</t>
  </si>
  <si>
    <t>48440297</t>
  </si>
  <si>
    <t>PUIPULIVIA VELASQUEZ MARJIORY TERESA</t>
  </si>
  <si>
    <t>47809005</t>
  </si>
  <si>
    <t xml:space="preserve">QUINTANA ASENCIOS MELISSA ESTEPHANI </t>
  </si>
  <si>
    <t>46609696</t>
  </si>
  <si>
    <t>RAMIREZ CARHUACHIN LISSETTE PAOLA</t>
  </si>
  <si>
    <t>46515503</t>
  </si>
  <si>
    <t>RAMOS ESCOBAR GUSTAVO EDUARDO ALEJANDRO</t>
  </si>
  <si>
    <t>40596451</t>
  </si>
  <si>
    <t>RAMOS MEDINA LIZZETH MIRELLA</t>
  </si>
  <si>
    <t>72657596</t>
  </si>
  <si>
    <t>RIOS GAVILANO CARLOS FERNANDO</t>
  </si>
  <si>
    <t>45836325</t>
  </si>
  <si>
    <t>RIVERA SUAREZ EVELYNN YSABEL</t>
  </si>
  <si>
    <t>70117879</t>
  </si>
  <si>
    <t>SANCHEZ HUANCA FABIOLA KELLY</t>
  </si>
  <si>
    <t>46723083</t>
  </si>
  <si>
    <t>SIGUAY TORRES ESAUD ANTONY</t>
  </si>
  <si>
    <t>45427945</t>
  </si>
  <si>
    <t>SOLANO AUCCAPOMA JOHANA PAOLA</t>
  </si>
  <si>
    <t>70898711</t>
  </si>
  <si>
    <t>VASQUEZ SAYAVERDE LUIS ANGEL</t>
  </si>
  <si>
    <t>46138780</t>
  </si>
  <si>
    <t>VELLON SEGURA LUZ ALINA</t>
  </si>
  <si>
    <t>10669662</t>
  </si>
  <si>
    <t>VIGO CONGONA YANINA FABIOLA</t>
  </si>
  <si>
    <t>OPERADOR(A) DE ATENCIÓN AL PÚBLICO</t>
  </si>
  <si>
    <t>48216164</t>
  </si>
  <si>
    <t>IPANAQUE SILVA JUANITA YASMIN</t>
  </si>
  <si>
    <t>46244026</t>
  </si>
  <si>
    <t>PAREDES VELEZ PATSY JAHAIDA</t>
  </si>
  <si>
    <t>OPERADOR(A) DE EXPEDICIÓN DE COPIAS CERTIFICADAS</t>
  </si>
  <si>
    <t>09393166</t>
  </si>
  <si>
    <t>ATUNCAR TORRES RAFAEL ANTONIO</t>
  </si>
  <si>
    <t>09643486</t>
  </si>
  <si>
    <t>JANAMPA QUISPE RICARDO</t>
  </si>
  <si>
    <t>46101201</t>
  </si>
  <si>
    <t>LLACSA BILBAO SANTOS JESUS</t>
  </si>
  <si>
    <t>72914816</t>
  </si>
  <si>
    <t>LUJAN SIESQUEN OSCAR EDUARDO</t>
  </si>
  <si>
    <t>73245016</t>
  </si>
  <si>
    <t>MARROQUÍN GOMERO EDGAR MARCELINO</t>
  </si>
  <si>
    <t>40821661</t>
  </si>
  <si>
    <t>OSORIO RANILLA MEDY ANN</t>
  </si>
  <si>
    <t>72437248</t>
  </si>
  <si>
    <t>PIMENTEL ANTONIO CARLOS ENRIQUE</t>
  </si>
  <si>
    <t>40565243</t>
  </si>
  <si>
    <t>PINTADO FELIX DEL PILAR HERBERT ALBERTO</t>
  </si>
  <si>
    <t>46980701</t>
  </si>
  <si>
    <t>TORRES CASTILLO ANGELA MARIA VIRGINIA</t>
  </si>
  <si>
    <t>42920357</t>
  </si>
  <si>
    <t>YUCRA LEGUIA JANETH YESSICA</t>
  </si>
  <si>
    <t>OPERADOR(A) DE MESA DE PARTES</t>
  </si>
  <si>
    <t>74208251</t>
  </si>
  <si>
    <t>AGUILAR  VALLE DIEGO ARMANDO</t>
  </si>
  <si>
    <t>45694709</t>
  </si>
  <si>
    <t>MOSCAIZA GONZALES NELLY JOHANA</t>
  </si>
  <si>
    <t>46672475</t>
  </si>
  <si>
    <t>VILCHEZ PONCE GERSON ANIBAL</t>
  </si>
  <si>
    <t>45536279</t>
  </si>
  <si>
    <t>BORJAS CHINCHAY LUISA SABINA</t>
  </si>
  <si>
    <t>40680518</t>
  </si>
  <si>
    <t>LAZO OLIVERO MONICA PATRICIA</t>
  </si>
  <si>
    <t>44592353</t>
  </si>
  <si>
    <t>AROTINCO EULOGIO ROSSMERY</t>
  </si>
  <si>
    <t>45010270</t>
  </si>
  <si>
    <t>BERNAL DIAZ FIORELLA DEL PILAR</t>
  </si>
  <si>
    <t>42562739</t>
  </si>
  <si>
    <t>NECIOSUP PELAEZ ALFREDO</t>
  </si>
  <si>
    <t>OPERADOR DE EXPEDICIÓN DE COPIAS CERTIFICADAS</t>
  </si>
  <si>
    <t>ALAN TERRAZAS JAZMIN ESTHER</t>
  </si>
  <si>
    <t>ALHUAY UQUICHE MARTHA</t>
  </si>
  <si>
    <t>ARANGO CAJACURI ROWNY JULIAN</t>
  </si>
  <si>
    <t>06053158</t>
  </si>
  <si>
    <t>ARAUJO PAZ GASDALI YOCONDA</t>
  </si>
  <si>
    <t>BUITRON AGUSTIN MARIA ELENA</t>
  </si>
  <si>
    <t>CABRERA ALCEDO ALFREDO ALONSO</t>
  </si>
  <si>
    <t>CASTRO  QUESADA  JULIO AURELIN</t>
  </si>
  <si>
    <t>07394832</t>
  </si>
  <si>
    <t>CHANG PARVINA MARIO ANTONIO</t>
  </si>
  <si>
    <t>CIRINEO  BARRETO  JUAN</t>
  </si>
  <si>
    <t>CORNEJO DOMINGUEZ ROSARIO EDITH</t>
  </si>
  <si>
    <t>CRUZ RUPAY KARLA VIOLETA</t>
  </si>
  <si>
    <t>CUADROS GUZMAN ALESSANDRA XIOMARA LISBETH</t>
  </si>
  <si>
    <t>CUELLAR PAULINO LUCILIANO</t>
  </si>
  <si>
    <t xml:space="preserve">DE LA RIVA TORRES NITSSA ENNITH </t>
  </si>
  <si>
    <t>09925090</t>
  </si>
  <si>
    <t>ESCALAYA ALVARADO BLANCA CECILIA</t>
  </si>
  <si>
    <t>07985242</t>
  </si>
  <si>
    <t>FRANCIA ASIN JULIO WALTER</t>
  </si>
  <si>
    <t>GAILLOUR INCISO GIANCARLO ENRIQUE</t>
  </si>
  <si>
    <t>GAMA CORNEJO VASCO DIMITAR</t>
  </si>
  <si>
    <t>GARAY MARQUEZ VERONICA GABRIELA</t>
  </si>
  <si>
    <t>01115879</t>
  </si>
  <si>
    <t>GONZALES MACEDO ALCIDES</t>
  </si>
  <si>
    <t>GONZALO CAMPIAN VANESSA</t>
  </si>
  <si>
    <t>HUANCA IPURRE DAYSI ISABEL</t>
  </si>
  <si>
    <t>HUAPAYA RODRIGUEZ JHONATAN MAXIMO</t>
  </si>
  <si>
    <t>HUARCAYA DELGADO JHONATAN MICHAEL</t>
  </si>
  <si>
    <t>JUAREZ NIMA YULY ISABEL</t>
  </si>
  <si>
    <t>LACHERRE ORTEGA  CESAR EDUARDO</t>
  </si>
  <si>
    <t>09771916</t>
  </si>
  <si>
    <t>LAZARO CONOPUMA ULISES</t>
  </si>
  <si>
    <t>LEYVA DUEÑAS MARISOL</t>
  </si>
  <si>
    <t>08089057</t>
  </si>
  <si>
    <t>LIMAS TORRES YOLANDA MARGOT</t>
  </si>
  <si>
    <t>02807373</t>
  </si>
  <si>
    <t>LÓPEZ VICENTE OSCAR ARNALDO</t>
  </si>
  <si>
    <t xml:space="preserve">LOPEZ MEDINA  ELIZABE MABEL </t>
  </si>
  <si>
    <t>LUNA SAAVEDRA JOSÉ CARLOS VALENTE</t>
  </si>
  <si>
    <t>MAMANI TICONA WILLIAM JESUS</t>
  </si>
  <si>
    <t>MARQUINA QUISPE ALIDIA LISZETH</t>
  </si>
  <si>
    <t xml:space="preserve">MELENDEZ  BUENDIA  ANA KARINA </t>
  </si>
  <si>
    <t>OSORIO VASQUEZ RAFAEL DARÍO</t>
  </si>
  <si>
    <t>09516460</t>
  </si>
  <si>
    <t>PEREGRINO LAVALLE CARLOS ERNESTO</t>
  </si>
  <si>
    <t>06885169</t>
  </si>
  <si>
    <t xml:space="preserve">PEREZ ROJAS TEREZA </t>
  </si>
  <si>
    <t>QUIÑE LOYOLA VANIA ISABELA</t>
  </si>
  <si>
    <t>RAMOS PEÑA NERY</t>
  </si>
  <si>
    <t>RIMACHE YNFA YENIFER DORIS</t>
  </si>
  <si>
    <t>09708458</t>
  </si>
  <si>
    <t>ROMERO TARAZONA ELIZABETH DEL ROSARIO</t>
  </si>
  <si>
    <t>SAAVEDRA VALVERDE YAMILY YUNIS</t>
  </si>
  <si>
    <t>SILVA  GUEVARA ANSHELY CONZUELO</t>
  </si>
  <si>
    <t>SOLIS YBAÑEZ ALFREDO JESUS</t>
  </si>
  <si>
    <t>TACUCHE VIGIL JOEL ADÁN</t>
  </si>
  <si>
    <t>TEJADA CASTAÑEDA ELSA MARÍA TERESA</t>
  </si>
  <si>
    <t>URIOL SOLANO ANTONY CARLO</t>
  </si>
  <si>
    <t>06906147</t>
  </si>
  <si>
    <t>VERA BAZAN WILLIAM PABLO</t>
  </si>
  <si>
    <t>VERGARA LOU PATRICIA SUSANA</t>
  </si>
  <si>
    <t>VIDAL AGUILAR CARLOS EUSEBIO</t>
  </si>
  <si>
    <t>VILLEGAS ZAVALA ALESSANDER PASCUAL</t>
  </si>
  <si>
    <t>ZAMORA LLANOS TANIA PAMELA</t>
  </si>
  <si>
    <t>46159097</t>
  </si>
  <si>
    <t>LLANOS PAREDES BELSI ELIZABETH</t>
  </si>
  <si>
    <t xml:space="preserve">TECCO TORRES LIZETH </t>
  </si>
  <si>
    <t>07171278</t>
  </si>
  <si>
    <t>ELESCANO VILLALTA JACQUELINE OLIVIA</t>
  </si>
  <si>
    <t>21506772</t>
  </si>
  <si>
    <t>ORELLANA CANCHARI GENARO ARCENIO</t>
  </si>
  <si>
    <t>07143930</t>
  </si>
  <si>
    <t>AGUIRRE SUCANTAYPE LIDIA ESTHER</t>
  </si>
  <si>
    <t>08663580</t>
  </si>
  <si>
    <t>KLAUER VELARDE SILVIA NORA</t>
  </si>
  <si>
    <t>73784833</t>
  </si>
  <si>
    <t>VERA SIERRA SHEYLA YANINA</t>
  </si>
  <si>
    <t>07929960</t>
  </si>
  <si>
    <t>TRILLO MOREYRA ROSA MARIA</t>
  </si>
  <si>
    <t>47300266</t>
  </si>
  <si>
    <t>RODRIGUEZ RODRIGUEZ BERTHA DEL PILAR</t>
  </si>
  <si>
    <t xml:space="preserve">APAZA RAFAEL MARGARITA </t>
  </si>
  <si>
    <t>10247052</t>
  </si>
  <si>
    <t>INGAROCA JARA NANCY DIANA</t>
  </si>
  <si>
    <t>09235864</t>
  </si>
  <si>
    <t>NUÑEZ ANCHARAICO DE DIAZ MARIA ELENA</t>
  </si>
  <si>
    <t>10208354</t>
  </si>
  <si>
    <t xml:space="preserve">CHAMBI PAREDES GLORIA </t>
  </si>
  <si>
    <t>06944919</t>
  </si>
  <si>
    <t>NICACIO RAMOS MARIA JULIA</t>
  </si>
  <si>
    <t>70406242</t>
  </si>
  <si>
    <t>MOSTACERO GIL JORGE IDELFONSO</t>
  </si>
  <si>
    <t>09229919</t>
  </si>
  <si>
    <t xml:space="preserve">LEON ROQUE CLARA </t>
  </si>
  <si>
    <t>20883922</t>
  </si>
  <si>
    <t>CAMPOMANEZ ESTRELLA ENMA DORIS</t>
  </si>
  <si>
    <t>45215947</t>
  </si>
  <si>
    <t>FERNANDEZ ZAVALETA LINDA CRISTAL</t>
  </si>
  <si>
    <t>70389999</t>
  </si>
  <si>
    <t>LUQUE TITO MILAGROS SHARON</t>
  </si>
  <si>
    <t>71044041</t>
  </si>
  <si>
    <t>CAMAN AGUIRRE JEAN CARLOS</t>
  </si>
  <si>
    <t>OPERADOR DE CONSERVADOR DE AMBIENTE</t>
  </si>
  <si>
    <t>06663738</t>
  </si>
  <si>
    <t>ARBI BARRUETA MARTHA</t>
  </si>
  <si>
    <t>06229768</t>
  </si>
  <si>
    <t>DE LA CRUZ RODRIGUEZ JORGE</t>
  </si>
  <si>
    <t>10128468</t>
  </si>
  <si>
    <t xml:space="preserve">SOPLOPUCO NUNURA FELICITA </t>
  </si>
  <si>
    <t>10071392</t>
  </si>
  <si>
    <t>TASAICO FRANCIA CARMEN ROSA</t>
  </si>
  <si>
    <t>09373617</t>
  </si>
  <si>
    <t>GOMEZ PINO MARIA LOURDES</t>
  </si>
  <si>
    <t>09614292</t>
  </si>
  <si>
    <t>PAREJA PERALES ROSA ISABEL</t>
  </si>
  <si>
    <t>09606266</t>
  </si>
  <si>
    <t>VILLEGAS GOYTIZOLO JUAN CARLOS</t>
  </si>
  <si>
    <t>10203392</t>
  </si>
  <si>
    <t>URQUIZO  CAYO ALBERTO</t>
  </si>
  <si>
    <t>41071735</t>
  </si>
  <si>
    <t>QUINTANA MOSCOSO MILAGROS BEATRIZ</t>
  </si>
  <si>
    <t>46852760</t>
  </si>
  <si>
    <t>MALDONADO MENDOZA JULIAN BALDOMERO</t>
  </si>
  <si>
    <t>40791046</t>
  </si>
  <si>
    <t>DELGADO PAUCAR JOSE LUIS</t>
  </si>
  <si>
    <t>42576514</t>
  </si>
  <si>
    <t>DELGADO PAUCAR RICARDO DANIEL</t>
  </si>
  <si>
    <t>09781583</t>
  </si>
  <si>
    <t>ROJAS SORAS MARIA ROSA</t>
  </si>
  <si>
    <t>08295118</t>
  </si>
  <si>
    <t>CARRILLO FERREBU HERALDO JOSE</t>
  </si>
  <si>
    <t>07801625</t>
  </si>
  <si>
    <t>QUISPE SALDIVAR MARTHA</t>
  </si>
  <si>
    <t>06131260</t>
  </si>
  <si>
    <t>ESPINOZA CURI PRUDENCIO</t>
  </si>
  <si>
    <t>06811625</t>
  </si>
  <si>
    <t>CRISTOBAL VILLAREAL GOTI</t>
  </si>
  <si>
    <t>OPERADOR DE COPIAS CERTIFICADAS</t>
  </si>
  <si>
    <t>AIQUIPA VARGAS PATRICIA MIRIAM</t>
  </si>
  <si>
    <t>OPERADOR DE LIMPIEZA</t>
  </si>
  <si>
    <t>09832657</t>
  </si>
  <si>
    <t>ARIAS SILVESTRE LEONOR</t>
  </si>
  <si>
    <t>ATIZ CRISTOBAL WENDY NICOLE</t>
  </si>
  <si>
    <t xml:space="preserve">BLAS MARREROS  ROCÍO DEL PILAR </t>
  </si>
  <si>
    <t>71375576</t>
  </si>
  <si>
    <t>BOZA ESPINOZA MILACIO PERCY</t>
  </si>
  <si>
    <t xml:space="preserve">CAJACURI SUÁREZ  GABRIELA LUCERO </t>
  </si>
  <si>
    <t>76563678</t>
  </si>
  <si>
    <t xml:space="preserve">CAMONES GOMEZ  JOSE ANDRES </t>
  </si>
  <si>
    <t>CAÑAMERO DE LA SOTA LORENA ANGELA</t>
  </si>
  <si>
    <t>OPERADOR MESA DE PARTES</t>
  </si>
  <si>
    <t>CAVERO MARILUZ LIZ STEPHANIE</t>
  </si>
  <si>
    <t>CHANCAFE RIVADENEIRA YANIRA IRENE</t>
  </si>
  <si>
    <t>DELGADO FLORES RONNY JAVIER</t>
  </si>
  <si>
    <t>06142976</t>
  </si>
  <si>
    <t xml:space="preserve">ESPINOZA TORRES MARYBEL EMILIA </t>
  </si>
  <si>
    <t>09729416</t>
  </si>
  <si>
    <t>GARCIA ARANCIBIA VILMA YSABEL</t>
  </si>
  <si>
    <t>GOMEZ GARAY DIANA CAROLINA</t>
  </si>
  <si>
    <t>GUARDAMINO SAEZ SARA SADITH</t>
  </si>
  <si>
    <t>HUANCARUNA LINARES ELÍAS ISAI</t>
  </si>
  <si>
    <t>LÉVANO BERNAOLA JOSSELYNE RAQUEL</t>
  </si>
  <si>
    <t>LUCANA SANCA DANIEL JESUS</t>
  </si>
  <si>
    <t>06030986</t>
  </si>
  <si>
    <t>LUQUE RIVERA SILVIA RAQUEL</t>
  </si>
  <si>
    <t>MANCCO YAURI ANA MARIA</t>
  </si>
  <si>
    <t>09751678</t>
  </si>
  <si>
    <t>NAMUCHE PAZ LUIS</t>
  </si>
  <si>
    <t>NORIEGA LEON LUZ ESTHER</t>
  </si>
  <si>
    <t>70570747</t>
  </si>
  <si>
    <t>OLIVOS LEON DARWIN ROY</t>
  </si>
  <si>
    <t>70189598</t>
  </si>
  <si>
    <t>ORIHUELA IPARRAGUIRRE JOSEPH EDGAR</t>
  </si>
  <si>
    <t>QUISPE MEZA NETTZY MARYCIELO</t>
  </si>
  <si>
    <t>RAMIREZ MENDEZ  CYNTHIA MERCEDES</t>
  </si>
  <si>
    <t>REAÑO SILVA AMIR GUILLERMO</t>
  </si>
  <si>
    <t>RODRIGUEZ PRECIADO NATALY ALEJANDRA</t>
  </si>
  <si>
    <t>SANCHEZ PINEDA RONALD EDDY</t>
  </si>
  <si>
    <t>76372402</t>
  </si>
  <si>
    <t>SILVA HINOSTROZA STEVEN JAIR MANUEL</t>
  </si>
  <si>
    <t xml:space="preserve">SUÁREZ  CRUZ  FIORELLA MERCEDES </t>
  </si>
  <si>
    <t xml:space="preserve">SUAREZ ROJAS MAX ANTHONY </t>
  </si>
  <si>
    <t>SULCA PACOMPIA ROCIO LIZ</t>
  </si>
  <si>
    <t>TAZA ARANCIBIA JAVIER HORACIO</t>
  </si>
  <si>
    <t>00082593</t>
  </si>
  <si>
    <t>VELA PEZO NORMA ANGELICA</t>
  </si>
  <si>
    <t>VELASQUEZ LEVANO MARITZA DEL CARMEN</t>
  </si>
  <si>
    <t>08947718</t>
  </si>
  <si>
    <t>VILLEGAS ZEBALLOS MARIELA</t>
  </si>
  <si>
    <t>ASESOR UE-09</t>
  </si>
  <si>
    <t>ALBERCA RAMOS, Jose Edilberto</t>
  </si>
  <si>
    <t>CONTADOR CPC</t>
  </si>
  <si>
    <t>Profesional</t>
  </si>
  <si>
    <t>SUPERVISOR DE OBRAS EN INFRAESTRUCTURA</t>
  </si>
  <si>
    <t>06650574</t>
  </si>
  <si>
    <t>BEJARANO ZAVALA, Felipe</t>
  </si>
  <si>
    <t>ING. CIVIL</t>
  </si>
  <si>
    <t>PROYECTO DE INVERSION - UE-009</t>
  </si>
  <si>
    <t>07179366</t>
  </si>
  <si>
    <t>FIGUEROA PELLA Gino Frenando</t>
  </si>
  <si>
    <t>ING. ECONOMISTA</t>
  </si>
  <si>
    <t>SUPERVISOR DE PROYECTOS DE INVERSION</t>
  </si>
  <si>
    <t>EVELYN SOTO GARCIA</t>
  </si>
  <si>
    <t xml:space="preserve">REVISION DE EXPEDIENTES DE VIATICOS </t>
  </si>
  <si>
    <t>PACOTAYPE CHUCHON, Maria Angelica</t>
  </si>
  <si>
    <t>ASIST. CONTABILIDAD</t>
  </si>
  <si>
    <t>ASISTENTE DE CONTROL PATRIMONIAL</t>
  </si>
  <si>
    <t>01154882</t>
  </si>
  <si>
    <t>TANTA TONGONBOL, Flor Ulcida</t>
  </si>
  <si>
    <t>10817658</t>
  </si>
  <si>
    <t>GONZALES TUNQUI ROXANA ELIZABETH</t>
  </si>
  <si>
    <t>010-34: VIII DIRECCION TERRITORIAL DE POLICIA - HUANCAYO</t>
  </si>
  <si>
    <t xml:space="preserve">RECURSOS ORDINARIOS </t>
  </si>
  <si>
    <t>Especialista en Presupuesto</t>
  </si>
  <si>
    <t>MARTINEZ VERÁSTEGUI, Humberto Amadeo</t>
  </si>
  <si>
    <t>Contador</t>
  </si>
  <si>
    <t>Magister</t>
  </si>
  <si>
    <t>Contador Público</t>
  </si>
  <si>
    <t>Conservador de Ambiente</t>
  </si>
  <si>
    <t>ROBLES TORRES, Juan Manuel</t>
  </si>
  <si>
    <t>2</t>
  </si>
  <si>
    <t>Cocinero</t>
  </si>
  <si>
    <t>CHAVEZ LÓPEZ, Oscar Giussepe</t>
  </si>
  <si>
    <t>Especialista en Proyectos de Inversión</t>
  </si>
  <si>
    <t xml:space="preserve">ARROYO JURADO, Yanet Eugenia </t>
  </si>
  <si>
    <t>Arquitecta</t>
  </si>
  <si>
    <t>RODRIGUEZ HINOSTROZA, Deysi Mabel</t>
  </si>
  <si>
    <t>Economista</t>
  </si>
  <si>
    <t>Implementador SIGA</t>
  </si>
  <si>
    <t>CHAMORRO ALFARO, Susam Niskar</t>
  </si>
  <si>
    <t>Ingeniera de Sistemas y Computación</t>
  </si>
  <si>
    <t xml:space="preserve">Perito Contable </t>
  </si>
  <si>
    <t>ALEGRE VILLANUEVA, Ulser</t>
  </si>
  <si>
    <t>ROJAS CANCHAN, Iván Porfirio</t>
  </si>
  <si>
    <t>Administrador</t>
  </si>
  <si>
    <t>Licenciado en Administración</t>
  </si>
  <si>
    <t>012-36: X DIRECCION TERRITORIAL DE POLICIA - CUSCO</t>
  </si>
  <si>
    <t>44486928</t>
  </si>
  <si>
    <t>MONTESINOS CACERES, KATTY</t>
  </si>
  <si>
    <t>TÉCNICOS</t>
  </si>
  <si>
    <t>NIVEL SUPERIOR</t>
  </si>
  <si>
    <t>TÉCNICO</t>
  </si>
  <si>
    <t>ADENDA</t>
  </si>
  <si>
    <t>18.000.00</t>
  </si>
  <si>
    <t>ADENNDA</t>
  </si>
  <si>
    <t>ASISTENTE DE INFORMACIÓN ESTADÍSTICA Y LOGÍSTICA</t>
  </si>
  <si>
    <t>06686651</t>
  </si>
  <si>
    <t>AYQUIPA LUPU, VALENTIN ANTONIO</t>
  </si>
  <si>
    <t>72038714</t>
  </si>
  <si>
    <t>ENRIQUEZ LOZANO, CARLOS ALFREDO</t>
  </si>
  <si>
    <t>40512507</t>
  </si>
  <si>
    <t>CONTRERAS ZARAVIA, GLENNY AYDA</t>
  </si>
  <si>
    <t>41812500</t>
  </si>
  <si>
    <t>DONGO QUISPE, LIZETH</t>
  </si>
  <si>
    <t>OPERADOR DE MESA DE PARTES, EXPEDICIÓN DE COPIAS CERTIFICADAS Y ATENCIÓN AL PÚBLICO</t>
  </si>
  <si>
    <t>42946736</t>
  </si>
  <si>
    <t>ASLLA USCAPI, NORMAN JOEL</t>
  </si>
  <si>
    <t>42872746</t>
  </si>
  <si>
    <t>CARDEÑA VILLAVICENCIO, ROGER</t>
  </si>
  <si>
    <t>46620451</t>
  </si>
  <si>
    <t>QUISPE CHOQQUE, EDITH MIRIAM</t>
  </si>
  <si>
    <t>41949725</t>
  </si>
  <si>
    <t>HUAMANI  AÑO, FLORA</t>
  </si>
  <si>
    <t>45455275</t>
  </si>
  <si>
    <t>POCOHUANCA HUALLPA, JEAN CARLOS YVAN</t>
  </si>
  <si>
    <t>018-42: DIRECCION DE AVIACION POLICIAL</t>
  </si>
  <si>
    <t>VIVANCO JAIME JOSE MANUEL</t>
  </si>
  <si>
    <t>TITULO PROFESIONAL</t>
  </si>
  <si>
    <t>MONTALVA AYALA JACQUELINE MERCEDES</t>
  </si>
  <si>
    <t>CONTADORA</t>
  </si>
  <si>
    <t xml:space="preserve">UNIVERSITARIO </t>
  </si>
  <si>
    <t>VALLADOLID HUAYANA DEIDAMIA  SUHEY</t>
  </si>
  <si>
    <t>ASISTENTE PRESUPUESTO</t>
  </si>
  <si>
    <t>CASAMAYOR CHAVEZ RODRIGO ALONSO</t>
  </si>
  <si>
    <t>SARMIENTO GARCIA JOSE CLAUDIO</t>
  </si>
  <si>
    <t>UNIVERSITARIO INCOMPETO</t>
  </si>
  <si>
    <t>RUTTI ALEJO PEDRO</t>
  </si>
  <si>
    <t>TECNICO COMPLETO</t>
  </si>
  <si>
    <t>ASISTENTE ADMINSTRATIVO</t>
  </si>
  <si>
    <t>BIMINCHUMO TANCUN JENNY ROXANA</t>
  </si>
  <si>
    <t>BARRAGAN SALAS JUAN ANTONIO</t>
  </si>
  <si>
    <t>CAPACITACION OCUPACIONAL</t>
  </si>
  <si>
    <t>MECANICO AERONAUTICO</t>
  </si>
  <si>
    <t>MALASQUEZ QUIQUIA TADEO DINO</t>
  </si>
  <si>
    <t>MECANICO</t>
  </si>
  <si>
    <t>YAURI SORIANO GINO JAVIER</t>
  </si>
  <si>
    <t>BERNAL AGÜERO JULIANA</t>
  </si>
  <si>
    <t>MANTENIMIENTO DE AMBIENTES</t>
  </si>
  <si>
    <t>ARNAO MARIN VICTOR JULIO</t>
  </si>
  <si>
    <t>ESPECIALISTA EN ALMACENES</t>
  </si>
  <si>
    <t>CABRERA LOPEZ ELIZABETH DIANA</t>
  </si>
  <si>
    <t>IMPLEMENTADOR DE SIGA</t>
  </si>
  <si>
    <t>MARTIN SEMINARIO DIEGO LEONARDO</t>
  </si>
  <si>
    <t>LIC. ADMINISTRACION</t>
  </si>
  <si>
    <t>MAESTRO DE COCINA</t>
  </si>
  <si>
    <t>CABEZA SERRANO LOLO JOSE</t>
  </si>
  <si>
    <t>LEON ORTIZ ALFONSO MARTIN</t>
  </si>
  <si>
    <t>LA ROSA FRANCIA CARLOS EMILIO</t>
  </si>
  <si>
    <t>INGENIERO AERONAUTICO</t>
  </si>
  <si>
    <t>CHUQUINO CAPA MARLON PETERSON</t>
  </si>
  <si>
    <t>PALMA GUTIERREZ LILIANA ROCIO</t>
  </si>
  <si>
    <t>IMPEMENTADOR CONTABLE</t>
  </si>
  <si>
    <t>CENTENO ÑAÑEZ JOSE ROMAN</t>
  </si>
  <si>
    <t>PALMA CUELA EVELYN KAREN</t>
  </si>
  <si>
    <t>019-43: ESCUELA NACIONAL DE FORMACIÓN PROFESIONAL POLICIAL PNP</t>
  </si>
  <si>
    <t>ALCALA VIVANCO JUAN ROMAN</t>
  </si>
  <si>
    <t>TEC. EN COMP. E INFOR</t>
  </si>
  <si>
    <t>ALEGRE PARAVICINI RONNY ANGELO</t>
  </si>
  <si>
    <t>ANALISTA INF.</t>
  </si>
  <si>
    <t>ARCE SIHUE GERARDO ALBERTO</t>
  </si>
  <si>
    <t>ARENAS CELI CLARK RUSBIN</t>
  </si>
  <si>
    <t>ASQUI ASQUI EDGAR</t>
  </si>
  <si>
    <t>AULLA LUDEÑA FORTUNATO</t>
  </si>
  <si>
    <t>MANT. LIMPIEZA</t>
  </si>
  <si>
    <t>ALEJOS QUISPE MARITZA</t>
  </si>
  <si>
    <t xml:space="preserve">BARDALES PEZO DE CUBAS ERICA </t>
  </si>
  <si>
    <t>BARDALES PEREZ RENE</t>
  </si>
  <si>
    <t xml:space="preserve">BARZOLA FLORES JUDITH MONICA  </t>
  </si>
  <si>
    <t>BAUTISTA CARMONA AUGUSTO ALEJANDRO</t>
  </si>
  <si>
    <t>BENITES OCHANTE ELVA</t>
  </si>
  <si>
    <t xml:space="preserve">BERROCAL GARCIA JILBER    </t>
  </si>
  <si>
    <t>TEC. EN COMP. E INFO</t>
  </si>
  <si>
    <t xml:space="preserve">BLAS QUISPE RENZO    </t>
  </si>
  <si>
    <t>AUXILIAR DOCUM.</t>
  </si>
  <si>
    <t>BRAVO REYNA ANGEL MARTIN</t>
  </si>
  <si>
    <t>BUENDIA LIMACHI ALEJANDRINA TEOFILA</t>
  </si>
  <si>
    <t>CAHUACHI CAHUAZA BERNABE</t>
  </si>
  <si>
    <t>DIG. CON CONOC</t>
  </si>
  <si>
    <t>CAJO BENITES VANESSA VALERIA</t>
  </si>
  <si>
    <t>º</t>
  </si>
  <si>
    <t>CALLE DOMINGUEZ MARIA DIONISIA</t>
  </si>
  <si>
    <t xml:space="preserve">CALSIN ZAPANA RUTH VILMA   </t>
  </si>
  <si>
    <t>CARRASCO HUAMAN RENEE</t>
  </si>
  <si>
    <t xml:space="preserve">CARRASCO HUAMAN ROBERTO </t>
  </si>
  <si>
    <t xml:space="preserve">CASTILLO REINADO JUAN ARTURO   </t>
  </si>
  <si>
    <t xml:space="preserve">CASTILLO AGÜERO CORINA    </t>
  </si>
  <si>
    <t>CASTILLO AGÜERO MARLENI</t>
  </si>
  <si>
    <t>CASTILLO VERDE TEODOCIA</t>
  </si>
  <si>
    <t>TEC. EN COMP. E INFORMATICA</t>
  </si>
  <si>
    <t>CAYCHO AYLLON EDERY ROYLER</t>
  </si>
  <si>
    <t>TRAB. DE MANT.</t>
  </si>
  <si>
    <t>CESPEDES GARCIA ROSA ISABEL</t>
  </si>
  <si>
    <t>CHAIÑA SULLCA HECTOR</t>
  </si>
  <si>
    <t>CHAUCA SOLANO ELIZABETH BEATRIZ</t>
  </si>
  <si>
    <t>CHAVEZ HERRERA CELIA</t>
  </si>
  <si>
    <t>CHAVEZ YARASCA MARCO ANTONIO</t>
  </si>
  <si>
    <t>CHICLLA MELO EMILY JUDITH</t>
  </si>
  <si>
    <t xml:space="preserve">CHOQUEPATA FLORES PERCY  </t>
  </si>
  <si>
    <t xml:space="preserve">COLCHON VALERIANO CESAR AUGUSTO </t>
  </si>
  <si>
    <t xml:space="preserve">CUEVA ATAHUAMAN KATTY  </t>
  </si>
  <si>
    <t>CUEVA TOVAR JAQUELIN DINA</t>
  </si>
  <si>
    <t>CURI RENGIFO CINTHIA KATHERINE</t>
  </si>
  <si>
    <t>DIAZ DIAZ MARTIN ALBERTO</t>
  </si>
  <si>
    <t xml:space="preserve">DIEZ ALBERTI RICHARD    </t>
  </si>
  <si>
    <t>DIAZ GUIZADO GRECIA DEL 
CARMEN</t>
  </si>
  <si>
    <t>DURAND PAREDES GILBERTO</t>
  </si>
  <si>
    <t>DURAND SANTOYO NIEVES SOLEDAD</t>
  </si>
  <si>
    <t>AUXILIAR ADM</t>
  </si>
  <si>
    <t>EFFUS GUEVARA ALBERTO EUGENIO</t>
  </si>
  <si>
    <t>EGOAVIL QUISPE RAYDA</t>
  </si>
  <si>
    <t xml:space="preserve">ESCOBAR MAMANI ISIDORA  </t>
  </si>
  <si>
    <t>ESPINOZA ALVAREZ SANDRO</t>
  </si>
  <si>
    <t>ASISTENTE ADM</t>
  </si>
  <si>
    <t>ESPINOZA SALAZAR PATRICIA NATALY</t>
  </si>
  <si>
    <t>ASISTENTE INFORMATICO</t>
  </si>
  <si>
    <t>ESTRADA DE LA CRUZ MILAGROS DEL CARMEN</t>
  </si>
  <si>
    <t>FALCON ERAZO YOMER RAUL</t>
  </si>
  <si>
    <t>FLORES CHIQUILLAN LAURA</t>
  </si>
  <si>
    <t>FLORES RAMIREZ ROSBITH</t>
  </si>
  <si>
    <t>GALARZA PAPUYCO GREGORIO ISAIAS</t>
  </si>
  <si>
    <t xml:space="preserve">GALVEZ CHOQUE JAIME RICHARD   </t>
  </si>
  <si>
    <t xml:space="preserve">GARCIA PUMASUPA JORGE LUIS   </t>
  </si>
  <si>
    <t>GARCIA VILLANUEVA JENNIFER ELEANA</t>
  </si>
  <si>
    <t xml:space="preserve">GASPAR ORE JESUS ALBERTO   </t>
  </si>
  <si>
    <t>GOMEZ MEDRANO LIDIA AURELIA</t>
  </si>
  <si>
    <t xml:space="preserve">DIGITADOR </t>
  </si>
  <si>
    <t>GONZALES AQUINO ESTEFANI GREISI</t>
  </si>
  <si>
    <t>BACHILLER EN ADM.</t>
  </si>
  <si>
    <t>GONZALES CARDOZA EIMY FARAH</t>
  </si>
  <si>
    <t>GUTIERREZ ESCOBAR BIANCA LETICIA</t>
  </si>
  <si>
    <t>GUTIERREZ ASCOITIA DE TRUJILLO BEATRIZ MARGOT</t>
  </si>
  <si>
    <t>MANT.LIMP</t>
  </si>
  <si>
    <t>GUZMAN ALBINO MIGUEL ARMANDO</t>
  </si>
  <si>
    <t xml:space="preserve">HILARIO CRISANTO MARIA ROSARIO   </t>
  </si>
  <si>
    <t>TECNICO EN COMP.</t>
  </si>
  <si>
    <t>HILARIO CRISANTO LUZ KATTY</t>
  </si>
  <si>
    <t xml:space="preserve">HUAMAN YUCA MIGUEL </t>
  </si>
  <si>
    <t xml:space="preserve">HUAMAN YUCA FAUSTINO   </t>
  </si>
  <si>
    <t>CHEF</t>
  </si>
  <si>
    <t>HUAMAN HINOSTROZA ALEXANDER RUZ</t>
  </si>
  <si>
    <t>HUAMAN YUTO HILARIO</t>
  </si>
  <si>
    <t>DIGITADOR</t>
  </si>
  <si>
    <t>HUAMANCHARI SOSA MERCEDES LUZ</t>
  </si>
  <si>
    <t>TEC. EN COMP. E INF.</t>
  </si>
  <si>
    <t>HUAMANI REYES JUANA PAOLA</t>
  </si>
  <si>
    <t>HUANAQUIRI ARICARI KARINA</t>
  </si>
  <si>
    <t xml:space="preserve">HUMPIRI CERON BERTHA LUCY   </t>
  </si>
  <si>
    <t>HUAROC CHALCO EMMA AMYRA</t>
  </si>
  <si>
    <t>INUMA SINUIRE SEGUNDO  C</t>
  </si>
  <si>
    <t>JANAMPA MONTES EDY</t>
  </si>
  <si>
    <t xml:space="preserve">JARA YANCE DEYVI JHON   </t>
  </si>
  <si>
    <t xml:space="preserve">GASFITERO                                              </t>
  </si>
  <si>
    <t>JAVE CARUAPOMA JULIO ALFONSO</t>
  </si>
  <si>
    <t>KOGA NAVARRO CARLOS ALEXANDER</t>
  </si>
  <si>
    <t>LEON HUAYLLAQUISPE TANIA SORAYDA</t>
  </si>
  <si>
    <t xml:space="preserve">LLACZA CHAMORRO DALILA ROSARIO   </t>
  </si>
  <si>
    <t>LLOCLLA FLORES SANDRO OMAR</t>
  </si>
  <si>
    <t>LOPEZ LUNA PABLO ALFONSO</t>
  </si>
  <si>
    <t>MACHACUAY PIZARRO LIZETH VICTORIA</t>
  </si>
  <si>
    <t>MALDONADO CANALES MARY YSABEL</t>
  </si>
  <si>
    <t xml:space="preserve">MAMANI YUPA ELENA FRANCESCA   </t>
  </si>
  <si>
    <t>AUXILIAR ADM.</t>
  </si>
  <si>
    <t>MANINI CALLAÑAUPA JESUS MARIA</t>
  </si>
  <si>
    <t>MARTINEZ LOPEZ MARCOS TEOFILO</t>
  </si>
  <si>
    <t>MEDINA BERMUDEZ JANNIBELL ELLIANI</t>
  </si>
  <si>
    <t>TECNICO ELECTRONICO</t>
  </si>
  <si>
    <t>MEGO DIAZ JOSE ANDER</t>
  </si>
  <si>
    <t xml:space="preserve">MIRANDA RAMOS DORIS    </t>
  </si>
  <si>
    <t>MIRANDA ZEGARRA KENNY RONALD</t>
  </si>
  <si>
    <t xml:space="preserve">MONTERO GUTIERREZ ELENA    </t>
  </si>
  <si>
    <t>MORALES GONZALES ELENO</t>
  </si>
  <si>
    <t>MORALES BLAS RUTH ANGELICA</t>
  </si>
  <si>
    <t>MORALES HILARIO DORIS</t>
  </si>
  <si>
    <t>MOULET BARDALES KARLA ESTELA ELVINA</t>
  </si>
  <si>
    <t>MANCHEGO ORTIZ NILTON CESAR</t>
  </si>
  <si>
    <t>ASISTENTE ADM.</t>
  </si>
  <si>
    <t>MONZON PEDRAZA YULISA</t>
  </si>
  <si>
    <t>NORIEGA GONZALES MARY NELLY</t>
  </si>
  <si>
    <t xml:space="preserve">ÑAHUI VILCAS YENY    </t>
  </si>
  <si>
    <t>OCHOA CUTIPA JESUS ALBERTO</t>
  </si>
  <si>
    <t xml:space="preserve">ORBE GUERRA LIZ LICHI   </t>
  </si>
  <si>
    <t>ORDINOLA SHUPINGAHUA JIM LISSET</t>
  </si>
  <si>
    <t xml:space="preserve">ORTEGA MARIA OLGA    </t>
  </si>
  <si>
    <t>ORTIZ BOLEJES ROBERTO TEOFILO</t>
  </si>
  <si>
    <t xml:space="preserve">PALMA PASMIÑO LORENA LLULIETH  </t>
  </si>
  <si>
    <t>PALOMINO ABAD LUIS FERNANDO</t>
  </si>
  <si>
    <t>JARDINERO</t>
  </si>
  <si>
    <t>PALOMINO ABAD ERNESTO ARMANDO</t>
  </si>
  <si>
    <t xml:space="preserve">PANDURO VILLACORTA INGRI SOLEDAD   </t>
  </si>
  <si>
    <t>PARILLO HUAYAPA LUZ MARIA</t>
  </si>
  <si>
    <t>PALOMINO TORRES FANNY ANGELICA</t>
  </si>
  <si>
    <t xml:space="preserve">QUIÑONES CHOQUEHUANCA YSABEL CONSUELO   </t>
  </si>
  <si>
    <t xml:space="preserve">QUISPE QUISPE VICTORIA MATILDE   </t>
  </si>
  <si>
    <t>QUISPE SALDIVAR TRINIDAD</t>
  </si>
  <si>
    <t>RAFFO EGUILUZ CECILIA GABRIELA</t>
  </si>
  <si>
    <t xml:space="preserve">RAMIREZ CISNEROS JOSE LUIS   </t>
  </si>
  <si>
    <t>RAMIREZ BENITES CLARA LIZBETH</t>
  </si>
  <si>
    <t>RAMIREZ SOTOMAYOR JOSE ARTURO</t>
  </si>
  <si>
    <t>TECNICO EN COMP</t>
  </si>
  <si>
    <t>RAMOS COLQUE FLOR DE MILAGROS</t>
  </si>
  <si>
    <t>RAMOS RAMIREZ ESTHER INES</t>
  </si>
  <si>
    <t>RENGIFO TAMANI JANETH</t>
  </si>
  <si>
    <t xml:space="preserve">RIVERA YPANAQUE EVELYN    </t>
  </si>
  <si>
    <t>RODRIGUEZ PACHECO PABLO</t>
  </si>
  <si>
    <t>RODRIGUEZ HANCO ANGELICA BEATRIZ</t>
  </si>
  <si>
    <t>RODRIGUEZ PEREZ MANUEL RICARDO</t>
  </si>
  <si>
    <t>ROJAS ROJAS HAYDEE VANESSA</t>
  </si>
  <si>
    <t xml:space="preserve">ROJAS IHUARAQUI GILBERT </t>
  </si>
  <si>
    <t xml:space="preserve">ROJAS ZAVALETA ALBERTO </t>
  </si>
  <si>
    <t>ROMERO SILVA DE FUENTES DORA AGUSTINA</t>
  </si>
  <si>
    <t>ROSALES CARHUANCHO CARLOS AMARILDO</t>
  </si>
  <si>
    <t>TECNICO EN ADM.</t>
  </si>
  <si>
    <t xml:space="preserve">ROSAS QUISPE ANGELICA    </t>
  </si>
  <si>
    <t>RUIZ ORTEGA YOLY ELVIRA</t>
  </si>
  <si>
    <t xml:space="preserve">SALAS OJEDA MARCO ANTONIO   </t>
  </si>
  <si>
    <t xml:space="preserve">SALAZAR ZAPANA RUBEN HIPOLITO   </t>
  </si>
  <si>
    <t>SANGAMA TARICUARIMA CHARLE DANIEL</t>
  </si>
  <si>
    <t xml:space="preserve">SARAVIA TABOADA JUNIORS JESUS </t>
  </si>
  <si>
    <t>SAUÑE TIBURCIO MIGUEL ANIBAL</t>
  </si>
  <si>
    <t>SOLIS HUANACO SIMIONA EDELMIRA</t>
  </si>
  <si>
    <t>MANTENIMIENTO (LIMPIEZA)</t>
  </si>
  <si>
    <t xml:space="preserve">SOTO GARAMENDI ANTHONY CESAR   </t>
  </si>
  <si>
    <t>SURCO URQUIZO EDGAR JULIAN</t>
  </si>
  <si>
    <t>SUZANO YACHAPA KEVIN BRAYAN</t>
  </si>
  <si>
    <t>TAFUR SOTO NICOLASA</t>
  </si>
  <si>
    <t xml:space="preserve">TAMARA VILLAFAN JANET MARVELINA </t>
  </si>
  <si>
    <t xml:space="preserve">TAPIA ORDOÑEZ ROGELIO    </t>
  </si>
  <si>
    <t>TERRONES ALVA CLORINDA</t>
  </si>
  <si>
    <t>TEVES ROMAN RAUL</t>
  </si>
  <si>
    <t xml:space="preserve">TOLENTINO GRADOS MEDALIZ  </t>
  </si>
  <si>
    <t>TECNICO EN COMP. E INF.</t>
  </si>
  <si>
    <t>UBILLUS CASTILLO ANA CECILIA</t>
  </si>
  <si>
    <t>UCSA KCACCASTO NESTOR</t>
  </si>
  <si>
    <t>URBINA VARGAS JUANA ROSA</t>
  </si>
  <si>
    <t xml:space="preserve">USTO LAUPA VERONICA    </t>
  </si>
  <si>
    <t xml:space="preserve">VALDERA SANCHEZ ANDREA    </t>
  </si>
  <si>
    <t xml:space="preserve">VARELA MEZA ANGEL VENAVENTURO   </t>
  </si>
  <si>
    <t>COMUNICADORA SOCIAL</t>
  </si>
  <si>
    <t>VARGAS VARGAS MARICELA</t>
  </si>
  <si>
    <t xml:space="preserve">VASQUEZ BOLAÑOS MARIA MAGDALENA   </t>
  </si>
  <si>
    <t>TECNICO EN COMP. INF.</t>
  </si>
  <si>
    <t>VASQUEZ CAYAMPE IRVING SANTIAGO</t>
  </si>
  <si>
    <t>VELA RAMIREZ BETSABE</t>
  </si>
  <si>
    <t xml:space="preserve">VICENCIO ANTAY JESSICA PAOLA   </t>
  </si>
  <si>
    <t xml:space="preserve">VIGO ALVAREZ JHORDAN ENRIQUE  </t>
  </si>
  <si>
    <t>VILCA CORNEJO JESUS RICARDO</t>
  </si>
  <si>
    <t>VILCA QUICO ANDRES LEONIDAS</t>
  </si>
  <si>
    <t xml:space="preserve">VILCHEZ PENADILLO ANA MELVA   </t>
  </si>
  <si>
    <t>VILLAFAN ARTEAGA PRIMITIVA PILAR</t>
  </si>
  <si>
    <t>VILLAR DE CASTRO RAYDA</t>
  </si>
  <si>
    <t>VILLARREAL CARRUITERO MIRZA FLOR</t>
  </si>
  <si>
    <t>VILLAVICENCIO ECHEVARRIA MARITZA VIRGINIA</t>
  </si>
  <si>
    <t xml:space="preserve">VILLEGAS PEREZ ROBINSON    </t>
  </si>
  <si>
    <t>VILLEGAS PEREZ MARCO ANTONIO</t>
  </si>
  <si>
    <t>VILLARRUBIA VILLAVICENCIO KAROLINA ROGELIA</t>
  </si>
  <si>
    <t>BACHILLER EN CONTAB.</t>
  </si>
  <si>
    <t>VILCHEZ PENADILLO MILAGROS ROCIO</t>
  </si>
  <si>
    <t>YACILA HONORES ROSA AMANDA</t>
  </si>
  <si>
    <t>YAHUARCANI AQUITUARI JENNY BELMIRA</t>
  </si>
  <si>
    <t>ANALISTAS EN SISTEMAS</t>
  </si>
  <si>
    <t>ZEGARRA URQUIZO RENATO</t>
  </si>
  <si>
    <t>TECNICO EN NUTRICION</t>
  </si>
  <si>
    <t>MELENDEZ LARA TATIANA</t>
  </si>
  <si>
    <t>MOZOS</t>
  </si>
  <si>
    <t>ILLA BARRIOS FABIAN</t>
  </si>
  <si>
    <t>CASTAÑEDA TAPIA FREDDY ROBERTO</t>
  </si>
  <si>
    <t>ASTOCONDOR RODRIGUEZ BRYAN IVAN</t>
  </si>
  <si>
    <t>ESPINOZA GUTIERREZ MAX JORDAN</t>
  </si>
  <si>
    <t>AYUDANTE COCINA</t>
  </si>
  <si>
    <t>09515005</t>
  </si>
  <si>
    <t>DURAN PARDO LOURDES</t>
  </si>
  <si>
    <t>PALOMINO MARTINEZ JULIAN WILFREDO</t>
  </si>
  <si>
    <t>CUSIHUAMAN RAMOS ROSA ESTHER</t>
  </si>
  <si>
    <t>ARQUIÑIVA ROJAS RUTH NOEMI</t>
  </si>
  <si>
    <t>HUAMANCULI PEREZ JUAN CARLOS</t>
  </si>
  <si>
    <t>VASQUEZ BARBARAN MARIA ELENA</t>
  </si>
  <si>
    <t>COCINEROS</t>
  </si>
  <si>
    <t>OBREGON ACUÑA HITLER CARLOS</t>
  </si>
  <si>
    <t>QUISPE AGUILAR KEVIN YOSHIRO</t>
  </si>
  <si>
    <t>MIRANDA VEGA MARIO MIRCO</t>
  </si>
  <si>
    <t>CANCHO ALARCON NELLY ESPERANZA</t>
  </si>
  <si>
    <t>AGUIRRE ESTRELLA RAUL ANTONIO</t>
  </si>
  <si>
    <t>FARFAN ROMAN CHRISTOFER MAIKOL</t>
  </si>
  <si>
    <t>PEREZ MOLINA KARLA CECILIA</t>
  </si>
  <si>
    <t>FERNANDEZ MEDINA MARIA GRACIELA</t>
  </si>
  <si>
    <t>09532581</t>
  </si>
  <si>
    <t>VELASQUEZ JAUREGUI GLADYS</t>
  </si>
  <si>
    <t>LIZARME SAMANIEGO ANTHONY SALVADOR</t>
  </si>
  <si>
    <t>CCOYLLO HUAMANYAURI MAGALY ELIZABETH</t>
  </si>
  <si>
    <t>LAURA VILCHEZ GIANNI STEFANY</t>
  </si>
  <si>
    <t>GONZALES VILLEGAS MARTIN RAFAEL</t>
  </si>
  <si>
    <t xml:space="preserve">ROJAS ROJAS JORGE LUIS   </t>
  </si>
  <si>
    <t>DAVILA ZELADA GRACIELA ENELITA</t>
  </si>
  <si>
    <t>SILVA FARFAN LISBETH</t>
  </si>
  <si>
    <t>HUAMAN CHAVEZ ERIKA LUCIA</t>
  </si>
  <si>
    <t>CARHUAMACA LAURA CHRISTIAN ALBERTO</t>
  </si>
  <si>
    <t>DAVILA SANTA CRUZ GRACE KELLY</t>
  </si>
  <si>
    <t>10558023</t>
  </si>
  <si>
    <t>CARBAJAL SULCA NELVA</t>
  </si>
  <si>
    <t xml:space="preserve">ORMEÑO PASACHE JOSE LUIS   </t>
  </si>
  <si>
    <t>ALVARADO RAMOS ABRAHAM FRANKLIN</t>
  </si>
  <si>
    <t>VILCHEZ AGUADO JEFFERSON ALEJANDRO</t>
  </si>
  <si>
    <t>09806661</t>
  </si>
  <si>
    <t>GUTIERREZ ORTEGA CARMEN ROSA</t>
  </si>
  <si>
    <t>TICONA PFOCCORI MELCHORITA RUFINA</t>
  </si>
  <si>
    <t>SIERRA GOMEZ DAVID</t>
  </si>
  <si>
    <t>CRUZ MATTOS ERNESTO ELIAS</t>
  </si>
  <si>
    <t>VENANCIO CHAVEZ LUIS ALBERTO</t>
  </si>
  <si>
    <t>PUERTAS GALLARDO ROSA AMALIA</t>
  </si>
  <si>
    <t>JAICO GOYENA EDUARDO ANDRE</t>
  </si>
  <si>
    <t>NUÑEZ MAYANGA JUAN ANTONIO</t>
  </si>
  <si>
    <t>MENDOZA MACEDO KEY JOHANA</t>
  </si>
  <si>
    <t>TECNICO ADM.</t>
  </si>
  <si>
    <t>REYES ZAVALETA SAMMY PAOLA</t>
  </si>
  <si>
    <t>TEC. ADIES.R DE CABALLOS</t>
  </si>
  <si>
    <t>NORIA RODRIGUEZ MANUEL ENRIQUE</t>
  </si>
  <si>
    <t>TECNICO EN NUT.</t>
  </si>
  <si>
    <t>06727337</t>
  </si>
  <si>
    <t>QUISPE SILVA DE MORANTE JUANA ESPERANZA</t>
  </si>
  <si>
    <t>TEC. CONTABLE Y KARD.</t>
  </si>
  <si>
    <t>QUISPE CARHUAS MAXIMO</t>
  </si>
  <si>
    <t>VILCA QUICO Enrique Fredy</t>
  </si>
  <si>
    <t xml:space="preserve">DIAZ DIAZ Lisbeth Magaly </t>
  </si>
  <si>
    <t>CERNA TICONA Rocio Janeth</t>
  </si>
  <si>
    <t>CASTILLO VARIAS OSCAR FERNANDO</t>
  </si>
  <si>
    <t>CHAMBE TITO MARIO MARTIN</t>
  </si>
  <si>
    <t>CHAUCA LAURENCIO EMERSON JOSIMAR</t>
  </si>
  <si>
    <t>CHILLITUPA RAYMI JOSE GABRIEL</t>
  </si>
  <si>
    <t>CISNEROS CHAUCA BONNI STEVE</t>
  </si>
  <si>
    <t>CRUZADO GOICOCHEA MANUEL ABELARDO</t>
  </si>
  <si>
    <t>DURAN PARDO LORENA YANINA</t>
  </si>
  <si>
    <t>GALAN RAMOS FANNY</t>
  </si>
  <si>
    <t>GAVILANO GRADOS MIRIAM ZENAIDA</t>
  </si>
  <si>
    <t>GRIMALDO MAYAUTE WILLIAM DANIEL</t>
  </si>
  <si>
    <t>GUTIERREZ GARCIA MERCEDES DEL PILAR</t>
  </si>
  <si>
    <t>JARA MATOS RAYSA LUCIA</t>
  </si>
  <si>
    <t>LACHIRA INGA ANGELICA</t>
  </si>
  <si>
    <t>MEDINA SOTELO ERICK MICHAEL</t>
  </si>
  <si>
    <t>MENDOZA CRUZ EVELYN SOFIA</t>
  </si>
  <si>
    <t>MONTERO YOVERA DANIEL ROMARIO</t>
  </si>
  <si>
    <t>MORALES PASTRANA MELECIO</t>
  </si>
  <si>
    <t>MUÑOZ CORONEL PAUL JAIRO</t>
  </si>
  <si>
    <t>RIVERA ACOSTA LIZ LOURDES</t>
  </si>
  <si>
    <t>OPERADOR DE CALDEROS</t>
  </si>
  <si>
    <t>RUJEL ORTIZ JAMES ARNOLD</t>
  </si>
  <si>
    <t>SALINAS CALDERON JHAN PIERRE</t>
  </si>
  <si>
    <t>TEVES ROMAN CARLOS OSWALDO</t>
  </si>
  <si>
    <t>TITO CCASIHUE JHON PERCY</t>
  </si>
  <si>
    <t>VIDAL CASTILLO LILIANA PATRICIA</t>
  </si>
  <si>
    <t>VIDAL MORI ELA</t>
  </si>
  <si>
    <t>22082131</t>
  </si>
  <si>
    <t>CALDERON LOPEZ ELENA ISABEL</t>
  </si>
  <si>
    <t xml:space="preserve">CARDEÑA CANTO WILFREDO </t>
  </si>
  <si>
    <t>GALOPINO SEMINARIO DANIEL ALFONSO</t>
  </si>
  <si>
    <t>JUAREZ SIGUAS JORGE LUIS</t>
  </si>
  <si>
    <t>MENDEZ QUISPE BRAYAN WILLIAMS</t>
  </si>
  <si>
    <t>06080757</t>
  </si>
  <si>
    <t>ORTEGA MOYA JUAN CARLOS</t>
  </si>
  <si>
    <t>QUISPE URIBE MALORIE SHIRLEY</t>
  </si>
  <si>
    <t>ROSALINO BERMUDEZ STEFFANNY BRISSETTE</t>
  </si>
  <si>
    <t>SANCHEZ MEDINA IVAN ARTURO</t>
  </si>
  <si>
    <t>SILVA ISUIZA JOHANA FIORELA</t>
  </si>
  <si>
    <t>SORIA PACHECO HENRY RAPHAEL</t>
  </si>
  <si>
    <t>TUMAYLLA CARDENAS JOHEL SANTIAGO</t>
  </si>
  <si>
    <t xml:space="preserve">VASQUEZ HUATAY RICHARD </t>
  </si>
  <si>
    <t>VASQUEZ EFFIO KARIN MARITA</t>
  </si>
  <si>
    <t>VERA CHUMACERO ZULMI NADIA</t>
  </si>
  <si>
    <t>09575135</t>
  </si>
  <si>
    <t>MANINI CALLAÑAUPA Olga  Lidya</t>
  </si>
  <si>
    <t>ESCUDERO MAZA Fernando</t>
  </si>
  <si>
    <t>PROFESIONAL</t>
  </si>
  <si>
    <t>29723083</t>
  </si>
  <si>
    <t>ZEGARRA BASTIDAS Nadia Aracely</t>
  </si>
  <si>
    <t>RIOS LUCERO Lisset</t>
  </si>
  <si>
    <t xml:space="preserve">ROJAS YARANGA Margarita </t>
  </si>
  <si>
    <t>ARELLANO POQUIOMA Erick</t>
  </si>
  <si>
    <t xml:space="preserve">MENDOZA MENDOZA Kevin </t>
  </si>
  <si>
    <t xml:space="preserve">VASQUEZ QUINTANILLA Jackeline </t>
  </si>
  <si>
    <t>73808375</t>
  </si>
  <si>
    <t xml:space="preserve">HUAMANI TITO Jimena Mirella </t>
  </si>
  <si>
    <t>76836076</t>
  </si>
  <si>
    <t xml:space="preserve">GUTIERREZ SARMIENTO Antonella </t>
  </si>
  <si>
    <t>RECURSOS ODINARIOS</t>
  </si>
  <si>
    <t>46083818</t>
  </si>
  <si>
    <t>ACUÑA MENDOZA FIORELLA CINTHIA</t>
  </si>
  <si>
    <t>01</t>
  </si>
  <si>
    <t>ENFERMERO</t>
  </si>
  <si>
    <t>43494607</t>
  </si>
  <si>
    <t>ALBORNOZ GARCIA MARCO ANTONIO</t>
  </si>
  <si>
    <t>ENFERMERA</t>
  </si>
  <si>
    <t xml:space="preserve">MEDICO GENERAL </t>
  </si>
  <si>
    <t>10613695</t>
  </si>
  <si>
    <t>ARIZMENDI QUIROZ MILAN MANUEL</t>
  </si>
  <si>
    <t>MEDICO GENERAL</t>
  </si>
  <si>
    <t>43262504</t>
  </si>
  <si>
    <t>BEJAR ALVARADO DE CAMPOS CINTHYA MADELEINE</t>
  </si>
  <si>
    <t>TECNICO EN COCINA</t>
  </si>
  <si>
    <t>45466287</t>
  </si>
  <si>
    <t>BRONCANO VERA MADELY MILAGROS</t>
  </si>
  <si>
    <t>06805043</t>
  </si>
  <si>
    <t>CAMARGO SIGUEL VICKY MARLENE</t>
  </si>
  <si>
    <t>47320399</t>
  </si>
  <si>
    <t xml:space="preserve">CERON RODAS MARILUZ           </t>
  </si>
  <si>
    <t>08135457</t>
  </si>
  <si>
    <t>CHIPANA HUAMAN RAQUEL PETRONILA</t>
  </si>
  <si>
    <t>42951680</t>
  </si>
  <si>
    <t>CORDOVA  QUISPE KARLA MANUELA</t>
  </si>
  <si>
    <t>MEDICO MEDICINA INTERNA</t>
  </si>
  <si>
    <t>21120594</t>
  </si>
  <si>
    <t>CORTEZ CAPCHA NERIDA LOIDA  - Med Interna</t>
  </si>
  <si>
    <t xml:space="preserve">MEDICO ESPECIALISTA </t>
  </si>
  <si>
    <t>MEDICO ESPECIALISTA</t>
  </si>
  <si>
    <t>MEDICO NEUROLOGO</t>
  </si>
  <si>
    <t>42429158</t>
  </si>
  <si>
    <t>GARCIA MEDINA PAOLA FIORELLA</t>
  </si>
  <si>
    <t>MEDICO ALERGÓLOGO</t>
  </si>
  <si>
    <t>08694901</t>
  </si>
  <si>
    <t>GARCIA NAVARRO DALHILA JANETT ELENA</t>
  </si>
  <si>
    <t>44062900</t>
  </si>
  <si>
    <t>GODOY MENDEZ YESSICA</t>
  </si>
  <si>
    <t>03890027</t>
  </si>
  <si>
    <t>GOMEZ VALIENTE DE CALDERON CARMEN ROSA</t>
  </si>
  <si>
    <t>03</t>
  </si>
  <si>
    <t>10508979</t>
  </si>
  <si>
    <t>HUAYLLIDO BALDEON CRISTINA</t>
  </si>
  <si>
    <t>10741415</t>
  </si>
  <si>
    <t>HUERTAS RAMOS JOHAN ARTURO</t>
  </si>
  <si>
    <t>ADMINISTRADOR DE REDES</t>
  </si>
  <si>
    <t>47631052</t>
  </si>
  <si>
    <t>ISIDRO CONTRERAS FERNANDO MICHAEL</t>
  </si>
  <si>
    <t>06</t>
  </si>
  <si>
    <t>QUIMICO FARMACEUTICO</t>
  </si>
  <si>
    <t>31602240</t>
  </si>
  <si>
    <t>LA ROSA SANCHEZ PAREDES MARIA ISABEL</t>
  </si>
  <si>
    <t>42695395</t>
  </si>
  <si>
    <t>LA TORRE FUENTES DE BARRIENTOS CARMEN DUVALY</t>
  </si>
  <si>
    <t>42097302</t>
  </si>
  <si>
    <t>LAUREANO LAZO ANGELA VANESSA</t>
  </si>
  <si>
    <t>44081989</t>
  </si>
  <si>
    <t>MAYURI MALCA PAOLA CYNTHIA BRIGITTE</t>
  </si>
  <si>
    <t>74867456</t>
  </si>
  <si>
    <t>MENDOZA DURAND DEYVID MANUEL</t>
  </si>
  <si>
    <t>41886753</t>
  </si>
  <si>
    <t>MUÑOZ VALERA IVONNI MAYLADINE</t>
  </si>
  <si>
    <t>41964457</t>
  </si>
  <si>
    <t>NEGRON RODRIGUEZ JOSE GABRIEL</t>
  </si>
  <si>
    <t>04</t>
  </si>
  <si>
    <t>21783101</t>
  </si>
  <si>
    <t>PACHAS RAMOS JORGE WILFREDO</t>
  </si>
  <si>
    <t>44560028</t>
  </si>
  <si>
    <t>PALACIOS SOLIS PATRICIA</t>
  </si>
  <si>
    <t>44851784</t>
  </si>
  <si>
    <t>PALOMINO BULEJE NADIA BARBIE</t>
  </si>
  <si>
    <t>44013133</t>
  </si>
  <si>
    <t>PALOMINO MEDINA FABIOLA DENISE</t>
  </si>
  <si>
    <t>OBSTETRA</t>
  </si>
  <si>
    <t>44246925</t>
  </si>
  <si>
    <t>RODRIGUEZ VARGAS GELLY ORNELLA</t>
  </si>
  <si>
    <t>15300126</t>
  </si>
  <si>
    <t>ROJAS FUNG LELIA PATRICIA</t>
  </si>
  <si>
    <t>70096127</t>
  </si>
  <si>
    <t>ROJAS YATACO VANESSA MILAGROS</t>
  </si>
  <si>
    <t>TEC. MÉDICO REHABILITACIÓN</t>
  </si>
  <si>
    <t>45603970</t>
  </si>
  <si>
    <t>RUIZ EDQUEN VICTORIA</t>
  </si>
  <si>
    <t>44484781</t>
  </si>
  <si>
    <t>RUIZ FLORES KATERINE MARICELLA</t>
  </si>
  <si>
    <t>10107556</t>
  </si>
  <si>
    <t>RUIZ HERMOZA ROCIO</t>
  </si>
  <si>
    <t>10512136</t>
  </si>
  <si>
    <t>SERVAN ALVARADO MARLENE</t>
  </si>
  <si>
    <t>12</t>
  </si>
  <si>
    <t>45945252</t>
  </si>
  <si>
    <t>TESEN PUPUCHE MARIA MERCEDES</t>
  </si>
  <si>
    <t>15731358</t>
  </si>
  <si>
    <t>TICA ANAYA REINALDO</t>
  </si>
  <si>
    <t>09</t>
  </si>
  <si>
    <t>43104596</t>
  </si>
  <si>
    <t>VELA BARBARAN ERICK LEROY</t>
  </si>
  <si>
    <t>10156695</t>
  </si>
  <si>
    <t>YUCRA MAMANI SONIA</t>
  </si>
  <si>
    <t>022-1147: PNP - XI DIRECCION TERRITORIAL DE POLICIA - AREQUIPA</t>
  </si>
  <si>
    <t>AUXILIAR  DE POLICIA</t>
  </si>
  <si>
    <t xml:space="preserve">ALARCON COLLAO JERSON RENATO  </t>
  </si>
  <si>
    <t>INGIENIERIA COMERCIAL</t>
  </si>
  <si>
    <t xml:space="preserve">ALAVE FLORES HENRY ALFREDO  </t>
  </si>
  <si>
    <t>CIENCIAS CONTABLES Y FINANCIERAS</t>
  </si>
  <si>
    <t xml:space="preserve">ALEJOS PARIHUANA JEAN PIERRE ALEXIS  </t>
  </si>
  <si>
    <t>INGENIERIA COMERCIAL</t>
  </si>
  <si>
    <t xml:space="preserve">ALVAREZ JARAMILLO ALVARO ERNESTO   </t>
  </si>
  <si>
    <t xml:space="preserve">APONTE QUISPE STEFANI NICOLE    </t>
  </si>
  <si>
    <t xml:space="preserve">ARA ALAJA ROXANA MARGOT </t>
  </si>
  <si>
    <t>GESTION PUBLICA</t>
  </si>
  <si>
    <t xml:space="preserve">AVILA MARTINEZ ALICIA JASMIN  </t>
  </si>
  <si>
    <t>CIENCIAS ADMINISTRATIVAS</t>
  </si>
  <si>
    <t>TITULADA</t>
  </si>
  <si>
    <t>00792602</t>
  </si>
  <si>
    <t xml:space="preserve">CAÑI CHIPANA FIDIÑA ANTONIETA </t>
  </si>
  <si>
    <t xml:space="preserve">CARDENAS CRUZ ALEXANDRA BERENICE  </t>
  </si>
  <si>
    <t xml:space="preserve">CHACOLLA FLORES KAREN JEHUDY  </t>
  </si>
  <si>
    <t>CIENCIAS DE LA COMUNICACIÓN</t>
  </si>
  <si>
    <t>ESTUDIANTE UNIVERSITARIO</t>
  </si>
  <si>
    <t xml:space="preserve">COLQUE LOPEZ IONEVA FELIPA  </t>
  </si>
  <si>
    <t>ADMINISTRACION Y MARKETING</t>
  </si>
  <si>
    <t>00501707</t>
  </si>
  <si>
    <t xml:space="preserve">CONDORI PARI NANCY ELENA </t>
  </si>
  <si>
    <t xml:space="preserve">DIAZ CONDORI JOEL ANGEL  </t>
  </si>
  <si>
    <t>CIENCIAS CONTABLES</t>
  </si>
  <si>
    <t xml:space="preserve">ESPINOZA PAREDES CESAR FRANCISCO  </t>
  </si>
  <si>
    <t xml:space="preserve">FLORES MAMANI CESAR IVAN   </t>
  </si>
  <si>
    <t xml:space="preserve">GALLARDO MAR ALVARO  </t>
  </si>
  <si>
    <t xml:space="preserve">GARCIA JOAQUIN JANETH MILAGROS   </t>
  </si>
  <si>
    <t xml:space="preserve">GARCIA OCHOA ERIKA SANDRA  </t>
  </si>
  <si>
    <t>INFORMATICA Y SISTEMAS</t>
  </si>
  <si>
    <t xml:space="preserve">GARNICA SANCHEZ EMILIO HERNAN  </t>
  </si>
  <si>
    <t>SUPERIOR INCOMPLETA</t>
  </si>
  <si>
    <t xml:space="preserve">GARZON CHACON ALCIDES JOSE   </t>
  </si>
  <si>
    <t xml:space="preserve">LAURA FERNADEZ CARLOS CHRISTOPHER  </t>
  </si>
  <si>
    <t xml:space="preserve">LLICA MAQUERA CARMEN DEL ROSARIO  </t>
  </si>
  <si>
    <t>ADMINISTRACION EN NEGOCIOS INTERNACIONALES</t>
  </si>
  <si>
    <t>MAMANI CHIPANA MERY GIOVANA</t>
  </si>
  <si>
    <t>CONTABILIDAD COMPUTARIZADA</t>
  </si>
  <si>
    <t xml:space="preserve">MEDINA MAMANI DEBBIE CILENE </t>
  </si>
  <si>
    <t>ADMINISTRACION EMPRESAS</t>
  </si>
  <si>
    <t>SUPERIOR INCOMPLETO</t>
  </si>
  <si>
    <t xml:space="preserve">MORI QUISPE MARY ISABEL  </t>
  </si>
  <si>
    <t xml:space="preserve">MUCHO SAGUA GUIDO PAZ   </t>
  </si>
  <si>
    <t>INGENIERO COMERCIAL</t>
  </si>
  <si>
    <t>MUSAJA SALLUCA ANA VICTORIA</t>
  </si>
  <si>
    <t>SECRETARIADO</t>
  </si>
  <si>
    <t xml:space="preserve">NINA COLQUE MARLENI NOEMI  </t>
  </si>
  <si>
    <t>PACA PACO LUIS MIGUEL</t>
  </si>
  <si>
    <t>DERECHO Y CIENCIAS POLITICAS</t>
  </si>
  <si>
    <t>00795475</t>
  </si>
  <si>
    <t xml:space="preserve">PALZA VASCONES MIGUEL ANGEL </t>
  </si>
  <si>
    <t xml:space="preserve">PARI HUANCA VIVIANA RUTH  </t>
  </si>
  <si>
    <t>UNIVERSITARIA</t>
  </si>
  <si>
    <t xml:space="preserve">PARI LARINO YACKELIN ESTHER  </t>
  </si>
  <si>
    <t xml:space="preserve">PARI SALAZAR YUMEY LESLIE  </t>
  </si>
  <si>
    <t xml:space="preserve">PERALTA ERQUINIGO SANTIAGO ALFREDO  </t>
  </si>
  <si>
    <t xml:space="preserve">PEREZ LLACA DULIO KENNEDY  </t>
  </si>
  <si>
    <t xml:space="preserve">QUISPE GARCIA JUDITH DIANA </t>
  </si>
  <si>
    <t>QUISPE VELÁSQUEZ YESSICA DOMINGA</t>
  </si>
  <si>
    <t xml:space="preserve">REBAZA TIRADO EDUARD JHON </t>
  </si>
  <si>
    <t>OBSTETRICIA</t>
  </si>
  <si>
    <t xml:space="preserve">ROSAS CASANOVA CARLOS ARMANDO   </t>
  </si>
  <si>
    <t xml:space="preserve">SACO CONDORI MILAGROS VICTORIA  </t>
  </si>
  <si>
    <t>00795776</t>
  </si>
  <si>
    <t xml:space="preserve">TAPIA QUISPE EDGARD  </t>
  </si>
  <si>
    <t xml:space="preserve">TICONA CHALCO CRISTHIAN HERNAN  </t>
  </si>
  <si>
    <t>TINTAYA QUIÑONES CINTIA ELENA</t>
  </si>
  <si>
    <t>TIPISMANA SANTOS SUSAN ELIZABETH</t>
  </si>
  <si>
    <t>DERECHO Y CS. POLITICAS</t>
  </si>
  <si>
    <t xml:space="preserve">TORRE SIERRA EDBELY </t>
  </si>
  <si>
    <t xml:space="preserve">TORRES RIVERA EDUARDO ANDRE  </t>
  </si>
  <si>
    <t xml:space="preserve">TORRES VALVERDE CECILIA MILAGROS  </t>
  </si>
  <si>
    <t>TURPO LUPACA LOURDES</t>
  </si>
  <si>
    <t xml:space="preserve">CIENCIAS CONTABLES </t>
  </si>
  <si>
    <t xml:space="preserve">VELARDE TORRES EVELYN MABEL   </t>
  </si>
  <si>
    <t xml:space="preserve">VELASQUEZ ARCE GINO WALTER  </t>
  </si>
  <si>
    <t xml:space="preserve">VELASQUEZ CHAMBE ROXANA NIEVES </t>
  </si>
  <si>
    <t>VILCA CRUZ JASON</t>
  </si>
  <si>
    <t>COMUNICACIÓN SOCIAL</t>
  </si>
  <si>
    <t xml:space="preserve">VILCA CRUZ JUSEPE GABRIEL </t>
  </si>
  <si>
    <t xml:space="preserve">VILCHEZ AGRUTA ERICK JONATHAN  </t>
  </si>
  <si>
    <t xml:space="preserve">INGENIERO INFORMATICA Y SISTEMAS </t>
  </si>
  <si>
    <t xml:space="preserve">VILLAVICENCIO VICHATA BRIGIT FLOR </t>
  </si>
  <si>
    <t>00517843</t>
  </si>
  <si>
    <t xml:space="preserve">VINCHA ESTRADA MAGDA YSABEL  </t>
  </si>
  <si>
    <t>INGENIERO INFORMATICO Y SISTEMAS</t>
  </si>
  <si>
    <t xml:space="preserve">ZEVALLOS GARCIA CRISTIAN FRANK   </t>
  </si>
  <si>
    <t>PERSONAL DE LIMPIEZA</t>
  </si>
  <si>
    <t>CHURA KANA Fabiana Marisol</t>
  </si>
  <si>
    <t>HANCCO PEREZ Pedro Pablo</t>
  </si>
  <si>
    <t>MANGO RODRIGUEZ Nancy Carol</t>
  </si>
  <si>
    <t>BUTRON MAMANI Oscar Joe</t>
  </si>
  <si>
    <t>VALERIANO CHUMPI Miriam Susana</t>
  </si>
  <si>
    <t>026-1312: DIRECCION EJECUTIVA DE INVESTIGACION CRIMINAL Y APOYO A LA JUSTICIA PNP- DIREICAJ PNP</t>
  </si>
  <si>
    <t>ESPECIALISTA EN PLANIFICACION PRESUPUESTAL Y LOGISTICA</t>
  </si>
  <si>
    <t>PROFERSIONAL</t>
  </si>
  <si>
    <t>RAMIREZ  VARGAS FELIX BENJAMIN</t>
  </si>
  <si>
    <t>MORALES  PEREZ EDA AMALIA</t>
  </si>
  <si>
    <t>CON/AMB</t>
  </si>
  <si>
    <t>25545046</t>
  </si>
  <si>
    <t xml:space="preserve">ALBA HUARACA FLORIAN </t>
  </si>
  <si>
    <t>ESP/CONT</t>
  </si>
  <si>
    <t>25761706</t>
  </si>
  <si>
    <t>AYALA PACHECO DE BRICEÑO SARA CONSTANTINA</t>
  </si>
  <si>
    <t>ING SITEMA</t>
  </si>
  <si>
    <t>43747055</t>
  </si>
  <si>
    <t>APAZA ZAPANA MIGUEL ANGEL</t>
  </si>
  <si>
    <t>08178867</t>
  </si>
  <si>
    <t>CAMPOS BERROCAL EDSON AMARILDO</t>
  </si>
  <si>
    <t>TEC/CONT</t>
  </si>
  <si>
    <t>71482781</t>
  </si>
  <si>
    <t>CORDOVA AYALA JOSELINE BRIGITT</t>
  </si>
  <si>
    <t>10861670</t>
  </si>
  <si>
    <t>LOZANO MOLLO ROXANA JUANA</t>
  </si>
  <si>
    <t>25488075</t>
  </si>
  <si>
    <t>MILLA CAMA DE CORTEZ ELIZABETH ESTELA</t>
  </si>
  <si>
    <t>45137894</t>
  </si>
  <si>
    <t>MOYA ARENAS YESIKA LISDEE</t>
  </si>
  <si>
    <t>AUD / INT</t>
  </si>
  <si>
    <t>06089005</t>
  </si>
  <si>
    <t>FUENTES NUÑEZ MIRIA CONSUELO</t>
  </si>
  <si>
    <t xml:space="preserve">ASIS/ALM </t>
  </si>
  <si>
    <t>42792363</t>
  </si>
  <si>
    <t>RAMIREZ CHIVILCHES DENISSE HILDA</t>
  </si>
  <si>
    <t>ADM/EMP</t>
  </si>
  <si>
    <t>07875718</t>
  </si>
  <si>
    <t>RAMIREZ CISNEROS MANUEL ANGEL</t>
  </si>
  <si>
    <t>ASIST/ADM/TEC/COMP/INFOR.</t>
  </si>
  <si>
    <t>40631386</t>
  </si>
  <si>
    <t>SOTELO TORRES HUGO CESAR</t>
  </si>
  <si>
    <t>BACHILLER EN INGENERIA CIVIL</t>
  </si>
  <si>
    <t>41779166</t>
  </si>
  <si>
    <t>CAMPOS CISNEROS RONALD</t>
  </si>
  <si>
    <t>45939333</t>
  </si>
  <si>
    <t>CASTILLO SOTOMAYOR JULIO CESAR</t>
  </si>
  <si>
    <t>43434514</t>
  </si>
  <si>
    <t>ALEJOS TORDOYA EDMUNDO ARTURO</t>
  </si>
  <si>
    <t>ING. SIST</t>
  </si>
  <si>
    <t>44695343</t>
  </si>
  <si>
    <t xml:space="preserve">REVILLA  GONZALES  JENNY SUSANA </t>
  </si>
  <si>
    <t xml:space="preserve">ASISTENTE EN CONTRATACIONES </t>
  </si>
  <si>
    <t>LADERA RIVAS JUSSED EDER</t>
  </si>
  <si>
    <t xml:space="preserve"> PICHILINGUE  PAREDES JENNIFER</t>
  </si>
  <si>
    <t xml:space="preserve"> LOPEZ  MADUEÑO CARLOS JESÚS</t>
  </si>
  <si>
    <t>ING. CIVIL.</t>
  </si>
  <si>
    <t xml:space="preserve"> SOVERO  PAUCAR JONNER JERALTH </t>
  </si>
  <si>
    <t xml:space="preserve"> ZUÑIGA  JIMEÑEZ CARMEN </t>
  </si>
  <si>
    <t>ASIST CONTABLE</t>
  </si>
  <si>
    <t xml:space="preserve"> LECAROS  RIVAS LUIS KEVIN </t>
  </si>
  <si>
    <t xml:space="preserve">CURAY  BERNALES PEDRO LUIS </t>
  </si>
  <si>
    <t xml:space="preserve"> HUAMANI  ESPINOZA ANDREA </t>
  </si>
  <si>
    <t xml:space="preserve">SUÁREZ   MENDOZA CARLOS ALBERTO </t>
  </si>
  <si>
    <t>ESPEC.  EN CONT. CON EL ESTADO</t>
  </si>
  <si>
    <t>MANCHEGO CACERES HAROLD EDWARD FEDERICO</t>
  </si>
  <si>
    <t>ABOG</t>
  </si>
  <si>
    <t>45316584</t>
  </si>
  <si>
    <t>QUEZADA  MORILLO KELVIN KEY</t>
  </si>
  <si>
    <t>CONS/AMB</t>
  </si>
  <si>
    <t>08373413</t>
  </si>
  <si>
    <t>ARAGON RIOS JANET DOLORES</t>
  </si>
  <si>
    <t>70558803</t>
  </si>
  <si>
    <t>CHUMBIAUCA BRAVO, KEVIN ANTHONY</t>
  </si>
  <si>
    <t>09805726</t>
  </si>
  <si>
    <t>SALAS FLORES, ANA MIRIAM</t>
  </si>
  <si>
    <t>ASIS/CONT</t>
  </si>
  <si>
    <t>42987919</t>
  </si>
  <si>
    <t xml:space="preserve">ANGELES  CONDORI VIRGINIA MERCEDES </t>
  </si>
  <si>
    <t>ASIS / CONT</t>
  </si>
  <si>
    <t>44887711</t>
  </si>
  <si>
    <t>MORALES  DIAZ MARIBEL CRISTINA</t>
  </si>
  <si>
    <t>ASISTENTE EN INFORMATICA</t>
  </si>
  <si>
    <t>70068461</t>
  </si>
  <si>
    <t>FLORES RAMOS LUIS MIGUEL</t>
  </si>
  <si>
    <t>CONS / AMB</t>
  </si>
  <si>
    <t>06953286</t>
  </si>
  <si>
    <t>RUIZ SANCHEZ GLORIA MARIA</t>
  </si>
  <si>
    <t>CONS /AMB</t>
  </si>
  <si>
    <t>07070047</t>
  </si>
  <si>
    <t>URIBE LIZARBE LIDIA ELENA</t>
  </si>
  <si>
    <t>48476671</t>
  </si>
  <si>
    <t>MENDOZA VILCA JERSON JOHON</t>
  </si>
  <si>
    <t>06247835</t>
  </si>
  <si>
    <t>ZANABRIA CRISANTO JUANA MARIA</t>
  </si>
  <si>
    <t>CONS AMBIENTE</t>
  </si>
  <si>
    <t xml:space="preserve">RIVADENEYRA  CONDORI JUAN ROQUE </t>
  </si>
  <si>
    <t>CONS DE AMBIENTE</t>
  </si>
  <si>
    <t xml:space="preserve">OBREGON   FLORES DEYSY YOVANA </t>
  </si>
  <si>
    <t xml:space="preserve">VIDAL   MERMA DANIEL  EDUARDO </t>
  </si>
  <si>
    <t>PERITO CONTABLE</t>
  </si>
  <si>
    <t xml:space="preserve"> ESCURRA  TORRES JORGE RAUL</t>
  </si>
  <si>
    <t xml:space="preserve">ASIS/ADM </t>
  </si>
  <si>
    <t>43913795</t>
  </si>
  <si>
    <t>ANGULO CHAVEZ ALAN DENIS</t>
  </si>
  <si>
    <t xml:space="preserve">ASIS/TECN/ECON </t>
  </si>
  <si>
    <t>42002389</t>
  </si>
  <si>
    <t>CASTRO VALLEJO JORGE ARTURO</t>
  </si>
  <si>
    <t>ASIS / ADM</t>
  </si>
  <si>
    <t>43826128</t>
  </si>
  <si>
    <t>HUERTA HOLGADO, JESÚS ANTONIO</t>
  </si>
  <si>
    <t>09830451</t>
  </si>
  <si>
    <t>LA TORRE ORTIZ  TEODORA</t>
  </si>
  <si>
    <t xml:space="preserve">AUX / CONT </t>
  </si>
  <si>
    <t>45409982</t>
  </si>
  <si>
    <t>LEON ROJAS VICTORIA MARION</t>
  </si>
  <si>
    <t>CONT / PUB</t>
  </si>
  <si>
    <t>09932782</t>
  </si>
  <si>
    <t>MIRANDA SOTO GERALDINE EUGENIA</t>
  </si>
  <si>
    <t>45607033</t>
  </si>
  <si>
    <t>MOGOLLON SANCHEZ ERICK ARMANDO</t>
  </si>
  <si>
    <t>41213006</t>
  </si>
  <si>
    <t xml:space="preserve">MOYA ARENAS GILMER </t>
  </si>
  <si>
    <t>08682690</t>
  </si>
  <si>
    <t>RODRIGUEZ DELGADO BEATRIZ MIRIAN</t>
  </si>
  <si>
    <t>40062011</t>
  </si>
  <si>
    <t>ROSALES QUISPE DAVID RICHARD</t>
  </si>
  <si>
    <t>45068140</t>
  </si>
  <si>
    <t xml:space="preserve">SALDIVAR JAUREGUI ZOILA </t>
  </si>
  <si>
    <t xml:space="preserve"> AGUILAR  GONZALES JOSE ANTONIO </t>
  </si>
  <si>
    <t>07078701</t>
  </si>
  <si>
    <t xml:space="preserve"> TOLEDO  AGUIRRE MERY ANGELICA </t>
  </si>
  <si>
    <t xml:space="preserve"> ROJAS  VASQUEZ LUIS ENRIQUE </t>
  </si>
  <si>
    <t>NAUCA   GAMBOA BREAN NESTOR</t>
  </si>
  <si>
    <t xml:space="preserve"> CUYATE   CASTILLO ELIZABETH MARITZA </t>
  </si>
  <si>
    <t>TEC COMPUTACION</t>
  </si>
  <si>
    <t xml:space="preserve"> PACOMPIA  LOPEZ EDUARDO NATALIO </t>
  </si>
  <si>
    <t>42339428</t>
  </si>
  <si>
    <t>SALINAS URIBE KELLY JAZMIN</t>
  </si>
  <si>
    <t>09910882</t>
  </si>
  <si>
    <t xml:space="preserve">AGUIRRE MALLQUI SONIA </t>
  </si>
  <si>
    <t>44745798</t>
  </si>
  <si>
    <t xml:space="preserve">CIEZA NAVAL ROLANDO </t>
  </si>
  <si>
    <t>TEC/COMP/INF</t>
  </si>
  <si>
    <t>43307560</t>
  </si>
  <si>
    <t>CRUZ ALVAREZ EDGAR SAMUEL</t>
  </si>
  <si>
    <t>06461832</t>
  </si>
  <si>
    <t>LUYO GRADOS, JOSE MAXIMO</t>
  </si>
  <si>
    <t>ING/SIS/INF</t>
  </si>
  <si>
    <t>44323682</t>
  </si>
  <si>
    <t>TAIPE TAIPE JAVIER YONATAN</t>
  </si>
  <si>
    <t>ING/SIS</t>
  </si>
  <si>
    <t>40019605</t>
  </si>
  <si>
    <t>ZAVALETA FLORES ANTONIO WILFREDO</t>
  </si>
  <si>
    <t>09792387</t>
  </si>
  <si>
    <t>GARCIA RUIZ CARMEN DEL PILAR</t>
  </si>
  <si>
    <t>06253243</t>
  </si>
  <si>
    <t>CELINO VARGAS MIRIAN IRENE</t>
  </si>
  <si>
    <t>CONS DE AMBINETE</t>
  </si>
  <si>
    <t xml:space="preserve">URPE   FLORES MARIO ELENA </t>
  </si>
  <si>
    <t xml:space="preserve">TEC FOTOGRAFO </t>
  </si>
  <si>
    <t>44758862</t>
  </si>
  <si>
    <t>HOLGADO LIRA RAUL OSWALDO</t>
  </si>
  <si>
    <t>RECURSOS DIRECTAMENTE RECAUDADOS</t>
  </si>
  <si>
    <t>10508322</t>
  </si>
  <si>
    <t>ALEJO BARBUDO RAQUEL CLEMENTINA</t>
  </si>
  <si>
    <t>45860731</t>
  </si>
  <si>
    <t xml:space="preserve">JIMENEZ SOTO YESICA </t>
  </si>
  <si>
    <t>PROF /  ADQU</t>
  </si>
  <si>
    <t>19999938</t>
  </si>
  <si>
    <t xml:space="preserve">LIMAYLLA HUAYNATES JONNY </t>
  </si>
  <si>
    <t xml:space="preserve"> MEDINA   GALVÁN ZOILA GIOVANA </t>
  </si>
  <si>
    <t xml:space="preserve">CHARRY  CONDOR HECTOR OMAR </t>
  </si>
  <si>
    <t>41998645</t>
  </si>
  <si>
    <t xml:space="preserve">BALVIN  CASTRO  MIGUEL ANGEL </t>
  </si>
  <si>
    <t>40905945</t>
  </si>
  <si>
    <t xml:space="preserve">BARRETO AMAYA, GLADYS </t>
  </si>
  <si>
    <t>47867601</t>
  </si>
  <si>
    <t xml:space="preserve">NALVARTE  BUSTAMANTE DAVID BRASAN </t>
  </si>
  <si>
    <t xml:space="preserve">ASIS / ADMIN </t>
  </si>
  <si>
    <t>47493501</t>
  </si>
  <si>
    <t>PEREZ MENESES KEVIN</t>
  </si>
  <si>
    <t>CHAVEZ   LINARES DALILA</t>
  </si>
  <si>
    <t xml:space="preserve"> SANCHEZ   SANCHEZ ORLANDO FELIX </t>
  </si>
  <si>
    <t xml:space="preserve">LIC /  ESTAD </t>
  </si>
  <si>
    <t>42839884</t>
  </si>
  <si>
    <t>SUCLUPE TEJADA MELY ROXANA</t>
  </si>
  <si>
    <t>ING/QUIM</t>
  </si>
  <si>
    <t>41844628</t>
  </si>
  <si>
    <t>GASTAÑAGA BARRETO SHEILA HELEN</t>
  </si>
  <si>
    <t>06854475</t>
  </si>
  <si>
    <t xml:space="preserve">LANDEO HINOJOSA MARINA </t>
  </si>
  <si>
    <t>10124636</t>
  </si>
  <si>
    <t>NUÑEZ TORRES MARCO ANTONIO</t>
  </si>
  <si>
    <t>QUIM</t>
  </si>
  <si>
    <t>43959841</t>
  </si>
  <si>
    <t>VIDAURRE POLO CARLOS JAVIER</t>
  </si>
  <si>
    <t>ESPECIALISTA DE GESTION DE CONOCIMIENTO</t>
  </si>
  <si>
    <t>42429491</t>
  </si>
  <si>
    <t>URBINA PALOMINO LUIS ALEJANDRO</t>
  </si>
  <si>
    <t>ANALISTA DE SISTEMA DE LA INFORMACION</t>
  </si>
  <si>
    <t>42684024</t>
  </si>
  <si>
    <t>RAMOS  CUEVA CESAR LUIS</t>
  </si>
  <si>
    <t>ANALISTA III EN DIFUCION DE LA COMUNICACIÓN</t>
  </si>
  <si>
    <t>41713676</t>
  </si>
  <si>
    <t>LAVADO  PINTO RUBEN EDUARDO</t>
  </si>
  <si>
    <t>OPERADOR DE DIAGRAMACION</t>
  </si>
  <si>
    <t>70436857</t>
  </si>
  <si>
    <t>GALVEZ  CASTILLO LARRY LEROY</t>
  </si>
  <si>
    <t>OPERADOR DE SOPORTE TECNICO</t>
  </si>
  <si>
    <t>46028057</t>
  </si>
  <si>
    <t>ALVAREZ ANGELES FABIO RAFAEL</t>
  </si>
  <si>
    <t>BIOLOGO</t>
  </si>
  <si>
    <t>41274021</t>
  </si>
  <si>
    <t>FLORES CANELO DELFINA ROSMERY</t>
  </si>
  <si>
    <t>43346174</t>
  </si>
  <si>
    <t>GAMBOA  MARTINEZ ELMER FELIX</t>
  </si>
  <si>
    <t>41346883</t>
  </si>
  <si>
    <t>ROMERO CERVAN ROBERTO</t>
  </si>
  <si>
    <t>PERITO BALISTICO</t>
  </si>
  <si>
    <t>10034662</t>
  </si>
  <si>
    <t>MORENO ZEVALLOS DARIO JUAN</t>
  </si>
  <si>
    <t>44513475</t>
  </si>
  <si>
    <t>VASQUEZ  AGUILAR ROEL ROSHEMBER</t>
  </si>
  <si>
    <t>PERITO DACTILOCOSPICO</t>
  </si>
  <si>
    <t>08319343</t>
  </si>
  <si>
    <t>ATAO GENSOLLEN LUIS OSCAR</t>
  </si>
  <si>
    <t>PERITO GRAFOTECNICO</t>
  </si>
  <si>
    <t>16406700</t>
  </si>
  <si>
    <t>RIOJA VARGAS ROMULO</t>
  </si>
  <si>
    <t>71106881</t>
  </si>
  <si>
    <t>ARREDONDO LAMBERTO JOAN KATHERINE</t>
  </si>
  <si>
    <t>ESTAMATOLOGO</t>
  </si>
  <si>
    <t>41903195</t>
  </si>
  <si>
    <t>RIOJAS HUAMAN MARCO GIOVANNI</t>
  </si>
  <si>
    <t>41463617</t>
  </si>
  <si>
    <t>RODRIGUEZ AMESQUITA ROSMERY KARINA</t>
  </si>
  <si>
    <t>61971940</t>
  </si>
  <si>
    <t>OLIVERA GUZMAN EDITH GABI</t>
  </si>
  <si>
    <t>10748628</t>
  </si>
  <si>
    <t>QUINTO  ESPINOZA GINA</t>
  </si>
  <si>
    <t>45412606</t>
  </si>
  <si>
    <t>GALLARDO TERROMES  ANALI</t>
  </si>
  <si>
    <t>28289322</t>
  </si>
  <si>
    <t>DEL VILLAR MONGRUT YESSI</t>
  </si>
  <si>
    <t>17402832</t>
  </si>
  <si>
    <t>PERLECHE PARRAGUEZ OSWALDO</t>
  </si>
  <si>
    <t>45954614</t>
  </si>
  <si>
    <t>BUSTOS ROMERO ERIKA INES</t>
  </si>
  <si>
    <t>ANTROPOLOGO</t>
  </si>
  <si>
    <t>06003203</t>
  </si>
  <si>
    <t>CHAMBI MAMANI JOSE CARLOS</t>
  </si>
  <si>
    <t>71844717</t>
  </si>
  <si>
    <t>CASTILLO LLALLIDE SUSAN SAYUMI</t>
  </si>
  <si>
    <t>MEDICO</t>
  </si>
  <si>
    <t>47236894</t>
  </si>
  <si>
    <t>SOLANO PACHECO VANESSA ISABEL</t>
  </si>
  <si>
    <t>43913706</t>
  </si>
  <si>
    <t>JAYO JIMENEZ LUZ PILAR</t>
  </si>
  <si>
    <t>43451394</t>
  </si>
  <si>
    <t>LAZO ALFARO LUIS</t>
  </si>
  <si>
    <t>42519197</t>
  </si>
  <si>
    <t>MARTINEZ MONTOYA FRANCISCO</t>
  </si>
  <si>
    <t>20107875</t>
  </si>
  <si>
    <t>ARROYO AYLAS ELIANA</t>
  </si>
  <si>
    <t>42787344</t>
  </si>
  <si>
    <t>RODRIGUEZ CRISPIN CESAR</t>
  </si>
  <si>
    <t>44082314</t>
  </si>
  <si>
    <t>SOTO MUZURRIETA ESTHER AMANDA</t>
  </si>
  <si>
    <t>70783355</t>
  </si>
  <si>
    <t>TICSE HUAMAN YURI PAMELA</t>
  </si>
  <si>
    <t>21411836</t>
  </si>
  <si>
    <t>ALVAREZ GARCIA RUBER ERNESTO</t>
  </si>
  <si>
    <t>45300031</t>
  </si>
  <si>
    <t>DE LA CRUZ PEREZ MAX HANSEL</t>
  </si>
  <si>
    <t>43666271</t>
  </si>
  <si>
    <t>ZAMBRANO INGA ZULY KELI</t>
  </si>
  <si>
    <t>46634230</t>
  </si>
  <si>
    <t>VILLEGAS BARTUREN YESSENIA</t>
  </si>
  <si>
    <t>71406585</t>
  </si>
  <si>
    <t>BENDEZU HUARACA BRUCE ANDERSON</t>
  </si>
  <si>
    <t>06116135</t>
  </si>
  <si>
    <t>DIAZ BARCO JOSE JORGE</t>
  </si>
  <si>
    <t>42582584</t>
  </si>
  <si>
    <t>HUAMAN OROSCO DALMIRO</t>
  </si>
  <si>
    <t>42521620</t>
  </si>
  <si>
    <t>ESCALAYA HUARCAYA ELIZABEYH</t>
  </si>
  <si>
    <t>40467149</t>
  </si>
  <si>
    <t>CALDERON ROJAS LIZBETH</t>
  </si>
  <si>
    <t>43780262</t>
  </si>
  <si>
    <t>PARRA DERTENEANO JIM ANTHONY</t>
  </si>
  <si>
    <t>41054340</t>
  </si>
  <si>
    <t>MENDOZA BARRIOS JESUS RICHARD</t>
  </si>
  <si>
    <t>41245464</t>
  </si>
  <si>
    <t>CONTRERAS POMA JONATAN</t>
  </si>
  <si>
    <t>46016692</t>
  </si>
  <si>
    <t>ARCOS ALVAREZ ELIANA</t>
  </si>
  <si>
    <t>25000918</t>
  </si>
  <si>
    <t>GAYOSO GONZALES EDSON YAMPOL</t>
  </si>
  <si>
    <t>10235521</t>
  </si>
  <si>
    <t>MARTINEZ GUERRERO LUIS HIPOLITO</t>
  </si>
  <si>
    <t>43359452</t>
  </si>
  <si>
    <t>CELIZ TORRES ENRIQUE EDUARDO</t>
  </si>
  <si>
    <t>PERITO EN EDINTIFICACION</t>
  </si>
  <si>
    <t>43326918</t>
  </si>
  <si>
    <t>AGÜERO NAVARRO CESAR EDUARDO</t>
  </si>
  <si>
    <t>43338197</t>
  </si>
  <si>
    <t>MEJIA TABARNE GERMAN EFRAIN</t>
  </si>
  <si>
    <t>43837871</t>
  </si>
  <si>
    <t>MARCELO MEZA MARIA MARIELA</t>
  </si>
  <si>
    <t>25717059</t>
  </si>
  <si>
    <t>VELASQUEZ FIGUEROA GUATAVO DANIEL</t>
  </si>
  <si>
    <t>47112925</t>
  </si>
  <si>
    <t>MONTAFUR VALENCIA PAMELA JANNINA</t>
  </si>
  <si>
    <t>46881812</t>
  </si>
  <si>
    <t>TABOADA MARIN FREDDY JUNIOR</t>
  </si>
  <si>
    <t>TECNICOS EN LABORATORIO</t>
  </si>
  <si>
    <t>46209567</t>
  </si>
  <si>
    <t>VALENZUELA ORTIZ ISABEL GISELA</t>
  </si>
  <si>
    <t>45987150</t>
  </si>
  <si>
    <t>UGARTE CORDOVA ANA MARGARITA</t>
  </si>
  <si>
    <t>45559542</t>
  </si>
  <si>
    <t>MACEDO SANGAMA LORENA JAHAIRA</t>
  </si>
  <si>
    <t>FONOLOGO/ACUSTICO</t>
  </si>
  <si>
    <t>09845302</t>
  </si>
  <si>
    <t>QUICHE SURICHAQUI CARLOS ENRIQUE</t>
  </si>
  <si>
    <t>46945777</t>
  </si>
  <si>
    <t>GRANADOS CIRILO ANDRES OSWALDO</t>
  </si>
  <si>
    <t>ANALISTA III EN SISTEMAS DE INFORMACIÓN GEORREFERENCIADO</t>
  </si>
  <si>
    <t xml:space="preserve">MILLONES RAMOS CESAR HENRY </t>
  </si>
  <si>
    <t xml:space="preserve">MOLINA NAVARRETE EMMA LUISA  </t>
  </si>
  <si>
    <t>ANALISTA II EN ANÁLISIS DE DATOS</t>
  </si>
  <si>
    <t xml:space="preserve">PEREZ QUISPE  LUIS ENRIQUE  </t>
  </si>
  <si>
    <t>09679800</t>
  </si>
  <si>
    <t xml:space="preserve">LAGOS TORALVA MARIA LUISA  </t>
  </si>
  <si>
    <t>ANALISTA II EN SISTEMAS DE INFORMACIÓN GEORREFERENCIADO</t>
  </si>
  <si>
    <t xml:space="preserve">ASATO ROMERO VICTOR ALEJANDRO  </t>
  </si>
  <si>
    <t>EXPERTO EN INVESTIGACIÓN Y MODELAMIENTO</t>
  </si>
  <si>
    <t xml:space="preserve">PALOMINO MEJIA EDUARDO RENÉ </t>
  </si>
  <si>
    <t>ANALISTA III EN INVESTIGACIÓN Y MODELAMIENTO</t>
  </si>
  <si>
    <t xml:space="preserve">HERRERA TAN PAMELA KAREN </t>
  </si>
  <si>
    <t>ESPECIALISTA EN ANÁLISIS DE DATOS</t>
  </si>
  <si>
    <t>07456834</t>
  </si>
  <si>
    <t xml:space="preserve">HOLGADO DORADO KILDER  </t>
  </si>
  <si>
    <t xml:space="preserve">ANALISTA III EN ANTROPOLOGÍA </t>
  </si>
  <si>
    <t xml:space="preserve">TEMOCHE ZENITAGOYA YHAIR GUIVER  </t>
  </si>
  <si>
    <t xml:space="preserve">MAZZA NUÑEZ CARLOS RUBEN  </t>
  </si>
  <si>
    <t>ANALISTA III EN PSICOLOGÍA</t>
  </si>
  <si>
    <t xml:space="preserve">OLIVO CHANG DAVID PASCUAL  </t>
  </si>
  <si>
    <t xml:space="preserve">RAMIREZ  SHIGUAY JIMI JOSEF </t>
  </si>
  <si>
    <t xml:space="preserve">HUERTAS ANGLES MISAEL JERSSON  </t>
  </si>
  <si>
    <t>ANALISTA III EN SOCIOLOGÍA</t>
  </si>
  <si>
    <t xml:space="preserve">GANAJA LEEY MARIA ISABEL  </t>
  </si>
  <si>
    <t xml:space="preserve">BÜRKLI BURLKI HANS  </t>
  </si>
  <si>
    <t xml:space="preserve">PACHAMANGO PACHAMANGO ANNE SORREL  </t>
  </si>
  <si>
    <t>ESPECIALISTA EN INVESTIGACIÓN</t>
  </si>
  <si>
    <t>08693905</t>
  </si>
  <si>
    <t xml:space="preserve">CRUZ DIAZ JOSÉ EDUARDO </t>
  </si>
  <si>
    <t xml:space="preserve">TARRILLO VELASQUEZ JAVIER GUSTAVO  </t>
  </si>
  <si>
    <t>ANALISTA II EN INVESTIGACIÓN Y MODELAMIENTO</t>
  </si>
  <si>
    <t xml:space="preserve">ICHPAS TAPIA ROLANDO FREDY  </t>
  </si>
  <si>
    <t>20072813</t>
  </si>
  <si>
    <t>CCARI GALINDO ANGEL GILMER</t>
  </si>
  <si>
    <t>TEC/ALMACEN</t>
  </si>
  <si>
    <t>ESP/CONT ESTAD</t>
  </si>
  <si>
    <t>ESPEC/ EN CONT. CON EL ESTADO /CONV MARCO</t>
  </si>
  <si>
    <t>ESP/SIAF</t>
  </si>
  <si>
    <t>ARELLANO POQUIOMA Anahi</t>
  </si>
  <si>
    <t>ASIS/HERRA/GESTION PUBLICA</t>
  </si>
  <si>
    <t>FERNANDEZ OCAMPO Maria Magdalena</t>
  </si>
  <si>
    <t>OLIVARES  DONAYRE Shirley Marely</t>
  </si>
  <si>
    <t>INGENIERO
CIVIL</t>
  </si>
  <si>
    <t>TALLEDO RONDOY Djuvica Miluska</t>
  </si>
  <si>
    <t>ESPECIALISTA EN 
SIGA</t>
  </si>
  <si>
    <t>SAAVEDRA  PANDURO Isabel</t>
  </si>
  <si>
    <t>ESPECIALISTA EN SANEAMIENTO FISICO LEGAL</t>
  </si>
  <si>
    <t>0 9821830</t>
  </si>
  <si>
    <t>HUAMAN QUISPE Elsa Paulina</t>
  </si>
  <si>
    <t>ESPECIALISTA
INVERSIONES</t>
  </si>
  <si>
    <t>10509402</t>
  </si>
  <si>
    <t>NAVEDA BAUTISTA Julio Cesar</t>
  </si>
  <si>
    <t>ESPECIALISTA EN 
PLANEAMIENTO</t>
  </si>
  <si>
    <t>09681551</t>
  </si>
  <si>
    <t>ARENAS SIERRA Rafael Marcelino</t>
  </si>
  <si>
    <t>ESPECIALISTA EN
CONTRATACIONES CON EL ESTADO</t>
  </si>
  <si>
    <t>VILCHEZ  PENADILLO Milagros Rocio</t>
  </si>
  <si>
    <t>ASISTENTE EN CONTRATACIONES CON EL ESTADO</t>
  </si>
  <si>
    <t>RAMIREZ BENITES Clara lizbeth</t>
  </si>
  <si>
    <t>SALAS FLORES ANA MIRIAM</t>
  </si>
  <si>
    <t xml:space="preserve">SANCHEZ   SANCHEZ ORLANDO FELIX </t>
  </si>
  <si>
    <t>8</t>
  </si>
  <si>
    <t>PERITO BIOTOXICOLOGIA (TECNICO LABORATORIO)</t>
  </si>
  <si>
    <t>40969020</t>
  </si>
  <si>
    <t>RIOS FERNANDEZ Roxana Sofía</t>
  </si>
  <si>
    <t>47455176</t>
  </si>
  <si>
    <t>BRAVO CUEVAS Rosalía Victoria</t>
  </si>
  <si>
    <t>FARFAN GUTIERREZ Lucio Enrique</t>
  </si>
  <si>
    <t>029-1343: DIRECCION EJECUTIVA ANTIDROGAS- DIREJANDRO PNP</t>
  </si>
  <si>
    <t>ENCARGADA DE LA PLANILLA</t>
  </si>
  <si>
    <t>40618512</t>
  </si>
  <si>
    <t>ABANTO CAMPOS MERCY ESTHER</t>
  </si>
  <si>
    <t>BACHILLER UNIVERSITARIO</t>
  </si>
  <si>
    <t>ALVAREZ VILCA JESUS SILVESTRE</t>
  </si>
  <si>
    <t>SECUNDARIA COMPLETA</t>
  </si>
  <si>
    <t>01003916</t>
  </si>
  <si>
    <t>ANGULO HERNANDEZ LORENSO</t>
  </si>
  <si>
    <t>01118767</t>
  </si>
  <si>
    <t>AQUINO VERA PAUL ANGEL</t>
  </si>
  <si>
    <t>TITULO DE TECNICO</t>
  </si>
  <si>
    <t>01134539</t>
  </si>
  <si>
    <t>BARDALES VASQUEZ, SOLEDAD</t>
  </si>
  <si>
    <t>44558701</t>
  </si>
  <si>
    <t>BARTOLO SURICHAQUI EDELIZA OLGA</t>
  </si>
  <si>
    <t>07878760</t>
  </si>
  <si>
    <t>BRIONES QUIROZ KAREN JOHANNA</t>
  </si>
  <si>
    <t>TITULO UNIVERSITARIO</t>
  </si>
  <si>
    <t>21000938</t>
  </si>
  <si>
    <t>CACHAY ALARCON HECTOR</t>
  </si>
  <si>
    <t>10612444</t>
  </si>
  <si>
    <t>CACHAY ALARCON WALTER ANTONIO</t>
  </si>
  <si>
    <t>CACHAY LIMAYMANTO ALDO</t>
  </si>
  <si>
    <t>3</t>
  </si>
  <si>
    <t>ESPECIALISTA EN CONTRATACIONES CON EL ESTADO</t>
  </si>
  <si>
    <t>40308977</t>
  </si>
  <si>
    <t xml:space="preserve">CHAVEZ JARA RUDY </t>
  </si>
  <si>
    <t>7</t>
  </si>
  <si>
    <t>41775135</t>
  </si>
  <si>
    <t>CHEONG IGLESIAS, MEYLIN</t>
  </si>
  <si>
    <t>CONDORI CHAMPI NILDA</t>
  </si>
  <si>
    <t>44980522</t>
  </si>
  <si>
    <t>CONTRERAS LEON ESTEFANY</t>
  </si>
  <si>
    <t>46268803</t>
  </si>
  <si>
    <t>CORZO TARAZONA POLICARPO TITO</t>
  </si>
  <si>
    <t>COCINERA</t>
  </si>
  <si>
    <t>00020462</t>
  </si>
  <si>
    <t>DEL AGUILA BRITO LEYLA NEY</t>
  </si>
  <si>
    <t>23155695</t>
  </si>
  <si>
    <t>EUGENIO CONDESO ADELMIRA</t>
  </si>
  <si>
    <t>46191125</t>
  </si>
  <si>
    <t>FLORES TUANAMA JUAN</t>
  </si>
  <si>
    <t>23461482</t>
  </si>
  <si>
    <t>GAVILAN VARGAS SAMUEL</t>
  </si>
  <si>
    <t>75118995</t>
  </si>
  <si>
    <t>GUARDIA JIMENEZ JEFFERSON DOUGLAS</t>
  </si>
  <si>
    <t>28265545</t>
  </si>
  <si>
    <t>HUAMANI MENDOZA SANTONA</t>
  </si>
  <si>
    <t>ICHPAS GOMEZ DIGNA ROXANA</t>
  </si>
  <si>
    <t>40797161</t>
  </si>
  <si>
    <t>LAHUANAMPA CHAVEZ LUCIO</t>
  </si>
  <si>
    <t>15846056</t>
  </si>
  <si>
    <t>LARA GUERRA MARILIN MILAGROS</t>
  </si>
  <si>
    <t>21299452</t>
  </si>
  <si>
    <t>LEON YAURI LOIDA RUTH</t>
  </si>
  <si>
    <t>46244827</t>
  </si>
  <si>
    <t>LINARES FLORES KATERINE GUADALUPE</t>
  </si>
  <si>
    <t>LLATAS MONSALVE TERESA</t>
  </si>
  <si>
    <t>TECNICO DE BORDA</t>
  </si>
  <si>
    <t>00094403</t>
  </si>
  <si>
    <t>LOBO BARDALES EMERSON</t>
  </si>
  <si>
    <t>73275170</t>
  </si>
  <si>
    <t>LUCA CASTILLO OLIVIA</t>
  </si>
  <si>
    <t>ESPECILISTA EN PRESUPUESTO</t>
  </si>
  <si>
    <t>70427937</t>
  </si>
  <si>
    <t>MANSILLA BARRERA VALERIA</t>
  </si>
  <si>
    <t>ING. SISTEMAS</t>
  </si>
  <si>
    <t>MEJIA MARIN HENRY</t>
  </si>
  <si>
    <t>9</t>
  </si>
  <si>
    <t>01118167</t>
  </si>
  <si>
    <t>MENDOZA BARDALES MIGUEL</t>
  </si>
  <si>
    <t>42208669</t>
  </si>
  <si>
    <t>MUÑOZ PACHECO JULIANO VICTOR</t>
  </si>
  <si>
    <t>75486428</t>
  </si>
  <si>
    <t>NAVARRO AMIAS BERTHA ALEXANDRA</t>
  </si>
  <si>
    <t>46423276</t>
  </si>
  <si>
    <t>OLIVOS LLAUCE, MARIA DINA</t>
  </si>
  <si>
    <t>41640817</t>
  </si>
  <si>
    <t>PANICCIA YAMASHITA, MARIAM ESTHER</t>
  </si>
  <si>
    <t>40440562</t>
  </si>
  <si>
    <t>PAUCAR ROJAS FABIAN ANDRES</t>
  </si>
  <si>
    <t>42710382</t>
  </si>
  <si>
    <t>POMPA CUYAN MOISES</t>
  </si>
  <si>
    <t>45762133</t>
  </si>
  <si>
    <t>PORRAS ARANCIAL CECILIA MILAGROS</t>
  </si>
  <si>
    <t>QUISPE ORTIZ PERCY</t>
  </si>
  <si>
    <t>22968903</t>
  </si>
  <si>
    <t>RAMIREZ DEL AGUILA EVA</t>
  </si>
  <si>
    <t>45475448</t>
  </si>
  <si>
    <t>RIOS CABRERA FRANKLYN LUIS</t>
  </si>
  <si>
    <t>09872985</t>
  </si>
  <si>
    <t>RIVERA ARENAZA VIVIAN ELIZABETH</t>
  </si>
  <si>
    <t>5</t>
  </si>
  <si>
    <t>44968315</t>
  </si>
  <si>
    <t>RODRIGUEZ LONDOÑE JOSE LUIS</t>
  </si>
  <si>
    <t>80155361</t>
  </si>
  <si>
    <t>ROMAINA TAMANI CHELA</t>
  </si>
  <si>
    <t>80395444</t>
  </si>
  <si>
    <t>ROMERO ALHUA JUAN CESAR</t>
  </si>
  <si>
    <t>45388438</t>
  </si>
  <si>
    <t>ROMERO ALHUA MARINO AUGUSTO</t>
  </si>
  <si>
    <t>44273636</t>
  </si>
  <si>
    <t>ROMERO DEL AGUILA BETSI ESTELA</t>
  </si>
  <si>
    <t>47826812</t>
  </si>
  <si>
    <t>ROMERO LARA CATHERINE MILENA</t>
  </si>
  <si>
    <t>22519308</t>
  </si>
  <si>
    <t>RUMI ARMILLUAY LUCILA</t>
  </si>
  <si>
    <t>45892320</t>
  </si>
  <si>
    <t>SALAZAR BARRERA LORENA FIORELLA</t>
  </si>
  <si>
    <t>40017634</t>
  </si>
  <si>
    <t>SANCHEZ ARAUJO LUZ ENAIDA</t>
  </si>
  <si>
    <t>48107508</t>
  </si>
  <si>
    <t>SANCHEZ RAMOS JHIMN MIGUEL</t>
  </si>
  <si>
    <t>76722846</t>
  </si>
  <si>
    <t>SERRUCHE LAULATE NATHALY</t>
  </si>
  <si>
    <t>25708108</t>
  </si>
  <si>
    <t>SULCA SOLIS ALFREDO JESUS</t>
  </si>
  <si>
    <t>42231522</t>
  </si>
  <si>
    <t>SURICHAQUI PORRAS JULIO CESAR</t>
  </si>
  <si>
    <t>TRIGOSO SANCHEZ AKEMI</t>
  </si>
  <si>
    <t>URCUCULLAY TEJADA LUZ</t>
  </si>
  <si>
    <t>41530865</t>
  </si>
  <si>
    <t>URETA HUACACHI BETTY VILMA</t>
  </si>
  <si>
    <t>VASQUEZ RAMIREZ HIPOLITO</t>
  </si>
  <si>
    <t>VELA SILVANO MARCIA</t>
  </si>
  <si>
    <t>44264088</t>
  </si>
  <si>
    <t>ZAMUDIO VELASQUEZ OSCAR ARTHUR</t>
  </si>
  <si>
    <t>ULTIMO CICLO UNIVERSIDAD</t>
  </si>
  <si>
    <t>44648553</t>
  </si>
  <si>
    <t>BUTUNA  DIAZ, JANI CORY</t>
  </si>
  <si>
    <t>09811824</t>
  </si>
  <si>
    <t>CAYCHO ESPICHAN, OLGA LIDIA</t>
  </si>
  <si>
    <t>40738791</t>
  </si>
  <si>
    <t>CHEONG IGLESIAS, MIKAEL NEWTON</t>
  </si>
  <si>
    <t>46366191</t>
  </si>
  <si>
    <t>DEL CASTILLO VARGAS, GLORIA REYES</t>
  </si>
  <si>
    <t>07529548</t>
  </si>
  <si>
    <t>GARCIA MEZA, LIZABETH AURELIA</t>
  </si>
  <si>
    <t>41589034</t>
  </si>
  <si>
    <t>ROSAS ESPINOZA, MADALEINE HORTENCIA</t>
  </si>
  <si>
    <t>76247642</t>
  </si>
  <si>
    <t>YARANGO LAURA, JOSE MANUEL</t>
  </si>
  <si>
    <t>ULLOA VERA CAROLA</t>
  </si>
  <si>
    <t>LINARES SORIA RICARDO</t>
  </si>
  <si>
    <t>41456696</t>
  </si>
  <si>
    <t xml:space="preserve">HURTADO ESPINAL, ROSA ANGELICA </t>
  </si>
  <si>
    <t>70315954</t>
  </si>
  <si>
    <t>MARTINEZ GARCIA, EDITH  ROXANA</t>
  </si>
  <si>
    <t>TITULO TECNICO</t>
  </si>
  <si>
    <t>46951278</t>
  </si>
  <si>
    <t>MELGAREJO ORTEGA, RUT AGHATA</t>
  </si>
  <si>
    <t>76229299</t>
  </si>
  <si>
    <t>ROJAS CONTRERAS, ELENA BELEN</t>
  </si>
  <si>
    <t>032-1558: OFICINA GENERAL DE INFRAESTRUCTURA (M.DEL INTERIOR)</t>
  </si>
  <si>
    <t>ANALISTA I DE GESTION DE CAJA CHICA</t>
  </si>
  <si>
    <t>46190908</t>
  </si>
  <si>
    <t>AGUILAR CAHUANA LISBETH ROCIO</t>
  </si>
  <si>
    <t>OPERADOR(A) DE MESA DE PARTES I</t>
  </si>
  <si>
    <t>42065724</t>
  </si>
  <si>
    <t>ALBARRAN HUAYTA CIRIANA MARLENE</t>
  </si>
  <si>
    <t>08242813</t>
  </si>
  <si>
    <t xml:space="preserve">ALCANTARA  RAVELO GUILLERMO JAVIER </t>
  </si>
  <si>
    <t>ESPECIALISTA EN ARQUITECTURA PARA LA ELABORACION DE EXPEDIENTES TECNICOS</t>
  </si>
  <si>
    <t>42995661</t>
  </si>
  <si>
    <t>AMABLE PALIZA GLADYS BEATRIZ</t>
  </si>
  <si>
    <t>ARQUITECTURA</t>
  </si>
  <si>
    <t>ESPECIALISTA 4: INGENIERO CIVIL – ESTUDIOS DE PREINVERSION</t>
  </si>
  <si>
    <t>20692922</t>
  </si>
  <si>
    <t>ANTONIO BACILIO NICANOR VIDAL</t>
  </si>
  <si>
    <t>10131094</t>
  </si>
  <si>
    <t>ARBAÑIL SUAZO DANNY ISRAEL</t>
  </si>
  <si>
    <t>ESPECIALISTA EN PROYECTOS CON PARTICIPACION DEL SECTOR PRIVADO</t>
  </si>
  <si>
    <t>10340005</t>
  </si>
  <si>
    <t>ARROYO CARPIO JOSE ADOLFO</t>
  </si>
  <si>
    <t>COORDINADOR(A) DE ELABORACION DE EXPEDIENTES TECNICOS</t>
  </si>
  <si>
    <t>43004598</t>
  </si>
  <si>
    <t>ATENCIO JAVIER HENRY JOEL</t>
  </si>
  <si>
    <t>07130049</t>
  </si>
  <si>
    <t>AUCASI VEGA RAUL GONZALO</t>
  </si>
  <si>
    <t>DIRECTOR DE LA OFICINA DE ESTUDIOS</t>
  </si>
  <si>
    <t>20028589</t>
  </si>
  <si>
    <t>AVILA PEREZ MARCO ANTONIO</t>
  </si>
  <si>
    <t>ESPECIALISTA EN INGENIERIA CIVIL PARA LA ELABORACION DE EXPEDIENTES TECNICOS</t>
  </si>
  <si>
    <t>41473423</t>
  </si>
  <si>
    <t>AYALA BIZARRO EULER</t>
  </si>
  <si>
    <t>45359552</t>
  </si>
  <si>
    <t>BARON URBANO JAKI FIORELLA ELIZABETH</t>
  </si>
  <si>
    <t>ASISTENTE II EN GESTION INTERNA</t>
  </si>
  <si>
    <t>10000170</t>
  </si>
  <si>
    <t>BAUTISTA SANTISTEBAN KARINA CECILIA</t>
  </si>
  <si>
    <t>ESPECIALISTA EN DERECHO ADMINISTRATIVO Y CONTRATACIONES PUBLICAS</t>
  </si>
  <si>
    <t>07576108</t>
  </si>
  <si>
    <t>BAUTISTA SIGUEÑAS VELIA JESUS</t>
  </si>
  <si>
    <t>ESPECIALISTA EN PROYECTOS DE INVERSION PUBLICA</t>
  </si>
  <si>
    <t>07600221</t>
  </si>
  <si>
    <t>BERNUY ORTEGA ENRIQUE ALEJANDRO</t>
  </si>
  <si>
    <t>20075824</t>
  </si>
  <si>
    <t>BONILLA LOPEZ ALBERTO EDGAR</t>
  </si>
  <si>
    <t>20092562</t>
  </si>
  <si>
    <t>BUSTILLOS SEBASTIAN SUSANA RAQUEL</t>
  </si>
  <si>
    <t>ANALISTA III DE EGRESOS</t>
  </si>
  <si>
    <t>21879881</t>
  </si>
  <si>
    <t>CAHUANA PACHAS CARMEN JESSICA</t>
  </si>
  <si>
    <t>08779377</t>
  </si>
  <si>
    <t>CARDENAS RENGIFO LUIS MIGUEL</t>
  </si>
  <si>
    <t>SECRETARIA(O)</t>
  </si>
  <si>
    <t>10415071</t>
  </si>
  <si>
    <t>CCOÑAS CENTENO MARTHA</t>
  </si>
  <si>
    <t>EJECUTIVO(A) DE ASESORIA LEGAL</t>
  </si>
  <si>
    <t>06253528</t>
  </si>
  <si>
    <t>CHAVEZ BAZAN MANUEL CARLOS</t>
  </si>
  <si>
    <t>42854538</t>
  </si>
  <si>
    <t>CHOES DAVILA JORGE MAGNO</t>
  </si>
  <si>
    <t>41081029</t>
  </si>
  <si>
    <t>COLLAZOS CAMPOS JOHN PAUL</t>
  </si>
  <si>
    <t>07804233</t>
  </si>
  <si>
    <t>COLOMA DIEZ CANSECO GUILLERMO ALFREDO</t>
  </si>
  <si>
    <t>ANALISTA III EN CONTRATACIONES PUBLICAS</t>
  </si>
  <si>
    <t>43337444</t>
  </si>
  <si>
    <t>CORONADO VILCA JENNER MAX</t>
  </si>
  <si>
    <t>ESPECIALISTA 4 – ECONOMISTA / ING. ECONOMISTA - ESTUDIOS DE PREINVERSIÓN</t>
  </si>
  <si>
    <t>10392035</t>
  </si>
  <si>
    <t>CUTIPA CHARALLA JUAN CARLOS</t>
  </si>
  <si>
    <t>ANALISTA III EN INGENIERIA SANITARIA PARA LA ELABORACION DE EXPEDIENTES TECNICOS</t>
  </si>
  <si>
    <t>08152281</t>
  </si>
  <si>
    <t>DEL AGUILA PEZO SANDRA ELIZABETH</t>
  </si>
  <si>
    <t>INGENIERIA SANITARIA</t>
  </si>
  <si>
    <t>40477082</t>
  </si>
  <si>
    <t>DIAZ ALAYO MILTON JHON</t>
  </si>
  <si>
    <t>OPERADOR(A) II DE SERVICIOS GENERALES</t>
  </si>
  <si>
    <t>07876449</t>
  </si>
  <si>
    <t>DORREGARAY VELASQUEZ LUIS RICARDO</t>
  </si>
  <si>
    <t>40781844</t>
  </si>
  <si>
    <t>ECOS APARCANA RODOLFO JESUS</t>
  </si>
  <si>
    <t>10177919</t>
  </si>
  <si>
    <t>ENRIQUEZ RAMOS MIGUEL ANGEL</t>
  </si>
  <si>
    <t>COORDINADOR(A) DE ABASTECIMIENTO</t>
  </si>
  <si>
    <t>10189309</t>
  </si>
  <si>
    <t>FERNANDEZ ARAUJO LUIS AQUILES</t>
  </si>
  <si>
    <t>ESPECIALISTA EN ESTUDIO DE INVERSION</t>
  </si>
  <si>
    <t>43002336</t>
  </si>
  <si>
    <t>FERNANDEZ PARRAGA ALAN</t>
  </si>
  <si>
    <t>COORDINADOR(A) DE EVALUACION DE ESTUDIOS DE PREINVERSION</t>
  </si>
  <si>
    <t>40047105</t>
  </si>
  <si>
    <t>GAMEROS OYAGUE PATRICIA NORMA</t>
  </si>
  <si>
    <t>ESPECIALISTA 4: PROFESIONAL EN INGENIERÍA CIVIL</t>
  </si>
  <si>
    <t>42115992</t>
  </si>
  <si>
    <t>GARCIA BERROCAL ALEXANDER</t>
  </si>
  <si>
    <t>07376944</t>
  </si>
  <si>
    <t>GARCIA CALDERON SANDOVAL CECILIA JULIA</t>
  </si>
  <si>
    <t>ESPECIALISTA EN ARBITRAJE Y CONTRATACIONES PUBLICAS</t>
  </si>
  <si>
    <t>10150126</t>
  </si>
  <si>
    <t>GARCIA HERRERA ERIKA</t>
  </si>
  <si>
    <t>08692807</t>
  </si>
  <si>
    <t>GARCIA MARQUEZ LUIS ALBERTO</t>
  </si>
  <si>
    <t>ESPECIALISTA 4 - INGENIERO MECANICO Y/O ELECTRICISTA</t>
  </si>
  <si>
    <t>10189607</t>
  </si>
  <si>
    <t>GOMEZ DIAZ JOSE FERNANDO</t>
  </si>
  <si>
    <t>INGENIERIA</t>
  </si>
  <si>
    <t>COORDINADOR DE OBRAS CON PARTICIPACION PRIVADA Y POR CONVENIOS</t>
  </si>
  <si>
    <t>08463339</t>
  </si>
  <si>
    <t>GOMEZ LUCAR JOSEPH ENRIQUE</t>
  </si>
  <si>
    <t>25838583</t>
  </si>
  <si>
    <t>GUZMAN TAHUATA JESSICA MILAGROS</t>
  </si>
  <si>
    <t>ANALISTA II EN CONTRATACIONES PUBLICAS</t>
  </si>
  <si>
    <t>44364888</t>
  </si>
  <si>
    <t>INCA HUAMAN EMERSON</t>
  </si>
  <si>
    <t>ANALISTA III EN INGENIERIA CIVIL PARA LA ELABORACION DE EXPEDIENTES TECNICOS</t>
  </si>
  <si>
    <t>42637714</t>
  </si>
  <si>
    <t>JAIME MORENO LUIZ ANTHONY</t>
  </si>
  <si>
    <t>15749502</t>
  </si>
  <si>
    <t>JURADO HINOSTROZA RONALD GERMAN</t>
  </si>
  <si>
    <t>00036337</t>
  </si>
  <si>
    <t>LEON VILLACORTA RICARDO</t>
  </si>
  <si>
    <t>ANALISTA III EN PROYECTOS DE INVERSION PUBLICA</t>
  </si>
  <si>
    <t>42133792</t>
  </si>
  <si>
    <t>LLERENA MAMANI FERNANDO ANDRE</t>
  </si>
  <si>
    <t>45091283</t>
  </si>
  <si>
    <t>LOPEZ DAVALOS AMIEL</t>
  </si>
  <si>
    <t>COORDINADOR(A) DE TESORERIA</t>
  </si>
  <si>
    <t>06776438</t>
  </si>
  <si>
    <t>LUJAN SERAFIN MARIO JUVENAL</t>
  </si>
  <si>
    <t>ANALISTAS III EN CONTRATACIONES PUBLICAS</t>
  </si>
  <si>
    <t>42347251</t>
  </si>
  <si>
    <t>LUNA CASTILLO HENRY WILEY</t>
  </si>
  <si>
    <t>INGENIERIA INFORMATICA Y DE SISTEMAS</t>
  </si>
  <si>
    <t>09564352</t>
  </si>
  <si>
    <t>LUNA QUISPE MARIO CONCEPCION</t>
  </si>
  <si>
    <t>ESPECIALISTA 4: ARQUITECTO - ESTUDIOS DE INVERSIÓN</t>
  </si>
  <si>
    <t>18180014</t>
  </si>
  <si>
    <t>MARTOS HERNANDEZ DE SANCHEZ CICELY</t>
  </si>
  <si>
    <t>09993438</t>
  </si>
  <si>
    <t>MEDROA BULNES MARCEL PAUL</t>
  </si>
  <si>
    <t>ESPECIALISTA EN INFRAESTRUCTURA DE REDES Y COMUNICACIONES</t>
  </si>
  <si>
    <t>42494952</t>
  </si>
  <si>
    <t>MELGAR GAMBINI PIERO YAMIL</t>
  </si>
  <si>
    <t>41409846</t>
  </si>
  <si>
    <t>MENDOZA SANTILLAN WILLIAM ALEXANDER</t>
  </si>
  <si>
    <t>08186457</t>
  </si>
  <si>
    <t>MERCADO TOLEDO CECILIA DEL CARMEN</t>
  </si>
  <si>
    <t>09300386</t>
  </si>
  <si>
    <t>MOY ALVARADO GIOVANNA CECILIA</t>
  </si>
  <si>
    <t>73179955</t>
  </si>
  <si>
    <t>MOY QUINTANA DANIELA</t>
  </si>
  <si>
    <t>25819063</t>
  </si>
  <si>
    <t>MUÑOZ PINO MARIELA</t>
  </si>
  <si>
    <t>ESPECIALISTA EN ESTUDIOS DE INVERSION</t>
  </si>
  <si>
    <t>05415400</t>
  </si>
  <si>
    <t>NAPIAMA CUMAPA CESAR IVAR</t>
  </si>
  <si>
    <t>07566819</t>
  </si>
  <si>
    <t>NUÑEZ SMITH JORGE LUIS</t>
  </si>
  <si>
    <t>44368762</t>
  </si>
  <si>
    <t>ORTIZ MEZA VANESSA NATALY</t>
  </si>
  <si>
    <t>ESPECIALISTA EN INGENIERIA MECANICO – ELECTRICISTA</t>
  </si>
  <si>
    <t>02702795</t>
  </si>
  <si>
    <t>PASACHE JUAREZ WILFREDO</t>
  </si>
  <si>
    <t>ANALISTA I EN CONTRATACIONES PUBLICAS</t>
  </si>
  <si>
    <t>45329685</t>
  </si>
  <si>
    <t>PAUCAR CHAPPA CARLOS AUGUSTO</t>
  </si>
  <si>
    <t>ANALISTA III EN ECONOMIA PARA LA EVALUACION DE ESTUDIOS DE PREINVERSION</t>
  </si>
  <si>
    <t>46515369</t>
  </si>
  <si>
    <t>PAURO NINA MARILIA OFELIA</t>
  </si>
  <si>
    <t>COORDINADOR(A) DE EVALUACION DE EXPEDIENTES TECNICOS</t>
  </si>
  <si>
    <t>09477821</t>
  </si>
  <si>
    <t>PEREZ CHOQUEZ ROGERS MAURICIO</t>
  </si>
  <si>
    <t>01189022</t>
  </si>
  <si>
    <t>PEREZ PINEDO BILLY</t>
  </si>
  <si>
    <t>ESPECIALISTA 4: ARQUITECTO - JEFE DE PROYECTO</t>
  </si>
  <si>
    <t>19814561</t>
  </si>
  <si>
    <t>PORTA MACHA SEMINARIO DAVID</t>
  </si>
  <si>
    <t>41454928</t>
  </si>
  <si>
    <t>PRADO SANTIN MARLON</t>
  </si>
  <si>
    <t>22188307</t>
  </si>
  <si>
    <t>PRECIADO ESPINO RUPERTO GERMAN</t>
  </si>
  <si>
    <t>18897974</t>
  </si>
  <si>
    <t>QUISPE NAVARRETE HELBERT AUGUSTO</t>
  </si>
  <si>
    <t>40679242</t>
  </si>
  <si>
    <t>RAMOS TORRES MARIA DOMENICA</t>
  </si>
  <si>
    <t>ESPECIALISTA EN SEGUIMIENTO, CONTROL Y MONITOREO EN CAMPO</t>
  </si>
  <si>
    <t>40275548</t>
  </si>
  <si>
    <t>REYES FIGUEROA CHRISTIAN JESUS</t>
  </si>
  <si>
    <t>71240526</t>
  </si>
  <si>
    <t>REYES FRISANCHO KEVIN RAUL</t>
  </si>
  <si>
    <t>42949887</t>
  </si>
  <si>
    <t>RIOS BARTOLO REYNALDO</t>
  </si>
  <si>
    <t>ESPECIALISTA 4: ARQUITECTO - ESTUDIOS DE PREINVERSIÓN</t>
  </si>
  <si>
    <t>41589788</t>
  </si>
  <si>
    <t>RIVERA DIAZ ALAN</t>
  </si>
  <si>
    <t>41171078</t>
  </si>
  <si>
    <t>RODRIGUEZ CUEVA ANGEL ERROL</t>
  </si>
  <si>
    <t>ESPECIALISTA EN SISTEMAS</t>
  </si>
  <si>
    <t>16678667</t>
  </si>
  <si>
    <t>RODRIGUEZ LARREA CARLOS ENRIQUE</t>
  </si>
  <si>
    <t>45799704</t>
  </si>
  <si>
    <t>ROJAS GUERRA LUIS MIGUEL</t>
  </si>
  <si>
    <t>23853367</t>
  </si>
  <si>
    <t>ROMERO PASTOR LENIN</t>
  </si>
  <si>
    <t>10427224</t>
  </si>
  <si>
    <t>ROSAS DONAYRE ISAAC FELIPE</t>
  </si>
  <si>
    <t>COORDINADOR(A) DE CONTABILIDAD</t>
  </si>
  <si>
    <t>40709708</t>
  </si>
  <si>
    <t>SANCHEZ MERA SUSAN ANELITA</t>
  </si>
  <si>
    <t>ANALISTA I DE ALMACEN</t>
  </si>
  <si>
    <t>44765478</t>
  </si>
  <si>
    <t>SERVAN EMMANUEL CARLOS EMANUEL</t>
  </si>
  <si>
    <t>08722462</t>
  </si>
  <si>
    <t>SPRAY ZEVALLOS JOSE ALEJANDRO</t>
  </si>
  <si>
    <t>ESPECIALISTA EN INGENIERIA CIVIL PARA LA ELABORACION DE ESTUDIOS DE PREINVERSION</t>
  </si>
  <si>
    <t>45879035</t>
  </si>
  <si>
    <t>VALLADARES ALZA KATHERINE LUCERO</t>
  </si>
  <si>
    <t>07444290</t>
  </si>
  <si>
    <t>VALLEJO VEGA RICARDO JESUS</t>
  </si>
  <si>
    <t>DIRECTOR DE LA OFICINA DE OBRAS/DIRECTOR GENERAL(E)</t>
  </si>
  <si>
    <t>10107633</t>
  </si>
  <si>
    <t>VENTURA DAVILA FERMIN SALVADOR</t>
  </si>
  <si>
    <t>09454207</t>
  </si>
  <si>
    <t>VILCA ARAMBULO MAZELLY</t>
  </si>
  <si>
    <t>ESPECIALISTA I EN INTEGRACION CONTABLE</t>
  </si>
  <si>
    <t>40182749</t>
  </si>
  <si>
    <t>VILLAFRANCA TOMASEVICH JULISSA JET</t>
  </si>
  <si>
    <t>035-1688: REGION POLICIAL HUANUCO - SAN MARTIN - UCAYALI</t>
  </si>
  <si>
    <t>44215026</t>
  </si>
  <si>
    <t>ROJAS MACHADO, KAREN DEYSY</t>
  </si>
  <si>
    <t>46509347</t>
  </si>
  <si>
    <t>RAMOS ATO, ELIZABETH CRISTINA</t>
  </si>
  <si>
    <t>44276027</t>
  </si>
  <si>
    <t>FLORES ALEJO, GEREMIAS JAVIER</t>
  </si>
  <si>
    <t>CHAGUA LOREZO, AURELIANO BECKER</t>
  </si>
  <si>
    <t>ESPECIALISTA EN TESORERIA</t>
  </si>
  <si>
    <t>45785838</t>
  </si>
  <si>
    <t>BLAS AGUIRRE, KATERIN SILVIA</t>
  </si>
  <si>
    <t>ESPECIALISTA IMPLEMENTACION SIGA</t>
  </si>
  <si>
    <t>LAUS ALFARO ALAN MANUEL</t>
  </si>
  <si>
    <t xml:space="preserve">INGENIERO DE SISTEMAS </t>
  </si>
  <si>
    <t xml:space="preserve">FERNANDEZ GOMEZ CLAUDIO </t>
  </si>
  <si>
    <t>ESPECIALISTA EN ADQUISICIONES</t>
  </si>
  <si>
    <t>VARA CHAMORRO YONEL ANTONIO</t>
  </si>
  <si>
    <t>PLIEGO 070: INTENDENCIA NACIONAL DE BOMBEROS</t>
  </si>
  <si>
    <t>DIRECTOR DE LA DIRECCIÓN DE POLÍTICAS, NORMATIVIDAD Y REGULACIÓN</t>
  </si>
  <si>
    <t>001486402</t>
  </si>
  <si>
    <t>NOGUEIRA DO VALE ACOSTA HENRIQUE MANUEL</t>
  </si>
  <si>
    <t>00013897</t>
  </si>
  <si>
    <t>PAREDES MELENDEZ RONI</t>
  </si>
  <si>
    <t>00015243</t>
  </si>
  <si>
    <t>RODAS  BOSMEDIANO WAGNER</t>
  </si>
  <si>
    <t>00110068</t>
  </si>
  <si>
    <t>HUAYNATE ORBE SERGIO</t>
  </si>
  <si>
    <t>00367777</t>
  </si>
  <si>
    <t>MIRANDA MIRANDA ESGAR</t>
  </si>
  <si>
    <t>00370219</t>
  </si>
  <si>
    <t>APONTE OLAYA ISABEL</t>
  </si>
  <si>
    <t>00370292</t>
  </si>
  <si>
    <t>COCHACHIS CRUZ WILFREDO FRANKLING</t>
  </si>
  <si>
    <t>00373971</t>
  </si>
  <si>
    <t>DIOSES  RUJEL HAROLD ANTONIO</t>
  </si>
  <si>
    <t>00423667</t>
  </si>
  <si>
    <t>VICENTE PACCO KENNY RAÚL</t>
  </si>
  <si>
    <t>00424525</t>
  </si>
  <si>
    <t>PEÑA VELA LISSET</t>
  </si>
  <si>
    <t>00460853</t>
  </si>
  <si>
    <t>TEJADA VILLA  HECTOR</t>
  </si>
  <si>
    <t>ENCARGADO DE AUDITORIA</t>
  </si>
  <si>
    <t>00474363</t>
  </si>
  <si>
    <t>HERRERA SOSA JORGE CRISTOBAL</t>
  </si>
  <si>
    <t>00482129</t>
  </si>
  <si>
    <t>GAMBETTA LOPEZ NESTOR ENRIQUE</t>
  </si>
  <si>
    <t>00486518</t>
  </si>
  <si>
    <t>ZAPATA OROZCO JORGE LUIS</t>
  </si>
  <si>
    <t>00489185</t>
  </si>
  <si>
    <t>SARMIENTO SABROSO CLEVERT SILVIO</t>
  </si>
  <si>
    <t>00489423</t>
  </si>
  <si>
    <t>ATENCIO ACOSTA OSCAR EMILIO IGOR</t>
  </si>
  <si>
    <t>00495206</t>
  </si>
  <si>
    <t>SUAREZ DE FREITAS ACOSTA ROSA MARIA EUGENIA</t>
  </si>
  <si>
    <t>00498192</t>
  </si>
  <si>
    <t>SILVA ARANIBAR ABRAHAM GUILLERMO</t>
  </si>
  <si>
    <t>00505099</t>
  </si>
  <si>
    <t>CURO  CHALLO PEPE WILBERT</t>
  </si>
  <si>
    <t>00902527</t>
  </si>
  <si>
    <t>CORAL HUAMAN DAMIAN</t>
  </si>
  <si>
    <t>00950311</t>
  </si>
  <si>
    <t>ROMERO VALLES TEODOBERTO</t>
  </si>
  <si>
    <t>01174278</t>
  </si>
  <si>
    <t>DE LA CRUZ  NOLAZCO PERCY LUIS</t>
  </si>
  <si>
    <t>01299657</t>
  </si>
  <si>
    <t>AMACHI MEDINA MATEO</t>
  </si>
  <si>
    <t>01316585</t>
  </si>
  <si>
    <t>HUMPIRI MORALES NICOLAS</t>
  </si>
  <si>
    <t>01683564</t>
  </si>
  <si>
    <t>FIGUEROA ZEVALLOS VICTOR RAÚL</t>
  </si>
  <si>
    <t>01697053</t>
  </si>
  <si>
    <t>IDME QUISPE JESÚS OCTAVIO</t>
  </si>
  <si>
    <t>02297826</t>
  </si>
  <si>
    <t>QUISPE TTITO FRANCISCO</t>
  </si>
  <si>
    <t>02741497</t>
  </si>
  <si>
    <t>MORALES MARTINEZ PEDRO</t>
  </si>
  <si>
    <t>02856834</t>
  </si>
  <si>
    <t>CASTILLO MUGABURU REGULO</t>
  </si>
  <si>
    <t>02862080</t>
  </si>
  <si>
    <t>GONZALES MARTINEZ LUIS FERNANDO</t>
  </si>
  <si>
    <t>02898401</t>
  </si>
  <si>
    <t>BARRENECHEA  MANRIQUE JOSE ALVINO</t>
  </si>
  <si>
    <t>03355725</t>
  </si>
  <si>
    <t>CALLE CALLE GUIDO SURIEL</t>
  </si>
  <si>
    <t>03468271</t>
  </si>
  <si>
    <t>NOLASCO MEDINA WILLIAN MARTIN</t>
  </si>
  <si>
    <t>03576062</t>
  </si>
  <si>
    <t>GUTIERREZ  ROQUE ABRAHAM</t>
  </si>
  <si>
    <t>03654900</t>
  </si>
  <si>
    <t>SOCOLA  CORDOVA SEGUNDO BENITO</t>
  </si>
  <si>
    <t>03669493</t>
  </si>
  <si>
    <t>VILLEGAS NIMA ROBERTO</t>
  </si>
  <si>
    <t>03881064</t>
  </si>
  <si>
    <t>REVOLLEDO GUERRERO MARCOS JAVIER</t>
  </si>
  <si>
    <t>04329681</t>
  </si>
  <si>
    <t>KOELL  WESTREICHER KRAMER KONRAD</t>
  </si>
  <si>
    <t>04340509</t>
  </si>
  <si>
    <t>CARDENAS DIAZ JUAN AURELIO</t>
  </si>
  <si>
    <t>04411711</t>
  </si>
  <si>
    <t>FLORES  VALDEZ MARIO MARTIN</t>
  </si>
  <si>
    <t>04430658</t>
  </si>
  <si>
    <t>IBAÑEZ CARDENAS ELMER FELIPE</t>
  </si>
  <si>
    <t>SUB DIRECTOR DE LA SUB DIRECCIÓN  DE GESTIÓN DE RECURSOS MATERIALES Y MANTENIMIENTO</t>
  </si>
  <si>
    <t>04438213</t>
  </si>
  <si>
    <t>VILLANUEVA MEDINA LUIS ORLANDO</t>
  </si>
  <si>
    <t>04642142</t>
  </si>
  <si>
    <t>MENA WENDORF ROBERT CHRISTIAN</t>
  </si>
  <si>
    <t>04653172</t>
  </si>
  <si>
    <t>DIAZ CARPIO RICHARD LEONCIO</t>
  </si>
  <si>
    <t>04744613</t>
  </si>
  <si>
    <t>VELASQUEZ HUMIRE BRAULIO LIONEL</t>
  </si>
  <si>
    <t>04749467</t>
  </si>
  <si>
    <t>CABRERA VERA FRANK ALFREDO</t>
  </si>
  <si>
    <t>04823747</t>
  </si>
  <si>
    <t>VILLARROEL  FLORES OSCAR ALAIN</t>
  </si>
  <si>
    <t>05326707</t>
  </si>
  <si>
    <t>TELLO GRANDEZ RUDY</t>
  </si>
  <si>
    <t>05381605</t>
  </si>
  <si>
    <t>VIGO  HIDALGO JOSE ANTONIO</t>
  </si>
  <si>
    <t>05630291</t>
  </si>
  <si>
    <t>ROJAS  REATEGUI BREZZE</t>
  </si>
  <si>
    <t>06203366</t>
  </si>
  <si>
    <t>TAPIA  LA TORRE PILAR CONSUELO</t>
  </si>
  <si>
    <t>SUB DIRECTOR</t>
  </si>
  <si>
    <t>06283949</t>
  </si>
  <si>
    <t>MEDINA GARAMENDI WALTER</t>
  </si>
  <si>
    <t>JEFE DE LA UNIDAD DE RECURSOS HUMANOS</t>
  </si>
  <si>
    <t>06722830</t>
  </si>
  <si>
    <t>LATORRE ORTEGA LUIS ALBERTO</t>
  </si>
  <si>
    <t>06810210</t>
  </si>
  <si>
    <t>MUÑOZ SAAVEDRA MANUEL</t>
  </si>
  <si>
    <t>06820844</t>
  </si>
  <si>
    <t>REYES RAMOS DOMINGO HECTOR</t>
  </si>
  <si>
    <t>JEFE DE LA OFICINA DE PLANIFICACIÓN Y  DE PRESUPUESTO</t>
  </si>
  <si>
    <t>06942780</t>
  </si>
  <si>
    <t>MENDOZA GUTIERREZ WALTER EDISON</t>
  </si>
  <si>
    <t>DIRECTOR DE LA DIRECCIÓN DE LA ESCUELA DE BOMBEROS</t>
  </si>
  <si>
    <t>06988105</t>
  </si>
  <si>
    <t>HERNANI CHAVEZ JORGE LUIS</t>
  </si>
  <si>
    <t>07054929</t>
  </si>
  <si>
    <t>AREVALO BARTOLOME MIGUEL ANGEL</t>
  </si>
  <si>
    <t>07199851</t>
  </si>
  <si>
    <t>TAMAYO VALDEIGLESIAS ALBERTO NICANOR</t>
  </si>
  <si>
    <t>07407813</t>
  </si>
  <si>
    <t>MARTINEZ RIVERA HONEL GODOFREDO</t>
  </si>
  <si>
    <t>ESPECIALISTA EN PROGRAMACIÓN – P I</t>
  </si>
  <si>
    <t>07482286</t>
  </si>
  <si>
    <t>TELLO GUEVARA JUAN CARLOS</t>
  </si>
  <si>
    <t>JEFE DE LA UNIDAD DE PLANEAMIENTO Y MODERNIZACIÓN</t>
  </si>
  <si>
    <t>07588417</t>
  </si>
  <si>
    <t>OCHOA PACHAS MILCIADES FELIX</t>
  </si>
  <si>
    <t>DIRECTOR DE LA DIRECCIÓN DE DESARROLLO Y FORTALECIMIENTO DE CAPACIDADES</t>
  </si>
  <si>
    <t>07597144</t>
  </si>
  <si>
    <t>D'BROT BURGOS DE CASTAÑEDA CARMELA JESUS</t>
  </si>
  <si>
    <t>07690469</t>
  </si>
  <si>
    <t>AVILA MENDOZA JUAN EDUARDO</t>
  </si>
  <si>
    <t>SECRETARIO GENERAL</t>
  </si>
  <si>
    <t>07726598</t>
  </si>
  <si>
    <t>PILCON CHAFLOQUE WALTER MANUEL</t>
  </si>
  <si>
    <t>DIRECTOR DE LA OFICINA DE COMUNICACIÓN SOCIAL</t>
  </si>
  <si>
    <t>07752698</t>
  </si>
  <si>
    <t>CHUMPITAZI VILCHEZ ROLANDO AUGUSTO</t>
  </si>
  <si>
    <t>07763460</t>
  </si>
  <si>
    <t>PINILLOS GARCIA KATHERINE DEL ROCIO</t>
  </si>
  <si>
    <t>07827781</t>
  </si>
  <si>
    <t>CASTAÑEDA JIMENEZ CARLOS MANUEL</t>
  </si>
  <si>
    <t>DIRECTOR DE LA OFICINA DE ADMINISTRACIÓN</t>
  </si>
  <si>
    <t>07856820</t>
  </si>
  <si>
    <t>BINASCO PERALES AUGUSTO ENRIQUE</t>
  </si>
  <si>
    <t>07901803</t>
  </si>
  <si>
    <t>FARRO OCHOA SILVIA GIOVANNA</t>
  </si>
  <si>
    <t>07961500</t>
  </si>
  <si>
    <t>SILVA SOLOGUREN FELIPE GUILLERMO</t>
  </si>
  <si>
    <t>SUB DIRECTOR DE LA SUB DIRECCIÓN  DE POLITICAS Y NORMAS</t>
  </si>
  <si>
    <t>07967874</t>
  </si>
  <si>
    <t>NEYRA NEYRA MIRELLA MARITZA</t>
  </si>
  <si>
    <t>SUB DIRECTOR DE PROGRAMAS DE DESARROLLO Y FORTALECIMIENTO DE CAPACIDADES</t>
  </si>
  <si>
    <t>07975417</t>
  </si>
  <si>
    <t>LEWIS LÓPEZ GUILLERMO PEDRO</t>
  </si>
  <si>
    <t>OPERADOR (A).</t>
  </si>
  <si>
    <t>07975590</t>
  </si>
  <si>
    <t>CHAVEZ GARRIDO JULIO RICARDO GUADALUPE</t>
  </si>
  <si>
    <t>ESPECIALISTA EN PLANIFICACIÓN – P II</t>
  </si>
  <si>
    <t>08078826</t>
  </si>
  <si>
    <t>CAHUANA ROMERO JOSE ANGEL</t>
  </si>
  <si>
    <t>08090768</t>
  </si>
  <si>
    <t>PALOMINO JIMENEZ PEDRO MAXIMILIANO</t>
  </si>
  <si>
    <t>CONSERJE</t>
  </si>
  <si>
    <t>08142073</t>
  </si>
  <si>
    <t>BULNES GIL JAVIER MARTIN</t>
  </si>
  <si>
    <t>08146060</t>
  </si>
  <si>
    <t>GUERRERO BENITES PAOLA TATIANA</t>
  </si>
  <si>
    <t>08159714</t>
  </si>
  <si>
    <t>MEDINA MENDOZA ANDRES EFREN</t>
  </si>
  <si>
    <t>08294450</t>
  </si>
  <si>
    <t>ROJAS  HERRERA ANTONIO CIRILO</t>
  </si>
  <si>
    <t>08623143</t>
  </si>
  <si>
    <t>HUAMANI QUIRHUAYO JUAN ALBERTO</t>
  </si>
  <si>
    <t>08656936</t>
  </si>
  <si>
    <t>MUÑOZ PEREYRA LUIS JESUS</t>
  </si>
  <si>
    <t>08998217</t>
  </si>
  <si>
    <t>TOLENTINO MERCADO ROLANDO LUIS</t>
  </si>
  <si>
    <t>09058758</t>
  </si>
  <si>
    <t>RUIZ GALINDO CARLOS ALBERTO</t>
  </si>
  <si>
    <t>09165692</t>
  </si>
  <si>
    <t>LEZAMA BEDOYA LUIS ALBERTO</t>
  </si>
  <si>
    <t>SUB DIRECTORA DE PROGRAMAS DE DESARROLLO Y FORTALECIMIENTO DE CAPACIDADES</t>
  </si>
  <si>
    <t>09276115</t>
  </si>
  <si>
    <t>GRANDA VALENZUELA JOSE JAVIER</t>
  </si>
  <si>
    <t>09292224</t>
  </si>
  <si>
    <t>HERRERA SOTO VICTOR FRANCISCO</t>
  </si>
  <si>
    <t>09297797</t>
  </si>
  <si>
    <t>RABORG POLO ROY LEONARDO</t>
  </si>
  <si>
    <t>TÉCNICO EN SERVICIOS GENERALES</t>
  </si>
  <si>
    <t>09302311</t>
  </si>
  <si>
    <t>ROBLES CHAVEZ ROBERTO SANTIAGO</t>
  </si>
  <si>
    <t>09385030</t>
  </si>
  <si>
    <t>FERNANDEZ  DELGADO HUGO ARTURO</t>
  </si>
  <si>
    <t>09418244</t>
  </si>
  <si>
    <t>RUESTA  VALDIVIA LUIS ENRIQUE</t>
  </si>
  <si>
    <t>09478167</t>
  </si>
  <si>
    <t>RIVAS CORDOVA ROBERTO ELIAS</t>
  </si>
  <si>
    <t>09536022</t>
  </si>
  <si>
    <t>VALEGA SAENZ JOSE ALBERTO</t>
  </si>
  <si>
    <t>09539106</t>
  </si>
  <si>
    <t>CANTONI BRICEÑO RAFAEL ANTONIO NICOLAS</t>
  </si>
  <si>
    <t>ESPECIALISTA EN SISTEMA DE INFORMACIÓN GEOGRÁFICA – P I</t>
  </si>
  <si>
    <t>09552303</t>
  </si>
  <si>
    <t>DELGADO FLORES JOHN ROGELIO</t>
  </si>
  <si>
    <t>ESPECIALISTA EN MANTENIMIENTO – PROFESIONAL II</t>
  </si>
  <si>
    <t>09604195</t>
  </si>
  <si>
    <t>DEL CARPIO  AREVALO OSCAR LUIS</t>
  </si>
  <si>
    <t>MEJIA PRADA LEWIS RICARDO</t>
  </si>
  <si>
    <t>09641059</t>
  </si>
  <si>
    <t>BEDOYA MARQUEZ JORGE EDUARDO</t>
  </si>
  <si>
    <t>09645564</t>
  </si>
  <si>
    <t>AREVALO QUISPE JULIO CESAR</t>
  </si>
  <si>
    <t>AUDITOR GUBERNAMENTAL - JEFE DE COMISION</t>
  </si>
  <si>
    <t>09649117</t>
  </si>
  <si>
    <t>LACUNZA HUAMAN EDWIN ALEJANDRO</t>
  </si>
  <si>
    <t>09675119</t>
  </si>
  <si>
    <t>QUISPE ALCAZAR HUAROTO EDUARDO RENATTO</t>
  </si>
  <si>
    <t>ANALISTA DE INVERSIONES</t>
  </si>
  <si>
    <t>09688706</t>
  </si>
  <si>
    <t>BRAÑEZ VILCHEZ MONICA ROSA</t>
  </si>
  <si>
    <t>09702478</t>
  </si>
  <si>
    <t>PRADO ALZAMORA WILLIAM GERARDO</t>
  </si>
  <si>
    <t>09722219</t>
  </si>
  <si>
    <t>ACOSTA CONTRERAS CESAR VILKO</t>
  </si>
  <si>
    <t>09766127</t>
  </si>
  <si>
    <t>FLORES BARTOLOME DAVID</t>
  </si>
  <si>
    <t>09798035</t>
  </si>
  <si>
    <t>SALINAS ARISPE JOSE EMILIO</t>
  </si>
  <si>
    <t>ESPECIALISTA EN CONTRATACIONES CON EL ESTADO - P III</t>
  </si>
  <si>
    <t>09930428</t>
  </si>
  <si>
    <t>TARAZONA TAFUR MIGUEL ANTONIO</t>
  </si>
  <si>
    <t>ASESORA</t>
  </si>
  <si>
    <t>09949903</t>
  </si>
  <si>
    <t>NIETO ROJAS GIULIANA MARLENE</t>
  </si>
  <si>
    <t>ANALISTA EN CONTROL PREVIO</t>
  </si>
  <si>
    <t>09998297</t>
  </si>
  <si>
    <t>MERINO CUMBICUS NELSON FIDEL</t>
  </si>
  <si>
    <t>10011971</t>
  </si>
  <si>
    <t>NUÑEZ ROJAS BEATRIZ MARLENE</t>
  </si>
  <si>
    <t>10031009</t>
  </si>
  <si>
    <t>CASTAÑEDA ROJAS GRIMALDO ALBERTO</t>
  </si>
  <si>
    <t>ESPECIALISTA EN EJECUCIÓN CONTRACTUAL - P I</t>
  </si>
  <si>
    <t>10090105</t>
  </si>
  <si>
    <t>ERAUSQUIN LEYVA CARLOS EVARISTO</t>
  </si>
  <si>
    <t>10118129</t>
  </si>
  <si>
    <t>IRIARTE SANCHEZ JAVIER FERNANDO</t>
  </si>
  <si>
    <t>10166724</t>
  </si>
  <si>
    <t>BARRENECHEA MINAYA JOSE RICHARD</t>
  </si>
  <si>
    <t>10175350</t>
  </si>
  <si>
    <t>BERRU  MONDRAGON JESUS NOE</t>
  </si>
  <si>
    <t>DIRECTOR DE LA UNIDAD DE ECONOMÍA</t>
  </si>
  <si>
    <t>10220293</t>
  </si>
  <si>
    <t>TEJADA RAMOS CARMEN AURORA</t>
  </si>
  <si>
    <t>10269247</t>
  </si>
  <si>
    <t>PALACIOS CAJALEON DAVID ROBERTO</t>
  </si>
  <si>
    <t>10283551</t>
  </si>
  <si>
    <t>MACEDO OJEDA JUAN CARLOS</t>
  </si>
  <si>
    <t>10309058</t>
  </si>
  <si>
    <t>LUCERO ESCOBEDO OMAR STEVEN</t>
  </si>
  <si>
    <t>10446457</t>
  </si>
  <si>
    <t>SILVA LAZO RUBEN</t>
  </si>
  <si>
    <t>SUB DIRECTOR DE LA SUB DIRECCIÓN DE GESTION DE BENEFICIOS</t>
  </si>
  <si>
    <t>10550759</t>
  </si>
  <si>
    <t>BENAVIDES FIDEL ROLANDO ZOE</t>
  </si>
  <si>
    <t>10605117</t>
  </si>
  <si>
    <t>ALCARRAZ BALBIN  ALBERTO CESAR</t>
  </si>
  <si>
    <t>10616611</t>
  </si>
  <si>
    <t>VERA FERNANDEZ DAVILA UBALDO JAVIER</t>
  </si>
  <si>
    <t>10641885</t>
  </si>
  <si>
    <t>FLORES PAREDES GROVER</t>
  </si>
  <si>
    <t>TECNICO DE SOPORTE EN INFRAESTRUCTURA DE REDES</t>
  </si>
  <si>
    <t>10678528</t>
  </si>
  <si>
    <t>ORRILLO BARAHONA VICTOR HAMILTON</t>
  </si>
  <si>
    <t>10680843</t>
  </si>
  <si>
    <t>CORAQUILLO AYALA EDWIN</t>
  </si>
  <si>
    <t>10721815</t>
  </si>
  <si>
    <t>ESPINOZA TULIANO VICTOR HUGO</t>
  </si>
  <si>
    <t>TÉCNICO PARA TRANSPORTE</t>
  </si>
  <si>
    <t>10732680</t>
  </si>
  <si>
    <t>ALEGRE NUÑEZ ROQUE DANIEL</t>
  </si>
  <si>
    <t>10745406</t>
  </si>
  <si>
    <t>DULANTO ORTIZ JUAN EDUARDO</t>
  </si>
  <si>
    <t>JEFE DE LA UNIDAD DE LOGISTICA Y CONTROL PATRIMONIAL</t>
  </si>
  <si>
    <t>10770543</t>
  </si>
  <si>
    <t>SANCHEZ LEON PATRICIA MILAGROS</t>
  </si>
  <si>
    <t>10812782</t>
  </si>
  <si>
    <t>TALAVERANO OJEDA KLAUS VIVIANO</t>
  </si>
  <si>
    <t>117229666</t>
  </si>
  <si>
    <t>VALERIO HERNANDEZ YOMER JOSE</t>
  </si>
  <si>
    <t>15369286</t>
  </si>
  <si>
    <t>HUAMBACHANO CAYCHO HECTOR VALERIANO</t>
  </si>
  <si>
    <t>15401431</t>
  </si>
  <si>
    <t>ARANA CHUNGA ALEJANDRO</t>
  </si>
  <si>
    <t>JEFE DE LA UNIDAD Y PRESUPUESTO DE PRESUPUESTO E INVERSIONES</t>
  </si>
  <si>
    <t>15724052</t>
  </si>
  <si>
    <t>LA ROSA VALLADARES ISABEL JACQUELINE</t>
  </si>
  <si>
    <t>15840149</t>
  </si>
  <si>
    <t>RODRIGUEZ ESPINOZA ORLANDO JAIME</t>
  </si>
  <si>
    <t>16018377</t>
  </si>
  <si>
    <t>SILVA  MARTINEZ HUMBERTO</t>
  </si>
  <si>
    <t>16541995</t>
  </si>
  <si>
    <t>DAVILA DAVILA GILBERTO</t>
  </si>
  <si>
    <t>16665593</t>
  </si>
  <si>
    <t>ADRIANZEN PEÑA ROSA ANGELICA</t>
  </si>
  <si>
    <t>16709113</t>
  </si>
  <si>
    <t>EFFIO CRUZ NILDA ESPERANZA</t>
  </si>
  <si>
    <t>16742250</t>
  </si>
  <si>
    <t>PRADA SANTISTEBAN HAROLD SANTIAGO</t>
  </si>
  <si>
    <t>17434362</t>
  </si>
  <si>
    <t>PISCOYA AGRAMONTE EDGAR ALEJANDRO</t>
  </si>
  <si>
    <t>17918182</t>
  </si>
  <si>
    <t>VARGAS MORALES PEDRO LENIN</t>
  </si>
  <si>
    <t>17969982</t>
  </si>
  <si>
    <t>LEYTON  VENEGAS MELVA GLADYS</t>
  </si>
  <si>
    <t>18206788</t>
  </si>
  <si>
    <t>SALCEDO OCHOA MARIELA MERCEDES</t>
  </si>
  <si>
    <t>18887870</t>
  </si>
  <si>
    <t>NUNJA POZO ESMARAGDO JESUS</t>
  </si>
  <si>
    <t>19323979</t>
  </si>
  <si>
    <t>LAMELA HERNANDEZ ALBERTO SIXTO</t>
  </si>
  <si>
    <t>19834340</t>
  </si>
  <si>
    <t>COCA DIAZ JAVIER PABLO LUCIANO</t>
  </si>
  <si>
    <t>19835359</t>
  </si>
  <si>
    <t>SOTO SULLCA HUGO BERBABE</t>
  </si>
  <si>
    <t>21141619</t>
  </si>
  <si>
    <t>VASQUEZ OCHOA RODRIGO</t>
  </si>
  <si>
    <t>21143380</t>
  </si>
  <si>
    <t>SALDAÑA DEL AGUILA EDINSON</t>
  </si>
  <si>
    <t>21454854</t>
  </si>
  <si>
    <t>PALOMINO JHONG MIGUEL ANGEL MARTIN</t>
  </si>
  <si>
    <t>21476574</t>
  </si>
  <si>
    <t>QUISPE ZEVALLOS RONALD DANILLO</t>
  </si>
  <si>
    <t>21539205</t>
  </si>
  <si>
    <t>CARDENAS  UCEDA JUAN CARLOS</t>
  </si>
  <si>
    <t>21560418</t>
  </si>
  <si>
    <t>VIZARRETA AQUIJE TEODORO ENRIQUE</t>
  </si>
  <si>
    <t>21573317</t>
  </si>
  <si>
    <t>ROMANI GONZALES JUAN PABLO</t>
  </si>
  <si>
    <t>DIRECTOR DE LA DIRECCIÓN DE GESTIÓN DE RECURSOS PARA LA OPERATIVIDAD</t>
  </si>
  <si>
    <t>21783116</t>
  </si>
  <si>
    <t>TRILLO FLORES JUAN MANUEL</t>
  </si>
  <si>
    <t>21861718</t>
  </si>
  <si>
    <t>SALVATIERRA DOMINGUEZ CHRISTIAN VIRGILIO</t>
  </si>
  <si>
    <t>ESPECIALISTA EN GESTIÓN DE LA COMPENSACIÓN – P I</t>
  </si>
  <si>
    <t>21884577</t>
  </si>
  <si>
    <t>TALLA MUCHAYPIÑA PEDRO LUIS</t>
  </si>
  <si>
    <t>22102011</t>
  </si>
  <si>
    <t>MENDOZA DELGADO JORGE LUIS</t>
  </si>
  <si>
    <t>22291922</t>
  </si>
  <si>
    <t>QUISPE COSSIO CARLOS ALFONSO</t>
  </si>
  <si>
    <t>22296056</t>
  </si>
  <si>
    <t>VASQUEZ MELGAR TEODORICO FROILAN</t>
  </si>
  <si>
    <t>22304131</t>
  </si>
  <si>
    <t>CRUZATE  PEREA WALTER GIOVANNI</t>
  </si>
  <si>
    <t>22426559</t>
  </si>
  <si>
    <t>IZQUIERDO MANYARI MARCO ANTONIO</t>
  </si>
  <si>
    <t>22497990</t>
  </si>
  <si>
    <t>SOBERO MIRANDA ANDRES LUIS</t>
  </si>
  <si>
    <t>22513561</t>
  </si>
  <si>
    <t>GOMEZ GUZMAN JOSE LUIS</t>
  </si>
  <si>
    <t>22516114</t>
  </si>
  <si>
    <t>ALMEIDA VILLANUEVA MARIA ESPERANZA</t>
  </si>
  <si>
    <t>22516923</t>
  </si>
  <si>
    <t>SOTO ESPINOZA JORGE LUIS</t>
  </si>
  <si>
    <t>23016960</t>
  </si>
  <si>
    <t>BEDOYA QUIJAITE JOSE MANUEL</t>
  </si>
  <si>
    <t>23019039</t>
  </si>
  <si>
    <t>TRINIDAD PORTA MOISES ESTEBAN</t>
  </si>
  <si>
    <t>23020691</t>
  </si>
  <si>
    <t>DURAND RIVERA FRIDOLINO ROSEVELT</t>
  </si>
  <si>
    <t>23273067</t>
  </si>
  <si>
    <t>ENRIQUEZ RAMOS GABRIEL</t>
  </si>
  <si>
    <t>23810530</t>
  </si>
  <si>
    <t>QUISPE LEZAMA AMADOR</t>
  </si>
  <si>
    <t>23924265</t>
  </si>
  <si>
    <t>FERNANDEZ BACA MARMANILLO FRANK</t>
  </si>
  <si>
    <t>23945430</t>
  </si>
  <si>
    <t>VILLAVICENCIO BORDA WALTER</t>
  </si>
  <si>
    <t>23947559</t>
  </si>
  <si>
    <t>ZARATE LONCONI JOSE LUIS</t>
  </si>
  <si>
    <t>23955575</t>
  </si>
  <si>
    <t>CONCHA FLORES PATRICIA EMILIA</t>
  </si>
  <si>
    <t>INTENDENTE</t>
  </si>
  <si>
    <t>23994292</t>
  </si>
  <si>
    <t>PONCE LA JARA LUIS ANTONIO</t>
  </si>
  <si>
    <t xml:space="preserve">COMANDANTE </t>
  </si>
  <si>
    <t>23998079</t>
  </si>
  <si>
    <t>ROZAS PARRA YAKELINE</t>
  </si>
  <si>
    <t>24713957</t>
  </si>
  <si>
    <t>LLOCLLA LAZO RENE</t>
  </si>
  <si>
    <t>24714427</t>
  </si>
  <si>
    <t>QUISPE VILCA LALO LEOPOLDO</t>
  </si>
  <si>
    <t>24888735</t>
  </si>
  <si>
    <t>FLOREZ ESPINOZA ESTANISLAO</t>
  </si>
  <si>
    <t>24994629</t>
  </si>
  <si>
    <t>QUISPE FLORES EMERSON</t>
  </si>
  <si>
    <t>25005511</t>
  </si>
  <si>
    <t>GONZALES CHACON WILFREDO</t>
  </si>
  <si>
    <t>25320392</t>
  </si>
  <si>
    <t>BOLIVAR MUÑOZ DAMASO</t>
  </si>
  <si>
    <t>TÉCNICO ADUANERO</t>
  </si>
  <si>
    <t>25542999</t>
  </si>
  <si>
    <t>SOSA PETERS WILL ROBINSON</t>
  </si>
  <si>
    <t>25573626</t>
  </si>
  <si>
    <t>TATAJE QUISPE MARCO ANTONIO</t>
  </si>
  <si>
    <t>25658131</t>
  </si>
  <si>
    <t>GIURFA RIOS JUAN HECTOR</t>
  </si>
  <si>
    <t>25714880</t>
  </si>
  <si>
    <t>TORRES PARDO MICHAEL RICHARD</t>
  </si>
  <si>
    <t>25811521</t>
  </si>
  <si>
    <t>MALCA LOPEZ ROSA MARIBEL</t>
  </si>
  <si>
    <t>25831828</t>
  </si>
  <si>
    <t>QUISPE DORADOR CHRISTIAN FERNANDO</t>
  </si>
  <si>
    <t>26724660</t>
  </si>
  <si>
    <t>CHAVEZ MENDOZA CARLOS JOEL</t>
  </si>
  <si>
    <t>27727521</t>
  </si>
  <si>
    <t>VILLANUEVA TARRILLO SEGUNDO CLODOALDO</t>
  </si>
  <si>
    <t>29293925</t>
  </si>
  <si>
    <t>MEDINA CASTILLO CLAUDIO MARCELO</t>
  </si>
  <si>
    <t>29301392</t>
  </si>
  <si>
    <t>BERMUDEZ OLIVARES PEDRO FLORENCIO</t>
  </si>
  <si>
    <t>29314120</t>
  </si>
  <si>
    <t>LOPEZ MOSCOSO IVONNE AREMY</t>
  </si>
  <si>
    <t>29331126</t>
  </si>
  <si>
    <t>QUISPE NINA JAIME APOLINARIO</t>
  </si>
  <si>
    <t>29463739</t>
  </si>
  <si>
    <t>AYALA GRANDA MANUEL EUGENIO</t>
  </si>
  <si>
    <t>29600172</t>
  </si>
  <si>
    <t>CHACON CHAVEZ JIMMY AVELINO</t>
  </si>
  <si>
    <t>29633844</t>
  </si>
  <si>
    <t>CALDERON ZEBALLOS RISSY PAOLA</t>
  </si>
  <si>
    <t>29637137</t>
  </si>
  <si>
    <t>HALLENBECK FUENTES CHARLES EDWARD</t>
  </si>
  <si>
    <t>29655393</t>
  </si>
  <si>
    <t>ZEBALLOS ANDÍA BERIOSKA MILAGROS</t>
  </si>
  <si>
    <t>29675611</t>
  </si>
  <si>
    <t>VIZCARRA TALAVERA  JOSE ANTONIO</t>
  </si>
  <si>
    <t>29709721</t>
  </si>
  <si>
    <t>NUÑONCA CONDORI JULIO CESAR</t>
  </si>
  <si>
    <t>29727927</t>
  </si>
  <si>
    <t>ARAUJO ARMENDARIZ JUAN CARLOS</t>
  </si>
  <si>
    <t>29729857</t>
  </si>
  <si>
    <t>CHURA  LANFRANCO FAUSTO HIMH</t>
  </si>
  <si>
    <t>31041228</t>
  </si>
  <si>
    <t>BOCANGELINO VALENCIAS JULIAN</t>
  </si>
  <si>
    <t>31342130</t>
  </si>
  <si>
    <t>PATIÑO AYVAR EDGAR JAVIER</t>
  </si>
  <si>
    <t>31666948</t>
  </si>
  <si>
    <t>MEJIA MACEDO CARLOS FEDERICO</t>
  </si>
  <si>
    <t>32731792</t>
  </si>
  <si>
    <t>VILLAVICENCIO LOPEZ VLADIMIR FRANKLIN</t>
  </si>
  <si>
    <t>32977745</t>
  </si>
  <si>
    <t>FLORES  ALFARO PERCY JAIME</t>
  </si>
  <si>
    <t>32999024</t>
  </si>
  <si>
    <t>USQUIANO RAMOS AGUSTIN</t>
  </si>
  <si>
    <t>33401563</t>
  </si>
  <si>
    <t>INGA CRUZ TOMAS</t>
  </si>
  <si>
    <t>40004171</t>
  </si>
  <si>
    <t>RUIZ MERINO LUIS MANUEL</t>
  </si>
  <si>
    <t>ESPECIALISTA EN POLÍTICAS Y DESARROLLO DE RECURSOS HUMANOS – P I</t>
  </si>
  <si>
    <t>40009578</t>
  </si>
  <si>
    <t>HERRERA SAMANEZ KELLY KAREN</t>
  </si>
  <si>
    <t>JEFE DE LA UNIDAD DE TEGNOLOGIA DE LA INFORMACION</t>
  </si>
  <si>
    <t>40042401</t>
  </si>
  <si>
    <t>RODRIGUEZ MOGROVEJO PETER ALEX</t>
  </si>
  <si>
    <t>40064547</t>
  </si>
  <si>
    <t>FERNANDEZ PARDO WALTER WILLIAM</t>
  </si>
  <si>
    <t>40090671</t>
  </si>
  <si>
    <t>RODRIGUEZ CASTRO LUIS MIGUEL</t>
  </si>
  <si>
    <t>40092183</t>
  </si>
  <si>
    <t>MINAYA ASENCIOS  YESSER GIOVANY</t>
  </si>
  <si>
    <t>40096859</t>
  </si>
  <si>
    <t>ACOSTA VÁSQUEZ  ANA ROSA</t>
  </si>
  <si>
    <t>40117138</t>
  </si>
  <si>
    <t>RAMIREZ TORIBIO DANIEL</t>
  </si>
  <si>
    <t>40143486</t>
  </si>
  <si>
    <t>MAURA ALFARO YSABELLE DESSIRE</t>
  </si>
  <si>
    <t>ESPECIALISTA EN PROCEDIMIENTOS DE SELECCIÓN - P III</t>
  </si>
  <si>
    <t>40175784</t>
  </si>
  <si>
    <t>HERRERA YARLEQUE AUGUSTO</t>
  </si>
  <si>
    <t>40206718</t>
  </si>
  <si>
    <t>JURADO APUMAYTA LEONCIO</t>
  </si>
  <si>
    <t>40208747</t>
  </si>
  <si>
    <t>GALVEZ OROPEZA EDUARDO FRANCISCO</t>
  </si>
  <si>
    <t>40241254</t>
  </si>
  <si>
    <t>AVILA RAMIREZ OLIVER PEDRO</t>
  </si>
  <si>
    <t>40249611</t>
  </si>
  <si>
    <t>CARPIO ARRIARAN MAIKOL ENRIQUE</t>
  </si>
  <si>
    <t>40255132</t>
  </si>
  <si>
    <t>MIÑANO GUILLERMO JESSICA PAOLA</t>
  </si>
  <si>
    <t>40288353</t>
  </si>
  <si>
    <t>RIOS   DE LA CRUZ ELMER ARTURO</t>
  </si>
  <si>
    <t>40303265</t>
  </si>
  <si>
    <t>INFANTE TORRES SEGUNDO AURELIO</t>
  </si>
  <si>
    <t>ESPECIALISTA LEGAL - PROFESIONAL II</t>
  </si>
  <si>
    <t>40305046</t>
  </si>
  <si>
    <t>PEREZ AGUILAR RAUL RODOLFO</t>
  </si>
  <si>
    <t>40337392</t>
  </si>
  <si>
    <t>CHANGANO JURADO JORGE WILLIAMS</t>
  </si>
  <si>
    <t>40362597</t>
  </si>
  <si>
    <t>PALMA GUEVARA HALINA</t>
  </si>
  <si>
    <t>40365518</t>
  </si>
  <si>
    <t>PALOMINO DIAZ FORTUNATO DANIEL</t>
  </si>
  <si>
    <t>40369804</t>
  </si>
  <si>
    <t>RICAPA RAMIREZ JAIME</t>
  </si>
  <si>
    <t>40378165</t>
  </si>
  <si>
    <t>GEREDA RAMIREZ GIAN CARLO</t>
  </si>
  <si>
    <t>ESPECIALISTA EN GESTIÓN PÚBLICA – P III</t>
  </si>
  <si>
    <t>RIVERA PEREZ DANIEL LINO</t>
  </si>
  <si>
    <t>40509672</t>
  </si>
  <si>
    <t>CHAFLOQUE RIVERA EMERSON ARMANDO</t>
  </si>
  <si>
    <t>40514183</t>
  </si>
  <si>
    <t>ZEBALLOS JIMENEZ MARCO ANTONIO</t>
  </si>
  <si>
    <t>40515708</t>
  </si>
  <si>
    <t>GONZALES  ZUASNABAR ILADIO</t>
  </si>
  <si>
    <t>40524141</t>
  </si>
  <si>
    <t>CANAZA CHAMBI FREDY</t>
  </si>
  <si>
    <t>40539866</t>
  </si>
  <si>
    <t>MARTICORENA CALDERON IVO DAVID</t>
  </si>
  <si>
    <t>40584266</t>
  </si>
  <si>
    <t>CASTRO JUMBO ALCIDES DANIEL</t>
  </si>
  <si>
    <t>40595300</t>
  </si>
  <si>
    <t>CIGUEÑAS ALTAMIRANO JAIME WALTER</t>
  </si>
  <si>
    <t>40596051</t>
  </si>
  <si>
    <t>RUIZ PORRAS CARLOS EDHSON</t>
  </si>
  <si>
    <t>40642370</t>
  </si>
  <si>
    <t>VILCHEZ BANCHO DANTE MARTIN</t>
  </si>
  <si>
    <t>40687054</t>
  </si>
  <si>
    <t>OCAMPO AGUILAR ENRIQUE</t>
  </si>
  <si>
    <t>40714754</t>
  </si>
  <si>
    <t>VILLANUEVA ESPIRITU EDWIN EDGAR</t>
  </si>
  <si>
    <t>40736576</t>
  </si>
  <si>
    <t>TORRES  CONDORI GODOFREDO ANTONIO</t>
  </si>
  <si>
    <t>ESPECIALISTA EN GEOMÁTICA – P III</t>
  </si>
  <si>
    <t>40774609</t>
  </si>
  <si>
    <t>AGÜERO MENDEZ RANULFO EDUARDO</t>
  </si>
  <si>
    <t>40776366</t>
  </si>
  <si>
    <t>CONTRERAS PORTOCARRERO LLINER FRANCISCO</t>
  </si>
  <si>
    <t>40791130</t>
  </si>
  <si>
    <t>LOZANO FLORES NICK</t>
  </si>
  <si>
    <t>ESPECIALISTAS EN DERECHO ADMINISTRATIVO - P III</t>
  </si>
  <si>
    <t>40807262</t>
  </si>
  <si>
    <t>MORAN SALDARRIAGA LUIS ALBERTO</t>
  </si>
  <si>
    <t>40852796</t>
  </si>
  <si>
    <t>POLAR  MOLOCHE VICTOR MANUEL</t>
  </si>
  <si>
    <t>40920445</t>
  </si>
  <si>
    <t>SALVATIERRA VILLANUEVA MIRYAM ZORAIDA</t>
  </si>
  <si>
    <t>40954665</t>
  </si>
  <si>
    <t>VALENCIA GORBEÑA ROSA LUZ</t>
  </si>
  <si>
    <t>40982120</t>
  </si>
  <si>
    <t>VILLAR PAREDES CHARLES ERICHS</t>
  </si>
  <si>
    <t>RESPONSABLE DE TRANSPORTE - P II</t>
  </si>
  <si>
    <t>41009370</t>
  </si>
  <si>
    <t>PAREDES SALINAS OSCAR MANUEL</t>
  </si>
  <si>
    <t>ANALISTA EN EDICIÓN AUDIOVISUAL - P I</t>
  </si>
  <si>
    <t>41012198</t>
  </si>
  <si>
    <t>ALVARADO VELASQUEZ JHORDANO</t>
  </si>
  <si>
    <t>41176917</t>
  </si>
  <si>
    <t>CORO  CRUZADO CLAUDIA JANET</t>
  </si>
  <si>
    <t>41177492</t>
  </si>
  <si>
    <t>GAVIRIA  RODRIGUEZ YSABEL YDA</t>
  </si>
  <si>
    <t>41202243</t>
  </si>
  <si>
    <t>VEINTIMILLA BABBINI LUIS JIBSHON</t>
  </si>
  <si>
    <t>41245891</t>
  </si>
  <si>
    <t>SOTOMAYOR SUMI MARIBEL</t>
  </si>
  <si>
    <t>41261033</t>
  </si>
  <si>
    <t>RUGEL ROSILLO VERONICA MAGALI</t>
  </si>
  <si>
    <t>41274230</t>
  </si>
  <si>
    <t>ALIAGA CUADROS EDGAR</t>
  </si>
  <si>
    <t>SUB DIRECTOR DE LA SUB DIRECCIÓN DE GESTION DE INFRAESTRUCTURA Y EQUIPAMIENTO</t>
  </si>
  <si>
    <t>41290225</t>
  </si>
  <si>
    <t>PORRAS DE LOS RIOS SAMIR EDUARDO</t>
  </si>
  <si>
    <t>41300975</t>
  </si>
  <si>
    <t>MOYANO HUAPAYA CARLOS ALFREDO</t>
  </si>
  <si>
    <t>41301813</t>
  </si>
  <si>
    <t>MOLINA NIETO DANIEL ISAIAS</t>
  </si>
  <si>
    <t>ADMINISTRATIVO</t>
  </si>
  <si>
    <t>41301922</t>
  </si>
  <si>
    <t>FRANCO  CASTRO FABIOLA</t>
  </si>
  <si>
    <t>41314120</t>
  </si>
  <si>
    <t>QUISPE FIGUEROA MIGUEL</t>
  </si>
  <si>
    <t>SUB DIRECTOR DE LA SUBDIRECCION DE INSTRUCCION</t>
  </si>
  <si>
    <t>41318382</t>
  </si>
  <si>
    <t>CASARETTO GAMONAL MARIO GEORGE</t>
  </si>
  <si>
    <t>41337562</t>
  </si>
  <si>
    <t>SAAVEDRA PACOTAIPE JOSE ALBERTO</t>
  </si>
  <si>
    <t>41359533</t>
  </si>
  <si>
    <t>FLORES UGAZ ROXANA LAURA</t>
  </si>
  <si>
    <t>41432848</t>
  </si>
  <si>
    <t>SALAZAR MUÑOZ EDGAR ADRIAN</t>
  </si>
  <si>
    <t>ESPECIALISTA EN SISTEMAS DE LA INFORMACIÓN – P I</t>
  </si>
  <si>
    <t>41529207</t>
  </si>
  <si>
    <t>DIAZ  ZEBALLOS CARLOS ALBERTO</t>
  </si>
  <si>
    <t>ESPECIALISTA ADMINISTRATIVO – P I</t>
  </si>
  <si>
    <t>41535005</t>
  </si>
  <si>
    <t>PUCLLAS  BOLIVIA ELI</t>
  </si>
  <si>
    <t>41551737</t>
  </si>
  <si>
    <t>TIRACCAYA QUINTANA ISMAEL</t>
  </si>
  <si>
    <t>41559481</t>
  </si>
  <si>
    <t>GUZMAN DE LA CRUZ ENRIQUE DANIEL</t>
  </si>
  <si>
    <t>41592812</t>
  </si>
  <si>
    <t>GARRIDO MANSILLA DAYSI</t>
  </si>
  <si>
    <t>ESPECIALISTA EN MODERNIZACIÓN DE LA GESTIÓN PÚBLICA</t>
  </si>
  <si>
    <t>41623164</t>
  </si>
  <si>
    <t>APOLINARIO VEGA OLGA PATRICIA</t>
  </si>
  <si>
    <t>41659702</t>
  </si>
  <si>
    <t>CACERES VALDIVIA HERMES ARNALDO</t>
  </si>
  <si>
    <t>41662836</t>
  </si>
  <si>
    <t>RONCAL PALOMINO JULIO EMILIO</t>
  </si>
  <si>
    <t>41673935</t>
  </si>
  <si>
    <t>HUIZA PAYTAN CESAR</t>
  </si>
  <si>
    <t>41678564</t>
  </si>
  <si>
    <t>QUISPE CHIPA JOSE ANTONIO</t>
  </si>
  <si>
    <t>41738678</t>
  </si>
  <si>
    <t>NAJARRO  ROJAS LUIS MIGUEL</t>
  </si>
  <si>
    <t>SUB DIRECTOR DE LA SUB DIRECCION DE INVESTIGACION Y GESTION DE LA INFORMACION</t>
  </si>
  <si>
    <t>41763165</t>
  </si>
  <si>
    <t>GARCIA GARCIA JESSICA VANESSA</t>
  </si>
  <si>
    <t>41779669</t>
  </si>
  <si>
    <t>PEÑAFIEL SANDOVAL SERGIO ORLANDO</t>
  </si>
  <si>
    <t>41812939</t>
  </si>
  <si>
    <t>MUÑOZ INGA NIXON</t>
  </si>
  <si>
    <t>ASISTENTE EN RELACIONES HUMANAS Y SOCIALES</t>
  </si>
  <si>
    <t>41826626</t>
  </si>
  <si>
    <t>CONDO CARLOS YENNY MARGARITA</t>
  </si>
  <si>
    <t>41865515</t>
  </si>
  <si>
    <t>GARIBAY EGUSQUIZA JAIME JORGE LEONARDO</t>
  </si>
  <si>
    <t>41885557</t>
  </si>
  <si>
    <t>HUACHACA CRUZ BENIGNO</t>
  </si>
  <si>
    <t>41905667</t>
  </si>
  <si>
    <t>PUMAJULCA CERVANTES RUBEN DARIO</t>
  </si>
  <si>
    <t>41934741</t>
  </si>
  <si>
    <t>ROQUE  AGÜERO ELISBAN JORGE</t>
  </si>
  <si>
    <t>41953612</t>
  </si>
  <si>
    <t>HUMAN  RODRIGUEZ YSAC</t>
  </si>
  <si>
    <t>ESPECIALISTA EN DERECHO LABORAL – P I</t>
  </si>
  <si>
    <t>GRADOS JAUREGUI OMAR MIHAYLO</t>
  </si>
  <si>
    <t>41988602</t>
  </si>
  <si>
    <t>SONO ALBA SUSANA ANGELICA</t>
  </si>
  <si>
    <t>41994550</t>
  </si>
  <si>
    <t>CHIPANA VASQUEZ WILLY JOEL</t>
  </si>
  <si>
    <t>42007012</t>
  </si>
  <si>
    <t>CHAMBILLA ESCOBAR GERMAN</t>
  </si>
  <si>
    <t>42057046</t>
  </si>
  <si>
    <t>ANDIA SOLANO JACKIE CHARLY</t>
  </si>
  <si>
    <t>42073234</t>
  </si>
  <si>
    <t>CCONZA MACHACA DAVID</t>
  </si>
  <si>
    <t>ESPECIALISTA EN PROCEDIMIENTOS DE SELECCIÓN - P I</t>
  </si>
  <si>
    <t>42213772</t>
  </si>
  <si>
    <t>SANCHEZ ARRIETA YLIAM JOSEPH</t>
  </si>
  <si>
    <t>42225543</t>
  </si>
  <si>
    <t>POLO SANCHEZ  CARINA</t>
  </si>
  <si>
    <t>ESPECIALISTA EN INFRAESTRUCTURA – P II</t>
  </si>
  <si>
    <t>42252650</t>
  </si>
  <si>
    <t>BASADRE TEJERINA FAVIOLA ALEJANDRA</t>
  </si>
  <si>
    <t>42260983</t>
  </si>
  <si>
    <t>CHURASACARI MAYTA JOSE LUIS</t>
  </si>
  <si>
    <t>42262708</t>
  </si>
  <si>
    <t>RIVERA PAYE DAVID JHONATAN</t>
  </si>
  <si>
    <t>ESPECIALISTA EN PRESUPUESTO - P I</t>
  </si>
  <si>
    <t>42288481</t>
  </si>
  <si>
    <t>LA RIVA QUIROZ OSWALDO JESÚS</t>
  </si>
  <si>
    <t>42314425</t>
  </si>
  <si>
    <t>TACAS ESPINOZA JUAN JESÚS</t>
  </si>
  <si>
    <t>42323139</t>
  </si>
  <si>
    <t>CARDOZO GALLARDO GEINER JESÚS</t>
  </si>
  <si>
    <t>42337388</t>
  </si>
  <si>
    <t>DOZA RIOS GENO</t>
  </si>
  <si>
    <t>42416069</t>
  </si>
  <si>
    <t>MELGAREJO NIZAMA SILVIA ISABEL</t>
  </si>
  <si>
    <t>42510133</t>
  </si>
  <si>
    <t>COSME VIRHUEZ LUIS GREGORIO</t>
  </si>
  <si>
    <t>42558092</t>
  </si>
  <si>
    <t>VALLADOLID VILCHEZ CINTHIA MARGORI</t>
  </si>
  <si>
    <t>42588674</t>
  </si>
  <si>
    <t>MERA CHUMBE EDDY ERICKSON</t>
  </si>
  <si>
    <t>42609382</t>
  </si>
  <si>
    <t>FLORES ARIAS RONALD ERIC</t>
  </si>
  <si>
    <t>42628806</t>
  </si>
  <si>
    <t>ZAPATA VALLADARES MARIA VERONICA</t>
  </si>
  <si>
    <t>42674427</t>
  </si>
  <si>
    <t>MANRIQUE PAUCAR JOEL JIMMY</t>
  </si>
  <si>
    <t>42723227</t>
  </si>
  <si>
    <t>PEZO RODRIGUEZ PERCY LUIS</t>
  </si>
  <si>
    <t>42756403</t>
  </si>
  <si>
    <t>SOCA AYQUIPA YANET</t>
  </si>
  <si>
    <t>ASISTENTE ADMINISTRATIVO DE TRANSPORTE</t>
  </si>
  <si>
    <t>42760632</t>
  </si>
  <si>
    <t>PEREDA TTITO ISRAEL DAVID</t>
  </si>
  <si>
    <t>42762254</t>
  </si>
  <si>
    <t>CAMPOS  RODRIGUEZ CESAR JOSE</t>
  </si>
  <si>
    <t>ASISTENTE EN TRAMITE DOCUMENTARIO</t>
  </si>
  <si>
    <t>42775371</t>
  </si>
  <si>
    <t>DELGADO UNDA CARLO EMMANUEL</t>
  </si>
  <si>
    <t>42776961</t>
  </si>
  <si>
    <t>LLACSA CUARESMA AURELIO</t>
  </si>
  <si>
    <t>ASISTENTE ADMINISTRATIVO DE ARCHIVO</t>
  </si>
  <si>
    <t>42789722</t>
  </si>
  <si>
    <t>POZO TINOCO JOHEL MIGUEL</t>
  </si>
  <si>
    <t>42865408</t>
  </si>
  <si>
    <t>COLAN LUQUE ELIZABETH FABIOLA</t>
  </si>
  <si>
    <t>42903464</t>
  </si>
  <si>
    <t>VERA CHALCO HENRY</t>
  </si>
  <si>
    <t>ABOGADO ESPECIALISTA</t>
  </si>
  <si>
    <t>42909430</t>
  </si>
  <si>
    <t>CARCAMO LITANO JHON EDUARDO</t>
  </si>
  <si>
    <t>42946160</t>
  </si>
  <si>
    <t>ESPINOZA CALLAN JOSE LUIS</t>
  </si>
  <si>
    <t>42959405</t>
  </si>
  <si>
    <t>CALDERON  ESPINOZA JAVIER FERNANDO</t>
  </si>
  <si>
    <t>42998959</t>
  </si>
  <si>
    <t>RODRIGUEZ  QUINAYA JHONY EDGARDO</t>
  </si>
  <si>
    <t>ANALISTA EN RELACIONES HUMANAS Y SOCIALES</t>
  </si>
  <si>
    <t>43007661</t>
  </si>
  <si>
    <t>ANGULO PEREZ ANA MARIA</t>
  </si>
  <si>
    <t>SERVICIO SOCIAL</t>
  </si>
  <si>
    <t>43011047</t>
  </si>
  <si>
    <t>CRISPIN ACLARI JOSE EDUARDO</t>
  </si>
  <si>
    <t>43049603</t>
  </si>
  <si>
    <t>LANDEO ALVA GLORIA MERCEDES</t>
  </si>
  <si>
    <t>ANALISTA EN CONTROL</t>
  </si>
  <si>
    <t>43052649</t>
  </si>
  <si>
    <t>ROQUE  SANCHEZ  ANA PAULA</t>
  </si>
  <si>
    <t>43073885</t>
  </si>
  <si>
    <t>GARCIA SANGAMA ALAN HENRY</t>
  </si>
  <si>
    <t>43078301</t>
  </si>
  <si>
    <t>PAQUITA  ILLACHURA WILDER</t>
  </si>
  <si>
    <t>ESPECIALISTA EN EVALUACIÓN DE REQUERIMIENTOS – P II</t>
  </si>
  <si>
    <t>43200375</t>
  </si>
  <si>
    <t>LAPOUBLE BARRIOS AMELIA ANGELA</t>
  </si>
  <si>
    <t>43224644</t>
  </si>
  <si>
    <t>MOYANO DOMÍNGUEZ GIANMARKO JUNIOR</t>
  </si>
  <si>
    <t>43365463</t>
  </si>
  <si>
    <t>ZAPANA  CATACORA ALCIDES</t>
  </si>
  <si>
    <t>43368793</t>
  </si>
  <si>
    <t>CORONEL  LEON CESAR ALBERTO</t>
  </si>
  <si>
    <t>43438957</t>
  </si>
  <si>
    <t>RAMIREZ TELLO MIGUEL EDUARDO</t>
  </si>
  <si>
    <t>43445874</t>
  </si>
  <si>
    <t>JA PAC FAN LUNA CARLA PAMELA</t>
  </si>
  <si>
    <t>43452953</t>
  </si>
  <si>
    <t>VASQUEZ ALFARO BIANCA NOEMI</t>
  </si>
  <si>
    <t>GERENTE GENERAL</t>
  </si>
  <si>
    <t>43576522</t>
  </si>
  <si>
    <t>FIGUEROA BALCÁZAR MARIELLA DE FÁTIMA</t>
  </si>
  <si>
    <t>43582438</t>
  </si>
  <si>
    <t>AGUIRRE  ESCOBAL DANIEL</t>
  </si>
  <si>
    <t>43651691</t>
  </si>
  <si>
    <t>PEREZ OBLITAS ROSARIO FELICITA</t>
  </si>
  <si>
    <t>43737726</t>
  </si>
  <si>
    <t>LOAYZA CARPIO YENNY GANDHI</t>
  </si>
  <si>
    <t>ESPECIALISTA EN POLÍTICAS, NORMATIVIDAD Y REGULACIÓN</t>
  </si>
  <si>
    <t>43764279</t>
  </si>
  <si>
    <t>ROJAS  BURGOS HECTOR KEVIN</t>
  </si>
  <si>
    <t>43778054</t>
  </si>
  <si>
    <t>BARREDA HUAMANI JESÚS LUCIANO</t>
  </si>
  <si>
    <t>ASISTENTE II EN GESTIÓN DE LA INCORPORACIÓN</t>
  </si>
  <si>
    <t>43899665</t>
  </si>
  <si>
    <t>MOSCOSO MARQUEZ SUSY ROXANA</t>
  </si>
  <si>
    <t>ASISTENTE ADMINISTRATIVO DE ALMACÉN</t>
  </si>
  <si>
    <t>43900129</t>
  </si>
  <si>
    <t>MONTOYA FLORES ROMILLY FELIPE</t>
  </si>
  <si>
    <t>43921522</t>
  </si>
  <si>
    <t>ESPINOZA SAAVEDRA WILLIAM RONALD</t>
  </si>
  <si>
    <t>ESPECIALISTA EN CONTRATACIONES MENORES - P II</t>
  </si>
  <si>
    <t>44007532</t>
  </si>
  <si>
    <t>VARGAS SEIJAS MARIA JUANITA</t>
  </si>
  <si>
    <t>ANALISTA EN SERVIDORES Y SEGURIDAD INFORMATICA</t>
  </si>
  <si>
    <t>44011854</t>
  </si>
  <si>
    <t>FARFAN QUINO FRANCISCO JOSE</t>
  </si>
  <si>
    <t>44018410</t>
  </si>
  <si>
    <t>NIÑO DE GUZMAN VELASQUEZ NILO</t>
  </si>
  <si>
    <t>44043614</t>
  </si>
  <si>
    <t>VALDEZ QUISPE MARLENY</t>
  </si>
  <si>
    <t>44203543</t>
  </si>
  <si>
    <t>ZAMUDIO PELAEZ JUAN JOEL</t>
  </si>
  <si>
    <t>44314227</t>
  </si>
  <si>
    <t>ARCE PRADA GABRIELA</t>
  </si>
  <si>
    <t>44326332</t>
  </si>
  <si>
    <t>ZAVALETA ORTIZ LUPITA SHIRLEY</t>
  </si>
  <si>
    <t>44405511</t>
  </si>
  <si>
    <t>ANGULO RENGIFO NICK CRISTIAN</t>
  </si>
  <si>
    <t>44482360</t>
  </si>
  <si>
    <t>AGUADO ASPIAZU NERY GIANNINA DEL PILAR</t>
  </si>
  <si>
    <t>44527159</t>
  </si>
  <si>
    <t>OCHOA ARCOS EDUARDO ARSENIO</t>
  </si>
  <si>
    <t>44622112</t>
  </si>
  <si>
    <t>GARCIA OCHOA JOEL</t>
  </si>
  <si>
    <t>ANALISTA DE REDES Y CABLEADO ESTRUCTURADO</t>
  </si>
  <si>
    <t>45008488</t>
  </si>
  <si>
    <t>GOMEZ HUERTA JAISON OMAR</t>
  </si>
  <si>
    <t>ANALISTA EN CONTRATACIONES PÚBLICAS</t>
  </si>
  <si>
    <t>45136141</t>
  </si>
  <si>
    <t>LLONTOP LEONARDO ROXANA ELIZABETH</t>
  </si>
  <si>
    <t>45136174</t>
  </si>
  <si>
    <t>ZEA LIMA MARCOS JESÚS</t>
  </si>
  <si>
    <t>SUB DIRECTORA DE LA SUB DIRECCIÓN DE GESTION DE BENEFICIOS</t>
  </si>
  <si>
    <t>45159491</t>
  </si>
  <si>
    <t>TUPAC ROJAS LOURDES MIRIAM OLENKA</t>
  </si>
  <si>
    <t>45282027</t>
  </si>
  <si>
    <t>ZACARIAS  LLAULLI JUAN PABLO</t>
  </si>
  <si>
    <t>45347869</t>
  </si>
  <si>
    <t>LLONTOP  CHUMO MARCO ANTONIO</t>
  </si>
  <si>
    <t>45422474</t>
  </si>
  <si>
    <t>CARDENAS  BERRIOS YOR STEFAN</t>
  </si>
  <si>
    <t>ESPECIALISTA EN DISEÑO - P I</t>
  </si>
  <si>
    <t>45454971</t>
  </si>
  <si>
    <t>EZETA  WALTER DANIEL ENRIQUE</t>
  </si>
  <si>
    <t>SUB DIRECCION DE LA SUB DIRECCIÓN DE DOCUMENTACIÓN Y CERTIFICACIÓN</t>
  </si>
  <si>
    <t>45518840</t>
  </si>
  <si>
    <t>IBERICO ARANA CLELIA MILAGROS DEL CARMEN</t>
  </si>
  <si>
    <t>45636289</t>
  </si>
  <si>
    <t>PIEDRA LLAMO HABRAHAN</t>
  </si>
  <si>
    <t>45648233</t>
  </si>
  <si>
    <t>CHOÑOCCA DE LA CRUZ LUIS ALBERTO</t>
  </si>
  <si>
    <t>45656073</t>
  </si>
  <si>
    <t>DURAND BENDEZU JOSE LUIS</t>
  </si>
  <si>
    <t>ASISTENTE ADMINISTRATIVO DE SERVICIOS GENERALES</t>
  </si>
  <si>
    <t>45719847</t>
  </si>
  <si>
    <t>VILLACORTA GAMARRA JEAN CARLO MARIO</t>
  </si>
  <si>
    <t>45768769</t>
  </si>
  <si>
    <t>ROMERO FERNANDEZ ALEXANDER JOHNNATHAN</t>
  </si>
  <si>
    <t>45821567</t>
  </si>
  <si>
    <t>PARAVECINO FLORES YONSWILLER</t>
  </si>
  <si>
    <t>45836965</t>
  </si>
  <si>
    <t>RAMOS SOPLA JEIMY JHOSELINE</t>
  </si>
  <si>
    <t>45913718</t>
  </si>
  <si>
    <t>COLQUE QUIROGA WILY</t>
  </si>
  <si>
    <t>45937596</t>
  </si>
  <si>
    <t>ROMERO GROVAS JOSEPH</t>
  </si>
  <si>
    <t>45969507</t>
  </si>
  <si>
    <t>INFANTE TAFUR TÓMAS GABRIEL</t>
  </si>
  <si>
    <t>45994458</t>
  </si>
  <si>
    <t>CONTRERAS ESCUDERO RINATH MARIA</t>
  </si>
  <si>
    <t>ESPECIALISTA LEGAL - PROFESIONAL III</t>
  </si>
  <si>
    <t>46097759</t>
  </si>
  <si>
    <t>GUTIERREZ  PARADO ELENA CAROLINA</t>
  </si>
  <si>
    <t>46366578</t>
  </si>
  <si>
    <t>SALDARRIAGA OLORTIGA EVELYN DINA</t>
  </si>
  <si>
    <t>46430249</t>
  </si>
  <si>
    <t>NINANCURO MELENDEZ CARLOS ALFREDO</t>
  </si>
  <si>
    <t>46431459</t>
  </si>
  <si>
    <t>SOTO GALLARDO MIGUEL RENATO</t>
  </si>
  <si>
    <t>46449703</t>
  </si>
  <si>
    <t>ESTELA BUSTAMANTE RONAL</t>
  </si>
  <si>
    <t>46472443</t>
  </si>
  <si>
    <t>MENDOZA ALCALA BRYAN STEPHAN</t>
  </si>
  <si>
    <t>46546296</t>
  </si>
  <si>
    <t>ESPINOZA SALAMANCA ERICK LIETER</t>
  </si>
  <si>
    <t>COORDINADOR DE INTENDENCIA</t>
  </si>
  <si>
    <t>46612568</t>
  </si>
  <si>
    <t>BUENO REQUEJO ALEJANDRA ADELINA</t>
  </si>
  <si>
    <t>ESPECIALISTA EN CONTRATACIONES MENORES - P I</t>
  </si>
  <si>
    <t>46649311</t>
  </si>
  <si>
    <t>RODRIGUEZ PEÑA MARIA ISABEL</t>
  </si>
  <si>
    <t>ANALISTA EN GESTIÓN DE LAS COMPENSACIONES</t>
  </si>
  <si>
    <t>46721638</t>
  </si>
  <si>
    <t>VARA RAMOS LUIS ENRIQUE</t>
  </si>
  <si>
    <t>46729085</t>
  </si>
  <si>
    <t>OSORIO MIRAVAL GUILLMER GUSTAVO</t>
  </si>
  <si>
    <t>TÉCNICO EN PATRIMONIO</t>
  </si>
  <si>
    <t>46768352</t>
  </si>
  <si>
    <t>ESTRADA GARCIA CECILIA MARINA</t>
  </si>
  <si>
    <t>46838470</t>
  </si>
  <si>
    <t>VARGAS  GONZALES MARCOS JUNIORS</t>
  </si>
  <si>
    <t>46954316</t>
  </si>
  <si>
    <t>BOHL FLORES JEAN CARLOS</t>
  </si>
  <si>
    <t>47024692</t>
  </si>
  <si>
    <t>SALINAS NAVARRO KATHERINE ESTEFANY</t>
  </si>
  <si>
    <t>ESPECIALISTA EN RELACIONES HUMANAS Y SOCIALES – P I</t>
  </si>
  <si>
    <t>47115844</t>
  </si>
  <si>
    <t>RAMIREZ Y DE MONTENEGRO LANATA FERNANDA DEL SOCORRO</t>
  </si>
  <si>
    <t>47209423</t>
  </si>
  <si>
    <t>RIVERO ISLA MARION ELIZABETH</t>
  </si>
  <si>
    <t>47231286</t>
  </si>
  <si>
    <t>SALVADOR MORE ABEL</t>
  </si>
  <si>
    <t>47317328</t>
  </si>
  <si>
    <t>GUTIERREZ CHOQUEPATA HIRVIN</t>
  </si>
  <si>
    <t>47327411</t>
  </si>
  <si>
    <t>VASQUEZ VIDARTE LISSETT GIANNYNA</t>
  </si>
  <si>
    <t>47392258</t>
  </si>
  <si>
    <t>ZEVALLOS QUISPE CESAR</t>
  </si>
  <si>
    <t>47520779</t>
  </si>
  <si>
    <t>VALCARCEL APAZA  MARYORI ARACELY</t>
  </si>
  <si>
    <t>ANALISTA EN PLANIFICACIÓN</t>
  </si>
  <si>
    <t>47547714</t>
  </si>
  <si>
    <t>BANDINI  REYES BRUNO STEVEN</t>
  </si>
  <si>
    <t>47618775</t>
  </si>
  <si>
    <t>CAYCHO HUAPAYA JONATHAN JOEL</t>
  </si>
  <si>
    <t>ESPECIALISTA DESARROLLADOR DE SISTEMAS DE INFORMACIÓN</t>
  </si>
  <si>
    <t>47850032</t>
  </si>
  <si>
    <t>ACUÑA CORDOVA DAVIS BRETTS</t>
  </si>
  <si>
    <t>ASISTENTE ADMINISTRATIVO DE ALMACEN</t>
  </si>
  <si>
    <t>47938062</t>
  </si>
  <si>
    <t>CERNA  ROMERO YUSUKE ABRAHAM</t>
  </si>
  <si>
    <t>47973268</t>
  </si>
  <si>
    <t>MOREYRA CCAICO  HECTOR ANGEL</t>
  </si>
  <si>
    <t>TÉCNICO EN CONTRATACIONES MENORES</t>
  </si>
  <si>
    <t>48445784</t>
  </si>
  <si>
    <t>MAURICCI SALVADOR  MARIA ALEJANDRA</t>
  </si>
  <si>
    <t>ESPECIALISTA EN GESTIÓN DE LA INCORPORACIÓN – P I</t>
  </si>
  <si>
    <t>70026681</t>
  </si>
  <si>
    <t>GUTIERREZ  VILLAFUERTE MAYRA MELISSA</t>
  </si>
  <si>
    <t>70088537</t>
  </si>
  <si>
    <t>MOTTA RAMÍREZ ANA ROSA</t>
  </si>
  <si>
    <t>70089200</t>
  </si>
  <si>
    <t>ECOS  LOPEZ JOSE HIPOLITO</t>
  </si>
  <si>
    <t>70116629</t>
  </si>
  <si>
    <t>FERNANDEZ ORE WILSON ALEXANDER</t>
  </si>
  <si>
    <t>ESPECIALISTA EN PROCEDIMIENTO ADMINISTRATIVO DISCIPLINARIO - P I</t>
  </si>
  <si>
    <t>70252803</t>
  </si>
  <si>
    <t>OBREGON RIVERA ALEXIA VANESSA</t>
  </si>
  <si>
    <t>70371907</t>
  </si>
  <si>
    <t>COSIO MARISCAL ROSA MARCELA</t>
  </si>
  <si>
    <t>70521112</t>
  </si>
  <si>
    <t>ANDIA JAGUANDE MIGUEL EDUARDO</t>
  </si>
  <si>
    <t>70560424</t>
  </si>
  <si>
    <t>ARONI MORALES DAVID GIOVANNI</t>
  </si>
  <si>
    <t>71043339</t>
  </si>
  <si>
    <t>SALDAÑA PEZO IVY ANLLELA</t>
  </si>
  <si>
    <t>71804255</t>
  </si>
  <si>
    <t>CARRION  FERNANDEZ KEVIN FRANCO</t>
  </si>
  <si>
    <t>71960362</t>
  </si>
  <si>
    <t>VILA ÑUFLO BEYBI RICARDO</t>
  </si>
  <si>
    <t>72154393</t>
  </si>
  <si>
    <t>JARAMILLO JARAMILLO ALVARO MIGUEL</t>
  </si>
  <si>
    <t>72240518</t>
  </si>
  <si>
    <t>MIRANDA RIOJA ANDREA ARACELY</t>
  </si>
  <si>
    <t>AUDITOR(A) GUBERNAMENTAL</t>
  </si>
  <si>
    <t>72296881</t>
  </si>
  <si>
    <t>MORENO SANTOS PAULA ROSANA</t>
  </si>
  <si>
    <t>72529246</t>
  </si>
  <si>
    <t>SOTO PINO RICARDO ANDRE</t>
  </si>
  <si>
    <t>72942642</t>
  </si>
  <si>
    <t>YBAÑEZ PAREDES KATERINE MARGOT</t>
  </si>
  <si>
    <t>73027669</t>
  </si>
  <si>
    <t>HUARANCCA TOLEDO KEVIN ANTONIO</t>
  </si>
  <si>
    <t>AUDITORA GUBERNAMENTAL</t>
  </si>
  <si>
    <t>73043444</t>
  </si>
  <si>
    <t>CORONEL  BENITES MARILYN</t>
  </si>
  <si>
    <t>73076628</t>
  </si>
  <si>
    <t>ARROYO HERRERA DIEGO ANDRE</t>
  </si>
  <si>
    <t>73589621</t>
  </si>
  <si>
    <t>FERNANDEZ  MERINO KARIN YESENIA</t>
  </si>
  <si>
    <t>73762935</t>
  </si>
  <si>
    <t>SIPION EXEBIO AARON SERGEY</t>
  </si>
  <si>
    <t>73867801</t>
  </si>
  <si>
    <t>CHIRINOS  MARIN WILMER MIGUEL</t>
  </si>
  <si>
    <t>74443867</t>
  </si>
  <si>
    <t>LABERIANO ALVAREZ BRISA MILENNE</t>
  </si>
  <si>
    <t>74457657</t>
  </si>
  <si>
    <t>PALOMINO LAGUNA MIRIAM</t>
  </si>
  <si>
    <t>74841976</t>
  </si>
  <si>
    <t>ALCALA YATACO ALLISON MARYCIELO</t>
  </si>
  <si>
    <t>75519077</t>
  </si>
  <si>
    <t>SANCHEZ  RAMIREZ VICTOR ALONSO</t>
  </si>
  <si>
    <t>76732214</t>
  </si>
  <si>
    <t>SANTOS ALAMO ERICK GEAN PIERRE</t>
  </si>
  <si>
    <t>76766603</t>
  </si>
  <si>
    <t>JIMENEZ JUAREZ KIARA STEPHANIA</t>
  </si>
  <si>
    <t>76948133</t>
  </si>
  <si>
    <t>MEDINA QUISPE YASMIN PAOLA</t>
  </si>
  <si>
    <t>80209667</t>
  </si>
  <si>
    <t>DE PAZ VALERIO ERICK JOEL</t>
  </si>
  <si>
    <t>80345200</t>
  </si>
  <si>
    <t>SURICHAQUI PORRAS RUBEN MODESTO</t>
  </si>
  <si>
    <t>80347176</t>
  </si>
  <si>
    <t>MORI  BARCO SADITH</t>
  </si>
  <si>
    <t>80553734</t>
  </si>
  <si>
    <t>CASTAÑEDA ESPINOZA JOHN DANIEL</t>
  </si>
  <si>
    <t>80624715</t>
  </si>
  <si>
    <t>OVERSLUIJS ABSI JEAN CARLO</t>
  </si>
  <si>
    <t>ESPECIALISTA - APOYO LEGAL</t>
  </si>
  <si>
    <t>00934011</t>
  </si>
  <si>
    <t>DEL CASTILLO VELA RISTER</t>
  </si>
  <si>
    <t>03321553</t>
  </si>
  <si>
    <t>GUZMAN AGUILAR EDWIN ALBERTO</t>
  </si>
  <si>
    <t>05373529</t>
  </si>
  <si>
    <t>AREVALO ACURCIO RODOLFO</t>
  </si>
  <si>
    <t>06040485</t>
  </si>
  <si>
    <t>CRUZ ESPINOZA DIANA CAROL</t>
  </si>
  <si>
    <t>ESPECIALISTA EN SISTEMA DE CONTROL INTERNO Y TRATAMIENTO DE RIESGOS</t>
  </si>
  <si>
    <t>06173913</t>
  </si>
  <si>
    <t>RIVERA VILCARA WALTER DE LA CRUZ</t>
  </si>
  <si>
    <t>06610552</t>
  </si>
  <si>
    <t>GUTIERREZ VARGAS MARITZA YANINA</t>
  </si>
  <si>
    <t>06702062</t>
  </si>
  <si>
    <t>VILLAFUERTE FERNANDEZ CARLOS HUGO</t>
  </si>
  <si>
    <t>06739816</t>
  </si>
  <si>
    <t>MACHADO FLORES RUTH LEONOR</t>
  </si>
  <si>
    <t>07238205</t>
  </si>
  <si>
    <t>PRECIADO GOMEZ JUAN ROBERTO</t>
  </si>
  <si>
    <t>07331666</t>
  </si>
  <si>
    <t>CORDERO RUPAY JESUS ARMANDO</t>
  </si>
  <si>
    <t>07867800</t>
  </si>
  <si>
    <t>ALVARO COLLAO ALFREDO AMERICO</t>
  </si>
  <si>
    <t>10491407</t>
  </si>
  <si>
    <t>GONZALES REYES PETER RAFAEL</t>
  </si>
  <si>
    <t>DIRECTOR DE LA OFICINA DE ASESORIA JURIDICA</t>
  </si>
  <si>
    <t>10810245</t>
  </si>
  <si>
    <t>SANCHEZ MANZANARES GISELLA MILAGROS</t>
  </si>
  <si>
    <t>26728441</t>
  </si>
  <si>
    <t>PAZ BRIONES CARLOS ARMANDO</t>
  </si>
  <si>
    <t>ANALISTA DE CONTROL PREVIO</t>
  </si>
  <si>
    <t>40549773</t>
  </si>
  <si>
    <t>CASTILLO POZU GUIULIANO CESAR FERMIN</t>
  </si>
  <si>
    <t>41487666</t>
  </si>
  <si>
    <t>CACERES CERMEÑO CRISTIAN PAUL</t>
  </si>
  <si>
    <t>ESPECIALISTA EN CONTRATACIONES DEL ESTADO II</t>
  </si>
  <si>
    <t>42888533</t>
  </si>
  <si>
    <t>GARCIA MANTILLA ALAN ALEXIS</t>
  </si>
  <si>
    <t>ASISTENTE ADMINISTRATIVO CONTABLE</t>
  </si>
  <si>
    <t>42987321</t>
  </si>
  <si>
    <t>VASQUEZ SIALER KATHERIN MARILU</t>
  </si>
  <si>
    <t>43612217</t>
  </si>
  <si>
    <t>VALERA FLORES KAREN</t>
  </si>
  <si>
    <t>46775824</t>
  </si>
  <si>
    <t>RIVERA RODAS EBERTSON</t>
  </si>
  <si>
    <t>77384372</t>
  </si>
  <si>
    <t>BARRAZA MOHRING LAYLA LAURA</t>
  </si>
  <si>
    <t>00429280</t>
  </si>
  <si>
    <t>GUTIERREZ RODRIGUEZ ASDRÚBAL CARLOS</t>
  </si>
  <si>
    <t>23892247</t>
  </si>
  <si>
    <t>ANCÍ CASTAÑEDA RANDOLFO GONZALO</t>
  </si>
  <si>
    <t>28309015</t>
  </si>
  <si>
    <t>PINARES SALINAS JOSE LUIS</t>
  </si>
  <si>
    <t>20046481</t>
  </si>
  <si>
    <t>OSPINAL FERRER ENRIQUE JESUS</t>
  </si>
  <si>
    <t>25526185</t>
  </si>
  <si>
    <t>MEDINA ARZOLA JOSE GERMAN</t>
  </si>
  <si>
    <t>25001084</t>
  </si>
  <si>
    <t>LUNA TUPAYACHI JORGE</t>
  </si>
  <si>
    <t>08124234</t>
  </si>
  <si>
    <t>TELENTA ESTELA LEONIDAS</t>
  </si>
  <si>
    <t>JEFE DE LA UNIDAD DE ECONOMÍA</t>
  </si>
  <si>
    <t>00793469</t>
  </si>
  <si>
    <t>MEJIA TAFUR CESAR JULIAN</t>
  </si>
  <si>
    <t>42136709</t>
  </si>
  <si>
    <t>WEIS FLORES DEYSSY CYNTHIA</t>
  </si>
  <si>
    <t>23951657</t>
  </si>
  <si>
    <t>CORRALES GRISPO LIONEL WILFREDO</t>
  </si>
  <si>
    <t>10105103</t>
  </si>
  <si>
    <t>PACHECO SALAZAR ANDRES WASHINGTON</t>
  </si>
  <si>
    <t>06643653</t>
  </si>
  <si>
    <t>TORRES HEREDIA AUGUSTO MAGILIO</t>
  </si>
  <si>
    <t>43140279</t>
  </si>
  <si>
    <t>MORALES SOJO MAX ROBERT</t>
  </si>
  <si>
    <t>41002125</t>
  </si>
  <si>
    <t>RUIZ  VELASQUEZ PEDRO VICENTE</t>
  </si>
  <si>
    <t>80248215</t>
  </si>
  <si>
    <t>MECHAN  CHAVESTA CESAR AUGUSTO</t>
  </si>
  <si>
    <t>41332308</t>
  </si>
  <si>
    <t>SEGURA MONTALVO JHON KING</t>
  </si>
  <si>
    <t>16807011</t>
  </si>
  <si>
    <t>GOICOCHEA TORRES NEXAR YDELSO</t>
  </si>
  <si>
    <t>26731100</t>
  </si>
  <si>
    <t>RAMOS TELLO CESAR</t>
  </si>
  <si>
    <t>40960011</t>
  </si>
  <si>
    <t>PAYESA ALVAREZ JUAN LIBORIO</t>
  </si>
  <si>
    <t>17430651</t>
  </si>
  <si>
    <t>PASTOR ROJAS JOSE MARTIN</t>
  </si>
  <si>
    <t>43153108</t>
  </si>
  <si>
    <t>PELAEZ GUEVARA RUBEN FREDDY</t>
  </si>
  <si>
    <t>40520568</t>
  </si>
  <si>
    <t>AYAY GUEVARA DAVID JOSE</t>
  </si>
  <si>
    <t>18208796</t>
  </si>
  <si>
    <t>ARAUJO RAMOS JULIO</t>
  </si>
  <si>
    <t>47223816</t>
  </si>
  <si>
    <t>GUTIERREZ  SANCHEZ  BECQUER VIZNEY</t>
  </si>
  <si>
    <t>40462939</t>
  </si>
  <si>
    <t>BANCES RIOS WILLIAM MARTIN</t>
  </si>
  <si>
    <t>18224814</t>
  </si>
  <si>
    <t>MARTINEZ GARCIA JORGE DANIEL</t>
  </si>
  <si>
    <t>18077597</t>
  </si>
  <si>
    <t>JULCA GARCIA AGUSTIN</t>
  </si>
  <si>
    <t>41519429</t>
  </si>
  <si>
    <t>RAMOS  VASQUEZ RUBEN</t>
  </si>
  <si>
    <t>00254617</t>
  </si>
  <si>
    <t>CHUNGA ARELLANO GERSON RIBELINO</t>
  </si>
  <si>
    <t>19337513</t>
  </si>
  <si>
    <t>SILVA  RIVASPLATA JOSE MANUEL</t>
  </si>
  <si>
    <t>45226867</t>
  </si>
  <si>
    <t>RODRIGUEZ  VILCA CRISTOPHER ERNESTO</t>
  </si>
  <si>
    <t>43294621</t>
  </si>
  <si>
    <t>CRUZ TRIGOSO ROBERT ALEXANDER</t>
  </si>
  <si>
    <t>40346643</t>
  </si>
  <si>
    <t>UCHUPE CANCHARE EDDIE DARIO</t>
  </si>
  <si>
    <t>07700859</t>
  </si>
  <si>
    <t>GRILLO  BOZA JUAN PABLO</t>
  </si>
  <si>
    <t>QUISPE  LEZAMA  AMADOR</t>
  </si>
  <si>
    <t>40021646</t>
  </si>
  <si>
    <t>ICAHUATE TAPULLIMA OVED</t>
  </si>
  <si>
    <t>41018167</t>
  </si>
  <si>
    <t>DIAZ FLORES JUAN CARLOS</t>
  </si>
  <si>
    <t>40398183</t>
  </si>
  <si>
    <t>GUZMAN CCAHUAYA HEBERT</t>
  </si>
  <si>
    <t>41779199</t>
  </si>
  <si>
    <t>RUEDA SILVA ZIKARO</t>
  </si>
  <si>
    <t>41761163</t>
  </si>
  <si>
    <t>ZAMALLOA  FERNANDEZ CARLOS ALBERTO</t>
  </si>
  <si>
    <t>41485223</t>
  </si>
  <si>
    <t>MORA  RAMIREZ ERICO YERSON</t>
  </si>
  <si>
    <t>41596808</t>
  </si>
  <si>
    <t>ARMUTO CHILO ROMUALDO</t>
  </si>
  <si>
    <t>42943982</t>
  </si>
  <si>
    <t>REYES PEREIRA ESTANISLAO</t>
  </si>
  <si>
    <t>42084757</t>
  </si>
  <si>
    <t>HUARACHA HANCCO JOSE LUIS</t>
  </si>
  <si>
    <t>25573830</t>
  </si>
  <si>
    <t>ROJAS CONDE ENRIQUE JOSE</t>
  </si>
  <si>
    <t>09042891</t>
  </si>
  <si>
    <t>GUEVARA ALLCCA MARIO JESUS</t>
  </si>
  <si>
    <t>42223979</t>
  </si>
  <si>
    <t>CALDAS SOTOMAYOR CARLOS FELIPE</t>
  </si>
  <si>
    <t>25719012</t>
  </si>
  <si>
    <t>RUESTA  SILVA HENRRY ENRIQUE</t>
  </si>
  <si>
    <t>25804128</t>
  </si>
  <si>
    <t>MATEO ZEGARRA JOSE</t>
  </si>
  <si>
    <t>25738552</t>
  </si>
  <si>
    <t>BARRIENTOS  RODRIGUEZ JOSE LUIS</t>
  </si>
  <si>
    <t>42301005</t>
  </si>
  <si>
    <t>SUCARI QUISPE WILIAN</t>
  </si>
  <si>
    <t>25831621</t>
  </si>
  <si>
    <t>LOU  KU ADRIAN LUIS</t>
  </si>
  <si>
    <t>25575115</t>
  </si>
  <si>
    <t>RIVERA JOHNSON ROBERTO</t>
  </si>
  <si>
    <t>40675231</t>
  </si>
  <si>
    <t>MANGO  LARICO ISIDRO</t>
  </si>
  <si>
    <t>28605056</t>
  </si>
  <si>
    <t>VALENZUELA FERRUA CIRO CAMILO</t>
  </si>
  <si>
    <t>22288705</t>
  </si>
  <si>
    <t>TORERO GUEVARA MOISES ULISES</t>
  </si>
  <si>
    <t>22277265</t>
  </si>
  <si>
    <t>HUARCAYA TAYPE GONZALO GUILLERMO</t>
  </si>
  <si>
    <t>22295769</t>
  </si>
  <si>
    <t>FLORES YPORRE ALIPIO MARTIN</t>
  </si>
  <si>
    <t>22103085</t>
  </si>
  <si>
    <t>CAMARGO SANCHEZ ORLANDO DONATO</t>
  </si>
  <si>
    <t>47315432</t>
  </si>
  <si>
    <t>VENTURA CERVANTES JOHAN EDUARDO</t>
  </si>
  <si>
    <t>43425155</t>
  </si>
  <si>
    <t>OVIEDO CESPEDES RANDY</t>
  </si>
  <si>
    <t>00461693</t>
  </si>
  <si>
    <t>DAVILA GAMARRA ELVIS ENRIQUE</t>
  </si>
  <si>
    <t>00506946</t>
  </si>
  <si>
    <t>BOTTGER ALBENGRIN JOSE LUIS</t>
  </si>
  <si>
    <t>42846593</t>
  </si>
  <si>
    <t>ROSALES GALVAN ALL STIWENS</t>
  </si>
  <si>
    <t>73182825</t>
  </si>
  <si>
    <t>QUIQUIA URETA ALCIDES</t>
  </si>
  <si>
    <t>05335560</t>
  </si>
  <si>
    <t>SATALAYA REATEGUI MERRY</t>
  </si>
  <si>
    <t>05323192</t>
  </si>
  <si>
    <t>DE LOS RIOS RODRIGUEZ JOSE CRISTIAN</t>
  </si>
  <si>
    <t>45708939</t>
  </si>
  <si>
    <t>RUBIO VASQUEZ GILMER</t>
  </si>
  <si>
    <t>40344994</t>
  </si>
  <si>
    <t>APAGÜEÑO ESCALANTE DICK</t>
  </si>
  <si>
    <t>05324131</t>
  </si>
  <si>
    <t>RAMIREZ LINARES ALFONSO</t>
  </si>
  <si>
    <t>44835223</t>
  </si>
  <si>
    <t>TORRES  MAYTA ADOLFO JULIAN</t>
  </si>
  <si>
    <t>00084427</t>
  </si>
  <si>
    <t>GARCIA IRARICA JARRY</t>
  </si>
  <si>
    <t>40552400</t>
  </si>
  <si>
    <t>GUERRA RIOS ANDRES ALVINO</t>
  </si>
  <si>
    <t>40813928</t>
  </si>
  <si>
    <t>RODRIGUEZ MOZOMBITE NIXON</t>
  </si>
  <si>
    <t>07337931</t>
  </si>
  <si>
    <t>ENCISO TORRES GODOFREDO</t>
  </si>
  <si>
    <t>32938729</t>
  </si>
  <si>
    <t>HOYOS CABREJOS CARLOS EDUARDO</t>
  </si>
  <si>
    <t>18211751</t>
  </si>
  <si>
    <t>FLORES ZEGARRA JULIAN DOROTEO</t>
  </si>
  <si>
    <t>41188307</t>
  </si>
  <si>
    <t>JARA MONTALVAN JOSE ALEJANDRO</t>
  </si>
  <si>
    <t>18101865</t>
  </si>
  <si>
    <t>VERA GARCIA JUAN CARLOS</t>
  </si>
  <si>
    <t>43413199</t>
  </si>
  <si>
    <t>ALTAMIRANO URBANO FRANCISCO CIRIACO</t>
  </si>
  <si>
    <t>43060123</t>
  </si>
  <si>
    <t>MARTINEZ ACEVEDO DENNYS</t>
  </si>
  <si>
    <t>32926922</t>
  </si>
  <si>
    <t>MUJICA SALINAS RAUL HIPOLITO</t>
  </si>
  <si>
    <t>45162320</t>
  </si>
  <si>
    <t>FLORES GARAY DANDY</t>
  </si>
  <si>
    <t>42175947</t>
  </si>
  <si>
    <t>CAMPOS  BARRETO RAFAEL RODRIGUEZ</t>
  </si>
  <si>
    <t>42892637</t>
  </si>
  <si>
    <t>TRUJILLO UGARTE MANUEL JESUS</t>
  </si>
  <si>
    <t>08266159</t>
  </si>
  <si>
    <t>MEDINA OCHOA JOSE ARTURO</t>
  </si>
  <si>
    <t>20960720</t>
  </si>
  <si>
    <t>ESTABRIDIS LEONARDO GUSTAVO ADOLFO</t>
  </si>
  <si>
    <t>04307899</t>
  </si>
  <si>
    <t>BOTTGER ZABANICK JUAN ANDRES</t>
  </si>
  <si>
    <t>00822724</t>
  </si>
  <si>
    <t>RAMIREZ MENDOZA EDWARD LUIS</t>
  </si>
  <si>
    <t>47233603</t>
  </si>
  <si>
    <t>DAVILA DIAZ LEDHER GRAZZIANI</t>
  </si>
  <si>
    <t>45632690</t>
  </si>
  <si>
    <t>MENDOZA TARRILLO JOSE CARLOS</t>
  </si>
  <si>
    <t>01161369</t>
  </si>
  <si>
    <t>FERNANDEZ  RAMIREZ JOSHELIN</t>
  </si>
  <si>
    <t>01147486</t>
  </si>
  <si>
    <t>SOTO GARCIA OMAR</t>
  </si>
  <si>
    <t>01013299</t>
  </si>
  <si>
    <t>MOSQUERA RUIZ JAMES</t>
  </si>
  <si>
    <t>00998639</t>
  </si>
  <si>
    <t>TELLO  VASQUEZ WIDMER</t>
  </si>
  <si>
    <t>45568882</t>
  </si>
  <si>
    <t>BARBOZA MEDINA ROBER</t>
  </si>
  <si>
    <t>00328847</t>
  </si>
  <si>
    <t>LOPEZ ERAS NILTON HUMBERTO</t>
  </si>
  <si>
    <t>02296409</t>
  </si>
  <si>
    <t>PINO PAREDES WALTER MARIO</t>
  </si>
  <si>
    <t>10691875</t>
  </si>
  <si>
    <t>OLARTE FLORES HOLGUER MARCO</t>
  </si>
  <si>
    <t>40818541</t>
  </si>
  <si>
    <t>CONDORI HUARCAYA JACOB</t>
  </si>
  <si>
    <t>04651786</t>
  </si>
  <si>
    <t>ZUÑIGA SAIRA BRENZON CARLOS</t>
  </si>
  <si>
    <t>04428453</t>
  </si>
  <si>
    <t>SALAS MAMANI JORGE OLIGARIO</t>
  </si>
  <si>
    <t>04743186</t>
  </si>
  <si>
    <t>SOTO GONZALES MARCO POLO</t>
  </si>
  <si>
    <t>44616637</t>
  </si>
  <si>
    <t>SUAREZ VASQUEZ JAIME</t>
  </si>
  <si>
    <t>33588885</t>
  </si>
  <si>
    <t>MIRANO ALTAMIRANO ALBERTO</t>
  </si>
  <si>
    <t>18121359</t>
  </si>
  <si>
    <t>SOPLIN REYNA ROGER HUMBERTO</t>
  </si>
  <si>
    <t>44896097</t>
  </si>
  <si>
    <t>HUMAN  RODRIGUEZ DAVID</t>
  </si>
  <si>
    <t>41361069</t>
  </si>
  <si>
    <t>FLORES  SORIANO JIMMY CHARLYE</t>
  </si>
  <si>
    <t>42407499</t>
  </si>
  <si>
    <t>PABLO ZAVALA DAVID HUBERT</t>
  </si>
  <si>
    <t>46230024</t>
  </si>
  <si>
    <t>MORALES CADILLO GIAN MARCOS PAOLO</t>
  </si>
  <si>
    <t>44092322</t>
  </si>
  <si>
    <t>ALVARADO SOTELO JULIAN RICARDO</t>
  </si>
  <si>
    <t>09550617</t>
  </si>
  <si>
    <t>POLAR  RODRIGUEZ JESUS MANUEL</t>
  </si>
  <si>
    <t>43567810</t>
  </si>
  <si>
    <t>ROMERO FERNANDEZ DANILO VRETEL</t>
  </si>
  <si>
    <t>44652919</t>
  </si>
  <si>
    <t>MIRANDA ALVARADO DAVID JUNKAICUM</t>
  </si>
  <si>
    <t>41574976</t>
  </si>
  <si>
    <t>GRAJEDA SOLORZANO JUAN CARLOS</t>
  </si>
  <si>
    <t>23270812</t>
  </si>
  <si>
    <t>GASPAR PARI JOHN RICHTER</t>
  </si>
  <si>
    <t>04817027</t>
  </si>
  <si>
    <t>PEÑA SOTO RUBEN</t>
  </si>
  <si>
    <t>04315847</t>
  </si>
  <si>
    <t>ALBENGRIN MACURI CARLOS ENRIQUE</t>
  </si>
  <si>
    <t>42594910</t>
  </si>
  <si>
    <t>GOMEZ UNOCC JOEL STEVEN</t>
  </si>
  <si>
    <t>42402517</t>
  </si>
  <si>
    <t>ACERO OLIVA JUAN VICTOR</t>
  </si>
  <si>
    <t>08567312</t>
  </si>
  <si>
    <t>AGUILERA REVOLLERO ALEJANDRO</t>
  </si>
  <si>
    <t>CHOFER DE ALTA DIRECCION</t>
  </si>
  <si>
    <t>25460603</t>
  </si>
  <si>
    <t>RODRIGUEZ MONDOÑEDO RICARDO</t>
  </si>
  <si>
    <t>44543861</t>
  </si>
  <si>
    <t>SOLANO RAMOS CARLOS ENRIQUE</t>
  </si>
  <si>
    <t>29406981</t>
  </si>
  <si>
    <t>MORALES CARPIO JUAN CARLOS</t>
  </si>
  <si>
    <t>18134446</t>
  </si>
  <si>
    <t>ANGULO ZAVALETA IBETH ELOHAN</t>
  </si>
  <si>
    <t>JEFE DE LA UNIDAD DE PRESUPUESTO E INVERSIONES</t>
  </si>
  <si>
    <t>47189981</t>
  </si>
  <si>
    <t>CHAVEZ CCAHUANA MARLENY</t>
  </si>
  <si>
    <t>80291523</t>
  </si>
  <si>
    <t>OSORIO HUAMANCAYO ELIZ MABEL</t>
  </si>
  <si>
    <t>ANALISTA DE TESORERIA</t>
  </si>
  <si>
    <t>45465187</t>
  </si>
  <si>
    <t>MALLQUI SANTIAGO JUNIOR</t>
  </si>
  <si>
    <t>10059360</t>
  </si>
  <si>
    <t>ONCHI MIURA JESSICA AURORA</t>
  </si>
  <si>
    <t>GESTOR EN MANTENIMIENTO</t>
  </si>
  <si>
    <t>25536776</t>
  </si>
  <si>
    <t>URBINA GUTIERREZ JOSE GILBERTO</t>
  </si>
  <si>
    <t>44843770</t>
  </si>
  <si>
    <t>PAZ LLANOS JORGE LUIS</t>
  </si>
  <si>
    <t>GESTOR DE DONACIONES Y LOGÍSTICA</t>
  </si>
  <si>
    <t>07508924</t>
  </si>
  <si>
    <t>AGUIRRE  LAITHON MARKO ANTONIO</t>
  </si>
  <si>
    <t>ABOGADO ESPECIALISTA EN CONTRATACIONES DEL ESTADO</t>
  </si>
  <si>
    <t>70096532</t>
  </si>
  <si>
    <t>ZENOZAIN GONZALES JOYCE ROSARIO</t>
  </si>
  <si>
    <t>GESTOR ENTRE COEN E INBP</t>
  </si>
  <si>
    <t>47249183</t>
  </si>
  <si>
    <t>FERRUZO CONTRERAS PABLO FRANCESCO</t>
  </si>
  <si>
    <t>06162079</t>
  </si>
  <si>
    <t>BLETZ ANGULO FRIDA MARIA</t>
  </si>
  <si>
    <t>ANALISTA CONTABLE</t>
  </si>
  <si>
    <t>25672249</t>
  </si>
  <si>
    <t>PAREDES CRISOSTOMO JUAN ANTONIO</t>
  </si>
  <si>
    <t>TECNICO ADMINISTRATIVO Y OPERATIVO</t>
  </si>
  <si>
    <t>10797509</t>
  </si>
  <si>
    <t>GONZALES AMES JAVIER LUIS</t>
  </si>
  <si>
    <t>17414420</t>
  </si>
  <si>
    <t>SILVA GRANADOS VICTOR GODOFREDO</t>
  </si>
  <si>
    <t>PROFESIONAL III</t>
  </si>
  <si>
    <t>04434243</t>
  </si>
  <si>
    <t>TUMI  ROJAS DULMAN JUVENAL</t>
  </si>
  <si>
    <t>ESPECIALISTA EN POLITICAS, NORMATIVIDAD Y REGULACION - P.II</t>
  </si>
  <si>
    <t>10134184</t>
  </si>
  <si>
    <t>SOTELO ROMERO GILDA JUDITH</t>
  </si>
  <si>
    <t>70026688</t>
  </si>
  <si>
    <t>JORDAN  NORIEGA GIANCARLO JESÚS</t>
  </si>
  <si>
    <t>ESPECIALISTA EN INVERSIÓN</t>
  </si>
  <si>
    <t>42365691</t>
  </si>
  <si>
    <t>RAMOS ORTEGA LITMAN</t>
  </si>
  <si>
    <t>ESPECIALISTA EN GEOMATICA</t>
  </si>
  <si>
    <t>VILCHEZ CACEDA LUIS ALBERTO</t>
  </si>
  <si>
    <t>47889996</t>
  </si>
  <si>
    <t>REYNAGA UQUICHI WILSON</t>
  </si>
  <si>
    <t>41522416</t>
  </si>
  <si>
    <t>CARRERA HUAMAN ANA LIDIA</t>
  </si>
  <si>
    <t>74952209</t>
  </si>
  <si>
    <t>PAREDES CAMPOS LUCERITO KRISTELL ALMENDRA</t>
  </si>
  <si>
    <t>42350111</t>
  </si>
  <si>
    <t>MARTINEZ BRIONES LISSET BEATRIZ</t>
  </si>
  <si>
    <t>46403362</t>
  </si>
  <si>
    <t>PAREDES CRUZ GUISELLA VERONICA</t>
  </si>
  <si>
    <t>40460560</t>
  </si>
  <si>
    <t>VARA ROJAS ROGER</t>
  </si>
  <si>
    <t>CONTADOR I - PROFESIONAL III</t>
  </si>
  <si>
    <t>23983063</t>
  </si>
  <si>
    <t>TABOADA CRUZ ROMMIE STEFFANY</t>
  </si>
  <si>
    <t>ANALISTA LEGAL EN PATRIMONIO</t>
  </si>
  <si>
    <t>40943908</t>
  </si>
  <si>
    <t>ASENCIO CHUQUIRAY YENIFER NOELIA</t>
  </si>
  <si>
    <t>OPERARIO DE SERVICIOS GENERALES</t>
  </si>
  <si>
    <t>46995308</t>
  </si>
  <si>
    <t>RUBIÑOS PURIZAGA RICARDO ROBERTO</t>
  </si>
  <si>
    <t>40206018</t>
  </si>
  <si>
    <t>QUENTA SILVA EDWARD PEDRO</t>
  </si>
  <si>
    <t>25590273</t>
  </si>
  <si>
    <t>DIEZ CANSECO SANCHEZ  CARLOS</t>
  </si>
  <si>
    <t>73035747</t>
  </si>
  <si>
    <t>LOPEZ MARTINEZ JUAN PABLO</t>
  </si>
  <si>
    <t>ESPECIALISTA EN DERECHO ADMINISTRATIVO</t>
  </si>
  <si>
    <t>44199126</t>
  </si>
  <si>
    <t>VASQUEZ JUIPA MERCY MELINA</t>
  </si>
  <si>
    <t>PROFESIONAL I PARA TRANSPORTE</t>
  </si>
  <si>
    <t>41462230</t>
  </si>
  <si>
    <t>HUERTA CARRANZA NILER ALEXANDER</t>
  </si>
  <si>
    <t>42425562</t>
  </si>
  <si>
    <t>LEÓN  SORIA CLAUDIA BEATRIZ</t>
  </si>
  <si>
    <t>ESPECIALISTA EN SISTEMAS ADMINISTRATIVOS</t>
  </si>
  <si>
    <t>41824092</t>
  </si>
  <si>
    <t>HERRERA MARIN RAQUEL AIDA</t>
  </si>
  <si>
    <t>AUDITOR INTEGRANTE</t>
  </si>
  <si>
    <t>09647379</t>
  </si>
  <si>
    <t>FLORES CALDAS EMMA NÉLIDA</t>
  </si>
  <si>
    <t>46948856</t>
  </si>
  <si>
    <t>CISNEROS ARAUJO JUANITA ROSITA</t>
  </si>
  <si>
    <t>41382117</t>
  </si>
  <si>
    <t>MAMANI MAMANI MARY LUZ</t>
  </si>
  <si>
    <t>45189723</t>
  </si>
  <si>
    <t>ROJAS  VARGAS JUAN MANUEL</t>
  </si>
  <si>
    <t>46443831</t>
  </si>
  <si>
    <t>YUPANQUI  HUAUYA STEPHANIE JANALEE</t>
  </si>
  <si>
    <t>ANALISTA EN ARTICULACIONES</t>
  </si>
  <si>
    <t>72941229</t>
  </si>
  <si>
    <t>SOPLA INGA INES MERCEDES</t>
  </si>
  <si>
    <t>TECNICO EN EMERGENCIAS</t>
  </si>
  <si>
    <t>09454834</t>
  </si>
  <si>
    <t>CALVO  TIRADO RAFAEL JORGE HUGO</t>
  </si>
  <si>
    <t>ESPECIALISTA EN  EVALUACION DE REQUERMIENTOS DE MATERIALES Y AMNTENIMIENTO</t>
  </si>
  <si>
    <t>42308323</t>
  </si>
  <si>
    <t>MARCA  MARCA PATTY ROXANA</t>
  </si>
  <si>
    <t xml:space="preserve">ESPECIALISTA EN PLANIFICACIÓN </t>
  </si>
  <si>
    <t>09620200</t>
  </si>
  <si>
    <t>DIAZ ESCOBAL EMMA</t>
  </si>
  <si>
    <t>TECNICO EN MANTENIMIENTO</t>
  </si>
  <si>
    <t>73327651</t>
  </si>
  <si>
    <t>AÑAZGO FARRO  RODRIGO ALONSO</t>
  </si>
  <si>
    <t>44469134</t>
  </si>
  <si>
    <t>RAMOS  APOLO  ALONSO MARTIN</t>
  </si>
  <si>
    <t>06156709</t>
  </si>
  <si>
    <t>RENTERÍA CARRIÓN CARLOS ALBERTO</t>
  </si>
  <si>
    <t>41636548</t>
  </si>
  <si>
    <t>RIVERA QUIROZ CÉSAR LUIS</t>
  </si>
  <si>
    <t>43183388</t>
  </si>
  <si>
    <t>DUEÑAS ROSPIGLIOSI JORGE ALBERTO</t>
  </si>
  <si>
    <t>76216794</t>
  </si>
  <si>
    <t>MANRIQUE BONIFAZ BRENDA ANGELYN</t>
  </si>
  <si>
    <t>ESPECIALISTA EN DISEÑO GRAFICO</t>
  </si>
  <si>
    <t>09958826</t>
  </si>
  <si>
    <t>DÍAZ CERDÁN HERIBERTO MARTÍN</t>
  </si>
  <si>
    <t>DESPACHADOR DE ADUANAS</t>
  </si>
  <si>
    <t>25427389</t>
  </si>
  <si>
    <t>ALARCON  RAMOS  CELESTINO ANGEL</t>
  </si>
  <si>
    <t>42403495</t>
  </si>
  <si>
    <t>RAMOS  CHOQUE PETTER ROGER</t>
  </si>
  <si>
    <t>TÉCNICO PARA SERVICIOS GENERALES</t>
  </si>
  <si>
    <t>42283800</t>
  </si>
  <si>
    <t>TRUJILLO SILVA JOHN LARRY</t>
  </si>
  <si>
    <t>ABOGADO (A)</t>
  </si>
  <si>
    <t>25715713</t>
  </si>
  <si>
    <t>SOLANO VALDEZ GIULIANA</t>
  </si>
  <si>
    <t>40126392</t>
  </si>
  <si>
    <t>CALDERON  CAHUANA GIANNINA</t>
  </si>
  <si>
    <t>40315717</t>
  </si>
  <si>
    <t>CASTRO  ÁLVAREZ  JORGE FRANCISCO</t>
  </si>
  <si>
    <t>22258255</t>
  </si>
  <si>
    <t>CONTRERAS BENAVIDES JORGE JOSÉ</t>
  </si>
  <si>
    <t>09896574</t>
  </si>
  <si>
    <t>RIVERA ALVARADO JOSÉ CARLOS</t>
  </si>
  <si>
    <t>ASISTENTE DE ARCHIVO</t>
  </si>
  <si>
    <t>109062190</t>
  </si>
  <si>
    <t>ROMERO URDANETA MARIA JOSE</t>
  </si>
  <si>
    <t>46679938</t>
  </si>
  <si>
    <t>SANCHEZ SALAZAR HELEN MILAGROS</t>
  </si>
  <si>
    <t>47199660</t>
  </si>
  <si>
    <t>SESSAREGO PEÑA PEGGY</t>
  </si>
  <si>
    <t>45820852</t>
  </si>
  <si>
    <t>CRUZ VARGAS NOELIA DEL CARMEN</t>
  </si>
  <si>
    <t>42215264</t>
  </si>
  <si>
    <t>GONZALES VARGAS KARLA CAROL</t>
  </si>
  <si>
    <t>46690168</t>
  </si>
  <si>
    <t>CARRASCO TESEN HARRY ANDERSON</t>
  </si>
  <si>
    <t>ASISTENTE DE EVENTOS</t>
  </si>
  <si>
    <t>47652486</t>
  </si>
  <si>
    <t>ALIAGA CASTILLO MARIA EUGENIA ESTEFANI</t>
  </si>
  <si>
    <t xml:space="preserve">OPERADOR DEL MÓDULO </t>
  </si>
  <si>
    <t>41394911</t>
  </si>
  <si>
    <t>CHIRINOS  SILVA CESAR ARTURO</t>
  </si>
  <si>
    <t>40611648</t>
  </si>
  <si>
    <t>LUNA FLORES JOHN CHRISTIAN</t>
  </si>
  <si>
    <t xml:space="preserve">AUXILIAR ADMINISTRATIVO </t>
  </si>
  <si>
    <t>72421157</t>
  </si>
  <si>
    <t>GUTIERREZ  TALLEDO ZAOLA DEL CARMEN</t>
  </si>
  <si>
    <t>41846288</t>
  </si>
  <si>
    <t>BLAS  TORRES KARLA BARBARA</t>
  </si>
  <si>
    <t xml:space="preserve">ASISTENTE LEGAL </t>
  </si>
  <si>
    <t>42305229</t>
  </si>
  <si>
    <t>CARO AZABACHE ALDO MARTIN</t>
  </si>
  <si>
    <t>40059307</t>
  </si>
  <si>
    <t>TUPAYACHI CARRASCO JENNY ESTHER</t>
  </si>
  <si>
    <t>70192770</t>
  </si>
  <si>
    <t>MURRUGARRA LIRA EDGAR MANUEL</t>
  </si>
  <si>
    <t>PROFESIONAL I ESPECIALISTA EN CONTRATACIONES CON EL ESTADO</t>
  </si>
  <si>
    <t>08673071</t>
  </si>
  <si>
    <t>DE LA CRUZ  MUCHOTRIGO WALTER MANUEL</t>
  </si>
  <si>
    <t xml:space="preserve">CHOFER </t>
  </si>
  <si>
    <t>03894733</t>
  </si>
  <si>
    <t>FARIAS PERALTA ROLANDI</t>
  </si>
  <si>
    <t>42673471</t>
  </si>
  <si>
    <t>GOMEZ ROSILLO DARWIN</t>
  </si>
  <si>
    <t>80648110</t>
  </si>
  <si>
    <t>FLORES  CONTRERAS WILBER ALFREDO</t>
  </si>
  <si>
    <t>02812979</t>
  </si>
  <si>
    <t>YARLEQUE ALARCON ARTURO</t>
  </si>
  <si>
    <t>03668350</t>
  </si>
  <si>
    <t>YESAN  PALACIOS GROBER HUMBERTO</t>
  </si>
  <si>
    <t>03386975</t>
  </si>
  <si>
    <t>DOMINGUEZ  ROMAN LUIS ALBERTO</t>
  </si>
  <si>
    <t>45318070</t>
  </si>
  <si>
    <t>VIERA RAMOS JUAN ARTURO</t>
  </si>
  <si>
    <t>45878041</t>
  </si>
  <si>
    <t>NAMUCHE VITE OSCAR ALBERTO</t>
  </si>
  <si>
    <t>73489730</t>
  </si>
  <si>
    <t>ENRRIQUEZ CHUGDEN SEGUNDO ANDRES</t>
  </si>
  <si>
    <t>43525297</t>
  </si>
  <si>
    <t>ALVARADO CAMPOS HENRY HARVEY</t>
  </si>
  <si>
    <t>10440655</t>
  </si>
  <si>
    <t>TAVARA CRISANTO VICTOR RAMON</t>
  </si>
  <si>
    <t>02744368</t>
  </si>
  <si>
    <t>VILLAR  CASTILLO EDWARD MARTIN</t>
  </si>
  <si>
    <t>02872205</t>
  </si>
  <si>
    <t>VILLEGAS CHAVEZ NESTOR</t>
  </si>
  <si>
    <t>02785199</t>
  </si>
  <si>
    <t>LIZANO  SALVADOR SANTOS</t>
  </si>
  <si>
    <t>16722914</t>
  </si>
  <si>
    <t>HUIMAN YOVERA LUIS ALBERTO</t>
  </si>
  <si>
    <t>40406543</t>
  </si>
  <si>
    <t>HERRERA OCAMPOS JAIME</t>
  </si>
  <si>
    <t>09493605</t>
  </si>
  <si>
    <t>SAUCEDO FUNES JOSE ANTONIO</t>
  </si>
  <si>
    <t>25775423</t>
  </si>
  <si>
    <t>MANCILLA MORAN SIMEON</t>
  </si>
  <si>
    <t>76802659</t>
  </si>
  <si>
    <t>VERGARA JIMENEZ SANTIAGO</t>
  </si>
  <si>
    <t>10235793</t>
  </si>
  <si>
    <t>QUISPE CORONADO ELMER JESUS</t>
  </si>
  <si>
    <t>25746330</t>
  </si>
  <si>
    <t>MUÑOZ  MEDINA JULIO CESAR</t>
  </si>
  <si>
    <t>08349784</t>
  </si>
  <si>
    <t>NAPURI NAKASONE FRANCISCO ALDO</t>
  </si>
  <si>
    <t>42242477</t>
  </si>
  <si>
    <t>RODRIGUEZ TORRES WILLIAN ERNESTO</t>
  </si>
  <si>
    <t>47089993</t>
  </si>
  <si>
    <t>DONAYRE SOTOMAYOR CARLA ARACELI</t>
  </si>
  <si>
    <t>42297779</t>
  </si>
  <si>
    <t xml:space="preserve">HUAMAN BAZAN WILMER </t>
  </si>
  <si>
    <t>41030146</t>
  </si>
  <si>
    <t>DE LA CRUZ  ZELADA MARIANO SALVADOR</t>
  </si>
  <si>
    <t>16742393</t>
  </si>
  <si>
    <t>LOPEZ SANDOVAL CESAR AGUSTIN</t>
  </si>
  <si>
    <t>33681727</t>
  </si>
  <si>
    <t xml:space="preserve">BACA ILATOMA WILDER </t>
  </si>
  <si>
    <t>44831797</t>
  </si>
  <si>
    <t xml:space="preserve">CAJO ODAR SEGUNDO </t>
  </si>
  <si>
    <t>44404879</t>
  </si>
  <si>
    <t>CHAPOÑAN  FERNANDEZ JHON ANDERSONS</t>
  </si>
  <si>
    <t>42538825</t>
  </si>
  <si>
    <t>SANTOS  PEÑA ALVARO</t>
  </si>
  <si>
    <t>46394456</t>
  </si>
  <si>
    <t>ODAR MONJA PEDRO NORBEL</t>
  </si>
  <si>
    <t>41005735</t>
  </si>
  <si>
    <t>LOZADA ASALDE JEAN PAUL</t>
  </si>
  <si>
    <t>42010208</t>
  </si>
  <si>
    <t>NAMUCHE SECLEN CARLOS ENRIQUE</t>
  </si>
  <si>
    <t>41795767</t>
  </si>
  <si>
    <t>SULCA OCHOA JORGE</t>
  </si>
  <si>
    <t>174720191-01</t>
  </si>
  <si>
    <t>LOPEZ SANGRONIS EDIXON RAFAEL</t>
  </si>
  <si>
    <t>45060555</t>
  </si>
  <si>
    <t>LOZANO BRIONES JOSEPH FREDDY</t>
  </si>
  <si>
    <t>70226499</t>
  </si>
  <si>
    <t>CASTILLA CAPARACHIN JULIANA CAROLINA</t>
  </si>
  <si>
    <t>42330108</t>
  </si>
  <si>
    <t>MONCADA RODRIGUEZ DAVID ALEXANDER</t>
  </si>
  <si>
    <t>70681491</t>
  </si>
  <si>
    <t>MIRANDA  BENITES ELVIS JUNIOR</t>
  </si>
  <si>
    <t>19260709</t>
  </si>
  <si>
    <t>TAFUR  VASQUEZ JUAN JOSE</t>
  </si>
  <si>
    <t>42335728</t>
  </si>
  <si>
    <t>FRANCISCO GRADOS EDER FEDERICO</t>
  </si>
  <si>
    <t>17984438</t>
  </si>
  <si>
    <t>GONZALES CAMPOS JOSE FELIX</t>
  </si>
  <si>
    <t>40081614</t>
  </si>
  <si>
    <t>SIGUENZA ESQUIVEL HIPOLITO BRINDISI</t>
  </si>
  <si>
    <t>41066618</t>
  </si>
  <si>
    <t>SOLIS TERRONES JOSE ANGEL</t>
  </si>
  <si>
    <t>18149512</t>
  </si>
  <si>
    <t>AGUILAR VILLAR CESAR OSWALDO</t>
  </si>
  <si>
    <t>18156033</t>
  </si>
  <si>
    <t xml:space="preserve">LARREA SAENZ JORGE IGNACIO </t>
  </si>
  <si>
    <t>RONCAL  PALOMINO JULIO EMILIO</t>
  </si>
  <si>
    <t>41054127</t>
  </si>
  <si>
    <t>MORENO  PESANTES IVAN WILIAN</t>
  </si>
  <si>
    <t>42058227</t>
  </si>
  <si>
    <t>RODRIGUEZ MALLQUI LUIS ORLANDO</t>
  </si>
  <si>
    <t>18890267</t>
  </si>
  <si>
    <t>GRADOS  ZAVALETA RICHARD WILLIAM</t>
  </si>
  <si>
    <t>80515527</t>
  </si>
  <si>
    <t>VERA RODRIGUEZ SANTOS ELVER</t>
  </si>
  <si>
    <t>40959994</t>
  </si>
  <si>
    <t>MONCADA ROMERO PEDRO AUGUSTO</t>
  </si>
  <si>
    <t>18227280</t>
  </si>
  <si>
    <t>DIAZ GALVEZ HUBERT GERARDO</t>
  </si>
  <si>
    <t>18165330</t>
  </si>
  <si>
    <t>JUAREZ AVILA VICENTE PAUL</t>
  </si>
  <si>
    <t>43270353</t>
  </si>
  <si>
    <t>GORBALAN VILLENA JOSE YONNY</t>
  </si>
  <si>
    <t>15358941</t>
  </si>
  <si>
    <t>GARCIA AÑAZGO ERNESTO DUBERLID</t>
  </si>
  <si>
    <t>10653926</t>
  </si>
  <si>
    <t>HEINSOHN ARIAS JUAN GUILLERMO</t>
  </si>
  <si>
    <t>40966302</t>
  </si>
  <si>
    <t>DIAZ CERVANTES JUAN ALBERTO</t>
  </si>
  <si>
    <t>46608636</t>
  </si>
  <si>
    <t>AYALA VARGAS DAVID ISAI</t>
  </si>
  <si>
    <t>40785023</t>
  </si>
  <si>
    <t>ARRUE RUIZ MANUEL RUFINO</t>
  </si>
  <si>
    <t>44831823</t>
  </si>
  <si>
    <t>VILLENA RAMOS RENSSO PETER</t>
  </si>
  <si>
    <t>19330889</t>
  </si>
  <si>
    <t>QUIROZ RAMOS JORGE LUIS</t>
  </si>
  <si>
    <t>18880869</t>
  </si>
  <si>
    <t>MIÑANO AZABACHE JAVIER</t>
  </si>
  <si>
    <t>70296874</t>
  </si>
  <si>
    <t>OTOYA LLANOS CARLOS JHORDAN</t>
  </si>
  <si>
    <t>46489623</t>
  </si>
  <si>
    <t>CHAFLOQUE ROJAS LUIS ARCENIO</t>
  </si>
  <si>
    <t>80635523</t>
  </si>
  <si>
    <t>RODRIGUEZ RUIZ AUGUSTO ULISES</t>
  </si>
  <si>
    <t>45487081</t>
  </si>
  <si>
    <t>CRUZ ALAYO FELIX ESTUARDO</t>
  </si>
  <si>
    <t>19249934</t>
  </si>
  <si>
    <t>CHADRA VASQUEZ JAIME CARLOS</t>
  </si>
  <si>
    <t>41756393</t>
  </si>
  <si>
    <t>TIRADO  VILLANUEVA SEGUNDO</t>
  </si>
  <si>
    <t>45284476</t>
  </si>
  <si>
    <t>LOAYZA  NIETO JUAN CARLOS</t>
  </si>
  <si>
    <t>21555728</t>
  </si>
  <si>
    <t>ORELLANA ESPINOZA LUIS ROLANDO</t>
  </si>
  <si>
    <t>22098785</t>
  </si>
  <si>
    <t>MARTINEZ CARDENAS JOSE ANTONIO</t>
  </si>
  <si>
    <t>22101330</t>
  </si>
  <si>
    <t>ESPINOZA SAYRE LUIS ALBERTO</t>
  </si>
  <si>
    <t>44055224</t>
  </si>
  <si>
    <t>CARDENAS SAIRITUPAC JORGE ALEXANDER</t>
  </si>
  <si>
    <t>22240492</t>
  </si>
  <si>
    <t>MARAVI ARIAS MANUEL ANTONIO</t>
  </si>
  <si>
    <t>46344532</t>
  </si>
  <si>
    <t>ARAGONEZ HUARIPAUCAR CARLOS</t>
  </si>
  <si>
    <t>15453349</t>
  </si>
  <si>
    <t>CHUMPITAZ NAVARRO CARLOS ALFONSO</t>
  </si>
  <si>
    <t>44805154</t>
  </si>
  <si>
    <t>ORTEGA GUIA JACK JEYSON</t>
  </si>
  <si>
    <t>40762305</t>
  </si>
  <si>
    <t>CORDOVA GALLEGOS GILMER</t>
  </si>
  <si>
    <t>15357955</t>
  </si>
  <si>
    <t>GONZALES GONZALES OSWALD MANUEL</t>
  </si>
  <si>
    <t>15427180</t>
  </si>
  <si>
    <t>MANCO HUAPAYA JUAN ERNESTO</t>
  </si>
  <si>
    <t>15427453</t>
  </si>
  <si>
    <t>RUEDA HUAPAYA FELIX DANIEL</t>
  </si>
  <si>
    <t>10095427</t>
  </si>
  <si>
    <t>DIAZ ALBURQUERQUE WALTER MANUEL</t>
  </si>
  <si>
    <t>002382442</t>
  </si>
  <si>
    <t>BOLIC PINTO RONALD JAVIER</t>
  </si>
  <si>
    <t>10754320</t>
  </si>
  <si>
    <t>SANTILLAN HUAMAN WILDER</t>
  </si>
  <si>
    <t>40448997</t>
  </si>
  <si>
    <t>MESCCO GRANADA CESAR ANTONIO</t>
  </si>
  <si>
    <t>41219525</t>
  </si>
  <si>
    <t>PALIZA CORDOVA LUIS ALBERTO</t>
  </si>
  <si>
    <t>40796862</t>
  </si>
  <si>
    <t>MUÑOZ  GOMEZ JOSE LUIS</t>
  </si>
  <si>
    <t>80649947</t>
  </si>
  <si>
    <t>ROJAS  ZABARBURU CARLOS MIGUEL</t>
  </si>
  <si>
    <t>00064929</t>
  </si>
  <si>
    <t>PINEDO  LUNA SEGUNDO CAYETANO</t>
  </si>
  <si>
    <t>40684962</t>
  </si>
  <si>
    <t>AGUIRRE  PADUA WILSON DOMINGO</t>
  </si>
  <si>
    <t>15298317</t>
  </si>
  <si>
    <t>TELLO  CHANG GUSTAVO ADOLFO</t>
  </si>
  <si>
    <t>10384038</t>
  </si>
  <si>
    <t>HUIZA PACHECO OBED JESUS</t>
  </si>
  <si>
    <t>25851479</t>
  </si>
  <si>
    <t>CAPCHA QUISPE PAULINO</t>
  </si>
  <si>
    <t>08279556</t>
  </si>
  <si>
    <t>ROMERO DAVILA VICTOR WASHINGTON</t>
  </si>
  <si>
    <t>46053608</t>
  </si>
  <si>
    <t>LARA ORE LUISIN JUNIOR</t>
  </si>
  <si>
    <t>10245562</t>
  </si>
  <si>
    <t>LINGAN PALOMINO JULIO CESAR</t>
  </si>
  <si>
    <t>40254564</t>
  </si>
  <si>
    <t>SANCHEZ MORAN JOSE DANGELO</t>
  </si>
  <si>
    <t>08433145</t>
  </si>
  <si>
    <t>ORTECHO  MENDOZA FERNANDO MANUEL</t>
  </si>
  <si>
    <t>40754410</t>
  </si>
  <si>
    <t>MEDRANO TICONA ALEX HENRY</t>
  </si>
  <si>
    <t>07684091</t>
  </si>
  <si>
    <t>NICODEMOS CENTENO JUAN CARLOS</t>
  </si>
  <si>
    <t>09660684</t>
  </si>
  <si>
    <t>COPAJA MARIN MARCO ANTONIO</t>
  </si>
  <si>
    <t>41198592</t>
  </si>
  <si>
    <t xml:space="preserve">BAUTISTA CHIRINOS FERNANDO </t>
  </si>
  <si>
    <t>07211100</t>
  </si>
  <si>
    <t>RENGIFO HIDALGO RICARDO</t>
  </si>
  <si>
    <t>32990118</t>
  </si>
  <si>
    <t>TRUJILLO SANCHEZ ALEJANDRO FRANCISCO</t>
  </si>
  <si>
    <t>43823175</t>
  </si>
  <si>
    <t>CUEVA CHAVEZ CHRISTIAN JHOSIMAR</t>
  </si>
  <si>
    <t>72419015</t>
  </si>
  <si>
    <t>ANCHANTE  ANGELES VALERIA DENISSE</t>
  </si>
  <si>
    <t>10687379</t>
  </si>
  <si>
    <t>ASPAJO PADILLA TONROBERT</t>
  </si>
  <si>
    <t>06661233</t>
  </si>
  <si>
    <t>BARRIOS LUNA JORGE SANTIAGO</t>
  </si>
  <si>
    <t>71446653</t>
  </si>
  <si>
    <t>BUSTAMANTE PAZ FLAVIO RONALDO</t>
  </si>
  <si>
    <t>72753934</t>
  </si>
  <si>
    <t>CASTELLO AZULA OMAR FABRIZIO</t>
  </si>
  <si>
    <t>07766827</t>
  </si>
  <si>
    <t>FERRADAS BAHAMONDE ALBERTO JAVIER</t>
  </si>
  <si>
    <t>09851019</t>
  </si>
  <si>
    <t>GALLEGOS ACEVEDO JOSE GUILLERMO</t>
  </si>
  <si>
    <t>72413722</t>
  </si>
  <si>
    <t>GARCIA  LOPEZ ANA KARINA</t>
  </si>
  <si>
    <t>70087845</t>
  </si>
  <si>
    <t>GARDELLA SARMIENTO JIMMY</t>
  </si>
  <si>
    <t>73992318</t>
  </si>
  <si>
    <t>GOICOCHEA CABALLERO NORA MARIANELA</t>
  </si>
  <si>
    <t>44377827</t>
  </si>
  <si>
    <t>GUILLEN REVOLLAR LUIS ALBERTO</t>
  </si>
  <si>
    <t>07217736</t>
  </si>
  <si>
    <t>HERNANDEZ GALVEZ EDITHA JESUS</t>
  </si>
  <si>
    <t>70065993</t>
  </si>
  <si>
    <t>HERRERA FAJARDO SUSSAN STEPHANY</t>
  </si>
  <si>
    <t>73251402</t>
  </si>
  <si>
    <t>LAM RUBIO ORLANDO ALEXANDER</t>
  </si>
  <si>
    <t>46927142</t>
  </si>
  <si>
    <t>LOLI UGAZ JULIO CESAR</t>
  </si>
  <si>
    <t>74908608</t>
  </si>
  <si>
    <t>MAYHUAY FUENTES PAMELA ALDEIDI</t>
  </si>
  <si>
    <t>70795816</t>
  </si>
  <si>
    <t>MORALES CASTELLO SEBASTIAN FERNANDO</t>
  </si>
  <si>
    <t>70918707</t>
  </si>
  <si>
    <t>NIEVES SILVA CARLOS ALBERTO</t>
  </si>
  <si>
    <t>001353655</t>
  </si>
  <si>
    <t>RAMIREZ GARRIDO MARIA CAROLINA</t>
  </si>
  <si>
    <t>40900891</t>
  </si>
  <si>
    <t>RAVINA CAYCHO  FERNANDO ERNESTO</t>
  </si>
  <si>
    <t>44129720</t>
  </si>
  <si>
    <t>SALDIVAR MUÑOZ JOSE ANTONIO</t>
  </si>
  <si>
    <t>74289774</t>
  </si>
  <si>
    <t>VARGAS CASTELLO IRAN ALONZO</t>
  </si>
  <si>
    <t>46931280</t>
  </si>
  <si>
    <t>VARGAS JAUREGUI FREDDY ANTONIO</t>
  </si>
  <si>
    <t>16418947</t>
  </si>
  <si>
    <t>CASTILLO PARRAGUEZ BALTAZAR</t>
  </si>
  <si>
    <t>72188368</t>
  </si>
  <si>
    <t>MEZA NUÑEZ MARIANA FATIMA</t>
  </si>
  <si>
    <t>08151414</t>
  </si>
  <si>
    <t>BACA RAEZ CLAUDIA AMELIA</t>
  </si>
  <si>
    <t>42798433</t>
  </si>
  <si>
    <t>RAMIREZ ESCATE LISBET LUCIA</t>
  </si>
  <si>
    <t>42613600</t>
  </si>
  <si>
    <t>ROJAS  FLORES EDGAR ANDRES</t>
  </si>
  <si>
    <t>20406829</t>
  </si>
  <si>
    <t>VICTORIA  TORIBIO PEDRO CARLOS</t>
  </si>
  <si>
    <t>24468501</t>
  </si>
  <si>
    <t>ROMERO ESTRADA BIGVAI</t>
  </si>
  <si>
    <t>08617678</t>
  </si>
  <si>
    <t>CARTAGENA FARFAN MAXIMO</t>
  </si>
  <si>
    <t>23992878</t>
  </si>
  <si>
    <t>MANYA ARAOZ NICOLAS</t>
  </si>
  <si>
    <t>41009706</t>
  </si>
  <si>
    <t>MARQUINA MORA DANIEL</t>
  </si>
  <si>
    <t>45259852</t>
  </si>
  <si>
    <t xml:space="preserve">ALVARO CRUZ ALEXANDER  </t>
  </si>
  <si>
    <t>24470314</t>
  </si>
  <si>
    <t xml:space="preserve">VERA VARGAS ANGEL </t>
  </si>
  <si>
    <t>23940332</t>
  </si>
  <si>
    <t xml:space="preserve">ALARCON MORA RUBEN   </t>
  </si>
  <si>
    <t>42550693</t>
  </si>
  <si>
    <t xml:space="preserve">CONDORI YAPURI RICHARD   </t>
  </si>
  <si>
    <t>23959264</t>
  </si>
  <si>
    <t>PEÑA HUAMANI AMERICO</t>
  </si>
  <si>
    <t>25136038</t>
  </si>
  <si>
    <t>GUTIERREZ CHAUA CIRO</t>
  </si>
  <si>
    <t>24984199</t>
  </si>
  <si>
    <t>GALVEZ MORA ADOLFO</t>
  </si>
  <si>
    <t>24718211</t>
  </si>
  <si>
    <t>PUENTE DE LA VEGA FARFAN CELSO</t>
  </si>
  <si>
    <t>05386570</t>
  </si>
  <si>
    <t>ARBILDO ACHO MILTON</t>
  </si>
  <si>
    <t>ADMINISTRATIVO PARA INVENTARIO</t>
  </si>
  <si>
    <t>47882842</t>
  </si>
  <si>
    <t>ROQUE VELAZQUEZ JACKELINE ANGELICA</t>
  </si>
  <si>
    <t>ADMINISTRATIVOS PARA INVENTARIO</t>
  </si>
  <si>
    <t>04417277</t>
  </si>
  <si>
    <t>NAVARRETE VERTIZ CESAR AUGUSTO</t>
  </si>
  <si>
    <t>ANALISTA EN CONTRATACIONES DEL ESTADO</t>
  </si>
  <si>
    <t>10349005</t>
  </si>
  <si>
    <t>PACO CONISLLA DANIEL BRUNO</t>
  </si>
  <si>
    <t xml:space="preserve">VERIFICADOR DE ESTIBADOR </t>
  </si>
  <si>
    <t>72492869</t>
  </si>
  <si>
    <t>SOSA BARRENECHEA WILL ALEXANDER</t>
  </si>
  <si>
    <t>43433048</t>
  </si>
  <si>
    <t>CORAQUILLO CARDOZA CARLO</t>
  </si>
  <si>
    <t>00162827</t>
  </si>
  <si>
    <t>VERGARAY CARDENAS JOANNIS AFRANI</t>
  </si>
  <si>
    <t>07634829</t>
  </si>
  <si>
    <t xml:space="preserve">JAIME ESTABRIDIS ADA ROCIO </t>
  </si>
  <si>
    <t>ANALISTA EN CONTROL VEHICULAR</t>
  </si>
  <si>
    <t>46025786</t>
  </si>
  <si>
    <t>TORRES  BENITES CHRISTIAN JONATAN</t>
  </si>
  <si>
    <t>ESPECIALISTA EN COOPERACIÓN NACIONAL E INTERNACIONAL</t>
  </si>
  <si>
    <t>06261709</t>
  </si>
  <si>
    <t>CUERVO LARREA JORGE ANGEL</t>
  </si>
  <si>
    <t>43045184</t>
  </si>
  <si>
    <t>GARCIA CEBRIAN ALAN RAUL</t>
  </si>
  <si>
    <t>43688447</t>
  </si>
  <si>
    <t xml:space="preserve">MORA ZEÑA JUAN BRAULIO </t>
  </si>
  <si>
    <t>41808808</t>
  </si>
  <si>
    <t>VIDAL  LOYAGA EDWIN JAVIER</t>
  </si>
  <si>
    <t>CONTRERAS  ESCUDERO RINATH MARIA</t>
  </si>
  <si>
    <t>COORDINADORES DE ARCHIVO</t>
  </si>
  <si>
    <t>70025827</t>
  </si>
  <si>
    <t>ZAPATA PACHECO DE LARRAIN  ANA CAROLINA</t>
  </si>
  <si>
    <t>70022332</t>
  </si>
  <si>
    <t>ABAD CERRON JUAN DIEGO</t>
  </si>
  <si>
    <t>04429213</t>
  </si>
  <si>
    <t>TORRES CHAMBI DARIO</t>
  </si>
  <si>
    <t>04400020</t>
  </si>
  <si>
    <t>TAPIA ARIAS JAVIER ELISEO</t>
  </si>
  <si>
    <t>04744194</t>
  </si>
  <si>
    <t>MAQUERA  CHOQUEZA VIDAL LEONARDO</t>
  </si>
  <si>
    <t>44005062</t>
  </si>
  <si>
    <t>ROJAS GOMEZ CARLOS JUAN</t>
  </si>
  <si>
    <t>44793163</t>
  </si>
  <si>
    <t>LEZAMA GRANADOS NARCISO</t>
  </si>
  <si>
    <t>20594673</t>
  </si>
  <si>
    <t>HUZCO  ERAZO MIGUEL ANGEL</t>
  </si>
  <si>
    <t>42629342</t>
  </si>
  <si>
    <t>GUZMAN RAMOS JOSE LUIS</t>
  </si>
  <si>
    <t>21067136</t>
  </si>
  <si>
    <t>ESPINOZA BARRIOS CARLOS ENRIQUE</t>
  </si>
  <si>
    <t>20595793</t>
  </si>
  <si>
    <t>CORONADO RODRIGUEZ IVAN</t>
  </si>
  <si>
    <t>44231594</t>
  </si>
  <si>
    <t>MAMANI RAMOS ROGER</t>
  </si>
  <si>
    <t>41893248</t>
  </si>
  <si>
    <t>SAAVEDRA  HERRERA JOSE JONAS</t>
  </si>
  <si>
    <t>00360592</t>
  </si>
  <si>
    <t>SILVA MALMACEDA OLGER ESTEBAN</t>
  </si>
  <si>
    <t>10598271</t>
  </si>
  <si>
    <t>DE LA CRUZ CUELLO EUFEMIO</t>
  </si>
  <si>
    <t>10088109</t>
  </si>
  <si>
    <t>INFANZON HERNANDEZ FRANZ</t>
  </si>
  <si>
    <t>28591458</t>
  </si>
  <si>
    <t>DIAZ PIZARRO AUGUSTO WALDO</t>
  </si>
  <si>
    <t>02298363</t>
  </si>
  <si>
    <t>ARIZACA RAMOS JAVIER ANTONIO</t>
  </si>
  <si>
    <t>41245904</t>
  </si>
  <si>
    <t>BENITES RAMOS CESAR</t>
  </si>
  <si>
    <t>43323801</t>
  </si>
  <si>
    <t>LIMA FLORES VICTOR CEFERINO</t>
  </si>
  <si>
    <t>47113828</t>
  </si>
  <si>
    <t>MAMANI ARHUATA WILMER</t>
  </si>
  <si>
    <t>42527087</t>
  </si>
  <si>
    <t>PINO MONTIEL JAIRO WILLIAMS</t>
  </si>
  <si>
    <t>31037357</t>
  </si>
  <si>
    <t>VALVERDE ROJAS LUCIO RICHARD</t>
  </si>
  <si>
    <t>31033519</t>
  </si>
  <si>
    <t>ROBLES ANDIA WILLIAM</t>
  </si>
  <si>
    <t>41820359</t>
  </si>
  <si>
    <t>QUISPE HUAYANA JOSE LUIS</t>
  </si>
  <si>
    <t>80058301</t>
  </si>
  <si>
    <t>HUACHACA CRUZ JUAN CARLOS</t>
  </si>
  <si>
    <t>42972384</t>
  </si>
  <si>
    <t>CORONEL  MAMANI ALEXANDER ALONZO</t>
  </si>
  <si>
    <t>33591765</t>
  </si>
  <si>
    <t>GARCIA  VALLEJOS RICARDO</t>
  </si>
  <si>
    <t>45660199</t>
  </si>
  <si>
    <t>QUISPE  CHANCAS CESAR</t>
  </si>
  <si>
    <t>41330931</t>
  </si>
  <si>
    <t>ACOSTA ORTECHO CINTYA YRINA MARINA</t>
  </si>
  <si>
    <t>70724094</t>
  </si>
  <si>
    <t>BARBOZA  ASTETE CARLA MARLENE</t>
  </si>
  <si>
    <t>73592356</t>
  </si>
  <si>
    <t>GALARZA APAESTEGUI EDWIN ALBERTO</t>
  </si>
  <si>
    <t>77260417</t>
  </si>
  <si>
    <t>ARREDONDO  MACHICADO ALEJANDRO JAHIR</t>
  </si>
  <si>
    <t>48007916</t>
  </si>
  <si>
    <t>PAIMA  CARDENAS GLORIA MILAGRITOS</t>
  </si>
  <si>
    <t>25787549</t>
  </si>
  <si>
    <t>BOZA NAVARRO PAOLA LISSETTE</t>
  </si>
  <si>
    <t>46106518</t>
  </si>
  <si>
    <t>GIBSON NUÑEZ ALONSO ERNESTO</t>
  </si>
  <si>
    <t>45712650</t>
  </si>
  <si>
    <t>HURTADO SALINAS JORDAN HAROLD</t>
  </si>
  <si>
    <t>40528955</t>
  </si>
  <si>
    <t>VILELA CASTRO GABRIELA ISABEL</t>
  </si>
  <si>
    <t>70437859</t>
  </si>
  <si>
    <t>PEREZ SALAZAR ROMMY FIORELLA</t>
  </si>
  <si>
    <t>46496438</t>
  </si>
  <si>
    <t>LOZANO LOZANO LINCOLN JAVIER</t>
  </si>
  <si>
    <t>46240633</t>
  </si>
  <si>
    <t>TERRONES VILCHEZ JOSE JUNIOR</t>
  </si>
  <si>
    <t>47182440</t>
  </si>
  <si>
    <t>FARFAN  MONTOYA IVETTE IRMA ELSA</t>
  </si>
  <si>
    <t>42535565</t>
  </si>
  <si>
    <t>DIAZ  REYES EVELYN LISSET</t>
  </si>
  <si>
    <t>75277054</t>
  </si>
  <si>
    <t>FALLA  NUÑEZ DIEGO ALONSO</t>
  </si>
  <si>
    <t>45660400</t>
  </si>
  <si>
    <t>LOZANO  LOZANO BENJAMIN BRIAN</t>
  </si>
  <si>
    <t>76023132</t>
  </si>
  <si>
    <t>BONZANO HUAMAN JEAN LOUIS</t>
  </si>
  <si>
    <t>41363180</t>
  </si>
  <si>
    <t>LANG ZAÑARTU GINA BENJAMINA</t>
  </si>
  <si>
    <t>47083691</t>
  </si>
  <si>
    <t>HERNANDEZ CAÑARI FRANCESCA AURORA</t>
  </si>
  <si>
    <t>74447237</t>
  </si>
  <si>
    <t>QUIROZ SAENZ MARLLORY ESTEFANI</t>
  </si>
  <si>
    <t>47264011</t>
  </si>
  <si>
    <t>DAVILA  FLORES EVELYN NATALY</t>
  </si>
  <si>
    <t>41739870</t>
  </si>
  <si>
    <t>PIZARRO  CONTRERAS JANETH PILAR</t>
  </si>
  <si>
    <t>72578463</t>
  </si>
  <si>
    <t>COELLO BORDA CRISTIAN JAVIER</t>
  </si>
  <si>
    <t>001675737</t>
  </si>
  <si>
    <t>CLEMENTINO  DA SILVA DANIELE</t>
  </si>
  <si>
    <t>46191746</t>
  </si>
  <si>
    <t>SOSA BARTUREN DANIEL ALBERTO</t>
  </si>
  <si>
    <t>09592469</t>
  </si>
  <si>
    <t>CABELLO TAMAYO DIANA SMILSHINIA</t>
  </si>
  <si>
    <t>45727716</t>
  </si>
  <si>
    <t>ROMERO ARZAPALO LILIANA DENISSE</t>
  </si>
  <si>
    <t>44803460</t>
  </si>
  <si>
    <t>DE LA CRUZ  CARDENAS NOLA NOHELIA</t>
  </si>
  <si>
    <t>75192494</t>
  </si>
  <si>
    <t>ALEJANDRO RODRIGUEZ ANGELLA</t>
  </si>
  <si>
    <t>41238223</t>
  </si>
  <si>
    <t>VALDEZ CONDOR GABRIELA CONSUELO</t>
  </si>
  <si>
    <t>40593725</t>
  </si>
  <si>
    <t>CRUZ RODRIGUEZ VERONICA VANESSA</t>
  </si>
  <si>
    <t>09616355</t>
  </si>
  <si>
    <t>MANRIQUE SALAZAR HAROLD FRANCO</t>
  </si>
  <si>
    <t>41287203</t>
  </si>
  <si>
    <t>MOSQUERA SULCA JOHONY JOSE</t>
  </si>
  <si>
    <t>COORDINADOR DE ARCHIVO</t>
  </si>
  <si>
    <t>10586466</t>
  </si>
  <si>
    <t>PANIAGUA COTRINA LUIS ALBERTO</t>
  </si>
  <si>
    <t>10661826</t>
  </si>
  <si>
    <t>PARRAGA MAURICIO VICTOR HUGO</t>
  </si>
  <si>
    <t>41004836</t>
  </si>
  <si>
    <t>POLANCO PORRAS ROSARIO DEL PILAR</t>
  </si>
  <si>
    <t>07616927</t>
  </si>
  <si>
    <t>REYES VALDERRAMA MARIA DEL CARMEN</t>
  </si>
  <si>
    <t>43043271</t>
  </si>
  <si>
    <t>SOLORZANO CORONADO CINTHIA DEYSI</t>
  </si>
  <si>
    <t>40794339</t>
  </si>
  <si>
    <t>VELAZCO  BONZANO RUBEN ANGEL</t>
  </si>
  <si>
    <t>06700438</t>
  </si>
  <si>
    <t>ANGELES SAENZ CARLOS ROBERTO</t>
  </si>
  <si>
    <t>43690970</t>
  </si>
  <si>
    <t>CACERES AGURTO VERONICA ISABEL</t>
  </si>
  <si>
    <t>06669157</t>
  </si>
  <si>
    <t>CACERES POMPA AIDA VICTORIA</t>
  </si>
  <si>
    <t>42729662</t>
  </si>
  <si>
    <t>CAMPOS FAJARDO DENISSE</t>
  </si>
  <si>
    <t>45864538</t>
  </si>
  <si>
    <t>CANCINO ÑAHUIS GEORGE GIANCARLO</t>
  </si>
  <si>
    <t>44048720</t>
  </si>
  <si>
    <t>CHAMBERS PALACIOS JUAN ENRIQUE</t>
  </si>
  <si>
    <t>42500366</t>
  </si>
  <si>
    <t>COLONIA MACHADO GIULIANA MILAGROS</t>
  </si>
  <si>
    <t>25757728</t>
  </si>
  <si>
    <t>COMPANY  MONTES CHRISTIAN PAUL</t>
  </si>
  <si>
    <t>76519744</t>
  </si>
  <si>
    <t>DE LA CRUZ ROMAN STEFANI</t>
  </si>
  <si>
    <t>72001273</t>
  </si>
  <si>
    <t>DOMINGUEZ JIMENEZ NATALY CECILIA</t>
  </si>
  <si>
    <t>09875838</t>
  </si>
  <si>
    <t>GONZALES CERNA EDUARDO</t>
  </si>
  <si>
    <t>41043430</t>
  </si>
  <si>
    <t>HUERTA TORRES DANNY</t>
  </si>
  <si>
    <t>10724881</t>
  </si>
  <si>
    <t>JACOBI TINCOPA EDISON MARKOS</t>
  </si>
  <si>
    <t>75385669</t>
  </si>
  <si>
    <t>JIMENEZ JUAREZ RICARDO SEBASTIAN</t>
  </si>
  <si>
    <t>15748273</t>
  </si>
  <si>
    <t>MASUDA CALDERON  CESAR ALBERTO</t>
  </si>
  <si>
    <t>21462249</t>
  </si>
  <si>
    <t>MAYURI MOLINA MARIA DEL PLAR</t>
  </si>
  <si>
    <t>70089690</t>
  </si>
  <si>
    <t>MEDINA NINA LIZBETH</t>
  </si>
  <si>
    <t>45598521</t>
  </si>
  <si>
    <t>MEZA HUALLPA LIONEL IKER</t>
  </si>
  <si>
    <t>10192452</t>
  </si>
  <si>
    <t>MUÑOZ CARDENAS JESSICA SUSAN</t>
  </si>
  <si>
    <t>15757518</t>
  </si>
  <si>
    <t>ORELLANA REYMUNDO WENDY SHEYLA</t>
  </si>
  <si>
    <t>42965024</t>
  </si>
  <si>
    <t>OROZCO ALVAREZ DORIS</t>
  </si>
  <si>
    <t>47877020</t>
  </si>
  <si>
    <t>OROZCO VARGAS JUDITH</t>
  </si>
  <si>
    <t>43554533</t>
  </si>
  <si>
    <t>PAUCAR CALDERON  FANNY</t>
  </si>
  <si>
    <t>07749254</t>
  </si>
  <si>
    <t>QUISPE COILA JORGE ANTONIO</t>
  </si>
  <si>
    <t>19259826</t>
  </si>
  <si>
    <t>RAMIREZ FLORES HARRINSON RAUL</t>
  </si>
  <si>
    <t>46827219</t>
  </si>
  <si>
    <t>RIOS OJEDA YARIRA</t>
  </si>
  <si>
    <t>72743609</t>
  </si>
  <si>
    <t>SANCHEZ CASTILLO PIERINA SOFIA</t>
  </si>
  <si>
    <t>76270855</t>
  </si>
  <si>
    <t>TRINIDAD  YUPANQUI ANDREA GERALDINE</t>
  </si>
  <si>
    <t>41518118</t>
  </si>
  <si>
    <t>VALIENTE DEVIA LUIS ALFONSO</t>
  </si>
  <si>
    <t>45310276</t>
  </si>
  <si>
    <t>VIGO VILLANUEVA ZORAIDA GRACIELA</t>
  </si>
  <si>
    <t>42894686</t>
  </si>
  <si>
    <t>PEREA ARANA MARTIN ADAN</t>
  </si>
  <si>
    <t>72184475</t>
  </si>
  <si>
    <t>CHIRA NOLAZCO MARIBEL ESTHER</t>
  </si>
  <si>
    <t>47186820</t>
  </si>
  <si>
    <t>ROBLEDO ALCAS JHON</t>
  </si>
  <si>
    <t>75449592</t>
  </si>
  <si>
    <t>CRUZ AGREDA CRISTIAN MIGUEL</t>
  </si>
  <si>
    <t>75459320</t>
  </si>
  <si>
    <t>URTECHO RIVERA LUIS EDUARDO</t>
  </si>
  <si>
    <t>48270821</t>
  </si>
  <si>
    <t>PLASENCIA ALTAMIRANO JEAN PIER</t>
  </si>
  <si>
    <t>17812155</t>
  </si>
  <si>
    <t>HONORES GANOZA LUIS</t>
  </si>
  <si>
    <t>45818823</t>
  </si>
  <si>
    <t>FLORES RAMIREZ JORGE LUIS</t>
  </si>
  <si>
    <t>45610850</t>
  </si>
  <si>
    <t>DE LA CRUZ RODRIGUEZ MARIAELA GIULIANA</t>
  </si>
  <si>
    <t>21886610</t>
  </si>
  <si>
    <t>MADRID FLORES JHON YAIR</t>
  </si>
  <si>
    <t>70207972</t>
  </si>
  <si>
    <t>QUISPE BERNALES MANUEL JESUS</t>
  </si>
  <si>
    <t>77385931</t>
  </si>
  <si>
    <t>UCEDA BERNAOLA JONATHAN SMITH</t>
  </si>
  <si>
    <t>46652542</t>
  </si>
  <si>
    <t>COAQUIRA SULLCA GABRIELA NURIA</t>
  </si>
  <si>
    <t>41106287</t>
  </si>
  <si>
    <t>DEL CARPIO MORALES KATHERINE ALICIA</t>
  </si>
  <si>
    <t>46255168</t>
  </si>
  <si>
    <t>PAREDES CHOQUEHUANCA NADIA GABRIELA</t>
  </si>
  <si>
    <t>42466915</t>
  </si>
  <si>
    <t>GARAMBEL SOTO JORGE</t>
  </si>
  <si>
    <t>28299786</t>
  </si>
  <si>
    <t>MOLINA MARTINEZ MARIA LUZ</t>
  </si>
  <si>
    <t>23924055</t>
  </si>
  <si>
    <t>DURAND BLANCO RICHARD SANTOS</t>
  </si>
  <si>
    <t>41780760</t>
  </si>
  <si>
    <t>42597008</t>
  </si>
  <si>
    <t>HERNANDEZ ESPINO JUAN GILBERTO</t>
  </si>
  <si>
    <t>41260098</t>
  </si>
  <si>
    <t>CHACALTANA RIVERA ALEJANDRO ELIAS</t>
  </si>
  <si>
    <t>10622062</t>
  </si>
  <si>
    <t>SOLANO HURTADO RENZO</t>
  </si>
  <si>
    <t>PROFESIONAL ADMINISTRATIVO</t>
  </si>
  <si>
    <t>LOGISTICO PARA SERVICIOS BASICOS</t>
  </si>
  <si>
    <t>ASISTENTE EN CONTROL PATRIMONIAL</t>
  </si>
  <si>
    <t>01160604</t>
  </si>
  <si>
    <t>FLORES  PEREZ LUIS ALBERTO</t>
  </si>
  <si>
    <t>00790078</t>
  </si>
  <si>
    <t>LA TORRE  LIENDO WILLIANS MARTIN</t>
  </si>
  <si>
    <t>00461843</t>
  </si>
  <si>
    <t>QUISPE VARGAS ROLANDO RENE</t>
  </si>
  <si>
    <t>41246661</t>
  </si>
  <si>
    <t>SALAS ANCCO ELMER ELISEO</t>
  </si>
  <si>
    <t>41641751</t>
  </si>
  <si>
    <t>GUTIERREZ ARIAS ITALO LIZANDRO</t>
  </si>
  <si>
    <t>42226525</t>
  </si>
  <si>
    <t>VILCA PILCO ISAAC VICTOR</t>
  </si>
  <si>
    <t>09844357</t>
  </si>
  <si>
    <t>RIVEROS ESPINOZA FREDDY VICTOR</t>
  </si>
  <si>
    <t>47921131</t>
  </si>
  <si>
    <t>QUISPE VARGAS ALEX KERMITH</t>
  </si>
  <si>
    <t>43197185</t>
  </si>
  <si>
    <t>PALACIOS  TORRES ELMEROVED</t>
  </si>
  <si>
    <t>CHAVEZ  MENDOZA CARLOS JOEL</t>
  </si>
  <si>
    <t>43534650</t>
  </si>
  <si>
    <t>ALAYA  RUIZ EDWIN</t>
  </si>
  <si>
    <t>26719372</t>
  </si>
  <si>
    <t>RUIZ  CABRERA WILDER</t>
  </si>
  <si>
    <t>27680823</t>
  </si>
  <si>
    <t>DE LA TORRE  NAVARRO JULIO ORLANDO</t>
  </si>
  <si>
    <t>06685993</t>
  </si>
  <si>
    <t>CASTILLO SANCHEZ GLADYS MERCEDES</t>
  </si>
  <si>
    <t>10285064</t>
  </si>
  <si>
    <t>UGARTE CHAMORRO JAIME ARTURO</t>
  </si>
  <si>
    <t>47293629</t>
  </si>
  <si>
    <t>TORRES TESEN CARMEN MARIELA</t>
  </si>
  <si>
    <t>41349619</t>
  </si>
  <si>
    <t>LUPU ZEVALLOS DIGNA ESMERALDA</t>
  </si>
  <si>
    <t>42250168</t>
  </si>
  <si>
    <t>JULCA NOVOA GABRIELA ROSALIA</t>
  </si>
  <si>
    <t>43025536</t>
  </si>
  <si>
    <t>SOTO MESTANZA LUIS FERNANDO</t>
  </si>
  <si>
    <t>05407981</t>
  </si>
  <si>
    <t>PACHECHO RUIZ PERCY</t>
  </si>
  <si>
    <t>70786607</t>
  </si>
  <si>
    <t>THEO ORNA DANNEI DANIEL</t>
  </si>
  <si>
    <t>42073322</t>
  </si>
  <si>
    <t>VARGAS CHACON CRISTIAN ABRAHAM</t>
  </si>
  <si>
    <t>48320368</t>
  </si>
  <si>
    <t>LA TORRE SIHUA ZELINA</t>
  </si>
  <si>
    <t>23880558</t>
  </si>
  <si>
    <t>PEREZ BACA IGNACIO</t>
  </si>
  <si>
    <t>45209208</t>
  </si>
  <si>
    <t>QUISPE QUISPE MARISOL</t>
  </si>
  <si>
    <t>70795475</t>
  </si>
  <si>
    <t>HUISA GONZALES MARILIND</t>
  </si>
  <si>
    <t>47363843</t>
  </si>
  <si>
    <t>GALLO CHIPANA CELSO</t>
  </si>
  <si>
    <t>60217322</t>
  </si>
  <si>
    <t>PATIACHI TAYORI WILLY</t>
  </si>
  <si>
    <t>00998949</t>
  </si>
  <si>
    <t>RENGIFO VELA   ALBERTO</t>
  </si>
  <si>
    <t>10691286</t>
  </si>
  <si>
    <t>PEREZ ALVARADO MILTON CESAR</t>
  </si>
  <si>
    <t xml:space="preserve">ESPECIALISTA PARA MONITOREO DEL PROCESO DE IMPLEMENTACIÓN DEL REGISTRO NACIONAL DE CERTIFICACIÓN INSTITUCIONAL </t>
  </si>
  <si>
    <t>44722800</t>
  </si>
  <si>
    <t>JUAREZ RAMIREZ JOEL ALEXANDER</t>
  </si>
  <si>
    <t>ESPECIALISTA EN CONTRATACIONES MENORES</t>
  </si>
  <si>
    <t>42134502</t>
  </si>
  <si>
    <t>ROJAS RUIZ JHONY</t>
  </si>
  <si>
    <t>70057483</t>
  </si>
  <si>
    <t>RAMIREZ GARCIA FRANK</t>
  </si>
  <si>
    <t>42261212</t>
  </si>
  <si>
    <t>GARCIA SOPLIN ALAN NILS</t>
  </si>
  <si>
    <t>00872320</t>
  </si>
  <si>
    <t>INFANTE  DIAZ JUAN CIRILO</t>
  </si>
  <si>
    <t>43480929</t>
  </si>
  <si>
    <t>SALAZAR SOLSOL NICOLAS</t>
  </si>
  <si>
    <t>71819163</t>
  </si>
  <si>
    <t>MACEDO RIOS NICK LEWIS</t>
  </si>
  <si>
    <t>25663872</t>
  </si>
  <si>
    <t>AGUIRRE  QUINTANA JOSE ANTONIO</t>
  </si>
  <si>
    <t>05589718</t>
  </si>
  <si>
    <t xml:space="preserve">GARCIA  PIZANGO EDGAR  </t>
  </si>
  <si>
    <t>00865615</t>
  </si>
  <si>
    <t>COMETIVOS  SHUPINGAHUA DANIEL</t>
  </si>
  <si>
    <t>45552682</t>
  </si>
  <si>
    <t>ACOSTA RUIZ CRISTIAN</t>
  </si>
  <si>
    <t>01044926</t>
  </si>
  <si>
    <t>VARGAS DAVILA RICHARD</t>
  </si>
  <si>
    <t>01074679</t>
  </si>
  <si>
    <t>MENDOZA DAVILA DAVID</t>
  </si>
  <si>
    <t>46711700</t>
  </si>
  <si>
    <t>CORTEZ  DIAZ OMAR ALFREDO</t>
  </si>
  <si>
    <t>40430649</t>
  </si>
  <si>
    <t>MANRIQUE MANRIQUE GABRIELA ANDREA</t>
  </si>
  <si>
    <t>ESPECIALISTA DE EDICIÓN Y CORRECCIÓN  DE ESTILO</t>
  </si>
  <si>
    <t>10198065</t>
  </si>
  <si>
    <t>GARAY PORTEROS MIGUEL ANGEL</t>
  </si>
  <si>
    <t>73879913</t>
  </si>
  <si>
    <t>VILLEGAS  PALACIOS JOSE ANGEL</t>
  </si>
  <si>
    <t>08046624</t>
  </si>
  <si>
    <t>EGO AGUIRRE CROVETTO HERNAN RAFAEL</t>
  </si>
  <si>
    <t>71447404</t>
  </si>
  <si>
    <t>AMPUERO DAVILA  GABRIEL HERNAN</t>
  </si>
  <si>
    <t xml:space="preserve">SUB DIRECTOR DE LA SUBDIRECCIÓN DE GESTIÓN DE INFRAESTRUCTURA Y EQUIPAMIENTO </t>
  </si>
  <si>
    <t>04437466</t>
  </si>
  <si>
    <t>DEL CARPIO LINARES MANUEL EDGARDO</t>
  </si>
  <si>
    <t>ANALISTA EN ARTICULACIÓN</t>
  </si>
  <si>
    <t>ANALISTA II EN GESTION DE LAS COMPENSACIONES</t>
  </si>
  <si>
    <t>ANALISTA PROGRAMADOR DE SISTEMAS DE INFORMACIÓN</t>
  </si>
  <si>
    <t>80199511</t>
  </si>
  <si>
    <t>PINO IDIAQUEZ DELMER EMERSON</t>
  </si>
  <si>
    <t>WEIS FLOREZ DEYSSY CYNTHIA</t>
  </si>
  <si>
    <t>BUENO REQUEJO ALENDRA ADELINA</t>
  </si>
  <si>
    <t>ASISTENTE ADMINISTRATIVO II</t>
  </si>
  <si>
    <t>ASISTENTE ADMINISTRATIVO II - CAJA CHICA</t>
  </si>
  <si>
    <t>CLEMENTINO DA SILVA DANIELE</t>
  </si>
  <si>
    <t>ALIAGA CASTILLO MARÍA EUGENIA ESTEFANI</t>
  </si>
  <si>
    <t>FLORES PEREZ LUIS ALBERTO</t>
  </si>
  <si>
    <t>ASISTENTE I EN GESTIÓN DEL EMPLEO</t>
  </si>
  <si>
    <t>ASISTENTE II EN GESTION DEL EMPLEO</t>
  </si>
  <si>
    <t>ASISTENTE III EN GESTIÓN DEL EMPLEO</t>
  </si>
  <si>
    <t>GARCIA  PIZANGO EDGAR</t>
  </si>
  <si>
    <t>TAVARA CRISANTO VICTOR RAMÓN</t>
  </si>
  <si>
    <t>LARREA SÁENZ JORGE IGNACIO</t>
  </si>
  <si>
    <t>DÍAZ GÁLVEZ HUBERT GERARDO</t>
  </si>
  <si>
    <t>MARAVÍ ARIAS MANUEL ANTONIO</t>
  </si>
  <si>
    <t>ALARCON MORA RUBEN</t>
  </si>
  <si>
    <t>VERA VARGAS ANGEL</t>
  </si>
  <si>
    <t>BACA ILATOMA WILDER</t>
  </si>
  <si>
    <t>RUIZ VELASQUEZ PEDRO VICENTE</t>
  </si>
  <si>
    <t>CHACALTANA RIVERA ALEJANDRO ELÍAS</t>
  </si>
  <si>
    <t>HUAMAN BAZAN WILMER</t>
  </si>
  <si>
    <t>CONDORI YAPURI RICHARD</t>
  </si>
  <si>
    <t>MORA ZEÑA JUAN BRAULIO</t>
  </si>
  <si>
    <t>CAJO ODAR SEGUNDO</t>
  </si>
  <si>
    <t>ALVARO CRUZ ALEXANDER</t>
  </si>
  <si>
    <t>04117229666</t>
  </si>
  <si>
    <t>EGO -AGUIRRE CROVETTO HERNAN RAFAEL</t>
  </si>
  <si>
    <t>QUISPE CORONADO ELMER JESÚS</t>
  </si>
  <si>
    <t>LINGÁN PALOMINO JULIO CESAR</t>
  </si>
  <si>
    <t>MANCILLA MORÁN SIMEÓN</t>
  </si>
  <si>
    <t>ARRUÉ RUIZ MANUEL RUFINO</t>
  </si>
  <si>
    <t>BAUTISTA CHIRINOS FERNANDO</t>
  </si>
  <si>
    <t>DIRECTOR DE LA OFICINA DE PLANIFICACIÓN Y  DE PRESUPUESTO</t>
  </si>
  <si>
    <t>00422414</t>
  </si>
  <si>
    <t>DUEÑAS NORIEGA LUIS ERNESTO</t>
  </si>
  <si>
    <t>017310</t>
  </si>
  <si>
    <t>PACHECO VIZCARRA MILAGROS YESENIA</t>
  </si>
  <si>
    <t>017311</t>
  </si>
  <si>
    <t>ACUÑA RENGIFO LEYSI MARIBEL</t>
  </si>
  <si>
    <t>017312</t>
  </si>
  <si>
    <t>ALVAREZ HUAMAN CARMEN VIOLETA</t>
  </si>
  <si>
    <t>44770011</t>
  </si>
  <si>
    <t>GONZALES AYALA JANETT</t>
  </si>
  <si>
    <t>80023064</t>
  </si>
  <si>
    <t>VENANCIO ROJAS CARLOS MARTIN</t>
  </si>
  <si>
    <t>PÉREZ ALVARADO MILTON CÉSAR</t>
  </si>
  <si>
    <t>ESPECIALISTA DE CONTROL PREVIO</t>
  </si>
  <si>
    <t>ESPECIALISTA EN COMUNICACIÓN SOCIAL - PROFESIONAL I</t>
  </si>
  <si>
    <t>ESPECIALISTA EN COMUNICACIÓN SOCIAL II</t>
  </si>
  <si>
    <t>ESPECIALISTA EN CONTABILIDAD I</t>
  </si>
  <si>
    <t>10669090</t>
  </si>
  <si>
    <t>VILLANUEVA RUIZ VILMA PATRICIA</t>
  </si>
  <si>
    <t>ESPECIALISTA EN CONTABILIDAD II</t>
  </si>
  <si>
    <t>ASPAJO  PADILLA TONROBERT</t>
  </si>
  <si>
    <t>ESPECIALISTA EN CONTRATACIONES CON EL ESTADO - P I</t>
  </si>
  <si>
    <t>ESPECIALISTA EN CONTRATACIONES DEL ESTADO</t>
  </si>
  <si>
    <t>ESPECIALISTA EN CONTROL PATRIMONIAL</t>
  </si>
  <si>
    <t>ESPECIALISTA EN DISEÑO GRÁFICO</t>
  </si>
  <si>
    <t>ESPECIALISTA EN EVALUACIÓN DE REQUERIMIENTOS DE MATERIALES Y MANTENIMIENTO</t>
  </si>
  <si>
    <t>ESPECIALISTA EN GESTION DE EMERGENCIAS</t>
  </si>
  <si>
    <t>ESPECIALISTA EN ORGANIZACIÓN Y DESARROLLO DE RECURSOS HUMANOS - PI</t>
  </si>
  <si>
    <t>ESPECIALISTA EN PLANIFICACIÓN</t>
  </si>
  <si>
    <t>ESPECIALISTA PARA MONITOREO DEL PROCESO DE IMPLEMENTACIÓN DEL REGISTRO NACIONAL DE CERTIFICACIÓN INSTITUCIONAL</t>
  </si>
  <si>
    <t>JUAREZ RAMÍREZ JOEL ALEXANDER</t>
  </si>
  <si>
    <t>140</t>
  </si>
  <si>
    <t>VARGAS  ROJAS JOSE MIGUEL</t>
  </si>
  <si>
    <t>25828688</t>
  </si>
  <si>
    <t>AVELLANEDA ROMANÍ PABLO AUGUSTO</t>
  </si>
  <si>
    <t>LOGÍSTICO PARA SERVICIOS BÁSICOS</t>
  </si>
  <si>
    <t>OPERADOR DEL MODULO CGBVP</t>
  </si>
  <si>
    <t>RESPONSABLE EN GESTION DEL EMPLEO - P I</t>
  </si>
  <si>
    <t>70180241</t>
  </si>
  <si>
    <t>ROSAS NUÑEZ SABRINA LINSEY</t>
  </si>
  <si>
    <t>SUB DIRECCIÓN DE INVESTIGACIÓN Y GESTIÓN DE LA INFORMACIÓN</t>
  </si>
  <si>
    <t>SUB DIRECTOR DE LA SUBDIRECCIÓN DE DOCUMENTACIÓN Y CERTIFICACIÓN</t>
  </si>
  <si>
    <t>SUB DIRECTOR DE LA SUBDIRECCIÓN DE INSTRUCCIÓN</t>
  </si>
  <si>
    <t>SUPERVISOR</t>
  </si>
  <si>
    <t>29411134</t>
  </si>
  <si>
    <t>SANABRIA ESQUICHE DE BERMUDEZ ZARELA YSABEL</t>
  </si>
  <si>
    <t>TECNICO DE TRANSPORTE</t>
  </si>
  <si>
    <t>9780704</t>
  </si>
  <si>
    <t>AQUINO QUISPE FELIX EDGAR</t>
  </si>
  <si>
    <t>TECNICO PARA TRANSPORTE</t>
  </si>
  <si>
    <t>CHAVEZ ROSELLÓ LIONEL</t>
  </si>
  <si>
    <t>25846071</t>
  </si>
  <si>
    <t>IZQUIERDO GONZALEZ WILDER WILFREDO</t>
  </si>
  <si>
    <t>VERIFICADOR DE ESTIBADOR</t>
  </si>
  <si>
    <t xml:space="preserve"> 072: SUPERINTENDENCIA NACIONAL DE CONTROL DE SERVICIOS DE SEGURIDAD, ARMAS, MUNICIONES Y EXPLOSIVOS DE USO CIVIL</t>
  </si>
  <si>
    <t>41853112</t>
  </si>
  <si>
    <t>ACOSTA FLORES VERONIKHA AMPARO</t>
  </si>
  <si>
    <t>18199665</t>
  </si>
  <si>
    <t>AGUILAR GUARNIZ LIZ CARO</t>
  </si>
  <si>
    <t>ASISTENTE LEGAL I PAS</t>
  </si>
  <si>
    <t>72193980</t>
  </si>
  <si>
    <t>AGUIRRE HUACAYCHUCO ALEXIS MIJAEL</t>
  </si>
  <si>
    <t>TITULO DE ABOGADO / MAESTRIA EN GESTION PUBLICA</t>
  </si>
  <si>
    <t>ASISTENTE EN EVALUACIÓN</t>
  </si>
  <si>
    <t>45468228</t>
  </si>
  <si>
    <t>AGUIRRE MALDONADO MARGARITA</t>
  </si>
  <si>
    <t>AUXILIAR DE VENTANILLA</t>
  </si>
  <si>
    <t>70067157</t>
  </si>
  <si>
    <t>ALEDO CUADROS KIARA ALEJANDRA</t>
  </si>
  <si>
    <t>INSPECTOR</t>
  </si>
  <si>
    <t>44824848</t>
  </si>
  <si>
    <t>ALEJOS DIAZ LUIS ANTONIO</t>
  </si>
  <si>
    <t>TITULADO EN INGENIERIA INDUSTRIAL</t>
  </si>
  <si>
    <t>ESPECIALISTA EN MODERNIZACIÓN</t>
  </si>
  <si>
    <t>41270609</t>
  </si>
  <si>
    <t>ALEMAN CHAVEZ EVELINA ARACELI</t>
  </si>
  <si>
    <t>TÉCNICO EN VERIFICACIÓN DE ARMAS</t>
  </si>
  <si>
    <t>09872150</t>
  </si>
  <si>
    <t>ALTUNA HUAMAN SANTOS ELMER</t>
  </si>
  <si>
    <t>TECNICO DEL EJERCITO (RETIRO)</t>
  </si>
  <si>
    <t>TÉCNICO EN MANTENIMIENTO DE SERVICIOS GENERALES</t>
  </si>
  <si>
    <t>25751101</t>
  </si>
  <si>
    <t>ALVA CHAMANA JULIO MARIANO</t>
  </si>
  <si>
    <t>ASISTENTE DE VENTANILLA</t>
  </si>
  <si>
    <t>46062029</t>
  </si>
  <si>
    <t>ALVA VENEGAS SONIA ISABEL</t>
  </si>
  <si>
    <t>GESTORA DE CONTACT CENTER</t>
  </si>
  <si>
    <t>46208844</t>
  </si>
  <si>
    <t>ALVINES HERNANDEZ SANDRA PAOLA</t>
  </si>
  <si>
    <t>JEFE DE OFICINA GENERAL</t>
  </si>
  <si>
    <t>07683321</t>
  </si>
  <si>
    <t>ALVITES CASTILLO CESAR ANTONIO</t>
  </si>
  <si>
    <t>INGENIERO EN ECONOMIA</t>
  </si>
  <si>
    <t>INTENDENTE REGIONAL</t>
  </si>
  <si>
    <t>43397324</t>
  </si>
  <si>
    <t>ANDÍA BENAVIDES WILLMAN OCTAVIO</t>
  </si>
  <si>
    <t>AUXILIAR DE CARNÉS</t>
  </si>
  <si>
    <t>42819240</t>
  </si>
  <si>
    <t>ARAMBULO TAMAYO CESAR LEONARDO</t>
  </si>
  <si>
    <t>45147266</t>
  </si>
  <si>
    <t>ARANA LÓPEZ MARIANNA</t>
  </si>
  <si>
    <t>TITULADA EN DERECHO</t>
  </si>
  <si>
    <t>10351691</t>
  </si>
  <si>
    <t>ARANDA ATUSPARIA GUSTAVO</t>
  </si>
  <si>
    <t xml:space="preserve">TITULADO EN ADMINISTRACION </t>
  </si>
  <si>
    <t>ANALISTA PROGRAMADOR</t>
  </si>
  <si>
    <t>40378979</t>
  </si>
  <si>
    <t>AREVALO CAVERO RHONY PAOLO</t>
  </si>
  <si>
    <t>45345973</t>
  </si>
  <si>
    <t>ARMIJOS SOLANO MANUEL ALBERTO</t>
  </si>
  <si>
    <t>ASISTENTE DE EVALUACION</t>
  </si>
  <si>
    <t>71404896</t>
  </si>
  <si>
    <t>ARTEAGA CUTTI MARLEN LISSETH</t>
  </si>
  <si>
    <t>AUXILIAR DE SERVICIO DE MENSAJERÍA</t>
  </si>
  <si>
    <t>46737630</t>
  </si>
  <si>
    <t>ASTO ASPARRIN CARLOS ANDRÉS</t>
  </si>
  <si>
    <t>70575440</t>
  </si>
  <si>
    <t>ASTO ROJAS NAILEA ALMENDRA</t>
  </si>
  <si>
    <t>BACHILLER EN CIENCIAS POLITICAS</t>
  </si>
  <si>
    <t>ANALISTA III DE LICENCIAS</t>
  </si>
  <si>
    <t>40651078</t>
  </si>
  <si>
    <t>ATO RODRÍGUEZ ENYEL ALENDER BERTONY</t>
  </si>
  <si>
    <t>10305891</t>
  </si>
  <si>
    <t>ATOCHE MORI JENNY ALEXI MARCELA</t>
  </si>
  <si>
    <t>TITULADA EN DERECHO Y CIENCIAS POLITICAS</t>
  </si>
  <si>
    <t>09471819</t>
  </si>
  <si>
    <t>AVALOS ROLDAN PEDRO DARIO</t>
  </si>
  <si>
    <t>MAYOR DE LA PNP (RETIRO)</t>
  </si>
  <si>
    <t>ANALISTA EN SANCIONES</t>
  </si>
  <si>
    <t>44816599</t>
  </si>
  <si>
    <t>AYALA DÍAZ FRANK EMANUEL</t>
  </si>
  <si>
    <t>ANALISTA DE PROCESOS Y QA</t>
  </si>
  <si>
    <t>43508701</t>
  </si>
  <si>
    <t>AYALA DIAZ YVAN JESUS</t>
  </si>
  <si>
    <t>43113201</t>
  </si>
  <si>
    <t>AYALA FARFAN KETTY LAURA</t>
  </si>
  <si>
    <t>ANALISTA EN BIENESTAR SOCIAL INSTITUCIONAL</t>
  </si>
  <si>
    <t>ASISTENTA SOCIAL</t>
  </si>
  <si>
    <t>42531850</t>
  </si>
  <si>
    <t>BAEZ MONTAÑEZ PILAR OLIVIA</t>
  </si>
  <si>
    <t>ANALISTA EN LICENCIAS</t>
  </si>
  <si>
    <t>45102363</t>
  </si>
  <si>
    <t>BALLON AVILES SANDRA VALERIA</t>
  </si>
  <si>
    <t>JEFE DE COMISIÓN</t>
  </si>
  <si>
    <t>02438227</t>
  </si>
  <si>
    <t>BARRIONUEVO PALLI MARITZA EVANGELINA</t>
  </si>
  <si>
    <t>TITULADA EN CIENCIAS CONTABLES</t>
  </si>
  <si>
    <t>09519345</t>
  </si>
  <si>
    <t>BECERRA TALAVERA ELMO ROBERT</t>
  </si>
  <si>
    <t>41147846</t>
  </si>
  <si>
    <t>BELLIDO ZACONETTA MERCEDES GIOVANNA</t>
  </si>
  <si>
    <t>Asesor 2</t>
  </si>
  <si>
    <t>06627970</t>
  </si>
  <si>
    <t>BELLINA SCHRADER LORENA YADIRA</t>
  </si>
  <si>
    <t>TITULO DE ABOGADA / MAESTRIA EN DERECHO EMPRES.</t>
  </si>
  <si>
    <t>40046843</t>
  </si>
  <si>
    <t>BERNABE TAPIA PEDRO KILDER</t>
  </si>
  <si>
    <t>44228127</t>
  </si>
  <si>
    <t>BERNUY ARROYO GABRIELA ALEJANDRA</t>
  </si>
  <si>
    <t>Asistente de Licencias</t>
  </si>
  <si>
    <t>46768279</t>
  </si>
  <si>
    <t>BOHORQUEZ MANTILLA PAOLA ANTONIA</t>
  </si>
  <si>
    <t xml:space="preserve">TITULO DE ABOGADO </t>
  </si>
  <si>
    <t>ASISTENTE OPERATIVO</t>
  </si>
  <si>
    <t>44288320</t>
  </si>
  <si>
    <t>BRAVO ROMERO GABY</t>
  </si>
  <si>
    <t>44133625</t>
  </si>
  <si>
    <t>BRIONES HUAMAN GILBERTO OTONIEL</t>
  </si>
  <si>
    <t>RETIRO FFAA</t>
  </si>
  <si>
    <t>INTEGRADOR CONTABLE</t>
  </si>
  <si>
    <t>25466713</t>
  </si>
  <si>
    <t>BURGOS GALLEGOS JOSE OCTAVIO</t>
  </si>
  <si>
    <t>EVALUADOR DE TRÁMITE DE LICENCIAS DE ARMAS</t>
  </si>
  <si>
    <t>44415381</t>
  </si>
  <si>
    <t>CABALLERO YAFAC MARÍA ALEJANDRA</t>
  </si>
  <si>
    <t>BACHILLER EN DERECHO / MAESTRIA EN GESTION PUBLICA</t>
  </si>
  <si>
    <t>41072899</t>
  </si>
  <si>
    <t>CAICEDO ZAPATA GLORIA MILUSKA</t>
  </si>
  <si>
    <t>42487525</t>
  </si>
  <si>
    <t>CALERO ESQUEN CRISTIAN ANIBAL</t>
  </si>
  <si>
    <t>Asistente de Investigación y Análisis de la Información</t>
  </si>
  <si>
    <t>43620759</t>
  </si>
  <si>
    <t>CALLUPE CARHUAS YVETTE MAGALI</t>
  </si>
  <si>
    <t>43728409</t>
  </si>
  <si>
    <t>CALMET VELASCO JORGE LUIS</t>
  </si>
  <si>
    <t>TITULADO EN EDUCACION</t>
  </si>
  <si>
    <t>ASISTENTE EN ANÁLISIS DE POLÍTICAS</t>
  </si>
  <si>
    <t>73299955</t>
  </si>
  <si>
    <t>CALVO BARZOLA MARIA ANGELICA</t>
  </si>
  <si>
    <t>ANALISTA OPERATIVO</t>
  </si>
  <si>
    <t>43486219</t>
  </si>
  <si>
    <t>CAMPOS AGUADO JHONAR MENDER</t>
  </si>
  <si>
    <t>10001212</t>
  </si>
  <si>
    <t>CANALES QUIROZ VARGAS MACHUCA MANUEL</t>
  </si>
  <si>
    <t>42875218</t>
  </si>
  <si>
    <t>CANARES ESPINOZA JESUS MANUEL</t>
  </si>
  <si>
    <t>BACHILLER UNIVERSITARIO - ADMINISTRACION</t>
  </si>
  <si>
    <t>42260536</t>
  </si>
  <si>
    <t>CARBAJAL CHAVEZ DELIA EMPERATRIZ</t>
  </si>
  <si>
    <t>TITULADA EN ECONOMIA</t>
  </si>
  <si>
    <t>40044697</t>
  </si>
  <si>
    <t>CÁRDENAS CABEZAS JOSÉ ALEXÁNDER RULLER</t>
  </si>
  <si>
    <t>44739729</t>
  </si>
  <si>
    <t>CARDENAS ROMERO GERMAN JUNIORS</t>
  </si>
  <si>
    <t xml:space="preserve">TITULADO EN DERECHO </t>
  </si>
  <si>
    <t>47314711</t>
  </si>
  <si>
    <t>CARIHUASAIRO MONTELUIS AYRTON</t>
  </si>
  <si>
    <t>07261351</t>
  </si>
  <si>
    <t>CASTAÑEDA MONTOYA NORA DEL ROSARIO</t>
  </si>
  <si>
    <t>41598211</t>
  </si>
  <si>
    <t>CASTILLO DEZA MIGUEL ANGEL</t>
  </si>
  <si>
    <t>EGRESADO EN ADMINISTRACION / TITULADO EN MECANICA DIESEL</t>
  </si>
  <si>
    <t>45219566</t>
  </si>
  <si>
    <t>CASTILLO UGARELLI ADRIANO JOSE</t>
  </si>
  <si>
    <t>45563754</t>
  </si>
  <si>
    <t>CASTRILLON ORTIZ JACKELINE CONSUELO</t>
  </si>
  <si>
    <t>TITULADA CARRERA TECNICA EN SECRETARIADO EJEC.</t>
  </si>
  <si>
    <t>44332873</t>
  </si>
  <si>
    <t>CASTRO RODRIGUEZ DEISSY KATHERINE</t>
  </si>
  <si>
    <t>09625546</t>
  </si>
  <si>
    <t>CASTRO ROJAS MOISÉS</t>
  </si>
  <si>
    <t>42277410</t>
  </si>
  <si>
    <t>CELIZ PORTILLA ELMER</t>
  </si>
  <si>
    <t>JEFE ZONAL</t>
  </si>
  <si>
    <t>09453163</t>
  </si>
  <si>
    <t>CERNA GARCIA GUSTAVO FERNANDO</t>
  </si>
  <si>
    <t>COORDINADOR DE TESORERÍA</t>
  </si>
  <si>
    <t>06795876</t>
  </si>
  <si>
    <t>CERVAN CRUZ JOSE LUIS</t>
  </si>
  <si>
    <t>ESPECIALISTA OPERATIVO</t>
  </si>
  <si>
    <t>26686623</t>
  </si>
  <si>
    <t>CHAVARRY ESTRADA ALFONSO GILBERTO</t>
  </si>
  <si>
    <t xml:space="preserve">BACHILLER EN EDUCACION </t>
  </si>
  <si>
    <t>08657456</t>
  </si>
  <si>
    <t>CHAVEZ ACOSTA CESAR JESUS</t>
  </si>
  <si>
    <t>ANALISTA DE SEGURIDAD, ARMAS, MUNICIONES Y EXPLOSIVOS</t>
  </si>
  <si>
    <t>23985091</t>
  </si>
  <si>
    <t>CHIRINOS MATENCIO MARISOL</t>
  </si>
  <si>
    <t>BACHILLER ADMINISTRACION / MAESTRIA ADM. GEST. PUBLICA</t>
  </si>
  <si>
    <t>ASISTENTE EN ARCHIVO Y LEGAJOS</t>
  </si>
  <si>
    <t>71262971</t>
  </si>
  <si>
    <t>CHIROQUE PISCONTE ERIK ERASMO</t>
  </si>
  <si>
    <t>ASISTENTE ADMINISTRATIVO EN CARNÉS</t>
  </si>
  <si>
    <t>47421978</t>
  </si>
  <si>
    <t>CHOQUEHUANCA CARI YHOVANNY</t>
  </si>
  <si>
    <t>Analista de Imagen Institucional</t>
  </si>
  <si>
    <t>08807161</t>
  </si>
  <si>
    <t>CHOY LOPEZ JORGE ALBERTO</t>
  </si>
  <si>
    <t>ANALISTA DE PROCESOS Y CALIDAD</t>
  </si>
  <si>
    <t>10883074</t>
  </si>
  <si>
    <t>CHUQUI ZUTA WILDER</t>
  </si>
  <si>
    <t>41538044</t>
  </si>
  <si>
    <t>CLAVIJO BEGAZO JHONATAN ISAIAS</t>
  </si>
  <si>
    <t>TITULADO EN CIENCIAS DE LA COMUNICACIÓN</t>
  </si>
  <si>
    <t>48201933</t>
  </si>
  <si>
    <t>COLONIA MORI BRENDA JOSELINE</t>
  </si>
  <si>
    <t>ANALISTA EN MANTENIMIENTO E INFRAESTRUCTURA</t>
  </si>
  <si>
    <t>44469051</t>
  </si>
  <si>
    <t>COLQUICHAGUA VALER JOSSELINE FABIOLA</t>
  </si>
  <si>
    <t>GERENTE DE CONTROL Y FISCALIZACIÓN</t>
  </si>
  <si>
    <t>44351042</t>
  </si>
  <si>
    <t>CORDOVA JAIME HUMBERTO PEDRO</t>
  </si>
  <si>
    <t>45476383</t>
  </si>
  <si>
    <t>CORREA CHAVEZ SAMUEL</t>
  </si>
  <si>
    <t>JEFE DE OFICINA</t>
  </si>
  <si>
    <t>40842076</t>
  </si>
  <si>
    <t>CORTEZ GAONA KAREN LISBETH</t>
  </si>
  <si>
    <t>AUXILIAR EN ATENCIÓN AL USUARIO</t>
  </si>
  <si>
    <t>71844853</t>
  </si>
  <si>
    <t>CORZANO EME FRANCOIS GIANPIERE</t>
  </si>
  <si>
    <t>TECNICO EN COMUNICACIÓN INTEGRAL</t>
  </si>
  <si>
    <t>44330248</t>
  </si>
  <si>
    <t>CRUZ ESQUIVEL OMAR MARTÍN</t>
  </si>
  <si>
    <t>06672150</t>
  </si>
  <si>
    <t>CRUZ PERALTA LUIS ALBERTO</t>
  </si>
  <si>
    <t>43530503</t>
  </si>
  <si>
    <t>CRUZ PIO TRINIDAD VANESSA</t>
  </si>
  <si>
    <t>TITULADA EN ADMINISTRACION</t>
  </si>
  <si>
    <t>40544591</t>
  </si>
  <si>
    <t>CRUZ YUPANQUI BADY ROBERT</t>
  </si>
  <si>
    <t>EVALUADOR</t>
  </si>
  <si>
    <t>47065491</t>
  </si>
  <si>
    <t>CUCHO ARAUJO CYNTHIA MELISSA</t>
  </si>
  <si>
    <t>41998401</t>
  </si>
  <si>
    <t>CUSIPUMA HUARCAYA ROGER JUAN</t>
  </si>
  <si>
    <t>42990796</t>
  </si>
  <si>
    <t>CUTIPA LAQUI RONALD MARIO</t>
  </si>
  <si>
    <t>09034588</t>
  </si>
  <si>
    <t>DAVILA PAREDES MARIO FRANCISCO</t>
  </si>
  <si>
    <t>10633122</t>
  </si>
  <si>
    <t>DEL AGUILA ZUÑIGA MANUEL FERNANDO</t>
  </si>
  <si>
    <t>47470558</t>
  </si>
  <si>
    <t>DEL CARPIO ALEGRIA KAROLEY DEL ROSARIO</t>
  </si>
  <si>
    <t>COORDINADOR DE CONTABILIDAD</t>
  </si>
  <si>
    <t>29493790</t>
  </si>
  <si>
    <t>DEL CARPIO DEL CARPIO GRACIELA</t>
  </si>
  <si>
    <t>ASISTENTE DE GESTIÓN ADMINISTRATIVA</t>
  </si>
  <si>
    <t>45560055</t>
  </si>
  <si>
    <t>DEL POZO MARTINEZ EZEQUIAS MIQUEAS</t>
  </si>
  <si>
    <t>43898323</t>
  </si>
  <si>
    <t>DELGADO DEBERNARDI OSCAR ALBERTO</t>
  </si>
  <si>
    <t>Analista Legal I PAS</t>
  </si>
  <si>
    <t>44689258</t>
  </si>
  <si>
    <t>DELGADO PERALTA WILMER ALEXANDER</t>
  </si>
  <si>
    <t>TITULO DE ABOGADO</t>
  </si>
  <si>
    <t>70858792</t>
  </si>
  <si>
    <t>DIANDERAS MORANTE ROSA ELVIRA</t>
  </si>
  <si>
    <t>ANALISTA EN COMUNICACIÓN DIGITAL</t>
  </si>
  <si>
    <t>44092258</t>
  </si>
  <si>
    <t>DIAZ GUTIERREZ JORGE LUIS</t>
  </si>
  <si>
    <t>43300769</t>
  </si>
  <si>
    <t>DIAZ RABANAL SEGUNDO SAÚL</t>
  </si>
  <si>
    <t>44727871</t>
  </si>
  <si>
    <t>DIAZ RAYO JACKELINE GIULIANA</t>
  </si>
  <si>
    <t>EJECUTOR COACTIVO</t>
  </si>
  <si>
    <t>41263520</t>
  </si>
  <si>
    <t>DIAZ ROJAS ERIC VICTOR</t>
  </si>
  <si>
    <t>45507657</t>
  </si>
  <si>
    <t>DIAZ SILVA JHONATHAN EDGARD</t>
  </si>
  <si>
    <t>Ejecutor Coactiva</t>
  </si>
  <si>
    <t>SUPERINTENDENTE NACIONAL</t>
  </si>
  <si>
    <t>20992928</t>
  </si>
  <si>
    <t>DULANTO ARIAS JUAN ALBERTO</t>
  </si>
  <si>
    <t>44380371</t>
  </si>
  <si>
    <t>ESPEJO CARRION RONALD MELECIO</t>
  </si>
  <si>
    <t>10024771</t>
  </si>
  <si>
    <t>ESTRADA HUAYHUAPUMA RAFAEL ALEJANDRO</t>
  </si>
  <si>
    <t xml:space="preserve">CONDUCTOR PROFESIONAL </t>
  </si>
  <si>
    <t>72491597</t>
  </si>
  <si>
    <t>EZETA PRADELL ALMENDRA AZUCENA</t>
  </si>
  <si>
    <t>ANALISTA EN REGISTRO</t>
  </si>
  <si>
    <t>71977613</t>
  </si>
  <si>
    <t>FAJARDO VIZQUERRA JACKELINE JULIANA</t>
  </si>
  <si>
    <t>41866985</t>
  </si>
  <si>
    <t>FARJE RODRIGUEZ FRANCISCO FRANCO</t>
  </si>
  <si>
    <t>TÉCNICO EN ALMACÉN</t>
  </si>
  <si>
    <t>43149053</t>
  </si>
  <si>
    <t>FARRO ESPINOZA LUIS CARLOS</t>
  </si>
  <si>
    <t>72311957</t>
  </si>
  <si>
    <t>FERIA SERVELEON LINDA JAEL</t>
  </si>
  <si>
    <t>42169392</t>
  </si>
  <si>
    <t>FERNANDEZ BACA UÑAPILLCO MIRTHA</t>
  </si>
  <si>
    <t>44190871</t>
  </si>
  <si>
    <t>FERNANDEZ CIEZA JOSE LUIS</t>
  </si>
  <si>
    <t>41834450</t>
  </si>
  <si>
    <t>FERNANDEZ CRUZ MARILU FRANCISCA</t>
  </si>
  <si>
    <t>ESPECIALISTA EN SERVICIOS GENERALES</t>
  </si>
  <si>
    <t>33588790</t>
  </si>
  <si>
    <t>FERNANDEZ FLORES JORGE GUSTAVO</t>
  </si>
  <si>
    <t>INGENIERO PESQUERO COLEGIADO</t>
  </si>
  <si>
    <t>44364103</t>
  </si>
  <si>
    <t>FERNANDEZ MARTINO CARLOS EDUARDO</t>
  </si>
  <si>
    <t>47288664</t>
  </si>
  <si>
    <t>FERNANDEZ VILCHEZ RICHAR MARVIN</t>
  </si>
  <si>
    <t>43373304</t>
  </si>
  <si>
    <t>FLORES CABRERA CARLOS ENRIQUE</t>
  </si>
  <si>
    <t>ESPECIALISTA EN GESTION DE LA INCORPORACION</t>
  </si>
  <si>
    <t>42581844</t>
  </si>
  <si>
    <t>FLORES FLORES JERRY BRIAN</t>
  </si>
  <si>
    <t>42989612</t>
  </si>
  <si>
    <t>FLORES MALDONADO JESUS ALBERTO</t>
  </si>
  <si>
    <t xml:space="preserve">TITULADO DE INGENIERIA ADMINISTRATIVA </t>
  </si>
  <si>
    <t>GERENTE DE SERVICIOS DE SEGURIDAD PRIVADA</t>
  </si>
  <si>
    <t>43409965</t>
  </si>
  <si>
    <t>FLORES SERVAT CARLOS PERCY</t>
  </si>
  <si>
    <t>Especialista Legal en Materia de Abastecimiento, Presupuesto Público y Laboral</t>
  </si>
  <si>
    <t>43246457</t>
  </si>
  <si>
    <t>FLORES SIFUENTES SUSAN ALEJANDRA</t>
  </si>
  <si>
    <t>GERENTE DE POLÍTICAS</t>
  </si>
  <si>
    <t>07832196</t>
  </si>
  <si>
    <t>FUENTES COLE ERNESTO</t>
  </si>
  <si>
    <t>24994700</t>
  </si>
  <si>
    <t>GALIMBERTI REVOREDO FERNANDO ERNESTO</t>
  </si>
  <si>
    <t>31354052</t>
  </si>
  <si>
    <t>GALVAN CANTORAL FELIX</t>
  </si>
  <si>
    <t>TECNICO JEFE DEL EJERCITO (RETIRO)</t>
  </si>
  <si>
    <t>71616530</t>
  </si>
  <si>
    <t>GARCIA MARTINEZ EDUARDO ALONSO</t>
  </si>
  <si>
    <t>40752428</t>
  </si>
  <si>
    <t>GARMENDIA GALLEGOS MARCO ANTONIO</t>
  </si>
  <si>
    <t>TITULADO EN DERECHO</t>
  </si>
  <si>
    <t>ESPECIALISTA EN COMPENSACIONES</t>
  </si>
  <si>
    <t>46376556</t>
  </si>
  <si>
    <t>GARRO VASQUEZ JAVIER MARCELO</t>
  </si>
  <si>
    <t>43546087</t>
  </si>
  <si>
    <t>GIGLIO VARAS JORGE ARNALDO</t>
  </si>
  <si>
    <t>10722978</t>
  </si>
  <si>
    <t>GIL RUIZ OMAR HUGO</t>
  </si>
  <si>
    <t>10286601</t>
  </si>
  <si>
    <t>GONZALES ARICA OMAR IVÁN</t>
  </si>
  <si>
    <t>06991463</t>
  </si>
  <si>
    <t>GONZALES FLORES LUIS</t>
  </si>
  <si>
    <t>43297647</t>
  </si>
  <si>
    <t>GONZALES GUERRA CARLOS ALBERTO</t>
  </si>
  <si>
    <t>44107472</t>
  </si>
  <si>
    <t>GRANDEZ GUZMAN GIANINA LUISA</t>
  </si>
  <si>
    <t>TITULADO EN DERECHO / MAESTRIA EN GESTION PUBLICA</t>
  </si>
  <si>
    <t>AUXILIAR DE CALL CENTER</t>
  </si>
  <si>
    <t>45198634</t>
  </si>
  <si>
    <t>GUANILO HERNANDEZ FRANK EDUARDO</t>
  </si>
  <si>
    <t>42973420</t>
  </si>
  <si>
    <t>GUERRA GOMEZ SANDRA PAOLA</t>
  </si>
  <si>
    <t>TITULADO EN TURISMO Y HOTELERIA</t>
  </si>
  <si>
    <t>45448209</t>
  </si>
  <si>
    <t>GUERRERO FLORES ANAELA</t>
  </si>
  <si>
    <t>TITULO TECNICO  - ADMINISTRACION DE NEGOCIOS</t>
  </si>
  <si>
    <t>AUXILIAR DE SOPORTE TÉCNICO</t>
  </si>
  <si>
    <t>25559546</t>
  </si>
  <si>
    <t>GUILLEN PABLO PEDRO CELESTINO</t>
  </si>
  <si>
    <t>45790386</t>
  </si>
  <si>
    <t>GUTIERREZ RIVERA RUBEN JHONATAN</t>
  </si>
  <si>
    <t>00469422</t>
  </si>
  <si>
    <t>GUTIERREZ VANEGAS GABRIEL DIONICIO</t>
  </si>
  <si>
    <t>COORDINADOR DE LICENCIAS</t>
  </si>
  <si>
    <t>46639543</t>
  </si>
  <si>
    <t>GUTIERREZ YEPEZ LUZ ANTUANETH</t>
  </si>
  <si>
    <t>46845583</t>
  </si>
  <si>
    <t>HAMANCAY QUISPE YULY</t>
  </si>
  <si>
    <t>43302852</t>
  </si>
  <si>
    <t>HANCO VILCA WALTER VICTOR</t>
  </si>
  <si>
    <t>46604787</t>
  </si>
  <si>
    <t>HERRERA CHACCHI JOEL RENATO</t>
  </si>
  <si>
    <t>LICENCIADO EN ADMINISTRACION DE NEGOCIOS INTERN.</t>
  </si>
  <si>
    <t>02823699</t>
  </si>
  <si>
    <t>HERRERA MERINO ELVER ALEJANDRO</t>
  </si>
  <si>
    <t>TITULO UNIVERSITARIO - INGENIERO AGRONOMO</t>
  </si>
  <si>
    <t>ASISTENTE DE AUDITORIA</t>
  </si>
  <si>
    <t>09521857</t>
  </si>
  <si>
    <t>HUAMAN ARENAS ELSA MARLENI</t>
  </si>
  <si>
    <t>EGRESADA DE CIENCIAS CONTABLES Y FINANZAS CORPORATIVAS</t>
  </si>
  <si>
    <t>45588695</t>
  </si>
  <si>
    <t>HUAMAN MANRIQUE CLARA VICTORIA</t>
  </si>
  <si>
    <t>43290267</t>
  </si>
  <si>
    <t>HUAMAN ORMACHEA AVELINO</t>
  </si>
  <si>
    <t>10527062</t>
  </si>
  <si>
    <t>HUAMANI JURADO JOSE LUIS</t>
  </si>
  <si>
    <t>40561497</t>
  </si>
  <si>
    <t>HUANCA DOMINGUEZ RAÚL</t>
  </si>
  <si>
    <t>ESTUDIANTE DE ARCHIVO</t>
  </si>
  <si>
    <t>46887931</t>
  </si>
  <si>
    <t>HUARCAYA RAMOS REYSON PERCY</t>
  </si>
  <si>
    <t>TITULADO EN GESTION PUBLICA</t>
  </si>
  <si>
    <t>ASISTENTE DE TESORERÍA</t>
  </si>
  <si>
    <t>42327660</t>
  </si>
  <si>
    <t>HUERTA LÓPEZ EMERITA SARA</t>
  </si>
  <si>
    <t>08875951</t>
  </si>
  <si>
    <t>HURTADO COSTA SANTIAGO PEDRO</t>
  </si>
  <si>
    <t>TITULADO EN DERECHO / MAESTRIA EN CIENCIAS POLITICAS</t>
  </si>
  <si>
    <t>47834096</t>
  </si>
  <si>
    <t>IBAÑEZ CAMPOS MARCIA</t>
  </si>
  <si>
    <t>10550842</t>
  </si>
  <si>
    <t>INFANTES MONTALVO IVETTE MELVA</t>
  </si>
  <si>
    <t>46346943</t>
  </si>
  <si>
    <t>ISLA BOCANEGRA KATHERIN</t>
  </si>
  <si>
    <t>47070397</t>
  </si>
  <si>
    <t>JAMANCCAY ARCE NESTOR HUGO</t>
  </si>
  <si>
    <t>48442360</t>
  </si>
  <si>
    <t>JAUREGUI ESPINOZA PAMELA PILAR</t>
  </si>
  <si>
    <t xml:space="preserve">TECNICO EN SECRETARIADO EJECUTIVO </t>
  </si>
  <si>
    <t>GERENTE DE EXPLOSIVOS Y PRODUCTOS PIROTÉCNICOS</t>
  </si>
  <si>
    <t>09471584</t>
  </si>
  <si>
    <t>JIMENEZ CARRANZA MARCO ANTONIO</t>
  </si>
  <si>
    <t>23977441</t>
  </si>
  <si>
    <t>JIMENEZ ESCOBAR DUSAN LUDWING</t>
  </si>
  <si>
    <t>06198660</t>
  </si>
  <si>
    <t>JULCA ROSALES JORGE LUIS</t>
  </si>
  <si>
    <t>75550548</t>
  </si>
  <si>
    <t>JULCA SANTOS YOSSEP MANUEL</t>
  </si>
  <si>
    <t>42369246</t>
  </si>
  <si>
    <t>KCANA LAZARO KATIUSCA</t>
  </si>
  <si>
    <t>17841458</t>
  </si>
  <si>
    <t>LA TORRE REBAZA EUGENIO ROMULO</t>
  </si>
  <si>
    <t>TITULADO DERECHO / MAESTRIA ADMINISTRACION</t>
  </si>
  <si>
    <t>43327902</t>
  </si>
  <si>
    <t>LANATA CORCUERA ROBERTO ALEJANDRO</t>
  </si>
  <si>
    <t>42827162</t>
  </si>
  <si>
    <t>LANDA CAMPUSANO DAVID TOMAS</t>
  </si>
  <si>
    <t>09872659</t>
  </si>
  <si>
    <t>LEGRAND MUENTE CESAR ANTONIO</t>
  </si>
  <si>
    <t>44544354</t>
  </si>
  <si>
    <t>LEIVA PAYHUA OSCAR ERICK</t>
  </si>
  <si>
    <t>40025428</t>
  </si>
  <si>
    <t>LEON NAVARRO DANY ANTONIO</t>
  </si>
  <si>
    <t>TITULO DE ABOGADO / MAESTRIA EN DERECHO</t>
  </si>
  <si>
    <t>ESPECIALISTA EN ADMINISTRACION DE COMPENSACIONES</t>
  </si>
  <si>
    <t>42168606</t>
  </si>
  <si>
    <t>LEÓN QUISPE VANESSA MERCEDES</t>
  </si>
  <si>
    <t>ANALISTA DE PROYECTOS</t>
  </si>
  <si>
    <t>40256346</t>
  </si>
  <si>
    <t>LEON VINO YUDY ISABEL</t>
  </si>
  <si>
    <t>ANALISTA DE PRENSA Y PUBLICACIONES</t>
  </si>
  <si>
    <t>70276128</t>
  </si>
  <si>
    <t>LEYTON ALVA FERNANDO LENNER</t>
  </si>
  <si>
    <t>25760513</t>
  </si>
  <si>
    <t>LEYVA CÁRDENAS SILVIA INÉS</t>
  </si>
  <si>
    <t>AUXILIAR DE MENSAJERIA</t>
  </si>
  <si>
    <t>47356118</t>
  </si>
  <si>
    <t>LLAJA SALINAS JONATHAN BRYAN</t>
  </si>
  <si>
    <t>ASISTENTE DE INVESTIGACIÓN</t>
  </si>
  <si>
    <t>42407004</t>
  </si>
  <si>
    <t>LOAYZA LEVANO EDER ENRIQUE</t>
  </si>
  <si>
    <t>LICENCIADO EN ANTROPOLOGIA</t>
  </si>
  <si>
    <t>EVALUADOR EN SERVICIOS DE SEGURIDAD PRIVADA</t>
  </si>
  <si>
    <t>47072100</t>
  </si>
  <si>
    <t>LOPEZ HUAROC RAMSEL YAMIL</t>
  </si>
  <si>
    <t>LICENCIADO EN ADMINISTRACION / MAESTRIA ADM.</t>
  </si>
  <si>
    <t>10886540</t>
  </si>
  <si>
    <t>LOPEZ LLACSA NELLY MARLENY</t>
  </si>
  <si>
    <t>EGRESADO DE ADMINISTRACION</t>
  </si>
  <si>
    <t>TÉCNICO EN ARCHIVO</t>
  </si>
  <si>
    <t>06156936</t>
  </si>
  <si>
    <t>LOPEZ PERALTA HERNAN MELCHOR</t>
  </si>
  <si>
    <t>44755003</t>
  </si>
  <si>
    <t>LOPEZ PORTOCARRERO ADRIAN</t>
  </si>
  <si>
    <t>EGRESADO DE COMPUTACION E INFORMATICA</t>
  </si>
  <si>
    <t>09111478</t>
  </si>
  <si>
    <t>LOPEZ QUILLAS JULIAN JUAN</t>
  </si>
  <si>
    <t>42580471</t>
  </si>
  <si>
    <t>LOZANO PUENTE DE LA VEGA JESSICA RITTY</t>
  </si>
  <si>
    <t>BACHILLER EN ADMINISTRACION DE EMPRESAS</t>
  </si>
  <si>
    <t>20121763</t>
  </si>
  <si>
    <t>LOZANO QUISPE YUDITH</t>
  </si>
  <si>
    <t xml:space="preserve">LICENCIADO EN ADMINISTRACION </t>
  </si>
  <si>
    <t>ANALISTA LOGÍSTICO</t>
  </si>
  <si>
    <t>08552934</t>
  </si>
  <si>
    <t>LUJAN DELGADO RICARDO GILBERTO</t>
  </si>
  <si>
    <t>ANALISTA DE TESORERÍA</t>
  </si>
  <si>
    <t>45495676</t>
  </si>
  <si>
    <t>LUJANO ACERO GIANNY FASHION</t>
  </si>
  <si>
    <t>41471303</t>
  </si>
  <si>
    <t>MACEDO COARITE GERMAN</t>
  </si>
  <si>
    <t>TITULADO CARRERA TECNICA EN COMPUTACION E INF.</t>
  </si>
  <si>
    <t>07618842</t>
  </si>
  <si>
    <t>MAGAN HIJAR JORGE LUIS</t>
  </si>
  <si>
    <t>ANALISTA DE AUTORIZACIONES</t>
  </si>
  <si>
    <t>42626404</t>
  </si>
  <si>
    <t>MANCHEGO VARGAS BERTHA GUILLIANA</t>
  </si>
  <si>
    <t>Analista Legal - Comercio</t>
  </si>
  <si>
    <t>09612342</t>
  </si>
  <si>
    <t>MANOSALVA TAMAYO LUIS FERNANDO</t>
  </si>
  <si>
    <t>BACHILLER EN DERECHO Y CIENCIAS POLITICAS</t>
  </si>
  <si>
    <t>44380455</t>
  </si>
  <si>
    <t>MANSILLA SANCHEZ ELIANA VERONICA</t>
  </si>
  <si>
    <t>70327460</t>
  </si>
  <si>
    <t>MARCELO POMIANO ANDERSSON RIVELINO</t>
  </si>
  <si>
    <t>09752709</t>
  </si>
  <si>
    <t>MARCIANI BURGOS GUISELLE OLGA</t>
  </si>
  <si>
    <t>32988564</t>
  </si>
  <si>
    <t>MARQUEZ GARCIA GEORGE STEVE</t>
  </si>
  <si>
    <t>EVALUADOR DE TRÁMITES DE EXPLOSIVOS Y PRODUCTOS PIROTÉCNICOS</t>
  </si>
  <si>
    <t>45228433</t>
  </si>
  <si>
    <t>MARREROS TAPIA CINTHIA VICTORIA</t>
  </si>
  <si>
    <t>TITULADO EN DERECHO / MAESTRIA EN DERECHO CIVIL</t>
  </si>
  <si>
    <t>40362588</t>
  </si>
  <si>
    <t>MARTINEZ QUISPE RAYMUNDO</t>
  </si>
  <si>
    <t>09188109</t>
  </si>
  <si>
    <t>MARTINEZ VENTOCILLA WILLIAM ALBERTO</t>
  </si>
  <si>
    <t>42521669</t>
  </si>
  <si>
    <t>MAYTA GUIMARAY JUAN PERCY</t>
  </si>
  <si>
    <t>44730471</t>
  </si>
  <si>
    <t>MECOLA FLORES SUSAN PATRICIA</t>
  </si>
  <si>
    <t>43781172</t>
  </si>
  <si>
    <t>MEDINA SANCHEZ ROBERT</t>
  </si>
  <si>
    <t>44034669</t>
  </si>
  <si>
    <t>MEJIA ROJAS ARTURO RAUL</t>
  </si>
  <si>
    <t>43399292</t>
  </si>
  <si>
    <t>MEJIA WONG VICTOR ALONSO</t>
  </si>
  <si>
    <t>40699310</t>
  </si>
  <si>
    <t>MELCHOR INFANTES LISETH MARINA</t>
  </si>
  <si>
    <t>25772532</t>
  </si>
  <si>
    <t>MENA CAMPOS ANTONIO</t>
  </si>
  <si>
    <t>AUXILIAR COACTIVO</t>
  </si>
  <si>
    <t>07516003</t>
  </si>
  <si>
    <t>MENDOZA VALLADOLID FERMÍN AGUSTÍN</t>
  </si>
  <si>
    <t>41005792</t>
  </si>
  <si>
    <t>MERINO JARA URSULA PAMELA</t>
  </si>
  <si>
    <t>44560897</t>
  </si>
  <si>
    <t>MERINO SAMANEZ JASSON</t>
  </si>
  <si>
    <t>20094120</t>
  </si>
  <si>
    <t>MEZA DE LA CRUZ VDA DE MARTINEZ HAYDEE BERTA</t>
  </si>
  <si>
    <t>ANALISTA DE CAPACITACIÓN Y RENDIMIENTO</t>
  </si>
  <si>
    <t>47202028</t>
  </si>
  <si>
    <t>MILLA ALVARADO KEVIN ANDRÉS</t>
  </si>
  <si>
    <t>AUXILIAR DE CONTACT CENTER</t>
  </si>
  <si>
    <t>46538716</t>
  </si>
  <si>
    <t>MIRAVAL ASTO SAIDA ISABEL</t>
  </si>
  <si>
    <t>EVALUADOR DE TRAMITES DE SEGURIDAD PRIVADA</t>
  </si>
  <si>
    <t>45290350</t>
  </si>
  <si>
    <t>MOGROVEJO ROMAN JONATHAN OSCAR</t>
  </si>
  <si>
    <t>44078417</t>
  </si>
  <si>
    <t>MONGE PANDURO JOSÉ ALAN</t>
  </si>
  <si>
    <t>10050960</t>
  </si>
  <si>
    <t>MONGE VALENZUELA IVAN CESAR</t>
  </si>
  <si>
    <t>45956017</t>
  </si>
  <si>
    <t>MONTOYA CHOCCECHANCA MAX LUIS</t>
  </si>
  <si>
    <t>31660945</t>
  </si>
  <si>
    <t>MORALES ANGELES NORMA BLANCA</t>
  </si>
  <si>
    <t>43690084</t>
  </si>
  <si>
    <t>MORERA AMAYO LUCILA ESPERANZA</t>
  </si>
  <si>
    <t>10551779</t>
  </si>
  <si>
    <t>MOSCOSO DEL CAMPO RENATO</t>
  </si>
  <si>
    <t xml:space="preserve">TITULADO EN INGENIERIA INDUSTRIAL / MAESTRIA EN ING. SISTEMAS </t>
  </si>
  <si>
    <t>GESTOR EN ATENCIÓN AL USUARIO</t>
  </si>
  <si>
    <t>40228732</t>
  </si>
  <si>
    <t>MOSCOSO VAZQUEZ KARINA</t>
  </si>
  <si>
    <t>42056956</t>
  </si>
  <si>
    <t>MUÑINCO NOA ALEJANDRO</t>
  </si>
  <si>
    <t>ANALISTA DE GESTIÓN</t>
  </si>
  <si>
    <t>07632087</t>
  </si>
  <si>
    <t>MUÑOZ LINO CARLOS JAIME</t>
  </si>
  <si>
    <t xml:space="preserve">TITULO EN INGENIERIA DE SISTEMAS Y COMPUTACION </t>
  </si>
  <si>
    <t>42170729</t>
  </si>
  <si>
    <t>MUÑOZ NUÑEZ MOISES</t>
  </si>
  <si>
    <t>22283474</t>
  </si>
  <si>
    <t>MURGUÍA HERNÁNDEZ JESSYCA  DEL CARMEN</t>
  </si>
  <si>
    <t>ANALISTA EN GESTION ADMINISTRATIVA</t>
  </si>
  <si>
    <t>46437991</t>
  </si>
  <si>
    <t>MUSAYON MONTAÑO LISET PAMELA</t>
  </si>
  <si>
    <t>43899441</t>
  </si>
  <si>
    <t>NAVARRO GARCIA MANUEL JOEL</t>
  </si>
  <si>
    <t>ANALISTA TÉCNICO</t>
  </si>
  <si>
    <t>43583270</t>
  </si>
  <si>
    <t>NEIRA SOTO LUZ INES</t>
  </si>
  <si>
    <t>BACHILLER EN INGENIERIA QUIMICA</t>
  </si>
  <si>
    <t>ASISTENTE EN CAPACITACION</t>
  </si>
  <si>
    <t>46995324</t>
  </si>
  <si>
    <t>NEUMANN BARTUREN PIERRE ANTHONY</t>
  </si>
  <si>
    <t>ANALISTA DE REDES Y SERVIDORES</t>
  </si>
  <si>
    <t>41878419</t>
  </si>
  <si>
    <t>NIETO PEREZ CLEVER MADIEL</t>
  </si>
  <si>
    <t>ESPECIALISTA EN TESORERÍA</t>
  </si>
  <si>
    <t>71712286</t>
  </si>
  <si>
    <t>NINALAYA REYES JAIRO WILSON</t>
  </si>
  <si>
    <t>43391945</t>
  </si>
  <si>
    <t>NOVOA JO JORGE AUGUSTO</t>
  </si>
  <si>
    <t>70051776</t>
  </si>
  <si>
    <t>NUÑEZ VITOR ERICK RUSSELL</t>
  </si>
  <si>
    <t>43679243</t>
  </si>
  <si>
    <t>OCHOA CHAVEZ CESAR JESUS</t>
  </si>
  <si>
    <t>43622253</t>
  </si>
  <si>
    <t>OCHOA MIJA CAROL DEL ROCIO</t>
  </si>
  <si>
    <t>23811262</t>
  </si>
  <si>
    <t>OJEDA MELLADO ARTURO GERMAN</t>
  </si>
  <si>
    <t>44225339</t>
  </si>
  <si>
    <t>OLARTE VALVERDE CARLOS JOEL</t>
  </si>
  <si>
    <t>43296212</t>
  </si>
  <si>
    <t>OLAYA MORENO MAXIMO VICENTE</t>
  </si>
  <si>
    <t>43309053</t>
  </si>
  <si>
    <t>OLIVERA MUCHA WILLIAM JAIME</t>
  </si>
  <si>
    <t>44754549</t>
  </si>
  <si>
    <t>OLIVERA OSORIO DORA EMPERATRIZ</t>
  </si>
  <si>
    <t>ESPECIALISTA EN REDES Y SERVIDORES</t>
  </si>
  <si>
    <t>10054170</t>
  </si>
  <si>
    <t>ORTEGA FERNANDEZ JORGE LUIS</t>
  </si>
  <si>
    <t>42697333</t>
  </si>
  <si>
    <t>ORTEGA MAGUIÑA BETTY SULENA</t>
  </si>
  <si>
    <t>ASISTENTE DE AUTORIZACIONES</t>
  </si>
  <si>
    <t>70021835</t>
  </si>
  <si>
    <t>ORTEGA ROBLES LUZ MARIA</t>
  </si>
  <si>
    <t>10299262</t>
  </si>
  <si>
    <t>ORTIZ ARAGON JOSE FRANCISCO</t>
  </si>
  <si>
    <t>43652259</t>
  </si>
  <si>
    <t>ORTIZ GUZMAN TATIANA MILUSKA</t>
  </si>
  <si>
    <t>26708885</t>
  </si>
  <si>
    <t>ORTIZ MORERA NARDA CECILIA</t>
  </si>
  <si>
    <t>16707194</t>
  </si>
  <si>
    <t>ORTIZ MUÑOZ YDELSO</t>
  </si>
  <si>
    <t>08163704</t>
  </si>
  <si>
    <t>ORTIZ ZÚÑIGA WENDY AMÉRICA</t>
  </si>
  <si>
    <t>BACHILLER EN ADMINISTRACION Y GERENCIA</t>
  </si>
  <si>
    <t>06155618</t>
  </si>
  <si>
    <t>OTOYA MIRANDA JULIO CESAR</t>
  </si>
  <si>
    <t>ANALISTA EN COMERCIO EXTERIOR</t>
  </si>
  <si>
    <t>43387708</t>
  </si>
  <si>
    <t>PACHECO CRUZ ZAIDA LORENA</t>
  </si>
  <si>
    <t>COORDINADOR DE PLANEAMIENTO Y MODERNIZACIÓN</t>
  </si>
  <si>
    <t>43822896</t>
  </si>
  <si>
    <t>PACHECO HUAMAN WILMER RENEE</t>
  </si>
  <si>
    <t>23833752</t>
  </si>
  <si>
    <t>PACHECO ROMÁN KATLEN</t>
  </si>
  <si>
    <t>06268824</t>
  </si>
  <si>
    <t>PALACIOS BADA AMERICO</t>
  </si>
  <si>
    <t>72530783</t>
  </si>
  <si>
    <t>PALOMINO VALVERDE ALEXIS</t>
  </si>
  <si>
    <t>TITULO DE TECNICO EN ADMINISTRACION</t>
  </si>
  <si>
    <t>43605470</t>
  </si>
  <si>
    <t>PALOMINO VEGA EDWIN RAMÓN</t>
  </si>
  <si>
    <t>32972690</t>
  </si>
  <si>
    <t>PANTA ALAMA JOSE CARLOS</t>
  </si>
  <si>
    <t>ASISTENTE EN GESTIÓN ADMINISTRATIVA</t>
  </si>
  <si>
    <t>76155692</t>
  </si>
  <si>
    <t>PANTOJA PÉREZ FIORELLA JANNET</t>
  </si>
  <si>
    <t>TITULO DE LICENCIADO EN CIENCIAS DE LA COMUNICACIÓN</t>
  </si>
  <si>
    <t>16693021</t>
  </si>
  <si>
    <t>PAREDES CAMPOS JOSE FRANCISCO</t>
  </si>
  <si>
    <t>45092343</t>
  </si>
  <si>
    <t>PAREDES TERROBA GISELL</t>
  </si>
  <si>
    <t>Asistente Técnico Administrativo</t>
  </si>
  <si>
    <t>10352303</t>
  </si>
  <si>
    <t>PARISHUAÑA BARBARAN RAQUEL MARTHA</t>
  </si>
  <si>
    <t>ESTUDIANTE DE CONTABILIDAD</t>
  </si>
  <si>
    <t>08638428</t>
  </si>
  <si>
    <t>PAUCAR LINGAN MARIO ALBERTO</t>
  </si>
  <si>
    <t>AUXILIAR EN SANCIONES</t>
  </si>
  <si>
    <t>09145361</t>
  </si>
  <si>
    <t>PAUCARHUANCA MIRANDA EDGAR RUBEN</t>
  </si>
  <si>
    <t>AUXILIAR DE VENTANILLA Y TRÁMITE DOCUMENTARIO</t>
  </si>
  <si>
    <t>40238267</t>
  </si>
  <si>
    <t>PEÑA FLORES VERONICA LUCIA</t>
  </si>
  <si>
    <t>46990476</t>
  </si>
  <si>
    <t>PEÑA TITO MILAGROS</t>
  </si>
  <si>
    <t>07924725</t>
  </si>
  <si>
    <t>PERALTA FAJARDO CARLOS ALBERTO</t>
  </si>
  <si>
    <t>41680641</t>
  </si>
  <si>
    <t>PERALTA LLERENA JOSE LEONEL</t>
  </si>
  <si>
    <t>EGRESADO EN EDUCACION</t>
  </si>
  <si>
    <t>SUPERVISOR DE SEGURIDAD Y CONTROL INSTITUCIONAL</t>
  </si>
  <si>
    <t>10035033</t>
  </si>
  <si>
    <t>PERALTA ROMERO LEONEL EUSEBIO</t>
  </si>
  <si>
    <t>POLICIA EN SITUACION DE RETIRO</t>
  </si>
  <si>
    <t>44143270</t>
  </si>
  <si>
    <t>PEREZ FERNANDEZ CARLA CECILIA</t>
  </si>
  <si>
    <t>43336256</t>
  </si>
  <si>
    <t>PEROCHENA SOLARI ITALO ANIBAL</t>
  </si>
  <si>
    <t>00481022</t>
  </si>
  <si>
    <t>PILCO MOLINA RICHARD WILLIAMS</t>
  </si>
  <si>
    <t>TECNICO EN REPARACION DE TV</t>
  </si>
  <si>
    <t>Especialista en Trámite Documentario, Acervo Documentario y Atención al Ciudadano</t>
  </si>
  <si>
    <t>47663737</t>
  </si>
  <si>
    <t>PIMENTEL QUIROZ PAOLA LILIANA</t>
  </si>
  <si>
    <t>40963625</t>
  </si>
  <si>
    <t>PINEDO RUIZ ELYN DEL PILAR</t>
  </si>
  <si>
    <t>43306156</t>
  </si>
  <si>
    <t>PINTO CHENG LUIS ALBERTO</t>
  </si>
  <si>
    <t>TITULADO EN EDUCACION / ADMINISTRACION Y CIENCIAS P.</t>
  </si>
  <si>
    <t>21577589</t>
  </si>
  <si>
    <t>PONCE GONZALES ELOISA</t>
  </si>
  <si>
    <t>43312180</t>
  </si>
  <si>
    <t>POSADA HUAPAYA PAOLA SARITA</t>
  </si>
  <si>
    <t>ASISTENTE EN EVALUACIÓN DE CARNÉS</t>
  </si>
  <si>
    <t>42442526</t>
  </si>
  <si>
    <t>PUMACAYO ORÉ ROXANA SUBIANA</t>
  </si>
  <si>
    <t>TITULO DE LICENCIADO EN ADMINISTRACION</t>
  </si>
  <si>
    <t>COORDINADOR DE ARMEROS</t>
  </si>
  <si>
    <t>43326830</t>
  </si>
  <si>
    <t>QUEVEDO CASTILLO JOSE MIGUEL</t>
  </si>
  <si>
    <t>COMANDANTE DE LA PNP (RETIRO)</t>
  </si>
  <si>
    <t>43384320</t>
  </si>
  <si>
    <t>QUEZADA PEÑA VICTOR RAÚL</t>
  </si>
  <si>
    <t>SUB.SUPERIOR (R) PNP</t>
  </si>
  <si>
    <t>41651193</t>
  </si>
  <si>
    <t>QUIÑONEZ AGUILAR HELMER</t>
  </si>
  <si>
    <t>44463509</t>
  </si>
  <si>
    <t>QUISPE PARISUAÑA ANA ROCIO</t>
  </si>
  <si>
    <t>BACHILLER EN CIENCIAS ADMINISTRATIVAS</t>
  </si>
  <si>
    <t>41669180</t>
  </si>
  <si>
    <t>QUISPE VALDEZ NORMA ELIZABETH</t>
  </si>
  <si>
    <t>EGRESADO DE ADMINISTRACION DE EMPRESAS</t>
  </si>
  <si>
    <t>48035062</t>
  </si>
  <si>
    <t>RAMIREZ ILLANES KAREN ESTEFANY</t>
  </si>
  <si>
    <t>TITULO DE ABOGADA</t>
  </si>
  <si>
    <t>05373796</t>
  </si>
  <si>
    <t>RAMIREZ VELA MARISA</t>
  </si>
  <si>
    <t>TITULADO CARRERA TECNICA DE SECRETARIA EJEC.</t>
  </si>
  <si>
    <t>29565179</t>
  </si>
  <si>
    <t>RAMOS SANTOS PEDRO FIDEL</t>
  </si>
  <si>
    <t>44220910</t>
  </si>
  <si>
    <t>RAMOS TORRE KARINA VICTORIA</t>
  </si>
  <si>
    <t>TITULO DE INGENIERO QUIMICA</t>
  </si>
  <si>
    <t>44960517</t>
  </si>
  <si>
    <t>REATEGUI GRONERTH NURIA ALEXANDRA VIJONY</t>
  </si>
  <si>
    <t>41137876</t>
  </si>
  <si>
    <t>REATEGUI MENDEZ MIGUEL ANGEL</t>
  </si>
  <si>
    <t>41568737</t>
  </si>
  <si>
    <t>RENGIFO OROZCO ALVIN LEROY</t>
  </si>
  <si>
    <t>70439993</t>
  </si>
  <si>
    <t>REQUENA SILVA DIEGO ALONSO</t>
  </si>
  <si>
    <t>TITULO DE ECONOMIA</t>
  </si>
  <si>
    <t>07805510</t>
  </si>
  <si>
    <t>REVOREDO ROJAS JOSÉ CARLOS</t>
  </si>
  <si>
    <t>45193361</t>
  </si>
  <si>
    <t>REYES CALDERON JULISSA PATRICIA</t>
  </si>
  <si>
    <t xml:space="preserve">LICENCIADA EN COMUNICACIÓN SOCIAL </t>
  </si>
  <si>
    <t>08147731</t>
  </si>
  <si>
    <t>RIMAC LEÓN TEÓFILO FÉLIX</t>
  </si>
  <si>
    <t>44404201</t>
  </si>
  <si>
    <t>RIVAS HERENCIA MARILIA STEPHANIE</t>
  </si>
  <si>
    <t>44111019</t>
  </si>
  <si>
    <t>RIVAS QUISPE SEGUNDO GONZALO</t>
  </si>
  <si>
    <t>EGRESADO DE TECNICO EN TURISMO</t>
  </si>
  <si>
    <t>43295002</t>
  </si>
  <si>
    <t>RIVERA BECERRA CARLOS ANTONIO</t>
  </si>
  <si>
    <t>GERENTE DE ARMAS, MUNICIONES Y ARTÍCULOS CONEXOS</t>
  </si>
  <si>
    <t>09646057</t>
  </si>
  <si>
    <t>ROCA RODRIGUEZ MARIA NIVANET</t>
  </si>
  <si>
    <t>Coordinador de Logística</t>
  </si>
  <si>
    <t>09459875</t>
  </si>
  <si>
    <t>RODENAS AMBULÓDEGUI CHASKA NINA</t>
  </si>
  <si>
    <t>40809668</t>
  </si>
  <si>
    <t>RODRIGUEZ DIAZ JORGE ERNESTO</t>
  </si>
  <si>
    <t>40487770</t>
  </si>
  <si>
    <t>RODRIGUEZ GELDRES LUZEDELMIRA DEL ROSARIO</t>
  </si>
  <si>
    <t>EVALUADOR DE LICENCIAS</t>
  </si>
  <si>
    <t>47638888</t>
  </si>
  <si>
    <t>RODRIGUEZ SANCHEZ ELVIS BRAYAN</t>
  </si>
  <si>
    <t>43519436</t>
  </si>
  <si>
    <t>ROJAS DOMINGUEZ ALEJANDRO</t>
  </si>
  <si>
    <t>47876307</t>
  </si>
  <si>
    <t>ROJAS PEREZ RUTH ESTER</t>
  </si>
  <si>
    <t>32986719</t>
  </si>
  <si>
    <t>ROLDAN DE LA CRUZ TULIO ENRIQUE</t>
  </si>
  <si>
    <t>07036123</t>
  </si>
  <si>
    <t>RONCAL ISMODES MARCO ANTONIO</t>
  </si>
  <si>
    <t>47691779</t>
  </si>
  <si>
    <t>ROSALES ROMAN SMIT SAMUEL</t>
  </si>
  <si>
    <t>ESTUDIANTE DE DERECHO</t>
  </si>
  <si>
    <t>ASISTENTE DE COMUNICACIONES</t>
  </si>
  <si>
    <t>43298973</t>
  </si>
  <si>
    <t>ROSAS MOULET YANET</t>
  </si>
  <si>
    <t>45613450</t>
  </si>
  <si>
    <t>RUIZ BENITES MANUEL MIGUEL</t>
  </si>
  <si>
    <t>45915488</t>
  </si>
  <si>
    <t>RUIZ CHUQUIVAL TEOLINDA</t>
  </si>
  <si>
    <t>Asesor 1</t>
  </si>
  <si>
    <t>07096831</t>
  </si>
  <si>
    <t>RUIZ ZUMAETA MARCO ANTONIO</t>
  </si>
  <si>
    <t>BACHILLER EN ADMINISTRACION Y CIENCIAS POLITICAS</t>
  </si>
  <si>
    <t>ANALISTA EN RACIONALIZACIÓN, ORGANIZACIÓN Y MÉTODOS</t>
  </si>
  <si>
    <t>46789662</t>
  </si>
  <si>
    <t>SAAVEDRA VALIENTE DIEGO RAMON</t>
  </si>
  <si>
    <t>44385426</t>
  </si>
  <si>
    <t>SALINAS ARENAS MARIO ANTONIO</t>
  </si>
  <si>
    <t>06341811</t>
  </si>
  <si>
    <t>SALINAS CENTTY NELSON AUBERTO</t>
  </si>
  <si>
    <t>47476005</t>
  </si>
  <si>
    <t>SALVADOR QUEZADA MELIZA MARGOT</t>
  </si>
  <si>
    <t>TITULADO EN ADMINISTRACION / TECNICA EN SECRETARIADO</t>
  </si>
  <si>
    <t>72760684</t>
  </si>
  <si>
    <t>SANCHEZ ALARCON JOHN HARDY</t>
  </si>
  <si>
    <t>43971083</t>
  </si>
  <si>
    <t>SANCHEZ FERNANDEZ DUBERLY</t>
  </si>
  <si>
    <t>SÁNCHEZ GALLOZO GERARDO JACK</t>
  </si>
  <si>
    <t>41130571</t>
  </si>
  <si>
    <t>SANCHEZ PORTUGUEZ PABLO JULIO</t>
  </si>
  <si>
    <t>16772540</t>
  </si>
  <si>
    <t>SANCHEZ SALAZAR SEGUNDO NICOLAS</t>
  </si>
  <si>
    <t>41091651</t>
  </si>
  <si>
    <t>SANTA MARIA TABOADA URSULA CECILIA</t>
  </si>
  <si>
    <t>42458820</t>
  </si>
  <si>
    <t>SANTANA RUPP CELINDA BERENISSE</t>
  </si>
  <si>
    <t>44807543</t>
  </si>
  <si>
    <t>SANTISTEBAN HUAPAYA FREDY RONALD</t>
  </si>
  <si>
    <t>70248393</t>
  </si>
  <si>
    <t>SAUMA YARLEQUE JULICSA</t>
  </si>
  <si>
    <t>ESPECIALISTA DE PRESUPUESTO</t>
  </si>
  <si>
    <t>44634476</t>
  </si>
  <si>
    <t>SEDANO TAIPE JUAN ANTONIO</t>
  </si>
  <si>
    <t>45040009</t>
  </si>
  <si>
    <t>SEGURA ANCHANTE MARIA LUISA</t>
  </si>
  <si>
    <t>46616552</t>
  </si>
  <si>
    <t>SEGURA LOAIZA MARIELY</t>
  </si>
  <si>
    <t>43875870</t>
  </si>
  <si>
    <t>SERNAQUE SALAS VICTOR HUGO</t>
  </si>
  <si>
    <t>TECNICO SUPERIOR AP  (R)</t>
  </si>
  <si>
    <t>44891159</t>
  </si>
  <si>
    <t>SERNAQUE ZAPATA NORA NOELIA</t>
  </si>
  <si>
    <t>TITULADA EN INGENIERIA DE SISTEMAS / TECNICO EN SECRETARIADO EJECUTIVO</t>
  </si>
  <si>
    <t>ANALISTA DE SEGURIDAD PRIVADA, ARMAS, MUNICIONES Y EXPLOSIVOS Y PRODUCTOS PIROTECNICOS</t>
  </si>
  <si>
    <t>46937527</t>
  </si>
  <si>
    <t>SIESQUEN YPANAQUE YRIS ANJHOLINY</t>
  </si>
  <si>
    <t>TITULO UNIVERSITARIO - ADMINISTRACION</t>
  </si>
  <si>
    <t>Analista de Arsenales</t>
  </si>
  <si>
    <t>45816148</t>
  </si>
  <si>
    <t>SIGÜEÑAS ROJAS MANUEL ALFONSO</t>
  </si>
  <si>
    <t>04645022</t>
  </si>
  <si>
    <t>SILVA GUANILO ANDRES SANTIAGO</t>
  </si>
  <si>
    <t>40474129</t>
  </si>
  <si>
    <t>SILVA RAMOS MAGALY ROXANA</t>
  </si>
  <si>
    <t>ADMINISTRACIÓN</t>
  </si>
  <si>
    <t>40498351</t>
  </si>
  <si>
    <t>SILVA REYES JESSICA JANET</t>
  </si>
  <si>
    <t>AUXILIAR DE ANÁLISIS DE PROCESOS Y QA</t>
  </si>
  <si>
    <t>42883590</t>
  </si>
  <si>
    <t>SILVERA ORTIZ ADAIA ONICE</t>
  </si>
  <si>
    <t>09801319</t>
  </si>
  <si>
    <t>SOBENES PALOMINO JUAN JOSE</t>
  </si>
  <si>
    <t>45244252</t>
  </si>
  <si>
    <t>SOLORZANO YABAR LUIS ALVARO</t>
  </si>
  <si>
    <t>ANALISTA EN GESTION DE CONTROL</t>
  </si>
  <si>
    <t>43775585</t>
  </si>
  <si>
    <t>SOPLIN MACEDO JOSE MILCIADES</t>
  </si>
  <si>
    <t>TITULO DE INGENIERO INDUSTRIAL</t>
  </si>
  <si>
    <t>44935710</t>
  </si>
  <si>
    <t>SOTO OROSCO LIZBETH FELICITA</t>
  </si>
  <si>
    <t>45630027</t>
  </si>
  <si>
    <t>SUCAPUCA RONDAN ROGER JESUS</t>
  </si>
  <si>
    <t xml:space="preserve">TITULADO EN INGENIERO DE MINAS </t>
  </si>
  <si>
    <t>43763914</t>
  </si>
  <si>
    <t>SUCNO BEJAR YASMINE MELISSA</t>
  </si>
  <si>
    <t>EGRESADA TECNICA EN ADM. BANCARIA Y FINANCIERA</t>
  </si>
  <si>
    <t>ANALISTA EN REGISTRO Y HABILITACIONES</t>
  </si>
  <si>
    <t>40755328</t>
  </si>
  <si>
    <t>SULLCAHUAMAN RAMOS YULY YOVANNA</t>
  </si>
  <si>
    <t>TITULO DE INGENIERO DE SISTEMAS Y COMPUTACION</t>
  </si>
  <si>
    <t>70776412</t>
  </si>
  <si>
    <t>TAIPE GIRÓN MIGUEL RAÚL</t>
  </si>
  <si>
    <t>43361388</t>
  </si>
  <si>
    <t>TARRILLO CORONEL ALEJANDRO</t>
  </si>
  <si>
    <t>EVALUADOR DE TRÁMITES DE SERVICIOS DE SEGURIDAD PRIVADA</t>
  </si>
  <si>
    <t>43119339</t>
  </si>
  <si>
    <t>TARRILLO TARRILLO KARIM ROSA</t>
  </si>
  <si>
    <t>80080891</t>
  </si>
  <si>
    <t>TICONA LARIJO HERMINIO</t>
  </si>
  <si>
    <t>BACHILLER EN CONTABILIDAD</t>
  </si>
  <si>
    <t>ANALISTA DE BASE DE DATOS</t>
  </si>
  <si>
    <t>43259629</t>
  </si>
  <si>
    <t>TIJERO TOLENTINO BRUNO BELISARIO</t>
  </si>
  <si>
    <t xml:space="preserve">TITULO DE INGENIERO DE SISTEMAS </t>
  </si>
  <si>
    <t>ASISTENTE EN SANCIONES</t>
  </si>
  <si>
    <t>45051837</t>
  </si>
  <si>
    <t>TIPULA SORIA ROSMERY MARLECI</t>
  </si>
  <si>
    <t>40722784</t>
  </si>
  <si>
    <t>TISOC QUINTO JORGE LUIS</t>
  </si>
  <si>
    <t>TITULADO EN ADMINISTRACION</t>
  </si>
  <si>
    <t>46270042</t>
  </si>
  <si>
    <t>TORRES ALMEIDA JESUS RAUL</t>
  </si>
  <si>
    <t>80123891</t>
  </si>
  <si>
    <t>TORRES ALMEIDA VERONICA VICTORIA</t>
  </si>
  <si>
    <t>TECNICA EN SECRETARIADO EJECUTIVO</t>
  </si>
  <si>
    <t>07907757</t>
  </si>
  <si>
    <t>TORRES ANTUÑANO SILVIA ZAIDA</t>
  </si>
  <si>
    <t>45799385</t>
  </si>
  <si>
    <t>TORRES MEZA GISELLA</t>
  </si>
  <si>
    <t>05381528</t>
  </si>
  <si>
    <t>TORRES RUIZ LITA VANESSA</t>
  </si>
  <si>
    <t>40001007</t>
  </si>
  <si>
    <t>TRELLES VENEGAS SHEILA KAREM</t>
  </si>
  <si>
    <t>40426199</t>
  </si>
  <si>
    <t>TRUJILLO DELGADO LISETH</t>
  </si>
  <si>
    <t>06783220</t>
  </si>
  <si>
    <t>TUSE LLOCLLA CARLOS SAMUEL</t>
  </si>
  <si>
    <t>07520484</t>
  </si>
  <si>
    <t>UNDA HINOJOSA MIGUEL ANGEL</t>
  </si>
  <si>
    <t>09597105</t>
  </si>
  <si>
    <t>URIBE ANTUNEZ KARINA</t>
  </si>
  <si>
    <t>17636669</t>
  </si>
  <si>
    <t>VALDIVIA AGUAYO EDGARD DANIEL</t>
  </si>
  <si>
    <t>08174402</t>
  </si>
  <si>
    <t>VALDIZAN OCAMPO OSWALDO</t>
  </si>
  <si>
    <t>44125433</t>
  </si>
  <si>
    <t>VALLE TORO EDWIN ALFREDO</t>
  </si>
  <si>
    <t>43530497</t>
  </si>
  <si>
    <t>VARGAS SOTO CYNTHIA MAGALLY</t>
  </si>
  <si>
    <t>08142086</t>
  </si>
  <si>
    <t>VASQUEZ VELA WILLIAM</t>
  </si>
  <si>
    <t>45836493</t>
  </si>
  <si>
    <t>VERASTEGUI ALVAREZ VICTOR VLADIMIR</t>
  </si>
  <si>
    <t>06920014</t>
  </si>
  <si>
    <t>VERASTEGUI PEREZ CARLOS ALBERTO</t>
  </si>
  <si>
    <t>08124863</t>
  </si>
  <si>
    <t>VERDE VASQUEZ BENITO FERNANDO</t>
  </si>
  <si>
    <t>40046700</t>
  </si>
  <si>
    <t>VERGARA TELLO ALFREDO JESUS</t>
  </si>
  <si>
    <t>08115622</t>
  </si>
  <si>
    <t>VIGIL ARGUEDAS JORGE LUIS</t>
  </si>
  <si>
    <t>10537374</t>
  </si>
  <si>
    <t>VIGNALE REYES JOSE LUIS</t>
  </si>
  <si>
    <t xml:space="preserve">ESTUDIANTE DE DERECHO </t>
  </si>
  <si>
    <t>44360128</t>
  </si>
  <si>
    <t>VIGO MORENO ZULLY TEREZINHA</t>
  </si>
  <si>
    <t>43099753</t>
  </si>
  <si>
    <t>VILA DE LA CRUZ MARTHA NATALI</t>
  </si>
  <si>
    <t>45288872</t>
  </si>
  <si>
    <t>VILCA PUMA MASCHEL KAROL</t>
  </si>
  <si>
    <t>44219551</t>
  </si>
  <si>
    <t>VILCA ZELA LISMAIDA</t>
  </si>
  <si>
    <t>09485636</t>
  </si>
  <si>
    <t>VILLAFUERTE REYES LORENZO ARTHUR</t>
  </si>
  <si>
    <t>72868995</t>
  </si>
  <si>
    <t>VILLALOBOS CAMPOS JEAN PIERRE</t>
  </si>
  <si>
    <t>40241130</t>
  </si>
  <si>
    <t>VIVAS CRUZ LISBEL PATRICIA</t>
  </si>
  <si>
    <t>43287717</t>
  </si>
  <si>
    <t>VIZCARDO BENAVIDES ROBERTO</t>
  </si>
  <si>
    <t>42530373</t>
  </si>
  <si>
    <t>WONG DELGADO VIVIAN PATRICIA</t>
  </si>
  <si>
    <t>42025673</t>
  </si>
  <si>
    <t>YACHACHIN VILLANUEVA YOVANA AGUSTINA</t>
  </si>
  <si>
    <t>Analista en Minería y Capacitación</t>
  </si>
  <si>
    <t>70020152</t>
  </si>
  <si>
    <t>YALE RIOS MARIO RENATO JOSE</t>
  </si>
  <si>
    <t>TITULADO EN CIENCIAS POLITICAS</t>
  </si>
  <si>
    <t>43929520</t>
  </si>
  <si>
    <t>YARANGA VASQUEZ ALFREDO DENER</t>
  </si>
  <si>
    <t>44555030</t>
  </si>
  <si>
    <t>YRARICA PEZO ZENON</t>
  </si>
  <si>
    <t>45559818</t>
  </si>
  <si>
    <t>ZAMALLOA RAMOS CARMEN ASTRITH</t>
  </si>
  <si>
    <t xml:space="preserve">TITULADO EN DERECHO / MAESTRIA EN DERECHO PENAL </t>
  </si>
  <si>
    <t>47784380</t>
  </si>
  <si>
    <t>ZAPATA CARBAJAL ROCELYN</t>
  </si>
  <si>
    <t>10475235</t>
  </si>
  <si>
    <t>ZAVALETA VERTIZ NELLY PATRICIA</t>
  </si>
  <si>
    <t>40882946</t>
  </si>
  <si>
    <t>ZULUETA VILLALTA IRMA PAMELA</t>
  </si>
  <si>
    <t>ESPECIALISTA LEGAL II</t>
  </si>
  <si>
    <t>40053694</t>
  </si>
  <si>
    <t>CABEZAS CUIBIN GIOVANNA MARITZA</t>
  </si>
  <si>
    <t>ESPECIALISTA II DE SISTEMAS DE GESTION</t>
  </si>
  <si>
    <t>41813782</t>
  </si>
  <si>
    <t>CAMAYO RAMIREZ ELCIRA LUCRECIA</t>
  </si>
  <si>
    <t>INGENIERÍA QUÍMICA</t>
  </si>
  <si>
    <t>ESPECIALISTA EN MODERNIZACION</t>
  </si>
  <si>
    <t>44426173</t>
  </si>
  <si>
    <t>DEL CASTILLO ALGARATE RICARDO HUMBERTO</t>
  </si>
  <si>
    <t>ECONOMÍA</t>
  </si>
  <si>
    <t>ESPECIALISITA EN PROYECTOS DE INVERSION</t>
  </si>
  <si>
    <t>06843530</t>
  </si>
  <si>
    <t>GOMEZ CASTILLO LUIS HUMBERTO</t>
  </si>
  <si>
    <t>ANALISTA II EN MODENIZACION</t>
  </si>
  <si>
    <t>07460764</t>
  </si>
  <si>
    <t>GUTARRA MEDINA MARTHA PATRICIA</t>
  </si>
  <si>
    <t>ADMINISTRACIÓN DE NEGOCIOS</t>
  </si>
  <si>
    <t>03599116</t>
  </si>
  <si>
    <t>GUTIERREZ PEREZ DE MENDOZA LUZ HERMINIA</t>
  </si>
  <si>
    <t>46200066</t>
  </si>
  <si>
    <t>LEON ALVAREZ GIANCARLO NICOLAS</t>
  </si>
  <si>
    <t>COORDINADOR DE PRESUPUESTO PUBLICO</t>
  </si>
  <si>
    <t>42388356</t>
  </si>
  <si>
    <t>LOPEZ PIÑATELLI WALTER ANTONIO</t>
  </si>
  <si>
    <t>ADMINISTRACIÓN Y NEGOCIOS INTERNACIONALES</t>
  </si>
  <si>
    <t>ESPECIALISTA EN PLANEAMIENTO ESTRATEGICO</t>
  </si>
  <si>
    <t>40573162</t>
  </si>
  <si>
    <t>MATTUS SORIA ANA CRISTINA</t>
  </si>
  <si>
    <t>ANALISTA EN SISTEMAS DE GESTION</t>
  </si>
  <si>
    <t>40084288</t>
  </si>
  <si>
    <t>PARIASCA MENDOZA GIOVANNA</t>
  </si>
  <si>
    <t>INGENIERÍA INDUSTRIAL</t>
  </si>
  <si>
    <t>47201397</t>
  </si>
  <si>
    <t>RODRIGUEZ CACHAY GELEN ESTEFANI</t>
  </si>
  <si>
    <t>10474333</t>
  </si>
  <si>
    <t>TORRES SALAS MARIA MARTINA CIRA</t>
  </si>
  <si>
    <t>ESPECIALISTA DE PLANEAMIENTO ESTRATEGICO</t>
  </si>
  <si>
    <t>10678472</t>
  </si>
  <si>
    <t>ACOSTA VERGARAY MIGUEL</t>
  </si>
  <si>
    <t>42322013</t>
  </si>
  <si>
    <t>DIAZ FERNANDEZ ALAN CARLOS</t>
  </si>
  <si>
    <t>ESPECIALISTA EN INVERSIONES</t>
  </si>
  <si>
    <t>42418672</t>
  </si>
  <si>
    <t>CUBA SALINAS ELISA LIZETTE</t>
  </si>
  <si>
    <t>INGENIERÍA ECONÓMICA</t>
  </si>
  <si>
    <t>ANALISTA EN SISTEMA DE GESTION Y PROYECTOS</t>
  </si>
  <si>
    <t>40961270</t>
  </si>
  <si>
    <t>ESPINOZA SILVA ELENA CECILIA</t>
  </si>
  <si>
    <t>INGENIERÍA DE SISTEMAS</t>
  </si>
  <si>
    <t xml:space="preserve">ESPECIALISTA DE SISTEMAS DE GESTION </t>
  </si>
  <si>
    <t>09727962</t>
  </si>
  <si>
    <t>GUARDIA MIMATA ELIZABETH ROSSANA</t>
  </si>
  <si>
    <t>ESPECIALISTA EN COMUNICACIÓN</t>
  </si>
  <si>
    <t>09901306</t>
  </si>
  <si>
    <t>BEJARANO SEBASTIAN YSABEL GIOVANNA</t>
  </si>
  <si>
    <t>DIRECTOR GENERAL DE LA OFICINA DE IMAGEN Y COMUNICACIÓN ESTRATEGICA</t>
  </si>
  <si>
    <t>08168321</t>
  </si>
  <si>
    <t>SIU MORI ERICK</t>
  </si>
  <si>
    <t>REDACTOR PERIODISTICO</t>
  </si>
  <si>
    <t>46393059</t>
  </si>
  <si>
    <t>CHAVEZ MORALES JORGE RENATO</t>
  </si>
  <si>
    <t xml:space="preserve">ANALISTA EN DISEÑO GRAFICO </t>
  </si>
  <si>
    <t>43693797</t>
  </si>
  <si>
    <t>CORBACHO CHINCHILLA JULIO JOSE</t>
  </si>
  <si>
    <t>ANALISTA DE PRENSA</t>
  </si>
  <si>
    <t>09637449</t>
  </si>
  <si>
    <t>LOAYZA ANAYA JORGE AUBER</t>
  </si>
  <si>
    <t>ESPECIALISTA EN PERIODISMO AUDIOVISUAL</t>
  </si>
  <si>
    <t>25831843</t>
  </si>
  <si>
    <t>PERICHE RAMOS YTALO CHRISTIAN</t>
  </si>
  <si>
    <t>COORDINADOR DE PROTOCOLO</t>
  </si>
  <si>
    <t>18132619</t>
  </si>
  <si>
    <t>PINILLOS BOCANEGRA MARTHA CECILIA</t>
  </si>
  <si>
    <t>PROFESIONAL EN VISUALES</t>
  </si>
  <si>
    <t>45566776</t>
  </si>
  <si>
    <t>BAUTISTA VASQUEZ ROMMEL ARCADIO</t>
  </si>
  <si>
    <t>40944308</t>
  </si>
  <si>
    <t>CABRERA CARDENAS SILVIA CATALINA</t>
  </si>
  <si>
    <t>44197208</t>
  </si>
  <si>
    <t>BAZAN CORAL LUISA YOLANDA</t>
  </si>
  <si>
    <t>ADMINISTRACIÓN Y GESTIÓN DE EMPRESAS</t>
  </si>
  <si>
    <t>70465806</t>
  </si>
  <si>
    <t>FIGUEROA ZAVALETA MELODY SABRINA</t>
  </si>
  <si>
    <t>ABOGADO / MAESTRO EN DERECHO NOTARIAL Y REGISTRAL</t>
  </si>
  <si>
    <t>07222340</t>
  </si>
  <si>
    <t>RIOS VILLACORTA FRANCISCO RICARDO MIGUEL</t>
  </si>
  <si>
    <t>40907097</t>
  </si>
  <si>
    <t>PARRA DEL CARPIO FERNANDO LUIS</t>
  </si>
  <si>
    <t>ASISTENTE DE GERENCIA</t>
  </si>
  <si>
    <t>44305823</t>
  </si>
  <si>
    <t>RIOS PRETELL ALEXANDRA CAROLINA</t>
  </si>
  <si>
    <t>09344135</t>
  </si>
  <si>
    <t>RUIZ BOTTO EDUARDO OCTAVIO</t>
  </si>
  <si>
    <t>GENERAL PNP</t>
  </si>
  <si>
    <t>ASESOR DE LA GERENCIA GENERAL</t>
  </si>
  <si>
    <t>08520358</t>
  </si>
  <si>
    <t>ESCOBEDO FERRADAS WILFREDO FERNANDO</t>
  </si>
  <si>
    <t>08864150</t>
  </si>
  <si>
    <t>AYALA GOMEZ AGEMILER</t>
  </si>
  <si>
    <t>EDUCACIÓN TÉCNICA INCOMPLETA</t>
  </si>
  <si>
    <t>43340565</t>
  </si>
  <si>
    <t>ARANCIBIA BASILIO NELIDA MARGARITA</t>
  </si>
  <si>
    <t>CHOFER II</t>
  </si>
  <si>
    <t>06687009</t>
  </si>
  <si>
    <t>ENRIQUEZ ROSSO RICARDO MARTIN</t>
  </si>
  <si>
    <t>ASESOR - CATEGORIA AS1 DE DESPACHO</t>
  </si>
  <si>
    <t>08113140</t>
  </si>
  <si>
    <t>CLAUSEN OLIVARES MANUEL ANGEL</t>
  </si>
  <si>
    <t>ADMINISTRACIÓN DE NEGOCIOS GLOBALES</t>
  </si>
  <si>
    <t>SUPERINTENDENTE</t>
  </si>
  <si>
    <t>08842690</t>
  </si>
  <si>
    <t>DEL AGUILA TUESTA FRIEDA ROXANA</t>
  </si>
  <si>
    <t>ABOGADO / DOCTOR EN DERECHO - MAESTRA EN DERECHO</t>
  </si>
  <si>
    <t>09172944</t>
  </si>
  <si>
    <t>ESPINOZA PONTE ALBINA</t>
  </si>
  <si>
    <t>CIENCIAS FINANCIERAS Y CONTABLES</t>
  </si>
  <si>
    <t>AUXILIAR OPERATIVO</t>
  </si>
  <si>
    <t>46875377</t>
  </si>
  <si>
    <t>SANTILLAN MONTOYA SUSAN STEFANY</t>
  </si>
  <si>
    <t>AUXILIAR ADMINISTRATIVA</t>
  </si>
  <si>
    <t>APOYO ADMINISTRATIVO EN TRAMITE DOCUMENTARIO</t>
  </si>
  <si>
    <t>09939318</t>
  </si>
  <si>
    <t>BARZOLA CASTAÑEDA MARIA PATRICIA</t>
  </si>
  <si>
    <t>09743740</t>
  </si>
  <si>
    <t>MENDOZA RODRIGUEZ ROSARIO DEL PILAR</t>
  </si>
  <si>
    <t>ANALISTA EN TESORERÍA</t>
  </si>
  <si>
    <t>25846290</t>
  </si>
  <si>
    <t>REMIGIO JULIAN SHIRLEY PAOLA</t>
  </si>
  <si>
    <t>ADMINISTRACIÓN Y GERENCIA</t>
  </si>
  <si>
    <t>AUXILIAR OPERATIVO DE ARCHIVO</t>
  </si>
  <si>
    <t>09414534</t>
  </si>
  <si>
    <t>SALCEDO MEDINA WALTER ADOLFO</t>
  </si>
  <si>
    <t>10104800</t>
  </si>
  <si>
    <t>URIBE LLANOS CHRISTIAN WILFREDO</t>
  </si>
  <si>
    <t>ASISTENTE DE REGISTROS EXTRANJEROS</t>
  </si>
  <si>
    <t>08993952</t>
  </si>
  <si>
    <t>CHUQUICONDOR ROMERO JUANA RUFINA</t>
  </si>
  <si>
    <t>09203527</t>
  </si>
  <si>
    <t>MEDINA CONTRERAS NANCY KATHERINE</t>
  </si>
  <si>
    <t>OBSTETRICIA Y ENFERMERIA</t>
  </si>
  <si>
    <t>08650088</t>
  </si>
  <si>
    <t>URDIALES TORREJON JOSE ARTURO</t>
  </si>
  <si>
    <t xml:space="preserve">ADMINISTRACION DE NEGOCIOS </t>
  </si>
  <si>
    <t>TECNICO DE ARCHIVO</t>
  </si>
  <si>
    <t>07870868</t>
  </si>
  <si>
    <t>AMORRORTU VERCELLI JOSE ANTONIO MARTIN</t>
  </si>
  <si>
    <t>EDUCACIÓN UNIVERSITARIA INCOMPLETA</t>
  </si>
  <si>
    <t>ASESOR EN CONTRATACIONES DEL ESTADO</t>
  </si>
  <si>
    <t>07568676</t>
  </si>
  <si>
    <t>AQUIJE RIOJA ARMANDO MOISES</t>
  </si>
  <si>
    <t>ASESOR EN GESTION POR PROCESOS</t>
  </si>
  <si>
    <t>07482585</t>
  </si>
  <si>
    <t>BARRERA LAURENTE ANGELICA MARIA</t>
  </si>
  <si>
    <t>ESPECIALISTA TESORERIA</t>
  </si>
  <si>
    <t>40007961</t>
  </si>
  <si>
    <t>BOCANEGRA CACHAY EVELYN LILIANA</t>
  </si>
  <si>
    <t>PROFESIONAL EN CONTABILIDAD</t>
  </si>
  <si>
    <t>32661800</t>
  </si>
  <si>
    <t>CASTILLO ORTIZ CARMEN ANGELICA</t>
  </si>
  <si>
    <t>APOYO EN MANTENIMIENTO</t>
  </si>
  <si>
    <t>41392332</t>
  </si>
  <si>
    <t>CASTILLO SALON JOSE EDUARDO</t>
  </si>
  <si>
    <t>SIN PROFESION</t>
  </si>
  <si>
    <t>40741948</t>
  </si>
  <si>
    <t>CHUNGUE SIMON JANET PATRICIA</t>
  </si>
  <si>
    <t>CAJERO</t>
  </si>
  <si>
    <t>45830498</t>
  </si>
  <si>
    <t>CORONADO CHUNGA ALICIA RAQUEL</t>
  </si>
  <si>
    <t>ADMINISTRACIÓN BANCARIA</t>
  </si>
  <si>
    <t>06765868</t>
  </si>
  <si>
    <t>FANARRAGA VALENZUELA JULIO CESAR</t>
  </si>
  <si>
    <t>09513060</t>
  </si>
  <si>
    <t>FLORES QUIÑONES VICTOR NEMESIO</t>
  </si>
  <si>
    <t>44197243</t>
  </si>
  <si>
    <t>GALVEZ CHICCHON ROBERTO FELIPE</t>
  </si>
  <si>
    <t>ANALISTA EN ALMACEN</t>
  </si>
  <si>
    <t>43433712</t>
  </si>
  <si>
    <t>GARCIA GARCIA ALEJANDRO</t>
  </si>
  <si>
    <t>PROFESIONAL PARA CONTROL PREVIO</t>
  </si>
  <si>
    <t>09672366</t>
  </si>
  <si>
    <t>GONZALEZ RODRIGUEZ MONICA MARIA</t>
  </si>
  <si>
    <t>46392613</t>
  </si>
  <si>
    <t>GUEVARA VILLEGAS ROOY CRISTOPHER</t>
  </si>
  <si>
    <t>46525894</t>
  </si>
  <si>
    <t>JIMENO FLORES ANTHONY JHOEL</t>
  </si>
  <si>
    <t>40401706</t>
  </si>
  <si>
    <t>LOLI NUÑEZ JUAN ANTONIO</t>
  </si>
  <si>
    <t>DIRECTOR GENERAL DE ADMINISTRACION Y FINANZAS</t>
  </si>
  <si>
    <t>01332447</t>
  </si>
  <si>
    <t>LUNA TORRES LAURA MENSIA</t>
  </si>
  <si>
    <t>40009807</t>
  </si>
  <si>
    <t>MENDOZA BARRIENTOS LIZBETH CAROLINA</t>
  </si>
  <si>
    <t>09032194</t>
  </si>
  <si>
    <t>NUÑEZ PAREDES HENRY ORLANDO</t>
  </si>
  <si>
    <t>44728752</t>
  </si>
  <si>
    <t>REYES ACOSTA ANGELO MARCIAL</t>
  </si>
  <si>
    <t>RESPONSABLE DE CONTABILIDAD</t>
  </si>
  <si>
    <t>09617779</t>
  </si>
  <si>
    <t>RIOS GOMEZ LUIS ARMANDO</t>
  </si>
  <si>
    <t>PROFESIONAL ADMINISTRATIVO OPERATIVO</t>
  </si>
  <si>
    <t>16023383</t>
  </si>
  <si>
    <t>RIZABAL FLORES ELIANA CECILIA</t>
  </si>
  <si>
    <t>ANALISTA EN SERVICIOS GENERALES</t>
  </si>
  <si>
    <t>42209964</t>
  </si>
  <si>
    <t>RODRIGUEZ SANCHEZ JOSE LUIS</t>
  </si>
  <si>
    <t>47362834</t>
  </si>
  <si>
    <t>ROJAS NEYRA DALIA MERCEDES</t>
  </si>
  <si>
    <t>TEC. ADMINISTRACION BANCARIA</t>
  </si>
  <si>
    <t>45437537</t>
  </si>
  <si>
    <t>SELIS VARGAS ROBERT JONATHAN</t>
  </si>
  <si>
    <t>70438931</t>
  </si>
  <si>
    <t>SOLIS IBARRA PEDRO LUIS</t>
  </si>
  <si>
    <t>ASITENTE DE SERVICIOS GENERALES</t>
  </si>
  <si>
    <t>09644450</t>
  </si>
  <si>
    <t>TELLO LOPEZ JOSE ENRIQUE</t>
  </si>
  <si>
    <t>47269526</t>
  </si>
  <si>
    <t>VILLEGAS DE LA BARRA JANFRANCO SAMIR</t>
  </si>
  <si>
    <t>10766891</t>
  </si>
  <si>
    <t>VILLEGAS VARGAS EDWIN</t>
  </si>
  <si>
    <t>COORDINADOR EN TESORERIA</t>
  </si>
  <si>
    <t>06639390</t>
  </si>
  <si>
    <t>YACTAYO CANDELA ELIZABETH MARIA</t>
  </si>
  <si>
    <t>RESPONSABLE EN CONTROL PATRIMONIAL Y SEGUROS</t>
  </si>
  <si>
    <t>ASISTENTE EN CONTRATACION</t>
  </si>
  <si>
    <t>44204249</t>
  </si>
  <si>
    <t>CASTRO URIBE FRANK RANDY</t>
  </si>
  <si>
    <t>ADMINISTRACIÓN DE EMPRESAS</t>
  </si>
  <si>
    <t>ESPECIALISTA EN GESTION DE ARCHIVO</t>
  </si>
  <si>
    <t>09361458</t>
  </si>
  <si>
    <t>CARDENAS ALMONACID LUIS ENRIQUE</t>
  </si>
  <si>
    <t>TECNICO DE TRAMITE DOCUMENTARIO</t>
  </si>
  <si>
    <t>70113721</t>
  </si>
  <si>
    <t>CARPIO MARTINEZ RUBEN FERNANDO</t>
  </si>
  <si>
    <t>40413578</t>
  </si>
  <si>
    <t>QUIROZ SOLORZANO LUIS FERNANDO</t>
  </si>
  <si>
    <t>COORDINADOR DE INFRAESTRUCTURA</t>
  </si>
  <si>
    <t>42452360</t>
  </si>
  <si>
    <t>LEGUIA MURILLO KAREN VANESA</t>
  </si>
  <si>
    <t>RESPONSABLE DE ABASTECIMIENTO</t>
  </si>
  <si>
    <t>06793332</t>
  </si>
  <si>
    <t>NIEVES TRUJILLO OLGA CHESIRA</t>
  </si>
  <si>
    <t>07924577</t>
  </si>
  <si>
    <t>GARAY SOTO REYNALDO ALEJANDRO</t>
  </si>
  <si>
    <t>INGENIERÍA CIVIL</t>
  </si>
  <si>
    <t>ESPECIALISTA EN ARQUITECTURA</t>
  </si>
  <si>
    <t>25794509</t>
  </si>
  <si>
    <t>CHAFLOQUE DIAZ JORGE LUIS</t>
  </si>
  <si>
    <t>44305902</t>
  </si>
  <si>
    <t>VILCHEZ PAMPA DIEGO</t>
  </si>
  <si>
    <t>08613888</t>
  </si>
  <si>
    <t>SERNA ILDEFONSO CARLOS</t>
  </si>
  <si>
    <t>JEFE DE PROYECTOS INFORMATICOS</t>
  </si>
  <si>
    <t>21287204</t>
  </si>
  <si>
    <t>PEREZ PELAYO MELINA FRANCIA</t>
  </si>
  <si>
    <t>INGENIERO ESTADISTICO E INFORMATICO</t>
  </si>
  <si>
    <t>ENCARGADO DE SOPORTE TECNICO</t>
  </si>
  <si>
    <t>42830931</t>
  </si>
  <si>
    <t>ACHING ACOSTA JAVIER</t>
  </si>
  <si>
    <t>47380973</t>
  </si>
  <si>
    <t>CCARITA CRUZ ANA MARITZA</t>
  </si>
  <si>
    <t>INGENIERÍA INFORMÁTICA Y SISTEMAS</t>
  </si>
  <si>
    <t>ANALISTA II FUNCIONAL</t>
  </si>
  <si>
    <t>42719564</t>
  </si>
  <si>
    <t>CELIO RAMIREZ ROSA LIZBETH</t>
  </si>
  <si>
    <t>ASISTENTE I DE MESA DE AYUDA</t>
  </si>
  <si>
    <t>47512187</t>
  </si>
  <si>
    <t>CORNEJO BIDEGARAY JESSICA GUBELL</t>
  </si>
  <si>
    <t>INGENIERÍA MECATRÓNICA</t>
  </si>
  <si>
    <t>ANALISTA II PROGRAMADOR DE SISTEMAS</t>
  </si>
  <si>
    <t>40447322</t>
  </si>
  <si>
    <t>CUEVA QUIROGA YESENIA DANYTZA</t>
  </si>
  <si>
    <t>ANALISTA PROGRAMADOR SENIOR</t>
  </si>
  <si>
    <t>43942930</t>
  </si>
  <si>
    <t>FLORES BELIZARIO VICTOR DINO</t>
  </si>
  <si>
    <t>SOPORTE TECNICO</t>
  </si>
  <si>
    <t>43488539</t>
  </si>
  <si>
    <t>GUTIERREZ RUIZ LORENZO GUALBERTO</t>
  </si>
  <si>
    <t>INGENIERÍA DE SISTEMAS Y CÓMPUTO</t>
  </si>
  <si>
    <t>40185208</t>
  </si>
  <si>
    <t>HUARAC CUIZANO YVAN MANUEL</t>
  </si>
  <si>
    <t>43199670</t>
  </si>
  <si>
    <t>JARA TAMAYO EDER FELIX</t>
  </si>
  <si>
    <t>INGENIERÍA INFORMÁTICA</t>
  </si>
  <si>
    <t>40769795</t>
  </si>
  <si>
    <t>LINO PRECIADO LILIANA MILAGROS</t>
  </si>
  <si>
    <t>OPERADOR DE REDES Y SEGURIDAD</t>
  </si>
  <si>
    <t>41386088</t>
  </si>
  <si>
    <t>MALLQUI SALINAS JOHAN EDSON</t>
  </si>
  <si>
    <t>DIRECTOR GENERAL DE TECNOLOGIAS DE LA INFORMACION COMUNICACIONES Y ESTADISTICA</t>
  </si>
  <si>
    <t>09658265</t>
  </si>
  <si>
    <t>MEREGILDO RAMOS JOHNY RONALD</t>
  </si>
  <si>
    <t>INGENIERÍA ELECTRÓNICA</t>
  </si>
  <si>
    <t>45626293</t>
  </si>
  <si>
    <t>MIRAVAL CABANILLAS HENDERSON GERMAN</t>
  </si>
  <si>
    <t>ESPECIALISTA EN ASEGURAMIENTO DE CALIDAD DE SISTEMAS</t>
  </si>
  <si>
    <t>45553282</t>
  </si>
  <si>
    <t>MONTEZA LEON ANYELA MELYSSA</t>
  </si>
  <si>
    <t>PROFESIONAL II EN ESTADISTICA</t>
  </si>
  <si>
    <t>40350061</t>
  </si>
  <si>
    <t>NAJAR FLORES FRANK JUNIOR</t>
  </si>
  <si>
    <t>47534540</t>
  </si>
  <si>
    <t>ORTIZ AGUILAR ALEXANDER</t>
  </si>
  <si>
    <t>40418154</t>
  </si>
  <si>
    <t>PACHAS VARGAS NEYCER VALENTIN</t>
  </si>
  <si>
    <t>ASISTENTE II DE MESA DE AYUDA</t>
  </si>
  <si>
    <t>44655756</t>
  </si>
  <si>
    <t>PEÑA CARLOS SHIRLEY LILIANA</t>
  </si>
  <si>
    <t>INGENIERA DE SISTEMAS</t>
  </si>
  <si>
    <t>16799161</t>
  </si>
  <si>
    <t>PEREZ FALEN WILMER</t>
  </si>
  <si>
    <t>INGENIERÍA DE SISTEMAS Y COMPUTACIÓN</t>
  </si>
  <si>
    <t>PROFESIONAL EN SOPORTE TÉCNICO</t>
  </si>
  <si>
    <t>16723404</t>
  </si>
  <si>
    <t>RAMOS GONZALES SANTIAGO</t>
  </si>
  <si>
    <t>16755568</t>
  </si>
  <si>
    <t>RENTERIA CORONEL MIGUEL ANGEL</t>
  </si>
  <si>
    <t>INGENIERO DE SISTEMAS / MAESTRO EN INGENIERIA DE SISTEMAS / MAESTRO/MAGÍSTER EN ADMINISTRACIÓN</t>
  </si>
  <si>
    <t>ADMINISTRADOR I DE BASE DE DATOS</t>
  </si>
  <si>
    <t>29722648</t>
  </si>
  <si>
    <t>RODRIGUEZ PALACIOS CARLOS ALBERTO</t>
  </si>
  <si>
    <t>70075380</t>
  </si>
  <si>
    <t>TASAYCO SARAVIA RONALD JESUS</t>
  </si>
  <si>
    <t>ENCARGADO DE DESARROLLO DE SISTEMAS</t>
  </si>
  <si>
    <t>43582071</t>
  </si>
  <si>
    <t>VILCHEZ FERNANDEZ LUIS ENRIQUE</t>
  </si>
  <si>
    <t>INGENIERÍA DE SISTEMAS E INFORMÁTICA</t>
  </si>
  <si>
    <t>ADMINISTRADOR(A) I DE BASE DE DATOS</t>
  </si>
  <si>
    <t>43449994</t>
  </si>
  <si>
    <t>RIMAC AYALA MAXIMO JILMER</t>
  </si>
  <si>
    <t>ADMINISTRADOR(A) DE REDES, COMUNICACIONES Y SEGURIDAD</t>
  </si>
  <si>
    <t>43329211</t>
  </si>
  <si>
    <t>DAVILA VILLACORTA  DEEYBE</t>
  </si>
  <si>
    <t>43694983</t>
  </si>
  <si>
    <t>AGUILAR INOCENTE LUIS MIGUEL ANGEL ABEL</t>
  </si>
  <si>
    <t>42218276</t>
  </si>
  <si>
    <t>BARRETO BAZALAR FERNANDO ERICSON</t>
  </si>
  <si>
    <t>45303620</t>
  </si>
  <si>
    <t>CERDAN COQUINCHE JHOAN MANUEL</t>
  </si>
  <si>
    <t>DIRECTOR GENERAL DE ASESORIA JURIDICA</t>
  </si>
  <si>
    <t>09151957</t>
  </si>
  <si>
    <t>PORTOCARRERO PEÑAFIEL SANDRA LUCY</t>
  </si>
  <si>
    <t>ABOGADO / MAESTRO EN GERENCIA PÚBLICA</t>
  </si>
  <si>
    <t>09272136</t>
  </si>
  <si>
    <t>SAN MARTIN COCHELLA MILAGROS ROSARIO</t>
  </si>
  <si>
    <t>ABOGADO / MAESTRO EN GESTION PUBLICA</t>
  </si>
  <si>
    <t>ABOGADO PROCESALISTA</t>
  </si>
  <si>
    <t>09948600</t>
  </si>
  <si>
    <t>LAMA MUÑOZ JUAN JOSE FERNANDO</t>
  </si>
  <si>
    <t>ASISTENTE DE GESTION ADMINISTRATIVA</t>
  </si>
  <si>
    <t>45624750</t>
  </si>
  <si>
    <t>ANDRADE DOMINGUEZ CRHIS TATIANA</t>
  </si>
  <si>
    <t>44704962</t>
  </si>
  <si>
    <t>NAVARRO VARILLAS RUBEN YURI</t>
  </si>
  <si>
    <t>APOYO ADMINISTRATIVO EN SECRETARIA TECNICA</t>
  </si>
  <si>
    <t>42415293</t>
  </si>
  <si>
    <t>RODRIGUEZ VILLAGOMEZ ALAN ALBERTO</t>
  </si>
  <si>
    <t>42605453</t>
  </si>
  <si>
    <t>SANTA CRUZ ZUÑIGA CARMEN VERONICA</t>
  </si>
  <si>
    <t>ADMINISTRACION TURISTICA</t>
  </si>
  <si>
    <t>DIRECTOR GENERAL DE LA OFICINA GENERAL DE RECURSOS HUMANOS</t>
  </si>
  <si>
    <t>08147809</t>
  </si>
  <si>
    <t>SEDAN VILLACORTA DANIEL DARIO</t>
  </si>
  <si>
    <t>ADMINISTRADOR DE PLATAFORMA VIRTUAL</t>
  </si>
  <si>
    <t>40769017</t>
  </si>
  <si>
    <t>SOLDEVILLA MEDINA EDITH YOVANA</t>
  </si>
  <si>
    <t>EDUCACIÓN SECUNDARIA</t>
  </si>
  <si>
    <t>COORDINADOR DE BIENESTAR</t>
  </si>
  <si>
    <t>09867894</t>
  </si>
  <si>
    <t>TUMAY SOTO FELIX GONZALO</t>
  </si>
  <si>
    <t>CONTABILIDAD Y ADMINISTRACIÓN</t>
  </si>
  <si>
    <t>ESPECIALISTA LEGAL EN PROCESOS ADMINISTRATIVOS DISCIPLINARIOS</t>
  </si>
  <si>
    <t>75085731</t>
  </si>
  <si>
    <t>ARCE CARRANZA DIEGO FERNANDO</t>
  </si>
  <si>
    <t>DERECHO Y CIENCIAS POLÍTICAS</t>
  </si>
  <si>
    <t>NUTRICIONISTA</t>
  </si>
  <si>
    <t>41691856</t>
  </si>
  <si>
    <t>YUPANQUI URETA JEANNIE ANGIE</t>
  </si>
  <si>
    <t>NUTRICION Y DIETETICA</t>
  </si>
  <si>
    <t>ASISTENTE SOCIAL</t>
  </si>
  <si>
    <t>01319246</t>
  </si>
  <si>
    <t>PILCO MONTES DE OCA SILVIA DANA</t>
  </si>
  <si>
    <t>TRABAJADORA SOCIAL</t>
  </si>
  <si>
    <t>APOYO EN PLANILLAS</t>
  </si>
  <si>
    <t>10382318</t>
  </si>
  <si>
    <t>HUAMANI CORDOVA MARCOS</t>
  </si>
  <si>
    <t>RESPONSABLE DE ADMINISTRACION DE LEGAJOS</t>
  </si>
  <si>
    <t>00473277</t>
  </si>
  <si>
    <t>AGUILAR VICENTE ROSARIO FELIPA</t>
  </si>
  <si>
    <t>COMPUTACIÓN E INFORMÁTICA</t>
  </si>
  <si>
    <t>73241855</t>
  </si>
  <si>
    <t>LUJAN CONTRERAS JACKELYNE CAROLINA</t>
  </si>
  <si>
    <t>AUDITOR GUBERNAMENTAL</t>
  </si>
  <si>
    <t>20109827</t>
  </si>
  <si>
    <t>ARMAS INGA LINA</t>
  </si>
  <si>
    <t>CONTABILIDAD Y FINANZAS</t>
  </si>
  <si>
    <t>SUPERVISOR DE CONTROL</t>
  </si>
  <si>
    <t>20121040</t>
  </si>
  <si>
    <t>MERA PALOMINO EDY EMERSON</t>
  </si>
  <si>
    <t>AUDITOR ESPECIALISTA EN TEMAS LEGALES</t>
  </si>
  <si>
    <t>45662524</t>
  </si>
  <si>
    <t>OTAROLA RONDINEL VERONICA VIVIANA</t>
  </si>
  <si>
    <t>ABOGADA / MAESTRA EN GESTIÓN PÚBLICA</t>
  </si>
  <si>
    <t>46246248</t>
  </si>
  <si>
    <t>REVILLA JACAY LIDIA LIZBETH</t>
  </si>
  <si>
    <t>OPERADOR DE CENTRO DE CONTROL</t>
  </si>
  <si>
    <t>10735974</t>
  </si>
  <si>
    <t>LOPEZ BARBA MARTIN ORLANDO</t>
  </si>
  <si>
    <t>BACHILLER EN INGENIERÍA ELECTRÓNICA</t>
  </si>
  <si>
    <t>43615846</t>
  </si>
  <si>
    <t>MANRIQUE ALCAZAR DENNYS MARIO</t>
  </si>
  <si>
    <t>ADMINISTRACION AEROESPACIAL</t>
  </si>
  <si>
    <t>JEFE DE LA OFICINA DE FORTALECIMIENTO ETICO Y LUCHA CONTRA LA CORRUPCION</t>
  </si>
  <si>
    <t>10286508</t>
  </si>
  <si>
    <t>NAVARRO CASTELLANOS MARTIN EDUARDO</t>
  </si>
  <si>
    <t>DOCTOR EN DERECHO / MAESTRO EN DERECHO CIVIL Y COMERCIAL</t>
  </si>
  <si>
    <t>10265551</t>
  </si>
  <si>
    <t>REQUENA CORNEJO GUSTAVO HUMBERTO</t>
  </si>
  <si>
    <t>ANALISTA I EN PLANEAMIENTO ESTRATEGICO</t>
  </si>
  <si>
    <t>42702316</t>
  </si>
  <si>
    <t>RIVERA ESTRADA AMPARO MILAGROS</t>
  </si>
  <si>
    <t>INSPECTOR EN MIGRACIONES</t>
  </si>
  <si>
    <t>45797456</t>
  </si>
  <si>
    <t>HUAMANCHUMO AVILA SONIA LIZBETH</t>
  </si>
  <si>
    <t>46696893</t>
  </si>
  <si>
    <t>MEREGILDO HUAMAYALLI OMAR EDU</t>
  </si>
  <si>
    <t>JEFE ZONAL DE CHIMBOTE</t>
  </si>
  <si>
    <t>32541395</t>
  </si>
  <si>
    <t>MONTENEGRO PELAEZ SHARON ISBELL</t>
  </si>
  <si>
    <t>INSPECTOR DE MIGRACIONES</t>
  </si>
  <si>
    <t>47059556</t>
  </si>
  <si>
    <t>OSTOLAZA MENDOZA PAULO ANDRE</t>
  </si>
  <si>
    <t>46443185</t>
  </si>
  <si>
    <t>VICENCIO VASQUEZ SHIRLEY KATHERINE</t>
  </si>
  <si>
    <t>AUXILIAR DE SERVICIOS GENERALES</t>
  </si>
  <si>
    <t>32964703</t>
  </si>
  <si>
    <t>MORALES ROMERO JORGE MARTIN</t>
  </si>
  <si>
    <t>QUIMICA INDUSTRIAL</t>
  </si>
  <si>
    <t>46247357</t>
  </si>
  <si>
    <t>MAMANI CUSIATAU CLAUDIA LUCIA</t>
  </si>
  <si>
    <t>29297066</t>
  </si>
  <si>
    <t>MERMA ALANOCA MAURO</t>
  </si>
  <si>
    <t>41504520</t>
  </si>
  <si>
    <t>PUMACAYO QUISPE CESAR ALFREDO</t>
  </si>
  <si>
    <t>29694612</t>
  </si>
  <si>
    <t>QUIROZ BALLON GUSTAVO JAVIER</t>
  </si>
  <si>
    <t>47004984</t>
  </si>
  <si>
    <t>BELTRAN RIOS CARLOS ALONSO</t>
  </si>
  <si>
    <t>01316179</t>
  </si>
  <si>
    <t>CUTIPA LUQUE REYNOLD MEYER</t>
  </si>
  <si>
    <t>INGENIERÍA ESTADÍSTICA E INFORMÁTICA</t>
  </si>
  <si>
    <t>45648864</t>
  </si>
  <si>
    <t>FERREL CHUMPE CLIF ABRAHAN</t>
  </si>
  <si>
    <t>04628566</t>
  </si>
  <si>
    <t>HERRERA ANGULO MANUEL JESUS SANTIAGO</t>
  </si>
  <si>
    <t>JEFE ZONAL DE AREQUIPA</t>
  </si>
  <si>
    <t>29395691</t>
  </si>
  <si>
    <t>RAMOS RUIDIAS LUIS ALBERTO</t>
  </si>
  <si>
    <t>46576696</t>
  </si>
  <si>
    <t>ARANIBAR PACHECO FRANK JOEL</t>
  </si>
  <si>
    <t>23903241</t>
  </si>
  <si>
    <t>NINANTAY ROMERO JUAN EDGAR</t>
  </si>
  <si>
    <t>46140236</t>
  </si>
  <si>
    <t>RIVERA SANTOS TERESA INDIRA</t>
  </si>
  <si>
    <t>ABOGADA / MAESTRO EN DERECHO MENCION: DERECHO CIVIL Y PROCESAL CIVIL</t>
  </si>
  <si>
    <t>23977199</t>
  </si>
  <si>
    <t>VENERO BOCANGEL MARIBEL VILMA</t>
  </si>
  <si>
    <t>42155940</t>
  </si>
  <si>
    <t>ALVAREZ URQUIZO LISETH</t>
  </si>
  <si>
    <t>44915831</t>
  </si>
  <si>
    <t>BANDA ZUNIGA MARGOT MILAGROS</t>
  </si>
  <si>
    <t>46917243</t>
  </si>
  <si>
    <t>LOVATON CCASA NIDYA ARELIZ</t>
  </si>
  <si>
    <t>45769862</t>
  </si>
  <si>
    <t>RIVERA QUISPE MANUEL EMILIO</t>
  </si>
  <si>
    <t>TURISMO</t>
  </si>
  <si>
    <t>42411588</t>
  </si>
  <si>
    <t>SEQUEIROS HEREDIA EVELIN</t>
  </si>
  <si>
    <t>DMINISTRACION</t>
  </si>
  <si>
    <t>JEFE ZONAL DE CUSCO</t>
  </si>
  <si>
    <t>09164871</t>
  </si>
  <si>
    <t>SOLIS OCHOA ROGER ALFREDO</t>
  </si>
  <si>
    <t>JEFE ZONAL DE TRUJILLO</t>
  </si>
  <si>
    <t>18065856</t>
  </si>
  <si>
    <t>HOLGUIN CABANILLAS MILAGROS ARABELA</t>
  </si>
  <si>
    <t>44521855</t>
  </si>
  <si>
    <t>KONG ANHUAMAN JULIO ESTEBAN LEOPOLDO</t>
  </si>
  <si>
    <t>ABOGADO / DOCTOR EN GESTION PUBLICA Y GOBERNABILIDAD / MAGISTER EN GESTION PUBLICA</t>
  </si>
  <si>
    <t>TECNICO DE MIGRACIONES</t>
  </si>
  <si>
    <t>45821881</t>
  </si>
  <si>
    <t>RODRIGUEZ MIMBELA SANDRA GIULIANA</t>
  </si>
  <si>
    <t>42873397</t>
  </si>
  <si>
    <t>SORIANO CABRERA HECTOR MARTIN</t>
  </si>
  <si>
    <t>46804971</t>
  </si>
  <si>
    <t>VERA GRAUS CAROL CECILIA</t>
  </si>
  <si>
    <t>74135573</t>
  </si>
  <si>
    <t>VILLAR CERNA DAYVI BRYAN</t>
  </si>
  <si>
    <t>41444299</t>
  </si>
  <si>
    <t>CABREJOS BRENIS ABIMAEL ANGEL</t>
  </si>
  <si>
    <t>16484387</t>
  </si>
  <si>
    <t>DAVILA ESCURRA CARMEN MIRIA</t>
  </si>
  <si>
    <t>42361798</t>
  </si>
  <si>
    <t>DULANTO CORONADO VANESSA LISSET</t>
  </si>
  <si>
    <t>06534240</t>
  </si>
  <si>
    <t>RIVERO TAPIA JANET</t>
  </si>
  <si>
    <t>EDUCACIÓN</t>
  </si>
  <si>
    <t>27853912</t>
  </si>
  <si>
    <t>CAVERO TELLO RONALD EDGRDO</t>
  </si>
  <si>
    <t>ABOGADO / MAESTRO EN DERECHO PENAL Y CRIMINOLOGÍA</t>
  </si>
  <si>
    <t>42410845</t>
  </si>
  <si>
    <t>CORDOVA JIMENEZ ROMMEL ENRIQUE</t>
  </si>
  <si>
    <t>70745315</t>
  </si>
  <si>
    <t>DELGADO MORE PERLA CRISTINA</t>
  </si>
  <si>
    <t>46326007</t>
  </si>
  <si>
    <t>ESCALANTE JARA RENE ERICK</t>
  </si>
  <si>
    <t>44428242</t>
  </si>
  <si>
    <t>MALCA ALVA JUAN JOFFRET SMITH</t>
  </si>
  <si>
    <t>JEFE ZONAL CHICLAYO</t>
  </si>
  <si>
    <t>09465798</t>
  </si>
  <si>
    <t>RIVAS CHAVEZ NAPOLEON</t>
  </si>
  <si>
    <t>46463691</t>
  </si>
  <si>
    <t>ROJAS LLATAS ELIANA YUDITH</t>
  </si>
  <si>
    <t>APOYO ADMINSITRATIVO EN INFORMES</t>
  </si>
  <si>
    <t>44742917</t>
  </si>
  <si>
    <t>ARGOMEDO ASENCIOS CHRISTIAN EDUARDO</t>
  </si>
  <si>
    <t>OPERADORES DE PRESTACION DE SERVICIOS</t>
  </si>
  <si>
    <t>70016435</t>
  </si>
  <si>
    <t>AYALA CHACON LOURDES YANETH</t>
  </si>
  <si>
    <t>ASESOR DE PLATAFORMA DE INFORMES</t>
  </si>
  <si>
    <t>46426964</t>
  </si>
  <si>
    <t>BAYETO CARLOS ANALY PAOLA</t>
  </si>
  <si>
    <t>BACHILLER EN CIENCIA POLITICA</t>
  </si>
  <si>
    <t>APOYO ADMINISTRATIVO EN INFORMES</t>
  </si>
  <si>
    <t>15841135</t>
  </si>
  <si>
    <t>HUAROMA ANGELES BENANCIO FEDERICO</t>
  </si>
  <si>
    <t>ESPECIALISTA EN GESTION OPERATIVA</t>
  </si>
  <si>
    <t>40027722</t>
  </si>
  <si>
    <t>ALARCON CORZO JORGE ORLANDO</t>
  </si>
  <si>
    <t>73682658</t>
  </si>
  <si>
    <t>ALCOSER ORMEÑO ALVARO ANTONIO</t>
  </si>
  <si>
    <t>ANALISTA DE SERVICIO AL CIUDADANO II</t>
  </si>
  <si>
    <t>72471621</t>
  </si>
  <si>
    <t>ALVARADO JAMANCA KIMBERLY MELISSA</t>
  </si>
  <si>
    <t>44144058</t>
  </si>
  <si>
    <t>ARIAS TRIGUEROS ELIANA EVELYN</t>
  </si>
  <si>
    <t>CIENCIAS ADMINISTRATIVAS Y GESTIÓN DE EMPRESAS</t>
  </si>
  <si>
    <t>09328086</t>
  </si>
  <si>
    <t>BENAVENTE LOZADA MIRTHA ESTELA</t>
  </si>
  <si>
    <t>GESTOR DE PROCESOS</t>
  </si>
  <si>
    <t>08157892</t>
  </si>
  <si>
    <t>BRAVO RUIZ ERIKA MILAGROS</t>
  </si>
  <si>
    <t>CIENCIAS DE LA ADMINISTRACION</t>
  </si>
  <si>
    <t>44669257</t>
  </si>
  <si>
    <t>CALVO CAMA ZORAIDA</t>
  </si>
  <si>
    <t>COORDINADOR DE JEFATURAS ZONALES Y PROYECTOS</t>
  </si>
  <si>
    <t>44036850</t>
  </si>
  <si>
    <t>CIRIACO CORI JOSE FELICIANO</t>
  </si>
  <si>
    <t>OPERADOR DE PRESTACION DE SERVICIOS III</t>
  </si>
  <si>
    <t>45942535</t>
  </si>
  <si>
    <t>FIGUEROA HAYASHI ELENA ISABEL</t>
  </si>
  <si>
    <t>GERENTE DE USUARIOS</t>
  </si>
  <si>
    <t>02830088</t>
  </si>
  <si>
    <t>GARCIA CHUNGA ARMANDO BENJAMIN</t>
  </si>
  <si>
    <t>72774384</t>
  </si>
  <si>
    <t>GONZALEZ ROJAS ALEJANDRA MISHELL</t>
  </si>
  <si>
    <t xml:space="preserve"> ADMINISTRACIÓN</t>
  </si>
  <si>
    <t>43558147</t>
  </si>
  <si>
    <t>GUTIERREZ PANDURO JOHANNA ESPERANZA</t>
  </si>
  <si>
    <t>OPERADORES DE PRESTACION DE SERVICIOS III</t>
  </si>
  <si>
    <t>42894068</t>
  </si>
  <si>
    <t>HUAMAN MAMANI LUIS ENRIQUE</t>
  </si>
  <si>
    <t>INGENIERIA GEOLOGICA</t>
  </si>
  <si>
    <t>OPERADOR DE PRESTACION DE SERVICIOS II</t>
  </si>
  <si>
    <t>48358466</t>
  </si>
  <si>
    <t>MEZA CHUCOS MIGUEL ANGEL</t>
  </si>
  <si>
    <t>45484702</t>
  </si>
  <si>
    <t>MIGUEL ARANGO MONICA GENOVEVA</t>
  </si>
  <si>
    <t>70606698</t>
  </si>
  <si>
    <t>RISCO RODRIGUEZ CARLOS ALBERTO</t>
  </si>
  <si>
    <t>EDUC. UNIVERSITARIA INCOMPLETA</t>
  </si>
  <si>
    <t>20043248</t>
  </si>
  <si>
    <t>ROSALES LAURENTE KATIA ELENA</t>
  </si>
  <si>
    <t>ASISTENTE PARA LA CENTRAL TELEFONICA</t>
  </si>
  <si>
    <t>46637704</t>
  </si>
  <si>
    <t>RUIZ PEÑA JESUS KENYI</t>
  </si>
  <si>
    <t xml:space="preserve">TECNICO </t>
  </si>
  <si>
    <t>42084546</t>
  </si>
  <si>
    <t>SALGADO UCEDA KATHERINE JANETH</t>
  </si>
  <si>
    <t>40481237</t>
  </si>
  <si>
    <t>VASSALLO VASQUEZ ANGELA CONSTANZA</t>
  </si>
  <si>
    <t>ADMINISTRACIÓN EN TURISMO</t>
  </si>
  <si>
    <t>72724584</t>
  </si>
  <si>
    <t>ZAPATA FLORES YENNY KAREN</t>
  </si>
  <si>
    <t>TURISMO Y HOTELERÍA</t>
  </si>
  <si>
    <t>44160154</t>
  </si>
  <si>
    <t>AGUILAR ZELADA LIZ DELIA</t>
  </si>
  <si>
    <t>NO HAY RESULTADOS EN SUNEDU</t>
  </si>
  <si>
    <t>42301207</t>
  </si>
  <si>
    <t>AGUILAR ZELADA YESENIA DENIS</t>
  </si>
  <si>
    <t>45601186</t>
  </si>
  <si>
    <t>ARCE SAENZ JEAN PAUL</t>
  </si>
  <si>
    <t>42018731</t>
  </si>
  <si>
    <t>BANCAYAN ZETA JORGE ALBERTO</t>
  </si>
  <si>
    <t>LICENCIADO EN EDUCACIÓN PRIMARIA</t>
  </si>
  <si>
    <t>44883141</t>
  </si>
  <si>
    <t>BARRANTES SANDOVAL JULIANA ELIZABETH</t>
  </si>
  <si>
    <t>10762584</t>
  </si>
  <si>
    <t>BERTO OCAÑA ERICK ESTUAR</t>
  </si>
  <si>
    <t>EDUCACIÓN TÉCNICA COMPLETA</t>
  </si>
  <si>
    <t>43457384</t>
  </si>
  <si>
    <t>BLAS ARANDA FIORELLA LILIANA</t>
  </si>
  <si>
    <t>44147856</t>
  </si>
  <si>
    <t>BORNAZ BERTO WENDY LEONELA</t>
  </si>
  <si>
    <t>10205189</t>
  </si>
  <si>
    <t>BRAVO FERNANDEZ ROXANA</t>
  </si>
  <si>
    <t>08151544</t>
  </si>
  <si>
    <t>CAICHO FERREYRA CARLA IRENE</t>
  </si>
  <si>
    <t>CIENCIAS DE LA ADMINISTRACIÓN</t>
  </si>
  <si>
    <t>44762459</t>
  </si>
  <si>
    <t>CALSIN NUÑEZ MARIA SALOME</t>
  </si>
  <si>
    <t>43252972</t>
  </si>
  <si>
    <t>CAMARGO AROTOMA KELLY LUISA</t>
  </si>
  <si>
    <t>06281157</t>
  </si>
  <si>
    <t>CAMPOS CHUMPITAZ RAUL ERNESTO</t>
  </si>
  <si>
    <t>43232694</t>
  </si>
  <si>
    <t>CANALES HUARAZ JORGE HERNAN</t>
  </si>
  <si>
    <t>10298526</t>
  </si>
  <si>
    <t>CANANI MORALES PATRICIA RUTH</t>
  </si>
  <si>
    <t>41122348</t>
  </si>
  <si>
    <t>CASTILLO FLORIAN VANIA LISSETH</t>
  </si>
  <si>
    <t>44686695</t>
  </si>
  <si>
    <t>CHUNGA SOTO DORITA IVON</t>
  </si>
  <si>
    <t>42014282</t>
  </si>
  <si>
    <t>COLLAN AQUIÑO GABY MATILDE</t>
  </si>
  <si>
    <t>10600953</t>
  </si>
  <si>
    <t>CORREA MENDOZA JORGE LUIS</t>
  </si>
  <si>
    <t>44077882</t>
  </si>
  <si>
    <t>CUEVA CHAVEZ JIMMY PAUL</t>
  </si>
  <si>
    <t>44374004</t>
  </si>
  <si>
    <t>DIAZ SANCHEZ JORGE LUIS</t>
  </si>
  <si>
    <t>LICENCIADO EN CIENCIA POLÍTICA</t>
  </si>
  <si>
    <t>43758347</t>
  </si>
  <si>
    <t>ESPINOZA APONTE IVAN</t>
  </si>
  <si>
    <t>42309004</t>
  </si>
  <si>
    <t>GARCIA LOPEZ CARLA</t>
  </si>
  <si>
    <t>09619042</t>
  </si>
  <si>
    <t>GONGORA AGUIRRE YOHANNA SUSY</t>
  </si>
  <si>
    <t>45667028</t>
  </si>
  <si>
    <t>GUTIERREZ HUAYUNA LUIS ENRIQUE</t>
  </si>
  <si>
    <t>10648028</t>
  </si>
  <si>
    <t>HUAMAN SANCHEZ SANDRA PAMELA</t>
  </si>
  <si>
    <t>41469371</t>
  </si>
  <si>
    <t>HUAPAYA QUINTE MILUSKA SARA</t>
  </si>
  <si>
    <t>07874804</t>
  </si>
  <si>
    <t>HUAYNATE PISCOYA ABEL</t>
  </si>
  <si>
    <t>ESTADÍSTICA</t>
  </si>
  <si>
    <t>06773873</t>
  </si>
  <si>
    <t>IBARRA FLORES CARLOS ALBERTO</t>
  </si>
  <si>
    <t>JEFE DEL PUESTO DE CONTROL MIGRATORIO DE AJCH</t>
  </si>
  <si>
    <t>48587059</t>
  </si>
  <si>
    <t>JANSSON DE RAMIREZ JANE MARIETTE</t>
  </si>
  <si>
    <t>43466280</t>
  </si>
  <si>
    <t>JIMENEZ VENERO HENRY OMAR</t>
  </si>
  <si>
    <t>41730965</t>
  </si>
  <si>
    <t>JULCA BECERRA EDWIN LARRY</t>
  </si>
  <si>
    <t>COMERCIO Y NEGOCIOS INTERNACIONALES</t>
  </si>
  <si>
    <t>44799327</t>
  </si>
  <si>
    <t>LAZARTE CHAVEZ GABRIELA ELENA</t>
  </si>
  <si>
    <t>20430959</t>
  </si>
  <si>
    <t>LOPEZ QUILIANO JOEL RULY</t>
  </si>
  <si>
    <t>SOCIOLOGÍA</t>
  </si>
  <si>
    <t>47716906</t>
  </si>
  <si>
    <t>MARTEL PEÑA SAIT</t>
  </si>
  <si>
    <t>41585009</t>
  </si>
  <si>
    <t>MATTA PEÑA YONI DANTE</t>
  </si>
  <si>
    <t>43813259</t>
  </si>
  <si>
    <t>MEDINA KAJATT MARCO ANTONIO</t>
  </si>
  <si>
    <t>40618031</t>
  </si>
  <si>
    <t>MEDINA SALAS ERICA BIVIANA</t>
  </si>
  <si>
    <t>25745769</t>
  </si>
  <si>
    <t>MORENO LOPEZ MOISES ANTONIO</t>
  </si>
  <si>
    <t>44418868</t>
  </si>
  <si>
    <t>MUÑANTE ROSARIO ABRAHAM JESUS</t>
  </si>
  <si>
    <t>BACHILLER EN CIENCIA POLITICA / MAESTRO EN GESTIÓN PÚBLICA</t>
  </si>
  <si>
    <t>40025595</t>
  </si>
  <si>
    <t>NORIEGA DAVILA PEGGY</t>
  </si>
  <si>
    <t>00246460</t>
  </si>
  <si>
    <t>NUNURA RODRIGUEZ ESPERANZA ELIZABETH</t>
  </si>
  <si>
    <t>10121856</t>
  </si>
  <si>
    <t>PASTOR MONTES ANA MEDALY</t>
  </si>
  <si>
    <t>46664205</t>
  </si>
  <si>
    <t>PERALTA ARENAS ERICK JUAN</t>
  </si>
  <si>
    <t>10202849</t>
  </si>
  <si>
    <t>PEREZ GARCIA GIOVANNA ELIZABETH</t>
  </si>
  <si>
    <t>41002696</t>
  </si>
  <si>
    <t>PINEDO PEREZ MARILYN</t>
  </si>
  <si>
    <t>18857347</t>
  </si>
  <si>
    <t>PORTAL MEDINA ROBERT SMITH</t>
  </si>
  <si>
    <t>42651921</t>
  </si>
  <si>
    <t>POZO FERRO SONIA LEONOR</t>
  </si>
  <si>
    <t>10112862</t>
  </si>
  <si>
    <t>QUESADA PERALTA BERTHA ROSA</t>
  </si>
  <si>
    <t>44544500</t>
  </si>
  <si>
    <t>QUISPITONGO VILCA IVAN DAVID</t>
  </si>
  <si>
    <t>46852281</t>
  </si>
  <si>
    <t>RAMIREZ HUAMAN EDUARDO IVAN</t>
  </si>
  <si>
    <t>44733095</t>
  </si>
  <si>
    <t>REYES SIFUENTES VIOLETA MERCEDES</t>
  </si>
  <si>
    <t>41315643</t>
  </si>
  <si>
    <t>ROBLES ROJAS ASENCIO SEBASTIAN</t>
  </si>
  <si>
    <t>09650609</t>
  </si>
  <si>
    <t>ROJAS SAUÑE ANA MARIA</t>
  </si>
  <si>
    <t>41282930</t>
  </si>
  <si>
    <t>ROMERO ROJAS ROSALYN DEL CARMEN</t>
  </si>
  <si>
    <t>42242906</t>
  </si>
  <si>
    <t>SAAVEDRA CHUQUITUCTO NELSON HENRY</t>
  </si>
  <si>
    <t>43846769</t>
  </si>
  <si>
    <t>SALAZAR ROMERO GIANCARLO</t>
  </si>
  <si>
    <t>04086297</t>
  </si>
  <si>
    <t>SERRANO QUINTANA LUISA DEL CARMEN</t>
  </si>
  <si>
    <t>EDUCACIÓN PRIMARIA</t>
  </si>
  <si>
    <t>45234542</t>
  </si>
  <si>
    <t>TORRES CHIRITO REYNALDO FRANK</t>
  </si>
  <si>
    <t>46156312</t>
  </si>
  <si>
    <t>USCAMAYTA LAYME JACKELINE LIZETH</t>
  </si>
  <si>
    <t>45470130</t>
  </si>
  <si>
    <t>VALLADOLID FERRER JUAN GIANCARLO</t>
  </si>
  <si>
    <t>40382907</t>
  </si>
  <si>
    <t>VELASQUEZ SIMON CAROLYNE IVETTE</t>
  </si>
  <si>
    <t>43188690</t>
  </si>
  <si>
    <t>ZAPANA GUERRERO DE NIEVA BRICHIT MAGALI</t>
  </si>
  <si>
    <t>10729397</t>
  </si>
  <si>
    <t>ZEVALLOS ROMERO PAUL SALVADOR</t>
  </si>
  <si>
    <t>43575414</t>
  </si>
  <si>
    <t>ZUÑIGA GUISADO YENMY</t>
  </si>
  <si>
    <t>45917407</t>
  </si>
  <si>
    <t>ALVAREZ HIDALGO SANDRA JOSEFINA</t>
  </si>
  <si>
    <t>43606601</t>
  </si>
  <si>
    <t>ALVARO AUQUI  ALICIA FORTUNATA</t>
  </si>
  <si>
    <t>44742747</t>
  </si>
  <si>
    <t>ANTICONA TELLO CINTHIA CONSUELO</t>
  </si>
  <si>
    <t>09076424</t>
  </si>
  <si>
    <t>APARICIO VILLANUEVA MILAGROS CECILIA</t>
  </si>
  <si>
    <t>COMUNICACIÓN</t>
  </si>
  <si>
    <t>44668592</t>
  </si>
  <si>
    <t>BACILIO ESCOBEDO MARIA DE FATIMA</t>
  </si>
  <si>
    <t>44504315</t>
  </si>
  <si>
    <t>BECERRA SUMA SHEYLA DAMIANA</t>
  </si>
  <si>
    <t>43723266</t>
  </si>
  <si>
    <t>BEJAR CARDENAS NILTON GONZALO</t>
  </si>
  <si>
    <t>TURISMO Y HOTELERIA</t>
  </si>
  <si>
    <t>EVALUADORES</t>
  </si>
  <si>
    <t>42797888</t>
  </si>
  <si>
    <t>BELTRAN GUERRA ROSSI LADY MARIANELLA</t>
  </si>
  <si>
    <t>43478760</t>
  </si>
  <si>
    <t>BENDEZU LUCAS  SHIRLEY AMPARO</t>
  </si>
  <si>
    <t>47072755</t>
  </si>
  <si>
    <t>BERMEJO GALDOS RUSBY TRINIDAD</t>
  </si>
  <si>
    <t>42072041</t>
  </si>
  <si>
    <t>BONIFAZ ABAD CAROLINA</t>
  </si>
  <si>
    <t>TRADUCCION E INTERPRETACION / DERECHO</t>
  </si>
  <si>
    <t>08813343</t>
  </si>
  <si>
    <t>BUSTILLOS ZEVALLOS JOSE LUIS</t>
  </si>
  <si>
    <t>CONTABILIDASD</t>
  </si>
  <si>
    <t>42527364</t>
  </si>
  <si>
    <t>CALDERON BORJA CARLOS ENRIQUE</t>
  </si>
  <si>
    <t>45769317</t>
  </si>
  <si>
    <t>CAMILO TIRADO JUAN PABLO</t>
  </si>
  <si>
    <t>46316938</t>
  </si>
  <si>
    <t>CAMPOS YSLA STEFANIE CONSUELO</t>
  </si>
  <si>
    <t>45145807</t>
  </si>
  <si>
    <t>CASTILLO OCAMPO LOURDES VANESSA</t>
  </si>
  <si>
    <t>46920523</t>
  </si>
  <si>
    <t>CASTILLO VARGAS KAROL MARILYN</t>
  </si>
  <si>
    <t>70014248</t>
  </si>
  <si>
    <t>CELESTINO VARGAS ANDRES ENRIQUE</t>
  </si>
  <si>
    <t>48041271</t>
  </si>
  <si>
    <t>CHENG RUIZ HIROMI JOHANNA</t>
  </si>
  <si>
    <t>ADMINISTRACION EN TURISMO Y HOTELERIA</t>
  </si>
  <si>
    <t>44380502</t>
  </si>
  <si>
    <t>CHOY BALLADARES STEPHANY</t>
  </si>
  <si>
    <t>44858583</t>
  </si>
  <si>
    <t>CONDORI SONCCO MERCEDES YANINA</t>
  </si>
  <si>
    <t>09793295</t>
  </si>
  <si>
    <t>CORSINO GUERRERO HEBER ANGEL</t>
  </si>
  <si>
    <t>48025170</t>
  </si>
  <si>
    <t>CRISOSTOMO GARCIA TOMAS</t>
  </si>
  <si>
    <t>47498603</t>
  </si>
  <si>
    <t>CRUZ SANCHEZ ROSSEMARY MILAGROS</t>
  </si>
  <si>
    <t>41719998</t>
  </si>
  <si>
    <t>DE LA CRUZ GOMEZ GLORIA</t>
  </si>
  <si>
    <t>73079121</t>
  </si>
  <si>
    <t>DIAZ CANGAHUALA GARY GIORDANO</t>
  </si>
  <si>
    <t>72074872</t>
  </si>
  <si>
    <t>FEIJOO DIAZ ESTHER ELIANA</t>
  </si>
  <si>
    <t>INTERNATIONAL BUSINESS</t>
  </si>
  <si>
    <t>41184549</t>
  </si>
  <si>
    <t>FELICES GUTIERREZ  JIMMY MANUEL</t>
  </si>
  <si>
    <t>41619932</t>
  </si>
  <si>
    <t>FERNANDEZ SILVA EVENES FRANCIS</t>
  </si>
  <si>
    <t>43949952</t>
  </si>
  <si>
    <t>FLORES ARIAS JACKELIN YOANA</t>
  </si>
  <si>
    <t>CIENCIAS SOCIALES</t>
  </si>
  <si>
    <t>INSPECTORES DE MIGRACIONES</t>
  </si>
  <si>
    <t>45946695</t>
  </si>
  <si>
    <t>FLORES GIRALDO FERNANDO JAVIER</t>
  </si>
  <si>
    <t>45547265</t>
  </si>
  <si>
    <t>GUEVARA ALVAREZ ROXANA</t>
  </si>
  <si>
    <t>43675874</t>
  </si>
  <si>
    <t>GUZMAN ANGELES JUAN FRANCISCO</t>
  </si>
  <si>
    <t>47252074</t>
  </si>
  <si>
    <t>HERRERA RODRIGUEZ CLAUDIA KATHERINE</t>
  </si>
  <si>
    <t>44772536</t>
  </si>
  <si>
    <t>INFANTE RODRIGUEZ CRISTHIAN SAUL</t>
  </si>
  <si>
    <t>PSICOLOGÍA</t>
  </si>
  <si>
    <t>43377474</t>
  </si>
  <si>
    <t>IZQUIERDO GARCIA MELISSA DENISSE</t>
  </si>
  <si>
    <t>ADMINISTRACION HOTELERA</t>
  </si>
  <si>
    <t>42798204</t>
  </si>
  <si>
    <t>JAQQUEHUA ALARCON SAUL HUGO</t>
  </si>
  <si>
    <t>40976160</t>
  </si>
  <si>
    <t>JAVIER NOLASCO WILLIANS GREGORIO</t>
  </si>
  <si>
    <t>74500839</t>
  </si>
  <si>
    <t>JUAREZ CHAVEZ EVELYN ROSARIO</t>
  </si>
  <si>
    <t>LICENCIADA EN ADMINISTRACIÓN MENCIÓN EN EL ÁMBITO MARÍTIMO Y PORTUARIO</t>
  </si>
  <si>
    <t>46628125</t>
  </si>
  <si>
    <t>LAOS CRUZ BETZY MELISSA</t>
  </si>
  <si>
    <t>71299724</t>
  </si>
  <si>
    <t>LEON RODRIGUEZ EDGARD GIANFRANCO</t>
  </si>
  <si>
    <t xml:space="preserve"> TURISMO Y HOTELERÍA</t>
  </si>
  <si>
    <t>46058653</t>
  </si>
  <si>
    <t>LEVANO SANTILLANA ANA LIA</t>
  </si>
  <si>
    <t>25776044</t>
  </si>
  <si>
    <t>LIÑAN SANCHEZ CESAR HUMBERTO</t>
  </si>
  <si>
    <t>07455141</t>
  </si>
  <si>
    <t>LUNA SANCHEZ CARLOS ENRIQUE</t>
  </si>
  <si>
    <t>44420172</t>
  </si>
  <si>
    <t>LUNA VALDIVIEZO KATYA JACQUELINE</t>
  </si>
  <si>
    <t>46011948</t>
  </si>
  <si>
    <t>MACAZANA ROJAS MARIELISSA PAOLA</t>
  </si>
  <si>
    <t>46725793</t>
  </si>
  <si>
    <t>MANDUJANO CARDENAS YOSSY HELEN</t>
  </si>
  <si>
    <t>45917169</t>
  </si>
  <si>
    <t>MANOSALVA SIGÜEÑAS SULMY JUANITA</t>
  </si>
  <si>
    <t>43029981</t>
  </si>
  <si>
    <t>MANRIQUE CABALLERO BETSY MARYBEL</t>
  </si>
  <si>
    <t>46127383</t>
  </si>
  <si>
    <t>MANRIQUE CAM ALONSO EDUARDO</t>
  </si>
  <si>
    <t>ADMINISTRACION DE NEGOCIOS INTERNACIONALES</t>
  </si>
  <si>
    <t>10287159</t>
  </si>
  <si>
    <t>MARTINEZ BORNAZ DESIRE</t>
  </si>
  <si>
    <t>46886951</t>
  </si>
  <si>
    <t>MEDINA SUNI JHOSSIE LINETTHE</t>
  </si>
  <si>
    <t>42612810</t>
  </si>
  <si>
    <t>MENDOZA PRECIADO ISRAEL JHON</t>
  </si>
  <si>
    <t>45459995</t>
  </si>
  <si>
    <t>MENDOZA VALDIVIEZO ERNESTO JUAN</t>
  </si>
  <si>
    <t>73115510</t>
  </si>
  <si>
    <t>MEZA CATPO JHANET ROCIO</t>
  </si>
  <si>
    <t>ADMINISTRACION DE TURISMO</t>
  </si>
  <si>
    <t>46656799</t>
  </si>
  <si>
    <t>MEZA SOTO CAROL MILAGROS</t>
  </si>
  <si>
    <t>49011639</t>
  </si>
  <si>
    <t>MIRANDA CHOPITEA MAYRA YANNIRÉ</t>
  </si>
  <si>
    <t>44416645</t>
  </si>
  <si>
    <t>MIRANDA DIAZ ALEJANDRO FRANKLING</t>
  </si>
  <si>
    <t>45508564</t>
  </si>
  <si>
    <t>MONTERO VIZCARDO VALERY MARILU</t>
  </si>
  <si>
    <t>45977246</t>
  </si>
  <si>
    <t>MUÑOZ ROJAS MANUEL GONZALO</t>
  </si>
  <si>
    <t>TURISMO, HOTELERIA Y GESTION CULTURAL</t>
  </si>
  <si>
    <t>47869717</t>
  </si>
  <si>
    <t>MURO MAYANGA JAIME WASHINGTON</t>
  </si>
  <si>
    <t>07877337</t>
  </si>
  <si>
    <t>NEYRA URTEAGA URPI</t>
  </si>
  <si>
    <t>42390196</t>
  </si>
  <si>
    <t>OCHOA HERRERA  ERIK RONAL</t>
  </si>
  <si>
    <t>42238065</t>
  </si>
  <si>
    <t>OCHOA JIMENEZ LUIS ALBERTO</t>
  </si>
  <si>
    <t xml:space="preserve"> CIENCIAS DE LA COMUNICACIÓN</t>
  </si>
  <si>
    <t>45509010</t>
  </si>
  <si>
    <t>OCHOA PINO KELLY ROSS</t>
  </si>
  <si>
    <t>70313105</t>
  </si>
  <si>
    <t>ORBEGOSO FLORES MANUEL ALONSO</t>
  </si>
  <si>
    <t>42826389</t>
  </si>
  <si>
    <t>ORCADA HERRERA JAVIER EDUARDO</t>
  </si>
  <si>
    <t>70027259</t>
  </si>
  <si>
    <t>ORDOÑEZ GALVEZ CLAUDIA MELANI</t>
  </si>
  <si>
    <t>43083357</t>
  </si>
  <si>
    <t>ORTIZ FERNANDEZ FLOR MARIA</t>
  </si>
  <si>
    <t>42514659</t>
  </si>
  <si>
    <t>PAITAN EUFRACIO ELIZABETH SHEILLA</t>
  </si>
  <si>
    <t>ADMINISTRACION Y TURISMO</t>
  </si>
  <si>
    <t>46049284</t>
  </si>
  <si>
    <t>PALACIOS ARANA VIANET FLOR</t>
  </si>
  <si>
    <t>41582785</t>
  </si>
  <si>
    <t>PALACIOS SERRANO DAYBI ANGELO</t>
  </si>
  <si>
    <t>43987028</t>
  </si>
  <si>
    <t>PALAS OVIEDO REYNALDO JUNIOR</t>
  </si>
  <si>
    <t>40323339</t>
  </si>
  <si>
    <t>PELAEZ ANGELES JOSE ADENAVER</t>
  </si>
  <si>
    <t>INGENIERÍA DE COMPUTACIÓN Y SISTEMAS</t>
  </si>
  <si>
    <t>45768455</t>
  </si>
  <si>
    <t>PIMENTEL ESPINOZA FRANK WERNHER</t>
  </si>
  <si>
    <t>CIENCIAS MARÍTIMAS</t>
  </si>
  <si>
    <t>10760157</t>
  </si>
  <si>
    <t xml:space="preserve">PINTO LOZANO GLORIA </t>
  </si>
  <si>
    <t>60110751</t>
  </si>
  <si>
    <t>PORTOCARRERO LINARES ROSA ELENA</t>
  </si>
  <si>
    <t>45803950</t>
  </si>
  <si>
    <t>REYES ANGULO ANDRE RENAN</t>
  </si>
  <si>
    <t>40736236</t>
  </si>
  <si>
    <t>REYES GARCIA LISSET MARLIT</t>
  </si>
  <si>
    <t>44366663</t>
  </si>
  <si>
    <t>RIVAS OTAKE MARIA MERCEDES DEL ROSARIO</t>
  </si>
  <si>
    <t>46438897</t>
  </si>
  <si>
    <t>RIVERA CASTILLO FERNANDO ANTONIO</t>
  </si>
  <si>
    <t>CIENCIAS SOCIALES ESPECIALIDAD: SOCIOLOGIA</t>
  </si>
  <si>
    <t>75129888</t>
  </si>
  <si>
    <t>ROCANO CORDOVA CARMEN CAROLINA</t>
  </si>
  <si>
    <t>EVALUADOR(A)</t>
  </si>
  <si>
    <t>46146075</t>
  </si>
  <si>
    <t>LIZARES AYALA MILAGROS FIORELLA</t>
  </si>
  <si>
    <t>46964379</t>
  </si>
  <si>
    <t>AGUIRRE BARRIONUEVO ADRIAN GABRIEL</t>
  </si>
  <si>
    <t>OPERADOR(A) ADMINISTRATIVO(A)</t>
  </si>
  <si>
    <t>44189725</t>
  </si>
  <si>
    <t>PAZ LAMA MAYRA ALEXANDRA</t>
  </si>
  <si>
    <t>43723435</t>
  </si>
  <si>
    <t>LLAQUE TOVAR ROCIO DE LA AURORA</t>
  </si>
  <si>
    <t>44568643</t>
  </si>
  <si>
    <t>FLORES MONZON LUIS SANTIAGO</t>
  </si>
  <si>
    <t>47025064</t>
  </si>
  <si>
    <t>CORTEZ RONDOÑO GUSTAVO ANDRE</t>
  </si>
  <si>
    <t>ADMINISTRADOR DE NEGOCIOS INTERNACIONALES</t>
  </si>
  <si>
    <t>46073719</t>
  </si>
  <si>
    <t>BARRERA VALVERDE JHONATAN HENRY</t>
  </si>
  <si>
    <t>46652371</t>
  </si>
  <si>
    <t>CALMET QUISPE CAROL</t>
  </si>
  <si>
    <t>44426743</t>
  </si>
  <si>
    <t>PAREJA ZAPATA MARIA FIORELLA</t>
  </si>
  <si>
    <t>LICENCIADA EN CIENCIA POLITICA</t>
  </si>
  <si>
    <t>OFICIAL DE MIGRACIONES III</t>
  </si>
  <si>
    <t>70813250</t>
  </si>
  <si>
    <t>ALARCON ALBUJAR BRIAN ALBANO</t>
  </si>
  <si>
    <t>CONTROL DE CALIDAD</t>
  </si>
  <si>
    <t>07607234</t>
  </si>
  <si>
    <t>ALVARIÑO APONTE ELISABETH MARIA</t>
  </si>
  <si>
    <t>Bachiller en Derecho y Ciencias Políticas</t>
  </si>
  <si>
    <t>40425393</t>
  </si>
  <si>
    <t>ARELLANO QUINTANA RICARDO ALBERTO</t>
  </si>
  <si>
    <t>45686411</t>
  </si>
  <si>
    <t>ASENJO BENAVIDES NANCY</t>
  </si>
  <si>
    <t>46737227</t>
  </si>
  <si>
    <t>BERNABE ASCOY INGRID ELIETTE</t>
  </si>
  <si>
    <t>46873886</t>
  </si>
  <si>
    <t>CABRERA YACOLTA GIANNINA VIOLETA</t>
  </si>
  <si>
    <t>44102054</t>
  </si>
  <si>
    <t>CALDERON DAVILA DANTE RAUL</t>
  </si>
  <si>
    <t>46551090</t>
  </si>
  <si>
    <t>CARRASCO PASTOR DIEGO</t>
  </si>
  <si>
    <t>45501852</t>
  </si>
  <si>
    <t>CASAVERDE CASTILLO ZUZIM</t>
  </si>
  <si>
    <t>47473939</t>
  </si>
  <si>
    <t>CHANCA CONDOR JUDITH LOURDES</t>
  </si>
  <si>
    <t>42230865</t>
  </si>
  <si>
    <t>CHAVEZ GUERRERO CARMEN ROSA</t>
  </si>
  <si>
    <t>43010317</t>
  </si>
  <si>
    <t>CHAVEZ PASTOR AMELIA YOLANDA</t>
  </si>
  <si>
    <t>SUB GERENTE DE MOVIMIENTO MIGRATORIO</t>
  </si>
  <si>
    <t>40549903</t>
  </si>
  <si>
    <t>CHICANA GOMEZ LUISA MERCEDES</t>
  </si>
  <si>
    <t>COORDINADOR EN ORGANIZACIÓN Y METODOS</t>
  </si>
  <si>
    <t>25726451</t>
  </si>
  <si>
    <t>DANERI ROMERO JOSE ANTONIO FELICIANO</t>
  </si>
  <si>
    <t>ABOGADO / MAESTRO EN GESTIÓN PÚBLICA</t>
  </si>
  <si>
    <t>45816080</t>
  </si>
  <si>
    <t>DE LA VEGA CASTILLO ALEJANDRO LEVI</t>
  </si>
  <si>
    <t>48358916</t>
  </si>
  <si>
    <t>DE LOS SANTOS MACO ELSA NOHELY</t>
  </si>
  <si>
    <t>44277307</t>
  </si>
  <si>
    <t>DELGADO VASQUEZ LUZ MARIA ADRIA</t>
  </si>
  <si>
    <t>LICENCIADA EN CIENCIAS DE LA COMUNICACIÓN</t>
  </si>
  <si>
    <t>42914146</t>
  </si>
  <si>
    <t>DIAZ SANCHEZ SHEYLA LOURDES</t>
  </si>
  <si>
    <t>43169420</t>
  </si>
  <si>
    <t>DIAZ VELASCO JOSE LUIS</t>
  </si>
  <si>
    <t>COORDINADOR DE SALA DE ALERTAS (API)</t>
  </si>
  <si>
    <t>40188115</t>
  </si>
  <si>
    <t>DIOSES LEQUERNAQUE SHIRLEY YUVICSA</t>
  </si>
  <si>
    <t>OPERADOR DE LA SALA DE ALERTA</t>
  </si>
  <si>
    <t>41828254</t>
  </si>
  <si>
    <t>DURAND CHOQUE FREDDY YUDER</t>
  </si>
  <si>
    <t>45769369</t>
  </si>
  <si>
    <t>ESPINAL AGUILERA MILAGROS GRACIELA</t>
  </si>
  <si>
    <t>44449525</t>
  </si>
  <si>
    <t>FASANANDO SANGAMA CLEVER MARTIN</t>
  </si>
  <si>
    <t>ADMINISTRACION Y FINANZAS</t>
  </si>
  <si>
    <t>40313879</t>
  </si>
  <si>
    <t>FERNANDEZ DURAN CLAUDIA ELVIRA</t>
  </si>
  <si>
    <t>OFICIALES DE MIGRACIONES III</t>
  </si>
  <si>
    <t>42951312</t>
  </si>
  <si>
    <t>FRANCO VILCA YENFRI</t>
  </si>
  <si>
    <t>SUBGERENTE DE VERIFICACION Y FISCALIZACION</t>
  </si>
  <si>
    <t>10287284</t>
  </si>
  <si>
    <t>FUENTES VALERA GIOVANNA LISSETE</t>
  </si>
  <si>
    <t>07263774</t>
  </si>
  <si>
    <t>GALINDO CAVERO EDITH MONICA</t>
  </si>
  <si>
    <t>44936713</t>
  </si>
  <si>
    <t>GONZALES GALARRETA VICTOR ISAEL</t>
  </si>
  <si>
    <t>44868025</t>
  </si>
  <si>
    <t>GONZALES LLANCO DEISY YAQUELIN</t>
  </si>
  <si>
    <t>44532547</t>
  </si>
  <si>
    <t>GUTIERREZ VIVERO MABEL GIULIANNA</t>
  </si>
  <si>
    <t>70435259</t>
  </si>
  <si>
    <t>HERRERA VARA JESSICA GRACIELA</t>
  </si>
  <si>
    <t>45068308</t>
  </si>
  <si>
    <t>HUAYTALLA BAZALAR RENZO YVAN</t>
  </si>
  <si>
    <t>ASISTENTE ADMINISTRATIVO OPERATIVO</t>
  </si>
  <si>
    <t>40719876</t>
  </si>
  <si>
    <t>IDROGO CABRERA MIRIAM JAQUELINE</t>
  </si>
  <si>
    <t>INGENIERA EN COMPUTACION E INFORMATICA</t>
  </si>
  <si>
    <t>40871098</t>
  </si>
  <si>
    <t>IGLESIAS CARPIO LISSEN</t>
  </si>
  <si>
    <t>42541899</t>
  </si>
  <si>
    <t>JULCA SANCHEZ CARLOS ALEXIS</t>
  </si>
  <si>
    <t>41636212</t>
  </si>
  <si>
    <t>KCAM MESTANZA DAVID RICARDO</t>
  </si>
  <si>
    <t>71271467</t>
  </si>
  <si>
    <t>LAVADO SALAZAR STEPHANY DOMINIQUE</t>
  </si>
  <si>
    <t>46011911</t>
  </si>
  <si>
    <t>LAZARTE AGUIRRE LUZ XIMENA</t>
  </si>
  <si>
    <t>44508297</t>
  </si>
  <si>
    <t>LEZAMA CRUZ MILAGROS LAURA</t>
  </si>
  <si>
    <t>ADMINISTRACIÓN Y MARKETING</t>
  </si>
  <si>
    <t>70310663</t>
  </si>
  <si>
    <t>LIZANA VALVERDE DICK ROGEIR</t>
  </si>
  <si>
    <t>JEFE DEL PCM - PUERTO CALLAO</t>
  </si>
  <si>
    <t>08252902</t>
  </si>
  <si>
    <t>LOPEZ VILLAFUERTE FERNANDO</t>
  </si>
  <si>
    <t>46519768</t>
  </si>
  <si>
    <t>MAGALLANES RIVERA YNDARA DAYA</t>
  </si>
  <si>
    <t>45654634</t>
  </si>
  <si>
    <t>MARIN CARDOZO EDUARDO ALEJANDRO</t>
  </si>
  <si>
    <t>45216084</t>
  </si>
  <si>
    <t>MARIÑOS NAJARRO WILMAN ANDRES</t>
  </si>
  <si>
    <t>OPERADOR DE SALA DE ALERTAS (API)</t>
  </si>
  <si>
    <t>72969830</t>
  </si>
  <si>
    <t>MEDINA BEJAR EVELYN KLEIDY</t>
  </si>
  <si>
    <t>40256443</t>
  </si>
  <si>
    <t>MELENDEZ CUENTAS MARIEL</t>
  </si>
  <si>
    <t>08164087</t>
  </si>
  <si>
    <t>MELGAREJO HUAMAN DELCY JUNETH</t>
  </si>
  <si>
    <t>46100605</t>
  </si>
  <si>
    <t>MERA CORONEL CLAUDIA ALEJANDRA BELEN</t>
  </si>
  <si>
    <t>45769104</t>
  </si>
  <si>
    <t>MIRANDA AVILA MARCO ANTONIO</t>
  </si>
  <si>
    <t>42799299</t>
  </si>
  <si>
    <t>MORALES SOTO FRANCISCO ADOLFO</t>
  </si>
  <si>
    <t xml:space="preserve">COMPUTACION E INFORMATICA </t>
  </si>
  <si>
    <t>GESTOR OPERATIVO</t>
  </si>
  <si>
    <t>10789335</t>
  </si>
  <si>
    <t>MORENO LLANOS JUAN CARLOS</t>
  </si>
  <si>
    <t>41280603</t>
  </si>
  <si>
    <t>MORI HUAMAN HENRY DOUGLAS</t>
  </si>
  <si>
    <t>71919827</t>
  </si>
  <si>
    <t>MUNDACA QUIROZ JORGE LUIS</t>
  </si>
  <si>
    <t>CALIFICADOR</t>
  </si>
  <si>
    <t>42508036</t>
  </si>
  <si>
    <t>PALMA VILLANUEVA JOHANNA ROBERTHA DEL CARMEN</t>
  </si>
  <si>
    <t>44088406</t>
  </si>
  <si>
    <t>PAREDES BRONCANO YNGRID AIDA</t>
  </si>
  <si>
    <t>GERENTE DE SERVICIOS MIGRATORIOS</t>
  </si>
  <si>
    <t>02449990</t>
  </si>
  <si>
    <t>PARICAHUA CARCAUSTO HENRY</t>
  </si>
  <si>
    <t>42913822</t>
  </si>
  <si>
    <t>PEREZ HUAMAN TARIN CAROLINA</t>
  </si>
  <si>
    <t>ABOGADO / BACHILLER EN EDUCACION</t>
  </si>
  <si>
    <t>43464392</t>
  </si>
  <si>
    <t>PLATA PLATA ALAN REY</t>
  </si>
  <si>
    <t>INGENIERÍA COMERCIAL</t>
  </si>
  <si>
    <t>20108172</t>
  </si>
  <si>
    <t>PONCE MALPARTIDA MIGUEL ANGEL</t>
  </si>
  <si>
    <t>TITULO PROFESIONAL DE ABOGADO</t>
  </si>
  <si>
    <t>41947766</t>
  </si>
  <si>
    <t>PORTALES FARFAN EDDY</t>
  </si>
  <si>
    <t>INGENIERÍA EN GESTIÓN EMPRESARIAL</t>
  </si>
  <si>
    <t>45066559</t>
  </si>
  <si>
    <t>QUISPE MARTEL LIZZETH ANGELICA</t>
  </si>
  <si>
    <t>71263152</t>
  </si>
  <si>
    <t>QUISPE ORMEÑO VICTOR JOEL</t>
  </si>
  <si>
    <t>07734189</t>
  </si>
  <si>
    <t>RODRIGUEZ COLOMA MANUEL AUGUSTO</t>
  </si>
  <si>
    <t>45132691</t>
  </si>
  <si>
    <t>RODRIGUEZ CRISOSTOMO GERALDINE LIZBETH</t>
  </si>
  <si>
    <t>41511430</t>
  </si>
  <si>
    <t>ROJAS ALVAREZ JOSE CARLOS</t>
  </si>
  <si>
    <t>72871314</t>
  </si>
  <si>
    <t>ROQUE MONGE NANDY GABRIELA</t>
  </si>
  <si>
    <t>44423178</t>
  </si>
  <si>
    <t>ROSALES MEJIA ELVA VICTORIA LIBERTHY</t>
  </si>
  <si>
    <t>45430016</t>
  </si>
  <si>
    <t>ROSALES PEREZ FIORELLA SUSANA</t>
  </si>
  <si>
    <t>40970905</t>
  </si>
  <si>
    <t>RUIZ ALBORNOZ MARIA RUDH</t>
  </si>
  <si>
    <t>42315049</t>
  </si>
  <si>
    <t>SAAVEDRA CARRERA FELIX EDUARDO</t>
  </si>
  <si>
    <t>70431269</t>
  </si>
  <si>
    <t>SALAZAR ESPINOZA RUTH ELIZABETH</t>
  </si>
  <si>
    <t>44537995</t>
  </si>
  <si>
    <t>SANCHEZ GARCIA BRENDA ELIZABETH</t>
  </si>
  <si>
    <t>47650380</t>
  </si>
  <si>
    <t>SANTIAGO GARCIA HENRY JAIME</t>
  </si>
  <si>
    <t>44872204</t>
  </si>
  <si>
    <t>SEMINARIO COSTILLA MARIO ALEJANDRO</t>
  </si>
  <si>
    <t>SUB GERENTE DE INMIGRACION Y NACIONALIZACION</t>
  </si>
  <si>
    <t>06790646</t>
  </si>
  <si>
    <t>SERNAQUE IPANAQUE CARLOS ALBERTO</t>
  </si>
  <si>
    <t>ABOGADO / LICENCIADO EN SOCIOLOGIA</t>
  </si>
  <si>
    <t>44462092</t>
  </si>
  <si>
    <t>SERRANO COELLO ROXANA</t>
  </si>
  <si>
    <t>45694210</t>
  </si>
  <si>
    <t>SERRANO GARCIA JONATHAN JEFFERSON</t>
  </si>
  <si>
    <t>46656089</t>
  </si>
  <si>
    <t>SORIANO ESTRADA CLAUDIA STEPHANIE</t>
  </si>
  <si>
    <t>47594396</t>
  </si>
  <si>
    <t>TABRA VALVERDE LISSETH ROSA</t>
  </si>
  <si>
    <t>40044997</t>
  </si>
  <si>
    <t>TANTALEAN CATACHURA LUIS EDUARDO</t>
  </si>
  <si>
    <t>41275876</t>
  </si>
  <si>
    <t>TELLO LLANOS JULIO CESAR</t>
  </si>
  <si>
    <t>73299787</t>
  </si>
  <si>
    <t>TERRONES RUBIO EILA YANINI</t>
  </si>
  <si>
    <t>46625415</t>
  </si>
  <si>
    <t>TICONA ARIAS KARINA DEL ROSARIO</t>
  </si>
  <si>
    <t>40703337</t>
  </si>
  <si>
    <t>TORRES JARA ROXANA JUDITH</t>
  </si>
  <si>
    <t>BACHILLERA EN DERECHO</t>
  </si>
  <si>
    <t>44705967</t>
  </si>
  <si>
    <t>TORRES QUISPE LEONOR MERCEDES</t>
  </si>
  <si>
    <t>TÍTULO DE ABOGADO</t>
  </si>
  <si>
    <t>72839852</t>
  </si>
  <si>
    <t>TORRES ZEGARRA INGRI YOSELIN</t>
  </si>
  <si>
    <t>10724701</t>
  </si>
  <si>
    <t>TRUJILLO BOLIVAR SHEILAH</t>
  </si>
  <si>
    <t xml:space="preserve">CONTABILIDAD </t>
  </si>
  <si>
    <t>08969048</t>
  </si>
  <si>
    <t>URIOL PORTILLA SANTIAGO SACRAMENTO</t>
  </si>
  <si>
    <t>43494243</t>
  </si>
  <si>
    <t>USUA VEGA LUISA ISABEL</t>
  </si>
  <si>
    <t>72873632</t>
  </si>
  <si>
    <t>USURIN RAMIREZ XIOMARA ANAIS</t>
  </si>
  <si>
    <t>42926410</t>
  </si>
  <si>
    <t>VARGAS SILVA CANDY PAOLA</t>
  </si>
  <si>
    <t>COMUNICACIÓN AUDIOVISUAL</t>
  </si>
  <si>
    <t>08795004</t>
  </si>
  <si>
    <t>VASQUEZ DIAZ CARLOS JAIME</t>
  </si>
  <si>
    <t>75475410</t>
  </si>
  <si>
    <t>VASQUEZ VALENCIA MAFFER YULEINSI</t>
  </si>
  <si>
    <t>09838079</t>
  </si>
  <si>
    <t>VELARDE CONCEPCION HENRY ADRIAN</t>
  </si>
  <si>
    <t>00799282</t>
  </si>
  <si>
    <t>VICUNA RUIZ ELIZABETH KATHERINE</t>
  </si>
  <si>
    <t>45892774</t>
  </si>
  <si>
    <t>VILLACREZ MENDOZA MANUEL ANTONIO</t>
  </si>
  <si>
    <t>72929303</t>
  </si>
  <si>
    <t>VILLALTA MORANTE CLAUDIA ELENA</t>
  </si>
  <si>
    <t>47437044</t>
  </si>
  <si>
    <t>VILLANUEVA COLONIA TANIA MARIANELLY</t>
  </si>
  <si>
    <t>45145816</t>
  </si>
  <si>
    <t>YAYA SOLANO CLAUDIA ELIZABETH</t>
  </si>
  <si>
    <t>18217600</t>
  </si>
  <si>
    <t>YBAÑEZ REVOLLAR MICHAEL DANIEL</t>
  </si>
  <si>
    <t>41045447</t>
  </si>
  <si>
    <t>YUPANQUI OSPINA JUANA CARMELA</t>
  </si>
  <si>
    <t>44935261</t>
  </si>
  <si>
    <t>ZAVALA CARRASCO LIZ CELIA</t>
  </si>
  <si>
    <t>46644995</t>
  </si>
  <si>
    <t>TOMAYQUISPE MAYHUA JORGE LUIS</t>
  </si>
  <si>
    <t>45169591</t>
  </si>
  <si>
    <t>ZEVALLOS QUIÑONEZ JOE DANILO</t>
  </si>
  <si>
    <t>46971048</t>
  </si>
  <si>
    <t>PAZ CARLOS KAREN GERALDINE</t>
  </si>
  <si>
    <t>41666763</t>
  </si>
  <si>
    <t>SIMA MIRANDA ARTURO</t>
  </si>
  <si>
    <t>71386004</t>
  </si>
  <si>
    <t>BENAVIDES VILLANUEVA ANNETH</t>
  </si>
  <si>
    <t>44126980</t>
  </si>
  <si>
    <t>DOMINGUEZ AREVALO JUAN DIEGO</t>
  </si>
  <si>
    <t>47115652</t>
  </si>
  <si>
    <t>GARCIA MONTOYA GIDITH</t>
  </si>
  <si>
    <t>43008962</t>
  </si>
  <si>
    <t>VIGILIO CABRERA YURI VLADIMIR</t>
  </si>
  <si>
    <t>46326168</t>
  </si>
  <si>
    <t>ZORRILLA VILLALVA PAMELA ARIANET</t>
  </si>
  <si>
    <t>00516301</t>
  </si>
  <si>
    <t>RODRIGUEZ NUÑEZ SHIRLEY SORAYA</t>
  </si>
  <si>
    <t>72144047</t>
  </si>
  <si>
    <t>CASANI LUQUE YAMILE</t>
  </si>
  <si>
    <t>COORDINADORA</t>
  </si>
  <si>
    <t>43668476</t>
  </si>
  <si>
    <t>FARFAN COCA DIANA</t>
  </si>
  <si>
    <t>05259468</t>
  </si>
  <si>
    <t>CACHAY OROCHE MARIO</t>
  </si>
  <si>
    <t>71782662</t>
  </si>
  <si>
    <t>ESPINOZA MARIN FLAVIA MARIA GABRIELA</t>
  </si>
  <si>
    <t>72616501</t>
  </si>
  <si>
    <t>GARCIA GARCIA GERMAN GUSTAVO</t>
  </si>
  <si>
    <t>JEFE ZONAL DE IQUITOS</t>
  </si>
  <si>
    <t>05384132</t>
  </si>
  <si>
    <t>MURCIA RAMIREZ MARIA DEL CARMEN</t>
  </si>
  <si>
    <t>45246444</t>
  </si>
  <si>
    <t>RIOS URQUIZO ANGIE MERBAL</t>
  </si>
  <si>
    <t>40075906</t>
  </si>
  <si>
    <t>SILVA SINARAHUA FLOR</t>
  </si>
  <si>
    <t>43348378</t>
  </si>
  <si>
    <t>AREVALO TRUJILLO DANIEL JOSEPH</t>
  </si>
  <si>
    <t>41589605</t>
  </si>
  <si>
    <t>CHAMORRO SAONA ROBERTO ELIAS</t>
  </si>
  <si>
    <t>41127542</t>
  </si>
  <si>
    <t>DAVILA ALVARADO ANGEL</t>
  </si>
  <si>
    <t>72774555</t>
  </si>
  <si>
    <t>ELIAS DA SILVA AIDA FATIMA</t>
  </si>
  <si>
    <t>71100940</t>
  </si>
  <si>
    <t>FREITAS LEON LUIS DANIEL</t>
  </si>
  <si>
    <t>46582183</t>
  </si>
  <si>
    <t>GARCIA PEREZ WILFREDO MARCIAL</t>
  </si>
  <si>
    <t>40326563</t>
  </si>
  <si>
    <t>GARCIA VILLACORTA CESAR ENNART</t>
  </si>
  <si>
    <t>NEGOCIOS INTERNACIONALES Y TURISMO</t>
  </si>
  <si>
    <t>42161486</t>
  </si>
  <si>
    <t>GOODRICH GALVEZ ROBERTO</t>
  </si>
  <si>
    <t>45780278</t>
  </si>
  <si>
    <t>GUEVARA VILCHEZ LUIS</t>
  </si>
  <si>
    <t>70160593</t>
  </si>
  <si>
    <t>HUAMAN RAMIREZ JOHANA MILUSKA</t>
  </si>
  <si>
    <t xml:space="preserve"> CIENCIAS CONTABLES</t>
  </si>
  <si>
    <t>46189132</t>
  </si>
  <si>
    <t>ICOMEDES GARCIA JORGE MIGUEL JOSSEMAIR BRAYN</t>
  </si>
  <si>
    <t>73312474</t>
  </si>
  <si>
    <t>JABA SERVAN HANNIBAL CHRISTOPER</t>
  </si>
  <si>
    <t>71345558</t>
  </si>
  <si>
    <t>MATIAS ISUIZA LILLIAN CINTYA</t>
  </si>
  <si>
    <t>46354691</t>
  </si>
  <si>
    <t>PADILLA DIAZ DANERI STEFFI</t>
  </si>
  <si>
    <t>70778393</t>
  </si>
  <si>
    <t>PEREZ MEDINA JEAN PIERRE</t>
  </si>
  <si>
    <t>70930732</t>
  </si>
  <si>
    <t>RAMIREZ MENDOZA RUTH ELIANA</t>
  </si>
  <si>
    <t>43337497</t>
  </si>
  <si>
    <t>RAMIREZ VARGAS LAURA CAROLINA</t>
  </si>
  <si>
    <t>46100663</t>
  </si>
  <si>
    <t>SANCHEZ SIFUENTES GUIDO JEFFERSON</t>
  </si>
  <si>
    <t>41319176</t>
  </si>
  <si>
    <t>VALDEZ GUTIERREZ CHRISTIAN BRAYLE</t>
  </si>
  <si>
    <t>CIENCIAS ECONÓMICAS</t>
  </si>
  <si>
    <t>TECNICO(A) ADMINISTRATIVO(A)</t>
  </si>
  <si>
    <t>73066036</t>
  </si>
  <si>
    <t>GAVIDIA FLORES JUNELLY CHRISTINE</t>
  </si>
  <si>
    <t>29653191</t>
  </si>
  <si>
    <t>ESPINOZA QUICAÑO RENZO ELIO</t>
  </si>
  <si>
    <t>46114018</t>
  </si>
  <si>
    <t>PEREZ SOTA MIJAIL GIUSEPPE</t>
  </si>
  <si>
    <t>42208025</t>
  </si>
  <si>
    <t>QUISPE TOCCAS ZAIDA JANET</t>
  </si>
  <si>
    <t>TURISMO, HOTELERÍA Y GASTRONOMÍA</t>
  </si>
  <si>
    <t>43850928</t>
  </si>
  <si>
    <t>TRONCOSO JIMENEZ MELISSA LILIANA</t>
  </si>
  <si>
    <t>48091956</t>
  </si>
  <si>
    <t>CANDIA RIVAS FRESIA CAROLINA</t>
  </si>
  <si>
    <t>41157744</t>
  </si>
  <si>
    <t>CASTAÑEDA BERMEJO MILTON RICHARD</t>
  </si>
  <si>
    <t>44278741</t>
  </si>
  <si>
    <t>FRISANCHO ARENAS CRHISTIAN</t>
  </si>
  <si>
    <t>JEFE ZONAL DE PUERTO MALDONADO</t>
  </si>
  <si>
    <t>07977812</t>
  </si>
  <si>
    <t>GIL SALAZAR SANTIAGO ABEL</t>
  </si>
  <si>
    <t>48093513</t>
  </si>
  <si>
    <t>HERRERA SARA ANGEL</t>
  </si>
  <si>
    <t>46558666</t>
  </si>
  <si>
    <t>LAGOS CHALLCO EDITH XIOMARA</t>
  </si>
  <si>
    <t>70086229</t>
  </si>
  <si>
    <t>LOPEZ ALARCON JOLMER</t>
  </si>
  <si>
    <t>46825279</t>
  </si>
  <si>
    <t>MALATESTA SINUIRI ROSA MILAGROS</t>
  </si>
  <si>
    <t>44447012</t>
  </si>
  <si>
    <t>MENGOA PEÑARANDA MAYKOL CRISTHIAN</t>
  </si>
  <si>
    <t>CONTABILIDAD/DERECHO</t>
  </si>
  <si>
    <t>42447344</t>
  </si>
  <si>
    <t>MIXCAN MARTINEZ JORDAN DORIAN</t>
  </si>
  <si>
    <t>42130830</t>
  </si>
  <si>
    <t>PACHECO CACERES DAVID JESUS</t>
  </si>
  <si>
    <t>71712192</t>
  </si>
  <si>
    <t>QUISPE CCALLO CANDY LUZ</t>
  </si>
  <si>
    <t>73617555</t>
  </si>
  <si>
    <t>QUISPE LUKAÑA LIZBETH ROSARIO</t>
  </si>
  <si>
    <t>05071546</t>
  </si>
  <si>
    <t>RIOS LOZANO CARMENCITA</t>
  </si>
  <si>
    <t>71212461</t>
  </si>
  <si>
    <t>SURCO CHIPANA YONATHAN WALDIR</t>
  </si>
  <si>
    <t>70600902</t>
  </si>
  <si>
    <t>LEON FLORES ALFREDO ALEJANDRO</t>
  </si>
  <si>
    <t>47690345</t>
  </si>
  <si>
    <t>YAHUAYRI MAMANI LINO VLADIMIR</t>
  </si>
  <si>
    <t>45500349</t>
  </si>
  <si>
    <t>ALVAREZ SIFUENTES LUCIA KORINA</t>
  </si>
  <si>
    <t>40950786</t>
  </si>
  <si>
    <t>CHOQUEHUANCA QUISPETUPAC ESTELA</t>
  </si>
  <si>
    <t>40780524</t>
  </si>
  <si>
    <t>CORTEZ GUTIERREZ BRUNO LEONEL</t>
  </si>
  <si>
    <t>JEFE ZONAL DE ILO</t>
  </si>
  <si>
    <t>04437649</t>
  </si>
  <si>
    <t>SILVA ACEVEDO VICTOR ISMAEL</t>
  </si>
  <si>
    <t>45699076</t>
  </si>
  <si>
    <t>CHINO CHIPANA ANA MARIA</t>
  </si>
  <si>
    <t>43013576</t>
  </si>
  <si>
    <t>TICONA POMA RUBY FIDELA</t>
  </si>
  <si>
    <t>40304294</t>
  </si>
  <si>
    <t>ESTRADA CACERES CARLA MICHELLE</t>
  </si>
  <si>
    <t>02600100</t>
  </si>
  <si>
    <t>ALTUNA TOCTO JULIA EDITH</t>
  </si>
  <si>
    <t>TECNICO EN SECRETARIADO</t>
  </si>
  <si>
    <t>05642033</t>
  </si>
  <si>
    <t>ARICA MOSCOL JESSICA PATRICIA</t>
  </si>
  <si>
    <t>TECNICA EN SECRETARIADO</t>
  </si>
  <si>
    <t>71596970</t>
  </si>
  <si>
    <t>CARRION GARCIA ALEXANDRA ESTEFANIA</t>
  </si>
  <si>
    <t>72730385</t>
  </si>
  <si>
    <t>GONZALES MORALES KATHERINE IVETTE</t>
  </si>
  <si>
    <t>47436770</t>
  </si>
  <si>
    <t>JUAREZ DOMINGUEZ KATHERIN STEPHANY</t>
  </si>
  <si>
    <t>41641633</t>
  </si>
  <si>
    <t>OLIVARES SANCHEZ HENDERSON</t>
  </si>
  <si>
    <t>43175117</t>
  </si>
  <si>
    <t>TONG CHU MARIO JUNIOR</t>
  </si>
  <si>
    <t>44752188</t>
  </si>
  <si>
    <t>VILLALTA GOMEZ ADRIANA DE LOS MILAGROS</t>
  </si>
  <si>
    <t>02880160</t>
  </si>
  <si>
    <t>ZUÑIGA HERRERA CARLOS ROLANDY</t>
  </si>
  <si>
    <t>41420586</t>
  </si>
  <si>
    <t>ALBURQUEQUE FLORES JOHN MAYCKOL</t>
  </si>
  <si>
    <t>41094508</t>
  </si>
  <si>
    <t>AREVALO VILLEGAS JUAN ALEXANDER</t>
  </si>
  <si>
    <t>02873229</t>
  </si>
  <si>
    <t>CHIROQUE CRUZ VICTOR HUGO</t>
  </si>
  <si>
    <t>46407306</t>
  </si>
  <si>
    <t>COLAN LIZAMA ANTHONY BREAN</t>
  </si>
  <si>
    <t>47669578</t>
  </si>
  <si>
    <t>GOMEZ ALCAS KEVIN ROBERTH</t>
  </si>
  <si>
    <t>46856461</t>
  </si>
  <si>
    <t>GUERRERO IZQUIERDO FRANCESCO SAUL</t>
  </si>
  <si>
    <t>46954747</t>
  </si>
  <si>
    <t>GUERRERO PALACIOS JAVIER DARIO</t>
  </si>
  <si>
    <t>JEFE ZONAL DE PIURA</t>
  </si>
  <si>
    <t>46717019</t>
  </si>
  <si>
    <t>NIETO VERTIZ GUILLERMO JOSE</t>
  </si>
  <si>
    <t>45295154</t>
  </si>
  <si>
    <t>SANCHEZ VILELA ORLAND JUNIOR</t>
  </si>
  <si>
    <t>45254392</t>
  </si>
  <si>
    <t>SANDOVAL IGLESIAS CARMEN ARACELI</t>
  </si>
  <si>
    <t>43124295</t>
  </si>
  <si>
    <t>TRONCOS AMAYA CESAR JESUS</t>
  </si>
  <si>
    <t>02835180</t>
  </si>
  <si>
    <t>WEISS VEGA DE RIOS KARLA MARIA</t>
  </si>
  <si>
    <t>40824144</t>
  </si>
  <si>
    <t>BARRA MOLLOCONDO GRAY MICHEL</t>
  </si>
  <si>
    <t>01821054</t>
  </si>
  <si>
    <t>CHALCO QUISPE LUIS</t>
  </si>
  <si>
    <t>44626186</t>
  </si>
  <si>
    <t>CHIRINOS ANDRADE JOHAN FRANK</t>
  </si>
  <si>
    <t>01325539</t>
  </si>
  <si>
    <t>CORNEJO BACA MELINA IVETTE</t>
  </si>
  <si>
    <t>40980512</t>
  </si>
  <si>
    <t>CUENTAS CANAL RAMIRO</t>
  </si>
  <si>
    <t>42366735</t>
  </si>
  <si>
    <t>DURAN ANQUISE HAROL ALEXANDER</t>
  </si>
  <si>
    <t>44188864</t>
  </si>
  <si>
    <t>ESCOBAR SARMIENTO RALF MAXIMO</t>
  </si>
  <si>
    <t>42404113</t>
  </si>
  <si>
    <t>GIL CAIRA OMAR VIDAL</t>
  </si>
  <si>
    <t>45839037</t>
  </si>
  <si>
    <t>LOPEZ ROCHA CARLA MARIA DEL ROSARIO</t>
  </si>
  <si>
    <t>ADMINNISTRACION DE EMPRESAS</t>
  </si>
  <si>
    <t>01866328</t>
  </si>
  <si>
    <t>LUPACA PAXI ISAAC</t>
  </si>
  <si>
    <t>45495716</t>
  </si>
  <si>
    <t>MAMANI APAZA URIEL</t>
  </si>
  <si>
    <t>43567164</t>
  </si>
  <si>
    <t>PANIURA FLORES HEBERT ANGEL</t>
  </si>
  <si>
    <t>42030633</t>
  </si>
  <si>
    <t>RAMOS GALINDO ELEAZAR APARICIO</t>
  </si>
  <si>
    <t>00677821</t>
  </si>
  <si>
    <t>ROMERO VARGAS DENNIS ABEL</t>
  </si>
  <si>
    <t>40826221</t>
  </si>
  <si>
    <t>VASQUEZ BERMEJO JIMMY DANNY PERCY</t>
  </si>
  <si>
    <t>43683440</t>
  </si>
  <si>
    <t>VILCA VELAZCO YADIN SEBASTIAN</t>
  </si>
  <si>
    <t>71804233</t>
  </si>
  <si>
    <t>ABSI NUÑEZ YASMIN FARIDE</t>
  </si>
  <si>
    <t>01327405</t>
  </si>
  <si>
    <t>BERMEJO BEDOYA JOSE LUIS</t>
  </si>
  <si>
    <t>70202298</t>
  </si>
  <si>
    <t>CASTILLO CARBAJAL JUAN JOSE</t>
  </si>
  <si>
    <t>45813228</t>
  </si>
  <si>
    <t>CHARAJA INCACUTIPA YESENIA MILAGROS</t>
  </si>
  <si>
    <t>48800302</t>
  </si>
  <si>
    <t>CHIRA APAZA VERONICA PILAR</t>
  </si>
  <si>
    <t>45894252</t>
  </si>
  <si>
    <t>COLQUE BAZAN KATTY PATRICIA</t>
  </si>
  <si>
    <t>LICENCIADA EN SOCIOLOGIA</t>
  </si>
  <si>
    <t>47483717</t>
  </si>
  <si>
    <t>CORNEJO ABARCA BLANCA LUZ</t>
  </si>
  <si>
    <t>70237247</t>
  </si>
  <si>
    <t>CRUZ CCANCCAPA YESSICA</t>
  </si>
  <si>
    <t>43978533</t>
  </si>
  <si>
    <t>DELGADO CUENTAS RUBEN JONATHAN</t>
  </si>
  <si>
    <t>70424416</t>
  </si>
  <si>
    <t>ESCALANTE CRUCES ARANTXA ROSA</t>
  </si>
  <si>
    <t>70341237</t>
  </si>
  <si>
    <t>FARFAN CUSSI PATRICK KEVIN</t>
  </si>
  <si>
    <t>ADMINISTRACION </t>
  </si>
  <si>
    <t>45668409</t>
  </si>
  <si>
    <t>HUMPIRI MELO SILVIA ADELAIDE</t>
  </si>
  <si>
    <t>72329817</t>
  </si>
  <si>
    <t>MELO LOPE MIRIAN GISELY</t>
  </si>
  <si>
    <t>70240445</t>
  </si>
  <si>
    <t>OCHATOMA CARRILLO JHERSON CHRISTIAN</t>
  </si>
  <si>
    <t>01325318</t>
  </si>
  <si>
    <t>PALAO BARRA JUAN JOSE</t>
  </si>
  <si>
    <t>70377369</t>
  </si>
  <si>
    <t>PIZARRO VIVEROS JENIFFER MITZUE</t>
  </si>
  <si>
    <t>01292328</t>
  </si>
  <si>
    <t>QUILCA MORALES RUBEN</t>
  </si>
  <si>
    <t>70082858</t>
  </si>
  <si>
    <t>QUISPE CRUZ KATHERINE XUXA</t>
  </si>
  <si>
    <t>42981232</t>
  </si>
  <si>
    <t>RIVERA RAMOS MILAGROS</t>
  </si>
  <si>
    <t>70155382</t>
  </si>
  <si>
    <t>TITO LOZA BREMETCH</t>
  </si>
  <si>
    <t>70290578</t>
  </si>
  <si>
    <t>TITO RAMIREZ CARMEN LISSETH</t>
  </si>
  <si>
    <t>45486818</t>
  </si>
  <si>
    <t>TORRES VERA WALTER GIOVANY</t>
  </si>
  <si>
    <t>JEFE ZONAL DE PUNO</t>
  </si>
  <si>
    <t>10248384</t>
  </si>
  <si>
    <t>VALENCIA CORAL CARLOS ADRIAN</t>
  </si>
  <si>
    <t>43042386</t>
  </si>
  <si>
    <t>YUCRA ROJAS YONY HELBERT</t>
  </si>
  <si>
    <t>44864484</t>
  </si>
  <si>
    <t>NORIEGA MUÑOZ ISAI</t>
  </si>
  <si>
    <t>ASISTENTE OPERATIVO EN PASAPORTE</t>
  </si>
  <si>
    <t>45878151</t>
  </si>
  <si>
    <t>RAMIREZ RIOS ALBERTO SEGUNDO</t>
  </si>
  <si>
    <t>JEFE ZONAL TARAPOTO</t>
  </si>
  <si>
    <t>08147264</t>
  </si>
  <si>
    <t>RENGIFO ARIAS MIGUEL ANGEL</t>
  </si>
  <si>
    <t>41858880</t>
  </si>
  <si>
    <t>ROMERO HUAMAN EVELYN GERALDINE</t>
  </si>
  <si>
    <t>45517984</t>
  </si>
  <si>
    <t>SANTILLAN SANTILLAN ERIKA KATHERINE</t>
  </si>
  <si>
    <t>ASISTENTE DE REGISTRO Y ATENCIO AL USUARIO</t>
  </si>
  <si>
    <t>44485730</t>
  </si>
  <si>
    <t>SUSANIBAR PORTOCARRERO JOSE ANTONIO</t>
  </si>
  <si>
    <t>CIENCIAS DE LA COMUNICACIÓN Y TURISMO</t>
  </si>
  <si>
    <t>ASISTENTE DE REGISTRO DE EXTRANJERO</t>
  </si>
  <si>
    <t>72386014</t>
  </si>
  <si>
    <t>TAFUR HIDALGO MADISSON MISHELL</t>
  </si>
  <si>
    <t>00683153</t>
  </si>
  <si>
    <t>ABARCA GUEVARA ALICIA VICTORIA</t>
  </si>
  <si>
    <t>04405539</t>
  </si>
  <si>
    <t>ACEVEDO VELASQUEZ ANA ELIZABETH</t>
  </si>
  <si>
    <t>45568895</t>
  </si>
  <si>
    <t>AGUILAR BUSTAMANTE GISELA CANDY</t>
  </si>
  <si>
    <t>45514109</t>
  </si>
  <si>
    <t>ALAMEDA QUEREVALU RAFAEL ANTONIO</t>
  </si>
  <si>
    <t>INGENIERÍA AGROINDUSTRIAL</t>
  </si>
  <si>
    <t>71248926</t>
  </si>
  <si>
    <t>ALAMEDA QUEREVALU SERGIO ENRIQUE</t>
  </si>
  <si>
    <t>INGENIERÍA DE LA PRODUCCIÓN Y ADMINISTRACIÓN</t>
  </si>
  <si>
    <t>04642794</t>
  </si>
  <si>
    <t>ALAVE ARCAYA MARIBEL YANETH</t>
  </si>
  <si>
    <t>43849988</t>
  </si>
  <si>
    <t>APAZA ILLACHURA LUIS MIGUEL</t>
  </si>
  <si>
    <t>41710302</t>
  </si>
  <si>
    <t>CABRERA LLANQUE EVA YUDITH</t>
  </si>
  <si>
    <t>01878100</t>
  </si>
  <si>
    <t>CAMA DELGADO JUSTA EMERITA</t>
  </si>
  <si>
    <t>41624488</t>
  </si>
  <si>
    <t>CAPIA CHOQUE PEDRO</t>
  </si>
  <si>
    <t>42101566</t>
  </si>
  <si>
    <t xml:space="preserve">CARLEVARINO ARAGON LINDA IBIS </t>
  </si>
  <si>
    <t>44977606</t>
  </si>
  <si>
    <t>CASTILLA VELIZ MARJORIE XIOMARA</t>
  </si>
  <si>
    <t>00430008</t>
  </si>
  <si>
    <t>CASTILLO COHAILA EDITH MILAGROS</t>
  </si>
  <si>
    <t>43444504</t>
  </si>
  <si>
    <t>CHAVEZ SOTO JORGE LUIS</t>
  </si>
  <si>
    <t>43893810</t>
  </si>
  <si>
    <t>CHOQUE CACERES GIOMAR FRESIA</t>
  </si>
  <si>
    <t>44701889</t>
  </si>
  <si>
    <t>DEL CARPIO RUMICHE LOURDES JOCELIN</t>
  </si>
  <si>
    <t>41090869</t>
  </si>
  <si>
    <t>DOMINGUEZ OJEDA ERICK LEONCIO</t>
  </si>
  <si>
    <t>45496516</t>
  </si>
  <si>
    <t>DURAND YUFRA EDUARDO FELIX</t>
  </si>
  <si>
    <t>44753077</t>
  </si>
  <si>
    <t>ESTRADA NIETO TESSIA CAROLINA</t>
  </si>
  <si>
    <t>00488762</t>
  </si>
  <si>
    <t>FLORES MAMANI NORMA REYNA</t>
  </si>
  <si>
    <t>44986635</t>
  </si>
  <si>
    <t>FLORES MELLO IRMA DEL ROSARIO</t>
  </si>
  <si>
    <t>70241993</t>
  </si>
  <si>
    <t>FLORES ROQUE NATALY LIBYA PETRONILA</t>
  </si>
  <si>
    <t>41945240</t>
  </si>
  <si>
    <t>FRANCO HUAYANAY JORGE ALEJANDRO</t>
  </si>
  <si>
    <t>45065901</t>
  </si>
  <si>
    <t>GARATE PARI KATHERINE MARGOT</t>
  </si>
  <si>
    <t>44926375</t>
  </si>
  <si>
    <t>GARCIA CUEVA BRIAN GERARDO</t>
  </si>
  <si>
    <t>44016815</t>
  </si>
  <si>
    <t>GONZALES SEGALES CECILIA DARINA</t>
  </si>
  <si>
    <t>45807551</t>
  </si>
  <si>
    <t>HERRERA DE LA TORRE ASTRID SHAHANAZ</t>
  </si>
  <si>
    <t>42332807</t>
  </si>
  <si>
    <t>HUANACUNI MAQUERA GISSELA</t>
  </si>
  <si>
    <t>00493016</t>
  </si>
  <si>
    <t>JOAQUIN VARGAS ROSMERY VIANEY</t>
  </si>
  <si>
    <t>40768480</t>
  </si>
  <si>
    <t>LIU JIMENEZ JULIO CESAR</t>
  </si>
  <si>
    <t>40642557</t>
  </si>
  <si>
    <t>LLERENA JUAREZ KARINA MARIA</t>
  </si>
  <si>
    <t>42424757</t>
  </si>
  <si>
    <t>LUNA PILCO VICTOR ALONSO</t>
  </si>
  <si>
    <t>41110851</t>
  </si>
  <si>
    <t>MARON MAYTA VANESA ELIZABETH GRACIELA</t>
  </si>
  <si>
    <t>00793261</t>
  </si>
  <si>
    <t>MARTINEZ CONDE ROSA MARIA</t>
  </si>
  <si>
    <t>44966264</t>
  </si>
  <si>
    <t>MEDINA BERLANGA JUNJI JACINTO JOSHELIN</t>
  </si>
  <si>
    <t>44176563</t>
  </si>
  <si>
    <t>MELENDEZ FERRER DIANA ROSA</t>
  </si>
  <si>
    <t>46537035</t>
  </si>
  <si>
    <t>MENDOZA ARANZAMENDI GIMBELLY</t>
  </si>
  <si>
    <t>43541122</t>
  </si>
  <si>
    <t>MIRANDA CAMACHO ROBERTO CARLOS</t>
  </si>
  <si>
    <t>45365546</t>
  </si>
  <si>
    <t>MORALES ARIAS LUIS MIGUEL</t>
  </si>
  <si>
    <t>45752308</t>
  </si>
  <si>
    <t>MUENTE LOPEZ MILDRED ADRIANA</t>
  </si>
  <si>
    <t>43000633</t>
  </si>
  <si>
    <t>NINA LUPACA PORFIRIO MOISES</t>
  </si>
  <si>
    <t>APOYO PROFSIONAL EN ADMINISTRACIÓN</t>
  </si>
  <si>
    <t>40190162</t>
  </si>
  <si>
    <t>PACHECO SANCHEZ WENDY SOLEDAD</t>
  </si>
  <si>
    <t>44326830</t>
  </si>
  <si>
    <t>PACO CHIPANA JESSICA LUZ</t>
  </si>
  <si>
    <t>40301441</t>
  </si>
  <si>
    <t>PALZA AYCA CARLOS GILBERTO</t>
  </si>
  <si>
    <t>00795171</t>
  </si>
  <si>
    <t>PILCO CARBAJAL JUAN CARLOS</t>
  </si>
  <si>
    <t>41592141</t>
  </si>
  <si>
    <t>PINTO LARA CESAR ARMANDO</t>
  </si>
  <si>
    <t>44192153</t>
  </si>
  <si>
    <t>PORTUGAL CARVALLO WENDY ALEGRIA</t>
  </si>
  <si>
    <t>00499633</t>
  </si>
  <si>
    <t>QUENTA CHIRI YOGARA KARINA</t>
  </si>
  <si>
    <t>40235592</t>
  </si>
  <si>
    <t>REYNOSO GUZMAN MILAGROS DEL ROSARIO</t>
  </si>
  <si>
    <t>00517327</t>
  </si>
  <si>
    <t>RODRIGUEZ CUTIPA MERCEDES DORA</t>
  </si>
  <si>
    <t>00469500</t>
  </si>
  <si>
    <t>ROQUE MAMANI LUZMILA MIRELLA</t>
  </si>
  <si>
    <t>40876700</t>
  </si>
  <si>
    <t>SALDARRIAGA VERA RONALD ALBERTO</t>
  </si>
  <si>
    <t>45019772</t>
  </si>
  <si>
    <t>SALINAS LEON PATRICIA DENISSE</t>
  </si>
  <si>
    <t>19253867</t>
  </si>
  <si>
    <t>SANTILLAN CUSI JOHNNY ANTONY</t>
  </si>
  <si>
    <t>00792905</t>
  </si>
  <si>
    <t>SILVA ZEGARRA YESSENIA MARISOL</t>
  </si>
  <si>
    <t>45665105</t>
  </si>
  <si>
    <t>TAIPE ROMAN HEBERTS YOSEP</t>
  </si>
  <si>
    <t>43674590</t>
  </si>
  <si>
    <t>TEJADA LAGUNA NADIA PAOLA</t>
  </si>
  <si>
    <t>25001196</t>
  </si>
  <si>
    <t>TELLO SUAREZ MANUEL FELIPE</t>
  </si>
  <si>
    <t>45521989</t>
  </si>
  <si>
    <t>TICONA VARGAS ROGGER VICTOR</t>
  </si>
  <si>
    <t>00492750</t>
  </si>
  <si>
    <t>VALDERRAMA RODRIGUEZ ANDY ROBERT</t>
  </si>
  <si>
    <t>00472122</t>
  </si>
  <si>
    <t>VILLANUEVA ESTRADA JORGE LUIS</t>
  </si>
  <si>
    <t>00495296</t>
  </si>
  <si>
    <t>VILLASANTE MONTES ROSSANA JUDITH</t>
  </si>
  <si>
    <t>41471310</t>
  </si>
  <si>
    <t>ALANOCA ROJAS DE FRANCO JACLYN GIOVANA</t>
  </si>
  <si>
    <t>71000430</t>
  </si>
  <si>
    <t>ALVITES CERVANTES MARIA GRAZZIA</t>
  </si>
  <si>
    <t>43851639</t>
  </si>
  <si>
    <t>ARIAS BERRIOS CAROLINA SOLSIREE</t>
  </si>
  <si>
    <t>00515768</t>
  </si>
  <si>
    <t>AROCUTIPA QUISPE NELSON</t>
  </si>
  <si>
    <t>43243573</t>
  </si>
  <si>
    <t>BELTRAN VIZCARRA LUIS MANUEL</t>
  </si>
  <si>
    <t>46097794</t>
  </si>
  <si>
    <t>BRAVO CAMPOS NIELSEN</t>
  </si>
  <si>
    <t>45236989</t>
  </si>
  <si>
    <t>CABANA CONDORI LUZ MARIBEL</t>
  </si>
  <si>
    <t>42239071</t>
  </si>
  <si>
    <t>CABEZUDO CONTRERAS LUIS ANTONIO</t>
  </si>
  <si>
    <t>71051555</t>
  </si>
  <si>
    <t>CABRERA JARA HEBER JHONATAN</t>
  </si>
  <si>
    <t>CIENCIAS MENCION EN INFORMATICA Y SISTEMAS</t>
  </si>
  <si>
    <t>46091252</t>
  </si>
  <si>
    <t>CAIRO GONZALEZ ANA MARCELA</t>
  </si>
  <si>
    <t>73051426</t>
  </si>
  <si>
    <t>CALDERON CASTILLO MAYHORIN STEFANI</t>
  </si>
  <si>
    <t>43764706</t>
  </si>
  <si>
    <t>CASTRO ESTELA GRISEL MILENA</t>
  </si>
  <si>
    <t>CIENCIAS DE LA COMUNICACIÓN SOCIAL</t>
  </si>
  <si>
    <t>44525642</t>
  </si>
  <si>
    <t>CCALLE CHURA REYNALDO</t>
  </si>
  <si>
    <t>47285330</t>
  </si>
  <si>
    <t>CCOPA HUANCA JESSICA MARIA YURIKO</t>
  </si>
  <si>
    <t>42214061</t>
  </si>
  <si>
    <t>CHINO LANCHIPA JENNY MARIA</t>
  </si>
  <si>
    <t>45277935</t>
  </si>
  <si>
    <t>COAILA YUFRA PABLO MOISES</t>
  </si>
  <si>
    <t>00520098</t>
  </si>
  <si>
    <t>CONDORI CRUZ GLADYS LEONOR</t>
  </si>
  <si>
    <t>CIENCIAS CON MENCION EN INGENIERIA Y SISTEMAS</t>
  </si>
  <si>
    <t>71821396</t>
  </si>
  <si>
    <t>CONDORI DE LA VEGA HELAMAN NOLBERTO</t>
  </si>
  <si>
    <t>42795030</t>
  </si>
  <si>
    <t>CORTEZ GUTIERREZ YESENIA LIZBETH</t>
  </si>
  <si>
    <t>46338219</t>
  </si>
  <si>
    <t>DE LA FUENTE REYNA JORGE ALBERTO</t>
  </si>
  <si>
    <t>44372416</t>
  </si>
  <si>
    <t>DELGADO MENENDEZ DENISE ARACELY</t>
  </si>
  <si>
    <t>LICENCIADA EN COMUNICACION SOCIAL</t>
  </si>
  <si>
    <t>43460959</t>
  </si>
  <si>
    <t>DIAZ PEÑA JAMES IVERTY</t>
  </si>
  <si>
    <t>71788377</t>
  </si>
  <si>
    <t>DOUMENZ LUIZ ALEXANDRA FIORELLA</t>
  </si>
  <si>
    <t>41901493</t>
  </si>
  <si>
    <t>ESCOBAR CONDE KELLY YSABEL</t>
  </si>
  <si>
    <t>41850640</t>
  </si>
  <si>
    <t>ESCOBAR SIERRA NAZIA</t>
  </si>
  <si>
    <t>INGENIERA EN ADMINISTRACIÓN DE EMPRESAS</t>
  </si>
  <si>
    <t>47746772</t>
  </si>
  <si>
    <t>ESPINOZA CHUCUYA ELIANA REBECA</t>
  </si>
  <si>
    <t>71879131</t>
  </si>
  <si>
    <t>FARFAN COLQUE DIANA JACKELINE</t>
  </si>
  <si>
    <t>70065491</t>
  </si>
  <si>
    <t>FARFAN VARGAS MIGUEL ANGEL</t>
  </si>
  <si>
    <t>71223045</t>
  </si>
  <si>
    <t>FEBRES ESPINOZA MARIA JOSE</t>
  </si>
  <si>
    <t>42776057</t>
  </si>
  <si>
    <t>FLORES TINTAYA YOVANA MARGOT</t>
  </si>
  <si>
    <t>47565603</t>
  </si>
  <si>
    <t>FLORES VALDEZ MELISSA DEL ROSARIO</t>
  </si>
  <si>
    <t>42288603</t>
  </si>
  <si>
    <t>FRANCO APAZA CESAR ANTONIO</t>
  </si>
  <si>
    <t>71583854</t>
  </si>
  <si>
    <t>GAMARRA PEÑA FIORELLA PATRICIA</t>
  </si>
  <si>
    <t>45951904</t>
  </si>
  <si>
    <t>GANDOLFO CARDENAS JUAN ANDRES</t>
  </si>
  <si>
    <t>44895866</t>
  </si>
  <si>
    <t>GIGLIO ASENCIOS PAOLO ALBERTO</t>
  </si>
  <si>
    <t>45112445</t>
  </si>
  <si>
    <t>GIL LIRA ELAR RICARDO</t>
  </si>
  <si>
    <t>71253886</t>
  </si>
  <si>
    <t>GONZALO CCUSI NELLY STEFANY</t>
  </si>
  <si>
    <t>71984198</t>
  </si>
  <si>
    <t>GUEVARA CHIPOCO ENRIQUE ANTONIO</t>
  </si>
  <si>
    <t>42860275</t>
  </si>
  <si>
    <t>GUILLEN CASAS CYNTHIA MAGALY</t>
  </si>
  <si>
    <t>00517631</t>
  </si>
  <si>
    <t>GUILLERMO SALGADO KARINA ISELLA</t>
  </si>
  <si>
    <t>42844684</t>
  </si>
  <si>
    <t>GUISA ESPINOZA ALONSO MARTIN</t>
  </si>
  <si>
    <t>71509985</t>
  </si>
  <si>
    <t>IGLESIAS BERNAOLA FABRICIA STEPHANY</t>
  </si>
  <si>
    <t> ECONOMIA Y MICROFINANZAS</t>
  </si>
  <si>
    <t>44143948</t>
  </si>
  <si>
    <t>INFANTE PILCO DELMA DIANA</t>
  </si>
  <si>
    <t>47058109</t>
  </si>
  <si>
    <t>LARICO VELASQUEZ ANA VILMA</t>
  </si>
  <si>
    <t>70023086</t>
  </si>
  <si>
    <t>LUQUE SOTO DANIEL ENRIQUE</t>
  </si>
  <si>
    <t>45824676</t>
  </si>
  <si>
    <t>MILLER TEJERINA CARLOS ALBERTO</t>
  </si>
  <si>
    <t>46025169</t>
  </si>
  <si>
    <t>MOLLEAPAZA FLORES CINTHIA PAOLA</t>
  </si>
  <si>
    <t>43510518</t>
  </si>
  <si>
    <t>MONTENEGRO CACERES JOHANN MARTIN VISELY</t>
  </si>
  <si>
    <t>70814214</t>
  </si>
  <si>
    <t>MONTES DE OCA PAREDES STEPHANIE FIORELLA</t>
  </si>
  <si>
    <t>45418266</t>
  </si>
  <si>
    <t>MORA GUTIERREZ GISSELLA DE LAS NIEVES</t>
  </si>
  <si>
    <t>42140994</t>
  </si>
  <si>
    <t>PACCI LOPEZ MELISSA VANESSA</t>
  </si>
  <si>
    <t>ADMINISTRACIÓN DE EMPRESAS.</t>
  </si>
  <si>
    <t>44692406</t>
  </si>
  <si>
    <t>PARIA CONDORI YESSENIA ARACELLI</t>
  </si>
  <si>
    <t>44674545</t>
  </si>
  <si>
    <t>PEREZ CUADROS RENZO EDUARDO</t>
  </si>
  <si>
    <t>40984389</t>
  </si>
  <si>
    <t>PICOAGA MORALES JOSE ALBERTO</t>
  </si>
  <si>
    <t>JEFE ZONAL TACNA</t>
  </si>
  <si>
    <t>16791472</t>
  </si>
  <si>
    <t>PISFIL GONZALES PERCY FERNANDO</t>
  </si>
  <si>
    <t>47306747</t>
  </si>
  <si>
    <t>PIZARRO LLANOS SERGIO NICOLAS</t>
  </si>
  <si>
    <t>42064470</t>
  </si>
  <si>
    <t>PIZARRO SANCHEZ EDUARDO ENRIQUE</t>
  </si>
  <si>
    <t>CIENCIAS DE LA COMUNICACION SOCIAL</t>
  </si>
  <si>
    <t>43495930</t>
  </si>
  <si>
    <t>PORTUGAL CAIPA CLAUDIA XIMENA</t>
  </si>
  <si>
    <t>41451710</t>
  </si>
  <si>
    <t>POTEREYCO PALZA VLADIMIR NICOLAY</t>
  </si>
  <si>
    <t>47106978</t>
  </si>
  <si>
    <t>RAMIREZ MERMA ANDREA CECILIA</t>
  </si>
  <si>
    <t>70690677</t>
  </si>
  <si>
    <t>RAMOS ALBARRACIN GIULIANA YVETH</t>
  </si>
  <si>
    <t>BACHILLER DERECHO Y CIENCIAS POLÍTICAS</t>
  </si>
  <si>
    <t>71243851</t>
  </si>
  <si>
    <t>RAMOS RECAVARREN ESTEPHANY MILAGROS</t>
  </si>
  <si>
    <t>45849905</t>
  </si>
  <si>
    <t>SIERRA RODRIGUEZ MARIA ALEJANDRA</t>
  </si>
  <si>
    <t>INGENIERÍA EN INFORMÁTICA Y SISTEMAS</t>
  </si>
  <si>
    <t>41415308</t>
  </si>
  <si>
    <t>TAPIA MONTES HENRY ARNALDO</t>
  </si>
  <si>
    <t>71309509</t>
  </si>
  <si>
    <t>TESILLO GOMEZ CYNTHIA MAYUMI</t>
  </si>
  <si>
    <t>71650144</t>
  </si>
  <si>
    <t>VALERIANO ARGANDOÑA CYNTHIA TATIANA</t>
  </si>
  <si>
    <t>70615847</t>
  </si>
  <si>
    <t>VELA GOMEZ CARLA ALEJANDRA</t>
  </si>
  <si>
    <t>43993248</t>
  </si>
  <si>
    <t>VINCHA FLORES JORGE ENRIQUE</t>
  </si>
  <si>
    <t>00797711</t>
  </si>
  <si>
    <t>NAJAR QUISPE SENON</t>
  </si>
  <si>
    <t>08872989</t>
  </si>
  <si>
    <t>FLORES CHAVEZ JUAN ANTONIO</t>
  </si>
  <si>
    <t>45634542</t>
  </si>
  <si>
    <t>NINAJA ZAPANA BASILIO</t>
  </si>
  <si>
    <t>44307557</t>
  </si>
  <si>
    <t>FLORES MARTINEZ GABY LISSETS</t>
  </si>
  <si>
    <t>45635225</t>
  </si>
  <si>
    <t>BARRANTES LINDAO LIZETH GERALDIN</t>
  </si>
  <si>
    <t>GESTIÓN EN HOTELERÍA Y TURISMO</t>
  </si>
  <si>
    <t>41330238</t>
  </si>
  <si>
    <t>GONZALES PRADA CALDERON ANA MERCEDES</t>
  </si>
  <si>
    <t>00249375</t>
  </si>
  <si>
    <t>JULIAN GOMEZ MARIA ROSA</t>
  </si>
  <si>
    <t>44657725</t>
  </si>
  <si>
    <t>MEDINA CAMPAÑA KARLA NUTSIDEY</t>
  </si>
  <si>
    <t>00239662</t>
  </si>
  <si>
    <t>OLIVOS CALMET IDELFONSO</t>
  </si>
  <si>
    <t>00248642</t>
  </si>
  <si>
    <t>PALAS OVIEDO ROSSEMARY</t>
  </si>
  <si>
    <t>CONTADORA PUBLICA</t>
  </si>
  <si>
    <t>44312198</t>
  </si>
  <si>
    <t>PARDO MELENDEZ JECSY LILI</t>
  </si>
  <si>
    <t>41742769</t>
  </si>
  <si>
    <t>PEÑA MERINO KARIN ELENA</t>
  </si>
  <si>
    <t>ABOGADO / MAESTRIA EN GESTION PUBLICA</t>
  </si>
  <si>
    <t>47277876</t>
  </si>
  <si>
    <t>PUICON URIARTE INGRID DALILA</t>
  </si>
  <si>
    <t>40261063</t>
  </si>
  <si>
    <t>QUEVEDO VEGAS KARINA FABIOLA</t>
  </si>
  <si>
    <t>44093846</t>
  </si>
  <si>
    <t>ROSILLO PRECIADO DELMY CLARIBEL</t>
  </si>
  <si>
    <t>72851464</t>
  </si>
  <si>
    <t>VEGAS ARCAYA DANAE MICHEL</t>
  </si>
  <si>
    <t>18074643</t>
  </si>
  <si>
    <t>AMAYA REYNA JORGE VICTOR</t>
  </si>
  <si>
    <t>45585292</t>
  </si>
  <si>
    <t>ANCAJIMA YACILA JOSE ALEXANDER</t>
  </si>
  <si>
    <t>45925786</t>
  </si>
  <si>
    <t>ARENAS CRUZ JHON LEWIS</t>
  </si>
  <si>
    <t>GESTION EN HOTELERIA Y TURISMO</t>
  </si>
  <si>
    <t>45282954</t>
  </si>
  <si>
    <t>ATARAMA JIMENEZ JACINTA DANIELA</t>
  </si>
  <si>
    <t>42270835</t>
  </si>
  <si>
    <t>ATUNCAR VELIZ ALDO RAY</t>
  </si>
  <si>
    <t>70070843</t>
  </si>
  <si>
    <t>AVILA LALANGUI  OLIVIA</t>
  </si>
  <si>
    <t>41879557</t>
  </si>
  <si>
    <t>BEJARANO PEÑA GERARDO</t>
  </si>
  <si>
    <t>INGENIERÍA ELECTRÓNICA Y TELECOMUNICACIONES</t>
  </si>
  <si>
    <t>47367561</t>
  </si>
  <si>
    <t>BERMEJO ALVARADO DIANA TATIANA</t>
  </si>
  <si>
    <t>44812667</t>
  </si>
  <si>
    <t>BERNABE LUJAN ERIKA VANESSA</t>
  </si>
  <si>
    <t>06805281</t>
  </si>
  <si>
    <t>BRAÑEZ VEGA MARIA LUISA</t>
  </si>
  <si>
    <t>48008110</t>
  </si>
  <si>
    <t>BRAVO OCHOA MARCIA YADIRA</t>
  </si>
  <si>
    <t>46665564</t>
  </si>
  <si>
    <t>CASTILLO GAONA PAOLA DEL MILAGRO</t>
  </si>
  <si>
    <t>45486970</t>
  </si>
  <si>
    <t>CEDILLO VILELA ZHAMIR LUIS ISMAEL</t>
  </si>
  <si>
    <t>40908631</t>
  </si>
  <si>
    <t>CHIROQUE RAMIREZ ROGER CHARLY</t>
  </si>
  <si>
    <t>44395345</t>
  </si>
  <si>
    <t>CORDOVA RAMOS EDSON RODOLFO</t>
  </si>
  <si>
    <t>LICENCIADO EN GESTION EN HOTELERIA Y TURISMO</t>
  </si>
  <si>
    <t>46048181</t>
  </si>
  <si>
    <t>CORONADO ZARATE ROCIO CECILIA</t>
  </si>
  <si>
    <t>48293965</t>
  </si>
  <si>
    <t>CORREA GRANDA PRISCILLA MADELEYNE</t>
  </si>
  <si>
    <t>71871053</t>
  </si>
  <si>
    <t>CORREA GUEVARA YEMYLKA KATHYANNA</t>
  </si>
  <si>
    <t>41404685</t>
  </si>
  <si>
    <t>CORREA PEÑA MELISSA ELIZABETH</t>
  </si>
  <si>
    <t>71717626</t>
  </si>
  <si>
    <t>CRUZ CASTILLO PATRICIA MARISABEL</t>
  </si>
  <si>
    <t>45148626</t>
  </si>
  <si>
    <t>CRUZ DELGADO PABLO ISMAEL</t>
  </si>
  <si>
    <t>70064244</t>
  </si>
  <si>
    <t>CRUZ GONZALES SANDY LILYBETH</t>
  </si>
  <si>
    <t>46276143</t>
  </si>
  <si>
    <t>ELERA JIMENEZ JHOANNA DEL PILAR</t>
  </si>
  <si>
    <t>44893281</t>
  </si>
  <si>
    <t>FLORES CALLE ANDORA DEL CARMEN</t>
  </si>
  <si>
    <t>46833671</t>
  </si>
  <si>
    <t>FLORES GRANDA RICHARD JUNIOR</t>
  </si>
  <si>
    <t>43061470</t>
  </si>
  <si>
    <t>FLORES INFANTE KATHERINNE KRIZIA</t>
  </si>
  <si>
    <t>ADMISTRACION</t>
  </si>
  <si>
    <t>43697054</t>
  </si>
  <si>
    <t>GAMBOA ZAVALA ALBERT YHONATAN</t>
  </si>
  <si>
    <t>CIENCIAS DE LA COMPUTACION</t>
  </si>
  <si>
    <t>43505285</t>
  </si>
  <si>
    <t>GOMEZ SILVA LESLY VANESSA</t>
  </si>
  <si>
    <t>47470050</t>
  </si>
  <si>
    <t>INFANTES YUPANQUI OSMAR HEINER</t>
  </si>
  <si>
    <t>74894430</t>
  </si>
  <si>
    <t>ISAZIGA PEÑA GABRIELA JULIANA</t>
  </si>
  <si>
    <t>46221346</t>
  </si>
  <si>
    <t>LEON PRADO ROXANA MARGARITA</t>
  </si>
  <si>
    <t>46654192</t>
  </si>
  <si>
    <t>LLACSAHUACHE ROJAS EMILY</t>
  </si>
  <si>
    <t>72174309</t>
  </si>
  <si>
    <t>LOPEZ RAMIREZ ELISABETH ADELINE</t>
  </si>
  <si>
    <t>46851656</t>
  </si>
  <si>
    <t>LOPEZ RAMOS MELISSA STEFANNI</t>
  </si>
  <si>
    <t>45047537</t>
  </si>
  <si>
    <t>MALDONADO SILVA JENNIFER ALEXANDRA</t>
  </si>
  <si>
    <t>46792091</t>
  </si>
  <si>
    <t>MARTINEZ VILCHEZ KEYLA GEYRALDINE</t>
  </si>
  <si>
    <t>45478493</t>
  </si>
  <si>
    <t>MC GUIRE GUEVARA JOSE LUIS</t>
  </si>
  <si>
    <t>00326417</t>
  </si>
  <si>
    <t>MENA PRECIADO YENY</t>
  </si>
  <si>
    <t>46405643</t>
  </si>
  <si>
    <t>MIO BERECHE MARIA ISABEL</t>
  </si>
  <si>
    <t>45607297</t>
  </si>
  <si>
    <t>MORALES SERNAQUE VANESSA DEL PILAR</t>
  </si>
  <si>
    <t>ADMINISTRACIÓN DE TURISMO Y HOTELERÍA</t>
  </si>
  <si>
    <t>44619874</t>
  </si>
  <si>
    <t>MORI BARRETO MELISSA LISSETH</t>
  </si>
  <si>
    <t>45925794</t>
  </si>
  <si>
    <t>ODAR BARRETO ZULLY NEREYDA</t>
  </si>
  <si>
    <t>46097902</t>
  </si>
  <si>
    <t>OLIVA SAAVEDRA YULIANA FRAISIA</t>
  </si>
  <si>
    <t>45554518</t>
  </si>
  <si>
    <t>OYOLA MORAN YESSENIA ANAY</t>
  </si>
  <si>
    <t>CIENCIAS ECONÓMICAS-MENCIÓN EN ADMINISTRACIÓN</t>
  </si>
  <si>
    <t>70163120</t>
  </si>
  <si>
    <t>PALMA ALVITEZ YENNIFER MARIA</t>
  </si>
  <si>
    <t>42973511</t>
  </si>
  <si>
    <t>PAREDES SANJINEZ DAVID EFRAN</t>
  </si>
  <si>
    <t>71702404</t>
  </si>
  <si>
    <t>PEÑA COBEÑA JAIRO DAVID</t>
  </si>
  <si>
    <t>45957685</t>
  </si>
  <si>
    <t>PEÑA ROMAN UBER JHOEL</t>
  </si>
  <si>
    <t>47248966</t>
  </si>
  <si>
    <t>QUEVEDO CRUZ RONALD KEVIN</t>
  </si>
  <si>
    <t>47744681</t>
  </si>
  <si>
    <t>REYES ROMAN MADALINA</t>
  </si>
  <si>
    <t>44514112</t>
  </si>
  <si>
    <t>ROSALES CELI ALEXANDRA</t>
  </si>
  <si>
    <t>BACHILLER EN GESTION EN HOTELERIA Y TURISMO</t>
  </si>
  <si>
    <t>70516169</t>
  </si>
  <si>
    <t>RUGEL DIOS WENDY JACKSAY</t>
  </si>
  <si>
    <t>BACHILLER EN DERECHO Y CIENCIA POLÍTICA</t>
  </si>
  <si>
    <t>45695561</t>
  </si>
  <si>
    <t>SALDARRIAGA LEON KHEILY LIZBETH</t>
  </si>
  <si>
    <t>46943979</t>
  </si>
  <si>
    <t>SANCHEZ YARLEQUE CINDY LIZBETH</t>
  </si>
  <si>
    <t>CIENCIAS ECONÓMICAS-MENCIÓN EN CONTABILIDAD</t>
  </si>
  <si>
    <t>43908832</t>
  </si>
  <si>
    <t>SOKOLOWSKI ESTELA DASYL NINOSKA</t>
  </si>
  <si>
    <t>45616584</t>
  </si>
  <si>
    <t>SOSA MENDOZA DE ARCA MELISSA</t>
  </si>
  <si>
    <t>48678154</t>
  </si>
  <si>
    <t>SOSA SALAZAR MAYLIT</t>
  </si>
  <si>
    <t>JEFE ZONAL DE TUMBES</t>
  </si>
  <si>
    <t>09884890</t>
  </si>
  <si>
    <t>ORREGO ALCALA DE ACOSTA LITA PATRICIA</t>
  </si>
  <si>
    <t>ABOGADO / LICENCIADO EN ENFERMERIA</t>
  </si>
  <si>
    <t>47015097</t>
  </si>
  <si>
    <t>SOTOMAYOR BUENDIA ESTHER CAROLINA</t>
  </si>
  <si>
    <t>LICENCIADA EN ADMINISTRACIÓN</t>
  </si>
  <si>
    <t>42811019</t>
  </si>
  <si>
    <t>TORO CORDOVA YOVANY ONEIDA</t>
  </si>
  <si>
    <t>43628488</t>
  </si>
  <si>
    <t>VENCES HUILCA NATALY MELISSA</t>
  </si>
  <si>
    <t>46052726</t>
  </si>
  <si>
    <t>VERA MURO JOHAN ROOSEVELT</t>
  </si>
  <si>
    <t>46702494</t>
  </si>
  <si>
    <t>VILLACORTA ESPINOZA KATHERINE EDITH</t>
  </si>
  <si>
    <t>48059513</t>
  </si>
  <si>
    <t>YACILA DIOS WINY SILVANA</t>
  </si>
  <si>
    <t>47359301</t>
  </si>
  <si>
    <t>YOVERA CHAVEZ SANDY CAROLINA</t>
  </si>
  <si>
    <t>72883559</t>
  </si>
  <si>
    <t>ZARATE GARCIA YESSENIA LIZBETH</t>
  </si>
  <si>
    <t>70083941</t>
  </si>
  <si>
    <t>DAVIS MARTINEZ HERRICK ANDERSON</t>
  </si>
  <si>
    <t>48064052</t>
  </si>
  <si>
    <t>ESPINOZA RENTERIA JESUS ALBERTO</t>
  </si>
  <si>
    <t>45497789</t>
  </si>
  <si>
    <t>OLAYA GRANDA MAIKOL ANTONIO</t>
  </si>
  <si>
    <t>46901884</t>
  </si>
  <si>
    <t>LANDAZURI RODRIGO MILTHRON GIAN FRANCO</t>
  </si>
  <si>
    <t>43654110</t>
  </si>
  <si>
    <t>SALDAÑA GUEVARA MIGUEL ANGEL</t>
  </si>
  <si>
    <t>60846070</t>
  </si>
  <si>
    <t>CAMPOS MORENO NAZARETH DE LOS ANGELES</t>
  </si>
  <si>
    <t>73812581</t>
  </si>
  <si>
    <t>CAMPOS LUDEÑA LUIS DAVID</t>
  </si>
  <si>
    <t>41023488</t>
  </si>
  <si>
    <t>PRECIADO REYES JOHN EDILBERTO</t>
  </si>
  <si>
    <t>43807676</t>
  </si>
  <si>
    <t>BACA FERNANDEZ HUGO CARLOS</t>
  </si>
  <si>
    <t>40107074</t>
  </si>
  <si>
    <t>GALLARDO  SEMINARIO FREDDY ROLAND</t>
  </si>
  <si>
    <t>JEFE ZONAL DE PUCALLPA</t>
  </si>
  <si>
    <t>22474066</t>
  </si>
  <si>
    <t>MENDOZA VALVERDE LUIS FILOTHER</t>
  </si>
  <si>
    <t>INGENIERO INDUSTRIAL / MAG. EN MEDIO AMBIENTE Y DESARROLLO SOSTENIBLE</t>
  </si>
  <si>
    <t>46447069</t>
  </si>
  <si>
    <t>GARCIA VALLES BETTY CARMEN</t>
  </si>
  <si>
    <t>40005884</t>
  </si>
  <si>
    <t>LLAIQUI JAUREGUI MARCOS GABRIEL</t>
  </si>
  <si>
    <t>43731466</t>
  </si>
  <si>
    <t>RAMIREZ MOZOMBITE MARIA MARCIA</t>
  </si>
  <si>
    <t>46155066</t>
  </si>
  <si>
    <t>BARDALES MARTINEZ GIOVANNA MILAGROS</t>
  </si>
  <si>
    <t>44789944</t>
  </si>
  <si>
    <t>CAMACHO PANIAGUA MARYURI</t>
  </si>
  <si>
    <t>41492660</t>
  </si>
  <si>
    <t>CARRASCO SOLANO EDGAR MOISES</t>
  </si>
  <si>
    <t>70467547</t>
  </si>
  <si>
    <t>CUZCANO CASTILLO GIAFAR RAFAEL</t>
  </si>
  <si>
    <t>ECONOMISTA ESPECIALISTA NEGOCIOS INTERNACIONALES</t>
  </si>
  <si>
    <t>40192279</t>
  </si>
  <si>
    <t>ESQUIVEZ RUIZ NORA LINA</t>
  </si>
  <si>
    <t>47288556</t>
  </si>
  <si>
    <t>HUANIO REATEGUI JOSELIN PIERO</t>
  </si>
  <si>
    <t>72219010</t>
  </si>
  <si>
    <t>MELENDEZ HUARANGA PAUL JOSEF</t>
  </si>
  <si>
    <t>ECONOMIA Y NEGOCIOS INTERNACIONALES</t>
  </si>
  <si>
    <t>45343391</t>
  </si>
  <si>
    <t>PEREZ MELENDEZ CARLA ORQUIDEA</t>
  </si>
  <si>
    <t>47467212</t>
  </si>
  <si>
    <t>RUIZ CASTRO PEDRO</t>
  </si>
  <si>
    <t>73776938</t>
  </si>
  <si>
    <t>SINTI AREVALO CINTHYA PAOLA</t>
  </si>
  <si>
    <t>46587189</t>
  </si>
  <si>
    <t>URBIETTA BRAST PAOLO CESAR</t>
  </si>
  <si>
    <t>46034954</t>
  </si>
  <si>
    <t>VIENA ROJAS CESAR ALEXANDRE</t>
  </si>
  <si>
    <t>ASISTENTE DE REGISTRO</t>
  </si>
  <si>
    <t>10784185</t>
  </si>
  <si>
    <t>ALMEYDA DEZA JOSE MANUEL</t>
  </si>
  <si>
    <t>43015302</t>
  </si>
  <si>
    <t>CASTILLO RODRIGUEZ LIZBETH</t>
  </si>
  <si>
    <t>ASISTENTES DE REGISTRO</t>
  </si>
  <si>
    <t>44255237</t>
  </si>
  <si>
    <t>GOMEZ YAURI ISAI MANUEL</t>
  </si>
  <si>
    <t>46693614</t>
  </si>
  <si>
    <t>HUAUYA GARCIA JACQUELINE MADELEINE</t>
  </si>
  <si>
    <t>74580663</t>
  </si>
  <si>
    <t>MACHUCA PEREZ GENESIS YEMINA</t>
  </si>
  <si>
    <t>41691861</t>
  </si>
  <si>
    <t>MARTINEZ ESPINOZA PEDRO RICHARD</t>
  </si>
  <si>
    <t>45100604</t>
  </si>
  <si>
    <t>MIRANDA GALLARDO GLADYS GISELA</t>
  </si>
  <si>
    <t>09049787</t>
  </si>
  <si>
    <t>PEREZ RUIZ ELVA</t>
  </si>
  <si>
    <t>CIENCIAS ECÓNOMICAS</t>
  </si>
  <si>
    <t>09724958</t>
  </si>
  <si>
    <t>QUIÑONES CHOQUEHUANCA ALICIA BEATRIZ</t>
  </si>
  <si>
    <t>45982717</t>
  </si>
  <si>
    <t>QUISPE MALPARTIDA ALVARO EUSEBIO</t>
  </si>
  <si>
    <t>46850589</t>
  </si>
  <si>
    <t>RODRIGUEZ LOYOLA STEFAN ANTHONY</t>
  </si>
  <si>
    <t>20067539</t>
  </si>
  <si>
    <t>ROLANDO MENENDEZ LUCIA AURORA</t>
  </si>
  <si>
    <t>20021912</t>
  </si>
  <si>
    <t>RUDAS TINOCO  RUTY ELVA</t>
  </si>
  <si>
    <t>43582938</t>
  </si>
  <si>
    <t>SANTAMARIA LOPEZ ROSA LILIANA</t>
  </si>
  <si>
    <t>45770722</t>
  </si>
  <si>
    <t>SAUCEDO GUEVARA ZUZETTY FIORELA</t>
  </si>
  <si>
    <t>48291881</t>
  </si>
  <si>
    <t>SEBASTIAN HERNANDEZ MIGUEL ANGEL</t>
  </si>
  <si>
    <t>SUBGERENTE DE REGISTROS EXTRANJEROS</t>
  </si>
  <si>
    <t>08210229</t>
  </si>
  <si>
    <t>SILVA SANTISTEBAN SANCHEZ CONSUELO DEL CARMEN</t>
  </si>
  <si>
    <t>42874007</t>
  </si>
  <si>
    <t>TERRONES VILLANUEVA MANUELA JESUS</t>
  </si>
  <si>
    <t>70318225</t>
  </si>
  <si>
    <t>VELASQUEZ CHAMORRO ANGIE FRANSHESKA</t>
  </si>
  <si>
    <t>43060523</t>
  </si>
  <si>
    <t>VIZCARRA MARINO CESAR ALVARO</t>
  </si>
  <si>
    <t>45429994</t>
  </si>
  <si>
    <t>ZUÑIGA MERINO MARTIN IVAN</t>
  </si>
  <si>
    <t>44243461</t>
  </si>
  <si>
    <t>ACOSTA MOLINA CARLOS ENRIQUE</t>
  </si>
  <si>
    <t>44534459</t>
  </si>
  <si>
    <t>ALATA CCARHUAS ELIZABETH ADELAIDA</t>
  </si>
  <si>
    <t>COORDINADOR EN REGISTRO MIGRATORIO NACIONALES</t>
  </si>
  <si>
    <t>25770081</t>
  </si>
  <si>
    <t>ALCANTARA CASTAÑEDA CARMEN CAROL</t>
  </si>
  <si>
    <t>ASISTENTE DE REGISTRO DE EXTRANJEROS</t>
  </si>
  <si>
    <t>44532147</t>
  </si>
  <si>
    <t>AMAYA BRONCANO SANDRA ELENA</t>
  </si>
  <si>
    <t>45240981</t>
  </si>
  <si>
    <t>ATENCIO CALDERON MARIA LIZBETH</t>
  </si>
  <si>
    <t>44174932</t>
  </si>
  <si>
    <t>BALAREZO ORTIZ CHRISTIAN</t>
  </si>
  <si>
    <t>70104868</t>
  </si>
  <si>
    <t>BALDEON RICALDI JOCELYN ELVIRA</t>
  </si>
  <si>
    <t>47367159</t>
  </si>
  <si>
    <t>BAZAN MORALES JESUS ALONSO</t>
  </si>
  <si>
    <t>45330282</t>
  </si>
  <si>
    <t>BENAVENTE RODRIGUEZ PERCY CRISTHIAN</t>
  </si>
  <si>
    <t>MARKETING</t>
  </si>
  <si>
    <t>45876266</t>
  </si>
  <si>
    <t>BENAVIDES SANTOS SONNY STEVEN D'PONTI</t>
  </si>
  <si>
    <t>73052717</t>
  </si>
  <si>
    <t>BOZA ARRIETA KATHERINE ESTHER</t>
  </si>
  <si>
    <t>46879472</t>
  </si>
  <si>
    <t>BRAVO TRUJILLO STEPHANIE</t>
  </si>
  <si>
    <t>48772753</t>
  </si>
  <si>
    <t>CARLIN MENDOZA OSCAR ANTONIO</t>
  </si>
  <si>
    <t>46719435</t>
  </si>
  <si>
    <t>CHUMPITAZ ABAD JUANITA MARYORY</t>
  </si>
  <si>
    <t>GERENTE DE REGISTROS MIGRATORIOS</t>
  </si>
  <si>
    <t>09866010</t>
  </si>
  <si>
    <t>CELI SILVA DE RUIZ LIUBEN DEL PILAR</t>
  </si>
  <si>
    <t>47699550</t>
  </si>
  <si>
    <t>CISNEROS QUISPE OLGA PASCUALA</t>
  </si>
  <si>
    <t>45850674</t>
  </si>
  <si>
    <t>COLLANTES DAZA ANDRES KELTON</t>
  </si>
  <si>
    <t>47599526</t>
  </si>
  <si>
    <t>CONDE SOLIS ANA LUCERO</t>
  </si>
  <si>
    <t>46919613</t>
  </si>
  <si>
    <t>CORCUERA CACERES MARLENE</t>
  </si>
  <si>
    <t>SUBGERENTE DE REGISTROS NACIONALES</t>
  </si>
  <si>
    <t>10452640</t>
  </si>
  <si>
    <t>ROMERO GUARNIZ EMERSON ANTONIO</t>
  </si>
  <si>
    <t>INGENIERO INDUSTRIAL / MAGISTER EN ADM. ESTRATEGICA DE EMPRESAS</t>
  </si>
  <si>
    <t>42467596</t>
  </si>
  <si>
    <t>CRUZ GARCIA ROSA ELVIRA</t>
  </si>
  <si>
    <t>45671720</t>
  </si>
  <si>
    <t>DAVILA CHUJANDAMA ENNA PRISCILLA</t>
  </si>
  <si>
    <t>10206251</t>
  </si>
  <si>
    <t>DAVILA JIMENEZ MARCO ANTONIO</t>
  </si>
  <si>
    <t>46865257</t>
  </si>
  <si>
    <t>DAVILA MARTINEZ JACKELYN JAME</t>
  </si>
  <si>
    <t>41936558</t>
  </si>
  <si>
    <t>DE LA BORDA MEJIA FANNY</t>
  </si>
  <si>
    <t>46834100</t>
  </si>
  <si>
    <t>ESTRADA PUMA CARLOS ALBERTO</t>
  </si>
  <si>
    <t>47900911</t>
  </si>
  <si>
    <t>FLORES SU LIMEY MARICARMEN</t>
  </si>
  <si>
    <t>42920110</t>
  </si>
  <si>
    <t>GOMEZ SOLANO MERCEDES OLIVIA</t>
  </si>
  <si>
    <t>46483257</t>
  </si>
  <si>
    <t>GONZALES HIDALGO EMILIO</t>
  </si>
  <si>
    <t>46568677</t>
  </si>
  <si>
    <t>GUTIERREZ SABINO KELLY STEFANI</t>
  </si>
  <si>
    <t>44893644</t>
  </si>
  <si>
    <t>KCUTUCALLA BAUTISTA JESSICA GIOVANNA</t>
  </si>
  <si>
    <t>44477920</t>
  </si>
  <si>
    <t>LESCANO MELENDEZ LOURDES MILAGROS</t>
  </si>
  <si>
    <t>44299480</t>
  </si>
  <si>
    <t>MANSILLA RODRIGUEZ VICTOR EDUARDO</t>
  </si>
  <si>
    <t>72624423</t>
  </si>
  <si>
    <t>MAYA VELARDE LUIS AUGUSTO</t>
  </si>
  <si>
    <t>46897303</t>
  </si>
  <si>
    <t>MENDOZA LINO ADRIANA ESTHEFANNY</t>
  </si>
  <si>
    <t>40354468</t>
  </si>
  <si>
    <t>MENENDEZ SUAREZ JOSE ANTONIO</t>
  </si>
  <si>
    <t>44324729</t>
  </si>
  <si>
    <t>MORI NAVARRO MILAGROS</t>
  </si>
  <si>
    <t>46765999</t>
  </si>
  <si>
    <t>ORE CHACPI MARIA LAURA</t>
  </si>
  <si>
    <t>ANALISTA DE REGISTRO DE INFORMACION</t>
  </si>
  <si>
    <t>47404484</t>
  </si>
  <si>
    <t>PALOMINO GUILLEN RONALD DANIEL</t>
  </si>
  <si>
    <t>45878442</t>
  </si>
  <si>
    <t>PASTOR SILVA NATALY MILAGROS ISABEL</t>
  </si>
  <si>
    <t>ESPECIALISTA EN CONTROL DE GESTION</t>
  </si>
  <si>
    <t>32305099</t>
  </si>
  <si>
    <t>PEÑA SANTILLAN MAURA MAGDALENA</t>
  </si>
  <si>
    <t>ABOGADO / MAESTRA EN GESTIÓN PÚBLICA</t>
  </si>
  <si>
    <t>44345543</t>
  </si>
  <si>
    <t>PERALTA HUASASQUICHE GERMAN</t>
  </si>
  <si>
    <t>44910013</t>
  </si>
  <si>
    <t>PONTE AVELINO VICTOR ANDRE</t>
  </si>
  <si>
    <t>42501634</t>
  </si>
  <si>
    <t>REQUENA BELLIDO ESTHER</t>
  </si>
  <si>
    <t>ASISTENTE ADMINSITRATIVO</t>
  </si>
  <si>
    <t>44910804</t>
  </si>
  <si>
    <t>REYES MORENO MANUEL ALEXANDER</t>
  </si>
  <si>
    <t>45619174</t>
  </si>
  <si>
    <t>RIOS CHAVEZ KATERIN DANITZA</t>
  </si>
  <si>
    <t>08420446</t>
  </si>
  <si>
    <t>ROJO SILVA MIGUEL RODOMIRO</t>
  </si>
  <si>
    <t>45909666</t>
  </si>
  <si>
    <t>SANCHEZ LOPEZ MARCO ANTONIO</t>
  </si>
  <si>
    <t>25776261</t>
  </si>
  <si>
    <t>SANTOS HUERTO BARBARA CRISTINA</t>
  </si>
  <si>
    <t>45720428</t>
  </si>
  <si>
    <t>SARMIENTO AYALA JORGE LUIS</t>
  </si>
  <si>
    <t>45513313</t>
  </si>
  <si>
    <t>SOTO ROMERO SAIDA SARA</t>
  </si>
  <si>
    <t>10735419</t>
  </si>
  <si>
    <t>TALAVERA O'HARA JHENY ELVIRA</t>
  </si>
  <si>
    <t>46916091</t>
  </si>
  <si>
    <t>TIMO FLORES CLAUDIA ROMINA</t>
  </si>
  <si>
    <t>46541209</t>
  </si>
  <si>
    <t>TINEO DIAZ KAREN LIZETH</t>
  </si>
  <si>
    <t>42968781</t>
  </si>
  <si>
    <t>TORIBIO TELLO ILMIN ROOSVEL</t>
  </si>
  <si>
    <t>PERITO BIOMETRICO</t>
  </si>
  <si>
    <t>44042326</t>
  </si>
  <si>
    <t>VALENCIA CHAPARRO RONNIE ALFREDO</t>
  </si>
  <si>
    <t>ADMINISTRACIÓN Y CIENCIAS POLICIALES</t>
  </si>
  <si>
    <t>70493566</t>
  </si>
  <si>
    <t>VALQUI ROSAS FRED SANTIAGO</t>
  </si>
  <si>
    <t>44311548</t>
  </si>
  <si>
    <t>VARGAS PIZARRO OMAR MOISES</t>
  </si>
  <si>
    <t>47702442</t>
  </si>
  <si>
    <t>VASQUEZ SALAZAR CONSUELO NATHALY</t>
  </si>
  <si>
    <t>09591122</t>
  </si>
  <si>
    <t>VICTORIO GAMARRA ROBERTO</t>
  </si>
  <si>
    <t>10154504</t>
  </si>
  <si>
    <t>VILLANUEVA ENRIQUEZ RAQUEL JOSEFA</t>
  </si>
  <si>
    <t>72868172</t>
  </si>
  <si>
    <t>ZAPATA ANDIA KARLA CAROLINA</t>
  </si>
  <si>
    <t>CIENCIAS POLITICAS</t>
  </si>
  <si>
    <t>42556192</t>
  </si>
  <si>
    <t>RODRIGUEZ VEGA FRITZ RIMBERTI</t>
  </si>
  <si>
    <t>44799065</t>
  </si>
  <si>
    <t>ALMANDOS VARGAS PILAR STEPHANIE</t>
  </si>
  <si>
    <t>72222498</t>
  </si>
  <si>
    <t>RUIZ HUARANGA CLAUDIA MARIA</t>
  </si>
  <si>
    <t>40764785</t>
  </si>
  <si>
    <t>QUIJANDRIA AREVALO LUIS RUBEN</t>
  </si>
  <si>
    <t>43142780</t>
  </si>
  <si>
    <t>LOZANO PEREZ GLORIA KAROLINA</t>
  </si>
  <si>
    <t>ADMINISTRACION Y GESTION DE EMPRESAS</t>
  </si>
  <si>
    <t>47393007</t>
  </si>
  <si>
    <t>RIOS AREVALO ANGELA ANDREA</t>
  </si>
  <si>
    <t>72501551</t>
  </si>
  <si>
    <t>PAZ HUAMAN JOSE GIULIAN GIANPIERE</t>
  </si>
  <si>
    <t>45986992</t>
  </si>
  <si>
    <t>CARRANZA RIOS LIZ KARINA</t>
  </si>
  <si>
    <t>47144745</t>
  </si>
  <si>
    <t>QUISPE TORRES KENNY FRANKLYN</t>
  </si>
  <si>
    <t>45242415</t>
  </si>
  <si>
    <t>CARHUAPOMA JIMENEZ ROMEL RAUL</t>
  </si>
  <si>
    <t>74236421</t>
  </si>
  <si>
    <t>JIMENEZ PALACIOS YAJAIRA MAC HELEN</t>
  </si>
  <si>
    <t>70252844</t>
  </si>
  <si>
    <t>VASQUEZ PUQUIO NILSSON EDWARD</t>
  </si>
  <si>
    <t>ADMINISTRACIÓN PÚBLICA Y GESTIÓN SOCIAL</t>
  </si>
  <si>
    <t>41760593</t>
  </si>
  <si>
    <t>RODRIGUEZ QUISPE OSCAR ARMANDO</t>
  </si>
  <si>
    <t>41182879</t>
  </si>
  <si>
    <t>MELENDEZ PAREDES GABRIEL</t>
  </si>
  <si>
    <t>10191480</t>
  </si>
  <si>
    <t>ANAYA PEREZ RUIBAL CARLA CECILIA</t>
  </si>
  <si>
    <t>PROFESIONAL PARA APOYO LEGAL</t>
  </si>
  <si>
    <t>40929137</t>
  </si>
  <si>
    <t>COMETIVOS GALARZA MILAGROS</t>
  </si>
  <si>
    <t>GERENTE DE POLITICA MIGRATORIA</t>
  </si>
  <si>
    <t>25570781</t>
  </si>
  <si>
    <t>MORENO BERRIOS LUIS FERNANDO</t>
  </si>
  <si>
    <t>RESPONSABLE EN INTEGRACION MIGRATORIO</t>
  </si>
  <si>
    <t>07599018</t>
  </si>
  <si>
    <t>VEGA BENDEZU KATIA</t>
  </si>
  <si>
    <t>CIENCIA SOCIAL</t>
  </si>
  <si>
    <t>45572203</t>
  </si>
  <si>
    <t>JARA OSTOS JAIME ROLANDO</t>
  </si>
  <si>
    <t>SIN ESTUDIOS REGISTRADOS EN SUNEDU</t>
  </si>
  <si>
    <t>42241734</t>
  </si>
  <si>
    <t>CRUZADO PINELO ALAN</t>
  </si>
  <si>
    <t>76418856</t>
  </si>
  <si>
    <t>PINEDA VERGARA ROYER ESTIP</t>
  </si>
  <si>
    <t>40707455</t>
  </si>
  <si>
    <t>PEÑA PALOMINO  SONIA</t>
  </si>
  <si>
    <t>BACHILLER EN CIENCIAS DE LA COMUNICACION</t>
  </si>
  <si>
    <t>48439172</t>
  </si>
  <si>
    <t>SANDOVAL IZQUIERDO TALIA MILAGROS</t>
  </si>
  <si>
    <t>71100160</t>
  </si>
  <si>
    <t>AREVALO LAZO LEYMI LILI</t>
  </si>
  <si>
    <t>LICENCIADA EN ADMINISTRACIÓN CON MENCIÓN EN ADMINISTRACIÓN PÚBLICA</t>
  </si>
  <si>
    <t>41444448</t>
  </si>
  <si>
    <t>CCOYA CORDOVA ELGAR</t>
  </si>
  <si>
    <t>41290813</t>
  </si>
  <si>
    <t>CORMAN TRUJILLO JUAN</t>
  </si>
  <si>
    <t>BACHILLER EN CIENCIAS - ESTADISTICA E INFORMATICA</t>
  </si>
  <si>
    <t>72898515</t>
  </si>
  <si>
    <t>TORRES CRUZ LEYLA MIRIAM</t>
  </si>
  <si>
    <t>73489034</t>
  </si>
  <si>
    <t>API CASELLI IVONNE CECILIA</t>
  </si>
  <si>
    <t>GERENTE DE REGISTRO MIGRATORIO</t>
  </si>
  <si>
    <t>06729495</t>
  </si>
  <si>
    <t>JIMENEZ MURILLO FELIX ROBERTO</t>
  </si>
  <si>
    <t>42271530</t>
  </si>
  <si>
    <t>BALLADARES POSADA JOSE MANUEL</t>
  </si>
  <si>
    <t>ASESOR LEGAL EN SERVICIOS Y PROCEDIMIENTOS MIGRATORIOS</t>
  </si>
  <si>
    <t>46882916</t>
  </si>
  <si>
    <t>RAFAEL RIVEROS KATHERINE SHARELLY</t>
  </si>
  <si>
    <t>01327170</t>
  </si>
  <si>
    <t>LACUAÑA ALAVE JOHN LINDER</t>
  </si>
  <si>
    <t>47562155</t>
  </si>
  <si>
    <t>ALCALA QUISPE THALIA MAYTÉ MIA</t>
  </si>
  <si>
    <t>72211222</t>
  </si>
  <si>
    <t>LAZO ACOSTA LUIS ABEL</t>
  </si>
  <si>
    <t>44615814</t>
  </si>
  <si>
    <t>HIDALGO DIAZ LINO FRANCIS</t>
  </si>
  <si>
    <t>45300221</t>
  </si>
  <si>
    <t>RIOS MORI MARVIN JEFRY</t>
  </si>
  <si>
    <t>45404405</t>
  </si>
  <si>
    <t>LEDESMA TICONA PAMELA MICHELY</t>
  </si>
  <si>
    <t>70141755</t>
  </si>
  <si>
    <t>BELLIDO CASTRO ADHELY</t>
  </si>
  <si>
    <t>PROFESIONAL EN INGENIERIA O ARQUITECTURA</t>
  </si>
  <si>
    <t>10219791</t>
  </si>
  <si>
    <t>ARELLANO CRUZADO ROSANA ALICIA</t>
  </si>
  <si>
    <t>40991350</t>
  </si>
  <si>
    <t>TRIVEÑO RODRIGUEZ JORDAN BARICK</t>
  </si>
  <si>
    <t>41779404</t>
  </si>
  <si>
    <t>ZARATE AREVALO LUZ YOHANA</t>
  </si>
  <si>
    <t>70252415</t>
  </si>
  <si>
    <t>GALARCEP NORIEGA FLOR DE MARIA</t>
  </si>
  <si>
    <t>41652322</t>
  </si>
  <si>
    <t>CRIOLLO BARRETO MARGARITA ISABEL</t>
  </si>
  <si>
    <t xml:space="preserve">ABOGADO </t>
  </si>
  <si>
    <t>25659400</t>
  </si>
  <si>
    <t>PALMA DEL CARPIO DAPHNE ELISA</t>
  </si>
  <si>
    <t>44395344</t>
  </si>
  <si>
    <t>GARCIA ACOSTA MARLON GABRIEL</t>
  </si>
  <si>
    <t>00256359</t>
  </si>
  <si>
    <t>QUEVEDO RUJEL EMMA YESENIA</t>
  </si>
  <si>
    <t>47086397</t>
  </si>
  <si>
    <t>NAVARRO SANTIAGO CLAUDIA ANDREA CONSUELO</t>
  </si>
  <si>
    <t>44522310</t>
  </si>
  <si>
    <t>LOZANO SILVA  LIDIA PAOLA</t>
  </si>
  <si>
    <t>09443698</t>
  </si>
  <si>
    <t>QUINTEROS CHAMORRO WALTER EDUARDO</t>
  </si>
  <si>
    <t>44817040</t>
  </si>
  <si>
    <t>GRIJALVA IRAZABAL GRECIA NOHELY</t>
  </si>
  <si>
    <t>44337560</t>
  </si>
  <si>
    <t>SAMANIEGO MARCHAN DIANA KATHERINE</t>
  </si>
  <si>
    <t>70560900</t>
  </si>
  <si>
    <t>LLANOS RODRIGUEZ DIANA</t>
  </si>
  <si>
    <t>08730792</t>
  </si>
  <si>
    <t>VALLEJOS AGREDA GILBERT FERNANDO</t>
  </si>
  <si>
    <t>43169686</t>
  </si>
  <si>
    <t>JARECCA COTRADO MARTHA MARLENI</t>
  </si>
  <si>
    <t>71237667</t>
  </si>
  <si>
    <t>DOMINGUEZ BRAVO MELINA DEL CARMEN</t>
  </si>
  <si>
    <t>42399455</t>
  </si>
  <si>
    <t>VILLALVA FRAGA JOSE BELAUNDE</t>
  </si>
  <si>
    <t>16520589</t>
  </si>
  <si>
    <t>PAZ SEGURA CARLOS ALBERTO</t>
  </si>
  <si>
    <t>10627616</t>
  </si>
  <si>
    <t>ROMERO RODRIGUEZ JESSICA PAOLA</t>
  </si>
  <si>
    <t>44918446</t>
  </si>
  <si>
    <t>IZQUIERDO BECERRA SAUL</t>
  </si>
  <si>
    <t>42865390</t>
  </si>
  <si>
    <t>CARRILLO PORRAS AUGUSTO</t>
  </si>
  <si>
    <t>44683406</t>
  </si>
  <si>
    <t>TORO MONTERO DEIBBY DONALD</t>
  </si>
  <si>
    <t>10122835</t>
  </si>
  <si>
    <t>CELIS HUAMAN MIRKO</t>
  </si>
  <si>
    <t>73417544</t>
  </si>
  <si>
    <t>RAMOS NAVARRO MIRKALA JANNETH</t>
  </si>
  <si>
    <t>ANALISTA II DE SEGUIMIENTO Y MONITOREO DE INDICADORES DE GESTION</t>
  </si>
  <si>
    <t>09390037</t>
  </si>
  <si>
    <t>DIAZ ECHENIQUE MELCHOR ANGEL</t>
  </si>
  <si>
    <t>06767380</t>
  </si>
  <si>
    <t>ESCUDERO CABADA ANDRES</t>
  </si>
  <si>
    <t>ANALISTA EN PROCESOS DE SELECCIÓN</t>
  </si>
  <si>
    <t>10458526</t>
  </si>
  <si>
    <t>MOYA GONZALES ROLANDO</t>
  </si>
  <si>
    <t>43569305</t>
  </si>
  <si>
    <t>CORNEJO CANALES KAREN CARMEN</t>
  </si>
  <si>
    <t>45126673</t>
  </si>
  <si>
    <t>FERNANDEZ ROQUE CECILIA</t>
  </si>
  <si>
    <t>42165355</t>
  </si>
  <si>
    <t>PACHECO GALVAN ELIZABETH EDUBIJES</t>
  </si>
  <si>
    <t>70435607</t>
  </si>
  <si>
    <t>GUERRERO CAIRO DANIELA TERESA</t>
  </si>
  <si>
    <t>47344995</t>
  </si>
  <si>
    <t>CASTILLO MORANTE LUIS FELIPE</t>
  </si>
  <si>
    <t>43417459</t>
  </si>
  <si>
    <t>PAULINO CONTRERAS JOEL</t>
  </si>
  <si>
    <t>29446403</t>
  </si>
  <si>
    <t>ANDIA CHAVEZ  RUTH VILMA</t>
  </si>
  <si>
    <t>46927737</t>
  </si>
  <si>
    <t>VILLACORTA VILLARREAL LUCERO IDALITH</t>
  </si>
  <si>
    <t>ANALISTA JUNIOR DE PLANILLAS</t>
  </si>
  <si>
    <t>42577735</t>
  </si>
  <si>
    <t>HUANACO OSCCOHUILLCA LUIS ALBERTO</t>
  </si>
  <si>
    <t>ANALISTA II EN PRESUPUESTO PUBLICO</t>
  </si>
  <si>
    <t>41346633</t>
  </si>
  <si>
    <t>MATHEWS GARCIA LEYSI DIANA</t>
  </si>
  <si>
    <t>ANALISTA EN PROYECTOS DE INVERSION</t>
  </si>
  <si>
    <t>42445412</t>
  </si>
  <si>
    <t>ALCALDE HUAMAN CARLOS</t>
  </si>
  <si>
    <t>41133177</t>
  </si>
  <si>
    <t>RIOS YUPANQUI  FERNANDO PAVEL</t>
  </si>
  <si>
    <t>46076533</t>
  </si>
  <si>
    <t>LEON LOPEZ CESAR ORLANDO</t>
  </si>
  <si>
    <t>44316114</t>
  </si>
  <si>
    <t>ANGULO IBAÑEZ SHIRLEY ALANA</t>
  </si>
  <si>
    <t>70420911</t>
  </si>
  <si>
    <t>MARILL PEREA MICHAEL JUNIOR</t>
  </si>
  <si>
    <t>18120078</t>
  </si>
  <si>
    <t>VILLANUEVA BOBADILLA ABRAHAM ALEXANDER</t>
  </si>
  <si>
    <t>45372378</t>
  </si>
  <si>
    <t>GUTIERREZ CALDERON MELISSA CATHERINE</t>
  </si>
  <si>
    <t>42182962</t>
  </si>
  <si>
    <t>VICENTE ROJAS LAURA BETTY</t>
  </si>
  <si>
    <t>70308524</t>
  </si>
  <si>
    <t>VASQUEZ LINO CHRISTIAN EDUARDO</t>
  </si>
  <si>
    <t>47618352</t>
  </si>
  <si>
    <t>CUBAS ALZAMORA SALLY</t>
  </si>
  <si>
    <t>47548472</t>
  </si>
  <si>
    <t>VILLAR RAMIREZ ROXANA VANESSA</t>
  </si>
  <si>
    <t>47105662</t>
  </si>
  <si>
    <t>OLIVAS CARHUAMACA ELENA MERLYN</t>
  </si>
  <si>
    <t>10615744</t>
  </si>
  <si>
    <t>CHAVEZ RABANAL WILLINGTON</t>
  </si>
  <si>
    <t>44661120</t>
  </si>
  <si>
    <t>GHERSI CORDOVA FRANS HENDRIK</t>
  </si>
  <si>
    <t>ASESOR - CATEGORIA AS2 DE DESPACHO</t>
  </si>
  <si>
    <t>25765904</t>
  </si>
  <si>
    <t>CANCHARI OBREGON GUIDO ARNALDO</t>
  </si>
  <si>
    <t>46742683</t>
  </si>
  <si>
    <t>CAMPOS VERA  GONZALO SPENCER</t>
  </si>
  <si>
    <t>43187482</t>
  </si>
  <si>
    <t>FIGUEROA CARRION Juan Antonio</t>
  </si>
  <si>
    <t>70585322</t>
  </si>
  <si>
    <t>VARGAS AVALOS RENZO MANFREDDY</t>
  </si>
  <si>
    <t>40667983</t>
  </si>
  <si>
    <t>PULACHE ALVAREZ CARLA MIRTHA</t>
  </si>
  <si>
    <t>48000456</t>
  </si>
  <si>
    <t>ESCALA VIGNOLO LOURDES LORENA</t>
  </si>
  <si>
    <t>ESPECIALISTA LEGAL EN PROCESO ADMINISTRATIVO DISCIPLINARIO</t>
  </si>
  <si>
    <t>42045336</t>
  </si>
  <si>
    <t>TABOADA SUAREZ BENY MARIBEL</t>
  </si>
  <si>
    <t>08083142</t>
  </si>
  <si>
    <t>CHAVEZ RIVEROS VICTOR ISMAEL</t>
  </si>
  <si>
    <t>47157141</t>
  </si>
  <si>
    <t>BICERREL MONDALGO MIJAEL ALCIDES</t>
  </si>
  <si>
    <t>72450808</t>
  </si>
  <si>
    <t>DIAZ MOGOLLON MARTHA MERCEDES TERESA</t>
  </si>
  <si>
    <t>71326680</t>
  </si>
  <si>
    <t>ROJAS RODRIGUEZ  VINCENT ALDAIR</t>
  </si>
  <si>
    <t>SOCIOLOGO</t>
  </si>
  <si>
    <t>43682773</t>
  </si>
  <si>
    <t>CHAVEZ SAUCEDO KELLY YOLANDA</t>
  </si>
  <si>
    <t>45508770</t>
  </si>
  <si>
    <t>AGUIRRE TREJO ALFREDO HENRY</t>
  </si>
  <si>
    <t>47561920</t>
  </si>
  <si>
    <t>CHUNGA CARHUATOCTO RICHARD WESLLY</t>
  </si>
  <si>
    <t>40557977</t>
  </si>
  <si>
    <t>CASARETTO MOSTACERO OSCAR FRANCISCO</t>
  </si>
  <si>
    <t xml:space="preserve">ESPECIALISTA EN ARQUITECTURA </t>
  </si>
  <si>
    <t>09938091</t>
  </si>
  <si>
    <t>FLORES BASAURI RICARDO MANUEL MARTIN</t>
  </si>
  <si>
    <t>46188594</t>
  </si>
  <si>
    <t>GONZALEZ YACILA DIEGO ARMANDO</t>
  </si>
  <si>
    <t>00248595</t>
  </si>
  <si>
    <t>ARENAS HERRERA JOSE LUIS</t>
  </si>
  <si>
    <t>00251238</t>
  </si>
  <si>
    <t>LAVALLE ROJAS EDDUARD JAMER</t>
  </si>
  <si>
    <t>70046633</t>
  </si>
  <si>
    <t>SERNA FARFAN YOHANA ESMITH</t>
  </si>
  <si>
    <t>46200279</t>
  </si>
  <si>
    <t>ZARATE RODRIGUEZ IRVIN YEES</t>
  </si>
  <si>
    <t>44725299</t>
  </si>
  <si>
    <t>QUISPE ABANTO MAYRA LILIBETH</t>
  </si>
  <si>
    <t>48174584</t>
  </si>
  <si>
    <t>ZAPATA LARA BRIXSSET ALEJANDRA</t>
  </si>
  <si>
    <t>ANALISTA EN EJECUCION DE PROYECTOS DE INVERSION</t>
  </si>
  <si>
    <t>42090246</t>
  </si>
  <si>
    <t>VELASQUEZ GAYOSO GUSTAVO</t>
  </si>
  <si>
    <t>06805402</t>
  </si>
  <si>
    <t>CAMAHUALI PIZARRO VERONICA IVONNE</t>
  </si>
  <si>
    <t>42363506</t>
  </si>
  <si>
    <t>MENDOZA GUERRERO MIGUEL ALBERTO</t>
  </si>
  <si>
    <t>46119762</t>
  </si>
  <si>
    <t>CORONADO OJEDA KATHERINE ELIZABETH</t>
  </si>
  <si>
    <t>44783752</t>
  </si>
  <si>
    <t>MAQUERHUA CARPIO PAMELA PAOLA</t>
  </si>
  <si>
    <t>42314156</t>
  </si>
  <si>
    <t>FLORES TOROBEO CLEBER LEONEL</t>
  </si>
  <si>
    <t>06200136</t>
  </si>
  <si>
    <t>MENDIVES LAURA MANUEL JESUS</t>
  </si>
  <si>
    <t>44254298</t>
  </si>
  <si>
    <t>ALVAREZ FUENTES CHRISTIAN ALBERTO</t>
  </si>
  <si>
    <t>70618355</t>
  </si>
  <si>
    <t>ANCAJIMA SILVA IRIANA BEATRIZ</t>
  </si>
  <si>
    <t>44293080</t>
  </si>
  <si>
    <t>AREVALO FALEN VICTOR GUSTAVO</t>
  </si>
  <si>
    <t>47697039</t>
  </si>
  <si>
    <t>BALLADARES MARCHAN JUBITZA LILIANA</t>
  </si>
  <si>
    <t>72914512</t>
  </si>
  <si>
    <t>CAMPOS LOPEZ DIGO ALEXANDER</t>
  </si>
  <si>
    <t>45989030</t>
  </si>
  <si>
    <t>CANO HERNANDEZ KATYA MARICELLI</t>
  </si>
  <si>
    <t>76471352</t>
  </si>
  <si>
    <t>CARREÑO CAUNA HAYDEE MILAGROS</t>
  </si>
  <si>
    <t>47196803</t>
  </si>
  <si>
    <t>CHOCANO BARRIENTOS KARLA BRIGGITHE</t>
  </si>
  <si>
    <t>47646211</t>
  </si>
  <si>
    <t>CORDOVA AGURTO GINA PATRICIA</t>
  </si>
  <si>
    <t>07478851</t>
  </si>
  <si>
    <t>DULANTO YNGA ELIZABETH PAULA</t>
  </si>
  <si>
    <t>45368267</t>
  </si>
  <si>
    <t>GALLEGOS QUISPE LELIS</t>
  </si>
  <si>
    <t>ANALISTA DE COMPRAS</t>
  </si>
  <si>
    <t>40688780</t>
  </si>
  <si>
    <t>GAMBOA VILCHEZ WALTER WILFREDO</t>
  </si>
  <si>
    <t>43483640</t>
  </si>
  <si>
    <t>GUEVARA ESPINOZA CYNDI FIORELLA</t>
  </si>
  <si>
    <t>47806431</t>
  </si>
  <si>
    <t>LOPEZ MATELUNA KARLA FIORELLA</t>
  </si>
  <si>
    <t>70765933</t>
  </si>
  <si>
    <t>PORRAS LOPEZ KEVIN STEBEN</t>
  </si>
  <si>
    <t>41620157</t>
  </si>
  <si>
    <t>PUELL PEÑA WILLIAM</t>
  </si>
  <si>
    <t>44264631</t>
  </si>
  <si>
    <t>RODRIGUEZ MUÑOZ DENISSE DEL PILAR</t>
  </si>
  <si>
    <t>43130897</t>
  </si>
  <si>
    <t>RODRIGUEZ ZUMAETA CLAUDIA BERENICE</t>
  </si>
  <si>
    <t>ASISTENTE DE REGISTRO EXTRANJERO</t>
  </si>
  <si>
    <t>44517348</t>
  </si>
  <si>
    <t>SANTOME BERNAOLA JUAN CARLOS</t>
  </si>
  <si>
    <t>41536497</t>
  </si>
  <si>
    <t>VELIZ KAQUE VICTOR RAUL</t>
  </si>
  <si>
    <t>10612744</t>
  </si>
  <si>
    <t>FERNANDEZ DAVILA VAN HEMELRIJCK Saul</t>
  </si>
  <si>
    <t>41943659</t>
  </si>
  <si>
    <t>SOLIS MANCO DELICIA ANGELA</t>
  </si>
  <si>
    <t>44501208</t>
  </si>
  <si>
    <t>ROJAS NAVARRO ELIZABETH</t>
  </si>
  <si>
    <t>44062219</t>
  </si>
  <si>
    <t>SEJURO MEDINA BIANCA SHASSIRA IRENE CELIA</t>
  </si>
  <si>
    <t>40883941</t>
  </si>
  <si>
    <t>LUQUE BARRANTES GUISELLA KARIM</t>
  </si>
  <si>
    <t>41275273</t>
  </si>
  <si>
    <t>TIRADO CAMARA MIGUEL ANGEL MATEO</t>
  </si>
  <si>
    <t>44130751</t>
  </si>
  <si>
    <t>SANTOYO TABOADA CYNTHIA MAGALY</t>
  </si>
  <si>
    <t>04742196</t>
  </si>
  <si>
    <t>GALINDO VERA ALBERTO MARTIN</t>
  </si>
  <si>
    <t>07189831</t>
  </si>
  <si>
    <t>VIDAL FLORES JOHN MAX</t>
  </si>
  <si>
    <t>41379188</t>
  </si>
  <si>
    <t>CUEVAS MALASQUEZ LUIS LUCIANO</t>
  </si>
  <si>
    <t xml:space="preserve">COORDINADOR </t>
  </si>
  <si>
    <t>47202886</t>
  </si>
  <si>
    <t>RUIZ TIRADO MERCEDES PATRICIA</t>
  </si>
  <si>
    <t>70510517</t>
  </si>
  <si>
    <t>DOMINGUEZ LEYVA CARLOS EDUARDO</t>
  </si>
  <si>
    <t>23930568</t>
  </si>
  <si>
    <t>ARANZABAL CHALCO MILNER</t>
  </si>
  <si>
    <t>41332647</t>
  </si>
  <si>
    <t>PELAEZ CURITOMAY KARIN ISABEL</t>
  </si>
  <si>
    <t>43511422</t>
  </si>
  <si>
    <t>FIGUEROA CALDERON DENIS ANTHONY</t>
  </si>
  <si>
    <t>00252984</t>
  </si>
  <si>
    <t>TORRES ORTIZ MELISSA GISELA</t>
  </si>
  <si>
    <t>00516002</t>
  </si>
  <si>
    <t>MAQUERA TERROVA SANDRA</t>
  </si>
  <si>
    <t>45455902</t>
  </si>
  <si>
    <t>RAMIREZ SANCHEZ EDGAR LUIS</t>
  </si>
  <si>
    <t>46715918</t>
  </si>
  <si>
    <t>RUIZ FERNANDEZ ANA PAULA</t>
  </si>
  <si>
    <t>46875795</t>
  </si>
  <si>
    <t xml:space="preserve">DIAZ AMAYA ESTHEFANY LISSET </t>
  </si>
  <si>
    <t>42826250</t>
  </si>
  <si>
    <t>ZEVALLOS GONZALES GISSELA CELIA</t>
  </si>
  <si>
    <t>16794721</t>
  </si>
  <si>
    <t>MEDINA CISNEROS ROCIO DEL PILAR</t>
  </si>
  <si>
    <t>45391073</t>
  </si>
  <si>
    <t>VICENTE CHINCHAY JUNIOR GONZALO</t>
  </si>
  <si>
    <t>70417429</t>
  </si>
  <si>
    <t>FLORES CABANILLAS CARLOS ENRIQUE</t>
  </si>
  <si>
    <t>42713471</t>
  </si>
  <si>
    <t>NUÑEZ MARREROS ROSA INES</t>
  </si>
  <si>
    <t>46088890</t>
  </si>
  <si>
    <t>FLORES MENDOZA KATTERINE STEFANI</t>
  </si>
  <si>
    <t>42803818</t>
  </si>
  <si>
    <t>YSLA LOZANO JACKELINE VANESSA</t>
  </si>
  <si>
    <t>44348340</t>
  </si>
  <si>
    <t>BERNAL CASTRO JUAN FRANCSICO</t>
  </si>
  <si>
    <t>ANALISTA EN CONTRATACIONES</t>
  </si>
  <si>
    <t>41041878</t>
  </si>
  <si>
    <t>NANCAY DOLORES ELVA VIOLETA</t>
  </si>
  <si>
    <t>70439758</t>
  </si>
  <si>
    <t>JAUREGUI CORTEZ OSCAR HERNAN</t>
  </si>
  <si>
    <t>46205540</t>
  </si>
  <si>
    <t>CORDOVA CLAVO CHRISTIAN FERNANDO</t>
  </si>
  <si>
    <t>40666300</t>
  </si>
  <si>
    <t>ORTIZ CAMACHO LICURGO</t>
  </si>
  <si>
    <t>47289815</t>
  </si>
  <si>
    <t>CEDANO RUIZ TANIA ELIZABETH</t>
  </si>
  <si>
    <t>08379118</t>
  </si>
  <si>
    <t>CUYA ARIAS VICENTE AURIO</t>
  </si>
  <si>
    <t>45942779</t>
  </si>
  <si>
    <t>VILLALBA HUALLA MELISSA HEIDY</t>
  </si>
  <si>
    <t>42801413</t>
  </si>
  <si>
    <t>VASQUEZ PUMARICRA ARTURO ALFREDO</t>
  </si>
  <si>
    <t>46961651</t>
  </si>
  <si>
    <t>YUFRA NORIEGA WALTER ALFREDO</t>
  </si>
  <si>
    <t>41805587</t>
  </si>
  <si>
    <t>MAZA TICONA LUCY DARLEY</t>
  </si>
  <si>
    <t>42450431</t>
  </si>
  <si>
    <t>DIOSES ZAPATA RANDY OMAR</t>
  </si>
  <si>
    <t>16736190</t>
  </si>
  <si>
    <t>SIRLOPU LAINES VICTOR ERNESTO</t>
  </si>
  <si>
    <t>44745391</t>
  </si>
  <si>
    <t>AVILA GUERRERO JOHNNY ROBERTO</t>
  </si>
  <si>
    <t>00510551</t>
  </si>
  <si>
    <t>PINAZZO PAREDES SANDRA MARUSCKA</t>
  </si>
  <si>
    <t>42533219</t>
  </si>
  <si>
    <t>FATAMA GARCIA BILLY ABEL</t>
  </si>
  <si>
    <t>47164154</t>
  </si>
  <si>
    <t>HERRERA QUISPE CARMEN CLARIZA</t>
  </si>
  <si>
    <t>70435075</t>
  </si>
  <si>
    <t>CASTILLO VILLANUEVA LORENZ KATHERINE</t>
  </si>
  <si>
    <t>70063848</t>
  </si>
  <si>
    <t>ROMERO BARBARAN EVELYN MELISSA</t>
  </si>
  <si>
    <t>10027218</t>
  </si>
  <si>
    <t>ATOCHE GUTIERREZ  SILVIA ELENA</t>
  </si>
  <si>
    <t>43573860</t>
  </si>
  <si>
    <t>FERNANDEZ AVALOS JACKELYNE ISABEL</t>
  </si>
  <si>
    <t>72915980</t>
  </si>
  <si>
    <t>VALERA GAVIRIA JESSICA VALERIA</t>
  </si>
  <si>
    <t>10179510</t>
  </si>
  <si>
    <t>RUIZ ANGULO RICARDO</t>
  </si>
  <si>
    <t>47555119</t>
  </si>
  <si>
    <t>DIAZ ACUÑA SHEYLA KATERIN</t>
  </si>
  <si>
    <t>ANALISTA DE CONTROL PATRIMONIAL</t>
  </si>
  <si>
    <t>45420862</t>
  </si>
  <si>
    <t>SANCHEZ ALTAMIRANO PERCI WALTER</t>
  </si>
  <si>
    <t>40899005</t>
  </si>
  <si>
    <t>MONTENEGRO RIVERA ROGER PEDRO JESUS</t>
  </si>
  <si>
    <t>42633695</t>
  </si>
  <si>
    <t>CABRERA RODRIGUEZ CRISTINA ELIZABETH</t>
  </si>
  <si>
    <t>44723414</t>
  </si>
  <si>
    <t>ANDRADE GUERRA JUANITA CINTHIA</t>
  </si>
  <si>
    <t>42959697</t>
  </si>
  <si>
    <t>GUTIERREZ BUITRON ROXANA SOLEDAD</t>
  </si>
  <si>
    <t>46249189</t>
  </si>
  <si>
    <t>RAVELLO VENTE PEDRO JULIO</t>
  </si>
  <si>
    <t>41631877</t>
  </si>
  <si>
    <t>ARIAS LAVALLE FERNANDO</t>
  </si>
  <si>
    <t>10337288</t>
  </si>
  <si>
    <t>REQUEJO CANALES JUAN LUIS</t>
  </si>
  <si>
    <t>46534509</t>
  </si>
  <si>
    <t>AGUILAR CASTILLO D'ESTEFANY ALEJANDRA</t>
  </si>
  <si>
    <t>46728090</t>
  </si>
  <si>
    <t>LOPEZ PAREDES LUIS GUSTAVO</t>
  </si>
  <si>
    <t>45483355</t>
  </si>
  <si>
    <t>RODRIGUEZ MIRANDA KATHIA LISSBETH</t>
  </si>
  <si>
    <t>42241472</t>
  </si>
  <si>
    <t>JARA BANCES KELLY AUSTRIA</t>
  </si>
  <si>
    <t>47780763</t>
  </si>
  <si>
    <t>SUCLUPE HERRERA DENNIS MOISES</t>
  </si>
  <si>
    <t>46543646</t>
  </si>
  <si>
    <t>PERALES LADINES WAGNER ABEL</t>
  </si>
  <si>
    <t>43605515</t>
  </si>
  <si>
    <t>MOGOLLON JIMENEZ CINTHIA LISSET</t>
  </si>
  <si>
    <t>70665459</t>
  </si>
  <si>
    <t>OTERO OVIEDO LEIMER ROLF</t>
  </si>
  <si>
    <t>ASISTENTE(A) ADMINISTRATIVO(A) OPERATIVO</t>
  </si>
  <si>
    <t>42081938</t>
  </si>
  <si>
    <t>SANDOVAL ESPINOZA MARIA MILAGROS</t>
  </si>
  <si>
    <t>72323166</t>
  </si>
  <si>
    <t>PEREZ BUSTAMANTE MAYRA DEL CARMEN</t>
  </si>
  <si>
    <t>75376611</t>
  </si>
  <si>
    <t>CHAVEZ TABOADA DIANA CAROLINA</t>
  </si>
  <si>
    <t>42996497</t>
  </si>
  <si>
    <t>VARGAS TELLO  FIORELLA MARIA</t>
  </si>
  <si>
    <t>41837350</t>
  </si>
  <si>
    <t>GUZMAN TELLO MARIA DEL ROSARIO</t>
  </si>
  <si>
    <t>29511105</t>
  </si>
  <si>
    <t>PARIGUANA BEJARANO LILIA JESUS</t>
  </si>
  <si>
    <t>24005329</t>
  </si>
  <si>
    <t>SILVA CANAL MARIA LUISA</t>
  </si>
  <si>
    <t>45379158</t>
  </si>
  <si>
    <t>QUINO TARCO MELVIN DANIEL</t>
  </si>
  <si>
    <t>46992551</t>
  </si>
  <si>
    <t>MORON MASIAS OSWAL BENIGNO</t>
  </si>
  <si>
    <t>44919272</t>
  </si>
  <si>
    <t>PACHECO JUSTINIANI JULIO CESAR</t>
  </si>
  <si>
    <t>71872110</t>
  </si>
  <si>
    <t>FLOREZ HUACASI EDISON PAUL</t>
  </si>
  <si>
    <t>70025803</t>
  </si>
  <si>
    <t>ROJAS MORALES JOE</t>
  </si>
  <si>
    <t>43026376</t>
  </si>
  <si>
    <t>MARAVI CHIPANA GIULIANA TRINIDAD</t>
  </si>
  <si>
    <t>45305975</t>
  </si>
  <si>
    <t>NALVARTE VELAZCO JOSE ENRIQUE</t>
  </si>
  <si>
    <t>45493478</t>
  </si>
  <si>
    <t>GALINDO ALVAREZ RONY JESUS</t>
  </si>
  <si>
    <t>44689485</t>
  </si>
  <si>
    <t>BARRIALES ACOSTA JUAN THOMAS</t>
  </si>
  <si>
    <t>46466052</t>
  </si>
  <si>
    <t>BERMUDEZ TIPULA KATIA MISHIEL</t>
  </si>
  <si>
    <t>41605229</t>
  </si>
  <si>
    <t>CASTILLO TERRAZAS LUIS ANTONIO</t>
  </si>
  <si>
    <t>70202921</t>
  </si>
  <si>
    <t>FERRO GONZALES ANA LUCIA</t>
  </si>
  <si>
    <t>17956445</t>
  </si>
  <si>
    <t>OBESO RODRIGUEZ JESÚS YSABEL</t>
  </si>
  <si>
    <t>71222936</t>
  </si>
  <si>
    <t>PACHECO TAPIA LUISA DEL CARMEN</t>
  </si>
  <si>
    <t>70020815</t>
  </si>
  <si>
    <t>SEMINARIO AYALA WILLIAM ALEXIS</t>
  </si>
  <si>
    <t>03677617</t>
  </si>
  <si>
    <t>RETO MANRIQUE JOSE ALEXANDER</t>
  </si>
  <si>
    <t>72040282</t>
  </si>
  <si>
    <t>LOPEZ VILELA ADRIANA ISABEL</t>
  </si>
  <si>
    <t>44369538</t>
  </si>
  <si>
    <t>VIZCARDO YARLEQUE SOCORRO ISABEL</t>
  </si>
  <si>
    <t>41989512</t>
  </si>
  <si>
    <t>BAYONA ANTON VILMA LAIDY</t>
  </si>
  <si>
    <t>46934165</t>
  </si>
  <si>
    <t>CHICCHON CERCADO LUIS ENRIQUE</t>
  </si>
  <si>
    <t>70558279</t>
  </si>
  <si>
    <t>PEREZ MOORE JUAN JOSE</t>
  </si>
  <si>
    <t>42128234</t>
  </si>
  <si>
    <t>VELA QUISPE GERRY LEONEL</t>
  </si>
  <si>
    <t>01862927</t>
  </si>
  <si>
    <t>CUCHILLO CUEVA EDILBERTO</t>
  </si>
  <si>
    <t>ESPECIALISTA EN CONTRATACIONES</t>
  </si>
  <si>
    <t>15864281</t>
  </si>
  <si>
    <t>ROJAS FUNG JAIME JESUS</t>
  </si>
  <si>
    <t>43346038</t>
  </si>
  <si>
    <t>CHINININ CALDERON LUIS ANGEL</t>
  </si>
  <si>
    <t>42721304</t>
  </si>
  <si>
    <t>CARRASCO CATACORA GIULIANA MILAGROS</t>
  </si>
  <si>
    <t>ESPECIALISTA EN SEGURIDAD CIUDADANA Y SEGURIDAD NACIONAL</t>
  </si>
  <si>
    <t>43846568</t>
  </si>
  <si>
    <t>BOBBIO CALDAS ALFONSO IVAN</t>
  </si>
  <si>
    <t>06034158</t>
  </si>
  <si>
    <t>CORNEJO PISFIL ANGEL GUSTAVO</t>
  </si>
  <si>
    <t>46304318</t>
  </si>
  <si>
    <t>CHAPOÑAN GARNIQUE JUAN ALBERTO</t>
  </si>
  <si>
    <t>45238670</t>
  </si>
  <si>
    <t>PILLCO HUARACHI DINA ANITA</t>
  </si>
  <si>
    <t>46877847</t>
  </si>
  <si>
    <t>SALLO PUMACAHUA ELVIS</t>
  </si>
  <si>
    <t>44327179</t>
  </si>
  <si>
    <t>VALDEZ MORENO ANGIE</t>
  </si>
  <si>
    <t>42216733</t>
  </si>
  <si>
    <t>ZAVALETA POLO JUAN CARLOS</t>
  </si>
  <si>
    <t>45333341</t>
  </si>
  <si>
    <t>POCCO HERMOSILLA CONNIE DENISSE</t>
  </si>
  <si>
    <t>46307422</t>
  </si>
  <si>
    <t>GARCIA RENGIFO CESAR AUGUSTO</t>
  </si>
  <si>
    <t>44742441</t>
  </si>
  <si>
    <t>BARRETON  ANCCO SILVIA</t>
  </si>
  <si>
    <t>COMMUNITY MANAGER</t>
  </si>
  <si>
    <t>07266739</t>
  </si>
  <si>
    <t>HOWARD DEJO RONALD STEVE MARTIN</t>
  </si>
  <si>
    <t>70014274</t>
  </si>
  <si>
    <t>SALAS ROSTAING JOHANNA MELISSA AMELIA</t>
  </si>
  <si>
    <t>09672215</t>
  </si>
  <si>
    <t>BARBARAN CARDENAS DICXIE GISSEL</t>
  </si>
  <si>
    <t>46762939</t>
  </si>
  <si>
    <t>ESQUIVEL EGUILUZ STEPHANY ALEXANDRA</t>
  </si>
  <si>
    <t>70342211</t>
  </si>
  <si>
    <t>VILLEGAS HUAMAN ELIZABETH BRIGHIT</t>
  </si>
  <si>
    <t>47343670</t>
  </si>
  <si>
    <t>GARCIA CHAPA DIEGO ALDO</t>
  </si>
  <si>
    <t>44327811</t>
  </si>
  <si>
    <t>CALVO PEREZ BORIS BAMDHERLY</t>
  </si>
  <si>
    <t>47527441</t>
  </si>
  <si>
    <t>GALLARDO ESPINOLA  AXEL EMMANUEL</t>
  </si>
  <si>
    <t>46657740</t>
  </si>
  <si>
    <t xml:space="preserve">FONSECA MARQUILLO KIARA MELISSA </t>
  </si>
  <si>
    <t>70337654</t>
  </si>
  <si>
    <t>PINEDO RAMIREZ LUIS ENRIQUE</t>
  </si>
  <si>
    <t>42674710</t>
  </si>
  <si>
    <t>SOCOLA NIZAMA REYNALDO MARTIN</t>
  </si>
  <si>
    <t>00327684</t>
  </si>
  <si>
    <t>CASTILLO PEÑA JULISSA MARGARET</t>
  </si>
  <si>
    <t>40497414</t>
  </si>
  <si>
    <t>MUÑOZ ZARATE DAVID MICHEL</t>
  </si>
  <si>
    <t>44008231</t>
  </si>
  <si>
    <t>QUEVEDO CHUNGA DANIEL ALEXANDER</t>
  </si>
  <si>
    <t>LICENCIADO EN ADMINISTRACION /// MAESTRO EN GESTIÓN PÚBLICA</t>
  </si>
  <si>
    <t>72546811</t>
  </si>
  <si>
    <t>REYES FARIAS MIGUEL ESTUARDO</t>
  </si>
  <si>
    <t>41774844</t>
  </si>
  <si>
    <t>REYES CHUQUIRUNA WILLIAMS SANTIAGO</t>
  </si>
  <si>
    <t>APOYO EN ARCHIVO</t>
  </si>
  <si>
    <t>42708065</t>
  </si>
  <si>
    <t>CAVERO BUSTAMANTE CESAR AUGUSTO</t>
  </si>
  <si>
    <t>41438225</t>
  </si>
  <si>
    <t>ALMANZA MANYA ANAIT</t>
  </si>
  <si>
    <t>42837241</t>
  </si>
  <si>
    <t>AGUILAR RUBIN CYNTHIA PILAR</t>
  </si>
  <si>
    <t>LICENCIADA EN ADMINISTRACION DE TURISMO</t>
  </si>
  <si>
    <t>41465922</t>
  </si>
  <si>
    <t>CAHUANA QUISPE YENY ANGELA</t>
  </si>
  <si>
    <t>43281558</t>
  </si>
  <si>
    <t>OLAZABAL MENDOZA GUSTAVO VIRGILIO</t>
  </si>
  <si>
    <t>44488007</t>
  </si>
  <si>
    <t>RODRIGUEZ CCANAHUIRE NESTOR JUAN</t>
  </si>
  <si>
    <t>43930879</t>
  </si>
  <si>
    <t>IMAN REYES MARIELA DEL PILAR</t>
  </si>
  <si>
    <t>COORDINADOR (A)</t>
  </si>
  <si>
    <t>44580990</t>
  </si>
  <si>
    <t>AYMAR VARGAS ROCIO IRIS</t>
  </si>
  <si>
    <t>TABRA  VALVERDE LISSETH ROSA</t>
  </si>
  <si>
    <t>INSPECTOR(A) DE  MIGRACIONES</t>
  </si>
  <si>
    <t>72494606</t>
  </si>
  <si>
    <t>QUINTANA VELA EDWAR</t>
  </si>
  <si>
    <t>15991098</t>
  </si>
  <si>
    <t>MUÑOZ SIFUENTES LAURA MARISELA</t>
  </si>
  <si>
    <t>73875704</t>
  </si>
  <si>
    <t>LOYOLA SANTOS JOHANNA DEL CARMEN</t>
  </si>
  <si>
    <t>70090707</t>
  </si>
  <si>
    <t>CASTILLA  FLORES ARLAINE STEPHANIE</t>
  </si>
  <si>
    <t>46074297</t>
  </si>
  <si>
    <t>SILVANO VASQUEZ CARLOS MARTIN</t>
  </si>
  <si>
    <t>BACHILLER EN TURISMO Y HOTELERIA</t>
  </si>
  <si>
    <t>09540373</t>
  </si>
  <si>
    <t>GONZALEZ TAFUR DE BRAVO MILAGRITOS VICTORIA</t>
  </si>
  <si>
    <t>43036151</t>
  </si>
  <si>
    <t>CONDORI GARCIA JUAN CARLOS</t>
  </si>
  <si>
    <t>LICENCIADO EN TURISMO Y HOTELERÍA</t>
  </si>
  <si>
    <t>70066609</t>
  </si>
  <si>
    <t>MANRIQUE SALDAÑA YAMELY JULIANA</t>
  </si>
  <si>
    <t>74314784</t>
  </si>
  <si>
    <t>FLORES GONZALES JOSE ADRIAN</t>
  </si>
  <si>
    <t>LICENCIADO EN ADMINISTRACIÓN HOTELERA Y DE SERVICIOS TURÍSTICOS</t>
  </si>
  <si>
    <t>48475699</t>
  </si>
  <si>
    <t>CASTRO CHAVEZ MAHER ZULEMA</t>
  </si>
  <si>
    <t>71550677</t>
  </si>
  <si>
    <t>AREVALO SIFUENTES GISELA MARISOL</t>
  </si>
  <si>
    <t>LICENCIADA EN ADMINISTRACION DE NEGOCIOS INTERNACIONALES</t>
  </si>
  <si>
    <t>46860790</t>
  </si>
  <si>
    <t>ROBLEDANO SALAZAR ELISA VALERIA GUADALUPE</t>
  </si>
  <si>
    <t>BACHILLER EN SOCIOLOGIA</t>
  </si>
  <si>
    <t>44504375</t>
  </si>
  <si>
    <t>GARCIA FLORES FIORELLA EMERY NERISSA</t>
  </si>
  <si>
    <t>41911080</t>
  </si>
  <si>
    <t>MENDOZA ALVARADO EVERT</t>
  </si>
  <si>
    <t>72183279</t>
  </si>
  <si>
    <t>LUJAN MELGAREJO DANIELA INES</t>
  </si>
  <si>
    <t>47547784</t>
  </si>
  <si>
    <t>FLORES MONTAÑO BRYAN</t>
  </si>
  <si>
    <t>44360513</t>
  </si>
  <si>
    <t>LLATAS DELGADO LEYDY LAURA</t>
  </si>
  <si>
    <t>41205143</t>
  </si>
  <si>
    <t>SIAPO CHAVEZ JUAN CARLOS</t>
  </si>
  <si>
    <t>NO FIGURA EN REGISTRO NACIONAL DE GRADOS Y TITULOS</t>
  </si>
  <si>
    <t>40525669</t>
  </si>
  <si>
    <t>IPARRAGUIRRE MEJIA JOE FERNANDO</t>
  </si>
  <si>
    <t>LICENCIADO EN TURISMO Y HOTELERIA</t>
  </si>
  <si>
    <t>71479321</t>
  </si>
  <si>
    <t>CHUÑOCCA ALVAREZ ANTONIO MODESTO</t>
  </si>
  <si>
    <t>LICENCIADO EN ADMINISTRACIÓN CON MENCIÓN EN ADMINISTRACIÓN PÚBLICA</t>
  </si>
  <si>
    <t>46190068</t>
  </si>
  <si>
    <t>VELASQUEZ DEL CARPIO DANIEL ENRIQUE</t>
  </si>
  <si>
    <t>LICENCIADO EN ADMINISTRACIÓN Y GERENCIA</t>
  </si>
  <si>
    <t>47612411</t>
  </si>
  <si>
    <t>CAMPODONICO FURCH DEEIMIAN OMAR</t>
  </si>
  <si>
    <t>75806335</t>
  </si>
  <si>
    <t>GONZALES GARCIA LILIA VANESSA</t>
  </si>
  <si>
    <t>74049695</t>
  </si>
  <si>
    <t>FERNANDEZ MEDINA ELIAS ALBERTO</t>
  </si>
  <si>
    <t>70007832</t>
  </si>
  <si>
    <t>PACHECO GALVAN ALBERTO GASPAR</t>
  </si>
  <si>
    <t>TECNICA DE TRAMITE DOCUMENTARIO</t>
  </si>
  <si>
    <t>43462372</t>
  </si>
  <si>
    <t>BAQUERIZO FLORES ELIZABETH</t>
  </si>
  <si>
    <t>47026005</t>
  </si>
  <si>
    <t>SHAREBA VILCHEZ JOAO JUNIOR</t>
  </si>
  <si>
    <t>47099292</t>
  </si>
  <si>
    <t>CALLO HERRERA JUDIT PALOMA</t>
  </si>
  <si>
    <t>40493493</t>
  </si>
  <si>
    <t>PEREZ DIAZ HECTOR MANUEL</t>
  </si>
  <si>
    <t>BACHILLER EN HISTORIA</t>
  </si>
  <si>
    <t>71040280</t>
  </si>
  <si>
    <t>ALEMAN MAMANI LEO JESUS</t>
  </si>
  <si>
    <t>Bachiller en Ciencias de la Comunicación Social</t>
  </si>
  <si>
    <t>47138814</t>
  </si>
  <si>
    <t>HIDALGO MUÑOZ KAROLYNE KATHERINE</t>
  </si>
  <si>
    <t>LICENCIADA EN ADMINISTRACIÓN DE NEGOCIOS INTERNACIONALES</t>
  </si>
  <si>
    <t>45174847</t>
  </si>
  <si>
    <t>LEON GONZALES ROBERTO MANUEL</t>
  </si>
  <si>
    <t>47848823</t>
  </si>
  <si>
    <t>ROSAS DIAZ BRAYAN JOSUE</t>
  </si>
  <si>
    <t>70184240</t>
  </si>
  <si>
    <t>OLIVERA BARRIENTOS EDGAR GUILLERMO</t>
  </si>
  <si>
    <t>76563492</t>
  </si>
  <si>
    <t>CRISTOBAL LAOS STEPHANNY ALLISON RUBI</t>
  </si>
  <si>
    <t>43718712</t>
  </si>
  <si>
    <t>NEYRA CORDOVA LENIN RAMON</t>
  </si>
  <si>
    <t>48307359</t>
  </si>
  <si>
    <t>VALDIVIA PALOMINO HAGI DANIEL</t>
  </si>
  <si>
    <t>41295526</t>
  </si>
  <si>
    <t>MINI ROJAS NADIA CAROLINA</t>
  </si>
  <si>
    <t>BACHILLER EN INGENIERIA GEOGRAFICA / LICENCIADA EN ADMINISTRACION</t>
  </si>
  <si>
    <t>72498122</t>
  </si>
  <si>
    <t>PAREDES REQUEJO JOSE CARLOS</t>
  </si>
  <si>
    <t>BACHILLER EN INGENIERIA DE SISTEMAS DE INFORMACION Y GESTION</t>
  </si>
  <si>
    <t>ANALISTA EN PRESUPUESTO PUBLICO</t>
  </si>
  <si>
    <t>46148976</t>
  </si>
  <si>
    <t>PERALTA BUSTAMANTE LINO ANDRE</t>
  </si>
  <si>
    <t>47178864</t>
  </si>
  <si>
    <t>NORIEGA CORTEZ DANIEL BENJAMIN</t>
  </si>
  <si>
    <t>ASISTENTE DE EVALUACIÓN Y FISCALIZACIÓN</t>
  </si>
  <si>
    <t>41207102</t>
  </si>
  <si>
    <t>VELA GARCIA FREDY MARTIN</t>
  </si>
  <si>
    <t>46477248</t>
  </si>
  <si>
    <t>OJEDA HUANCA EVELYN</t>
  </si>
  <si>
    <t>43331280</t>
  </si>
  <si>
    <t>HERNANDEZ RAIMUNDO PABLO ENRIQUE</t>
  </si>
  <si>
    <t>ESPECIALISTA EN PLANEAMIENTO Y PRESUPUESTO</t>
  </si>
  <si>
    <t>09336455</t>
  </si>
  <si>
    <t>YABAR DAVILA SARA LIDIA</t>
  </si>
  <si>
    <t>08824880</t>
  </si>
  <si>
    <t>RODRIGUEZ CUZCANO NELLY TRINIDAD</t>
  </si>
  <si>
    <t>CONCLUIDO</t>
  </si>
  <si>
    <t>FORMATO 12: ASIGNACIÓN DE BIENES Y SERVICIOS - COMPARATIVO PRESUPUESTO 2019, 2020 Y PROYECTO 2021</t>
  </si>
  <si>
    <t>RUBROS</t>
  </si>
  <si>
    <t>PPTO 2019 
(PIA)</t>
  </si>
  <si>
    <t>PPTO 2019 (PIM)</t>
  </si>
  <si>
    <t>PPTO 2020 
(PIA)</t>
  </si>
  <si>
    <t>PPTO 2020
(PIM 30 JUNIO)</t>
  </si>
  <si>
    <t>PPTO 2021 (PROYECTO)</t>
  </si>
  <si>
    <t>Diferencia PIA (2019-2020)</t>
  </si>
  <si>
    <t>Variación % (2019-2020)</t>
  </si>
  <si>
    <t>Diferencia PIA
 (2020-2021)</t>
  </si>
  <si>
    <t>Variación % 
(2020-2021)</t>
  </si>
  <si>
    <t>2. 3. 1. 1. 1. 1.</t>
  </si>
  <si>
    <t>ALIMENTOS Y BEBIDAS PARA CONSUMO HUMANO</t>
  </si>
  <si>
    <t>2. 3. 1. 1. 1. 2.</t>
  </si>
  <si>
    <t>ALIMENTOS Y BEBIDAS PARA CONSUMO ANIMAL</t>
  </si>
  <si>
    <t>2. 3. 1. 10.1. 1.</t>
  </si>
  <si>
    <t>SUMINISTROS DE USO ZOOTECNICO</t>
  </si>
  <si>
    <t>2. 3. 1. 10.1. 4.</t>
  </si>
  <si>
    <t>FERTILIZANTES, INSECTICIDAS, FUNGICIDAS Y SIMILARES</t>
  </si>
  <si>
    <t>2. 3. 1. 10.1. 6.</t>
  </si>
  <si>
    <t>PRODUCTOS FARMACEUTICOS DE USO ANIMAL</t>
  </si>
  <si>
    <t>2. 3. 1. 11.1. 1.</t>
  </si>
  <si>
    <t>PARA EDIFICIOS Y ESTRUCTURAS</t>
  </si>
  <si>
    <t>2. 3. 1. 11.1. 2.</t>
  </si>
  <si>
    <t>PARA VEHICULOS</t>
  </si>
  <si>
    <t>2. 3. 1. 11.1. 3.</t>
  </si>
  <si>
    <t>PARA MOBILIARIO Y SIMILARES</t>
  </si>
  <si>
    <t>2. 3. 1. 11.1. 4.</t>
  </si>
  <si>
    <t>PARA MAQUINARIAS Y EQUIPOS</t>
  </si>
  <si>
    <t>2. 3. 1. 11.1. 5.</t>
  </si>
  <si>
    <t>OTROS MATERIALES DE MANTENIMIENTO</t>
  </si>
  <si>
    <t>2. 3. 1. 11.1. 6.</t>
  </si>
  <si>
    <t>MATERIALES DE  ACONDICIONAMIENTO</t>
  </si>
  <si>
    <t>2. 3. 1. 2. 1. 1.</t>
  </si>
  <si>
    <t>VESTUARIO, ACCESORIOS Y PRENDAS DIVERSAS</t>
  </si>
  <si>
    <t>2. 3. 1. 2. 1. 2.</t>
  </si>
  <si>
    <t>TEXTILES Y ACABADOS TEXTILES</t>
  </si>
  <si>
    <t>2. 3. 1. 2. 1. 3.</t>
  </si>
  <si>
    <t>CALZADO</t>
  </si>
  <si>
    <t>2. 3. 1. 3. 1. 1.</t>
  </si>
  <si>
    <t>COMBUSTIBLES Y CARBURANTES</t>
  </si>
  <si>
    <t>2. 3. 1. 3. 1. 2.</t>
  </si>
  <si>
    <t>GASES</t>
  </si>
  <si>
    <t>2. 3. 1. 3. 1. 3.</t>
  </si>
  <si>
    <t>LUBRICANTES, GRASAS Y AFINES</t>
  </si>
  <si>
    <t>2. 3. 1. 4. 1. 1.</t>
  </si>
  <si>
    <t>MUNICIONES,  EXPLOSIVOS Y SIMILARES</t>
  </si>
  <si>
    <t>2. 3. 1. 5. 1. 1.</t>
  </si>
  <si>
    <t>REPUESTOS Y ACCESORIOS</t>
  </si>
  <si>
    <t>2. 3. 1. 5. 1. 2.</t>
  </si>
  <si>
    <t>PAPELERIA EN GENERAL, UTILES Y MATERIALES DE OFICINA</t>
  </si>
  <si>
    <t>2. 3. 1. 5. 2. 1.</t>
  </si>
  <si>
    <t>AGROPECUARIO, GANADERO Y DE JARDINERIA</t>
  </si>
  <si>
    <t>2. 3. 1. 5. 3. 1.</t>
  </si>
  <si>
    <t>ASEO, LIMPIEZA Y TOCADOR</t>
  </si>
  <si>
    <t>2. 3. 1. 5. 3. 2.</t>
  </si>
  <si>
    <t>DE COCINA, COMEDOR Y CAFETERIA</t>
  </si>
  <si>
    <t>2. 3. 1. 5. 4. 1.</t>
  </si>
  <si>
    <t>ELECTRICIDAD, ILUMINACION Y ELECTRONICA</t>
  </si>
  <si>
    <t>2. 3. 1. 5. 99.99.</t>
  </si>
  <si>
    <t>2. 3. 1. 6. 1. 1.</t>
  </si>
  <si>
    <t>DE VEHICULOS</t>
  </si>
  <si>
    <t>2. 3. 1. 6. 1. 2.</t>
  </si>
  <si>
    <t>DE COMUNICACIONES Y TELECOMUNICACIONES</t>
  </si>
  <si>
    <t>2. 3. 1. 6. 1. 3.</t>
  </si>
  <si>
    <t>DE CONSTRUCCION Y MAQUINAS</t>
  </si>
  <si>
    <t>2. 3. 1. 6. 1. 4.</t>
  </si>
  <si>
    <t>DE SEGURIDAD</t>
  </si>
  <si>
    <t>2. 3. 1. 6. 1. 99.</t>
  </si>
  <si>
    <t>OTROS ACCESORIOS Y REPUESTOS</t>
  </si>
  <si>
    <t>2. 3. 1. 7. 1. 1.</t>
  </si>
  <si>
    <t>ENSERES</t>
  </si>
  <si>
    <t>2. 3. 1. 8. 1. 1.</t>
  </si>
  <si>
    <t>VACUNAS</t>
  </si>
  <si>
    <t>2. 3. 1. 8. 1. 2.</t>
  </si>
  <si>
    <t>MEDICAMENTOS</t>
  </si>
  <si>
    <t>2. 3. 1. 8. 1. 99.</t>
  </si>
  <si>
    <t>OTROS PRODUCTOS SIMILARES</t>
  </si>
  <si>
    <t>2. 3. 1. 8. 2. 1.</t>
  </si>
  <si>
    <t>MATERIAL, INSUMOS, INSTRUMENTAL Y ACCESORIOS  MEDICOS, QUIRURGICOS, ODONTOLOGICOS Y DE LABORATORIO</t>
  </si>
  <si>
    <t>2. 3. 1. 9. 1. 1.</t>
  </si>
  <si>
    <t>LIBROS, TEXTOS Y OTROS MATERIALES IMPRESOS</t>
  </si>
  <si>
    <t>2. 3. 1. 9. 1. 2.</t>
  </si>
  <si>
    <t>MATERIAL DIDACTICO, ACCESORIOS Y UTILES DE ENSEÑANZA</t>
  </si>
  <si>
    <t>2. 3. 1. 9. 1. 99.</t>
  </si>
  <si>
    <t>OTROS MATERIALES DIVERSOS DE ENSEÑANZA</t>
  </si>
  <si>
    <t>2. 3. 1. 99.1. 1.</t>
  </si>
  <si>
    <t>HERRAMIENTAS</t>
  </si>
  <si>
    <t>2. 3. 1. 99.1. 2.</t>
  </si>
  <si>
    <t>PRODUCTOS QUIMICOS</t>
  </si>
  <si>
    <t>2. 3. 1. 99.1. 3.</t>
  </si>
  <si>
    <t>LIBROS, DIARIOS, REVISTAS Y OTROS BIENES IMPRESOS NO VINCULADOS A ENSEÑANZA</t>
  </si>
  <si>
    <t>2. 3. 1. 99.1. 4.</t>
  </si>
  <si>
    <t>SIMBOLOS, DISTINTIVOS Y CONDECORACIONES</t>
  </si>
  <si>
    <t>2. 3. 1. 99.1. 5.</t>
  </si>
  <si>
    <t>ADQUISICIÓN DE BIENES PARA PRESTACIÓN FUNERARIA</t>
  </si>
  <si>
    <t>2. 3. 1. 99.1. 99.</t>
  </si>
  <si>
    <t>OTROS BIENES</t>
  </si>
  <si>
    <t>2. 3. 2. 1. 1. 1.</t>
  </si>
  <si>
    <t>PASAJES Y GASTOS DE TRANSPORTE</t>
  </si>
  <si>
    <t>2. 3. 2. 1. 1. 2.</t>
  </si>
  <si>
    <t>VIATICOS Y ASIGNACIONES POR COMISION DE SERVICIO</t>
  </si>
  <si>
    <t>2. 3. 2. 1. 1. 3.</t>
  </si>
  <si>
    <t>VIATICOS Y FLETES POR CAMBIO DE COLOCACION</t>
  </si>
  <si>
    <t>2. 3. 2. 1. 1. 99.</t>
  </si>
  <si>
    <t>2. 3. 2. 1. 2. 1.</t>
  </si>
  <si>
    <t>2. 3. 2. 1. 2. 2.</t>
  </si>
  <si>
    <t>2. 3. 2. 1. 2. 3.</t>
  </si>
  <si>
    <t>2. 3. 2. 1. 2. 99.</t>
  </si>
  <si>
    <t>2. 3. 2. 2. 1. 1.</t>
  </si>
  <si>
    <t>SERVICIO DE SUMINISTRO DE ENERGIA ELECTRICA</t>
  </si>
  <si>
    <t>2. 3. 2. 2. 1. 2.</t>
  </si>
  <si>
    <t>SERVICIO DE AGUA Y DESAGUE</t>
  </si>
  <si>
    <t>2. 3. 2. 2. 2. 1.</t>
  </si>
  <si>
    <t>SERVICIO DE TELEFONIA MOVIL</t>
  </si>
  <si>
    <t>2. 3. 2. 2. 2. 2.</t>
  </si>
  <si>
    <t>SERVICIO DE TELEFONIA FIJA</t>
  </si>
  <si>
    <t>2. 3. 2. 2. 2. 3.</t>
  </si>
  <si>
    <t>SERVICIO DE INTERNET</t>
  </si>
  <si>
    <t>2. 3. 2. 2. 3. 1.</t>
  </si>
  <si>
    <t>CORREOS Y SERVICIOS DE MENSAJERIA</t>
  </si>
  <si>
    <t>2. 3. 2. 2. 3. 99.</t>
  </si>
  <si>
    <t>OTROS SERVICIOS DE COMUNICACION</t>
  </si>
  <si>
    <t>2. 3. 2. 2. 4. 1.</t>
  </si>
  <si>
    <t>SERVICIO DE PUBLICIDAD</t>
  </si>
  <si>
    <t>2. 3. 2. 2. 4. 3.</t>
  </si>
  <si>
    <t>SERVICIOS DE IMAGEN INSTITUCIONAL</t>
  </si>
  <si>
    <t>2. 3. 2. 2. 4. 5.</t>
  </si>
  <si>
    <t>PUBLICACIÓN EN EL DIARIO OFICIAL</t>
  </si>
  <si>
    <t>2. 3. 2. 2. 5. 1.</t>
  </si>
  <si>
    <t>DIFUSIÓN EN EL DIARIO OFICIAL</t>
  </si>
  <si>
    <t>2. 3. 2. 3. 1. 1.</t>
  </si>
  <si>
    <t>SERVICIOS DE LIMPIEZA E HIGIENE</t>
  </si>
  <si>
    <t>2. 3. 2. 3. 1. 2.</t>
  </si>
  <si>
    <t>SERVICIOS DE SEGURIDAD Y VIGILANCIA</t>
  </si>
  <si>
    <t>2. 3. 2. 4. 1. 1.</t>
  </si>
  <si>
    <t>DE EDIFICACIONES, OFICINAS Y ESTRUCTURAS</t>
  </si>
  <si>
    <t>2. 3. 2. 4. 1. 3.</t>
  </si>
  <si>
    <t>2. 3. 2. 4. 1. 4.</t>
  </si>
  <si>
    <t>DE MOBILIARIO Y SIMILARES</t>
  </si>
  <si>
    <t>2. 3. 2. 4. 1. 5.</t>
  </si>
  <si>
    <t>DE MAQUINARIAS Y EQUIPOS</t>
  </si>
  <si>
    <t>2. 3. 2. 4. 1. 99.</t>
  </si>
  <si>
    <t>DE OTROS BIENES Y ACTIVOS</t>
  </si>
  <si>
    <t>2. 3. 2. 4. 2. 1.</t>
  </si>
  <si>
    <t>2. 3. 2. 4. 3. 1.</t>
  </si>
  <si>
    <t>DE CARRETERAS, CAMINOS Y PUENTES  NO CONCESIONADOS</t>
  </si>
  <si>
    <t>2. 3. 2. 4. 5. 1.</t>
  </si>
  <si>
    <t>2. 3. 2. 4. 6. 1.</t>
  </si>
  <si>
    <t>2. 3. 2. 4. 7. 1.</t>
  </si>
  <si>
    <t>2. 3. 2. 4. 99.99.</t>
  </si>
  <si>
    <t>2. 3. 2. 5. 1. 1.</t>
  </si>
  <si>
    <t>DE EDIFICIOS Y ESTRUCTURAS</t>
  </si>
  <si>
    <t>2. 3. 2. 5. 1. 2.</t>
  </si>
  <si>
    <t>2. 3. 2. 5. 1. 3.</t>
  </si>
  <si>
    <t>2. 3. 2. 5. 1. 4.</t>
  </si>
  <si>
    <t>2. 3. 2. 5. 1. 99.</t>
  </si>
  <si>
    <t>2. 3. 2. 6. 1. 1.</t>
  </si>
  <si>
    <t>GASTOS LEGALES Y JUDICIALES</t>
  </si>
  <si>
    <t>2. 3. 2. 6. 1. 2.</t>
  </si>
  <si>
    <t>GASTOS NOTARIALES</t>
  </si>
  <si>
    <t>2. 3. 2. 6. 2. 1.</t>
  </si>
  <si>
    <t>CARGOS BANCARIOS</t>
  </si>
  <si>
    <t>2. 3. 2. 6. 2. 99.</t>
  </si>
  <si>
    <t>OTROS SERVICIOS FINANCIEROS</t>
  </si>
  <si>
    <t>2. 3. 2. 6. 3. 1.</t>
  </si>
  <si>
    <t>SEGURO DE VIDA</t>
  </si>
  <si>
    <t>2. 3. 2. 6. 3. 2.</t>
  </si>
  <si>
    <t>SEGURO DE VEHICULOS</t>
  </si>
  <si>
    <t>2. 3. 2. 6. 3. 3.</t>
  </si>
  <si>
    <t>SEGURO OBLIGATORIO ACCIDENTES DE TRANSITO (SOAT)</t>
  </si>
  <si>
    <t>2. 3. 2. 6. 3. 4.</t>
  </si>
  <si>
    <t>OTROS SEGUROS PERSONALES</t>
  </si>
  <si>
    <t>2. 3. 2. 6. 3. 99.</t>
  </si>
  <si>
    <t>OTROS SEGUROS DE  BIENES MUEBLES E INMUEBLES</t>
  </si>
  <si>
    <t>2. 3. 2. 6. 4. 1.</t>
  </si>
  <si>
    <t>GASTOS POR PRESTACIONES DE SALUD</t>
  </si>
  <si>
    <t>2. 3. 2. 7. 1. 1.</t>
  </si>
  <si>
    <t>2. 3. 2. 7. 1. 2.</t>
  </si>
  <si>
    <t>ASESORIAS</t>
  </si>
  <si>
    <t>2. 3. 2. 7. 1. 3.</t>
  </si>
  <si>
    <t>AUDITORIAS</t>
  </si>
  <si>
    <t>2. 3. 2. 7. 1. 5.</t>
  </si>
  <si>
    <t>ESTUDIOS E INVESTIGACIONES</t>
  </si>
  <si>
    <t>2. 3. 2. 7. 1. 7.</t>
  </si>
  <si>
    <t>INVESTIGACIONES</t>
  </si>
  <si>
    <t>2. 3. 2. 7. 1. 99.</t>
  </si>
  <si>
    <t>OTROS SERVICIOS SIMILARES</t>
  </si>
  <si>
    <t>2. 3. 2. 7. 10.1.</t>
  </si>
  <si>
    <t>SEMINARIOS ,TALLERES Y SIMILARES ORGANIZADOS POR LA  INSTITUCION</t>
  </si>
  <si>
    <t>2. 3. 2. 7. 10.2.</t>
  </si>
  <si>
    <t>ATENCIONES OFICIALES Y CELEBRACIONES INSTITUCIONALES</t>
  </si>
  <si>
    <t>2. 3. 2. 7. 10.99.</t>
  </si>
  <si>
    <t>OTRAS ATENCIONES Y CELEBRACIONES</t>
  </si>
  <si>
    <t>2. 3. 2. 7. 11.1.</t>
  </si>
  <si>
    <t>EMBALAJE Y ALMACENAJE</t>
  </si>
  <si>
    <t>2. 3. 2. 7. 11.2.</t>
  </si>
  <si>
    <t>TRANSPORTE Y TRASLADO DE CARGA, BIENES Y MATERIALES</t>
  </si>
  <si>
    <t>2. 3. 2. 7. 11.3.</t>
  </si>
  <si>
    <t>SERVICIOS RELACIONADOS CON FLORERIA, JARDINERIA Y OTRAS ACTIVIDADES SIMILARES</t>
  </si>
  <si>
    <t>2. 3. 2. 7. 11.5.</t>
  </si>
  <si>
    <t>SERVICIOS DE ALIMENTACION DE CONSUMO HUMANO</t>
  </si>
  <si>
    <t>2. 3. 2. 7. 11.6.</t>
  </si>
  <si>
    <t>SERVICIO DE IMPRESIONES, ENCUADERNACION Y EMPASTADO</t>
  </si>
  <si>
    <t>2. 3. 2. 7. 11.99.</t>
  </si>
  <si>
    <t>SERVICIOS DIVERSOS</t>
  </si>
  <si>
    <t>2. 3. 2. 7. 13.7.</t>
  </si>
  <si>
    <t>DEFENSA LEGAL PARA SERVIDORES Y EX-SERVIDORES CIVILES</t>
  </si>
  <si>
    <t>2. 3. 2. 7. 13.9.</t>
  </si>
  <si>
    <t>SERVICIOS DE AUDITORIAS</t>
  </si>
  <si>
    <t>2. 3. 2. 7. 13.98.</t>
  </si>
  <si>
    <t>OTROS SERVICIOS TÉCNICOS Y PROFESIONALES DESARROLLADOS POR PERSONAS JURÍDICAS</t>
  </si>
  <si>
    <t>2. 3. 2. 7. 14.13.</t>
  </si>
  <si>
    <t>SERVICIO DE LEVANTAMIENTO DE INFORMACIÓN, MEDICIONES Y SIMILARES POR PERSONAS NATURALES</t>
  </si>
  <si>
    <t>2. 3. 2. 7. 14.3.</t>
  </si>
  <si>
    <t>SERVICIOS DE DISEÑO, ELABORACIÓN O ACTUALIZACIÓN DE NORMAS INTERNAS</t>
  </si>
  <si>
    <t>2. 3. 2. 7. 14.7.</t>
  </si>
  <si>
    <t>2. 3. 2. 7. 14.98.</t>
  </si>
  <si>
    <t>OTROS SERVICIOS TÉCNICOS Y PROFESIONALES DESARROLLADOS POR PERSONAS NATURALES</t>
  </si>
  <si>
    <t>2. 3. 2. 7. 14.99.</t>
  </si>
  <si>
    <t>OTROS SERVICIOS TÉCNICOS SIMILARES</t>
  </si>
  <si>
    <t>2. 3. 2. 7. 2. 1.</t>
  </si>
  <si>
    <t>2. 3. 2. 7. 2. 10.</t>
  </si>
  <si>
    <t>2. 3. 2. 7. 2. 2.</t>
  </si>
  <si>
    <t>2. 3. 2. 7. 2. 8.</t>
  </si>
  <si>
    <t>LOCACION DE SERVICIOS - PERSONAL ALTAMENTE CALIFICADO</t>
  </si>
  <si>
    <t>2. 3. 2. 7. 2. 9.</t>
  </si>
  <si>
    <t>ESTUDIOS</t>
  </si>
  <si>
    <t>2. 3. 2. 7. 2. 99.</t>
  </si>
  <si>
    <t>2. 3. 2. 7. 3. 1.</t>
  </si>
  <si>
    <t>REALIZADO POR PERSONAS JURIDICAS</t>
  </si>
  <si>
    <t>2. 3. 2. 7. 3. 2.</t>
  </si>
  <si>
    <t>REALIZADO POR PERSONAS NATURALES</t>
  </si>
  <si>
    <t>2. 3. 2. 7. 4. 1.</t>
  </si>
  <si>
    <t>ELABORACION DE PROGRAMAS INFORMATICOS</t>
  </si>
  <si>
    <t>2. 3. 2. 7. 4. 2.</t>
  </si>
  <si>
    <t>PROCESAMIENTOS DE DATOS</t>
  </si>
  <si>
    <t>2. 3. 2. 7. 4. 3.</t>
  </si>
  <si>
    <t>2. 3. 2. 7. 4. 99.</t>
  </si>
  <si>
    <t>OTROS SERVICIOS DE INFORMATICA</t>
  </si>
  <si>
    <t>2. 3. 2. 7. 5. 1.</t>
  </si>
  <si>
    <t>ESTIPENDIO POR SECIGRA</t>
  </si>
  <si>
    <t>2. 3. 2. 7. 5. 2.</t>
  </si>
  <si>
    <t>PROPINAS PARA PRACTICANTES</t>
  </si>
  <si>
    <t>2. 3. 2. 7. 5. 5.</t>
  </si>
  <si>
    <t>ALUMNOS DE ESCUELAS MILITARES Y POLICIALES</t>
  </si>
  <si>
    <t>2. 3. 2. 7. 5. 7.</t>
  </si>
  <si>
    <t>INTERNOS DE MEDICINA Y ODONTOLOGIA</t>
  </si>
  <si>
    <t>2. 3. 2. 7. 5. 99.</t>
  </si>
  <si>
    <t>2. 3. 2. 7. 7. 1.</t>
  </si>
  <si>
    <t>SERVICIOS RELACIONADOS CON EL MEDIO AMBIENTE</t>
  </si>
  <si>
    <t>2. 3. 2. 7. 9. 1.</t>
  </si>
  <si>
    <t>ORGANIZACION Y CONDUCCION DE EVENTOS DEPORTIVOS</t>
  </si>
  <si>
    <t>2. 3. 2. 7. 9. 2.</t>
  </si>
  <si>
    <t>ORGANIZACION Y CONDUCCION DE EVENTOS RECREACIONALES</t>
  </si>
  <si>
    <t>2. 3. 2. 7. 9. 5.</t>
  </si>
  <si>
    <t>ORGANIZACION DE EVENTOS CULTURALES</t>
  </si>
  <si>
    <t>2. 3. 2. 7. 9. 99.</t>
  </si>
  <si>
    <t>OTROS RELACIONADOS A ORGANIZACION DE EVENTOS</t>
  </si>
  <si>
    <t>2. 3. 2. 8. 1. 1.</t>
  </si>
  <si>
    <t>2. 3. 2. 8. 1. 2.</t>
  </si>
  <si>
    <t>CONTRIBUCIONES A ESSALUD DE C.A.S.</t>
  </si>
  <si>
    <t>2. 3. 2. 8. 1. 4.</t>
  </si>
  <si>
    <t>AGUINALDOS DE C.A.S.</t>
  </si>
  <si>
    <t>2. 3. 2. 8. 1. 5.</t>
  </si>
  <si>
    <t>VACACIONES TRUNCAS DE C.A.S.</t>
  </si>
  <si>
    <t>2. 3. 2. 8. 1. 6.</t>
  </si>
  <si>
    <t>ENTREGA DE CUPÓN O VALE POR CONCEPTO DE ALIMENTACIÓN</t>
  </si>
  <si>
    <t>2. 3. 2. 8. 1. 99.</t>
  </si>
  <si>
    <t>OTROS GASTOS C.A.S</t>
  </si>
  <si>
    <t>2. 3. 2. 9. 1. 1.</t>
  </si>
  <si>
    <t>LOCACIÓN DE SERVICIOS REALIZADOS POR PERSONAS NATURALES RELACIONADAS AL ROL DE LA ENTIDAD</t>
  </si>
  <si>
    <t>FORMATO 11: INGRESOS MENSUALES POR PERIODO DEL PERSONAL ACTIVO -  COMPARATIVO PRESUPUESTO 2019, 2020 Y PROYECTO 2021</t>
  </si>
  <si>
    <t>UNIDAD EJECUTORA: 001: MINISTERIO DEL INTERIOR-OFICINA GENERAL DE ADMINISTRACION</t>
  </si>
  <si>
    <t>NIVELES REMUNERATIVOS</t>
  </si>
  <si>
    <t>INGRESOS PERSONAL PRESUPUESTO 2019</t>
  </si>
  <si>
    <t>INGRESOS PERSONAL PRESUPUESTO 2020</t>
  </si>
  <si>
    <t>DIFERENCIA 
(2019 -2020)</t>
  </si>
  <si>
    <t>PROYECTO 2021</t>
  </si>
  <si>
    <t>PEA</t>
  </si>
  <si>
    <t>REMUNERACION MENSUAL (cada persona)</t>
  </si>
  <si>
    <t>CAFAE MENSUAL (cada persona)</t>
  </si>
  <si>
    <t>AETA MENSUAL (cada persona)</t>
  </si>
  <si>
    <t>INCENTIVOS O PRODUCTIVIDAD (cada persona)</t>
  </si>
  <si>
    <t>MOVILIDAD</t>
  </si>
  <si>
    <t>RACIONAMIENTO</t>
  </si>
  <si>
    <t>BONOS</t>
  </si>
  <si>
    <t>OTROS INGRESOS MENSUAL (cada persona)</t>
  </si>
  <si>
    <t>SUB TOTAL INGRESOS MENSUALES (cada persona)</t>
  </si>
  <si>
    <t>AGUINALDOS, GRAFICACIONES Y ESCOLARIDAD (anual cada persona)</t>
  </si>
  <si>
    <t>OTROS INGRESOS NO MENSUALES 
(anual cada personal)</t>
  </si>
  <si>
    <t>SUB TOTAL OTROS BENEFICIOS ... (no, mensuales, monto anual)</t>
  </si>
  <si>
    <t>TOTAL INGRESOS ANUAL POR PERSONA</t>
  </si>
  <si>
    <t>TOTAL INGRESO ANUAL PEA</t>
  </si>
  <si>
    <t>CAFAE MENSUL (cada persona)</t>
  </si>
  <si>
    <t>TOTAL INGRESO ANUAL PEA (Proyección al 31 de diciembre de  2019)</t>
  </si>
  <si>
    <t xml:space="preserve">DIFERENCIA INGRESO ANUAL POR PERSONAL </t>
  </si>
  <si>
    <t>DIFERENCIA INGRESO ANUAL PEA</t>
  </si>
  <si>
    <t>TOTAL INGRESO ANUAL PEA (Proyección al 31 de diciembre de 2021)</t>
  </si>
  <si>
    <t>(1)</t>
  </si>
  <si>
    <t>(2)</t>
  </si>
  <si>
    <t>(3)</t>
  </si>
  <si>
    <t>(4)</t>
  </si>
  <si>
    <t>(5)</t>
  </si>
  <si>
    <t>(6)</t>
  </si>
  <si>
    <t>(7)</t>
  </si>
  <si>
    <t>(8)</t>
  </si>
  <si>
    <t>(9)</t>
  </si>
  <si>
    <t>(10)</t>
  </si>
  <si>
    <t>(11)</t>
  </si>
  <si>
    <t>(12)</t>
  </si>
  <si>
    <t>(13)</t>
  </si>
  <si>
    <t>(14)</t>
  </si>
  <si>
    <t>(15)</t>
  </si>
  <si>
    <t>UNIDAD EJECUTORA: 002: DIRECCION DE ECONOMIA Y FINANZAS DE LA PNP</t>
  </si>
  <si>
    <t>TOTAL INGRESO ANUAL PEA (Proyección al 31 de diciembre de 2020)</t>
  </si>
  <si>
    <t>PROFESIONALES DE SALUD</t>
  </si>
  <si>
    <t>RESIDENTES Y SERUMS</t>
  </si>
  <si>
    <t>CONTRATADOS</t>
  </si>
  <si>
    <t>Contrato</t>
  </si>
  <si>
    <t>Contrato Salud</t>
  </si>
  <si>
    <t>PERSONAL MILITAR POLICIAL</t>
  </si>
  <si>
    <t>UNIDAD EJECUTORA: 037. PERU SEGURO 2025</t>
  </si>
  <si>
    <t>CARRERA ADMINISTRATIVA</t>
  </si>
  <si>
    <t>……</t>
  </si>
  <si>
    <t>ASISTENCIALES NO PROFESIONALES DE LA SALUD</t>
  </si>
  <si>
    <t>LEY DEL PROFESORADO</t>
  </si>
  <si>
    <t>CARRERA MEDICA Y PROFESIONALES  DE LA SALUD</t>
  </si>
  <si>
    <t>CARRERA JUDICIAL</t>
  </si>
  <si>
    <t>LEY UNIVERSITARIA</t>
  </si>
  <si>
    <t>LEY DEL SERVICIO DIPLOMATICO</t>
  </si>
  <si>
    <t>PERSONAL MILITAR Y POLICIAL</t>
  </si>
  <si>
    <t xml:space="preserve">OBREROS </t>
  </si>
  <si>
    <t>SERUMISTAS</t>
  </si>
  <si>
    <t xml:space="preserve">     ANIMADORES</t>
  </si>
  <si>
    <t xml:space="preserve">     ………….</t>
  </si>
  <si>
    <t xml:space="preserve">    INTERNOS DE MEDICINA HUMANA Y ODONTOLOGIA</t>
  </si>
  <si>
    <t xml:space="preserve">    SERVICIOS NO PERSONAL </t>
  </si>
  <si>
    <t xml:space="preserve">    PROYECTOS DE INVERSION</t>
  </si>
  <si>
    <t xml:space="preserve">         037. PERÚ SEGURO 2025</t>
  </si>
  <si>
    <t>PLIEGO 070: INTENDENCIA NACIONAL DE BOMBEROS DEL PERÚ</t>
  </si>
  <si>
    <t>Beneficios Sociales y CTS</t>
  </si>
  <si>
    <t>OBLIGACIONES DEL EMPLEADOR (CARGAS SOCIALES)</t>
  </si>
  <si>
    <t>FAG Y PAC</t>
  </si>
  <si>
    <t>SECIGRISTAS</t>
  </si>
  <si>
    <t>INTERNOS MEDICINA  (DU. 090-2020)</t>
  </si>
  <si>
    <t>(*) Incluye GRATIFICACIONES, CAFAE, PNUD, BONOS, PRODUCTIVIDAD, HORAS EXTRAS, GUARDIAS, AETAS, etc.</t>
  </si>
  <si>
    <t>(**) Incluye el monto pagado por otras entidades al personal que presta servidos en el Sector o Gobierno Regional</t>
  </si>
  <si>
    <t xml:space="preserve">(***) Detallar el marco legal </t>
  </si>
  <si>
    <t>(****) Proyectado</t>
  </si>
  <si>
    <t>PLIEGO: 070 INTENDENCIA NACIONAL DE BOMBEROS DEL PERU</t>
  </si>
  <si>
    <t>CONTRATO DL 1057 - CAS</t>
  </si>
  <si>
    <t>FORMATO 10: INFORMACIÓN DE REMUNERACIONES Y NÚMERO DE PLAZAS - PRESUPUESTO 2019, 2020 Y PROYECTO 2021</t>
  </si>
  <si>
    <t>2019 (PIA)</t>
  </si>
  <si>
    <t>2020 (PIA)</t>
  </si>
  <si>
    <t>2021  (PROYECTO)</t>
  </si>
  <si>
    <t>VARIACION 2020-2021</t>
  </si>
  <si>
    <t>PEA / Beneficiarios</t>
  </si>
  <si>
    <t>COSTO ANUAL</t>
  </si>
  <si>
    <t>COSTO TOTAL EN PLANILLAS (*)</t>
  </si>
  <si>
    <t>BONIFICACIÓN EXTRAORDINARIA (INACEPTACIÓN DE GRATIFICACIONES)</t>
  </si>
  <si>
    <t>BONOS POR FUNCION JURIDICCIONAL Y FISCAL</t>
  </si>
  <si>
    <t>DIETA DE DIRECTORIO</t>
  </si>
  <si>
    <t>DIETAS</t>
  </si>
  <si>
    <t>ESCOLARIDAD, AGUINALDO Y GRATIFICACIONES</t>
  </si>
  <si>
    <t>GASTOS POR ESTACIONAMIENTO DE VEHICULOS</t>
  </si>
  <si>
    <t>GASTOS VARIABLES Y OCASIONALES</t>
  </si>
  <si>
    <t>MOVILIDAD PARA TRASLADO DE TRABAJADORES</t>
  </si>
  <si>
    <t>PRODUCTIVIDAD</t>
  </si>
  <si>
    <t>RETRIBUCIONES EN BIENES</t>
  </si>
  <si>
    <t>SEGUROS (ESPECIFICAR)</t>
  </si>
  <si>
    <t>TRANSFERENCIAS CAFAE</t>
  </si>
  <si>
    <t>VESTUARIO</t>
  </si>
  <si>
    <t>OTROS (ESPECIFICAR) (**)</t>
  </si>
  <si>
    <t>TOTAL    (*)</t>
  </si>
  <si>
    <t>(*) DEBE COINCIDIR CON LOS MONTOS ASIGNADOS EN LA GENERICA 1. PERSONAL Y OBLIGACIONES SOCIALES CONSIDERADAS EN EL PRESUPUESTO</t>
  </si>
  <si>
    <t>(**) PNUD, BONOS, etc.</t>
  </si>
  <si>
    <t>PLIEGO 070: INTENDENCIA NACIONAL DE BOMBEROS DEL PERÚ - INBP</t>
  </si>
  <si>
    <t>VARIACION 2021-2020</t>
  </si>
  <si>
    <t>PIM</t>
  </si>
  <si>
    <t>PLIEGO 072: SUPERINTENDENCIA NACIONAL DE CONTROL DE SERVICIOS DE SEGURIDAD, ARMAS MUNICIONES Y EXPLOSIVOS DE USO CIVIL</t>
  </si>
  <si>
    <t>OTROS (TARJETA DE ALIMENTOS) (**)</t>
  </si>
  <si>
    <t>FORMATO 06: PROGRAMAS SOCIALES PRIORIZADOS SEGÚN EL CICLO DE VIDA POR FUENTE DE FINANCIAMIENTO 2019, 2020 Y PROYECTO 2021</t>
  </si>
  <si>
    <t>PROGRAMAS SOCIALES</t>
  </si>
  <si>
    <t>PRESUPUESTO PIA</t>
  </si>
  <si>
    <t>PRESUPUESTO PIM</t>
  </si>
  <si>
    <t>BENEFICIARIOS</t>
  </si>
  <si>
    <t>DIferencia 
(2019-2020</t>
  </si>
  <si>
    <t>Proyecto 2021</t>
  </si>
  <si>
    <t>Estimado 2020 (**)</t>
  </si>
  <si>
    <t>DIferencia 
(2020-2021)</t>
  </si>
  <si>
    <t>I.  DE GESTANTES A NIÑOS DE HASTA 14 AÑOS</t>
  </si>
  <si>
    <t>JUNTOS</t>
  </si>
  <si>
    <t>II.  GESTACIÓN</t>
  </si>
  <si>
    <t>SAMU</t>
  </si>
  <si>
    <t>SMN</t>
  </si>
  <si>
    <t>Mortalidad Materna</t>
  </si>
  <si>
    <t>Mortalidad Neonatal</t>
  </si>
  <si>
    <t>III.  De 0 a 2 AÑOS</t>
  </si>
  <si>
    <t>PAN</t>
  </si>
  <si>
    <t>CUNA MAS</t>
  </si>
  <si>
    <t>Desnutrición Cronica</t>
  </si>
  <si>
    <t>Mortalidad Infantil</t>
  </si>
  <si>
    <t>Desarrollo cognitivo, lenguaje, socioemocional y motor</t>
  </si>
  <si>
    <t>IV. DE 3 A 5 AÑOS</t>
  </si>
  <si>
    <t>PELA</t>
  </si>
  <si>
    <t>Logros de aprendizaje</t>
  </si>
  <si>
    <t>Cobertura escolar</t>
  </si>
  <si>
    <t>V. DE 6 A 12 AÑOS</t>
  </si>
  <si>
    <t>PELA Primaria</t>
  </si>
  <si>
    <t>VI. DE 13 A 17 AÑOS</t>
  </si>
  <si>
    <t>PELA Secundaria</t>
  </si>
  <si>
    <t>Logros de aprindizaje</t>
  </si>
  <si>
    <t>Deserción escolar</t>
  </si>
  <si>
    <t>VII. DE 17 A 24 AÑOS</t>
  </si>
  <si>
    <t>Jovenes a la obra</t>
  </si>
  <si>
    <t>Beca 18</t>
  </si>
  <si>
    <t>Acceso a la educación superior de calidad</t>
  </si>
  <si>
    <t>Educacion pertienente para el mercado laboral</t>
  </si>
  <si>
    <t>VIII. DE 65 A MAS</t>
  </si>
  <si>
    <t>Pensión 65</t>
  </si>
  <si>
    <t>Asegurar las condiciones básicas para la subsistencia</t>
  </si>
  <si>
    <t>Est. %</t>
  </si>
  <si>
    <t>(*) Al 30 de junio de 2020</t>
  </si>
  <si>
    <t>(**) Estimado al 31 de diciembre de 2020</t>
  </si>
  <si>
    <t>ÍNDICE DE FORMATOS</t>
  </si>
  <si>
    <t>Área</t>
  </si>
  <si>
    <t>Involucrados</t>
  </si>
  <si>
    <t>Responsables Consolidación</t>
  </si>
  <si>
    <t>RESUMEN EJECUTIVO</t>
  </si>
  <si>
    <t>OGPP</t>
  </si>
  <si>
    <t>Of. Planeamiento / Of. Presupuesto</t>
  </si>
  <si>
    <t>PLANEAMIENTO / JHOVER CHÁVEZ</t>
  </si>
  <si>
    <t>INDICADORES INSTITUCIONALES</t>
  </si>
  <si>
    <t>FORMATO Nº 1:</t>
  </si>
  <si>
    <t>INDICADORES DE GESTIÓN SEGÚN OBJETIVOS ESTRATÉGICOS INSTITUCIONALES AL 2021</t>
  </si>
  <si>
    <t>DISTRIBUCIÓN DEL GASTO</t>
  </si>
  <si>
    <t>FORMATO Nº 2:</t>
  </si>
  <si>
    <t>DISTRIBUCIÓN DEL PRESUPUESTO POR CATEGORÍA PRESUPUESTAL 2019, 2020 Y PROYECTO 2021</t>
  </si>
  <si>
    <t>Oficina de Presupuesto</t>
  </si>
  <si>
    <t>JUAN CARLOS HARO
jharo@mininter.gob.pe</t>
  </si>
  <si>
    <t>FORMATO Nº 3:</t>
  </si>
  <si>
    <t>DISTRIBUCIÓN DEL PRESUPUESTO POR FUENTE DE FINANCIAMIENTO 2019, 2020 Y PROYECTO 2021</t>
  </si>
  <si>
    <t>FORMATO Nº 4:</t>
  </si>
  <si>
    <t>DISTRIBUCIÓN DEL GASTO POR UNIDADES EJECUTORAS / ENTIDAD PÚBLICA Y FUENTES DE FINANCIAMIENTO - PROYECTO 2021</t>
  </si>
  <si>
    <t>FORMATO Nº 5:</t>
  </si>
  <si>
    <t>DISTRIBUCIÓN DEL PRESUPUESTO POR PROGRAMA PRESUPUESTAL 2019, 2020 Y 2021</t>
  </si>
  <si>
    <t>JHOVER CHÁVEZ</t>
  </si>
  <si>
    <t>FORMATO Nº 6:</t>
  </si>
  <si>
    <t>PROGRAMAS SOCIALES PRIORIZADOS SEGÚN EL CICLO DE VIDA POR FUENTE DE FINANCIAMIENTO 2019, 2020 Y PROYECTO 2021</t>
  </si>
  <si>
    <t>No aplica</t>
  </si>
  <si>
    <t>FORMATO Nº 7:</t>
  </si>
  <si>
    <t>RESUMEN POR GRUPO GENÉRICO Y FUENTES DE FINANCIAMIENTO PROYECTO 2021</t>
  </si>
  <si>
    <t>EDWIN SANCHEZ
esanchez@mininter.gob.pe</t>
  </si>
  <si>
    <t>FORMATO Nº 8:</t>
  </si>
  <si>
    <t>RESUMEN DE PRESUPUESTO POR FUNCIONES PIA 2019, 2020 Y PROYECTO 2021</t>
  </si>
  <si>
    <t>GASTOS DE PERSONAL</t>
  </si>
  <si>
    <t>FORMATO Nº 9:</t>
  </si>
  <si>
    <t>COMPARATIVO DEL NÚMERO DE PLAZAS EN EL PRESUPUESTO 2019, 2020 Y PROYECTO 2021</t>
  </si>
  <si>
    <t>OGRH</t>
  </si>
  <si>
    <t>Todos los Pliegos 
(Incluye Información de sus UE)</t>
  </si>
  <si>
    <t>CÉSAR RAMÍREZ
cesar.presupuesto029@gmail.com</t>
  </si>
  <si>
    <t>FORMATO Nº 10:</t>
  </si>
  <si>
    <t>INFORMACIÓN DE REMUNERACIONES Y NÚMERO DE PLAZAS - PRESUPUESTO 2019, 2020 Y PROYECTO 2021</t>
  </si>
  <si>
    <t>JHONNY POMA
jpomah@mininter.gob.pe</t>
  </si>
  <si>
    <t>FORMATO Nº 11:</t>
  </si>
  <si>
    <t>INGRESOS MENSUALES POR PERIODO DEL PERSONAL ACTIVO -  COMPARATIVO PRESUPUESTO 2019, 2020 Y PROYECTO 2021</t>
  </si>
  <si>
    <t>ANA GARCÉS
ogpp56@mininter.gob.pe</t>
  </si>
  <si>
    <t>GASTOS EN BIENES Y SERVICIOS</t>
  </si>
  <si>
    <t>FORMATO Nº 12:</t>
  </si>
  <si>
    <t>ASIGNACIÓN DE BIENES Y SERVICIOS - COMPARATIVO PRESUPUESTO 2019, 2020 Y PROYECTO 2021</t>
  </si>
  <si>
    <t>OGA</t>
  </si>
  <si>
    <t>Todos los Pliegos 
(Incluye Información de sus UE) - 
Por Fuente de Financiamiento</t>
  </si>
  <si>
    <t>EVELYN AMARO
oggp69@mininter.gob.pe</t>
  </si>
  <si>
    <t>FORMATO Nº 13:</t>
  </si>
  <si>
    <t>CONTRATOS DE OBRAS SUSCRITOS EN LOS AÑOS 2019 Y 2020</t>
  </si>
  <si>
    <t>JOHNNY DE LA CRUZ DAVILA
jdelacruzd@mininter.gob.pe</t>
  </si>
  <si>
    <t>FORMATO Nº 14:</t>
  </si>
  <si>
    <t>PRINCIPALES ADQUISICIONES DE BIENES Y SERVICIOS - PRESUPUESTO 2019, 2020 Y PROYECTO 2021</t>
  </si>
  <si>
    <t>HILDA LOZA
hloza@mininter.gob.pe</t>
  </si>
  <si>
    <t>FORMATO Nº 15:</t>
  </si>
  <si>
    <t>DETALLE DE CONSULTORIAS PERSONAS JURÍDICAS Y NATURALES - PRESUPUESTO 2019, 2020 Y PROYECTO 2021</t>
  </si>
  <si>
    <t>LINDA MOLINA
ogpp81@mininter.gob.pe</t>
  </si>
  <si>
    <t>FORMATO Nº 16:</t>
  </si>
  <si>
    <t>TESORERIA - RESUMEN POR GRUPO GENERICO Y FUENTES DE FINANCIAMIENTO 2019 Y 2020</t>
  </si>
  <si>
    <t>FORMATO Nº 17:</t>
  </si>
  <si>
    <t>NOMBRES E INGRESOS MENSUALES DEL PERSONAL CONTRATADO FUERA DEL PAP EN LOS AÑOS FISCALES 2019 Y 2020</t>
  </si>
  <si>
    <t>JULIO BARRERA
ogpp53@mininter.gob.pe</t>
  </si>
  <si>
    <t>FORMATO Nº 18:</t>
  </si>
  <si>
    <t>ALQUILER DE INMUEBLES EN LOS AÑOS FISCALES 2019 Y 2020</t>
  </si>
  <si>
    <t>LUIS CUEVA
ogpp66@mininter.gob.pe</t>
  </si>
  <si>
    <t>EBELIO LOZANO VASQUEZ</t>
  </si>
  <si>
    <t>RADIO LOS ANDES S.RL.</t>
  </si>
  <si>
    <t>LUIS ANTONIO JAVE ORTIS</t>
  </si>
  <si>
    <t>HERNAN IRIGOIN BUSTAMENTE</t>
  </si>
  <si>
    <t>1519:  SUPERINTENDENCIA NACIONAL DE CONTROL DE SERVICIOS DE SEGURIDAD, ARMAS MUNICIONES Y EXPLOSIVOS DE USO CIVIL</t>
  </si>
  <si>
    <t xml:space="preserve">0068-328853 </t>
  </si>
  <si>
    <r>
      <t xml:space="preserve">SUPERVISIÓN DE LA OBRA: MEJORAMIENTO DEL SERVICIO POLICIAL EN EL MARCO DE LA IMPLEMENTACION DE NUEVO CODIGO PROCESAL PENAL DE LA </t>
    </r>
    <r>
      <rPr>
        <b/>
        <sz val="10"/>
        <rFont val="Arial"/>
        <family val="2"/>
      </rPr>
      <t>COMISARIA PNP TINGO MARIA B Y COMISARIA PNP AUCAYACU C</t>
    </r>
    <r>
      <rPr>
        <sz val="10"/>
        <rFont val="Arial"/>
        <family val="2"/>
      </rPr>
      <t xml:space="preserve"> PERTENECIENTE A LA PROVINCIA LEONCIO PRADO, DEPARTAMENTO DE HUANUCO DE FP-HUALLAGA</t>
    </r>
  </si>
  <si>
    <t>SERVICIO DE CONSULTORIA POR UNA PERSONA NATURAL O JURIDICA QUE SE ENCARGUE DE ELABORAR UN INFORME DEL ESTADO SITUCIONAL DE LOS BIENES QUE SE ENCUENTRAN EN ADUANAS</t>
  </si>
  <si>
    <t xml:space="preserve">20477710647 - ROBLE SL S.A.C. </t>
  </si>
  <si>
    <t>SERVICIO DE UNA PERSONA NATURAL O JURÍDICA PARA LA CONSULTORIA, QUE SE ENCARGUE DE LA COORDINACIÓN INTERINSTITUCIONAL A NIVEL NACIONAL CON GOBERNADORES DE GOBIERNOS REGIONALES Y/O ALCALDES DE MUNICIPALIDADES PROVINCIALES Y/O DISTRITALES</t>
  </si>
  <si>
    <t>20477710647 - ROBLE SL S.A.C</t>
  </si>
  <si>
    <t>SERVICIO DE INVESTIGACION CUALITATIVA</t>
  </si>
  <si>
    <t>20512044256 - TIENDA DE CAMPAÑA SOCIEDAD ANONIMA CERRADA</t>
  </si>
  <si>
    <t>CONTRATACIÓN DEL SERVICIO DE UNA PERSONA NATURAL O JURÍDICA QUE PROPONGA PERFILES Y FUNCIONES PARA LA CONTRATACIÓN POR LA INTENDENCIA NACIONAL DE BOMBEROS DEL PERÚ,</t>
  </si>
  <si>
    <t>41753522 - FLORES LEON, CYNTHIA MAGALY</t>
  </si>
  <si>
    <t>CONTRATACIÓN SERVICIO DE CONSULTORÍA PARA LA ELABORACIÓN DE TÉRMINOS DE REFERENCIA ORIENTADOS A CONTRATAR UN SERVICIO ESPECIALIZADO QUE EJECUTE TALLERES DE FORTALECIMIENTO INSTITUCIONAL DE LA INTENDENCIA NACIONAL DE BOMBEROS DEL PERÚ Y FORMULE UN PROGRAMA DE PERFECCIONAMIENTO Y ACTUALIZACIÓN DE LOS BOMBEROS DEL PERÚ</t>
  </si>
  <si>
    <t>07579181 - VIDAURRE AGUAYO, RICARDO</t>
  </si>
  <si>
    <t>SERVICIO DE CONSULTORIA PARA LA REVISION DE TERMINOS DE REFERENCIA Y EVALUACION DE REQUISITOS DE CALIFICACION DEL SERVICIO DE MANTENIMIENTO DE INFRAESTRUCTURA</t>
  </si>
  <si>
    <t>70507185 - ZARATE ESPINOZA, NICK JOAN</t>
  </si>
  <si>
    <t>20536512757 - EIDON CORE SOCIEDAD ANONIMA CERRADA - EIDON CORE S.A.C.</t>
  </si>
  <si>
    <t>SERVICIO DE CONSULTOR PARA REALIZAR EVALUACION ESTRURCTURAL DE LA CIA MAGDALENA Nº 36</t>
  </si>
  <si>
    <t>05403164 - FACHIN PAREDES,  TANIA</t>
  </si>
  <si>
    <t>SERVICIO DE CONSULTORIA PROFESIONAL DE PERICIA INFORMATICA SOBRE LA BUSQUEDA DE INFORMACION EN LOS LOGS DE LOS SERVIDORES ADQUIRIDOS POR LA SUPERINTENDENCIA NACIONAL DE MIGRACIONES</t>
  </si>
  <si>
    <t>20503949301 - GLOBAL INTERNATIONAL NET S.A.C.</t>
  </si>
  <si>
    <t>INFORMACION EN LOS LOGS</t>
  </si>
  <si>
    <t>DIRECCION Y SUPERVISION SUPERIOR</t>
  </si>
  <si>
    <t>SERVICIO DE ELABORACION DE ESTUDIOS TECNICOS EN LA JZ PUNO PARA EL PROYETO DE INVERSION MEJORAMIENTO DE LOS SERVICIOS MIGRATORIOS BRINDADOS EN LAS DEPENDENCIAS DE LA JEFATURA ZONAL DE PUNO - SUPERINTENDENCIA NACIONAL DE MIGRACIONES</t>
  </si>
  <si>
    <t>20448605541 - AMAROKC INGENIEROS S.R.L.</t>
  </si>
  <si>
    <t>ESTUDIOS TECNICOS</t>
  </si>
  <si>
    <t>SERVICIO DE "CONTRATACION DE SERVICIOS DE CONSULTORIA PARA LA ELABORACION DE LOS SIGUIENTES ESTUDIOS TECNICOS ENEL LOCAL DE LA SEDE DEL PUESTO DE CONTROL FRONTERIZO DESAGUADERO-PUNO</t>
  </si>
  <si>
    <t>20603315244 - CH &amp; L INGENIERIA Y CONSTRUCCION S.A.C.</t>
  </si>
  <si>
    <t>SERVICIO DE CONSULTORÍA PARA LA ELABORACIÓN DE ESTUDIOS TÉCNICOS EN EL LOCAL DE LA NUEVA SEDE DE LA JZ DE AREQUIPA: LEVANTAMIENTO TOPOGRÁFICO, MECÁNICA DE SUELOS, DISEÑO ARQUITECTÓNICO Y PRESUPUESTO, EL CUAL SIRVE COMO BASE PARA LA FORMULACIÓN DEL ESTUDIO DEL PROYECTO DE INVERSIÓN “MEJORAMIENTO DE LOS SERVICIOS MIGRATORIOS BRINDANDO EN LA DEPENDENCIA DE LA JEFATURA ZONAL DE AREQUIPA – SUPERINTENDENCIA NACIONAL DE MIGRACIONES</t>
  </si>
  <si>
    <t>20600136705 - CONSTRUCCIONES Y SERVICIOS H &amp; R E.I.R.L.</t>
  </si>
  <si>
    <t xml:space="preserve"> ESTUDIOS TÉCNICOS</t>
  </si>
  <si>
    <t>CONTRATACION DE SERVICIOS PROFESIONALES PARA LA ELABORACIONDE INVERSION PARA EL PUESTO DE CONTROL FRONTERIZO IÑAPARI -MADRE DE DIOS - SUPERINTENDENCIA NACIONAL DE MIGRACIONES</t>
  </si>
  <si>
    <t>10463162994 - GRANADOS ANYOSA CARLOS HERNAN</t>
  </si>
  <si>
    <t>SERVICIO DE ELABORACIÓN DE ESTUDIOS TÉCNICOS EN EL PUESTO DE CONTROL FRONTERIZO KASANI PARA EL PROYECTO DE INVERSIÓN MEJORAMIENTO DE LOS SERVICIOS MIGRATORIOS BRINDADOS EN LAS DEPENDENCIAS DE LA JEFATURA ZONAL DE PUNO - SUPERINTENDENCIA NACIONAL DE MIGRACIONES</t>
  </si>
  <si>
    <t>20547708394 - JM INGENIERIA EN CONSTRUCCION Y RECUBRIMIENTOS S.A.C.</t>
  </si>
  <si>
    <t>ELABORACIÓN DEL ESTUDIO DEFINITIVO "MEJORAMIENTO DE LOS SERVICIOS MIGRATORIOS BRINDADOS POR LAS DEPENDENCIAS DE LA JEFATURA ZONAL DE PUERTO MALDONADO", CON CÓDIGO UNICO N° 2311949</t>
  </si>
  <si>
    <t>20556777781 - ZB CONSULTORES S.A.C.</t>
  </si>
  <si>
    <t xml:space="preserve">ESTUDIO DEFINITIVO </t>
  </si>
  <si>
    <t>CONTROL MIGRATORIO</t>
  </si>
  <si>
    <t>SERVICIO DE CONSULTORIA PARA LA ELABORACION DE ESTUDIOS TECNICOS EN LOS 02 LOCALES DE LA SEDE DEL PUESTO DE CONTROL FRONTERIZO LA BALSA-CAJAMARCA</t>
  </si>
  <si>
    <t>SERVICIOS PROFESIONALES PARA LA ELABORACION DE INVERSION PARA EL PUESTO DE VERIFICACION MIGRATORIA PLANCHON - MADRE DE DIOS - SUPERINTENDENCIA NACIONAL DE MIGRACIONES</t>
  </si>
  <si>
    <t>SERVICIO DE CONSULTORÍA DE OBRA PARA LA ELABORACIÓN DE EXPEDIENTE TÉCNICO A NIVEL DE ESTUDIO DEFINITIVO DEL PROYECTO DE MEJORAMIENTO DE LOS SERVICIOS MIGRATORIOS BRINDADOS EN EL LOCAL DE LA AVENIDA ESPAÑA N° 734 DE LA SUPERINTENDENCIA NACIONAL DE MIGRACIO NES</t>
  </si>
  <si>
    <t>20605960465 - CONSORCIO DISEÑADOR MIGRACIONES - LIMA</t>
  </si>
  <si>
    <t xml:space="preserve"> EXPEDIENTE TÉCNICO</t>
  </si>
  <si>
    <t>SERVICIOS PROFESIONALES PARA LA ELABORACION DE ANALISIS Y EVALUACION ESTADISTICA DEL PASAPORTE ELECTRONICO - SUPERINTENDENCIA NACIONAL DE MIGRACIONES</t>
  </si>
  <si>
    <t>10403066341 - FRETEL VILCA MARCELINO JOSE</t>
  </si>
  <si>
    <t>CONTRATACION DE SERVICIOS PROFESIONALES PARA LA ACTUALIZACION DE LA INVERSION PARA EL PUESTO DE CONTROL FRONTERIZO DESAGUADERO - PUNO - SUPERINTENDENCIA NACIONAL DE MIGRACIONES</t>
  </si>
  <si>
    <r>
      <t xml:space="preserve">SERVICIO DE CONSULTORIA DE OBRA PARA LA SUPERVISIÓN DE LA EJECUCION DE LA OBRA DE LA JEFATURA </t>
    </r>
    <r>
      <rPr>
        <b/>
        <sz val="10"/>
        <rFont val="Arial"/>
        <family val="2"/>
      </rPr>
      <t>ZONAL DE TACNA</t>
    </r>
    <r>
      <rPr>
        <sz val="10"/>
        <rFont val="Arial"/>
        <family val="2"/>
      </rPr>
      <t xml:space="preserve"> DEL PROYECTO DE MEJORAMIENTO DE LOS SERVICIOS MIGRATORIOS / CONSULTORÍA DE OBRA</t>
    </r>
  </si>
  <si>
    <t>FORMATO 14: PRINCIPALES ADQUISICIONES DE BIENES Y SERVICIOS - PRESUPUESTO 2019, 2020 Y PROYECTO 2021</t>
  </si>
  <si>
    <t>SECTOR: 07 INTERIOR</t>
  </si>
  <si>
    <t>PLIEGO: 007: MINISTERIO DEL INTERIOR</t>
  </si>
  <si>
    <t>FECHA PROG. CONV.</t>
  </si>
  <si>
    <t>ADQUISICIÓN</t>
  </si>
  <si>
    <t>MONTO</t>
  </si>
  <si>
    <t>ESTADO DEL PROCESO</t>
  </si>
  <si>
    <t>OBSERVACIONES</t>
  </si>
  <si>
    <t>AÑO   2019</t>
  </si>
  <si>
    <t>SERVICIO DE ESTIBA PARA PROCESO DE RECEPCION, ALMACENAMIENTO Y DESTRUCCION DE DROGAS LICITAS DECOMISADAS POR EL DELITO DE TRAFICO ILICITO DE DROGAS</t>
  </si>
  <si>
    <t>SIN MODALIDAD</t>
  </si>
  <si>
    <t>AS-SM-34-2019-IN-OGAF-OAB-1</t>
  </si>
  <si>
    <t>218,400.00</t>
  </si>
  <si>
    <t>10071923954 - FEIJO GIRALDO JULIAN</t>
  </si>
  <si>
    <t>* FECHA DE BUENA PRO: 10.10.2019
* MONTO: S/ 188,640.00</t>
  </si>
  <si>
    <t>PAC 2019</t>
  </si>
  <si>
    <t>ADQUISICION DE LINTERNA TACTICA PARA FUSIL Y LINTERNA TACTICA (PORTATIL) EN EL MARCO DEL PIP CON CODIGO UNICO DE INVERSIONES N° 2407158</t>
  </si>
  <si>
    <t>AS-SM-12-2019-IN-OGAF-OAB-2</t>
  </si>
  <si>
    <t>CONSORCIO - CONSORCIO SOURCING GROUP PERU SAC Y SOURCING GROUP CORP</t>
  </si>
  <si>
    <t>* FECHA DE BUENA PRO: 02.10.2019
* MONTO: S/ 291,000.00</t>
  </si>
  <si>
    <t>ADQUISICIÓN DE CAMIONES GRÚA PARA LA DIVISIÓN DE PROTECCIÓN DE CARRETERAS (DIVPRCAR PNP), EN EL MARCO DEL PROYECTO DE INVERSIÓN PÚBLICA CON CÓDIGO SNIP N° 283131</t>
  </si>
  <si>
    <t>AS-SM-40-2019-IN-OGAF-OAB-1</t>
  </si>
  <si>
    <t>20520536761 - MCM SOLUTIONS S.R.L</t>
  </si>
  <si>
    <t>* FECHA DE BUENA PRO: 22.11.2019
* MONTO: S/ 291,000.00</t>
  </si>
  <si>
    <t>ADQUISICIÓN DE MEGAFONOS PARA LA DIVSEESP - REGPOL LIMA EN EL MARCO DEL PROYECTO DE INVERSION CON CUI N° 2251056</t>
  </si>
  <si>
    <t>AS-SM-33-2019-IN-OGAF-OAB-1</t>
  </si>
  <si>
    <t>20604422567 - AFG INTEGRADORES E.I.R.L.</t>
  </si>
  <si>
    <t>* FECHA DE BUENA PRO: 25.09.2019
* MONTO: S/ 48,397</t>
  </si>
  <si>
    <t>ADQUISICIÓN DE EQUIPOS DE BUCEO ESPECIAL EN EL MARCO DEL PIP CON CÓDIGO N° 307710</t>
  </si>
  <si>
    <t>LICITACION PUBLICA</t>
  </si>
  <si>
    <t>LP-SM-14-2019-IN-OGAF-OAB-1</t>
  </si>
  <si>
    <t>20519267579 - FANTASY S.A.C.</t>
  </si>
  <si>
    <t>* FECHA DE BUENA PRO: 23.12.2019
* MONTO: S/ 350,000</t>
  </si>
  <si>
    <t>ADQUISICION DE FUNDAS PARA BOTES INFLABLES CON MOTOR FUERA DE BORDA, EN EL MARCO DEL PROYECTO DE INVERSIÓN PUBLICA CON CÓDIGO SNIP N° 307710</t>
  </si>
  <si>
    <t>AS-SM-25-2019-IN-OGAF-OAB-2</t>
  </si>
  <si>
    <t>73,000.00</t>
  </si>
  <si>
    <t>10444688861 - LOPEZ COTRINA VICTOR ALFONSO</t>
  </si>
  <si>
    <t>* FECHA DE BUENA PRO: 23.09.2019
* MONTO: S/ 58,000.00</t>
  </si>
  <si>
    <t>ADQUISICIÓN DE CAMIONETAS SUV 4 WD O AWD EN EL MARCO DEL PROYECTO DE INVERSIÓN PUBLICA CON CÓDIGO ÚNICO DE INVERSIÓN N°2407158</t>
  </si>
  <si>
    <t>AS-SM-32-2019-IN-OGAF-OAB-1</t>
  </si>
  <si>
    <t>564,964.89</t>
  </si>
  <si>
    <t>20347764664 - AUTOLAND S.A.</t>
  </si>
  <si>
    <t>* FECHA DE BUENA PRO: 23.09.2019
* MONTO: S/ 564,900.00</t>
  </si>
  <si>
    <t>ADQUISICIÓN DE MINIBUS EN EL MARCO DEL PIP CON CÓDIGO CUI N° 2251056</t>
  </si>
  <si>
    <t>LP-SM-13-2019-IN-OGAF-OAB-1</t>
  </si>
  <si>
    <t>MOTORES DIESEL ANDINOS S.A.- MODASA</t>
  </si>
  <si>
    <t>ADQUISICIÓN DE UNIFORMES PARA EL PERSONAL 276 - MININTER PARA EL AÑO 2019</t>
  </si>
  <si>
    <t>LP-SM-12-2019-IN-OGAF-OAB-1</t>
  </si>
  <si>
    <t>- 20172837400-SHOES LION'S CORPORATION S.A..
- 20506859779-RENZ S.A.C.</t>
  </si>
  <si>
    <t>19/11/2019
15/11/2019</t>
  </si>
  <si>
    <t>* FECHA DE BUENA PRO: 15.10.2019
* MONTO: S/ 1'720,913.44</t>
  </si>
  <si>
    <t>ADQUISICION DE CHALECOS PROTECTOR ANTIMOTIN EN EL MARCO DEL PROYECTO DE INVERSION PUBLICA CON CODIGO SNIP N° 292189</t>
  </si>
  <si>
    <t>LP-SM-11-2019-IN-OGAF-OAB-1</t>
  </si>
  <si>
    <t>DESIERTO</t>
  </si>
  <si>
    <t>SERVICIO DE CAPACITACION DEL PROGRAMA DIRECCION ESTRATEGICA EN EL SECTOR PUBLICO</t>
  </si>
  <si>
    <t>AS-SM-31-2019-IN-OGAF-OAB-1</t>
  </si>
  <si>
    <t>95,000.00</t>
  </si>
  <si>
    <t>20109705129 - UNIVERSIDAD DEL PACIFICO</t>
  </si>
  <si>
    <t>* FECHA DE BUENA PRO: 11.09.2019 
* MONTO: S/ 97,000.00</t>
  </si>
  <si>
    <t>ADQUISICION DE UNIFORME TACTICO CON CAMUFLAJE NEGRO Y MULTIENTORNO RURAL PARA LOS EQUIPOS DE ASALTO DE LA DIVTAURB SUAT PNP, EN EL MARCO DEL PROYECTO DE INVERSIÓN PUBLICA CON CODIGO SNIP N° 2407158</t>
  </si>
  <si>
    <t>AS-SM-30-2019-IN-OGAF-OAB-1</t>
  </si>
  <si>
    <t>955,800.00</t>
  </si>
  <si>
    <t>20600714598-GHD-SIT</t>
  </si>
  <si>
    <t>* FECHA DE BUENA PRO: 10.09.2019 
* MONTO: S/ 916,350.00</t>
  </si>
  <si>
    <t>ADQUISICION DE VALLAS DE METAL Y REJAS DE METAL PARA A UNIDAD DE SERVICIOS  ESPECIALES DE LA REGION POLICIAL LIMA</t>
  </si>
  <si>
    <t>AS-SM-28-2019-IN-OGAF-OAB-1</t>
  </si>
  <si>
    <t>133,650.00</t>
  </si>
  <si>
    <t>20544284305 - CORPORACION NAVICH S.A.C.</t>
  </si>
  <si>
    <t>* FECHA DE BUENA PRO: 11.09.2019 
* MONTO: S/ 129,800.00</t>
  </si>
  <si>
    <t>ADQUISICIÓN DE AGUA DE MESA SIN GAS PARA LA SEDE CENTRAL DEL MINISTERIO DEL INTERIOR.</t>
  </si>
  <si>
    <t>AS-SM-27-2019-IN-OGAF-OAB-1</t>
  </si>
  <si>
    <t>143,848.04</t>
  </si>
  <si>
    <t>20340549750 - CONQUISTADORES REAL SERVICE S.A.</t>
  </si>
  <si>
    <t>* FECHA DE BUENA PRO: 13.09.2019 
* MONTO: S/ 171,984.40</t>
  </si>
  <si>
    <t>ADQUISICION DE VESTUARIO EN EL MARCO DEL PROYECTO DE INVERSION PÚBLICA CON CÓDIGO ÚNICO DE INVERSIÓN N° 2235338, ANTES SNIP N° 306076</t>
  </si>
  <si>
    <t>AS-SM-26-2019-IN-OGAF-OAB-1</t>
  </si>
  <si>
    <t>177,120.00</t>
  </si>
  <si>
    <t>CONSORCIO - CONFECCIONES Y SUMINISTROS DIVERSOS SAC - BARRAS Y SOLES SRL</t>
  </si>
  <si>
    <t>* FECHA DE BUENA PRO: 05.09.2019 
* MONTO: S/ 165,432.00</t>
  </si>
  <si>
    <t>SERVICIO DE ALQUILER DE VEHÍCULOS PARA LA REGIÓN POLICIAL LIMA UE 009 VII DIRTEPOL-LIMA DE LA POLICIA NACIONAL DEL PERÚ</t>
  </si>
  <si>
    <t>CONTRATACION DIRECTA</t>
  </si>
  <si>
    <t>DIRECTA-PROC-5-2019-IN/OGAF/OAB-1</t>
  </si>
  <si>
    <t>146,997,630.72</t>
  </si>
  <si>
    <t>20100227895 - TRANSPORTES ANGEL IBARCENA S.A.C.</t>
  </si>
  <si>
    <t>* FECHA DE ADJUDICACIÓN: 20.08.2019 
* MONTO: S/ 146,997,630.72</t>
  </si>
  <si>
    <t>ADQUISICION DE MIRA HOLOGRAFICA PARA FUSIL - CODIGO UNICO DE INVERSIONES N° 2407158</t>
  </si>
  <si>
    <t>AS-SM-29-2019-IN-OGAF-OAB-1</t>
  </si>
  <si>
    <t>632,000.00</t>
  </si>
  <si>
    <t>CONSORCIO - GHD - SIT</t>
  </si>
  <si>
    <t>* FECHA DE BUENA PRO: 03.09.2019 
* MONTO: S/ 258,880.00</t>
  </si>
  <si>
    <t>ADQUISICION DE VESTUARIO EN EL MARCO DE LOS PROYECTOS DE INVERSION PUBLICA CON CODIGO SNIP 201001; 201002 Y 200998</t>
  </si>
  <si>
    <t>AS-SM-37-2017-IN-OGAF-OAB-5</t>
  </si>
  <si>
    <t>222,102.00</t>
  </si>
  <si>
    <t>* FECHA DE BUENA PRO: 28.08.2019 
* MONTO: S/ 206,110.65</t>
  </si>
  <si>
    <t>ADQUISICION DE EQUIPOS BIOMEDICOS PARA EL SERVICIO VETERINARIO DE LA UNIPOCAN PNP EN EL MARCO DEL PROYECTO DE INVERSION PUBLICA CON CODIGO SNIP N° 292189</t>
  </si>
  <si>
    <t>AS-SM-11-2019-IN-OGAF-OAB-2</t>
  </si>
  <si>
    <t>183,500.00</t>
  </si>
  <si>
    <t>20505126069 - X RAY SALES AND SERVICE S.A.C.</t>
  </si>
  <si>
    <t>* FECHA DE BUENA PRO: 19.08.2019 
* MONTO: S/ 105,000.00 (ITEM N° 1 - EQUIPO DE RAYOS X PORTATIL DE USO VETERINARIO)
* ITEM N° 2 - ECOGRAFO VETERINARIO PORTATIL (DESIERTO)</t>
  </si>
  <si>
    <t>ADQUISICIÓN DE BIENES PARA DESARROLLO DEL PROGRAMA DE RESPONSABILIDAD SOCIAL ¿ CORAH, ÍTEM 03 ¿ TOMA TODO¿</t>
  </si>
  <si>
    <t>AS-SM-8-2018-IN-OGAF-OAB-2</t>
  </si>
  <si>
    <t>112,000.00</t>
  </si>
  <si>
    <t>10079308965 - HARTMANN HIDALGO LAURA ROSARIO</t>
  </si>
  <si>
    <t>* FECHA DE BUENA PRO: 02.09.2019 
* MONTO: S/ 110,000.00</t>
  </si>
  <si>
    <t>ADQUISICIÓN DE EQUIPAMIENTO POLICIAL KIT AUIDIOVISUAL PARA CUATRIMOTO EN EL MARCO DEL PIP CON CODIGO SNIP N° 307710</t>
  </si>
  <si>
    <t>AS-SM-23-2019-IN-OGAF-OAB-2</t>
  </si>
  <si>
    <t>184,800.00</t>
  </si>
  <si>
    <t>20507115102 - MOMARENTO EIRL</t>
  </si>
  <si>
    <t>* FECHA DE BUENA PRO: 19.08.2019 
* MONTO: S/ 179,700.00</t>
  </si>
  <si>
    <t>CONTRATACIOIN DE UNA PERSONA NATURAL Y/O JURIDICA PARA QUE BRINDE LOS SERVICIOS ESPECIALIZADOS EN ASESORIA Y DEFENSA LEGAL DE LA EX FUNCIONARIA DEL MINISTERIO DEL INTERIOR, SEÑORA MAGALI ELLA MEZA MUNDACA, SEGÚN LO DISPUESTO MEDIANTE RESOLUCION DE SECRETARIA GENERAL N° 048-2019-IN/SG DE FECHA 19 DE MARZO DE 2019</t>
  </si>
  <si>
    <t>DIRECTA-PROC-4-2019-IN-OGAF-OAB-1</t>
  </si>
  <si>
    <t>58,000.00</t>
  </si>
  <si>
    <t>10706129648 - AGUEDO DEL CASTILLO RUDY RENZO</t>
  </si>
  <si>
    <t>* FECHA DE ADJUDICACIÓN: 01.08.2019 
* MONTO: S/ 58,000.00</t>
  </si>
  <si>
    <t>ADQUISICION DE CONSOLAS DE BUCEO LUMINISCENTE EN EL MARCO DEL PIP CON CODIGO SNIP N° 307710</t>
  </si>
  <si>
    <t>AS-SM-17-2019-IN-OGAF-OAB-2</t>
  </si>
  <si>
    <t>116,000.00</t>
  </si>
  <si>
    <t>20292890932 - AQUASPORT S.A.C.</t>
  </si>
  <si>
    <t>* FECHA DE BUENA PRO: 19.08.2019 
* MONTO: S/ 89,900.00</t>
  </si>
  <si>
    <t>ADQUISICION DE CUATRO (4) MICROBUSES EN EL MARCO DEL PIP CON CODIGO UNICO DE INVERSIONES N° 2235338</t>
  </si>
  <si>
    <t>LP-SM-10-2019-IN-OGAF-OAB-1</t>
  </si>
  <si>
    <t>770,993.86</t>
  </si>
  <si>
    <t>* FECHA DE BUENA PRO: 27.08.2019 
* MONTO: S/ 739,200.00</t>
  </si>
  <si>
    <t>AS-SM-23-2019-IN-OGAF-OAB-1</t>
  </si>
  <si>
    <t>MOMARENTO EIRL</t>
  </si>
  <si>
    <t>SERVICIO DE ALQUILER DEL LOCAL PARA USO DE OFICINAS EN EL MARCO DEL PROCESO DE SELECCION DE PERSONAL CAS AUXILIARES DE LA POLICIA NACIONAL DEL PERU</t>
  </si>
  <si>
    <t>DIRECTA-PROC-3-2019-IN-OGAF-OAB-1</t>
  </si>
  <si>
    <t>50,568.00</t>
  </si>
  <si>
    <t>20100275351 - CASA HINDU S.A.C.</t>
  </si>
  <si>
    <t>* FECHA DE ADJUDICACIÓN: 08.07.2019 
* MONTO: S/ 50,568.00</t>
  </si>
  <si>
    <t>ADQUISICION DE UNIFORMES DE SALVAVIDAS PARA EL PERSONAL PNP EN EL MARCO DE PROYECTO DE INVERSION, CON CODIGO SNIP N° 307710</t>
  </si>
  <si>
    <t>AS-SM-22-2019-IN-OGAF-OAB-1</t>
  </si>
  <si>
    <t>239,100.00</t>
  </si>
  <si>
    <t>20602349471 - COMERCIO Y BIENES EMPRESA INDIVIDUAL DE RESPONSABILIDAD LIMITADA - COMERCIO Y BIENES E.I.R.L.</t>
  </si>
  <si>
    <t>* FECHA DE BUENA PRO: 22.07.2019 
* MONTO: S/ 200,900.00</t>
  </si>
  <si>
    <t>ADQUISICION DE BOTE SALVAVIDAS POR CONTROL REMOTO EN EL MARCO DEL PIP CON CODIGO SNIP N° 307710</t>
  </si>
  <si>
    <t>AS-SM-13-2019-IN-OGAF-OAB-1</t>
  </si>
  <si>
    <t>196,400.00</t>
  </si>
  <si>
    <t>* FECHA DE BUENA PRO: 18.07.2019 
* MONTO: S/ 196,400.00</t>
  </si>
  <si>
    <t>ADQUISICION DE BOLSAS DE DORMIR EN EL MARCO DEL PIP CON CODIGO SNIP N° 292189</t>
  </si>
  <si>
    <t>AS-SM-19-2019-IN-OGAF-OAB-1</t>
  </si>
  <si>
    <t>1,202,850.00</t>
  </si>
  <si>
    <t>CONSORCIO - CONFECCIONES PERÚ</t>
  </si>
  <si>
    <t>ADQUISICION DE ESCOPETAS DE CAZA EN EL MARCO DEL PIP CON CODIGO SNIP N° 292189</t>
  </si>
  <si>
    <t>AS-SM-16-2019-IN-OGAF-OAB-2</t>
  </si>
  <si>
    <t>20523048652 - ARMORY SUPPLY S.A.C</t>
  </si>
  <si>
    <t>LP-SM-6-2019-IN-OGAF-OAB-1</t>
  </si>
  <si>
    <t>883,200.00</t>
  </si>
  <si>
    <t>CONSORCIO - GHD-SIT</t>
  </si>
  <si>
    <t>ADQUISICIÓN DE REFRIGERIO PARA CONSUMO DEL PERSONAL CORAH-DGCO</t>
  </si>
  <si>
    <t>AS-SM-21-2019-IN-OGAF-OAB-1</t>
  </si>
  <si>
    <t>693,000.00</t>
  </si>
  <si>
    <t>CONSORCIO - CONSORCIO DUKE LOGISTIC SAC- DELTAGEN DEL PERU SA</t>
  </si>
  <si>
    <t>* FECHA DE BUENA PRO: 17.07.2019 
* MONTO: S/ 525,916.35</t>
  </si>
  <si>
    <t>ADQUISICION DE CASCO DE SEGURIDAD POLICIAL PARA MOTOCICLISTA, EN EL MARCO DEL PIP CON CUI N° 2197249</t>
  </si>
  <si>
    <t>AS-SM-35-2019-IN-OGAF-OAB-1</t>
  </si>
  <si>
    <t>ADQUISICION DE POLOS DE DIFUSION UNISEX PARA LOS ACTORES DIRECTOS EN EL MARCO DE LA IMPLEMENTACION Y EJECUCION DE LA ESTRATEGIA MULTISECTORIAL BARRIO SEGURO DE LA DIRECCION GENERAL DE SEGURIDAD CIUDADANA</t>
  </si>
  <si>
    <t>AS-SM-18-2019-IN-OGAF-OAB-1</t>
  </si>
  <si>
    <t>136,475.00</t>
  </si>
  <si>
    <t>* FECHA DE BUENA PRO: 03.07.2019 
* MONTO: S/ 99,687.50</t>
  </si>
  <si>
    <t>GHD - SIT</t>
  </si>
  <si>
    <t>SERVICIO DE SEGUROS - MININTER</t>
  </si>
  <si>
    <t>CONCURSO PUBLICO</t>
  </si>
  <si>
    <t>CP-SM-3-2019-IN/OGAF/OAB-1</t>
  </si>
  <si>
    <t>458,721.38</t>
  </si>
  <si>
    <t>CONSORCIO - CONSORCIO LA POSITIVA</t>
  </si>
  <si>
    <t>* FECHA DE BUENA PRO: 09.09.2019
* MONTO: S/ 603,766.19</t>
  </si>
  <si>
    <t>CONTRATACIÓN POR ENCARGO PARA LA ADQUISICIÓN DE EQUIPOS DE PROTECCIÓN RESPIRATORIA AUTOCONTENIDO PARA BOMBEROS (EPRA) Y CILINDROS DE REPUESTO PARA LA ATENCIÓN DE EMERGENCIAS EN INCENDIOS ESTRUCTURALES PARA USO DEL CUERPO GENERAL DE BOMBEROS VOLUNTARIOS DEL PERÚ (CGBVP)</t>
  </si>
  <si>
    <t>AS-SM-20-2019-IN-OGAF-OAB-1</t>
  </si>
  <si>
    <t>10,528,446.50</t>
  </si>
  <si>
    <t>NULO</t>
  </si>
  <si>
    <t>ADQUISICION DE MUELLE FLOTANTE PARA RESCATE ACUATICO EN EL MARCO DEL PIP CON CODIGO SNIP N° 307710</t>
  </si>
  <si>
    <t>LP-SM-5-2019-IN-OGAF-OAB-1</t>
  </si>
  <si>
    <t>640,530.00</t>
  </si>
  <si>
    <t>CONSORCIO - CONSORCIO FLOTANTE</t>
  </si>
  <si>
    <t>* FECHA DE BUENA PRO: 11.07.2019
* MONTO: S/ 640,000.00</t>
  </si>
  <si>
    <t xml:space="preserve"> ADQUISICION DE VESTUARIO EN EL MARCO DE LOS PROYECTOS DE INVERSION PUBLICA CON CODIGO SNIP 201001; 201002 Y 200998</t>
  </si>
  <si>
    <t>ADQUISICION DE CISTERNA Y TRAILER REMOLCADOR PARA, ABASTECER MOTOS ACUATICAS Y CUATRIMOTOS ASIGNADAS A LA UNIDAD DE SALVATAJE DE LA PNP, CON CODIGO SNIP N° 307710</t>
  </si>
  <si>
    <t>AS-SM-23-2018-IN-OGAF-OAB-2</t>
  </si>
  <si>
    <t>64,000.00</t>
  </si>
  <si>
    <t>20547639309 - ACUA - TERRA S.A.C.</t>
  </si>
  <si>
    <t>* FECHA DE BUENA PRO: 19.06.2019
* MONTO: S/ 57,500.00</t>
  </si>
  <si>
    <t>AS-SM-12-2019-IN-OGAF-OAB-1</t>
  </si>
  <si>
    <t>213,000.00</t>
  </si>
  <si>
    <t>SOURCING GROUP PERU S.A.C.</t>
  </si>
  <si>
    <t>DIRECTA-PROC-2-2019-IN-OGAF-OAB-1</t>
  </si>
  <si>
    <t>148,976,750.00</t>
  </si>
  <si>
    <t>20522019349 - J &amp; S GROUP S.A.C.</t>
  </si>
  <si>
    <t>* FECHA DE ADJUDICACIÓN: 31.05.2019
* MONTO: S/ 148,976,750.00</t>
  </si>
  <si>
    <t>SERVICIO DE PRESENCIA NOTARIAL PARA EL PROCESO DE DESTRUCCION DE DROGAS</t>
  </si>
  <si>
    <t>AS-SM-15-2019-IN-OGAF-OAB-1</t>
  </si>
  <si>
    <t>393,892.80</t>
  </si>
  <si>
    <t>10101348763 - HOPKINS TORRES EDGARDO</t>
  </si>
  <si>
    <t>* FECHA DE ADJUDICACIÓN: 03.06.2019
* MONTO: S/ 391,440.00</t>
  </si>
  <si>
    <t>ADQUISICION DE CASCO ANTIMOTIN PARA LA POLICÍA NACIONAL CON CÓDIGO SNIP N° 292189</t>
  </si>
  <si>
    <t>AS-SM-14-2019-IN-OGAF-OAB-1</t>
  </si>
  <si>
    <t>1,408,000.00</t>
  </si>
  <si>
    <t>CONSORCIO - CONSORCIO JADAR SRL - MOSONA DE ARANIBAR SRL - KYUNG CHANG INDUSTRY CO. LTD.</t>
  </si>
  <si>
    <t>* FECHA DE BUENO PRO: 15.08.2019
* MONTO: S/ 1,398,765.00</t>
  </si>
  <si>
    <t>SERVICIO DE ACCESO A INTERNET PARA LOS ORGANOS DESCONCENTRADOS DE LA DIRECCION GENERAL DE GOBIERNO INTERIOR</t>
  </si>
  <si>
    <t>AS-SM-10-2019-IN-OGAF-OAB-1</t>
  </si>
  <si>
    <t>106,511.52</t>
  </si>
  <si>
    <t>20100017491 - TELEFONICA DEL PERU SAA</t>
  </si>
  <si>
    <t>* FECHA DE BUENO PRO: 20.05.2019
* MONTO: S/ 105,466.40</t>
  </si>
  <si>
    <t>RACIÓN DE CAMPAÑA ENVASADA - ALMUERZO</t>
  </si>
  <si>
    <t>LP-SM-4-2019-IN-OGAF-OAB-1</t>
  </si>
  <si>
    <t>925,000.00</t>
  </si>
  <si>
    <t>CONSORCIO - CONSORCIO DUKE LOGISTIC SAC - DELTAGEN DEL PERU S.A.</t>
  </si>
  <si>
    <t>* FECHA DE BUENO PRO: 07.08.2019
* MONTO: S/ 988,750.00</t>
  </si>
  <si>
    <t xml:space="preserve"> SERVICIO DE MENSAJERIA LOCAL Y NACIONAL PARA LOS ORGANOS NO POLICIALES DEL MININTER</t>
  </si>
  <si>
    <t>CP-SM-2-2019-IN-OGAF-OAB-1</t>
  </si>
  <si>
    <t>1,507,977.00</t>
  </si>
  <si>
    <t>20387377167 - MACRO POST S.A.C.</t>
  </si>
  <si>
    <t>* FECHA DE BUENO PRO: 24.07.2019
* MONTO: S/ 672,188.40</t>
  </si>
  <si>
    <t>ADQUISICION DE BIENES PARA EL DESARROLLO DEL PROGRAMA DE RESPONSABILIDAD SOCIAL - CORAH item paquete 03 y 04</t>
  </si>
  <si>
    <t>AS-SM-8-2018-IN-OGAF-OAB-1</t>
  </si>
  <si>
    <t>340,264.00</t>
  </si>
  <si>
    <t>10453892510 - VARGAS ALMANZA WILMER JESUS</t>
  </si>
  <si>
    <t xml:space="preserve">* FECHA DE BUENA PRO: 31.05.2019 
* ITEM N° 1 - TOMATODO DE PLASTICO 600 ml (DESIERTO)
* MONTO:  S/ 205,600.00
</t>
  </si>
  <si>
    <t>SERVICIO PARA LA DESTRUCCION Y/O NEUTRALIZACION QUIMICA Y DISPOSICION FINAL DE INSUMOS QUIMICOS Y PRODUCTOS FISCALIZADOS DE LA DIRECCION GENERAL CONTRA EL CRIMEN ORGANIZADO DEL MINISTERIO DEL INTERIOR</t>
  </si>
  <si>
    <t>AS-SM-19-2018-IN-OGAF-OAB-3</t>
  </si>
  <si>
    <t>997,469.11</t>
  </si>
  <si>
    <t>20503610711 - TARIS S.A.</t>
  </si>
  <si>
    <t>* FECHA DE BUENO PRO: 21.05.2019
* MONTO: S/ 1,213,245.08</t>
  </si>
  <si>
    <t>ADQUISICION DE CAMIONETAS PICK-UP DOBLE CABINA 4X4 EN EL MARCO DEL PIP CON CODIGO SNIP N° 306076</t>
  </si>
  <si>
    <t>LP-SM-3-2019-IN-OGAF-OAB-1</t>
  </si>
  <si>
    <t>493,840.30</t>
  </si>
  <si>
    <t>20160286068 - MAQUINARIAS S.A.</t>
  </si>
  <si>
    <t>* FECHA DE BUENO PRO: 10.07.2019
* MONTO: S/ 484,710.66</t>
  </si>
  <si>
    <t>SERVICIO DE SEGURIDAD Y VIGILANCIA INSTITUCIONAL SEDE CENTRAL Y DEMAS SEDES- MINISTERIO DEL INTERIOR</t>
  </si>
  <si>
    <t>CP-SM-1-2019-IN-OGAF-OAB-1</t>
  </si>
  <si>
    <t>2,687,938.08</t>
  </si>
  <si>
    <t>20547931468 - INTEGRATED SECURITY SERVICE AND SPECIEL POLICE SOCIEDAD ANONIMA CERRADA - INTSECUR POLICE S.A.C.</t>
  </si>
  <si>
    <t>* FECHA DE BUENO PRO: 05.07.2019
* MONTO: S/ 2,420,000.00</t>
  </si>
  <si>
    <t>SERVICIO DE RACIONES ALIMENTICIAS PARA EL PERSONAL QUE DESEMPEÑA FUNCIONES COMO FUNCIONARIOS PUBLICOS DE LIBRE DESIGNACION Y REMOCION, Y SERVIDORES DESIGNADOS EN CARGOS DE CONFIANZA</t>
  </si>
  <si>
    <t>AS-SM-7-2019-IN-OGAF-OAB-2</t>
  </si>
  <si>
    <t>223,410.00</t>
  </si>
  <si>
    <t>LP-SM-2-2019-IN-OGAF-OAB-1</t>
  </si>
  <si>
    <t>CONSORCIO DUKE LOGISTIC SAC- DELTAGEN DEL PERU SA</t>
  </si>
  <si>
    <t>SERVICIO DE MANTENIMIENTO CORRECTIVO Y PREVENTIVO DE VEHICULOS INOPERATIVOS DE LAS UNIDADES PNP DE LIMA Y CALLAO</t>
  </si>
  <si>
    <t>AS-SM-3-2019-IN-OGAF-OAB-1</t>
  </si>
  <si>
    <t>19,407,006.00</t>
  </si>
  <si>
    <t>CONSORCIO - CONSORCIO TTG</t>
  </si>
  <si>
    <t>* FECHA DE BUENO PRO: 07.05.2019
* MONTO: S/ 15,719,844.00</t>
  </si>
  <si>
    <t>TARIS S.A.</t>
  </si>
  <si>
    <t>ADQUISICIÓN DE FILETE DE ATUN EN ACEITE VEGETAL PARA CONSUMO DEL PERSONAL CORAH - DGCO</t>
  </si>
  <si>
    <t>SUBASTA INVERSA ELECTRONICA</t>
  </si>
  <si>
    <t>SIE-SIE-1-2019-IN-OGAF-OAB-1</t>
  </si>
  <si>
    <t>878,625.00</t>
  </si>
  <si>
    <t>20502510470 - EMP.DE CONSERVAS DE PESCADO BELTRAN EIRL</t>
  </si>
  <si>
    <t>* FECHA DE BUENO PRO: 10.04.2019
* MONTO: S/ 560,000.00</t>
  </si>
  <si>
    <t>ADQUISICION DE LICENCIAS DE SOFTWARE DE OFIMATICA PARA EL MINITERIO DEL INTERIOR</t>
  </si>
  <si>
    <t>AS-SM-6-2019-IN-OGAF-OAB-1</t>
  </si>
  <si>
    <t>48,344.01</t>
  </si>
  <si>
    <t>20552620047 - TIC INTEGRITY G &amp; V S.A.C.</t>
  </si>
  <si>
    <t>* FECHA DE BUENO PRO: 10.04.2019
* MONTO: S/ 47,474.00</t>
  </si>
  <si>
    <t>SERVICIO DE RADIOCOMUNICACION DIGITAL PARA LA SEGURIDAD DE DIGNATARIOS DEL DESPACHO MINISTERIAL Y VICEMINISTROS DEL MINISTERIO DEL INTERIOR</t>
  </si>
  <si>
    <t>AS-SM-5-2019-IN-OGAF-OAB-1</t>
  </si>
  <si>
    <t>399,926.70</t>
  </si>
  <si>
    <t>CONSORCIO - COSMOS</t>
  </si>
  <si>
    <t>* FECHA DE BUENO PRO: 09.04.2019
* MONTO: S/ 386,586.00</t>
  </si>
  <si>
    <t>SERVICIO DE MANTENIMIENTO PREVENTIVO DE VEHÍCULOS DEL MININTER</t>
  </si>
  <si>
    <t>AS-SM-4-2019-IN-OGAF-OAB-1</t>
  </si>
  <si>
    <t>389,190.00</t>
  </si>
  <si>
    <t>CONSORCIO - CORPORACION AUTOMOTRIZ</t>
  </si>
  <si>
    <t>* FECHA DE BUENO PRO: 29.03.2019
* MONTO: S/ 219,920.00</t>
  </si>
  <si>
    <t>SERVICIO DE MANTENIMIENTO CORRECTIVO Y PREVENTIVO DEL INCINERADOR DE DROGAS</t>
  </si>
  <si>
    <t>AS-SM-20-2018-IN-OGAF-OAB-3</t>
  </si>
  <si>
    <t>301,495.00</t>
  </si>
  <si>
    <t>20101446639 - CIA IND DE MATER ELECTRO MECANICOS SRL</t>
  </si>
  <si>
    <t>* FECHA DE BUENO PRO: 13.03.2019
* MONTO: S/ 277,375.40</t>
  </si>
  <si>
    <t>ADQUISICIÓN DE ESCUDOS PROTECTOR ANTIMOTIN PARA LA PNP, CON CODIGO SNIP N°292189</t>
  </si>
  <si>
    <t>AS-SM-2-2019-IN-OGAF-OAB-1</t>
  </si>
  <si>
    <t>2,199,900.00</t>
  </si>
  <si>
    <t>CONSORCIO - CONSORCIO JADAR S.R.L. MOSONA DE ARANIBAR S.R.L. KYUNG CHANG INDUSTRY CO.LTD</t>
  </si>
  <si>
    <t>* FECHA DE BUENO PRO: 08.07.2019
* MONTO: S/ 2,175,479.00</t>
  </si>
  <si>
    <t>SERVICIO DE ARRENDAMIENTO DE INMUEBLE PARA LA SEDE CENTRAL DE LA DIRECCIÓN GENERAL DE GOBIERNO INTERIOR Y LA OFICINA DE PLANEAMIENTO ESTRATÉGICO SECTORIAL.</t>
  </si>
  <si>
    <t>DIRECTA-PROC-1-2019-IN-OGAF-OAB-1</t>
  </si>
  <si>
    <t>2,354,100.00</t>
  </si>
  <si>
    <t>20600432983 - GLOBAL CONTACT CENTER S.A.C.</t>
  </si>
  <si>
    <t>* FECHA DE ADJUDICACION: 05.02.2019
* MONTO: S/ 1,863,000.00</t>
  </si>
  <si>
    <t>SERVICIO DE ASISTENCIA TECNICA PARA EL DISEÑO E IMPLEMENTACION DE LA ESTRATEGIA DE PROMOCION DE LA INVERSION PRIVADA EN EL SISTEMA DE SALUD DEL SECTOR INTERIOR</t>
  </si>
  <si>
    <t>AS-SM-1-2019-IN-OGAF-OAB-1</t>
  </si>
  <si>
    <t>398,620.67</t>
  </si>
  <si>
    <t>20415321652 - CARRIZALES INFRAESTRUCTURA &amp; SERVICIOS PUBLICOS SOCIEDAD CIVIL DE RESPONSABILIDAD LIMITADA</t>
  </si>
  <si>
    <t>* FECHA DE BUENO PRO: 13.02.2019
* MONTO: S/ 392,000.00</t>
  </si>
  <si>
    <t>ADQUISICIÓN DE TARJETAS DE COMPOSITE E INSUMOS PARA LA CONFECCIÓN E IMPRESIÓN DE DOCUMENTOS DE IDENTIDAD PARA EL PERSONAL DE LA PNP</t>
  </si>
  <si>
    <t>LP-SM-3-2019-DIRECFIN-PNP-1</t>
  </si>
  <si>
    <t>20431995281 - POLYSISTEMAS CORP SOCIEDAD ANONIMA CERRADA</t>
  </si>
  <si>
    <t>EJECUTADO Y CONCLUIDO</t>
  </si>
  <si>
    <t>ADQUISICIÓN DE AUTOMÓVILES SEDAN DE SEGURIDAD TIPO B y A</t>
  </si>
  <si>
    <t>LP-SM-5-2019-DIRECFIN-PNP-1</t>
  </si>
  <si>
    <t>20100821371 - AUTOESPAR S A</t>
  </si>
  <si>
    <t>ADQUISICIÓN DE CAMIONETAS POR REPOSICIÓN PARA LA DIRECCIÓN DE TURISMO (DIRTUR) DE LA POLICÍA NACIONAL DE PERÚ, CON CUI 2445351</t>
  </si>
  <si>
    <t>LP-SM-6-2019-DIRECFIN-PNP-1</t>
  </si>
  <si>
    <t xml:space="preserve">	
2.554.000</t>
  </si>
  <si>
    <t xml:space="preserve">
20537212145 - AUTO SUMMIT PERU S.A.C.</t>
  </si>
  <si>
    <t>ADQUISICIÓN DE CAMIONETAS SUV 4x2 POR REPOSICION PARA LA DIRECCION DE SEGURIDAD DEL ESTADO DE LA POLICÍA NACIONAL DEL PERÚ, CON CUI 2443488</t>
  </si>
  <si>
    <t>LP-SM-7-2019-DIRECFIN-PNP-1</t>
  </si>
  <si>
    <t>20349065488 - EUROSHOP S.A.</t>
  </si>
  <si>
    <t xml:space="preserve">ADQUISICIÓN DE CAMIONETAS POR OPTIMIZACION PARA LA DIRECCIÓN DE SEGURIDAD DEL ESTADO DE LA POLICÍA NACIONAL DEL PERÚ, CON CUI 2443449 </t>
  </si>
  <si>
    <t>LP-SM-8-2019-DIRECFIN-PNP-1</t>
  </si>
  <si>
    <t>ADQUISICIÓN VEHÍCULOS EN EL MARCO DE INVERSIONES IOARR-2019, POR REPOSICIÓN, CON CUI 2440757, ADQUISICIÓN DE ÓMNIBUS Y CAMIONETAS 4X4 PARA LA DIRECCIÓN DE TRÁNSITO, TRANSPORTE Y SEGURIDAD VIAL DE LA PNP</t>
  </si>
  <si>
    <t>LP-SM-9-2019-DIRECFIN-PNP-1</t>
  </si>
  <si>
    <t>ADQUISICIÓN REPUESTOS PARA EL MANTENIMIENTO PREVENTIVO DE LOS VEHÍCULOS OPERATIVOS SANGYONG REXTON RX 320 2016 Y TOYOTA HILUX 4X4-2016 PERTENECIENTES A LA PNP A NIVEL NACIONAL</t>
  </si>
  <si>
    <t>LP-SM-11-2019-DIRECFIN-PNP-1</t>
  </si>
  <si>
    <t>20268170562 - CONSORCIO TYR</t>
  </si>
  <si>
    <t xml:space="preserve"> ADQUISICIÓN DE CAMIONETAS PICK UP Y VEHÍCULOS UTILITARIOS LIGEROS (UTV) PARA LA DIRECCIÓN DE TURISMO (DIRTUR) DE LA POLICÍA NACIONAL DE PERÚ, CON CUI 2452689</t>
  </si>
  <si>
    <t>LP-SM-12-2019-DIRECFIN-PNP-1</t>
  </si>
  <si>
    <t>20509469327 - H2O PERU SOCIEDAD ANONIMA CERRADA</t>
  </si>
  <si>
    <t>ADQUISICIÓN DE CINEMÓMETROS PARA LA DIVISIÓN DE PREVENCIÓN E INVESTIGACIÓN DE TRANSITO DIVPIAT, CON CUI 2442529</t>
  </si>
  <si>
    <t>LP-SM-13-2019-DIRECFIN PNP-1</t>
  </si>
  <si>
    <t>20100131359 - DATACONT S.A.C.</t>
  </si>
  <si>
    <t>ADQUISICIÓN DE CAMIONETAS POR REPOSICIÓN PARA DIRECCION EJECUTIVA DE INVESTIGACION CRIMINAL DIREICAJ PNP</t>
  </si>
  <si>
    <t>LP-SM-15-2019-DIRECFIN-PNP-1</t>
  </si>
  <si>
    <t>ADQUISICIÓN DE EQUIPOS DE MONTAR DE ARMAS PARA LAS UNIDADES DE LA POLICÍA MONTADA DE LA PNP</t>
  </si>
  <si>
    <t>LP-SM-16-2019-DIRECFIN-PNP-1</t>
  </si>
  <si>
    <t>20600770935 - CABALLERO DE LA LEY S.A.C.</t>
  </si>
  <si>
    <t>ADQUISICIÓN DE ESPADAS DE HONOR, ESPADAS DE INFANTERÍA Y SABLES PARA LOS SEÑORES GENERALES, SEÑORES ALFÉRECES DE RECIENTE EGRESO Y PARA LOS OFICIALES QUE NO HAN CUBIERTO LA ANTIGUEDAD DE LA POLICÍA NACIONAL DEL PERÚ</t>
  </si>
  <si>
    <t>LP-SM-17-2019-DIRECFIN-PNP-1</t>
  </si>
  <si>
    <t xml:space="preserve">20600770935 -  CABALLERO DE LA LEY SAC - 20389590852 - TINMAR S.R.LTDA.
</t>
  </si>
  <si>
    <t>ADQUISICION DE EQUIPOS INFORMATICOS PARA LA PLATAFORMA VIRTUAL DE SERVIDORES BASADA EN SOFTWARE HYPERCONVERGENTE DEL CENTRO DE DATOS DE LA PNP, CON CIU 2451764</t>
  </si>
  <si>
    <t>LP-SM-19-2019-DIRECFIN-PNP-1</t>
  </si>
  <si>
    <t>20602861130 - ZENWARE E.I.R.L.</t>
  </si>
  <si>
    <t>SERVICIO DE MANTENIMIENTO PREVENTIVO Y CORRECTIVO DE LOS COMPONENTES PERIFÉRICOS Y DE LAS ACOMETIDAS DE ENERGÍA ELÉCTRICA AC MT/BT, ASÍ COMO EL SERVICIO DE TRANSPORTE DE COMBUSTIBLE PARA LOS GRUPOS ELECTRÓGENOS EXISTENTES, DEL SISTEMA DE COMUNICACIONES TETRA DE LA PNP</t>
  </si>
  <si>
    <t>CP-SM-4-2019-DIRECFIN-PNP-1</t>
  </si>
  <si>
    <t>20486440075 - ELECTROMECANICA VALENCIA EIRL.</t>
  </si>
  <si>
    <t>EN EJECUCION</t>
  </si>
  <si>
    <t>CONTRATACIÓN DEL SEGURO CONTRA TODO RIESGO PARA LA FLOTA VEHICULAR PNP CON ANTIGÜEDAD DE (03) AÑOS</t>
  </si>
  <si>
    <t>CP-SM-5-2019-DIRECFIN-PNP-1</t>
  </si>
  <si>
    <t>20100041953 - RIMAC SEGUROS Y REASEGUROS</t>
  </si>
  <si>
    <t>SERVICIO DE TRANSPORTE DE DATOS CON ENLACES DE FIBRA ÓPTICA PARA CAMARAS PERTENECIENTES AL SISTEMA DE VIDEO VIGILANCIA PNP CON PROBLEMAS DE INTERCONEXION CON LA CEE-105</t>
  </si>
  <si>
    <t>CP-SM-6-2019-DIRECFIN-PNP-1</t>
  </si>
  <si>
    <t>20511958840 - CONSORCIO INFINITE COMMUNICATIONS SAC - 20546904106 - NEXTNET S.A.C.</t>
  </si>
  <si>
    <t>SERVICIO DE MANTENIMIENTO CORRECTIVO DE VEHICULOS DE LA PNP</t>
  </si>
  <si>
    <t>CP-SM-10-2019-DIRECFIN-PNP-1</t>
  </si>
  <si>
    <t>20508261391 - CORPORACION AUTOMOTRIZ</t>
  </si>
  <si>
    <t>SERVICIO DE ALQUILER VEHICULOS PARA LA DIROES PNP EN EL MARCO DE OPERACIONES MERCURIO 2019-ETAPA DE CONSOLIDACIÓN</t>
  </si>
  <si>
    <t>CD Nº 007-2019-DIRECFIN-PNP</t>
  </si>
  <si>
    <t>10104805995 - ESPINOZA ROSADO FELIX ELEAZAR</t>
  </si>
  <si>
    <t>SERVICIO DE ALQUILER DE VEHICULOS PARA LA EJECUCÍON DEL PLAN DE OPERACIONES N° 10-2019-VII MACREPOL CUSCO DESBLOQUEO YAVI YAVI 2019 - ITEM 1</t>
  </si>
  <si>
    <t>CD Nº 009-2019-DIRECFIN-PNP</t>
  </si>
  <si>
    <t>10107833493 - LISTER GOMEZ MIGUEL ANGEL</t>
  </si>
  <si>
    <t>ADQUISICIÓN DE AGENTES QUÍMICOS PARA LA EJECUCIÓN DEL PLAN OPERACIONES N 10-2019-VII MACREPOL CUSCO/SEC-OFIPOL DESBLOQUEO YAVI YAVI 2019</t>
  </si>
  <si>
    <t>CD Nº 010-2019-DIRECFIN-PNP</t>
  </si>
  <si>
    <t>20522449271  - FABRICA DE ARMAS Y MUNICIONES DEL EJERCITO S.A.C. - FAME S.A.C.</t>
  </si>
  <si>
    <t>ADQUISICION DE ALIMENTOS Y BEBIDAS PARA CONSUMO DE PERSONAL (RACION PARA CAMPAÑA COMPLETA) PARA LA EJECUCIÓN DEL PLAN OPERACIONES N 10-2019-VII MACREPOL CUSCO/SEC-OFIPOL DESBLOQUEO YAVI YAVI 2019</t>
  </si>
  <si>
    <t>CD Nº 011-2019-DIRECFIN-PNP</t>
  </si>
  <si>
    <t>20512913017 - DUKE LOGISTIC S.A.C.</t>
  </si>
  <si>
    <t>SERVICIO DE MANTENIMIENTO PREVENTIVO, CORRECTIVO Y SOPORTE TÉCNICO AL SISTEMA DE COMUNICACIONES TETRA DE LA PNP EN EL ÁMBITO TERRITORIAL NACIONAL</t>
  </si>
  <si>
    <t>CD Nº 014-2019-DIRECFIN-PNP</t>
  </si>
  <si>
    <t>20553008795  - HYTERA MOBILFUNK GMBH SUCURSAL DEL PERU</t>
  </si>
  <si>
    <t>ADQUISICION DE AGENTES QUIMICOS PARA LA EJECUCION DEL PLAN OPERATIVO Nº 30-IX-MACREPOL-AQP-SEC-UNIPLEDU-AREPLA-CORREDOR VIAL SUR 2019 ¿ AL PGO SUB COMGEN PNP/DIVECS CONFLICTOS SOCIALES 2019</t>
  </si>
  <si>
    <t>CD Nº 016-2019-DIRECFIN-PNP</t>
  </si>
  <si>
    <t>ADQUISICION DE MATERIAL LACRIMÓGENO PARA LA DIRECCIÓN DE OPERACIONES POLICIALES</t>
  </si>
  <si>
    <t>CD Nº 021-2019-DIRECFIN-PNP</t>
  </si>
  <si>
    <t>20601328756 - SERVICIOS GENERALES KEVAL E.I.R.L.</t>
  </si>
  <si>
    <t>SERVICIO DE MANTENIMIENTO PREVENTIVO Y CORRECTIVO DE LA CENTRAL DE EMERGENCIA 105-PNP</t>
  </si>
  <si>
    <t>CD Nº 028-2019-DIRECFIN-PNP</t>
  </si>
  <si>
    <t>SERVICIO DE MANTENIMIENTO CORRECTIVO DE VEHICULOS MAYORES DE LAS UNIDADES POLICIALES DE LA I MACREPOL PIURA - TUMBES</t>
  </si>
  <si>
    <t xml:space="preserve">Sin Modalidad </t>
  </si>
  <si>
    <t>AS-SM-5-2019-UE003 REGPOLPIURA-1</t>
  </si>
  <si>
    <t>INNOVACION Y TECNOLOGÍA CONSTRUCTORES S.A.C, RUC: 20561288161</t>
  </si>
  <si>
    <t>Ejecutado</t>
  </si>
  <si>
    <t>SERVICIO DE MANTENIMIENTO CORRECTIVO DE VEHICULOS MENORES DE LAS UNIDADES POLICIALES DE LA I MACREPOL PIURA-TUMBES</t>
  </si>
  <si>
    <t xml:space="preserve"> AS-SM-4-2019-UE003 REGPOLPIURA-1</t>
  </si>
  <si>
    <t>MOTO REPUESTOS Y SERVICIOS MULTIPLES E.I.R.L, RUC: 20488032616</t>
  </si>
  <si>
    <t>ADQUISICIÓN DE EQUIPAMIENTO DE RESCATE PARA LAS UNIDADES DE EMERGENCIA DE LA REGIÓN POLICIAL PIURA Y LA REGIÓN POLICIAL TUMBES.</t>
  </si>
  <si>
    <t>AS-SM-3-2019-UE003 REGPOLPIURA-1</t>
  </si>
  <si>
    <t>ANCLAJE EN ALTURA S.A.C, RUC: 20545320593</t>
  </si>
  <si>
    <t>CONSULTORIA PARA LA SUPERVISIÓN DE OBRA "MEJORAMIENTO DEL SERVICIO DE INVESTIGACIÓN CRIMINAL DEL DEPINCRI DISTRITO DE VENTANILLA, PROVINCIA CONSTITUCIONAL DEL CALLAO CODIGO ÚNICO N° 2330727"</t>
  </si>
  <si>
    <t>AS-SM</t>
  </si>
  <si>
    <t>AS-SM-20-2019-VII DIRTEPOL L-1</t>
  </si>
  <si>
    <t>10061856931 - CERON CUCCHI SIXTO</t>
  </si>
  <si>
    <t>LICITCION PUBLICA</t>
  </si>
  <si>
    <t>LP-SM-3-2019-VII DIRTEPOL L-1</t>
  </si>
  <si>
    <t>20544942388 - CONTALMA SOCIEDAD COMERCIAL DE RESPONSABILIDAD LIMITADA - CONTALMA S.R.L.</t>
  </si>
  <si>
    <t>KIT DE FOTOGRAFÍA FORENSE (CÁMARA FOTOGRÁFICA DIGITAL, CÁMARA DE VIDEO DIGITAL, JUEGO DE REGLETAS DE FOTOGRAFÍA FORENSE Y BOLSA DE TRANSPORTE TIPO MOCHILA) PARA LA IMPLEMENTACIÓN DE LA SECCIÓN DE INVESTIGACIÓN CRIMINAL DE LAS COMISARÍAS PNP DE LA REGIÓN POLICIAL LIMA Y REGIÓN POLICIAL CALLAO</t>
  </si>
  <si>
    <t>AS-SM-27-2019-VII DIRTEPOL L-1</t>
  </si>
  <si>
    <t>20203526041 - REPRESENTACIONES ROBINSON 2000 E I R L</t>
  </si>
  <si>
    <t>ADQUISICIÓN DE BIENES Y EQUIPOS PARA LA UNIDAD DE DESACTIVACIÓN DE EXPLOSIVOS DE LA DIVISIÓN DE EMERGENCIA DE LA REGIÓN POLICIAL LIMA</t>
  </si>
  <si>
    <t>LP-SM-4-2019-VII DIRTEPOL L-1</t>
  </si>
  <si>
    <t>3,939,998.00</t>
  </si>
  <si>
    <t>MEJORAMIENTO DEL SERVICIO DE INVESTIGACIÓN CRIMINAL DE LA COMISARÍA PNP VILLA LOS REYES, EN EL MARCO DEL NUEVO CÓDIGO PROCESAL PENAL, DISTRITO DE VENTANILLA, PROVINCIA CONSTITUCIONAL DEL CALLAO, CONCLUYENDO EN DECLARARLO VIABLE CON CÓDIGO SNIP 365203</t>
  </si>
  <si>
    <t>904,335.90</t>
  </si>
  <si>
    <t>20392986601 - BEICON CONTRATISTAS GENERALES S.A.C. - BEICON S.A.C.</t>
  </si>
  <si>
    <t>MEJORAMIENTO DEL SERVICIO DE INVESTIGACIÓN CRIMINAL DE LA COMISARIA PNP MÁRQUEZ, EN EL MARCO DEL NUEVO CÓDIGO PROCESAL PENAL, DISTRITO DE VENTANILLA, PROVINCIA CONSTITUCIONAL DEL CALLAO, IDENTIFICADO CON CODIGO SNIP 365008</t>
  </si>
  <si>
    <t>825,269.36</t>
  </si>
  <si>
    <t>20512058559 - CONSTRUCTORA FUERZA Y CONCRETO E.I.R.L.</t>
  </si>
  <si>
    <t>SUMINISTRO DE ALIMENTOS PARA EL GANADO EQUINO DE LA UNIDAD HISTÓRICA DE POLICÍA MONTADA POTAO Y POLICIAL MONTADA TACALA PARA EL AF-2019</t>
  </si>
  <si>
    <t>LP-SM-1-2019-VII DIRTEPOL L-1</t>
  </si>
  <si>
    <t>1,680,464.50</t>
  </si>
  <si>
    <t>20506774862 - UNITED PRODUCTS SAC</t>
  </si>
  <si>
    <t>SERVICIO DE MANTENIMIENTO PREVENTIVO Y CORRECTIVO DE LOS VEHICULOS MAYORES Y MENORES DE COMISARIAS Y UNIDADES ESPECIALIZADAS DE LAS REGIONES JUNIN Y HUANCAVELICA</t>
  </si>
  <si>
    <t>SUMA ALZADA</t>
  </si>
  <si>
    <t>07-2019-VIII DIRTEPOL HYO</t>
  </si>
  <si>
    <t>20505981368: TMT AUTOMOTRIZ SRL</t>
  </si>
  <si>
    <t>CULMIDADO</t>
  </si>
  <si>
    <t>SERVICIO DE MANTENIMIENTO PREVENTIVO Y CORRECTIVO DE INFRAESTRUCTURA DE LAS COMISARIAS PNP HUARIACA, YARUSYACAN, CHICRIN, YANACANCHA, Y FAMILIA PERTENECIENTES A LA REGION POLICIAL PASCO</t>
  </si>
  <si>
    <t>10-2019-VIII DIRTEPOL HYO</t>
  </si>
  <si>
    <t>10425207020 ANGELA VERONICA RIVADENEYRA ROMERO</t>
  </si>
  <si>
    <t>SERVICIO DE MANTENIMIENTO PREVENTIVO Y CORRECTIVO DE INFRAESTRUCTURA DE LAS UNIDADES ESPECIALIZADAS Y ADMINISTRATIVAS PERTENECIENTES A LA REGION POLICIAL PASCO</t>
  </si>
  <si>
    <t>11-2019-VIII DIRTEPOL HYO</t>
  </si>
  <si>
    <t xml:space="preserve">SERVICIO DE MANTENIMIENTO PREVENTIVO Y CORRECTIVO EN INFRAESTRUCTURA DE LAS UNIDADES ESPECIALIZADAS Y ADMINISTRATIVAS  PERTENECIENTES A LA REGION POLICIAL HUANCAVELICA </t>
  </si>
  <si>
    <t xml:space="preserve"> 12-2019-VIII DIRTEPOL HYO</t>
  </si>
  <si>
    <t>20568832079: OBRAS Y DISEÑOS JK EIRL</t>
  </si>
  <si>
    <t xml:space="preserve">SERVICIO DE MANTENIMIENTO PREVENTIVO Y CORRECTIVO EN INFRAESTRUCTURA DE LAS COMISARIAS PNP ACOSTAMBO, MARISCAL CACERES, ANCO, LIRCAY, HUANCAVELICA, FAMILIA Y HUACHOCOLPA  PERTENECIENTES A LA REGION POLICIAL HUANCAVELICA </t>
  </si>
  <si>
    <t>13-2019-VIII DIRTEPOL HYO</t>
  </si>
  <si>
    <t xml:space="preserve"> 20568824998: EMP. CONSTRUCTORA E INMOBILIARIA ROMARIO EIRL.</t>
  </si>
  <si>
    <t>SERVICIO DE MANTENIMIENTO PREVENTIVO Y CORRECTIVO DE INFRAESTRUCTURA DE LAS UNIDADES ESPECIALIZADAS Y ADMINISTRATIVAS PERTENECIENTES A LA REGION POLICIAL JUNIN</t>
  </si>
  <si>
    <t>14-2019-VIII DIRTEPOL HYO</t>
  </si>
  <si>
    <t xml:space="preserve"> 20573853165: CONSTRUCTORA AP &amp; SP EIRL </t>
  </si>
  <si>
    <t>SERVICIO DE MANTENIMIENTO PREVENTIVO Y CORRECTIVO DE INFRAESTRUCTURA DE LAS COMISARIAS PNP LA OROYA, JUNIN, CARHUAMAYO, ULCUMAYO, PERTENECIENTES A LA REGION POLICIAL JUNIN</t>
  </si>
  <si>
    <t>15-2019-VIII DIRTEPOL HYO</t>
  </si>
  <si>
    <t>20600267435: CONSTRUCTORA GADUS EIRL</t>
  </si>
  <si>
    <t>SERVICIO DE MANTENIMIENTO PREVENTIVO Y CORRECTIVO DE INFRAESTRUCTURA DE LAS CIAS. PNP PICHANAKI, LA MERCED, FAMILIA CHANCHAMAYO, SAN RAMON, TARMA, HUASAHUASI, DEPARTAMENTOS ESPECIALIZADOS DE CHANCHAMAYO PERTENECIENTES A LA REGION POLICIAL JUNIN</t>
  </si>
  <si>
    <t>17-2019-VIII DIRTEPOL HYO</t>
  </si>
  <si>
    <t>20602704395: REPRESENTACIONES PIJUPA EIRL</t>
  </si>
  <si>
    <t>SERVICIO DE MANTENIMIENTO PREVENTIVO Y CORRECTIVO DE INFRAESTRUCTURA DE LAS CIAS PNP SAN AGUSTIN DE CAJAS, SAN JERONIMO DE TUMAN, CONCEPCION, APATA, SICOS, CHUPACA, ORCOTUNA, CHILCA,  PERTENECIENTES A LA REGION POLICIAL JUNIN</t>
  </si>
  <si>
    <t>18-2019-VIII DIRTEPOL HYO</t>
  </si>
  <si>
    <t>SERVICIO DE MANTENIMIENTO CORRECTIVO DE LOS VEHICULOS MULTIMARCAS DE LAS COMSIARIAS PNP DE LA REGIONES POLICIALES DE JUNIN, HUANCAVELICA Y PASCO</t>
  </si>
  <si>
    <t>PRECIOS UNITARIO</t>
  </si>
  <si>
    <t xml:space="preserve"> 21-2019-VIII DIRTEPOL HYO</t>
  </si>
  <si>
    <t>20573869835 CONSORCIO - AUTOMOTRIZ DEL CENTRO</t>
  </si>
  <si>
    <t>SERVICIO DE MANTENIMIENTO CORRECTIVO DE VEHICULOS POLICIALES MARCA SSANYONG DE LAS COMISARIAS PNP PERTENCIENTES A LAS REGIONES POLCIALES DE HUANCAVELICA JUNIN Y PASCO.</t>
  </si>
  <si>
    <t>CONCUROS PUBLICO</t>
  </si>
  <si>
    <t>01-2019-VIII DIRTEPOL HYO</t>
  </si>
  <si>
    <t xml:space="preserve">420,520.00
</t>
  </si>
  <si>
    <t>20505981368 - T.M.T. AUTOMOTRIZ S.R.L.</t>
  </si>
  <si>
    <t>SERVICIO DE MANTENIMIENTO CORRECTIVO DE VEHÍCULOS DE LA REGPOL APURIMAC</t>
  </si>
  <si>
    <t>CD N° 05</t>
  </si>
  <si>
    <t>L.H.M  E HIJOS S.A.C con RUC 20600533097</t>
  </si>
  <si>
    <t>CONLUIDO</t>
  </si>
  <si>
    <t xml:space="preserve">SERVICIO DE MANTENIMIENTO PREVENTIVO Y CORRECTIVO DE INFRAESTRUCTURA DE LA COMISARIA PNP QUIQUIJANA Y COMBAPATA UBICADAS EN LA </t>
  </si>
  <si>
    <t xml:space="preserve">ADJUDICACION SIMPLIFICADA </t>
  </si>
  <si>
    <t>AS N° 39</t>
  </si>
  <si>
    <t>TRILOGIA SERVICE SAC con RUC 20565503139</t>
  </si>
  <si>
    <t>SERVICIO DE MANTENIMIENTO PREVENTIVO Y CORRECTIVO DE INFRAESTRUCTURA DE DEPOLMON UTSEVI SEGURIDAD DE ESTADO Y CIA PNP SAYLLA  UBICADAS EN LA PROVINCIA DE CUSCO VII MACREPOL CUSCO</t>
  </si>
  <si>
    <t>AS N° 38</t>
  </si>
  <si>
    <t>FORVEC PROJECTS EIRL. con RUC N° 20600935845</t>
  </si>
  <si>
    <t>ADQUISICIÓN DE CÁMARAS DE VIDEO (BODY CAM) PARA EL PERSONAL DE LA UNIDAD DE TRANSITO Y SEGURIDAD VIAL REGPOL CUSCO</t>
  </si>
  <si>
    <t>AS N° 37</t>
  </si>
  <si>
    <t>FIVE NETWORKS SOLUTIONS S.A.C. con RUC N°20600069111</t>
  </si>
  <si>
    <t>INFRAESTRUCTURA DE LA COMISARIA PNP DE AEROPUERTO DE LA REGION POLICIAL CUSCO</t>
  </si>
  <si>
    <t>AS N° 23</t>
  </si>
  <si>
    <t>GRUPO QUINTANA REYES S.A.C., con RUC Nº 20602491677</t>
  </si>
  <si>
    <t>ADQUISICIÓN DE DOS (02) VEHÍCULOS DE SERVICIO DE TRANSPORTE, POR REPOSICIÓN (IOARR) PARA EL DEPARTAMENTO DE INVESTIGACIÓN DE ACCIDENTES DE TRÁNSITO – REGPOL CUSCO</t>
  </si>
  <si>
    <t>AS N° 11</t>
  </si>
  <si>
    <t>AUTRISA AUTOMOTRIZ ANDINA S.A., con RUC Nº 20100202396</t>
  </si>
  <si>
    <t>ADQUISICION DE MATERIALES CONSUMIBLES Y MISCELANEOS PARA EL MANTENIMIENTO E INSPECCIONES DE LAS AERONAVES DE LA PNP</t>
  </si>
  <si>
    <t>BIENES</t>
  </si>
  <si>
    <t>A-S SM-2-2019-DIRAVPOL-PNP-1</t>
  </si>
  <si>
    <t>A&amp;T SOLANO ASOCIADOS SAC</t>
  </si>
  <si>
    <t xml:space="preserve">EJECUTADO </t>
  </si>
  <si>
    <t>CONTRATACION DE POLIZAS DE SEGURO DE AVIACION Y RIESGOS ALIADOS DE LA PNP 2019-2020</t>
  </si>
  <si>
    <t>SERVICIO</t>
  </si>
  <si>
    <t>CP SM-8-2019-DIRAVPOL-PNP-1</t>
  </si>
  <si>
    <t xml:space="preserve">MAPHRE PERU COMPAÑÍA DE SEGUROS </t>
  </si>
  <si>
    <t xml:space="preserve"> EN EJECUCION </t>
  </si>
  <si>
    <t>hasta 25/07/2020</t>
  </si>
  <si>
    <t>ADQUISICIÓN DE PRENDAS POLICIALES Y ENSERES COMPLEMENTARIOS PARA LOS ALUMNOS DE LAS ESCUELAS DE SUB OFICIALES PNP PROCESO 2019-I (ITEM I)</t>
  </si>
  <si>
    <t>LP-SM-5-2019-ENFPP-PNP-1</t>
  </si>
  <si>
    <t>CONSORCIO  VILMA REBATTA - CONSORCIO TEXTILES &amp; CONFECCIONES EN GENERAL R &amp; R S.A.C</t>
  </si>
  <si>
    <t>CULMINADO</t>
  </si>
  <si>
    <t>ADQUISICIÓN DE PRENDAS POLICIALES Y ENSERES COMPLEMENTARIOS PARA LOS ALUMNOS DE LAS ESCUELAS DE SUB OFICIALES PNP PROCESO 2019-I (ITEM II)</t>
  </si>
  <si>
    <t>CONSORCIO 
 CONFECCIONES BUSTAMANTE SCRL - VERHON EIRL</t>
  </si>
  <si>
    <t>ADQUISICIÓN DE PRENDAS POLICIALES Y ENSERES COMPLEMENTARIOS PARA LOS ALUMNOS DE LAS ESCUELAS DE SUB OFICIALES PNP PROCESO 2019-I (ITEM III)</t>
  </si>
  <si>
    <t>20338002743
 CONFECCIONES GALINDO SRL.</t>
  </si>
  <si>
    <t>ADQUISICIÓN DE PRENDAS POLICIALES Y ENSERES COMPLEMENTARIOS PARA LOS ALUMNOS DE LAS ESCUELAS DE SUB OFICIALES PNP PROCESO 2019-I (ITEM IV)</t>
  </si>
  <si>
    <t>20548788341 
TEXPK'S IMPORT EXPORT E.I.R.L</t>
  </si>
  <si>
    <t>ADQUISICIÓN DE PRENDAS POLICIALES Y ENSERES COMPLEMENTARIOS PARA LOS ALUMNOS DE LAS ESCUELAS DE SUB OFICIALES PNP PROCESO 2019-I (ITEM V)</t>
  </si>
  <si>
    <t>CONSORCIO 
CONSORCIO: HGV COMPANY SAC Y CONFECCIONES WALLIQ PERU SAC</t>
  </si>
  <si>
    <t>ADQUISICIÓN DE PRENDAS POLICIALES Y ENSERES COMPLEMENTARIOS PARA LOS ALUMNOS DE LAS ESCUELAS DE SUB OFICIALES PNP PROCESO 2019-I (ITEM VI)</t>
  </si>
  <si>
    <t>10308583894
 ZEGARRA ADANAQUE RAINNER MANUEL</t>
  </si>
  <si>
    <t>ADQUISICIÓN DE PRENDAS POLICIALES Y ENSERES COMPLEMENTARIOS PARA LOS ALUMNOS DE LAS ESCUELAS DE SUB OFICIALES PNP PROCESO 2019-I (ITEM VII)</t>
  </si>
  <si>
    <t>CONSORCIO
 VILMA REBATTA, CONSORCIO TEXTILES &amp; CONFECCIONES EN GENERAL R &amp; R S.A.C</t>
  </si>
  <si>
    <t>ADQUISICIÓN DE PRENDAS POLICIALES Y ENSERES COMPLEMENTARIOS PARA LOS ALUMNOS DE LAS ESCUELAS DE SUB OFICIALES PNP PROCESO 2019-I (ITEM VIII)</t>
  </si>
  <si>
    <t>CONSORCIO
- COMPAÑÍA INDUSTRIAL ALFISA S.R.L. JAVIER EDUARDO RUIZ VASQUEZ</t>
  </si>
  <si>
    <t>ADQUISICIÓN DE PRENDAS POLICIALES Y ENSERES COMPLEMENTARIOS PARA LOS ALUMNOS DE LAS ESCUELAS DE SUB OFICIALES PNP PROCESO 2019-I (ITEM IX)</t>
  </si>
  <si>
    <t>20338002743 
 CONFECCIONES GALINDO SRL.</t>
  </si>
  <si>
    <t>ADQUISICIÓN DE PRENDAS POLICIALES Y ENSERES COMPLEMENTARIOS PARA LOS ALUMNOS DE LAS ESCUELAS DE SUB OFICIALES PNP PROCESO 2019-I (ITEM X)</t>
  </si>
  <si>
    <t>20601521602 
CONSORCIO TEXTILES &amp; CONFECCIONES EN GENERAL R &amp; R S.A.C.</t>
  </si>
  <si>
    <t>ADQUISICIÓN DE PRENDAS POLICIALES Y ENSERES COMPLEMENTARIOS PARA LOS ALUMNOS DE LAS ESCUELAS DE SUB OFICIALES PNP PROCESO 2019-I (ITEM XI)</t>
  </si>
  <si>
    <t>20137976171 
WELLCO PERUANA S.A.</t>
  </si>
  <si>
    <t>ADQUISICIÓN DE PRENDAS POLICIALES Y ENSERES COMPLEMENTARIOS PARA LOS ALUMNOS DE LAS ESCUELAS DE SUB OFICIALES PNP PROCESO 2019-I (ITEM XII)</t>
  </si>
  <si>
    <t>20563021587 
XIOMIL E.I.R.L.</t>
  </si>
  <si>
    <t>ADQUISICIÓN DE PRENDAS POLICIALES Y ENSERES COMPLEMENTARIOS PARA LOS ALUMNOS DE LAS ESCUELAS DE SUB OFICIALES PNP PROCESO 2019-I (ITEM XIII)</t>
  </si>
  <si>
    <t>20563021587
- XIOMIL E.I.R.L.</t>
  </si>
  <si>
    <t>ADQUISICIÓN DE KITS DE UNIFORMES DIVERSOS PARA CADETES DE INGRESO 2019-1, CADETES DE 4TO AÑO Y PARA OFICIALES Y ESTUDIANTES DE LA COMPAÑÍA HISTÓRICA MARIANO SANTOS MATEOS (ITEM I)</t>
  </si>
  <si>
    <t>AS-SM-19-2019-ENFPP-PNP-1</t>
  </si>
  <si>
    <t>CONSORCIO
 COMPAÑÍA INDUSTRIAL ALFISA S.R.L. CONSORCIO TEXTILES &amp; CONFECCIONES EN GENERAL R &amp; R S.A.C</t>
  </si>
  <si>
    <t>ADQUISICIÓN DE KITS DE UNIFORMES DIVERSOS PARA CADETES DE INGRESO 2019-1, CADETES DE 4TO AÑO Y PARA OFICIALES Y ESTUDIANTES DE LA COMPAÑÍA HISTÓRICA MARIANO SANTOS MATEOS (ITEM II)</t>
  </si>
  <si>
    <t>20601521602 
 CONSORCIO TEXTILES &amp; CONFECCIONES EN GENERAL R &amp; R S.A.C.</t>
  </si>
  <si>
    <t>ADQUISICIÓN DE MATERIAL ASEO Y LIMPIEZA PARA LA ENFPP-PNP, NO COMPRENDIDOS EN ACUERDO MARCO</t>
  </si>
  <si>
    <t>AS-SM-14-2019-ENFPP-PNP-2</t>
  </si>
  <si>
    <t>20301955406 
HIGIENE Y LIMPIEZA S.R.LTDA.</t>
  </si>
  <si>
    <t>ADQUISICION DE GUILLOTINAS Y COMPAGINADORA PARA LA UNIDAD DE CONTABILIDAD-DIVADM-ENFPP-PNP-AREA DE ARCHIVO</t>
  </si>
  <si>
    <t>COMPARACION DE PRECIOS</t>
  </si>
  <si>
    <t>COMPRE-SM-3-2019-ENFPP-PNP-1</t>
  </si>
  <si>
    <t>10079769491
OTOYA DIAZ HERRY</t>
  </si>
  <si>
    <t>ADQUISICION DE EQUIPO DE COMPUTO PORTATIL PARA LA CEOPOL-ENFPP-PNP</t>
  </si>
  <si>
    <t>COMPRE-SM-2-2019-ENFPP-PNP-1</t>
  </si>
  <si>
    <t>10454821624
 MENDOZA RAMOS CHRISTIAN ABEL</t>
  </si>
  <si>
    <t>ADQUISICION DE TITULOS, DIPLOMAS CERTIFICADOS Y FORMATOS DIVERSOS PARA ENFPP-PNP</t>
  </si>
  <si>
    <t>AS-SM-17-2019-ENFPP-PNP-2</t>
  </si>
  <si>
    <t>10164121611
CUMPA LOYAGA JORGE ALBERTO</t>
  </si>
  <si>
    <t>ADQUISICIÓN DE TÍTULOS, DIPLOMAS, CERTIFICADOS Y FORMATOS DIVERSOS PARA ENFPP-PNP (ITEM I)</t>
  </si>
  <si>
    <t>AS-SM-17-2019-ENFPP-PNP-1</t>
  </si>
  <si>
    <t>10164121611
 CUMPA LOYAGA JORGE ALBERTO</t>
  </si>
  <si>
    <t>ADQUISICIÓN DE TÍTULOS, DIPLOMAS, CERTIFICADOS Y FORMATOS DIVERSOS PARA ENFPP-PNP (ITEM II)</t>
  </si>
  <si>
    <t>20517188019
 CONFECCIONES GAZU S.A.C.</t>
  </si>
  <si>
    <t>SERVICIO DE INTERNET DE BANDA ANCHA Y TRANSPORTE DE DATOS PARA INTERCONEXIÓN CON SEDES DE LA ENFPP-PNP</t>
  </si>
  <si>
    <t>AS-SM-12-2019-DIREED-PNP-3</t>
  </si>
  <si>
    <t>20511958840 
INFINITE COMMUNICATIONS SOCIEDAD ANONIMA CERRADA</t>
  </si>
  <si>
    <t>PREVISION</t>
  </si>
  <si>
    <t>ADQUISICION DE VESTUARIO, MATERIALES Y EQUIPOS PRIORIZADOS PARA LOS ALUMNOS DE LAS ESCUELAS DE SUB OFICIALES PNP, PROCESO 2019-I (ITEM I)</t>
  </si>
  <si>
    <t>DIRECTA-PROC-5-2019-ENFPP-PNP-1</t>
  </si>
  <si>
    <t>10308583894 
ZEGARRA ADANAQUE RAINNER MANUEL</t>
  </si>
  <si>
    <t>ADQUISICION DE VESTUARIO, MATERIALES Y EQUIPOS PRIORIZADOS PARA LOS ALUMNOS DE LAS ESCUELAS DE SUB OFICIALES PNP, PROCESO 2019-I (ITEM II)</t>
  </si>
  <si>
    <t>20505097883 
CIA YAJEMA NEGOCIOS Y COMERCIO DEL MUNDO SOCIEDAD ANONIMA CERRADA</t>
  </si>
  <si>
    <t>ADQUISICION DE VESTUARIO, MATERIALES Y EQUIPOS PRIORIZADOS PARA LOS ALUMNOS DE LAS ESCUELAS DE SUB OFICIALES PNP, PROCESO 2019-I (ITEM III)</t>
  </si>
  <si>
    <t>20602576249 
 MATCARDS SERVICIOS GENERALES S.A.C.</t>
  </si>
  <si>
    <t>ADQUISICION DE VESTUARIO, MATERIALES Y EQUIPOS PRIORIZADOS PARA LOS ALUMNOS DE LAS ESCUELAS DE SUB OFICIALES PNP, PROCESO 2019-I (ITEM IV)</t>
  </si>
  <si>
    <t>ADQUISICION DE VESTUARIO, MATERIALES Y EQUIPOS PRIORIZADOS PARA LOS ALUMNOS DE LAS ESCUELAS DE SUB OFICIALES PNP, PROCESO 2019-I (ITEM V)</t>
  </si>
  <si>
    <t>ADQUISICION DE VESTUARIO, MATERIALES Y EQUIPOS PRIORIZADOS PARA LOS ALUMNOS DE LAS ESCUELAS DE SUB OFICIALES PNP, PROCESO 2019-I (ITEM VI)</t>
  </si>
  <si>
    <t>10275725426 
 CARUAJULCA CRUZADO EDUVINA</t>
  </si>
  <si>
    <t>ADQUISICION DE VESTUARIO, MATERIALES Y EQUIPOS PRIORIZADOS PARA LOS ALUMNOS DE LAS ESCUELAS DE SUB OFICIALES PNP, PROCESO 2019-I (ITEM VII)</t>
  </si>
  <si>
    <t>20338002743
- CONFECCIONES GALINDO SRL.</t>
  </si>
  <si>
    <t>ADQUISICION DE VESTUARIO, MATERIALES Y EQUIPOS PRIORIZADOS PARA LOS ALUMNOS DE LAS ESCUELAS DE SUB OFICIALES PNP, PROCESO 2019-I (ITEM VIII)</t>
  </si>
  <si>
    <t>20600961293 
 HGV COMPANY S.A.C. - HGV</t>
  </si>
  <si>
    <t>ADQUISICION DE VESTUARIO, MATERIALES Y EQUIPOS PRIORIZADOS PARA LOS ALUMNOS DE LAS ESCUELAS DE SUB OFICIALES PNP, PROCESO 2019-I (ITEM IX)</t>
  </si>
  <si>
    <t>20555795476 
 JUDA REPRESENTACIONES S.A.C.</t>
  </si>
  <si>
    <t>ADQUISICION DE VESTUARIO, MATERIALES Y EQUIPOS PRIORIZADOS PARA LOS ALUMNOS DE LAS ESCUELAS DE SUB OFICIALES PNP, PROCESO 2019-I (ITEM X)</t>
  </si>
  <si>
    <t>CONSORCIO 
 CONSORCIO NEGOCIOS MULTIPLES</t>
  </si>
  <si>
    <t>ADQUISICION DE VESTUARIO, MATERIALES Y EQUIPOS PRIORIZADOS PARA LOS ALUMNOS DE LAS ESCUELAS DE SUB OFICIALES PNP, PROCESO 2019-I (ITEM XI)</t>
  </si>
  <si>
    <t>20553302049
 LOMAS PREMIUM S.A.C.</t>
  </si>
  <si>
    <t>ADQUISICION DE VESTUARIO, MATERIALES Y EQUIPOS PRIORIZADOS PARA LOS ALUMNOS DE LAS ESCUELAS DE SUB OFICIALES PNP, PROCESO 2019-I (ITEM XII)</t>
  </si>
  <si>
    <t>ADQUISICION DE VESTUARIO, MATERIALES Y EQUIPOS PRIORIZADOS PARA LOS ALUMNOS DE LAS ESCUELAS DE SUB OFICIALES PNP, PROCESO 2019-I (ITEM XIII)</t>
  </si>
  <si>
    <t>20101414940 
 INDUSTRIAS EL CISNE S.A.C.</t>
  </si>
  <si>
    <t>ADQUISICION DE VESTUARIO, MATERIALES Y EQUIPOS PRIORIZADOS PARA LOS ALUMNOS DE LAS ESCUELAS DE SUB OFICIALES PNP, PROCESO 2019-I (XIV)</t>
  </si>
  <si>
    <t>CONSORCIO 
 CONSORCIO MAVI</t>
  </si>
  <si>
    <t>MAESTRÍA EN GERENCIA DE SERVICIOS DE SALUD PARA MEDICOS DE LA SANIDAD POLICIAL</t>
  </si>
  <si>
    <t>CP-SM-1-2019-ENFPP-PNP-1</t>
  </si>
  <si>
    <t>20136507720 
UNIVERSIDAD ESAN</t>
  </si>
  <si>
    <t>ADQUISICIÓN DE VEHÍCULOS DE SERVICIO DE TRANSPORTE, EN LA ESCUELA DE FORMACIÓN PROFESIONAL POLICIAL PNP, EN LA LOCALIDAD DE CHORRILLOS, DISTRITO DE CHORRILLOS, PROVINCIA LIMA, DEPARTAMENTO DE LIMA</t>
  </si>
  <si>
    <t>LP-SM-4-2019-ENFPP-PNP-1</t>
  </si>
  <si>
    <t>20417926632
 MOTORES DIESEL ANDINOS S.A.- MODASA</t>
  </si>
  <si>
    <t>DIPLOMATURA DE POSGRADO EN POLITICAS DE SEGURIDAD - PROMACIPOL 2019</t>
  </si>
  <si>
    <t>DIRECTA-PROC-4-2019-ENFPP-PNP-1</t>
  </si>
  <si>
    <t>20155945860
 PONTIFICIA UNIVERSIDAD CATOLICA DEL PERU</t>
  </si>
  <si>
    <t>ADQUISICIÓN DE ESPADA DE HONOR, ESPADA DE INFANTERÍA Y SABLES DE CABALLERÍA PARA LA AFECTACIÓN PERMANENTE DE CADETES DEL 4TO AÑO EO PNP PRÓXIMOS A EGRESAR COMO ALFÉRECES DE LA EO PNP</t>
  </si>
  <si>
    <t>AS-SM-13-2019-ENFPP-PNP-1</t>
  </si>
  <si>
    <t>20600770935 
CABALLERO DE LA LEY S.A.C.</t>
  </si>
  <si>
    <t>SERVICIO DE MANTENIMIENTO DE INFRAESTRUCTURA DE LA UAP-PIURA</t>
  </si>
  <si>
    <t>AS-SM-11-2019-ENFPP-PNP-1</t>
  </si>
  <si>
    <t>CONSORCIO 
CONSORCIO VALERIA GROUPS</t>
  </si>
  <si>
    <t>ADQUISICIÓN DE SERVIDORES DE ACCESO PARA LA OFICINA DE TECNOLOGÍA, COMUNICACIONES Y ESTADISTICA DE LA ENFPP-PNP</t>
  </si>
  <si>
    <t>LP-SM-2-2019-ENFPP-PNP-1</t>
  </si>
  <si>
    <t>20199144961
 BAFING S.A.C.</t>
  </si>
  <si>
    <t>SERVICIO DE MANTENIMIENTO DE INFRAESTRUCTURA DE LA UAP-PUNO</t>
  </si>
  <si>
    <t>AS-SM-10-2019-ENFPP-PNP-1</t>
  </si>
  <si>
    <t>CONSORCIO
 CONSTRUCTORA SHIN WHA Y ROMARIO</t>
  </si>
  <si>
    <t>SERVICIO DE MANTENIMIENTO DE PABELLONES DE LOS ESTUDIANTES PNP Y ACONDICIONAMIENTO DE AMBIENTES DE LA EESTP-HN.CAP.PNP.APV-PUENTE PIEDRA</t>
  </si>
  <si>
    <t>AS-SM-8-2019-ENFPP-PNP-1</t>
  </si>
  <si>
    <t>20568824998
 EMPRESA CONSTRUCTORA E INMOBILIARIA ROMARIO E.I.R.L.</t>
  </si>
  <si>
    <t>ADQUISICIÓN DE ALIMENTOS PARA EL GANADO EQUINO DE LA ENFPP-PNP (ITEM I)</t>
  </si>
  <si>
    <t>LP-SM-1-2019-ENFPP-PNP-1</t>
  </si>
  <si>
    <t>10060548175 
CARDENAS ALARCON JUAN LUIS</t>
  </si>
  <si>
    <t>ADQUISICIÓN DE ALIMENTOS PARA EL GANADO EQUINO DE LA ENFPP-PNP (ITEM II)</t>
  </si>
  <si>
    <t>20500333414 
 A &amp; B PRODUCTOS AGROPECUARIOS S.A.C.</t>
  </si>
  <si>
    <t>ADQUISICIÓN DE VESTUARIO Y MOBILIARIO PARA LOS CADETES INGRESANTES A LA EO-PNP PROCESO 2019 (ITEM I)</t>
  </si>
  <si>
    <t>DIRECTA-PROC-3-2019-ENFPP-PNP-1</t>
  </si>
  <si>
    <t>ADQUISICIÓN DE VESTUARIO Y MOBILIARIO PARA LOS CADETES INGRESANTES A LA EO-PNP PROCESO 2019 (ITEM II)</t>
  </si>
  <si>
    <t>20514468959 
UNIFORM SNIPER E.I.R.L</t>
  </si>
  <si>
    <t>SERVICIO DE MANTENIMIENTO DE INFRAESTRUCTURA DE LA UAP-HUANCAYO</t>
  </si>
  <si>
    <t>AS-SM-5-2019-ENFPP-PNP-1</t>
  </si>
  <si>
    <t>20568832079 
OBRAS Y DISEÑOS JK E.I.R.L.</t>
  </si>
  <si>
    <t>SERVICIO DE MANTENIMIENTO DE SSHH Y ESCALERAS DE LA UAP-PUENTE PIEDRA</t>
  </si>
  <si>
    <t>AS-SM-6-2019-ENFPP-PNP-1</t>
  </si>
  <si>
    <t>10445631685
 RUIZ CASAS VICTOR ROBERTO</t>
  </si>
  <si>
    <t>SERVICIO DE INSTALACIÓN DE MÓDULOS PRE FABRICADOS PARA LA UAP-CUSCO</t>
  </si>
  <si>
    <t>AS-SM-4-2019-ENFPP-PNP-1</t>
  </si>
  <si>
    <t>20477314709
PIERINA SERVICIOS MULTIPLES E.I.R.L.</t>
  </si>
  <si>
    <t>SERVICIO DE ACONDICIONAMIENTO Y REFACCION DEL DATA CENTER, GABINETES, CLIMATIZACIÓN DE LA UAP-PUENTE PIEDRA</t>
  </si>
  <si>
    <t>AS-SM-3-2019-ENFPP-PNP-1</t>
  </si>
  <si>
    <t>20601500281
 SAVA TECHNOLOGY &amp; ENGINEERING E.I.R.L.</t>
  </si>
  <si>
    <t>MAESTRIA EN GOBIERNO Y POLITICAS PUBLICAS</t>
  </si>
  <si>
    <t>DIRECTA-PROC-2-2019-ENFPP-PNP-1</t>
  </si>
  <si>
    <t>20155945860 
 PONTIFICIA UNIVERSIDAD CATOLICA DEL PERU</t>
  </si>
  <si>
    <t>MAESTRÍA EN DESARROLLO Y DEFENSA NACIONAL</t>
  </si>
  <si>
    <t>DIRECTA-PROC-1-2019-ENFPP-PNP-1</t>
  </si>
  <si>
    <t>20131367938 
MINISTERIO DE DEFENSA</t>
  </si>
  <si>
    <t>SUMINISTRO DE AGUA POTABLE PARA CONSUMO HUMANO PARA LA EESTP PNP SAN BARTOLO</t>
  </si>
  <si>
    <t>AS-SM-1-2019-ENFPP-PNP-1</t>
  </si>
  <si>
    <t>CONSORCIO
 G Y C SAN JOSE SAC - TRANSPORTES ENCISO SAC</t>
  </si>
  <si>
    <t>ADQUISICIÓN POR REPOSICIÓN DE UN (01) MICROSCOPIO DE COMPARACIÓN BALÍSTICA PARA EL DEPARTAMENTO DE BALÍSTICA Y EXPLOSIVOS FORENSE – DIVLACRI - DIRCRI PNP</t>
  </si>
  <si>
    <t>LP-08-2019</t>
  </si>
  <si>
    <t xml:space="preserve">20566575508 ESAX INTERNACIONAL EIRL </t>
  </si>
  <si>
    <t>EJECUTADO</t>
  </si>
  <si>
    <t>ADQUISICIÓN DE MATERIAL, INSUMOS, INSTRUMENTAL, ACCESORIOS DE LABORATORIO Y PRODUCTOS QUÍMICOS PARA EL DEPARTAMENTO DE QUIMICA Y TOXICOLOGIA FORENSE DIVLACRI DIRCRI PNP</t>
  </si>
  <si>
    <t>CD-03</t>
  </si>
  <si>
    <t>20502538722 IMPLEMENTOS Y REACTIVOS E.I.R.L</t>
  </si>
  <si>
    <t>ADQUISICION DE DETECTOR DE AUTENTICIDAD DE NUMERO DE IDENTIFICACION VEHICULAR PARA LA DIVISION DE PREVENCION E INVESTIGACION DE ROBO DE VEHICULOS DE LA PNP</t>
  </si>
  <si>
    <t>AS-14-2019</t>
  </si>
  <si>
    <t>20203526041 REPRESENTACIONES ROBINSON 2000 E I R L</t>
  </si>
  <si>
    <t>ADQUISICION DE MOBILIARIO (ESCRITORIO DE MELAMINA) PARA LOS DEPARTAMENTOS DE INVESTIGACION POLICIAL DEPINCRI-DIRINCRI PNP PERTENECIENTES A LA UE: 026-DIREICAJ PNP</t>
  </si>
  <si>
    <t>AS-13-2019</t>
  </si>
  <si>
    <t xml:space="preserve">20600638441 CORPORACION PERUANA DE MOBILIARIO S.A.C. </t>
  </si>
  <si>
    <t>ADQUISICION DE VEHICULOS UTILITARIOS EN DIVPIRV PNP</t>
  </si>
  <si>
    <t>AS-22-2019</t>
  </si>
  <si>
    <t>20100821371 AUTOMATRIZ ESPINOZA ARDILES S.A.</t>
  </si>
  <si>
    <t>ADQUISICION POR OPTIMIZACION DE UN EQUIPO DE TELEFONIA FORENSE PARA DIRCRI-PNP</t>
  </si>
  <si>
    <t>AS-15-2019</t>
  </si>
  <si>
    <t xml:space="preserve">20603155832 LABORATORIO FORENSE Y SERVICIOS PERICIALES – HANS GROSS S.A.C. </t>
  </si>
  <si>
    <t>ADQUISICION 25 DE MALETINES CRIMINALISTICOS</t>
  </si>
  <si>
    <t>LP-04-2019</t>
  </si>
  <si>
    <t xml:space="preserve">20551300944 CRIMINALISTICA SCENE CRIME S.A </t>
  </si>
  <si>
    <t>ADQUISICION DE EQUIPOS ESPECIALIZADOS PARA EL DEPARTAMENTO DE GRAFOTECNIA - DIRINCRI-PNP</t>
  </si>
  <si>
    <t>LP-06-2019</t>
  </si>
  <si>
    <t>20506848734 ZONDA ADVANCED S.A.C.</t>
  </si>
  <si>
    <t>ADQUISICION POR REPOSICION DE UN (01) MICROSCOPIO DE COMPARACION BALISTICA PARA EL DEPARTAMENTO DE BALISTICA Y EXPLOSIVOS FORENSE - DIVLACRI-DIRCRI-PNP</t>
  </si>
  <si>
    <t>LP-01-2019</t>
  </si>
  <si>
    <t>ADQUISICION DE SOFTWARE DE APLICACION ESPECIFICA PARA OPERADORES DE MOVILES, SOFTWARE DE EXTRACCION DE DATROS DE DISPOSITIVOS EXTERNOS Y GESTION DE EVENTOS Y SOFTWARE DE CREACION Y EDICION DE VIDEO PARA DIVINDAT</t>
  </si>
  <si>
    <t>LP-9-2019</t>
  </si>
  <si>
    <t>ADQUISICIÓN DE KITS DE EQUIPOS DE LABORATORIO O DE CAMPO PARA LA UNICRI PNP</t>
  </si>
  <si>
    <t>AS-26-2019</t>
  </si>
  <si>
    <t>20551300944 CRIMINALISTICA SCENE CRIME S.A</t>
  </si>
  <si>
    <t>028-1342: II DIRECCION TERRITORIAL DE POLICIA CHICLAYO</t>
  </si>
  <si>
    <t>ALIMENTOS PARA CONSUMO ANIMAL DE LA REGIÓN POLICIAL LAMBAYEQUE Y CENTRO REMONTA CAJAMARCA</t>
  </si>
  <si>
    <t>NORPERU CHICLAYO: 20602130283 - CORPORACION E INVERSIONES NORPERU SOCIEDAD ANONIMA CERRADA, 20560125241 - AGRONEGOCIOS ALFALFA NUEVO HORIZONTE S.A.C</t>
  </si>
  <si>
    <t>ABRIL MAYO JUNIO JULIO  AGOSTO   SETIEMBRE DEL 2019</t>
  </si>
  <si>
    <t>ALIMENTO PARA CONSUMO ANIMAL DE LA REGIÓN POLICIAL CAJAMARCA - CHOTA</t>
  </si>
  <si>
    <t>CONSORCIO WALTER PORFIDIO VELASQUEZ CATACORA - GLOBAL SERVICES G - P SAC :
20566113989 - GLOBAL SERVICES G&amp;P S.A.C.
10004838942 - VELASQUEZ CATACORA WALTER PORFIDIO</t>
  </si>
  <si>
    <t>ABRIL MAYO JUNIO JULIO AGOSTO DEL 2019</t>
  </si>
  <si>
    <t xml:space="preserve">ADQUISICION DE LUBRICANTES PARA LAS REGIONES  LAMBAYEQUE </t>
  </si>
  <si>
    <t xml:space="preserve">20600657730 - AMERICAN LUBRICANTS SOCIEDAD ANONIMA CERRADA - AMERICAN </t>
  </si>
  <si>
    <t>ADQUISICION DE LUBRICANTES PARA LAS REGIONES POLICIALES CAJAMARCA</t>
  </si>
  <si>
    <t>20102306598 - VISTONY COMPAÑIA INDUSTRIAL DEL PERU SOCIEDAD ANONIMA CERRADA</t>
  </si>
  <si>
    <t>ADQUISICION DE UTILES DE OFICINA DE LA REGIONES POLICIALES AMAZONAS, CAJAMARCA Y LAMBAYEQUE</t>
  </si>
  <si>
    <t>COMPRAS POR CATÁLOGO
(CONVENIO MARCO)</t>
  </si>
  <si>
    <t>CONVENIO MARCO</t>
  </si>
  <si>
    <t>S/N</t>
  </si>
  <si>
    <t xml:space="preserve">2012541412875 COMERCIAL GIOVA </t>
  </si>
  <si>
    <t>ADQUISICION DE CONSUMIBLES DE LAS REGIONES POLICIALES DE AMAZONAS CAJAMARCA Y LAMBAYEQUE</t>
  </si>
  <si>
    <t xml:space="preserve">20602517684 AS INFORMATIC </t>
  </si>
  <si>
    <t>ADQUISICION DE BATERIAS PARA LAS REGIONES POLICIALES DE AMAZONAS, CAJAMARCA Y LAMBAYEQUE</t>
  </si>
  <si>
    <t>10477108712 BARDALES ROJAS CARLA EVELYN</t>
  </si>
  <si>
    <t>ADQUISICION DE MATERIALES DE LIMPIEZA DE LAS REGIONES POLICIALES DE AMAZONAS, CAJAMARCA Y LAMBAYEQUE</t>
  </si>
  <si>
    <t>10415980855 MOGOLLON BOULANGGER ERICKA MARIBEL</t>
  </si>
  <si>
    <t>ADQUISICION DE LLANTAS PARA LAS REGPOLES AMAZONAS, LAMBAYEQUE Y CAJAMARCA</t>
  </si>
  <si>
    <t>10417114756 GUEVARA FLORES JUAN REYNALDO</t>
  </si>
  <si>
    <t>ADQUISICION DE REPUESTOS PARA LOS VEHICULOS DE LAS REGPOLES AMAZONAS, LAMBAYEQUE Y CAJAMARCA</t>
  </si>
  <si>
    <t>15122619858 - CHIRINOS PHILLIPS DE TRECE CARMEN</t>
  </si>
  <si>
    <t>ADQUISICION DE COLCHONES PARA LAS REGPOLES AMAZONAS, LAMBAYEQUE Y CAJAMARCA</t>
  </si>
  <si>
    <t>20601088127 COMERCIO Y SERVICIO VILLA SOCIEDAD DE RESPONSABILIDAD LIMITADA</t>
  </si>
  <si>
    <t>MANTENIMIENTO PREVENTIVO Y CORRECTIVO DE INFRAESTRUCTURA DE LAS COMISARIAS REGPOL AMAZONAS</t>
  </si>
  <si>
    <t>ADJUDICACIÓN SIMPLIFICADA</t>
  </si>
  <si>
    <t>20487591735 - JL BUSTAMANTE CONTRATISTAS S.A.C.</t>
  </si>
  <si>
    <t>MANTENIMIENTO PREVENTIVO Y CORRECTIVO DE INFRAESTRUCTURA DE LAS COMISARIAS REGPOL CAJAMARCA</t>
  </si>
  <si>
    <t>CONSORCIO SAN GABRIEL :
20299819222 - ACRON DEL PERU EIRL
20568824998 - EMPRESA CONSTRUCTORA E INMOBILIARIA ROMARIO E.I.R.L.</t>
  </si>
  <si>
    <t>MANTENIMIENTO PREVENTIVO Y CORRECTIVO DE INFRAESTRUCTURA DE LAS COMISARIAS REGPOL LAMBAYEQUE</t>
  </si>
  <si>
    <t>20559646530 - GRUPO MARREROS S.A.C.</t>
  </si>
  <si>
    <t>20480762623 - NEOTEK CONSTRUCTORA Y CONSULTORA S.A.C.</t>
  </si>
  <si>
    <t>PRO OBRAS Y SERVICIOS CONTRATISTAS GENERALES S.A.C.</t>
  </si>
  <si>
    <t>MANTENIMIENTO PREVENTIVO Y CORRECTIVO DE INFRAESTRUCTURA DE LAS UNIDADES ESPECILIZADAS REGPOL CAJAMARCA</t>
  </si>
  <si>
    <t>MANTENIMIENTO PREVENTIVO Y CORRECTIVO DE INFRAESTRUCTURA DE LAS UNIDADES ESPECILIZADAS REGPOL LAMBAYEQUE</t>
  </si>
  <si>
    <t>ADQUISICION DDE BIENES PARA LAS OFICINAS DE PARTICIPACION CIUDADANA DE LAS REGPOLES CAJAMARCA, AMAZONAS Y LAMBAYEQUE</t>
  </si>
  <si>
    <t xml:space="preserve">PRENDAS DEPORTIVA RJC:               10093485284 LY CACHO ROSA MILAGRO, 10727589801 - SALINAS LI JHEAN KELLY  </t>
  </si>
  <si>
    <t>COMPUTADORA i7 ATX</t>
  </si>
  <si>
    <t>20602517684 AS INFORMATIC E.I.R.L</t>
  </si>
  <si>
    <t>COLCHONES DE ESPUMA DE 1 PLAZA</t>
  </si>
  <si>
    <t>10036570305 SUNCION INGA IGNACIO</t>
  </si>
  <si>
    <t>SERVICIO DE MANTENIMIENTO DE INFRAESTRUCTURA DE COMISARIAS PNP CESAR LLATAS CASTRO Y CHONGOYAPE</t>
  </si>
  <si>
    <t>CONSORCIO DE LOS ANDES :
20299819222 - ACRON DEL PERU EIRL
20536727796 - INTELECTO CORPORATIVO S.A.C.</t>
  </si>
  <si>
    <t>SERVICIO DE MANTENIMIENTO ACONDICIONAMIENTO Y REPARACION DE LA INFRAESTRUCTURA DE LA COMISARIA PNP LAS PIRIAS, CHIRINOS, BELLAVISTA Y LA COMISARIA CENTRAL PNP JAEN - FRENTE POLICIAL CAJAMARCA</t>
  </si>
  <si>
    <t>JL BUSTAMANTE CONTRATISTAS S.A.C.</t>
  </si>
  <si>
    <t>ADQUISICIÓN DE BIENES PARA LA IMPLEMENTACIÓN DE LAS BRIGADAS DE BÚSQUEDA Y RESCATE DE LA UNIDAD DE EMERGENCIA DE LA REGIÓN POLICIAL LAMBAYEQUE Y REGIÓN POLICIAL CAJAMARCA</t>
  </si>
  <si>
    <t>CONTRATACIÓN DIRECTA</t>
  </si>
  <si>
    <t>DIRECTA</t>
  </si>
  <si>
    <t>20502723546 - THE FESH ALPINE S.A.C.</t>
  </si>
  <si>
    <t>ADQUISICIÓN DE ALIMENTO BALANCEADO PARA CANES DETECTORES DE DROGAS - UCANDRO DE LA DIVPORT - DIRANDRO PNP</t>
  </si>
  <si>
    <t>10439346685 ESCOBAR GIRON VANNESA ELIZABETH</t>
  </si>
  <si>
    <t>ENTREGA MENSUAL</t>
  </si>
  <si>
    <t>ADQUISICIÓN DE TONER Y TINTAS PARA IMPRESORAS y FOTOCOPIADORAS DE LAS UNIDADES DE LA DIRANDRO PNP</t>
  </si>
  <si>
    <t>Compras por catálogo (Convenio Marco)</t>
  </si>
  <si>
    <t>20600014383 IMPORTADORA DISTRIBUIDORA KARITO SAC</t>
  </si>
  <si>
    <t>ADQUISICIÓN DE PAPEL CON MECANISMO DE SEGURIDAD PARA DOCUMENTACIÓN RESERVADA DEL DEPATJ - DIRANDRO PNP</t>
  </si>
  <si>
    <t>20349792193 THOMAS GREG &amp; SONS DE PERU S.A.</t>
  </si>
  <si>
    <t>ADQUISICIÓN DE MEDICINAS DE USO VETERINARIO PARA CANES DETECTORES DE DROGAS - UCANDRO DE LA DIVPORT - DIRANDRO PNP</t>
  </si>
  <si>
    <t>20601321182 ANIMARKET DISTRIBUCIONES VETERINARIAS S.A.C.</t>
  </si>
  <si>
    <t>ADQUISICIÓN DE UNIFORMES CAMUFLADOS PARA EL PERSONALPNP DE LA UNIDADES DE MANIOBRA DE LA DIRANDRO PNP</t>
  </si>
  <si>
    <t>20600069111 FIVE NETWORKS SOLUTIONS S.A.C.</t>
  </si>
  <si>
    <t>ADQUISICIÓN DE BORCEGUIES COLOR NEGRO TIPO JUNGLA PARA EL PERSONALPNP DE LA UNIDADES DE MANIOBRA DE LA DIRANDRO</t>
  </si>
  <si>
    <t>20137976171 WELLCO PERUANA S.A.</t>
  </si>
  <si>
    <t>SERVICIO DE MANTENIMIENTO PREVENTIVO DE LAS INSTALACIONES ELÉCTRICAS EN GENERAL EN EL EDIFICIO DE LA DIRANDRO PNP SEDE PRINCIPAL</t>
  </si>
  <si>
    <t>CONCURSO PÚBLICO</t>
  </si>
  <si>
    <t>20392670042 NEGOCIOS IRVIM`S E.I.R.L.</t>
  </si>
  <si>
    <t>SERVICIO DE GARANTIA QUE INCLUYE MANTENIMIENTO PREVENTIVO Y CORRECTIVO DEL SISTEMA MOVIL DE INSPECION DE CONTENEDORES POR RAYOS X ASIGNADOS A LA DIVPORT DIREJANDRO PNP</t>
  </si>
  <si>
    <t>20380456444 CAYMAN S.A.C</t>
  </si>
  <si>
    <t>ADQUISICIÓN DE MATERIAL DE ASEO Y LIMPIEZA PARA LAS UNIDADES DE LA DIRANDRO PNP PARA EL AÑO FISCAL 2019</t>
  </si>
  <si>
    <t>20600691628 FERREKASA S.A.C.</t>
  </si>
  <si>
    <t>ACONDICIONAMIENTO DE AMBIENTES DE LABORATORIO DE IQ UID PISO 2K R DAGNINO JESÚS MARÍA DIRANDRO PNP LIMA</t>
  </si>
  <si>
    <t>10471210311 ZEVALLOS ESPINOZA ANDREA MILAGRITOS</t>
  </si>
  <si>
    <t>ADQUISICIÓN DE EQUIPO DE PUNTO DE FUSIÓN PARA EL CENTRO DE INVESTIGACIÓN Y ESTUDIOS ESTRATÉGICOS CONTRA EL TID DIRANDRO PNP / Bien</t>
  </si>
  <si>
    <t>20546357377 QSI PERU S.A.</t>
  </si>
  <si>
    <t>ADQUISICIÓN DE EQUIPO DESTILADOR PARA EL LABORATORIO DE QUÍMICA DEL CENTRO DE INVESTIGACIÓN Y ESTUDIOS ESTRATÉGICOS CONTRA EL TID  DIRANDRO PNP / Bien</t>
  </si>
  <si>
    <t>20268042211 NEOTEC CIENTIFICA S.A</t>
  </si>
  <si>
    <t>CONTRATACION SERVICIO DE MANTENIMIENTO Y REPARACIÓN DE ONCE (11) LANCHAS PATRULLERAS (DESLIZADORES) DE PLACAS INTERNAS QK-21838, QK-21843, (QI-22939 - QI-22940), QK-21840, QI-22942, QK-21844, QI-22943, QK-21841, QI-22941, QK-21842 Y QK-21839, ASIGNADAS AL DIVMCTID IQUITOS, DEPOTAD REQUENA, DAD NAUTA, DAD EL ESTRECHO, DEPOTAD CABALLOCOCHA, DAD CHIMBOTE Y DAD SANTA ROSA - DIRANDRO PNP. / Servicio</t>
  </si>
  <si>
    <t>20550014301 DIESEL ART PERU S.A.C.</t>
  </si>
  <si>
    <t>ADQUISICIÓN DE EQUIPO DE CÓMPUTO (COMPUTADORAS DE ESCRITORIO TODO EN UNO)</t>
  </si>
  <si>
    <t>COMPRAS POR CATALAGO (CONVENIO MARCO)</t>
  </si>
  <si>
    <t>20481682721 REDCOM SAC</t>
  </si>
  <si>
    <t>ADQUISICIÓN DE VENTILADORES PARA EL PROYECTO MEJORAMIENTO DE LOS SERVICIOS BRINDADOS POR LA ESCUELA TÉCNICO SUPERIOR DE SUBOFICIALES DE LA PNP EN EL DISTRITO DE PUENTE PIEDRA, PROVINCIA Y DEPARTAMENTO DE LIMA CÓDIGO SNIP 256241</t>
  </si>
  <si>
    <t>AS-SM-4-2019-IN/OGIN-1</t>
  </si>
  <si>
    <t xml:space="preserve">LDA CONSTRUCCIONES E.I.R.L.  </t>
  </si>
  <si>
    <t>ADJUDICADO</t>
  </si>
  <si>
    <t>FECHA DE ENTREGA DE BIEN O INTERNAMIENTO AL ALMACEN</t>
  </si>
  <si>
    <t>ADQUISICIÓN DE GRUPO ELECTRÓGENO Y ACONDICIONAMIENTO DE CASETA PARA EL GRUPO ELECTRÓGENO DEL PROYECTO MEJORAMIENTO DE LOS SERVICIOS POLICIALES DEL PUESTO DE AUXILIO RÁPIDO PNP CHURUJA BONGARA AMAZONAS CÓDIGO DE INVERSIONES N 283613</t>
  </si>
  <si>
    <t>AS-SM-34-2019-IN/OGIN-2</t>
  </si>
  <si>
    <t>GFF KEYPOWER EQUIPMENT S.A.-KEYPOWER S.A.</t>
  </si>
  <si>
    <t>CONTRATACION DEL SERVICIO: SISTEMA DE UTILIZACIÓN EN MEDIA TENSION PARA LA COMISARIA SECTORIAL PNP CHUPAMARCA DISTRITO DE CHUPAMARCA PROVINCIA DE CASTRO VIRREYNA DEPARTAMENTO DE HUANCAVELICA</t>
  </si>
  <si>
    <t>AS-SM-11-2018-IN/OGIN-1</t>
  </si>
  <si>
    <t xml:space="preserve">INVERSIONES Y ASOCIADOS JALUMA S.A.C.       </t>
  </si>
  <si>
    <t>FECHA DE TERMINO DE CONTRATO</t>
  </si>
  <si>
    <t xml:space="preserve">
AS-SM-34-2019-IN/OGIN-2</t>
  </si>
  <si>
    <t xml:space="preserve">GFF KEYPOWER EQUIPMENT S.A.-KEYPOWER S.A.    </t>
  </si>
  <si>
    <t xml:space="preserve">CONTRATACION DEL SERVICIO DE SEGURIDAD Y VIGILANCIA PARA LA COMISARIAS PNP SANTA CLOTILDE, INDIANA, MAZAN, YANSHI Y FRANCISCO DE ORELLANA, PROVINCIA DE MAYNAS, DEPARTAMENTO DE LORETO                                                                                                                                                                                                                                                                                                                               </t>
  </si>
  <si>
    <t>AS-SM-113-2019-IN/OGIN-1</t>
  </si>
  <si>
    <t xml:space="preserve">A &amp; T SECURITY NATIONAL S.A.C.        </t>
  </si>
  <si>
    <t>ADQUISICIÓN DE MOBILIARIOS DE OFICINA CON MODULOS DE MELAMINA Y METAL, INCLUYE INSTALACIÓN, PARA LA OFICINA DE OBRAS DE LA OFICINA GENERAL DE INFRAESTRUCTURA</t>
  </si>
  <si>
    <t>AS-SM-119-2019-IN/OGIN-1</t>
  </si>
  <si>
    <t xml:space="preserve">BHC INGENIERIA &amp; CONTRATISTAS GENERALES S.A.C. - BHC CONTRATISTAS S.A.C.      </t>
  </si>
  <si>
    <t>033-1653  FRENTE POLICIAL PUNO</t>
  </si>
  <si>
    <t>SERVICIO PARA LA PREPARACIÓN DE ALIMENTOS PARA EL PERSONAL PNP DE LA COMISARIA DE FAMILIA PUNO</t>
  </si>
  <si>
    <t>CONCURSO OFERTA</t>
  </si>
  <si>
    <t>AS-SM-15-2019-UE-FRENPOL-PUNO-2</t>
  </si>
  <si>
    <t>10726532007 ALCOS CCALLA NOEMI NORMA</t>
  </si>
  <si>
    <t>SERVICIO PARA LA PREPARACIÓN DE ALIMENTOS PARA EL PERSONAL PNP DE LA BANDA DE MÚSICOS DE LA REGPOL PUNO - JULIACA</t>
  </si>
  <si>
    <t>AS-SM-14-2019-UE-FRENPOL-PUNO-2</t>
  </si>
  <si>
    <t xml:space="preserve"> 20448485383   RESTAURANT CRIOLLO Y CEVICHERIA EL CARIBE SOCIEDAD COMERCIAL DE RESPONSABILIDAD LIMITADA</t>
  </si>
  <si>
    <t>SERVICIO PARA LA PREPARACIÓN DE ALIMENTOS PARA EL PERSONAL PNP DE LA BANDA DE MÚSICOS DE LA X MACREPOL PUNO</t>
  </si>
  <si>
    <t>AS-SM-16-2019-UE-FRENPOL-PUNO-2</t>
  </si>
  <si>
    <t>10403439661  BUTRON CALISAYA YESENIA CARINA</t>
  </si>
  <si>
    <t>SERVICIO PARA LA PREPARACIÓN DE ALIMENTOS PARA EL PERSONAL DE LA PNP COMISARIA PNP AZÁNGARO</t>
  </si>
  <si>
    <t>AS-SM-13-2019-UE-FRENPOL-PUNO-2</t>
  </si>
  <si>
    <t>10074533014  MACHACA MACHACA ZOILA AYDEE</t>
  </si>
  <si>
    <t>SERVICIO PARA LA PREPARACIÓN DE ALIMENTOS PARA EL PERSONAL DE LA PNP UNEME JULIACA</t>
  </si>
  <si>
    <t>AS-SM-10-2019-UE-FRENPOL-PUNO-2</t>
  </si>
  <si>
    <t>CONTRATACION DE SERVICIOS DE PREPARADO DE ALIMENTO PARA PERSONAL PNP UTSEVI PUNO</t>
  </si>
  <si>
    <t>AS-SM-5-2019-FRENPOL PUNO-2</t>
  </si>
  <si>
    <t>CONTRATACION DE SERVICIOS PARA LA PREPARACION DE ALIMENTOS PARA EL PERSONAL PNP COMISARIA PUNO</t>
  </si>
  <si>
    <t>AS-SM-1-2019-FRENPOL PUNO-2</t>
  </si>
  <si>
    <t>10296062435  PAYE QUISPE HILDA ANASTACIA</t>
  </si>
  <si>
    <t>SERVICIO PARA LA PREPARACIÓN DE ALIMENTOS PARA EL PERSONAL PNP DE LA DEPINCRI  JULIACA</t>
  </si>
  <si>
    <t>AS-SM-8-2019-UE-FRENPOL-PUNO-1</t>
  </si>
  <si>
    <t>10445269145  CONDORI SAAVEDRA VALERIA</t>
  </si>
  <si>
    <t>SERVICIO PARA LA PREPARACIÓN DE ALIMENTOS PARA EL PERSONAL PNP DE LA DIVINCRI  PUNO</t>
  </si>
  <si>
    <t>AS-SM-9-2019-UE-FRENPOL-PUNO-1</t>
  </si>
  <si>
    <t>SERVICIO PARA LA PREPARACION DE ALIMENTOS PARA EL PERSONAL DE LA PNP DE LA UNEME PNP PUNO CORRESPONDIENTE AÑO FISCAL 2019</t>
  </si>
  <si>
    <t>AS-SM-7-2019-UE-FRENPOL-PUNO-1</t>
  </si>
  <si>
    <t>CONTRATACION DE SERVICIOS DE PREPARADO DE ALIMENTO PARA EL PERSONAL PNP UTSEVI JULIACA</t>
  </si>
  <si>
    <t>AS-SM-6-2019-FRENPOL PUNO-1</t>
  </si>
  <si>
    <t>10023924558  LUNA TURPO CASIMIRO ADAN</t>
  </si>
  <si>
    <t>CONTRATACION DE SERVICIOS PARA LA PREPARACION DE ALIMENTOS PARA EL PERSONAL PNP COMISARIA SECTORIAL ILAVE</t>
  </si>
  <si>
    <t>AS-SM-4-2019-FRENPOL PUNO-1</t>
  </si>
  <si>
    <t>10297341656  MENDEZ CERVANTES FLOR DE MARIA</t>
  </si>
  <si>
    <t>CONTRATACION DE SERVICIOS PARA LA PREPARACION DE ALIMENTOS PARA EL PERSONAL PNP COMISARIA SANTA BARBARA JULIACA</t>
  </si>
  <si>
    <t>AS-SM-3-2019-FRENPOL PUNO-1</t>
  </si>
  <si>
    <t>20602009981  QUINTA RESTAURANT FESTEJOS EMPRESA INDIVIDUAL DE RESPONSABILIDAD LIMITADA</t>
  </si>
  <si>
    <t>CONTRATACION DE SERVICIOS DE PREPARACION DE ALIMENTO PARA EL PERSONAL PNP COMISARIA JULIACA</t>
  </si>
  <si>
    <t>AS-SM-2-2019-FRENPOL PUNO-1</t>
  </si>
  <si>
    <t>10401159326  CORONEL PACORI GIANNINA ROSALY</t>
  </si>
  <si>
    <t>ADQUISICIÓN DE CASCOS Y ESCUDOS PARA EL PERSONAL PNP DE LAS UNIDADES  ESPECIALES DE LA X MACREPOL PUNO</t>
  </si>
  <si>
    <t>COMPRE-SM-2-2019-UE-FRENPOL-PUNO-1</t>
  </si>
  <si>
    <t>20602362125  CORPORACION PDM BIENES Y SERVICIOS E.I.R.L</t>
  </si>
  <si>
    <t>ADQUISICIÓN DE ACEITES, LUBRICANTES Y AFINES PARA LA FLOTA VEHICULAR DE LA X MACREPOL PUNO Y XV MACREPOL MADRE DE DIOS</t>
  </si>
  <si>
    <t>COMPRE-SM-1-2019-UE-FRENPOL-PUNO-1</t>
  </si>
  <si>
    <t>20448670288  DISTRIBUCIONES CRUZ I &amp; F E.I.R.L.</t>
  </si>
  <si>
    <t>CONTRATACION DE SERVICIO DE ALQUILER DE VEHICULOS PARA OPEACIONES POLICIALES DE INTERDICCION DE DELITOS CONEXOS A PARTIR DE DIA D A HORAS H, EN LA JURISDICCION DE LA DIVPOL JULIACA</t>
  </si>
  <si>
    <t>DIRECTA-PROC-1-2019-UE-FRENPOL-PUNO-1</t>
  </si>
  <si>
    <t>20447861250  EMPRESA DE MULTISERVICIOS EL CHASQUI QOLLA SOCIEDAD COMERCIAL DE RESPONSABILIDAD LIMITADA</t>
  </si>
  <si>
    <t>ADQUISICIÓN DE PRENDAS POLICIALES PARA EL PERSONAL POLICIAL DE LA X MACRO REGIONAL POLICIAL PUNO Y MADRE DE DIOS</t>
  </si>
  <si>
    <t>AS-SM-11-2019-UE-FRENPOL-PUNO-1</t>
  </si>
  <si>
    <t>20338002743  CONFECCIONES GALINDO SRL.</t>
  </si>
  <si>
    <t>034-1687: REGION POLICIAL LORETO</t>
  </si>
  <si>
    <t>Adquisición de suministros para equipos informáticos (impresoras) asignados a las Unidades y Sub Unidades de la IV Macro Región Policial Loreto.</t>
  </si>
  <si>
    <t xml:space="preserve">ACUERDO MARCO </t>
  </si>
  <si>
    <t xml:space="preserve">ELECTRONICO </t>
  </si>
  <si>
    <t>ACUERDO MARCO N° 01-2019</t>
  </si>
  <si>
    <t xml:space="preserve">PROVEEDORES VARIOS -ACUERDO MARCO </t>
  </si>
  <si>
    <t>CULMINADO/DEVENGADO</t>
  </si>
  <si>
    <t xml:space="preserve">MARZO </t>
  </si>
  <si>
    <t>ABRIL</t>
  </si>
  <si>
    <t>Adquisición de útiles de oficina y material de escritorio para las Unidades y Sub Unidades de la IV Macro Región Policial Loreto</t>
  </si>
  <si>
    <t>ACUERDO MARCO N° 02-2019</t>
  </si>
  <si>
    <t>Adquisición de materiales de limpieza para las Unidades y Sub unidades de la IV Macro Región Policial Loreto.</t>
  </si>
  <si>
    <t>ACUERDO MARCO N° 03-2019</t>
  </si>
  <si>
    <t>Adquisición de repuestos y accesorios para los vehículos menores asignados a las Unidades y Sub Unidades pertenecientes a la IV Macro Región Policial Loreto.</t>
  </si>
  <si>
    <t xml:space="preserve">ADJUDICACIÓN SIMPLIFICADA </t>
  </si>
  <si>
    <t>AS-SM-4-2019-RP-LORETO-2</t>
  </si>
  <si>
    <t>20601146721-JOAO MOTOPARTES S.R.L.</t>
  </si>
  <si>
    <t>Adquisición de repuestos y accesorios para los vehículos mayores asignados a las Unidades y Sub Unidades pertenecientes a la IV Macro Región Policial Loreto.</t>
  </si>
  <si>
    <t>AS-SM-2-2019-RP-LORETO-1</t>
  </si>
  <si>
    <t>20103802947-A. F. BOULLOSA S.R.LTDA.</t>
  </si>
  <si>
    <t>Adquisición de equipos de seguridad para implementar a las Brigadas de Búsqueda y Rescate de la IV Macro Región Policial Loreto.</t>
  </si>
  <si>
    <t>AS-SM-5-2019-RP-LORETO-1</t>
  </si>
  <si>
    <t>20545320593-ANCLAJE EN ALTURA S.A.C.</t>
  </si>
  <si>
    <t xml:space="preserve">Adquisición de colchones con resorte de 7”x 0.90m X 1.90m para las Unidades y Sub Unidades de la IV  Macro Región Policial Loreto. </t>
  </si>
  <si>
    <t>AS-SM-1-2019-RP-LORETO-1</t>
  </si>
  <si>
    <t>20100014395-PRODUCTOS PARAISO DEL PERU S.A.C.</t>
  </si>
  <si>
    <t>Servicio de mantenimiento y acondicionamiento de las instalaciones de la IV Macro Región Policial Loreto.</t>
  </si>
  <si>
    <t>AS-SM-3-2019-RP-LORETO-1</t>
  </si>
  <si>
    <t>20528122168-INDUSTRIAS Y SERVICIOS LOPEZ E.I.R.L.
20541233025-CONSTRUCTORA MOBILIARIA E
INMOBILIARIA DEL AMAZONAS S.A.C.</t>
  </si>
  <si>
    <t>Servicio de mantenimiento correctivo de los vehículos mayores de la las Unidades y Sub Unidades de la IV Macro Región Policial Loreto.</t>
  </si>
  <si>
    <t>AS-SM-6-2019-RP-LORETO-2</t>
  </si>
  <si>
    <t>Servicio de mantenimiento correctivo de los vehículos menores de las Unidades y Sub Unidades de la IV Macro Región Policial Loreto.</t>
  </si>
  <si>
    <t>AS-SM-7-2019-RP-LORETO-1</t>
  </si>
  <si>
    <t>CONTRATACIÓN DE SERVICIO DE MANTENIMIENTO PREVENTIVO Y CORRECTIVO DE VEHÍCULOS ASIGNADOS A LA REGIÓN POLICIAL HUÁNUCO</t>
  </si>
  <si>
    <t>AS-SM-1-2019-UEHSMU-1</t>
  </si>
  <si>
    <t>10230038321 - JULCA LEANDRO HELMER</t>
  </si>
  <si>
    <t>CONTRATACIÓN DE SERVICIO DE MANTENIMIENTO PREVENTIVO Y CORRECTIVO DE VEHÍCULOS ASIGNADOS A LA XIII MACREPOL UCAYALI</t>
  </si>
  <si>
    <t xml:space="preserve"> AS-SM-7-2019-UEHSMU-1</t>
  </si>
  <si>
    <t>10425167419 - ROMAN NAVARRO SARY LUZ</t>
  </si>
  <si>
    <t>ADQUISICION DE ALIMENTOS PARA EQUINOS Y CANES PERTENECIENTES A LA USE DE LA REGION POLICIAL HUANUCO</t>
  </si>
  <si>
    <t>AS-SM-8-2019-UEHSMU-1</t>
  </si>
  <si>
    <t>10060548175 - CARDENAS ALARCON JUAN LUIS</t>
  </si>
  <si>
    <t>MANTENIMIENTO PREVENTIVO Y CORRECTIVO DE VEHICULOS MAYORES PERTENECIENTES A LA REGION POLICIAL SAN MARTIN</t>
  </si>
  <si>
    <t>AS-SM-9-2019-UEHSMU-1</t>
  </si>
  <si>
    <t>MANTEMIENTO PREVENTIVO Y CORRECTIVO DE VEHICULOS PERTENECIENTES AL FRENTE POLICIAL PUERTO INCA</t>
  </si>
  <si>
    <t>AS-SM-10-2019-UEHSMU-1</t>
  </si>
  <si>
    <t>ADQUISICIÓN DE ACCESORIOS E IMPLEMENTOS DE SEGURIDAD PARA LAS COMISARIAS Y SUB UNIDADES ESPECIALIZADAS DE LA REGIÓN POLICIAL HUÁNUCO, SAN MARTIN, UCAYALI Y FRENTE POLICIAL PUERTO INCA</t>
  </si>
  <si>
    <t xml:space="preserve"> 
AS-SM-11-2019-UEHSMU-2</t>
  </si>
  <si>
    <t>20558376946 - VANCOUVER S.A.C.</t>
  </si>
  <si>
    <t>ADQUISICIÓN DE VESTUARIOS, ACCESORIOS Y PRENDAS DIVERSAS PARA LAS REGIONES POLICIALES HUANUCO, SAN MARTIN, UCAYALI Y FRENTE POLICIAL PUERTO INCA</t>
  </si>
  <si>
    <t xml:space="preserve"> 
AS-SM-12-2019-UEHSMU-2</t>
  </si>
  <si>
    <t>20600069111 - FIVE NETWORKS SOLUTIONS S.A.C.</t>
  </si>
  <si>
    <t>ADQUISICIÓN DE INSUMOS QUIMICOS Y MATERIALES DE LABORATORIO PARA LAS UNIDADES ESPECIALIZADAS DE LAS REGIONES POLICIALES DE HUANUCO, SAN MARTIN, UCAYALI Y FRENTE POLICIAL PUERTO INCA</t>
  </si>
  <si>
    <t xml:space="preserve"> 
AS-SM-13-2019-UEHSMU-2</t>
  </si>
  <si>
    <t>20551300944 - CRIMINALISTICA SCENE CRIME S.A.</t>
  </si>
  <si>
    <t>CONTRATACIÓN DE SERVICIO DE ALIMENTACIÓN DE CONSUMO HUMANO PARA EL PERSONAL PNP DEL DEPARTAMENTO DE INVESTIGACIÓN CRIMINAL PNP DE LA REGIÓN POLICIAL HUÁNUCO</t>
  </si>
  <si>
    <t xml:space="preserve"> 
AS-SM-14-2019-UEHSMU-2</t>
  </si>
  <si>
    <t>10474885777 - HUAYTAN DEXTRE CHARLY ALEXANDER</t>
  </si>
  <si>
    <t>CONTRATACIÓN DE SERVICIO DE ALIMENTACIÓN DE CONSUMO HUMANO PARA EL PERSONAL PNP DE LA COMISARIA PNP HUÁNUCO Y LA DIVISIÓN MACRO REGIONAL DE INTELIGENCIA PNP HUÁNUCO</t>
  </si>
  <si>
    <t xml:space="preserve"> 
AS-SM-15-2019-UEHSMU-4</t>
  </si>
  <si>
    <t>CONSORCIO RA :
 10227395643 - AVALOS ALVARADO ELITA
 10474546794 - RAMOS ALFARO SHEYLLA SOLANGE</t>
  </si>
  <si>
    <t>CONTRATACIÓN DE SERVICIO DE ALIMENTACIÓN DE CONSUMO HUMANO PARA EL PERSONAL PNP DE LA COMISARIA PNP CAYHUAYNA DE LA REGIÓN POLICIAL HUÁNUCO</t>
  </si>
  <si>
    <t>AS-SM-16-2019-UEHSMU-1</t>
  </si>
  <si>
    <t>CONTRATACIÓN DE SERVICIO DE ALIMENTACIÓN DE CONSUMO HUMANO PARA EL PERSONAL PNP DE LA UNIDAD DE EMERGENCIA PNP TARAPOTO Y UNIDAD DE TRANSITO Y SEGURIDAD VIAL PNP TARAPOTO DE LA REGIÓN POLICIAL SAN MARTÍN</t>
  </si>
  <si>
    <t>AS-SM-17-2019-UEHSMU-1</t>
  </si>
  <si>
    <t>10471543719 - LOZANO AREVALO LINDA LLANINA</t>
  </si>
  <si>
    <t>CONTRATACIÓN DE SERVICIO DE ALIMENTACIÓN DE CONSUMO HUMANO PARA EL PERSONAL PNP DE LA UNIDAD DE SERVICIOS ESPECIALES PNP TARAPATO DE LA REGIÓN POLICIAL SAN MARTÍN</t>
  </si>
  <si>
    <t xml:space="preserve"> AS-SM-18-2019-UEHSMU-1</t>
  </si>
  <si>
    <t>10181617565 - ARBILDO ACHO TERESA</t>
  </si>
  <si>
    <t>CONTRATACIÓN DE SERVICIO DE ALIMENTACIÓN DE CONSUMO HUMANO PARA EL PERSONAL PNP DE LA COMISARIA PNP JUANJUI E INTELIGENCIA PNP JUANJUI DE LA REGIÓN POLICIAL SAN MARTÍN</t>
  </si>
  <si>
    <t>AS-SM-19-2019-UEHSMU-1</t>
  </si>
  <si>
    <t>10009706661 - VIERA SALAS CESAR ERNESTO</t>
  </si>
  <si>
    <t>CONTRATACIÓN DE SERVICIO DE ALIMENTACIÓN DE CONSUMO HUMANO PARA EL PERSONAL PNP DE LA COMISARIA PNP SAN ALEJANDRO DE LA REGIÓN POLICIAL UCAYALI</t>
  </si>
  <si>
    <t>AS-SM-21-2019-UEHSMU-3</t>
  </si>
  <si>
    <t>10454553018 - CIERTO PALACIOS LIDIA</t>
  </si>
  <si>
    <t>CONTRATACIÓN DE SERVICIO DE ALIMENTACIÓN DE CONSUMO HUMANO PARA EL PERSONAL PNP DE LA COMISARIA PNP AGUAYTIA DE LA REGIÓN POLICIAL UCAYALI</t>
  </si>
  <si>
    <t>AS-SM-22-2019-UEHSMU-3</t>
  </si>
  <si>
    <t>10001772720 - CHUJUTALLI CAMACHO YRENE</t>
  </si>
  <si>
    <t>CONTRATACIÓN DE SERVICIO DE ALIMENTACIÓN DE CONSUMO HUMANO PARA EL PERSONAL PNP DE LA COMISARIA PNP YARINACOCHA DE LA REGIÓN POLICIAL UCAYALI</t>
  </si>
  <si>
    <t>AS-SM-25-2019-UEHSMU-1</t>
  </si>
  <si>
    <t>20601519195 - CORPORACION MULTISERVICIO CIELO S.A.C.</t>
  </si>
  <si>
    <t>cancelado</t>
  </si>
  <si>
    <t>CONTRATACIÓN DE SERVICIO DE ALIMENTACIÓN DE CONSUMO HUMANO PARA EL PERSONAL PNP DE LA COMISARIA PNP SAN FERNANDO DE LA REGIÓN POLICIAL UCAYALI</t>
  </si>
  <si>
    <t>AS-SM-26-2019-UEHSMU-1</t>
  </si>
  <si>
    <t>CONTRATACIÓN DE SERVICIO DE SERVICIO DE MANTENIMIENTO PREVENTIVO Y CORRECTIVO DE UNIDADES MOVILES MENORES ASIGNADAS A LA REGION POLICIAL SAN MARTIN</t>
  </si>
  <si>
    <t>AS-SM-27-2019-UEHSMU-3</t>
  </si>
  <si>
    <t>10458422678 - ESPINOZA MAIZ LUIS ELFER</t>
  </si>
  <si>
    <t>CONTRATACIÓN DE SERVICIO DE ALIMENTACIÓN PARA PERSONAL PNP DE LA USE HUÁNUCO, UNIDAD EJECUTORA 035, OFICINA DE ADMINISTRACIÓN V MACREPOL Y REGPOL HUÁNUCO</t>
  </si>
  <si>
    <t>AS-SM-28-2019-UEHSMU-2</t>
  </si>
  <si>
    <t>CONSORCIO SS AA :
 10474546794 - RAMOS ALFARO SHEYLLA SOLANGE
 10227395643 - AVALOS ALVARADO ELITA Y
 10179088521 - VILLACORTA GARCIA ROSA DEL CARMEN</t>
  </si>
  <si>
    <t>18/12/2019 Y  12/12/2019</t>
  </si>
  <si>
    <t>17/12/2020 Y 12/12/2020</t>
  </si>
  <si>
    <t>CONTRATACIÓN DE SERVICIO DE ALIMENTACIÓN PARA PERSONAL PNP DE LA UNIDAD DE SEGURIDAD DEL ESTADO PNP PUCALLPA, DIVINCRI PNP PUCALLPA Y DIVMRI UCAYALI</t>
  </si>
  <si>
    <t>AS-SM-29-2019-UEHSMU-1</t>
  </si>
  <si>
    <t>CONTRATACIÓN DE SERVICIO DE ALIMENTACIÓN PARA PERSONAL PNP DE LA COMISARIA, UTSEVI, UNEME PNP PUCALLPA Y XIII MACREPOL UCAYALI</t>
  </si>
  <si>
    <t>AS-SM-30-2019-UEHSMU-1</t>
  </si>
  <si>
    <t>10200439924 - CAÑARI LARA NANCY RUTH</t>
  </si>
  <si>
    <t>CONTRATACIÓN DE SERVICIO DE ARRENDAMIENTO DE INMUEBLE PARA EL FUNCIONAMIENTO DE LA COMISARIA PNP TINGO MARÍA</t>
  </si>
  <si>
    <t>DIRECTA-PROC-1-2019-UEHSMU-1</t>
  </si>
  <si>
    <t>10249951086 - FIGUEROA D'UGARD CAROLINA ALICIA</t>
  </si>
  <si>
    <t>CONTRATACIÓN DE SERVICIO DE ARRENDAMIENTO DE INMUEBLE PARA FUNCIONAMIENTO DE LA SEDE ADMINISTRATIVA DE LA XI-MACREPOL SAN MARTIN</t>
  </si>
  <si>
    <t>DIRECTA-PROC-2-2019-UEHSMU-1</t>
  </si>
  <si>
    <t>10088035017 - AVELLANEDA HURTADO YRMA</t>
  </si>
  <si>
    <t>ADQUISICIÓN DE MATERIALES DE ASEO, LIMPIEZA Y TOCADOR PARA LAS REGIONES POLICIALES HUANUCO, SAN MARTIN Y UCAYALI</t>
  </si>
  <si>
    <t>COMPRE-SM-1-2019-UE.HSMU-1</t>
  </si>
  <si>
    <t>10074618826 - RAMIREZ DIAZ JOSE ANTONIO ULICES</t>
  </si>
  <si>
    <t>ADQUISICIÓN DE RACIONES DE CAMPAÑA ENVASADA (RANCHO FRÍO) COMPUESTO POR DESAYUNO, ALMUERZO Y CENA PARA LAS REGIONES POLICIALES HUANUCO, SAN MARTIN Y UCAYALI</t>
  </si>
  <si>
    <t xml:space="preserve"> COMPRE-SM-2-2019-UEHSMU-1</t>
  </si>
  <si>
    <t>036-1689: REGION POLICIAL AYACUCHO - ICA</t>
  </si>
  <si>
    <t>ADQUISCION DE IMPLEMENTOS DE SEGURIDAD PARA LAS COMISARIAS Y UNIDADES ESPECIALIZADAS DE LA REGION AYACUCHO</t>
  </si>
  <si>
    <t>COMPR - 01-2019-UERPA-I</t>
  </si>
  <si>
    <t>10707895085  INGA HUAMAN JHANETT</t>
  </si>
  <si>
    <t xml:space="preserve">ADQUISICION DE IMPLEMENTOS DE SEGURIDAD PARA LAS COMISARIAS DEL FRENTE POLICIAL ICA    </t>
  </si>
  <si>
    <t>COMPR - 02-2019-UERPA-I</t>
  </si>
  <si>
    <t xml:space="preserve">SERVICIO DE MANTENIMIENTO DE INFRAESTRUCUTRA DE 13 COMISARIAS PNP HUAYTARA, TAMBO DE MORA, SUNAMPE, PACHACUTEC, SAN ANDRES, HUAMANI, PISCO, INGENIO, ESPECIALIZADA DE TRANSITO, EMILIO ROMAN GARCIA, PUEBLO NUEVO, GUADALUPE Y CHINCHA BAJA DEL FRENTE POL ICI                                                                                                                                                                                                                                                       </t>
  </si>
  <si>
    <t>AS - 01-2019-UERPA-I</t>
  </si>
  <si>
    <t>20602289533  EMPRESA CONSTRUCTORA Y CONTRATISTAS EN GENERAL "RONERO" S.R.L</t>
  </si>
  <si>
    <t>SERVICIO DE MANTENIMIENTO DE COMISARIAS DE LA REGION POLICIAL AYACUCHO</t>
  </si>
  <si>
    <t>AS - 02-2019-UERPA-I</t>
  </si>
  <si>
    <t xml:space="preserve">20534666722  F &amp; M INGENIERIA CONSTRUCCIONES Y CONTRATISTAS GENERALES DEL PERU S.A.C.        </t>
  </si>
  <si>
    <t>SERVICIO DE MANTENIMIENTO DE VEHICULOS MAYORES PERTENECIENTES A LA REGIÓN POLICIAL AYACUCHO</t>
  </si>
  <si>
    <t>AS - 03-2019-UERPA-I</t>
  </si>
  <si>
    <t xml:space="preserve">20129159422  AUTOMOTRIZ HUAMANGA E.I.R.L.            </t>
  </si>
  <si>
    <t>EL SERVICIO DE MANTENIMIENTO PREVENTIVO CORRECTIVO DE LA FLOTA VEHICULAR DEL FRENTE POLICIAL ICA</t>
  </si>
  <si>
    <t>AS - 04-2019-UERPA-I</t>
  </si>
  <si>
    <t xml:space="preserve">20534872624  FACTORIA MADRID E.I.R.L.    </t>
  </si>
  <si>
    <t>ADQUISCIÓN DE FILTROS PARA VEHICULOS MAYORES DEL FRENTE POLICIAL ICA</t>
  </si>
  <si>
    <t>AS - 05-2019-UERPA-I</t>
  </si>
  <si>
    <t xml:space="preserve">20494869102  GLOBAL MOTOR´S DEL SUR S.A.C.        </t>
  </si>
  <si>
    <t>AÑO   2020</t>
  </si>
  <si>
    <t>ADQUISICION DE UTILES DE ESCRITORIO</t>
  </si>
  <si>
    <t>COMPRAS POR CATÁLOGO (CONVENIO MARCO)</t>
  </si>
  <si>
    <t>PAC 2020</t>
  </si>
  <si>
    <t>ADQUISICION DE CONSUMIBLES (FUSOR, RODILLO Y TONERS)</t>
  </si>
  <si>
    <t xml:space="preserve">  </t>
  </si>
  <si>
    <t>SERVICIO DE EMISION DE BOLETOS ELECTRONICOS PARA TRANSPORTE AEREO NACIONAL DE PASAJEROS</t>
  </si>
  <si>
    <t>ADQUISICIÓN DE LLANTAS PARA LOS VEHICULOS DEL MININTER</t>
  </si>
  <si>
    <t>SERVICIO DE ALQUILER DE INMUEBLE PARA USO DE LA OFICINA DE PLANEAMIENTO Y ESTADISTICA DE LA OFICINA GENERAL DE PLANEAMIENTO Y PRESUPUESTO DEL MINISTERIO DEL INTERIOR</t>
  </si>
  <si>
    <t>DIRECTA-PROC-2-2020-IN/OGAF/OAB-1</t>
  </si>
  <si>
    <t>* FECHA DE BUENO PRO: 19.02.2020
* MONTO: S/ 285,512.16</t>
  </si>
  <si>
    <t>ADQUISICION DE PAPEL Y CARTONES</t>
  </si>
  <si>
    <t>78. SERVICIO DE MANTENIMIENTO PREVENTIVO DE EQUIPO DE AIRE ACONDICIONADO</t>
  </si>
  <si>
    <t>79. SERVICIO DE ALQUILER DE DOS AERONAVES PARA TRASLADO DE PERSONAS DEPORTADAS/EXPULSADAS DE TERRITORIO NACIONAL DEL PERU AL ESTADO BOLIVARIANO DE VENEZUELA PARA EL MINISTERIO DEL INTERIOR</t>
  </si>
  <si>
    <t>DIRECTA-PROC-1-2020-IN/OGAF/OAB-1</t>
  </si>
  <si>
    <t xml:space="preserve"> AEROLINEA SANTANDER S.A.C.</t>
  </si>
  <si>
    <t>* FECHA DE BUENO PRO: 21.01.2020
* MONTO: S/ 771,864.00</t>
  </si>
  <si>
    <t>80. CONTRATACIÓN DE UNA PERSONA NATURAL Y/O JURIDICA PARA QUE BRINDE LOS SERVICIOS ESPECIALIZADOS EN ASESORÍA LEGAL Y DEFENSA LEGAL A EXFUNCIONARIO SEÑOR JOSE ALBERTO GERARDO VELARDE SALAZAR, SEGÚN LO DISUESTO MEDIANTE RESOLUCION DE SECRETARIA GENERAL Nº 168-2019-IN/SG DE FECHA 24 DE OCTUBRE DEL 2019</t>
  </si>
  <si>
    <t>DIRECTA-PROC-4-2020-IN/OGAF/OAB-1</t>
  </si>
  <si>
    <t>SANCHEZ GRECCO ROBERTO CARLOS</t>
  </si>
  <si>
    <t>* FECHA DE BUENO PRO: 10.03.2020
* MONTO: S/ 50,000 (no se encontro el contrato)</t>
  </si>
  <si>
    <t>81. CONTRATACIÓN DE UNA PERSONA NATURAL Y/O JURIDICA PARA QUE BRINDE LOS SERVICIOS ESPECIALIZADOS EN ASESORÍA LEGAL Y DEFENSA LEGAL A EXFUNCIONARIO SEÑOR EDWIN LUIS REVILLA GARCIA, SEGÚN LO DISPUESTO MEDIANTE RESOLUCION DE SECRETARIA GENERAL Nº 172-2019-IN/SG DE FECHA 29 DE OCTUBRE DEL 2019</t>
  </si>
  <si>
    <t>DIRECTA-PROC-3-2020-IN/OGAF/OAB-1</t>
  </si>
  <si>
    <t>* FECHA DE BUENO PRO: 28.02.2020
* MONTO: S/ 50,000</t>
  </si>
  <si>
    <t xml:space="preserve">82. CONTRATACIÓN DEL SERVICIO DE ADECUACIÓN DE UNA (01) SEDE EN LIMA, EN EL MARCO DEL PROYECTO DE INVERSIÓN “INSTALACIÓN DEL SISTEMA DE REGISTRO DE ARMAS, PROYECTILES Y CASQUILLOS DE LA DIREJCRI PNP A NIVEL NACIONAL” DE CODIGO DE INVERSIONES Nº 2251449 (ANTES CODIGO SNIP Nº 302709  </t>
  </si>
  <si>
    <t>AS-SM-3-2020-IN-OGAF-OAB-2</t>
  </si>
  <si>
    <t>20601187907 - FELGRAN S.A.C.</t>
  </si>
  <si>
    <t>* FECHA DE BUENO PRO: 11.09.2020
* MONTO: S/ 284,900</t>
  </si>
  <si>
    <t xml:space="preserve">83. CONTRATACIÓN DEL SERVICIO DE ADECUACIÓN DE UNA (01) SEDE EN CHICLAYO, EN EL MARCO DEL PROYECTO DE INVERSIÓN “INSTALACIÓN DEL SISTEMA DE REGISTRO DE ARMAS, PROYECTILES Y CASQUILLOS DE LA DIREJCRI PNP A NIVEL NACIONAL” DE CODIGO DE INVERSIONES Nº 2251449 (ANTES CODIGO SNIP Nº 302709  </t>
  </si>
  <si>
    <t>20561312568 - DRYWALLCOHL E.I.R.L.</t>
  </si>
  <si>
    <t>* FECHA DE BUENO PRO: 23.09.2020
* MONTO: S/ 290,000</t>
  </si>
  <si>
    <t>84. ADQUISICION DE IMPLEMENTOS PARA LA PROTECCION Y PREVENCION DEL CORONAVIRUS (COVID-19) PARA EL PERSONAL PNP QUE PRESTA SERVICIO EN LAS DIFERENTES UNIDADES PNP, SANIDAD DEL LA PNP Y PERSONAL CIVIL DEL MINISTERIO DEL INTERIOR (MASCARILLAS, GEL Y TERMOMETRO)</t>
  </si>
  <si>
    <t>DIRECTA-PROC-5-2020-IN-OGAF-OAB-1</t>
  </si>
  <si>
    <t>- INTERNATIONAL MEDICAL DEVICES S.A.C.
- ECO CLEAN PERU S.R.L.</t>
  </si>
  <si>
    <t>24/08/2020
03/08/2020</t>
  </si>
  <si>
    <t>* FECHA DE BUENO PRO: 20.07.2020
* MONTO: S/ 8'505,466.70</t>
  </si>
  <si>
    <t>85. ADQUISICION DE IMPLEMENTOS PARA LA PROTECCION Y PREVENCION DEL CORONAVIRUS (COVID-19) PARA EL PERSONAL PNP QUE PRESTA SERVICIO EN LAS DIFERENTES UNIDADES PNP, SANIDAD DE LA PNP Y PERSONAL CIVIL DEL MINISTERIO DEL INTERIOR  (GEL ANTIBACTERIAL Y DESINFECTANTES)</t>
  </si>
  <si>
    <t>DIRECTA-PROC-6-2020-IN-OGAF-OAB-1</t>
  </si>
  <si>
    <t>20543046095-ECO CLEAN PERU SRL</t>
  </si>
  <si>
    <t>* FECHA DE BUENO PRO: 27.07.2020
* MONTO: S/ 796,500</t>
  </si>
  <si>
    <t>86. ADQUISICION DE INSUMOS DE ASEO PARA LA PROTECCION Y PREVENCION DEL CORONAVIRUS (COVID-19) PARA EL PERSONAL QUE PRESTA SERVICIO EN LAS DIFERENTES UNIDADES PNP Y PERSONAL CIVIL DEL MINISTERIO DEL INTERIOR  (PAPEL TOALLA Y JABON GERMICIDA)</t>
  </si>
  <si>
    <t>BOHORQUEZ ALMEYDA JUAN MIGUEL</t>
  </si>
  <si>
    <t>87. ADQUISICION DE EQUIPOS DE PROTECCION PERSONAL E INSUMOS DE DESINFECCION PARA LAS IPRESS PNP QUE PERTENECEN A LA DIRECCION GENERAL DE LA SANIDAD POLICIAL (MASCARILLAS N-95)</t>
  </si>
  <si>
    <t>DIRECTA-PROC-7-2020-IN-OGAF-OAB-1</t>
  </si>
  <si>
    <t xml:space="preserve">88. ADQUISICION DE MAMELUCOS DESCARTABLES CON CAPUCHA PARA LA PROTECCION Y PREVENCION DEL CORONAVIRUS  (COVID-19) PARA EL PERSONAL PNP QUE PRESTA SERVICIO EN LAS DIFERENTES UNIDADES PNP, SANIDAD DE LA PNP DEL MINISTERIO DEL INTERIOR </t>
  </si>
  <si>
    <t>DIRECTA-PROC-15-2020-IN-OGAF-OAB-1</t>
  </si>
  <si>
    <t>20293847038-TEXTILES CAMONES S.A</t>
  </si>
  <si>
    <t>* FECHA DE BUENO PRO: 04.09.2020
* MONTO: S/ 1'610,121</t>
  </si>
  <si>
    <t>89. ADQUISICION DE EQUIPOS DE PROTECCION PERSONAL E INSUMOS DE DESINFECCION PARA LAS IPRESS PNP QUE PERTENECEN A LA DIRECCION DE SANIDAD POLICIAL (ALCOHOL Y CLORHERXIDINA)</t>
  </si>
  <si>
    <t>DIRECTA-PROC-10-2020-IN-OGAF-OAB-1</t>
  </si>
  <si>
    <t>- ROKER PERU SA
- ALKOFARMA E.I.R.L.</t>
  </si>
  <si>
    <t>* FECHA DE BUENO PRO: 07.08.2020
* MONTO: S/ 120,018</t>
  </si>
  <si>
    <t>90. ADQUISICION DE EQUIPOS DE PROTECCION PERSONAL E INSUMOS DE DESINFECCION PARA LAS IPRESS PNP QUE PERTENECEN A LA DIRECCION DE SANIDAD POLICIAL (DESINFECTANTE PARA SUPERFICIES ALTAS)</t>
  </si>
  <si>
    <t>DIRECTA-PROC-8-2020-IN-OGAF-OAB-1</t>
  </si>
  <si>
    <t>FERCO MEDICAL S.A.C.</t>
  </si>
  <si>
    <t>* FECHA DE BUENO PRO: 07.08.2020
* MONTO: S/ 114,240</t>
  </si>
  <si>
    <t>91. ADQUISICION DE EQUIPOS DE PROTECCION PERSONAL E INSUMOS DE DESINFECCION PARA LAS IPRESS PNP QUE PERTENECEN A LA DIRECCION DE SANIDAD POLICIAL (DETERGENTE ENZIMATICO)</t>
  </si>
  <si>
    <t>DIRECTA-PROC-9-2020-IN-OGAF-OAB-1</t>
  </si>
  <si>
    <t>ROKER PERU SA</t>
  </si>
  <si>
    <t>* FECHA DE BUENO PRO: 07.08.2020
* MONTO: S/ 41,470</t>
  </si>
  <si>
    <t>92. ADQUISICION DE EQUIPOS DE PROTECCION PERSONAL E INSUMOS DE DESINFECCION PARA LAS IPRESS PNP QUE PERTENECEN A LA DIRECCION GENERAL DE LA SANIDAD POLICIAL (CHAQUETAS)</t>
  </si>
  <si>
    <t>DIRECTA-PROC-14-2020-IN-OGAF-OAB-1</t>
  </si>
  <si>
    <t>RONWAN PRODUC S.A.C.</t>
  </si>
  <si>
    <t>* FECHA DE BUENO PRO: 03.09.2020
* MONTO: S/ 125,000</t>
  </si>
  <si>
    <t>93. ADQUISICION DE EQUIPOS DE PROTECCION PERSONAL E INSUMOS DE DESINFECCION PARA LAS IPRESS PNP QUE PERTENECEN A LA DIRECCION GENERAL DE LA SANIDAD POLICIAL (PANTALONES)</t>
  </si>
  <si>
    <t>DIRECTA-PROC-16-2020-IN-OGAF-OAB-1</t>
  </si>
  <si>
    <t>94. ADQUISICION DE EQUIPOS DE PROTECCION PERSONAL E INSUMOS DE DESINFECCION PARA LAS IPRESS PNP QUE PERTENECEN A LA DIRECCION GENERAL DE LA SANIDAD POLICIAL (PANTALON, MANDILONES )</t>
  </si>
  <si>
    <t>DIRECTA-PROC-11-2020-IN-OGAF-OAB-1</t>
  </si>
  <si>
    <t>R &amp; G SEGURIDAD E HIGIENE INDUSTRIAL S.A.C.</t>
  </si>
  <si>
    <t>* FECHA DE BUENO PRO: 20.08.2020
* MONTO: S/ 473,217.00</t>
  </si>
  <si>
    <t>95. ADQUISICION DE EQUIPO INFORMATICO PARA EL DESPACHO MINISTERIAL Y ALTA DIRECCIONES DEL MINISTERIO DEL INTERIOR (COMPUTADORAS TODO EN UNO)</t>
  </si>
  <si>
    <t>96. ADQUISICION DE EQUIPO MANUAL IDENTIFICADOR DE INSUMOS Y CUANTIFICADOR DE INSUMOS QUIMICOS CON TECNOLOGIA DE RAYOS INFRARROJOS PARA LA DIRANDRO PNP EN EL MARCO DEL PROYECTO DE INVERSION PUBLICA CON CODIGO UNICO DE INVERSIONES Nº 2152343, 2152344, 2152345 y 2235338</t>
  </si>
  <si>
    <t>DIRECTA-PROC-13-2020-IN-OGAF-OAB-1</t>
  </si>
  <si>
    <t>UNLIMITED SYSTEMS S.A.C.</t>
  </si>
  <si>
    <t>* FECHA DE BUENO PRO: 02.09.2020
* MONTO: S/ 3'850,000</t>
  </si>
  <si>
    <t>97. SERVICIO DE SALUD PARA LA TOMA DE MUESTRA, PROCESAMIENTO, ENTREGA DE RESULTADOS Y REPORTE ANTE LA AUTORIDAD SANITARIA DE LA PRUEBA SEROLOGICA O PRUEBA RAPIDA COVID-19 A LOS SERVIDORES DEL MINISTERIO DEL INTERIOR</t>
  </si>
  <si>
    <t>DIRECTA-PROC-12-2020-IN-OGAF-OAB-1</t>
  </si>
  <si>
    <t>20552711603-W &amp; H INVESTMENT S.A.C</t>
  </si>
  <si>
    <t>* FECHA DE BUENO PRO: 01.09.2020
* MONTO: S/ 216,000</t>
  </si>
  <si>
    <t>98. ADQUISICIÓN DE EQUIPOS DE PROTECCION DE EQUIPOS DE PROTECCION PERSONAL E INSUMOS DE DESINFECCION PARA LAS IPRESS PNP QUE PERTENECEN A LA SANIDAD POLICIAL (CHAQUETA DESCARTABLE TALLA XL)</t>
  </si>
  <si>
    <t>DIRECTA-PROC-18-2020-IN-OGAF-OAB-1</t>
  </si>
  <si>
    <t>* FECHA DE BUENO PRO: 18.09.2020
* MONTO: S/ 75,000</t>
  </si>
  <si>
    <t>99. ADQUISICIÓN DE EQUIPOS DE PROTECCION DE EQUIPOS DE PROTECCION PERSONAL E INSUMOS DE DESINFECCION PARA LAS IPRESS PNP QUE PERTENECEN A LA SANIDAD POLICIAL (SABANA DESCARTABLE DE PLAZA 1/2)</t>
  </si>
  <si>
    <t>DIRECTA-PROC-19-2020-IN-OGAF-OAB-1</t>
  </si>
  <si>
    <t>20600420063-DISTRIBUIDORA DE PRODUCTOS DESCARTABLES SAC</t>
  </si>
  <si>
    <t>* FECHA DE BUENO PRO: 15.09.2020
* MONTO: S/ 432,855.70</t>
  </si>
  <si>
    <t>100. ADQUISICION DE IMPLEMENTOS PARA LA PROTECCION Y PREVENCION DEL CORONAVIRUS (COVID-19) PARA EL PERSONAL PNP QUE PRESTA SERVICIO EN LAS DIFERENTES UNIDADES PNP, PERTENECIENTES A LAS 16 UNIDADES EJECUTORAS-PNP CORRESPONDIENTE AL MES DE JULIO (GEL ANTIBACTERIAL X 1 L)</t>
  </si>
  <si>
    <t>DIRECTA-PROC-17-2020-IN-OGAF-OAB-1</t>
  </si>
  <si>
    <t>* FECHA DE BUENO PRO: 17.09.2020
* MONTO: S/ 1'931,457.20</t>
  </si>
  <si>
    <t>101. ADQUISICIÓN DE EQUIPOS DE PROTECCION DE EQUIPOS Y ELEMENTOS NECESARIOS COMO MEDIDAS DE CONTROL PARA PREVENIR LA PROPAGACION DEL COVID-19 EN EL MINISTERIO DEL INTERIOR - MASCARILLAS QUIRURGICA DE 3 PLIEGUES</t>
  </si>
  <si>
    <t>PROTECNOLOGIA EIRL</t>
  </si>
  <si>
    <t>102. ADQUISICION DE ESCANER DE PRODUCCION PARA LA PROCURADURIA PUBLICA ESPECIALIZADA EN DELITOS DE TRAFICO ILICITO DE DROGAS</t>
  </si>
  <si>
    <t>GRUPO VENTURA PERU SAC</t>
  </si>
  <si>
    <t>103. ADQUISICIÓN DE EQUIPOS DE PROTECCIÓN DE EQUIPOS Y ELEMENTOS NECESARIOS COMO MEDIDAS DE CONTROL PARA PREVENIR LA PROPAGACIÓN DEL COVID-19 EN EL MINISTERIO DEL INTERIOR – ALCOHOL EN GEL DE 1 LT</t>
  </si>
  <si>
    <t>ALKOFARMA EIRL</t>
  </si>
  <si>
    <t>104. ADQUISICION DE IMPLEMENTOS PARA LA PROTECCION Y PREVENCION DEL CORONAVIRUS (COVID-19) PARA EL PERSONAL PNP QUE PRESTA SERVICIO EN LAS DIFERENTES UNIDADES PNP, PERTENECIENTES A LAS 16 UNIDADES EJECUTORAS-PNP,  CORRESPONDIENTE A UN MES (JULIO) - MASCARILLA DESCARTABLE QUIRURGICA 3 PLIEGUES</t>
  </si>
  <si>
    <t>DIRECTA-PROC-20-2020-IN-OGAF-OAB-1</t>
  </si>
  <si>
    <t>20603075391-LEBLON TEXTILE SAC</t>
  </si>
  <si>
    <t>* FECHA DE BUENO PRO:  25.09.2020
* MONTO: S/ 2'236,094.50</t>
  </si>
  <si>
    <t>SERVICIO DE CONECTIVIDAD DE DATOS EN BANDA ANCHA, PLATAFORMA DIGITAL INTERCONECTADA PARA SERVICIOS DE RED DE DATOS E INTEGRACIÓN TECNOLÓGICA Y SEGURIDAD INFORMÁTICA GESTIONADA PARA UNIDADES POLICIALES A NIVEL NACIONAL</t>
  </si>
  <si>
    <t xml:space="preserve"> CD-SM-1-2020-DIRECFIN-PNP-1</t>
  </si>
  <si>
    <t>ADQUISICIÓN DE IMPLEMENTOS DE PREVENCIÓN PARA EL PERSONAL PNP, QUE PRESTA SERVICIOS EN LAS DIFERENTES UNIDADES DE LA UNIDAD EJECUTORA 002 DIRECFIN PNP ITEM Nº 1</t>
  </si>
  <si>
    <t xml:space="preserve"> CD-SM-3-2020-DIRECFIN-PNP-1</t>
  </si>
  <si>
    <t>10458832400 - BUITRON GUEVERA JENNIFER JANET</t>
  </si>
  <si>
    <t>ADQUISICIÓN DE IMPLEMENTOS DE PREVENCIÓN PARA EL PERSONAL PNP, QUE PRESTA SERVICIOS EN LAS DIFERENTES UNIDADES DE LA UNIDAD EJECUTORA 002 DIRECFIN PNP ITEM Nº 2</t>
  </si>
  <si>
    <t>20604291756 - D JAVA NEGOCIOS  EIRL</t>
  </si>
  <si>
    <t>ADQUISICIÓN DE IMPLEMENTOS DE PREVENCIÓN PARA EL PERSONAL PNP, QUE PRESTA SERVICIOS EN LAS DIFERENTES UNIDADES DE LA UNIDAD EJECUTORA 002 DIRECFIN PNP ITEM Nº 3</t>
  </si>
  <si>
    <t>20548606331 - NIEVA TRADING SRL</t>
  </si>
  <si>
    <t xml:space="preserve">ADQUISICIÓN DE IMPLEMENTOS DE PREVENCIÓN PARA EL PERSONAL PNP QUE PRESTA SERVICIO EN LAS DIFERENTES UNIDADES DE LA EJECUTORA N° 002-DIRECFIN-PNP ITEM Nº 1
</t>
  </si>
  <si>
    <t xml:space="preserve"> CD-SM-6-2020-DIRECFIN-PNP-1</t>
  </si>
  <si>
    <t>20417743473 - MOSONA DE ARANIBAR S.R.L.</t>
  </si>
  <si>
    <t xml:space="preserve">ADQUISICIÓN DE IMPLEMENTOS DE PREVENCIÓN PARA EL PERSONAL PNP QUE PRESTA SERVICIO EN LAS DIFERENTES UNIDADES DE LA EJECUTORA N° 002-DIRECFIN-PNP ITEM Nº 2
</t>
  </si>
  <si>
    <t>20554134361 - INDUSTRIA NATIVA S.A.C.</t>
  </si>
  <si>
    <t xml:space="preserve">ADQUISICIÓN DE IMPLEMENTOS DE PREVENCIÓN (RESPIRADORES, MASCARILLAS Y FILTROS) PARA LAS DIFERENTES UNIDADES PERTENECIENTES A LA UE N° 002-DIRECFIN PNP
</t>
  </si>
  <si>
    <t xml:space="preserve"> CD-SM-7-2020-DIRECFIN-PNP-1</t>
  </si>
  <si>
    <t>20305882071 - CASIMIRES NABILA S.A.C.</t>
  </si>
  <si>
    <t xml:space="preserve">SERVICIO DE SEGURO OBLIGATORIO DE ACCDENTES DE TRANSITO- SOAT PARA LA FLOTA VEHICULAR PNP (VENCIMIENTOS COMPRENDIDO ENTRE LOS MESES DE, MAYO Y JUNIO
</t>
  </si>
  <si>
    <t xml:space="preserve"> CD-SM-8-2020-DIRECFIN-PNP-1</t>
  </si>
  <si>
    <t xml:space="preserve">SERVICIO DE DESINFECCIÓN DE AMBIENTES DE LAS UNIDADES Y SUB UNIDADES PNP QUE PERTENECEN A LA UE N° 002 DIRECFIN PNP Y UNIDADES Y SUB UNIDADES VRAEM PNP
</t>
  </si>
  <si>
    <t xml:space="preserve"> CD-SM-9-2020-DIRECFIN-PNP-1</t>
  </si>
  <si>
    <t>20392983504 - COMERCIALIZADORA MARGAGU E.I.R.L.</t>
  </si>
  <si>
    <t xml:space="preserve">SERVICIO DE CONECTIVIDAD DE DATOS EN BANDA ANCHA, PLATAFORMA DIGITAL INTERCONECTADA PARA SERVICIOS DE RED DE DATOS E INTEGRACIÓN TECNOLÓGICA Y SEGURIDAD INFORMÁTICA GESTIONADA PARA LAS UNIDADES POLICIALES A NIVEL NACIONAL
</t>
  </si>
  <si>
    <t>CP N° 001-2020-DIRECFIN-PNP</t>
  </si>
  <si>
    <t>CONVOCADO</t>
  </si>
  <si>
    <t xml:space="preserve">CONVOCADO </t>
  </si>
  <si>
    <t>3 AÑOS</t>
  </si>
  <si>
    <t xml:space="preserve">SERVICIO DE TELEFONÍA MÓVIL SATELITAL PARA LAS UNIDADES DE LA PNP
</t>
  </si>
  <si>
    <t>CP N° 002-2020-DIRECFIN-PNP</t>
  </si>
  <si>
    <t>20306102967 - TE.SA.M. PERU S.A.</t>
  </si>
  <si>
    <t xml:space="preserve">SERVICIO DE GESTIÓN DE INTEROPERABILIDAD ENTRE LA CCE-105 DE LA POLICIA NACIONAL DEL PERÚ, EL C4 Y LAS DIFERENTES UNIDADES DE EMERGENCIA, COMISARIAS PNP Y SERENAZGOS DE LIMA Y CALLAO
</t>
  </si>
  <si>
    <t>CP N° 003-2020-DIRECFIN-PNP</t>
  </si>
  <si>
    <t xml:space="preserve">SERVICIO DE SEGURO CONTRA TODO RIESGO PARA LA FLOTA VEHICULAR PNP CON ANTIGUEDAD DE (04) AÑOS
</t>
  </si>
  <si>
    <t>CP N° 004-2020-DIRECFIN-PNP</t>
  </si>
  <si>
    <t>20100210909 - LA POSITIVA SEGUROS Y REASEGUROS</t>
  </si>
  <si>
    <t>FECHA PROGRAMADA DE LA SUSCRIPCION DE CONTRATO</t>
  </si>
  <si>
    <t xml:space="preserve">ADQUISICIÓN DE ACCESORIOS DE SEGURIDAD PARA LA IMPLEMENTACIÓN DE BRIGADAS DE BÚSQUEDA Y RESCATE DE LA DIRECCIÓN DE OPERACIONES ESPECIALES PNP
</t>
  </si>
  <si>
    <t>AS-SM-2-2019-DIRECFIN-PNP-1</t>
  </si>
  <si>
    <t>SERVICIO DE MANTENIMIENTO CORRECTIVO DE VEHÍCULOS MENORES DE LA I MACREPOL PIURA.</t>
  </si>
  <si>
    <t xml:space="preserve">A.S. N°03-2020 </t>
  </si>
  <si>
    <t xml:space="preserve">R&amp;R Invesment Group I.E.R.L. </t>
  </si>
  <si>
    <t xml:space="preserve">En Ejecucion </t>
  </si>
  <si>
    <t>CONSENTIDA EN EL SISTEMA SEACE - DENTRO DEL PLAZO PARA SUSCRIPCION DE CONTRATO.</t>
  </si>
  <si>
    <t>SERVICIO DE MANTENIMIENTO CORRECTIVO DE VEHÍCULOS MAYORES DE LA I MACREPOL PIURA.</t>
  </si>
  <si>
    <t xml:space="preserve">A.S. N°01-2020 </t>
  </si>
  <si>
    <t>Coorporacion Automotriz (consorcio integrado por Medardo Francisco VELASQUEZ TEMOCHE, RUC N°10028169782 y Grupo Empresarial Quivel E.I.R.L RUC N°20530262147)</t>
  </si>
  <si>
    <t>ADQUISICION SUMINISTROS DE ALIMENTOS PARA CONSUMO ANIMAL EQUINO  DE LA REGION POLICIAL ANCASH - PERTENECIENTES A LA  UE. N° 005 - III - DIRTEPOL- TRUJILLO</t>
  </si>
  <si>
    <t>CARDENAS ALARCON JUAN LUIS (10060548175)  A&amp;B PRODUCTOS AGROPECUARIOS SAC (20500333414)</t>
  </si>
  <si>
    <t>EN EJECUCIÓN</t>
  </si>
  <si>
    <t>PERIODICO</t>
  </si>
  <si>
    <t>ADQUISICION SUMINISTROS DE ALIMENTOS PARA CONSUMO ANIMAL EQUINO  DE LA REGION POLICIAL LA LIBERTAD - PERTENECIENTES A LA  UE. N° 005 - III - DIRTEPOL- TRUJILLO</t>
  </si>
  <si>
    <t>CARDENAS ALARCON JUAN LUIS (10060548175)</t>
  </si>
  <si>
    <t>ADQUISICION SUMINISTROS DE ALIMENTOS PARA CONSUMO ANIMAL CANINO DE LA REGION POLICIAL ANCASH  Y LA LIBERTAD- PERTENECIENTES A LA  UE. N° 005 - III - DIRTEPOL- TRUJILLO</t>
  </si>
  <si>
    <t xml:space="preserve"> A&amp;B PRODUCTOS AGROPECUARIOS SAC (20500333414); AMERICAN PETS S.A.C. (20337684948)</t>
  </si>
  <si>
    <t xml:space="preserve">ADQUISICION DE MATERIAL DE ASEO, LIMPIEZA Y TOCADOR PARA LAS UNIDADES PNP DE LA REGPOL ANCASH Y  LA LIBERTAD  INTEGRANTE DE LA UE. 005-III-DIRTEPOL TRUJILLO  </t>
  </si>
  <si>
    <t>CORPORACION ALME EIRL (20602348106)</t>
  </si>
  <si>
    <t>RES. JEF. N°27-2020</t>
  </si>
  <si>
    <t>ADQUISICION DE MATERIAL DE ASEO, LIMPIEZA, INSUMOS QUIRURGICOS E ALIMENTOS, PARA LAS REGIONES POLICIALES DE ANCASH, LA LIBERTAD -PERTENECIENTES A LA  UE. N° 005 - III - DIRTEPOL- TRUJILLO</t>
  </si>
  <si>
    <t>K &amp; C TRADING GROUP SAC (20538850986); ACUÑA GUILLEN YESENIA MIRELA (10740957312); SOLUCIONES KVL EIRL (20603998759); SUPPLY RV SAC (20605290907)</t>
  </si>
  <si>
    <t>RES. JEF. N°29-2020</t>
  </si>
  <si>
    <t>LA CONTRATACION DEL SERVICIO DE RACION ORGANICA UNICA DIARIA PARA EL PERSONAL PNP QUE PRESTA SERVICIOS EN LA UNIDAD DE TRANSITO Y SEGURIDAD VIAL- PERTENECIENTE A LA REGION POLICIAL LA LIBERTAD</t>
  </si>
  <si>
    <t>SIFUENTES TELLO KARIN LORENA (10409717433)</t>
  </si>
  <si>
    <t xml:space="preserve">ADQUISICION DE INSUMOS MEDICOS QUIRURGICOS, PARA LAS REGIONES POLICIALES DE ANCASH Y LA LIBERTAD -PERTENECIENTES A LA UE. N° 005 - III - DIRTEPOL- TRUJILLO </t>
  </si>
  <si>
    <t>K &amp; C TRADING GROUP SAC (20538850986); INVERSIONES Y SERVICIOS BRIFABRI EIRL (20601057302)</t>
  </si>
  <si>
    <t>RES. JEF. N°34-2020</t>
  </si>
  <si>
    <t xml:space="preserve">ADQUISICION INSUMOS MEDICOS QUIRURGICOS PARA LAS REGIONES POLICIALES DE ANCASH, LA LIBERTAD -PERTENECIENTES A LA UE. N° 005 - III - DIRTEPOL- TRUJILLO </t>
  </si>
  <si>
    <t>SOLUCIONES KVL EIRL (20603998759); LUNA ROJAS GIOVANNA GENOVEVA (10408126652); LI CAYCHO ROSA MILAGROS (10093485284)</t>
  </si>
  <si>
    <t>RES. JEF. N°55-2020</t>
  </si>
  <si>
    <t xml:space="preserve">ADQUISICION DE MATERIAL DE ASEO, LIMPIEZA Y TOCADOR PARA LAS REGIONES POLICIALES DE ANCASH, LA LIBERTAD -PERTENECIENTES A LA UE. N° 005 - III - DIRTEPOL- TRUJILLO </t>
  </si>
  <si>
    <t>LUNA ROJAS GIOVANNA GENOVEVA (10408126652)</t>
  </si>
  <si>
    <t>RES. JEF. N°47-2020</t>
  </si>
  <si>
    <t>ADQUISICION INSUMOS MEDICOS QUIRURGICOS Y PRODUCTOS DE ASEO Y LIMPIEZA PARA LA REGION POLICIAL DE  LA LIBERTAD -PERTENECIENTE A LA UE. N° 005 - III - DIRTEPOL- TRUJILLO.</t>
  </si>
  <si>
    <t>MORLAN EIRL (20601085772); SAKIMA EIRL (20392946722)</t>
  </si>
  <si>
    <t>RES. JEF. N°58-2020</t>
  </si>
  <si>
    <t xml:space="preserve">ADQUISICION DE PRODUCTOS DE ASEO Y LIMPIEZA PARA LA REGION POLICIAL DE ANCASH -PERTENECIENTE A LA UE. N° 005 - III - DIRTEPOL- TRUJILLO </t>
  </si>
  <si>
    <t>LANAO SALVATIERRA MICHEL ALEXIS (10076369939)</t>
  </si>
  <si>
    <t>RES. JEF. N°46-2020</t>
  </si>
  <si>
    <t>ADQUISICION DE INSUMOS MEDICOS QUIRURGICOS, PARA LAS REGIONES POLICIALES DE ANCASH Y LA LIBERTAD - PERTENECIENTES A LA UE. N° 005 - III - DIRTEPOL- TRUJILLO
 (ITEM III) (PRESUPUESTO DE LA ADJ. DIRECT. 17)</t>
  </si>
  <si>
    <t>RES. JEF. N°64-2020</t>
  </si>
  <si>
    <t>CONTRATACIÓN DE SERVICIO DE ARRENDAMIENTO DE INMUEBLE PARA EL FUNCIONAMIENTO DE LA COMISARIA PNP LA FAMILIA HUARAZ, PERTENECIENTE A LA REGION POLICIAL ANCASH, INTEGRANTE DE LA UNIDAD EJECUTORA N° 005 III DIRTEPOL TRUJILLO.</t>
  </si>
  <si>
    <t>SANTIAGO FIGUEROA ELIZABETH (10255756864)</t>
  </si>
  <si>
    <t>CULMINA EN DICIEMBRE 2020</t>
  </si>
  <si>
    <t>SERVICIO DE DESINFECCION DE LAS UNIDADES, SUB UNIDADES POLICIALES Y UNIDADES VEHICULARES PERTENECIENTES A LA REGION POLICIAL LIMA, REGION POLICIAL CALLAO Y COMISARIA ESPECIALIZADA DE FAMILIA UE 009 VII DIRTEPOL LIMA</t>
  </si>
  <si>
    <t>DIRECTA-PROC-5-2020-VII DIRTEPOL L-1</t>
  </si>
  <si>
    <t>547,934.45</t>
  </si>
  <si>
    <t>20543225933 - CLAVE UNO SANEAMIENTO AMBIENTAL SOCIEDAD ANONIMA CERRADA - CLAVE UNO S.A.C.</t>
  </si>
  <si>
    <t>ADQUISICIÓN DE ALIMENTO BALANCEADO PARA CANES DE LA UNIPOCAN Y UDEX PNP</t>
  </si>
  <si>
    <t>COMPRE</t>
  </si>
  <si>
    <t>COMPRE-SM-1-2020-VII DIRTEPOL L-1</t>
  </si>
  <si>
    <t>54,482.40</t>
  </si>
  <si>
    <t>20500333414 - A &amp; B PRODUCTOS AGROPECUARIOS S.A.C.</t>
  </si>
  <si>
    <t>SUMINISTRO DE ALIMENTO PARA ANIMALES (EQUINO) DE LA UNIDAD HISTORICA DE POLICIA MONTADA POTAO Y DE LA UNIDAD POLICIA MONTADA TACALA/DIVISION DE SERVICIOS ESPECIALES/REGION POLICIAL LIMA</t>
  </si>
  <si>
    <t>DIRECTA-PROC-4-2020-VII DIRTEPOL L-1</t>
  </si>
  <si>
    <t>230,123.60</t>
  </si>
  <si>
    <t>10004838942 - VELASQUEZ CATACORA WALTER PORFIDIO</t>
  </si>
  <si>
    <t>SUMINISTRO DE ALIMENTOS PARA ANIMALES (EQUINOS) DE LA UHPM POTAO Y UNIPOMON TACALA / DIVSEESP - REGIÓN POLICIAL LIMA</t>
  </si>
  <si>
    <t>DIRECTA-PROC-2-2020-VII DIRTEPOL L-1</t>
  </si>
  <si>
    <t>377,406.00</t>
  </si>
  <si>
    <t>ADQUISICION DE AGUA PARA EL PERSONAL DE LA UE 009 - DIRTEPOL LIMA</t>
  </si>
  <si>
    <t>DIRECTA-PROC-3-2020-VII DIRTEPOL L-1</t>
  </si>
  <si>
    <t>261,573.00</t>
  </si>
  <si>
    <t>20602752110 - M &amp; S GROUPS S.A.C - 10427019883 - ESQUEN GUMER ANYA MILAGRO</t>
  </si>
  <si>
    <t>ADQUISICIÓN DE ÚTILES DE ASEO Y SUMINISTROS MÉDICOS PARA PROTECCIÓN DEL PERSONAL POLICIAL PERTENECIENTES A LA UE 009 VII DIRTEPOL LIMA</t>
  </si>
  <si>
    <t>DIRECTA-PROC-1-2020-VII DIRTEPOL L-1</t>
  </si>
  <si>
    <t>1,304,335.00</t>
  </si>
  <si>
    <t>20514468959 - UNIFORM SNIPER E.I.R.L. - 10427019883 - ESQUEN GUMER ANYA MILAGROS</t>
  </si>
  <si>
    <t>SERVICIO DE IMPRESIONES DE TRIPTICOS ALUSIVOS A LOS PLANES NACIONALES PARA LAS COMISARIAS DE LAS DIVISIONES POLICIALES PERTENECIENTES A LA REGIÓN POLICIAL LIMA</t>
  </si>
  <si>
    <t>AS-SM-1-2020-VII DIRTEPOL L-1</t>
  </si>
  <si>
    <t>61,248.00</t>
  </si>
  <si>
    <t>20359508779 - EDITORA - IMPRENTA RIOS S.A.C.</t>
  </si>
  <si>
    <t>SERVICIO DE PREPARACIÓN DE ALIMENTOS (ROUD) Y ATENCIÓN AL PERSONAL QUE LABORA EN LA VI MACREPOL JUNIN</t>
  </si>
  <si>
    <t>01-2020-VIII DIRTEPOL HYO</t>
  </si>
  <si>
    <t>20541544373: MIANLAZO E.I.R.L</t>
  </si>
  <si>
    <t>ETA.CONTRACTUAL</t>
  </si>
  <si>
    <t>SERVICIO DE PREPARACIÓN DE ALIMENTOS (ROUD) Y ATENCIÓN AL PERSONAL QUE LABORA EN LA COMISARÍA PNP HUANCAYO, REG.POL.JUNÍN</t>
  </si>
  <si>
    <t>02-2020-VIII DIRTEPOL HYO</t>
  </si>
  <si>
    <t>20568320507: CONSORSIO E INVERSIONES SHALON E.I.R.L</t>
  </si>
  <si>
    <t>SERVICIO DE PREPARACIÓN DE ALIMENTOS (ROUD) Y ATENCIÓN AL PERSONAL QUE LABORA EN LA COMISARÍA PNP EL TAMBO, REG.POL.JUNÍN</t>
  </si>
  <si>
    <t>03-2020-VIII DIRTEPOL HYO</t>
  </si>
  <si>
    <t>10198324685: SANIO CANCHANYA GUTIERREZ</t>
  </si>
  <si>
    <t>SERVICIO DE PREPARACIÓN DE ALIMENTOS (ROUD) Y ATENCIÓN AL PERSONAL QUE LABORA EN LA COMISARÍA PNP CHILCA, REG.POL.JUNÍN</t>
  </si>
  <si>
    <t>04-2020-VIII DIRTEPOL HYO</t>
  </si>
  <si>
    <t>10425826242: MIRIAM CAMAYO GARCIA</t>
  </si>
  <si>
    <t>SERVICIO DE PREPARACIÓN DE ALIMENTOS (ROUD) Y ATENCIÓN AL PERSONAL QUE LABORA EN LA DIVICAJ-MILLOTINGO-HUANCAYO</t>
  </si>
  <si>
    <t>06-2020-VIII DIRTEPOL HYO</t>
  </si>
  <si>
    <t>ADQUISICION  DE ALIMENTO PARA GANADO EQUINO PARA EL ESCUADRON DE LA POLICIA MONTADA JUNIN”</t>
  </si>
  <si>
    <t>08-2019-VIII DIRTEPOL HYO</t>
  </si>
  <si>
    <t>10004838942: WALTER PORFIDIO VELASQUEZ CATACORA</t>
  </si>
  <si>
    <t>ADQUISICIÓN DE JABÓN GERMICIDA LIQUIDO PARA EL PERSONAL PNP DE LA REGIÓN POLICIAL CUSCO Y FRENTE POLICIAL APURIMAC</t>
  </si>
  <si>
    <t>CD N°14</t>
  </si>
  <si>
    <t>OTONIEL ZARATE LOAYZA., con RUC Nº 15383471106</t>
  </si>
  <si>
    <t>VESTUARIO PARA BRIGADAS DE RESCATE DE LAS  REGIONES POLICIALES DE CUSCO Y APURIMAC Y LA DIVISIÓN POLICIAL ESPINAR Y LA CONVENCIÓN</t>
  </si>
  <si>
    <t>CD N°02</t>
  </si>
  <si>
    <t>ANGELS COMPANY con RUC N° 20548343578</t>
  </si>
  <si>
    <t>CONTRATACIÓN DEL SERVICIO DE ALQUILER DE VEHÍCULOS (CAMIONETA Y TRIMOTOS CARGUEROS) PARA EL TRANSPORTE DEL PERSONAL PNP DE LA UNIDAD DE OPERACIONES ESPECIALES DE LA VII MACRO REGIÓN POLICIAL CUSCO</t>
  </si>
  <si>
    <t>CD N°17</t>
  </si>
  <si>
    <t>SELVA SUR E.I.R con RUC N° 201345862</t>
  </si>
  <si>
    <t>MASCARILLA DESCARTABLE 4 PLIEGUES</t>
  </si>
  <si>
    <t>CP N°10</t>
  </si>
  <si>
    <t>MULTISERVICIOS IDEADOS SAC con RUC 20602330720</t>
  </si>
  <si>
    <t>ADQUISICION DE MATERIAL DE BIOSEGURIDAD (MASCARILLA DESCARTABLE, GUANTES DESCARTABLES Y MASCARILLA TIPO N-95) PARA PERSONAL PNP</t>
  </si>
  <si>
    <t>CP N°14</t>
  </si>
  <si>
    <t>CONTRATACION DEL SERVICIO DE MANTENIMIENTO PREVENTIVO Y CORRECTIVO DE INFRAESTRUCTURA, CORRESPONDIENTE A LA COMISARIA PNP CHALLHUAHUACHO.</t>
  </si>
  <si>
    <t>AS N° 21</t>
  </si>
  <si>
    <t>EN PROCESO</t>
  </si>
  <si>
    <t>CONTRATACION DEL SERVICIO DE MANTENIMIENTO PREVENTIVO Y CORRECTIVO DE INFRAESTRUCTURA CORRESPONDIENTE A LA COMISARIA PNP COCHARCAS.</t>
  </si>
  <si>
    <t>AS N° 14</t>
  </si>
  <si>
    <t>CONTRATACION DEL SERVICIO DE MANTENIMIENTO PREVENTIVO Y CORRECTIVO DE INFRAESTRUCTURA CORRESPONDIENTE A LA COMISARIAS DE IZCUCHACA.</t>
  </si>
  <si>
    <t>AS N° 18</t>
  </si>
  <si>
    <t>CONTRATACION DEL SERVICIO DE MANTENIMIENTO PREVENTIVO Y CORRECTIVO DE INFRAESTRUCTURA CORRESPONDIENTE A LA COMISARIAS DE QUELLOUNO.</t>
  </si>
  <si>
    <t>AS N° 16</t>
  </si>
  <si>
    <t>CONTRATACION DEL SERVICIO DE MANTENIMIENTO PREVENTIVO Y CORRECTIVO DE INFRAESTRUCTURA CORRESPONDIENTE A LA COMISARIA DE SANTA MARIA.</t>
  </si>
  <si>
    <t>AS N° 20</t>
  </si>
  <si>
    <t>CONTRATACION DEL SERVICIO DE MANTENIMIENTO PREVENTIVO Y CORRECTIVO A TODO COSTO DE INFRAESTRUCTURA DE LA COMISARIA PNP MARA.</t>
  </si>
  <si>
    <t>AS N° 22</t>
  </si>
  <si>
    <t>CONTRATACION DEL SERVICIO DE MANTENIMIENTO PREVENTIVO Y CORRECTIVO A TODO COSTO DE INFRAESTRUCTURA DE LA COMISARIA PNP CHINCHEROS.</t>
  </si>
  <si>
    <t>CONTRATACION DEL SERVICIO DE MANTENIMIENTO PREVENTIVO Y CORRECTIVO A TODO COSTO DE INFRAESTRUCTURA DE LA COMISARIA PNP LIVITACA.</t>
  </si>
  <si>
    <t>AS N° 24</t>
  </si>
  <si>
    <t>AS-SM-3-2020-DIRAVPOL-PNP-1</t>
  </si>
  <si>
    <t>C Y P INVERSIONES Y SERVICIOS GENERALES SOCIEDAD ANONIMA CERRADA</t>
  </si>
  <si>
    <t>SERVICIO DE TRANSPORTE DE COMBUSTIBLE DE AVIACION A LAS DIFERENTES ASES Y DESTACAMENTOS DE LA DIRECCION DE LA AVIACION POLICIAL</t>
  </si>
  <si>
    <t xml:space="preserve">           NO CONVOCADO</t>
  </si>
  <si>
    <t>PREVISTO CONVOCATORIA NOVIEMBRE</t>
  </si>
  <si>
    <t>CP SM-1-2020-DIRAVPOL-PNP-1</t>
  </si>
  <si>
    <t xml:space="preserve">PACIFICO SEGUROS </t>
  </si>
  <si>
    <t>OTORGADO LA BUENA BRO</t>
  </si>
  <si>
    <t xml:space="preserve">ADQUISICION DE SEGUNDO LOTE DE IMPLEMENTOS DE BIOSEGRIDAD, PROTECCION PERSONAL Y UTILES DE LIMPIEZA PARA EL PERSONAL DE LA DIRAVPOL ANTE LA PROLANGACION Y EXPANSION DE LA PANDEMIA COVID-19 Situacion de Emergencia </t>
  </si>
  <si>
    <t>DIRECTA-PROC-3-2020-PNP-1</t>
  </si>
  <si>
    <t xml:space="preserve">KALINSON </t>
  </si>
  <si>
    <t>NULIDAD DE OFICIO</t>
  </si>
  <si>
    <t xml:space="preserve">ADQUISICION DE IMPLEMENTOS DE BIOSEGURIDAD Y UTILES DE ASEO,LIMPIEZA Y TOCADOR PARA LA DIRECCION DE LA AVIACION POLICIAL A FIN DE PREVENIR EL CONTAGIO DEL COVID-19 Situacion de Emergencia </t>
  </si>
  <si>
    <t>DIRECTA-PROC-1-2020-PNP-1</t>
  </si>
  <si>
    <t xml:space="preserve">SERVICIO DE RAPARACION INTEGRAL DE LA ESTRUCTURA, SISTEMAS, SUBSISTEMAS Y OVERHAUL DE UN (01) MOTOR TELEDYNE CONTIENENTAL MODELO IO-520F (13) S/N 830607-R, UNA (01) HELICE HARTZELL P/N PHC-JRYF.1RF S/N  FP-741B Y UN (01) GOBERNADOR DE HELICE MC CAULEY MODELO C290-5K/T4 S/N 73560 </t>
  </si>
  <si>
    <t>AS SM-2-2020-DIRAVPOL-PNP-1</t>
  </si>
  <si>
    <t>CONSORCIO AEREOENGINERING-QUALITA MAINTENACE</t>
  </si>
  <si>
    <t>SE RESOLVERA POR INCUMPLIIENTO</t>
  </si>
  <si>
    <t xml:space="preserve">ADQUISICION DE GRASAS Y LUBRICANTES PARA LAS AERONAVES QUE AFRONTAN EL COVID COVID -19 por la situacion de emergencia sanitaria </t>
  </si>
  <si>
    <t>DIRECTA-PROC-2-2020-PNP-1</t>
  </si>
  <si>
    <t>BARRIENTOS HUAMANI JOHANA FANNY</t>
  </si>
  <si>
    <t>SERVICIO DE VALUACION DE AERONAVES DE LA PNP QUE SERAN CONSIDERADAS EN LA COBERTURA DE SEGURO PERIODO 25JUL20 AL 25JUL21</t>
  </si>
  <si>
    <t>AS SM-1-2020-DIRAVPOL-PNP-1</t>
  </si>
  <si>
    <t xml:space="preserve">GALVEZ ZEVALLOS ALEJANDRO JULIO </t>
  </si>
  <si>
    <t>MAESTRIA EN GOBIERNO Y POLITICAS PUBLICAS (PAMOID)</t>
  </si>
  <si>
    <t>DIRECTA-PROC-2-2020-ENFPP-PNP-1</t>
  </si>
  <si>
    <t>20155945860 - PONTIFICIA UNIVERSIDAD CATOLICA DEL PERU</t>
  </si>
  <si>
    <t>MAESTRIA EN DEFENSA Y DESARROLLO NACIONAL</t>
  </si>
  <si>
    <t>DIRECTA-PROC-1-2020-ENFPP-PNP.-1</t>
  </si>
  <si>
    <t>20131367938
 MINISTERIO DE DEFENSA</t>
  </si>
  <si>
    <t>ADQUISICIÓN DE MATERIAL DE ASEO Y LIMPIEZA DE LA ENFPP-PNP, QUE AYUDEN A PREVENIR EL CONTAGIO Y PROLIFERACIÓN DE LA PANDEMIA (COVID-19), PARA LAS DIFERENTES ÁREAS USUARIAS A NIVEL NACIONAL DEPENDIENTES DE LA ESCUELA NACIONAL DE FORMACIÓN PROFESIÓNAL POLICIAL (ITEM I)</t>
  </si>
  <si>
    <t xml:space="preserve"> DIRECTA-PROC-3-2020-ENFPP-PNP-1</t>
  </si>
  <si>
    <t>20515040545
 TEXTIL BELLA ANGIE S.R.L.</t>
  </si>
  <si>
    <t>ADQUISICIÓN DE MATERIAL DE ASEO Y LIMPIEZA DE LA ENFPP-PNP, QUE AYUDEN A PREVENIR EL CONTAGIO Y PROLIFERACIÓN DE LA PANDEMIA (COVID-19), PARA LAS DIFERENTES ÁREAS USUARIAS A NIVEL NACIONAL DEPENDIENTES DE LA ESCUELA NACIONAL DE FORMACIÓN PROFESIÓNAL POLICIAL (ITEM II)</t>
  </si>
  <si>
    <t>20301955406
 HIGIENE Y LIMPIEZA S.R.LTDA.</t>
  </si>
  <si>
    <t>ADQUISICIÓN DE MATERIAL DE ASEO Y LIMPIEZA DE LA ENFPP-PNP, QUE AYUDEN A PREVENIR EL CONTAGIO Y PROLIFERACIÓN DE LA PANDEMIA (COVID-19), PARA LAS DIFERENTES ÁREAS USUARIAS A NIVEL NACIONAL DEPENDIENTES DE LA ESCUELA NACIONAL DE FORMACIÓN PROFESIÓNAL POLICIAL (ITEM III)</t>
  </si>
  <si>
    <t>20605667768
 GOLDEN IMPORT INTERNATIONAL E.I.R.L.</t>
  </si>
  <si>
    <t>ADQUISICION DE BANDERAS Y ESTANDARTE DE HONOR PARA LAS ESCUELAS PNP</t>
  </si>
  <si>
    <t>AS-SM-2-2020-ENFPP-PNP-1</t>
  </si>
  <si>
    <t>ADQUISICION DE ESPADAS PARA LOS ALFERECES A EGRESAR EL AF-2020</t>
  </si>
  <si>
    <t>AS-SM-1-2020-ENFPP-PNP-1</t>
  </si>
  <si>
    <t>CONSORCIO 
 TINMAR SRLTDA-EQUITALY SAC</t>
  </si>
  <si>
    <t>ADQUISICION DE AGUA POTABLE PARA LA EESTP PNP SAN BARTOLO</t>
  </si>
  <si>
    <t>LP-SM-1-2020-ENFPP-PNP-1</t>
  </si>
  <si>
    <t>CONSORCIO 
AGUAS DEL SUR</t>
  </si>
  <si>
    <t>SERVICIO DE FUMIGACION DE LAS ESCUELAS PNP A NIVEL NACIONAL</t>
  </si>
  <si>
    <t>DIRECTA-PROC-4-2020-ENFPP-PNP-1</t>
  </si>
  <si>
    <t>20602752110 
 M &amp; S GROUPS S.A.C.</t>
  </si>
  <si>
    <t>20568832079 
 OBRAS Y DISEÑOS JK E.I.R.L.</t>
  </si>
  <si>
    <t>20381664091
 REPRESENTACIONES Y SERVICIOS STEFFANY E.I.R.L.</t>
  </si>
  <si>
    <t>20602758681
 I &amp; C CORPORATION S.A.C.</t>
  </si>
  <si>
    <t>20600374843
 GRUPO OLIVARES DELZ S.A.C.</t>
  </si>
  <si>
    <t>CONTRATACION COMPLEMENTARIA DE ADQUISICIÓN DE VEHÍCULOS DE SERVICIO DE TRANSPORTE, EN LA ESCUELA DE FORMACIÓN PROFESIONAL POLICIAL PNP, EN LA LOCALIDAD DE CHORRILLOS, DISTRITO DE CHORRILLOS, PROVINCIA LIMA, DEPARTAMENTO DE LIMA
LP-SM-4-2019-ENFPP-PNP-1</t>
  </si>
  <si>
    <t>20417926632
MOTORES DIESEL ANDINOS S.A.- MODASA</t>
  </si>
  <si>
    <t>ADQUISICIÓN DE UNIFORMES DE GALA PARA LOS CADETES LA ESCUELA DE OFICIALES PNP PROXIMOS A GRADUARSE</t>
  </si>
  <si>
    <t>DIRECTA-PROC-6-2020-ENFPP-PNP-1</t>
  </si>
  <si>
    <t>ADQUISICIÓN DE UNIFORMES, MOBILIARIO Y ENSERES PARA LOS ALUMNOS QUE SE ACOGIERON AL BENEFICIO DE LA DISPOSICION COMPLEMENTARIA TRANSITORIA UNICA DEL PROCESO DE ADMISION 2019-II DEL DECRETO SUPREMO Nº 021-2019-IN (596 ALUMNOS) (ITEM I)</t>
  </si>
  <si>
    <t>LP-SM-2-2020-ENFPP-PNP-1</t>
  </si>
  <si>
    <t>ADQUISICIÓN DE UNIFORMES, MOBILIARIO Y ENSERES PARA LOS ALUMNOS QUE SE ACOGIERON AL BENEFICIO DE LA DISPOSICION COMPLEMENTARIA TRANSITORIA UNICA DEL PROCESO DE ADMISION 2019-II DEL DECRETO SUPREMO Nº 021-2019-IN (596 ALUMNOS) (ITEM II)</t>
  </si>
  <si>
    <t>20338002743
CONFECCIONES GALINDO SRL.</t>
  </si>
  <si>
    <t>ADQUISICIÓN DE UNIFORMES, MOBILIARIO Y ENSERES PARA LOS ALUMNOS QUE SE ACOGIERON AL BENEFICIO DE LA DISPOSICION COMPLEMENTARIA TRANSITORIA UNICA DEL PROCESO DE ADMISION 2019-II DEL DECRETO SUPREMO Nº 021-2019-IN (596 ALUMNOS) (ITEM III)</t>
  </si>
  <si>
    <t xml:space="preserve">20565694210 
 BOOT KALLPA SOCIEDAD ANONIMA CERRADA </t>
  </si>
  <si>
    <t>ADQUISICIÓN DE UNIFORMES, MOBILIARIO Y ENSERES PARA LOS ALUMNOS QUE SE ACOGIERON AL BENEFICIO DE LA DISPOSICION COMPLEMENTARIA TRANSITORIA UNICA DEL PROCESO DE ADMISION 2019-II DEL DECRETO SUPREMO Nº 021-2019-IN (596 ALUMNOS) (ITEM IV)</t>
  </si>
  <si>
    <t>20137976171
 WELLCO PERUANA S.A.</t>
  </si>
  <si>
    <t>ADQUISICIÓN DE UNIFORMES, MOBILIARIO Y ENSERES PARA LOS ALUMNOS QUE SE ACOGIERON AL BENEFICIO DE LA DISPOSICION COMPLEMENTARIA TRANSITORIA UNICA DEL PROCESO DE ADMISION 2019-II DEL DECRETO SUPREMO Nº 021-2019-IN (596 ALUMNOS) (ITEM V)</t>
  </si>
  <si>
    <t>20101414940
 INDUSTRIAS EL CISNE S.A.C.</t>
  </si>
  <si>
    <t>ADQUISICIÓN DE UNIFORMES, MOBILIARIO Y ENSERES PARA LOS ALUMNOS QUE SE ACOGIERON AL BENEFICIO DE LA DISPOSICION COMPLEMENTARIA TRANSITORIA UNICA DEL PROCESO DE ADMISION 2019-II DEL DECRETO SUPREMO Nº 021-2019-IN (596 ALUMNOS) (ITEM VI)</t>
  </si>
  <si>
    <t>20600961293
 HGV COMPANY S.A.C. - HGV</t>
  </si>
  <si>
    <t>POR ENTREGAR</t>
  </si>
  <si>
    <t>ADQUISICIÓN DE UNIFORMES, MOBILIARIO Y ENSERES PARA LOS ALUMNOS QUE SE ACOGIERON AL BENEFICIO DE LA DISPOSICION COMPLEMENTARIA TRANSITORIA UNICA DEL PROCESO DE ADMISION 2019-II DEL DECRETO SUPREMO Nº 021-2019-IN (596 ALUMNOS) (ITEM VIII)</t>
  </si>
  <si>
    <t>10275725426
 CARUAJULCA CRUZADO EDUVINA</t>
  </si>
  <si>
    <t>ADQUISICIÓN DE UNIFORMES, MOBILIARIO Y ENSERES PARA LOS ALUMNOS QUE SE ACOGIERON AL BENEFICIO DE LA DISPOSICION COMPLEMENTARIA TRANSITORIA UNICA DEL PROCESO DE ADMISION 2019-II DEL DECRETO SUPREMO Nº 021-2019-IN (596 ALUMNOS) (ITEM IX)</t>
  </si>
  <si>
    <t>POR ADJUDICAR</t>
  </si>
  <si>
    <t>POR REANUDAR</t>
  </si>
  <si>
    <t>ADQUISICIÓN DE UNIFORMES, MOBILIARIO Y ENSERES PARA LOS ALUMNOS QUE SE ACOGIERON AL BENEFICIO DE LA DISPOSICION COMPLEMENTARIA TRANSITORIA UNICA DEL PROCESO DE ADMISION 2019-II DEL DECRETO SUPREMO Nº 021-2019-IN (596 ALUMNOS) (ITEM X)</t>
  </si>
  <si>
    <t>ADQUISICIÓN DE UNIFORMES, MOBILIARIO Y ENSERES PARA LOS ALUMNOS QUE SE ACOGIERON AL BENEFICIO DE LA DISPOSICION COMPLEMENTARIA TRANSITORIA UNICA DEL PROCESO DE ADMISION 2019-II DEL DECRETO SUPREMO Nº 021-2019-IN (596 ALUMNOS) (ITEM XI)</t>
  </si>
  <si>
    <t>ADQUISICIÓN DE UNIFORMES, MOBILIARIO Y ENSERES PARA LOS INGRESANTES A LA ESCUELA DE OFICIALES PNP PROMOCION 2020</t>
  </si>
  <si>
    <t>ADQUISICION DE TONER PARA LAS ESCUELAS TECNICAS A NIVEL NACIONAL</t>
  </si>
  <si>
    <t>20517127494
COPSDATA SRL</t>
  </si>
  <si>
    <t>20555233630
STARLING SAC</t>
  </si>
  <si>
    <t>ADQUISICION DE MATERIALES DE ESCRITORIO PARA LAS ESCUELAS TECNICAS A NIVEL NACIONAL (ITEM VII)</t>
  </si>
  <si>
    <t>20601017823
SERVICIOS GIMALI SAC</t>
  </si>
  <si>
    <t xml:space="preserve">ADQUSICION DE BIENES  PARA LAS UNIDADES Y SUB UNIDADES ENCLAVAS EN LOS DISTRITOS DECLARADOS EN ESTADO DE EMERGENCIA POR  LLUVIAS </t>
  </si>
  <si>
    <t xml:space="preserve">CONTRATACION DIRECTA </t>
  </si>
  <si>
    <t>CLASICO</t>
  </si>
  <si>
    <t>MAFERZO INVERSIONES S.A.  20547446764</t>
  </si>
  <si>
    <t xml:space="preserve">ADQUSICION DE BIENES  DE MATERIAL DE ASEO ( ALCOHOL EN GEL, JABON LIQUIDO, MASCARILAS Y GUANTES DE PROTECCION PERSONAL MATERIAL  PARA LAS UNIDADES Y SUB UNIDADES DE LAS REGIONES POLICIALES DE AREQUIPA, MOQUEGUA Y TACNA COVID-19 </t>
  </si>
  <si>
    <t>QUIMICA KAZVEL SAC. 20503850517 BUITRON GUEVARA JENNIFER, 10458832400 ZUE CORNEJO PORTUGAL, 10708299532</t>
  </si>
  <si>
    <t xml:space="preserve">18MAR20, 21MAR20, </t>
  </si>
  <si>
    <t xml:space="preserve">ADQUSICION DE BIENES  DE MATERIAL DE LIMPIEZA, ASEO Y PROTECCION , PARA EL PERSONAL PNP Y UNIDADES Y SUB UNIDADES DE LA REGIONES POLICIALES DE AREQUIPA, MOQUEGUA Y TACNA COVID 19 </t>
  </si>
  <si>
    <t>SAKIMA E.I.R.L. 20392946722, GRUPO VALENCIA SAC, 20558684683</t>
  </si>
  <si>
    <t>ADQUSICION DE BIENES  DE MATERIAL DE ASEO  (GUANTES Y MASCARILLAS, PARA EL PERSONAL PNP Y UNIDADES Y SUB UNIDES DE LA REGIONES POLICIALES DE AREQUIPA, MOQEGUA Y TACNA COVID  19</t>
  </si>
  <si>
    <t>ALVAREZ CANO REGINA MONICA, 10295667333, JL VENTAS Y SERVIVIOS SAC, 20605400150</t>
  </si>
  <si>
    <t>8/04/2020, 09ABR20</t>
  </si>
  <si>
    <t>ADQUSICION DE BIENES  DE MATERIAL DE ASEO  (GUANTES Y MASCARILLAS, PARA EL PERSONAL PNP Y UNIDADES Y SUB UNIDADES DE LA REGIONES POLICIALES DE AREQUIPA, MOQUEGUA Y TACNA COVID 19</t>
  </si>
  <si>
    <t>NURIMED SAC 20602955410, FERMOZUR SAC 20454099886</t>
  </si>
  <si>
    <t>07MAY20, 08MAY20</t>
  </si>
  <si>
    <t xml:space="preserve">ADQUISICION DE ALIMENTOS  PARA CONSUMO ANIMAL </t>
  </si>
  <si>
    <t>SAN CARLOS HC. S.R.L. 20532490431, EUSEBIO GUTIERREZ MAMANI, 20296604688</t>
  </si>
  <si>
    <t>JUN-JUL-AGO20</t>
  </si>
  <si>
    <t>SAN CARLOS HC. S.R.L. 20532490431, RICARDO MAZUELOS TEJADA, 20449371071</t>
  </si>
  <si>
    <t>13AGO-OCT20</t>
  </si>
  <si>
    <t xml:space="preserve">ALIMENTOS PARA CONSUMO ANIMAL </t>
  </si>
  <si>
    <t>ETAPA CONTRACTUAL</t>
  </si>
  <si>
    <t>ADQUISICION DE ACCESORIOS DE SEGURIDAD PARA LA IMPLEMENTACION DE LAS BRIGADAS DE BUSQUEDA  Y RESCATE</t>
  </si>
  <si>
    <t>VANCOUVER S.A.C. 20558376946</t>
  </si>
  <si>
    <t>SERVICIO DE IMPRESIÓN DE FORMATOS Y ACTAS, PARA LA COMISARIA DE FAMILIA DE LA REGION POLICIAL AREQUIPA</t>
  </si>
  <si>
    <t>ADJUDICACION SIMPLIFICADA, DERIVADA DEL CP</t>
  </si>
  <si>
    <t xml:space="preserve">INSUMOS Y PRODUCTOS QUIMICOS </t>
  </si>
  <si>
    <t>PRODICA E.I.R.L, 20469252541</t>
  </si>
  <si>
    <t xml:space="preserve"> MUNICION EXPLOSIVOS Y SIMILARES</t>
  </si>
  <si>
    <t>ESTUDIO DE MERCADO</t>
  </si>
  <si>
    <t>MANTENIMIENTO PREVENTIVO Y CORRECTIVO DE LAS COMISARÍAS PNP DE LAS REGIONES POLICIALES DE AREQUIPA, MOQUEGUA Y TACNA</t>
  </si>
  <si>
    <t>ACTOS PRERARATORIOS</t>
  </si>
  <si>
    <t xml:space="preserve">MANTENIMIENTO PREVENTIVO Y CORRECTIVO DE LAS UNIDADES ESPECIALIZADAS  PNP DE LAS REGIONES POLICIALES DE AREQUIPA. </t>
  </si>
  <si>
    <t>MANTENIMIENTO PREVENTIVO Y CORRECTIVO DE LAS UNIDADES ESPECIALIZADAS  PNP DE LAS REGIONES POLICIALES DE MOQUEGUA Y TACNA</t>
  </si>
  <si>
    <t>ADQUISICION DE MAT. DE LIMPIEZA, TOCADOR E HIGIENE PARA LAS DIRECCIONES PERTENECIENTES A LA UE 026</t>
  </si>
  <si>
    <t>COMPRAS POR CATALOGO (CONCENIO MARCO)</t>
  </si>
  <si>
    <t>EJECUCION CONTRACTUAL</t>
  </si>
  <si>
    <t>ADQUISICION DE MATERIAL, INSUMOS, INSTRUMENTAL Y ACCESORIOS MEDICOS PARA LAS DIRECCIONES DE LA UE026</t>
  </si>
  <si>
    <t>LP-03-2020</t>
  </si>
  <si>
    <t>ADQUISICION DE PRODUCTOS QUIMICOS  PARA LAS DIRECCIONES PERTENECIENTES A LA UE 026 DIREICAJ PNP</t>
  </si>
  <si>
    <t>LP-05-2020</t>
  </si>
  <si>
    <t>SERVICIO DE INFRAESTRUCTURA EN GENERAL PARA LAS DIRECCIONES PERTENECIENTES A LA UE 026 DIREICAJ PNP</t>
  </si>
  <si>
    <t>CP-01-2020</t>
  </si>
  <si>
    <t>CONVOCATORIA</t>
  </si>
  <si>
    <t>SERVICIO DE ALIMENTACION(RANCHO) DEL PERSONAL POLICIAL DE LAS DIRECCIONES PERTENECIENTES A LA UE 026</t>
  </si>
  <si>
    <t>ADQUISICION DE RESPUESTOS DE VEHICULOS  PARA LAS DIRECCIONES PERTENECIENTES A LA UE 026 DIREICAJ PNP</t>
  </si>
  <si>
    <t>ADQUISICION DE MATERIALES DE SEGURIDAD PARA LAS DIRECCIONES PERTENECIENTES A LA UE 026 DIREICAJ PNP</t>
  </si>
  <si>
    <t>AS-04-2020</t>
  </si>
  <si>
    <t>20203526041 / REPRESENTACIONES ROBINSON 2000 E I R L</t>
  </si>
  <si>
    <t>ADQUISICIÓN DE VESTUARIO, ACCESORIOS Y PRENDAS PARA LAS DIRECCIONES PERTENECIENTES A LA UE:026</t>
  </si>
  <si>
    <t>LP-01-2020</t>
  </si>
  <si>
    <t>BUENA PRO</t>
  </si>
  <si>
    <t>ADQUISICIÓN DE MALETINES CRIMINALISTICOS PARA LOS DEPARTAMENTOS DE INVESTIGACIÓN CRIMINAL PNP LIMA CAPITAL-DIRINCRI PNP PERTENECIENTES A LA UE: 026-DIREICAJ PNP</t>
  </si>
  <si>
    <t>LP-02-2020</t>
  </si>
  <si>
    <t>PERFECCIONAMIENTO DE CONTRATO</t>
  </si>
  <si>
    <t>ADQUISICIÓN DE MAQUINAS Y EQUIPOS PARA LOS DEPARTAMENTOS DE INVESTIGACIÓN CRIMINAL PNP PERTENECIENTES A LA U.E: 026, DIREICAJ PNP</t>
  </si>
  <si>
    <t>AS-10-2020</t>
  </si>
  <si>
    <t>PRESENTACION DE OFERTAS</t>
  </si>
  <si>
    <t>ADQUISICION DE EQUIPOS ESPECIALIZADOS PARA LOS DIFERENTES DEPARTAMENTOS DE LA DIRCRI PNP</t>
  </si>
  <si>
    <t>LP-06-2020</t>
  </si>
  <si>
    <t>ADQUISICION DE ALIMENTOS PARA GANADO EQUINO REGPOL LAMBAYEQUE Y CAJAMARCA</t>
  </si>
  <si>
    <t>JS GROUP CHICLAYO :
20602130283 - CORPORACION E INVERSIONES NORPERU SOCIEDAD ANONIMA CERRADA
20601658420 - JS GROUP CONSULTING &amp; MANAGEMENT S.A.C.</t>
  </si>
  <si>
    <t>MARZO ABRIL MAYO JUNIO JULIO AGOSTO DEL 2020</t>
  </si>
  <si>
    <t>ADQUISICION DE BIENES PARA IMPLEMENTACION DE LAS BRIGADAS DE LA UE 028 DIRTEPOL CHICLAYO</t>
  </si>
  <si>
    <t>ADQUISICION DE BIENES PARA LAS OFICINAS DE PARTICIPACION CIUDADANA DE LAS REGPOLES AMAZONAS, CAJAMARCA Y LAMBAYEQUE</t>
  </si>
  <si>
    <t>ADQUISICION DE MATERIALES BIOMEDICOS Y MATERIAL DE ASEO Y LIMPIEZA</t>
  </si>
  <si>
    <t>20133864637 - A.M.T. REPRESENTACIONES SRL</t>
  </si>
  <si>
    <t>10408126652 - LUNA ROJAS GIOVANNA GENOVEVA</t>
  </si>
  <si>
    <t xml:space="preserve">10735021881 - HERNANDEZ CORNEJO CLAUDIA </t>
  </si>
  <si>
    <t>10459579473 - BALDEON LIMAYLLA JANETH VERONICA</t>
  </si>
  <si>
    <t>10735021881 - HERNANDEZ CORNEJO CLAUDIA SOFIA</t>
  </si>
  <si>
    <t>ADQUISICION DE MATERIAL DE LIMPIEZA DE LA REGIONES POLICIALES DE AMAZONAS, CAJAMARCA Y LAMBAYEQUE</t>
  </si>
  <si>
    <t>20552106246 A&amp; M SUMINISTROS GENERALES                      10475795666 CAMPOS UBILLUS CESAR DANIEL</t>
  </si>
  <si>
    <t>20555013869 - INVERSIONES CEAR S.A.C.</t>
  </si>
  <si>
    <t>20604922608 - CONSTRUCCIONES Y SERVICIOS GENERALES LUNIC SOCIEDAD ANONIMA CERRADA - CSLUNIC S.A.C.</t>
  </si>
  <si>
    <t>ADQUISICION DE MATERIAL BIOMEDICO</t>
  </si>
  <si>
    <t>20603029446 - JA &amp; DE JADE DISEÑO Y SERVICIOS GENERALES S.A.C.</t>
  </si>
  <si>
    <t>10067424668 - ANDONAIRE MARTINEZ RAMON AUGUSTO</t>
  </si>
  <si>
    <t>SERVICIO DE FUMIGACION REGPOL LAMBAYEQUE</t>
  </si>
  <si>
    <t>20601241677 - GRUPO KONTYL S.A.C.</t>
  </si>
  <si>
    <t>ADQUISICION DE ALIMENTOS PARA EL GANADO EQUINO DE LA POLICIA MONTADA Y CENTRO DE REMONTA CHICLAYO - UNIDAD DE SERVICIOS ESPECIALES - USE CHICLAYO</t>
  </si>
  <si>
    <t>CONSORCIO JJ :
20602130283 - CORPORACION E INVERSIONES NORPERU SOCIEDAD ANONIMA CERRADA
20601658420 - JS GROUP CONSULTING &amp; MANAGEMENT S.A.C.</t>
  </si>
  <si>
    <t>ADQUISICIÓN Y REPUESTOS PARA VEHÍCULOS PARA LAS REGIONES POLICIALES DE AMAZONAS, CAJAMARCA Y LAMBAYEQUE</t>
  </si>
  <si>
    <t>EN ESTUDIO DE MERCADO</t>
  </si>
  <si>
    <t>SERVICIO DE MANTENIMIENTO PREVENTIVO Y CORRECTIVO DE VEHÍCULOS MAYORES Y MENORES PARA LA REGIÓN POLICIAL CAJAMARCA/LAMBAYEQUE</t>
  </si>
  <si>
    <t>SERVICIO DE MANTENIMIENTO PREVENTIVO Y CORRECTIVO DE LA INFRAESTRUCTURA DE LAS COMISARIAS DE CAJAMARCA/LAMBAYEQUE/AMAZONAS</t>
  </si>
  <si>
    <t>SERVICIO DE CONCESIONARIO DE ALIMENTO ROUD PARA LA UNIDAD DE EMERGENCIA PNP CHICLAYO</t>
  </si>
  <si>
    <t>10477119706 - BURGA ZORRILLA MARIELA DEL PILAR</t>
  </si>
  <si>
    <t>AGOSTO SETIEMBRE OCTUBRE NOVIEMBRE DICIEMBRE DEL 2020</t>
  </si>
  <si>
    <t>SERVICIO DE DESINFECCIÓN DE LA UNIDADES Y SUB UNIDADES DE LAS SEDES POLICIALES PERTENECIENTES A LA REGPOL LAMBAYEQUE</t>
  </si>
  <si>
    <t>20605841342 - SERVICIOS GENERALES VIMAANT SOCIEDAD ANONIMA CERRADA - SERVICIOS GENERALES VIMAANT S.A.C.</t>
  </si>
  <si>
    <t>ADQUISICION DE ALIMENTOS PARA EL GANADO EQUINO DE LA POLICIA MONTADA Y CENTRO REMONTA CHICLAYO - UNIDAD DE SERVICIOS ESPECIALES - USE CHICLAYO DE LA UNIDAD EJECUTORA 028 II DIRTEPOL CHICLAYO</t>
  </si>
  <si>
    <t xml:space="preserve">CONSORCIO WALTER PORFIDIO VELASQUEZ CATACORA - IGOR RUBEN REYES ALARCON :
10101798866 - REYES ALARCON IGOR RUBEN
10004838942 - VELASQUEZ CATACORA </t>
  </si>
  <si>
    <t>30 SETIEMBRE OCTUBRE NOVIEMBRE DICIEMBRE DEL 2020</t>
  </si>
  <si>
    <t>SERVICIO DE CONCESIONARIO PARA LA PRESTACION DE LA RACIÓN ÓRGANICA ÚNICA DIARIA - ROUD PARA EL PERSONAL PNP DE LA UNIDAD DE TRÁNSITO Y SEGURIDAD VIAL (UTSEVI) Y LA UNIDAD DE PREVENCIÓN E INVESTIGACIÓN DE ACCIDENTE DE TRÁNSITO (UPIAT) PNP CHICLAYO</t>
  </si>
  <si>
    <t>10442319915 - GUTIERREZ GUERRERO MONICA PAOLA</t>
  </si>
  <si>
    <t>20506774862 :UNITED PRODUCTS</t>
  </si>
  <si>
    <t>ENTREGABLES</t>
  </si>
  <si>
    <t>ADQUISICIÓN DE MATERIALES DE ESCRITORIO PARA LAS UNIDADES DE LA DIRANDRO PNP</t>
  </si>
  <si>
    <t>20492631800: OGAMIG S.A.C</t>
  </si>
  <si>
    <t>CONLCUIDO</t>
  </si>
  <si>
    <t>10751322050: HUAMANI DAVILA JULISSA</t>
  </si>
  <si>
    <t>20600679091: WINLI S.A.C</t>
  </si>
  <si>
    <t>20100049181: TAI LOY S.A.</t>
  </si>
  <si>
    <t>COMERCIAL GIOVA S.A</t>
  </si>
  <si>
    <t>ADQUISICIÓN DE TONER PARA LAS UNIDADES DE LA DIRANDRO PNP</t>
  </si>
  <si>
    <t>10700110309CRUZ COLLADO LUIS ALEJANDRO</t>
  </si>
  <si>
    <t>20602658067: MC AEROTECH PERU E.I.R.L</t>
  </si>
  <si>
    <t>ADQUISICIÓN DE MATERIALES DE ASEO,LIMPIEZA Y TOCADOR PARA LAS UNIDADES DE LA DIRANDRO PNP</t>
  </si>
  <si>
    <t>10400533003: QUIROZ CASTILLO SAUL LUIS</t>
  </si>
  <si>
    <t>20125412875: COMERCIAL GIOVA S.A.</t>
  </si>
  <si>
    <t>10435437333:DAVILA BUENDIA YAKELYN</t>
  </si>
  <si>
    <t>10075140245: NEYRA AZAÑERO MARIA MARGARITA</t>
  </si>
  <si>
    <t>10066663774:CADILLO NAMUCHE MARISOL DORIS</t>
  </si>
  <si>
    <t>ADQUISICIÓN DE MASCARILLAS PROTECTORAS Y GUANTES DESCARTABLES PARA EL PERSONAL DIRANDRO PNP A NIVEL NACIONAL</t>
  </si>
  <si>
    <t>20502538722: IMPLEMENTOS Y REACTIVOS E.I.R.L.</t>
  </si>
  <si>
    <t>ADQUISICIÓN DE INSUMOS (ALCOHOL EN GEL X 1 LITRO Y JABÓN GERMICIDA LÍQUIDO X 400 ML), PARA EL PERSONAL QUE LABORA EN LA DIRANDRO PNP, A NIVEL NACIONAL</t>
  </si>
  <si>
    <t>155004259592: LLAQUE OTERO MARCO ANTONIO</t>
  </si>
  <si>
    <t>ADQUISICIÓN DE MASCARILLAS DESCARTABLES PARA EL PERSONAL DIRANDRO PNP A NIVEL NACIONAL</t>
  </si>
  <si>
    <t>10099760431: ROSARIO LOZANO CESAR JAVIER</t>
  </si>
  <si>
    <t>ADQUISICIÓN DE EQUIPAMIENTO DEL POLIDEPORTIVO PARA EL PROYECTO MEJORAMIENTO DE LOS SERVICIOS BRINDADOS POR LA ESCUELA TÉCNICO SUPERIOR DE SUBOFICIALES DE LA PNP EN EL DISTRITO DE PUENTE PIEDRA, PROVINCIA Y DEPARTAMENTO DE LIMA CÓDIGO SNIP 256241</t>
  </si>
  <si>
    <t>AS-SM-5-2019-IN/OGIN-3</t>
  </si>
  <si>
    <t>GOLD GYM S.A.C.</t>
  </si>
  <si>
    <t>ADQUISICION DE EQUIPAMIENTO DE COMPUTO BASICO COMISARIA PNP KITENI</t>
  </si>
  <si>
    <t>CONTRATACION POR CATALOGO ELECTRONICO (ACUERDO MARCO)</t>
  </si>
  <si>
    <t>JIMENEZCORPORATIONINTL S.A.C</t>
  </si>
  <si>
    <t>ADQUISICION DE BIENES Y MATERIALES PARA LA PREVENCION Y MITIGACION CONTRA EL COVID 19</t>
  </si>
  <si>
    <t>DIRECTA-PROC-1-2020-UE-FRENPOL-PUNO-1</t>
  </si>
  <si>
    <t>CONSURSO OFERTA</t>
  </si>
  <si>
    <t>677,000.00</t>
  </si>
  <si>
    <t>CAMPOS DE LA CRUZ IRIS DEL CARMEN, ESTRATEGIA VISUAL E.I.R.L., SANTIMOR INVERSIONES E.I.R.L., COMERCIALIZADORA MARGAGU E.I.R.L., SOLANO SOSA MARTIN ERNESTO.</t>
  </si>
  <si>
    <t>Adquisición de útiles de oficina y material de escritorio para las Unidades y Sub Unidades de la IV Macro Región Policial Loreto.</t>
  </si>
  <si>
    <t>ACUERDO MARCO N° 02-2020</t>
  </si>
  <si>
    <t>JUNIO</t>
  </si>
  <si>
    <t>JULIO</t>
  </si>
  <si>
    <t>ACUERDO MARCO N° 03-2020</t>
  </si>
  <si>
    <t>Adquisición de materiales de Aseo y Limpieza e insumos, instrumental y accesorios medicos, odontologicos, para la prevención y control de coronavirus (COVID 19) en atención al estado de emergencia nacional decretado por el Poder Ejecutivo, para ser distribuidos al personal de la IV Macro Región Policial Loreto.</t>
  </si>
  <si>
    <t xml:space="preserve">CONTRATACIÓN DIRECTA </t>
  </si>
  <si>
    <t>DIRECTA-PROC-1-2020-RP-LORETO-1</t>
  </si>
  <si>
    <t>20600110625-INVERSIONES ANTONELA S.A.C.</t>
  </si>
  <si>
    <t>ADQUISICIÓN DE ALIMENTOS PARA EQUINOS Y CANES DE LA REGIÓN POLICIAL HUÁNUCO</t>
  </si>
  <si>
    <t xml:space="preserve"> AS-SM-1-2020-UEHSMU-2</t>
  </si>
  <si>
    <t>CONSORCIO WALTER PORFIDIO VELASQUEZ CATACORA - IGOR RUBEN REYES ALARCON :
 10004838942 - VELASQUEZ CATACORA WALTER PORFIDIO
 10101798866 - REYES ALARCON IGOR RUBEN</t>
  </si>
  <si>
    <t>SERVICIO DE DESINFECCIÓN, FUMIGACIÓN Y DESINSECTACIÓN POR EMERGENCIA SANITARIA, QUE AYUDEN A PREVENIR Y CONTROL DE LA PROPAGACION DEL COVID-19 PARA LA REGIÓN POLICIAL UCAYALI Y FRENTE POLICIAL PUERTO INCA – PRESTACIONES PENDIENTES.</t>
  </si>
  <si>
    <t xml:space="preserve"> AS-SM-2-2020-UEHSMU-2</t>
  </si>
  <si>
    <t>20601876150 - EMPRESA DE SANEAMIENTO AMBIENTAL M &amp; K E.I.R.L.</t>
  </si>
  <si>
    <t>SERVICIO DE MANTENIMIENTO DE VEHICULOS EN GENERAL PARA EL FRENTE POLICIAL PUERTO INCA</t>
  </si>
  <si>
    <t>AS-SM-3-2020-UEHSMU-1</t>
  </si>
  <si>
    <t>10461694085 - GUERRERO CORDOVA MARIA YOLANDA</t>
  </si>
  <si>
    <t>SERVICIO DE ALIMENTACIÓN DE CONSUMO HUMANO PARA PERSONAL PNP DE LA CIA PNP CAYHUAYNA DE LA REGIÓN POLICIAL HUÁNUCO</t>
  </si>
  <si>
    <t xml:space="preserve"> AS-SM-5-2020-UEHSMU-1</t>
  </si>
  <si>
    <t>20542435454 - EDICCONS SCRL</t>
  </si>
  <si>
    <t>ADQUISICIÓN DE LUBRICANTES, GRASAS Y AFINES PARA LAS UNIDADES SISTÉMICAS DE LAS REGIONES POLICIALES DE HUANUCO SAN MARTIN Y UCAYALI</t>
  </si>
  <si>
    <t>AS-SM-7-2020-UEHSMU-1</t>
  </si>
  <si>
    <t>20489640016 - PAOMAR MOTOR'SE.I.R.L.</t>
  </si>
  <si>
    <t>SERVICIO DE MANTENIMIENTO DE VEHICULOS EN GENERAL PARA LA REGION POLICIAL SAN MARTÍN</t>
  </si>
  <si>
    <t>AS-SM-8-2020-UEHSMU-1</t>
  </si>
  <si>
    <t>CONSORCIO SAN MARTIN :
 10211405746 - NORIEGA RODRIGUEZ BORIS CARLO
 10461694085 - GUERRERO CORDOVA MARIA YOLANDA</t>
  </si>
  <si>
    <t xml:space="preserve"> CONTRATACION DE SERVICIO DE CALL CENTER DE LA CENTRAL DE EMERGENCIA 105 DE LA REGION POLICIAL HUANUCO CON CENTRO AUTOMATICO DE DESPACHO CAD INTEGRADO PROCESO DE ATENCION DE EMERGENCIAS</t>
  </si>
  <si>
    <t>AS-SM-9-2020-UEHSMU-2</t>
  </si>
  <si>
    <t>20602256163 - QUANTIC VISION S.A.C.</t>
  </si>
  <si>
    <t xml:space="preserve">SERVICIO DE ALIMENTACIÓN DE CONSUMO HUMANO PARA PERSONAL PNP DE LA UNEME PNP TARAPOTO Y UTSEVI PNP  Y UPIAT PNP  TARAPOTO  DE LA REGIÓN POLICIAL SAN MARTÍN </t>
  </si>
  <si>
    <t>AS-SM-10-2020-UEHSMU-1</t>
  </si>
  <si>
    <t>20572277969 - N &amp; M CONSTRUCCIONES Y SERVICIOS E.I.R.L.</t>
  </si>
  <si>
    <t>ADQUISICIÓN DE VESTUARIO, ACCESORIOS, PRENDAS DIVERSAS Y CALZADOS PARA LAS REGIONES POLICIALES DE HUANUCO SAN MARTIN UCAYALI Y FRENTE POLICIAL PUERTO INCA</t>
  </si>
  <si>
    <t>AS-SM-11-2020-UEHSMU-2</t>
  </si>
  <si>
    <t>SERVICIO DE MANTENIMIENTO DE VEHICULOS EN GENERAL PARA LA V MACREPOL HUÁNUCO Y REGION POLICIAL HUANUCO</t>
  </si>
  <si>
    <t>AS-SM-12-2020-UEHSMU-1</t>
  </si>
  <si>
    <t>ADQUISICION DE LLANTAS PARA LAS REGIONES POLICIALES DE HUANUCO, SAN MARTIN, UCAYALI Y EL FRENTE POLICIAL DE PUERTO INCA</t>
  </si>
  <si>
    <t>ACUERDO MARCO</t>
  </si>
  <si>
    <t>ADQUISICION DE GUANTES DE NITRILO, PARA PREVENCION DEL COVID-19, PARA ICA</t>
  </si>
  <si>
    <t xml:space="preserve">CD - 04-2020-UERPA-I/OEC   </t>
  </si>
  <si>
    <t xml:space="preserve">10719673177  SANTACRUZ DIAZ EDER CLADER  </t>
  </si>
  <si>
    <t>ADQUISICION DE MATERIALES DE LIMPIEZA, PARA PREVENCION DEL COVID-19, PARA ICA</t>
  </si>
  <si>
    <t xml:space="preserve">CD - 05-2020-UERPA-I/OEC   </t>
  </si>
  <si>
    <t xml:space="preserve">10465815375  GUEVARA ALARCON LUSCIOLA   </t>
  </si>
  <si>
    <t>SERVICIO DE MANTENIMIENTO CORRECTIVO Y PREVENTIVO DE VEHICULOS MAYORES PARA EL FRENTE POLICIAL ICA</t>
  </si>
  <si>
    <t>AS - 01-2020-UERPA-I</t>
  </si>
  <si>
    <t>NOV-2020</t>
  </si>
  <si>
    <t>DIC-2020</t>
  </si>
  <si>
    <t>SERVICIO DE  MANTENIMIENTO PREVENTIVO CORRECTIVO  Y REPARACIÓN DE VEHICULOS MAYORES DE LA REGIÓN POLOLICIAL AYACUCHO</t>
  </si>
  <si>
    <t>AS - 03-2020-UERPA-I</t>
  </si>
  <si>
    <t>ADQUISICIÓN DE REPUESTOS DE VEHICULOS CARRETERAS ICA</t>
  </si>
  <si>
    <t>AS - 06-2020-UERPA-I</t>
  </si>
  <si>
    <t>20. ADQUISICIÓN DE REPUESTOS DE VEHICULOS  FRENTE POLICIAL ICA</t>
  </si>
  <si>
    <t>AS - 07-2020-UERPA-I</t>
  </si>
  <si>
    <t>037-1724: PERU SEGURO 2035</t>
  </si>
  <si>
    <t>SERVICIO DE CAPACITACIÓN PARA EL PERSONAL DE LA DIRECCIÓN DE INTELIGENCIA DE LA PNP, EN PROGRAMAS DE ALTA ESPECIALIZACIÓN EN INTELIGENCIA Y CONTRAINTELIGENCIA, ANÁLISIS DE LA INFORMACIÓN Y BUSINESS INTELLIGENCE</t>
  </si>
  <si>
    <t>COMPARACIÓN DE PRECIOS</t>
  </si>
  <si>
    <t>---</t>
  </si>
  <si>
    <t>CP 10-2020</t>
  </si>
  <si>
    <t>20486093332. UNIVERSIDAD CONTINENTAL</t>
  </si>
  <si>
    <t>PROCESO ADJUDICADO</t>
  </si>
  <si>
    <t>037-1724: PERU SEGURO 2041</t>
  </si>
  <si>
    <t>SERVICIO DE CAPACITACIÓN PARA EL PERSONAL DE LA DIRECCIÓN DE INTELIGENCIA DE LA PNP EN PROGRAMAS DE ESPECIALIZACIÓN EN BIG DATA Y MACHINE LEARNING</t>
  </si>
  <si>
    <t>CP 16-2020</t>
  </si>
  <si>
    <t>037-1724: PERU SEGURO 2042</t>
  </si>
  <si>
    <t>SERVICIO DE CAPACITACIÓN PARA EL PERSONAL DE LA DIRECCIÓN DE INTELIGENCIA DE LA PNP EN PROGRAMA DE ESPECIALIZACIÓN PARA ESPECIALISTA EN REDES</t>
  </si>
  <si>
    <t>CP 17-2020</t>
  </si>
  <si>
    <t>037-1724: PERU SEGURO 2044</t>
  </si>
  <si>
    <t>SERVICIO DE CAPACITACIÓN PARA EL PERSONAL DE LA DIRECCIÓN DE INTELIGENCIA DE LA PNP EN PROGRAMA DE ESPECIALIZACIÓN PARA IMPLEMENTADORES LÍDERES EN ISO 9001 E ISO 27001</t>
  </si>
  <si>
    <t>CP 19-2020</t>
  </si>
  <si>
    <t>20136507720. UNIVERSIDAD ESAN</t>
  </si>
  <si>
    <t>037-1724: PERU SEGURO 2045</t>
  </si>
  <si>
    <t>SERVICIO DE CAPACITACIÓN PARA EL PERSONAL DE LA DIRECCIÓN DE INTELIGENCIA DE LA PNP EN PROGRAMAS DE ESPECIALIZACIÓN EN TRANSFORMACIÓN DIGITAL, INNOVACIÓN ESTRATÉGICA, DIRECCIÓN DE PROYECTOS Y HABILIDADES DIRECTIVAS, LEAM SIX SIGMA BLACK, GESTIÓN Y RETENCIÓN DEL TALENTO HUMANO Y RECURSOS HUMANOS</t>
  </si>
  <si>
    <t>CP 20-2020</t>
  </si>
  <si>
    <t>037-1724: PERU SEGURO 2052</t>
  </si>
  <si>
    <t>SERVICIO DE LÍNEA DEDICADA PARA EL ACCESO A INTERNET E INSTALACIÓN DEL SERVICIO DE VOZ DIGITAL (TELEFONÍA IP).</t>
  </si>
  <si>
    <t>CP 27-2020</t>
  </si>
  <si>
    <t>20421780472. GTD PERÚ S.A.</t>
  </si>
  <si>
    <t>037-1724: PERU SEGURO 2059</t>
  </si>
  <si>
    <t>ADQUISICIÓN DE EQUIPOS INFORMATICOS PARA DIRIN</t>
  </si>
  <si>
    <t>CP 34-2020</t>
  </si>
  <si>
    <t>PROCESO DESIERTO</t>
  </si>
  <si>
    <t>037-1724: PERU SEGURO 2060</t>
  </si>
  <si>
    <t>ADQUISICIÓN DE EQUIPO MOBILIARIO PARA LA DGSC</t>
  </si>
  <si>
    <t>CP 35-2020</t>
  </si>
  <si>
    <t>EVALUACION DE PROPUESTAS</t>
  </si>
  <si>
    <t>037-1724: PERU SEGURO 2061</t>
  </si>
  <si>
    <t>SERVICIO DE CAPACITACIÓN EN LA MODALIDAD ONLINE PARA EL PERSONAL DE LA DIRECCIÓN GENERAL DE SEGURIDAD CIUDADANA - MININTER</t>
  </si>
  <si>
    <t>CP 36-2020</t>
  </si>
  <si>
    <t>037-1724: PERU SEGURO 2062</t>
  </si>
  <si>
    <t>SERVICIO DE CAPACITACIÓN AL PERSONAL
DEL OBSERVATORIO NACIONAL DE SEGURIDAD
CIUDADANA DEL MINISTERIO DEL INTERIOR EN
MANEJO DE HERRAMIENTAS ANALÍTICAS
COMPUTACIONALES Y TÉCNICAS
CUALITATIVAS DE RECOJO DE INFORMACIÓN</t>
  </si>
  <si>
    <t>CP 37-2020</t>
  </si>
  <si>
    <t>PROCESO CANCELADO</t>
  </si>
  <si>
    <t>037-1724: PERU SEGURO 2063</t>
  </si>
  <si>
    <t>PLATAFORMA DE HARDWARE (INCLUYE ADQUISICIÓN, INSTALACIÓN Y SOFTWARE BÁSICO LICENCIADOS)</t>
  </si>
  <si>
    <t>CP 38-2020</t>
  </si>
  <si>
    <t>037-1724: PERU SEGURO 2064</t>
  </si>
  <si>
    <t>ADQUISICIÓN DE BALANCEADORES DE CARGA PARA APLICACIONES WEB</t>
  </si>
  <si>
    <t>CP 39-2020</t>
  </si>
  <si>
    <t>PROCESO CONVOCADO</t>
  </si>
  <si>
    <t>037-1724: PERU SEGURO 2065</t>
  </si>
  <si>
    <t>ADQUISICIÓN DE EQUIPAMIENTO (COMPUTADORAS, TELÉFONOS E IMPRESORAS) PARA LA DIRECCIÓN DE GESTIÓN DEL CONOCIMIENTO (OBSERVATORIO NACIONAL DE SEGURIDAD CIUDADANA)</t>
  </si>
  <si>
    <t>CP 40-2020</t>
  </si>
  <si>
    <t>037-1724: PERU SEGURO 2067</t>
  </si>
  <si>
    <t>LICENCIAMIENTO Y SOPORTE TÉCNICO DEL SOFTWARE DE GESTIÓN DE BASE DATOS Y ADQUISICIÓN, LICENCIAMIENTO Y SOPORTE DEL SOFTWARE DE GESTIÓN DE LA PLATAFORMA DE VIRTUALIZACIÓN DE SERVIDORES EN EL DATACENTER PNP</t>
  </si>
  <si>
    <t>LICITACIÓN PÚBLICA NACIONAL</t>
  </si>
  <si>
    <t>LPN  01-2020</t>
  </si>
  <si>
    <t>037-1724: PERU SEGURO 2068</t>
  </si>
  <si>
    <t>PLATAFORMA DE SOFTWARE</t>
  </si>
  <si>
    <t>ACTOS PREVIOS</t>
  </si>
  <si>
    <t>037-1724: PERU SEGURO 2069</t>
  </si>
  <si>
    <t>ADQUISICIÓN DE RECURSOS TECNOLÓGICOS PARA LA FORMACION E INSTRUCCIÓN DEL EFECTIVO POLICIAL ( TABLES PARA ALUMNOS DE LAS ESCUELAS)</t>
  </si>
  <si>
    <t>037-1724: PERU SEGURO 2070</t>
  </si>
  <si>
    <t xml:space="preserve">IMPLEMENTACIÓN DE PLATAFORMA PARA SISTEMA DE INFORMACIÓN GEORREFERENCIAL  DE LA PNP </t>
  </si>
  <si>
    <t>037-1724: PERU SEGURO 2071</t>
  </si>
  <si>
    <t xml:space="preserve">
ADQUISICIÓN DE CÁMARAS PARA  PATRULLAJE (2,000 BODY CAMERAS) DE EFECTIVOS POLICIALES DE COMISARÍAS DE BARRIO SEGURO.
ADQUISICIÓN DE CÁMARAS PARA  PATRULLAJE (2,000 BODY CAMERAS) DE EFECTIVOS POLICIALES DE COMISARÍAS DE BARRIO SEGURO.
</t>
  </si>
  <si>
    <t>037-1724: PERU SEGURO 2072</t>
  </si>
  <si>
    <t xml:space="preserve">
SERVICIO DE CAPACITACIÓN EN ANALÍTICA DE NEGOCIOS, GESTIÓN DE LA INFORMACIÓN Y TRANSFORMACIÓN EMPRESARIAL EN EL ENTORNO DIGITAL
SERVICIO DE CAPACITACIÓN EN ANALÍTICA DE NEGOCIOS, GESTIÓN DE LA INFORMACIÓN Y TRANSFORMACIÓN EMPRESARIAL EN EL ENTORNO DIGITAL
</t>
  </si>
  <si>
    <t>037-1724: PERU SEGURO 2074</t>
  </si>
  <si>
    <t>ADQUISICIÓN DE EQUIPOS ELECTRÓNICOS</t>
  </si>
  <si>
    <t>LICITACIÓN PÚBLICA INTERNACIONAL</t>
  </si>
  <si>
    <t>037-1724: PERU SEGURO 2075</t>
  </si>
  <si>
    <t>ADQUISICION DE EQUIPAMIENTO AUDIOVISUAL</t>
  </si>
  <si>
    <t>037-1724: PERU SEGURO 2076</t>
  </si>
  <si>
    <t>ACONDICIONAMIENTO DE INFRAESTRUCTURA Y MOBILIARIO</t>
  </si>
  <si>
    <t>037-1724: PERU SEGURO 2078</t>
  </si>
  <si>
    <t>SOFTWARE DE OFIMÁTICA, COLABORACIÓN E INTELIGENCIA DE NEGOCIOS</t>
  </si>
  <si>
    <t>037-1724: PERU SEGURO 2079</t>
  </si>
  <si>
    <t>IMPLEMENTACIÓN DE SOFTWARE DE RECONOCIMIENTO FACIAL Y DE PLACAS</t>
  </si>
  <si>
    <t>037-1724: PERU SEGURO 2080</t>
  </si>
  <si>
    <t>EQUIPAMIENTO INFORMÁTICO PARA CENTROS REGIONALES</t>
  </si>
  <si>
    <t>037-1724: PERU SEGURO 2081</t>
  </si>
  <si>
    <t>EQUIPAMIENTO TECNOLÓGICO PARA CENTROS REGIONALES</t>
  </si>
  <si>
    <t>037-1724: PERU SEGURO 2082</t>
  </si>
  <si>
    <t>ADQUISICIÓN DE EQUIPOS ELECTRÓNICOS E INFORMÁTICOS PARA LA DGSC</t>
  </si>
  <si>
    <t>037-1724: PERU SEGURO 2083</t>
  </si>
  <si>
    <t>CAPACITACIÓN A LOS INTEGRANTES DE LAS OFICINAS DE PARTICIPACIÓN CIUDADANA Y A  LOS COORDINADORES DE JUNTAS VECINALES, BAPES, REDES DE COOPERANTES DE LOS BARRIOS PARA ORGANIZARSE Y PARTICIPAR ACTIVAMENTE EN LA SEGURIDAD</t>
  </si>
  <si>
    <t>AÑO   2021</t>
  </si>
  <si>
    <t>ADQUISICIÓN DE EQUIPOS DE PROTECCIÓN DE EQUIPOS Y ELEMENTOS NECESARIOS COMO MEDIDAS DE CONTROL PARA PREVENIR LA PROPAGACIÓN DEL COVID-19 EN EL MINISTERIO DEL INTERIOR – ALCOHOL EN GEL DE 1 LT</t>
  </si>
  <si>
    <t>ADQUISICIÓN DE BIENES PARA DESARROLLO DEL PROGRAMA DE RESPONSABILIDAD SOCIAL, CORAH, ÍTEM 03, TOMA TODO</t>
  </si>
  <si>
    <t>ADQUISICION DE COMBUSTIBLE - MININTER</t>
  </si>
  <si>
    <t>CONSULTORIA EN MODULO DE ADMINISTRACION PARA GESTION DE PROYECTOS</t>
  </si>
  <si>
    <t>SERVICIO DE MANTENIMIENTO PREVENTIVO DE VEHICULOS DEL MINISTERIO DEL INTERIOR</t>
  </si>
  <si>
    <t>SERVICIO DE RACIONES PARA EL PERSONAL BAJO EL REGIMEN LABORAL DEL DECRETO LEGISLATIVO N 276 MININTER</t>
  </si>
  <si>
    <t>SERVICIO DE MANTENIMIENTO CORRECTIVO Y PREVENTIVO DEL INCINERADOR DE DROGAS / Servicio</t>
  </si>
  <si>
    <t>ADQUISICIÓN DE LUBRICANTES PARA LA FLOTA VEHICULAR DE LA UE.002 DIRECFIN PNP</t>
  </si>
  <si>
    <t>ADQUSICIÓN DE MUNICIONES Y AGENTES QUIMICOS</t>
  </si>
  <si>
    <t>ADQUISICIÓN REPUESTOS PARA EL MANTENIMIENTO PREVENTIVO DE LOS VEHÍCULOS OPERATIVOS</t>
  </si>
  <si>
    <t xml:space="preserve">SERVICIO DE SEGURO OBLIGATORIO DE ACCDENTES DE TRANSITO- SOAT PARA LA FLOTA VEHICULAR PNP
</t>
  </si>
  <si>
    <t>Adjudicación Simplificada</t>
  </si>
  <si>
    <t>SERVICIO DE MANTENIMIENTO PREVENTIVO Y CORRECTIVO DE LA INFRAESTRUCTURA PARA LAS UNIDADES ESPECIALIZADAS DEL FRENTE POLICIAL  TUMBES.</t>
  </si>
  <si>
    <t xml:space="preserve">SERVICIO DE MANTENIMIENTO PREVENTIVO Y CORRECTIVO DE LA INFRAESTRUCTURA PARA LAS UNIDADES ESPECIALIZADAS DE LA REGION POLICIAL PIURA </t>
  </si>
  <si>
    <t>Consurso Publico</t>
  </si>
  <si>
    <t xml:space="preserve">ADQUISICION DE MATERIAL DE ASEO, LIMPIEZA Y TOCADOR PARA LAS UNIDADES PNP DE LA REGPOL ANCASH  INTEGRANTE DE LA UE. 005-III-DIRTEPOL TRUJILLO  </t>
  </si>
  <si>
    <t xml:space="preserve">ADQUISICION DE REPUESTOS PARA LOS VEHICULOS DE  LAS UNIDADES Y SS.UU. PNP DE LA REGPOL ANCASH Y LA LIBERTAD,   INTEGRANTES DE LA UE. 005-III-DIRTEPOL TRUJILLO   </t>
  </si>
  <si>
    <t>ADQUISICION DE NEUMATICOS  PARA LOS VEHICULOS MAYORES  DE  LAS UNIDADES Y SS.UU. PNP DE LA REGPOL LA LIBERTAD, ANCASH  INTEGRANTES DE LA UE. 005-III-DIRTEPOL TRUJILLO</t>
  </si>
  <si>
    <t>AS o ACUERDO MARCO</t>
  </si>
  <si>
    <t>ADQUISICION DE NEUMATICOS  PARA LOS VEHICULOS MENORES  DE  LAS UNIDADES Y SS.UU. PNP DE LA REGPOL LA LIBERTAD, ANCASH  INTEGRANTES DE LA UE. 005-III-DIRTEPOL TRUJILLO</t>
  </si>
  <si>
    <t>ADQUISICIÓN DE LLANTAS Y BATERIAS PARA LAS UNIDADES DEPENDIENTES DE LA UE 009 DIRTEPOL LIMA</t>
  </si>
  <si>
    <t>SERVICIO DE MANTENIMIENTO PREVENTIVO Y CORRECTIVO DE LAS UNIDADES  VEHICULARES PERTENECIENTES A COMISARIAS DE LA REGIÓN POLICIAL LIMA Y CALLAO</t>
  </si>
  <si>
    <t>C.P</t>
  </si>
  <si>
    <t>SERVICIO DE MANTENIMIENTO PREVENTIVO Y CORRECTIVO DE LAS UNIDADES  VEHICULARES PERTENECIENTES A LAS UNIDADES ESPECIALIZADAS DE LA REGIÓN POLICIAL LIMA Y CALLAO</t>
  </si>
  <si>
    <t>A.S.</t>
  </si>
  <si>
    <t>ADQUISICIÓN DE ALIMENTO BALANCEADO PARA LOS EQUINOS Y CANES DE LA DIVISIÓN DE SERVICIOS ESPECIALES DE LA REGIÓN POLICIAL LIMA</t>
  </si>
  <si>
    <t>L.P.</t>
  </si>
  <si>
    <t>CONTRATACION DE SERVICIOS DE MANTENIMIENTO CORRECTIVO DE VEHICULOS MAYORES  ASIGNADOS A LA REGION POLICIAL CUSCO</t>
  </si>
  <si>
    <t>MANTENIMIENTO PREVENTIVO Y CORRECTIVO DE INFRAESTRUCTURA DE LAS COMISARIAS PNP PERTENECIENTES AL FRENTE POLICIAL APURIMAC</t>
  </si>
  <si>
    <t>CONCURSO  PUBLICO</t>
  </si>
  <si>
    <t>MANTENIMIENTO PREVENTIVO Y CORRECTIVO DE INFRAESTRUCTURA DE LAS COMISARIAS PNP PERTENECIENTES A LA DIVISION POLICIAL ESPINAR</t>
  </si>
  <si>
    <t>MANTENIMIENTO PREVENTIVO Y CORRECTIVO DE INFRAESTRUCTURA DE LAS COMISARIAS PNP PERTENECIENTES A LA DIVISION POLICIAL LA CONVENCION</t>
  </si>
  <si>
    <t>SERVICIO DE TRANSPORTE DE COMBUSTIBLE DE AVIACION A LAS DIFERENTES BASES Y DESTACAMENTOS DE LA DIRAVPOL</t>
  </si>
  <si>
    <t>CONTRATACION DE POLIZAS DE SEGURO DE AVIACION Y RIESGOS ALIADOS  DE LA DIRAVPOL</t>
  </si>
  <si>
    <t>SUMINISTRO DE COMBUSTIBLE DE AVIACIÓN PARA LAS AERONAVES PNP A NIVEL NACIONAL / BIEN</t>
  </si>
  <si>
    <t>ADQUISICION DE ALIMENTO PARA EQUINOS DE LA ENFPP PNP</t>
  </si>
  <si>
    <t>ADQUISICIÓN DE TÓNER Y TINTA PARA LOS EQUIPOS DE IMPRESIÓN PARA EL SISTEMA DE EDUCACIÓN POLICIAL DE LA ENFPP-PNP (NO COMPRENDIDOS EN LOS CATÁLOGOS DE ACUERDO MARCO)</t>
  </si>
  <si>
    <t>ADQUISICION DE UNIFORMES CADETES Y ALUMNOS INGRESANTES ADMISION 2020 Y PARA EGRESO DE CADETES DE LA ENFPP</t>
  </si>
  <si>
    <t>ADQUISICION DE MATERIALES DE ESCRITORIO PARA LAS ESCUELAS TECNICAS A NIVEL NACIONAL</t>
  </si>
  <si>
    <t>ADQUISICION DE MATERIALES DE LIMPIEZA PARA LAS ESCUELAS TECNICAS A NIVEL NACIONAL</t>
  </si>
  <si>
    <t>SERVICIO DE MANTENIMIENTO DE INFRAESTRUCTURA EN LAS EESTP PNP A NIVEL NACIONAL</t>
  </si>
  <si>
    <t>ADQUISICION DE MUNICIONES PARA LA PRACTICA DE TIRO DE CADETES Y ALUMNOS</t>
  </si>
  <si>
    <t>CONTRATACION DE SERVICIO ESPECIALIZADO PARA LA FORMULACION DEL EXAMEN DE ADMISION</t>
  </si>
  <si>
    <t>SERVICIO DE DISEÑO Y CONFECCION DE FICHAS OPTICAS  Y CARNETS PARA LOS PROCESOS DE ADMISION PNP</t>
  </si>
  <si>
    <t>ADQUISICION DE EQUIPO DE COMPUTO PARA LA ENFPP PNP</t>
  </si>
  <si>
    <t>ADQUISICION DE MENAJES E UTENSILIOS DE COCINA PARA LAS UAP DE LA ENFPP</t>
  </si>
  <si>
    <t>MATERIAL PAD</t>
  </si>
  <si>
    <t>COMPRAS POR CATALOGO (CONVENIO MARCO)</t>
  </si>
  <si>
    <t>LLANTAS Y BATERIAS PARA VEHICULOS</t>
  </si>
  <si>
    <t>SERVICIO DE MANTENIMIENTO PREVENTIVO Y CORRECTIVO DE INFRAESTRUCTURA DE LOS LOCALES DE COMISARIAS  DE LA REGION POLICIAL DE AREQUIPA, MOQUEGUA Y TACNA</t>
  </si>
  <si>
    <t>SERVICIO DE MANTENIMIENTO PREVENTIVO Y CORRECTIVO DE INFRAESTRUCTURA DE LAS UNIDADES ESOECILAIZADAS, INVESTIGACION CRIMINAL, UNIADES DE ESERVICIOS ESPECIALES  DE LA  REGION POLICIAL DE AREQUIPA, MOQUEGUA Y TACNA</t>
  </si>
  <si>
    <t>ADQUISICION DE ALIMENTO PARA ANIMALES</t>
  </si>
  <si>
    <t>VESTUARIO, ACCESORIO Y PRENDAS DIVERSAS Y OTROS BIENES</t>
  </si>
  <si>
    <t>MUNICION EXPLOSIVOS Y SIMILARES</t>
  </si>
  <si>
    <t xml:space="preserve"> 028-1342: II DIRECCION TERRITORIAL DE POLICIA CHICLAYO</t>
  </si>
  <si>
    <t>ADQUISICION DE LLANTAS PARA LAS REGIONES POLICIALES DE AMAZONAS, CAJAMARCA Y LAMBAYEQUE</t>
  </si>
  <si>
    <t>ADQUISICIÓN DE UNIFORMES  PARA EL PERSONAL PNP DE LA DIRANDRO PNP</t>
  </si>
  <si>
    <t>ADQUISICIÓN DE BORSEGUIES PARA EL PERSONAL PNP DE LA DIRANDRO PNP</t>
  </si>
  <si>
    <t>SERVICIO DE MANTENIMIENTO DE INFRAESTRUCTURA EN GENERAL DIVMCTID-VRAEM</t>
  </si>
  <si>
    <t>033-1653: FRENTE POLICIAL PUNO</t>
  </si>
  <si>
    <t>AS</t>
  </si>
  <si>
    <t>Servicio de mantenimiento y acondicionamiento de las instalaciones de la Comisaria PNP Estrecho de la IV Macro Región Policial Loreto.</t>
  </si>
  <si>
    <t>ADQUISICION DE MATERIALES DE ESCRITORIO  Y OFICINA PARA LAS REGIONES POLICIALES DE HUANUCO SAN MARTIN UCAYALI Y FRENTE POLICIAL PUERTO INCA</t>
  </si>
  <si>
    <t>ADQUISICION DE IMPLEMENTOS DE SEGURIDAD PARA LAS REGIONES POLICIALES DE HUANUCO, SAN MARTIN, UCAYALI Y FRENTE POLICIAL PUERTO INCA</t>
  </si>
  <si>
    <t>ADJUDICACION SIMPLIFICA</t>
  </si>
  <si>
    <t>SERVICIO DE MANTENIMIENTO DE VEHICULOS EN GENERAL PARA LA REGION POLICIAL UCAYALI</t>
  </si>
  <si>
    <t>037-1724: PERU SEGURO 2025</t>
  </si>
  <si>
    <t>POTENCIAMIENTO DE LA CAPACIDAD DE PROCESAMIENTO Y ALMACENAMIENTO DEL DATACENTER PRINCIPAL Y DE CONTINGENCIA PNP (SERVIDORES) Y EL DATACENTER DIRIN – PNP</t>
  </si>
  <si>
    <t>037-1724: PERU SEGURO 2026</t>
  </si>
  <si>
    <t>SERVICIO DE IMPLEMENTACIÓN DEL DATA CENTER DIRIN PNP (SITE DE CONTINGENCIA) E IMPLEMENTACIÓN DE SOLUCIÓN DE SEGURIDAD DE LA INFORMACIÓN Y PROTECCIÓN DE DATOS</t>
  </si>
  <si>
    <t>037-1724: PERU SEGURO 2027</t>
  </si>
  <si>
    <t>EQUIPAMIENTO DE LABORATORIOS DE CRIMINALÍSTICA EN DOS ESCUELAS DE FORMACIÓN POLICIAL (TRES LABORATORIOS)</t>
  </si>
  <si>
    <t>037-1724: PERU SEGURO 2028</t>
  </si>
  <si>
    <t>IMPLEMENTACIÓN DE SERVICIO DE SOLUCIÓN BIG DATA</t>
  </si>
  <si>
    <t>AS-SM-1-2021-RP-LORETO-1</t>
  </si>
  <si>
    <t>AS-SM-2-2021-RP-LORETO-1</t>
  </si>
  <si>
    <t>AS-SM-3-2021-RP-LORETO-1</t>
  </si>
  <si>
    <t>Servicio de mantenimiento y acondicionamiento de las instalaciones de la Unidad de Transito y Seguridad Vial de la IV Macro Región Policial Loreto.</t>
  </si>
  <si>
    <t>AS-SM-4-2021-RP-LORETO-1</t>
  </si>
  <si>
    <t>AS-SM-5-2021-RP-LORETO-1</t>
  </si>
  <si>
    <t>AS-SM-6-2021-RP-LORETO-1</t>
  </si>
  <si>
    <t>AS-SM-7-2021-RP-LORETO-1</t>
  </si>
  <si>
    <t>ADQUISICION DE MATERIALES DE LIMPIEZA, TOCADOR E HIGIENE PARA LAS REGIONES POLICIALES DE HUANUCO SAN MARTIN UCAYALI Y FRENTE POLICIAL PUERTO INCA</t>
  </si>
  <si>
    <t>ADQUISICION DE BATERIAS PARA LAS REGIONES POLICIALES DE HUANUCO, SAN MARTIN, UCAYALI Y EL FRENTE POLICIAL DE PUERTO INCA</t>
  </si>
  <si>
    <t>ADQUISICION DE INSUMOS QUIMICOS Y MATERIALES DE LABORATORIO PARA LAS UNIDADES ESPECIALIZADAS DE LAS REGIONES POLICIALES DE HUANUCO, SAN MARTIN Y UCAYALI</t>
  </si>
  <si>
    <t>SERVICIO DE MANTENIMIENTO Y ACONDICIONAMIENTO DE INFRAESTRUCTURA EN GENERAL PARA LA REGION POLICIAL HUANUCO</t>
  </si>
  <si>
    <t>SERVICIO DE MANTENIMIENTO Y ACONDICIONAMIENTO DE INFRAESTRUCTURA EN GENERAL PARA LA REGION POLICIAL SAN MARTIN</t>
  </si>
  <si>
    <t>SERVICIO DE MANTENIMIENTO Y ACONDICIONAMIENTO DE INFRAESTRUCTURA EN GENERAL PARA LA REGION POLICIAL UCAYALI</t>
  </si>
  <si>
    <t>SERVICIO DE MANTENIMIENTO Y ACONDICIONAMIENTO DE INFRAESTRUCTURA EN GENERAL PARA EL FRENTE POLICIAL PUERTO INCA</t>
  </si>
  <si>
    <t>SERVICIO DE ARRENDAMIENTO DE INMUEBLE PARA FUNCIONAMIENTO DE LA DIVISIÓN POLICIAL LEONCIO PRADO</t>
  </si>
  <si>
    <t>SERVICIO DE ARRENDAMIENTO DE INMUEBLE PARA FUNCIONAMIENTO DE LA COMISARIA PNP CAYHUAYNA</t>
  </si>
  <si>
    <t>SERVICIO DE ARRENDAMIENTO DE INMUEBLE PARA FUNCIONAMIENTO DE LA SEDE DEL FRENTE POLICIAL PUERTO INCA</t>
  </si>
  <si>
    <t xml:space="preserve">SERVICIO DE ALIMENTACIÓN DE CONSUMO HUMANO PARA PERSONAL PNP DEL DEPARTAMENTO DE INVESTIGACIÓN CRIMINAL DE LA REGIÓN POLICIAL HUÁNUCOACREPOL-HP Y OFAD REGION POLICIAL HUANUCO </t>
  </si>
  <si>
    <t xml:space="preserve">SERVICIO DE ALIMENTACIÓN DE CONSUMO HUMANO PARA PERSONAL PNP DE LA USE PNP HUANUCO, UNIDAD EJECUTORA 035-HSMU, OFAD V MACREPOL-HP Y OFAD REGIÓN POLICIAL HUÁNUCO </t>
  </si>
  <si>
    <t>SERVICIO DE ALIMENTACIÓN DE CONSUMO HUMANO PARA PERSONAL PNP DE LA CIA PNP HUÁNUCO Y DIVISIÓN MACRO REGIÓN DE INTELIGENCIA PNP HUÁNUCO</t>
  </si>
  <si>
    <t>SERVICIO DE ALIMENTACIÓN DE CONSUMO HUMANO PARA PERSONAL PNP DE LA UNEME PNP TARAPOTO Y UTSEVI PNP  Y UPIAT PNP  TARAPOTO  DE LA REGIÓN POLICIAL SAN MARTÍN</t>
  </si>
  <si>
    <t xml:space="preserve">SERVICIO DE ALIMENTACIÓN DE CONSUMO HUMANO PARA PERSONAL PNP DE LA USE PNP TARAPOTO DE LA REGIÓN POLICIAL SAN MARTÍN </t>
  </si>
  <si>
    <t>SERVICIO DE ALIMENTACIÓN DE CONSUMO HUMANO PARA PERSONAL PNP DE LA CIA PNP JUANJUI E INTELIGENCIA PNP JUANJUI DE LA REGIÓN POLICIAL SAN MARTIN</t>
  </si>
  <si>
    <t>SERVICIO DE ALIMENTACIÓN DE CONSUMO HUMANO PARA PERSONAL PNP DE LA CIA PNP MOYOBAMBA, OFAD DIVPOL PNP MOYOBAMBA Y EQUIPO DE  INTELIGENCIA PNP MOYOBAMBA DE LA REGIÓN POLICIAL SAN MARTÍN</t>
  </si>
  <si>
    <t>SERVICIO DE ALIMENTACIÓN DE CONSUMO HUMANO PARA PERSONAL PNP DE LA CIA PNP SAN ALEJANDRO DE LA REGIÓN POLICIAL UCAYALI</t>
  </si>
  <si>
    <t>SERVICIO DE ALIMENTACIÓN DE CONSUMO HUMANO PARA PERSONAL PNP DE LA CIA PNP AGUAYTÍA DE LA REGIÓN POLICIAL DE UCAYALI</t>
  </si>
  <si>
    <t>SERVICIO DE ALIMENTACIÓN DE CONSUMO HUMANO PARA PERSONAL PNP DE LA CIA PNP YARINACOCHA DE LA REGIÓN POLICIAL UCAYALI</t>
  </si>
  <si>
    <t>SERVICIO DE ALIMENTACIÓN DE CONSUMO HUMANO PARA PERSONAL PNP DE LA CIA PNP SAN FERNANDO DE LA REGIÓN POLICIAL UCAYALI</t>
  </si>
  <si>
    <t>SERVICIO DE ALIMENTACIÓN DE CONSUMO HUMANO PARA PERSONAL PNP DE SEGURIDAD DEL ESTADO PNP PUCALLPA, DIVINCRI PNP PUCALLPA Y DIVMRI UCAYALI DE LA REGIÓN POLICIAL UCAYALI</t>
  </si>
  <si>
    <t>SERVICIO DE ALIMENTACIÓN DE CONSUMO HUMANO PARA PERSONAL PNP DE LA CIA PNP PUCALLPA, UTSEVI PNP PUCALLPA, UNEME PNP PUCALLPA Y XIII MACREPOL UCAYALI DE LA REGIÓN POLICIAL UCAYALI</t>
  </si>
  <si>
    <t>LPI  01-2020</t>
  </si>
  <si>
    <t>LPI  02-2020</t>
  </si>
  <si>
    <t>PROCESO PREVISTO</t>
  </si>
  <si>
    <t>SECTOR : 07 INTERIOR</t>
  </si>
  <si>
    <t>PLIEGO: 070: INTENDENCIA NACIONAL DE BOMBEROS DEL PERÚ - INBP</t>
  </si>
  <si>
    <t>ADQUISICIÓN DE COMBUSTIBLE DIESEL B5-S50, GASOHOL 90, GASOHOL 95 Y GLP PARA LAS UNIDADES VEHICULARES DEL COMANDO NACIONAL, COMANDANCIAS DEPARTAMENTALES DE LIMA Y CALLAO</t>
  </si>
  <si>
    <t>N° 001-2019-INBP</t>
  </si>
  <si>
    <t xml:space="preserve">1, 091,560.10 </t>
  </si>
  <si>
    <t>REDCOL SAC 20505880171</t>
  </si>
  <si>
    <t>FINALIZADO</t>
  </si>
  <si>
    <t>CAMAROTES PLEGABLES DE CAMPAÑA PARA USO DEL PERSONAL US</t>
  </si>
  <si>
    <t>N° 1-2019-INBP</t>
  </si>
  <si>
    <t>BARRAS Y SOLES S.R.L.  20600112431</t>
  </si>
  <si>
    <t>SERVICIO DE MANTENIMIENTO CORRECTIVO DE VEHÍCULOS DOBLE PROPÓSITO AUTOBOMBA CONTRA INCENDIOS/RESCATE MARCA SPARTAN MODELO METRO STAR DE LA FLOTA VEHICULAR DE LA INTENDENCIA NACIONAL DE BOMBEROS DEL PERÚ O EQUIVALENTE</t>
  </si>
  <si>
    <t>N° 004-2019-INBP</t>
  </si>
  <si>
    <t>ZEMP FIRE AND RESCUE S.A.C. 20556176192</t>
  </si>
  <si>
    <t>SERVICIO DE MANTENIMIENTO PREVENTIVO Y/O CORRECTIVO DE HERRAMIENTAS DE RESCATE VEHICULAR HIDRÁULICO MARCA HOLMATRO O EQUIVALENTE</t>
  </si>
  <si>
    <t>N° 006-2019-INBP</t>
  </si>
  <si>
    <t>SUDAMERICA SPIRO FIRE S.A. 20265761560</t>
  </si>
  <si>
    <t>SERVICIO DE MANTENIMIENTO PREVENTIVO Y CORRECTIVO DE COMPRESORAS PARA RECARGA DE EPRA MARCA BAUER COMPRESSORS DEL CUERPO GENERAL DE BOMBEROS VOLUNTARIOS DEL PERÚ O EQUIVALENTES</t>
  </si>
  <si>
    <t xml:space="preserve"> N° 008-2019-INBP</t>
  </si>
  <si>
    <t>SERVICIO DE MANTENIMIENTO PREVENTIVO Y/O CORRECTIVO DE HERRAMIENTAS DE RESCATE VEHICULAR A BATERÍA MARCA HURST O EQUIVALENTE</t>
  </si>
  <si>
    <t>N° 007-2019-INBP</t>
  </si>
  <si>
    <t>FIREMED SOCIEDAD ANONIMA CERRADA 20538053377</t>
  </si>
  <si>
    <t>SERVICIO DE MANTENIMIENTO PREVENTIVO Y CORRECTIVO DE EQUIPOS DE PROTECCIÓN RESPIRATORIA AUTOCONTENIDO (EPRA) PARA BOMBEROS, MARCA SCOTT SAFETY CON NORMA NFPA 1981 Y 1982 O EQUIVALENTES</t>
  </si>
  <si>
    <t>N° 005-2019-INBP</t>
  </si>
  <si>
    <t>SERVICIO DE SEGURO OBLIGATORIO DE ACCIDENTES DE TRÁNSITO (SOAT) PARA LA FLOTA VEHICULAR DE LA INBP</t>
  </si>
  <si>
    <t>SUBASTA INVERSA</t>
  </si>
  <si>
    <t>N° 002-2019-INBP</t>
  </si>
  <si>
    <t>LA POSITIVA SEGUROS Y REASEGUROS 20100210909</t>
  </si>
  <si>
    <t>ADQUISICIÓN DE CAMIONETAS PARA LOS EQUIPOS DE BÚSQUEDA Y RESCATE URBANO - USAR PERÚ, NIVEL MEDIANO DEL CGBVP.</t>
  </si>
  <si>
    <t>LP-SM-3-2019-INBP-1</t>
  </si>
  <si>
    <t>AUTOMOTRIZ INCAMOTORS S.A.C. 20455307954</t>
  </si>
  <si>
    <t>CULMINADO PARCIALMENTE</t>
  </si>
  <si>
    <t>SUMINISTRO DE COMBUSTIBLE A NIVEL NACIONAL PARA LAS UNIDADES VEHICULARES DE LA INTENDENCIA NACIONAL DE BOMBEROS DEL PERÚ Y EL  CUERPO GENERAL DE BOMBEROS VOLUNTARIOS DEL PERÚ QUE COMPRENDE DIESEL B5 S-50, GASOHOL 90, GASAHOL 95 Y GAS GLP</t>
  </si>
  <si>
    <t>ADJUDICACIÓN PUN SIMPLIFICADA</t>
  </si>
  <si>
    <t>AS N° 2-2019-INBP derivada de la Subasta Inversa Electrónica N° 001-2019-INBP</t>
  </si>
  <si>
    <t xml:space="preserve">1, 747,000.76 </t>
  </si>
  <si>
    <t>RED DE COMBUSTIBLES LIQUIDOS SAC  20505880171</t>
  </si>
  <si>
    <t>ADQUISICIÓN DE MOTOTROZADORAS A COMBUSTIÓN CON MOTOR DE DOS TIEMPOS PARA DISCO DE CORTE DE 14 DE DIAMETRO PARA USO DE BOMBEROS EN UNIDADES DE RESCATE</t>
  </si>
  <si>
    <t>AS-SM-3-2019-INBP-1</t>
  </si>
  <si>
    <t>COMERCIAL VILCA SA 20125534393</t>
  </si>
  <si>
    <t>ADQUISICION DE EQUIPOS DE PROTECCION PERSONAL (EPP) PARA COMBATE DE INCENDIOS ESTRUCTURALES PARA EL CUERPO GENERAL DE BOMBEROS VOLUNTARIOS DEL PERU (CGBVP)</t>
  </si>
  <si>
    <t>N° 010-2018-IN-OGAF-OAB</t>
  </si>
  <si>
    <t>JADAR SRL 20340301201</t>
  </si>
  <si>
    <t>CONTRATO RESUELTO</t>
  </si>
  <si>
    <t>ADQUISICION DE CAMARA DE BUSQUEDA TECNICA CON SENSOR DE MOVIMIENTO PARA EL EQUIPO USAR PERU DEL CGBVP</t>
  </si>
  <si>
    <t>N° 4-2019-INBP</t>
  </si>
  <si>
    <t>ZEMP FIRE AND RESCUE SAC 20556176192</t>
  </si>
  <si>
    <t>ADQUISICION DE AMBULANCIAS URBANAS Y RURALES EQUIPADAS TIPO II - ITEMS 1 Y 2</t>
  </si>
  <si>
    <t>N° 05-2019-INBP</t>
  </si>
  <si>
    <t>BERTONATI TECHNOLOGIES SA 20517698131</t>
  </si>
  <si>
    <t>CONTRATACIÓN DEL SERVICIO DE LIMPIEZA PARA LAS SEDES DE LA INTENDENCIA NACIONAL DE BOMBEROS DEL PERÚ</t>
  </si>
  <si>
    <t>ADJUDICACIÓN SIMPLIFICADA N° 12-2019-INBP</t>
  </si>
  <si>
    <t>GRUPO SANFER CLEAN S.A.C. - SANFER CLEAN S.A.C.</t>
  </si>
  <si>
    <t>CONTRATACIÓN DEL SERVICIO DE MANTENIMIENTO DE INFRAESTRUCTURA DE LA COMPAÑÍA MAIZAVILCA N° 191</t>
  </si>
  <si>
    <t>ADJUDICACIÓN SIMPLIFICADA N° 020-2019-INBP</t>
  </si>
  <si>
    <t>CONSTRUCTORA MEGGA DEL PERU E.I.R.L.</t>
  </si>
  <si>
    <t>ADQUISICION DE ACCESORIOS PARA RESCATE EN ALTURAS</t>
  </si>
  <si>
    <t>Contratación Directa N° 004-2020</t>
  </si>
  <si>
    <t>ANDES OUTDOORS S.A.C</t>
  </si>
  <si>
    <t>CONTRATACION DEL SERVICIO DE SEGURIDAD Y VIGILANCIA PARA LA INTENDENCIA NACIONAL DE BOMBEROS DEL PERU</t>
  </si>
  <si>
    <t>Contratación Directa N° 001-2020</t>
  </si>
  <si>
    <t>GRUPO NACIONAL DE RESGUARDO S.A.C</t>
  </si>
  <si>
    <t>CONTRATACION DEL SERVICIO DE ALQUILER DE INMUEBLE PARA LA INTENDENCIA NACIONAL DE BOMBEROS DEL PERU</t>
  </si>
  <si>
    <t>Contratación Directa N° 003-2020</t>
  </si>
  <si>
    <t>CONTRATACION DEL SUMINISTRO DE COMBUSTIBLE PARA LAS UNIDADES VEHICULARES DE LA INTENDENCIA NACIONAL DE BOMBEROS DEL PERU, CUERPO GENERAL DE BOMBEROS DEL PERU - CGBVP A NIVEL NACIONAL</t>
  </si>
  <si>
    <t>Contratación Directa N° 002-2020-INBP-1</t>
  </si>
  <si>
    <t xml:space="preserve">RED DE COMBUSTIBLES LIQUIDOS SAC </t>
  </si>
  <si>
    <t xml:space="preserve">CONTRATACIÓN DEL SERVICIO DE SEGURIDAD Y VIGILANCIA PARA LA INTENDENCIA NACIONAL DE BOMBEROS DEL PERÚ </t>
  </si>
  <si>
    <t>CONTRATACION DIRECTA N°005-2020-INBP-1</t>
  </si>
  <si>
    <t xml:space="preserve">GRUPO NACIONAL DE RESGUARDO SAC </t>
  </si>
  <si>
    <t>CONTRATACIÓN DEL SUMINISTRO DE COMBUSTIBLE PARA LAS UNIDADES VEHICULARES DE LA INTENDENCIA NACIONAL DE BOMBEROS DEL PERÚ, CUERPO GENERAL DE BOMBEROS DEL PERÚ - CGBVP A NIVEL NACIONAL - ITEM 1</t>
  </si>
  <si>
    <t>CONTRATACION DIRECTA N°006-2020-INBP-1</t>
  </si>
  <si>
    <t>REDCOL - RED DE COMBUSTIBLE LIQUIDOS S.A.C</t>
  </si>
  <si>
    <t>SUMINISTRO DE COMBUSTIBLE  - DIESEL BS-S50, GASOHOL 90</t>
  </si>
  <si>
    <t xml:space="preserve">SUBASTA INVERSA ELECTRONICA N°01-2020-INBP-1
ITEM 23 – 27 CD – HUANCAVELICA </t>
  </si>
  <si>
    <t xml:space="preserve">ESTACION DE SERV. ESPINOZA ORE HNOS S.R.L. </t>
  </si>
  <si>
    <t>CONTRATACIÓN DEL SUMINISTRO DE COMBUSTIBLE A NIVEL NACIONAL PARA LAS UNIDADES VEHICULARES DE LA INTENDENCIA NACIONAL DE BOMBEROS DEL PERÚ, CUERPO GENERAL DE BOMBEROS VOLUNTARIOS DEL PERÚ QUE COMPRENDE DIESEL B5 S-50, GASOHOL 90, GASOHOL 95 Y GAS GLP - ITEM 2</t>
  </si>
  <si>
    <t>COMPLEMENTARIO</t>
  </si>
  <si>
    <t>CONTRATO COMPLEMENTARIO AL CONTRATO N°11-2019-INBP - ITEM 2</t>
  </si>
  <si>
    <t>SUMINISTRO DE COMBUSTIBLE DIESEL BS-S50, GASOHOL 90, GASOHOL 95 Y GAS LICUADO DE PETROLEO GLP PARA LAS UNIDADES VEHICULARES DE LA INTENDENCIA NACIONAL DE BOMBEROS DEL PERU - CGBVP PARA LAS 27 COMANDANCIAS DEPARTAMENTALES DEL PERU - ITEM 08 - CUSCO</t>
  </si>
  <si>
    <t xml:space="preserve">SUBASTA INVERSA ELECTRONICA N°01-2020-INBP-1
ITEM 08 –  CUSCO </t>
  </si>
  <si>
    <t>SERVICENTRO JAKELINE SCRL</t>
  </si>
  <si>
    <t>SUMINISTRO DE COMBUSTIBLE DIESEL BS-S50, GASOHOL 90, GASOHOL 95 Y GAS LICUADO DE PETROLEO GLP PARA LAS UNIDADES VEHICULARES DE LA INTENDENCIA NACIONAL DE BOMBEROS DEL PERU - CGBVP PARA LAS 27 COMANDANCIAS DEPARTAMENTALES DEL PERU - ITEM 09 - JUNIN CENTRO</t>
  </si>
  <si>
    <t xml:space="preserve">SUBASTA INVERSA ELECTRONICA N°01-2020-INBP-2
ITEM 09 –  JUNIN CENTRO </t>
  </si>
  <si>
    <t>CORPORACION RIO BRANCO S.A.</t>
  </si>
  <si>
    <t>SUMINISTRO DE COMBUSTIBLE DIESEL BS-S50, GASOHOL 90, GASOHOL 95 Y GAS LICUADO DE PETROLEO GLP PARA LAS UNIDADES VEHICULARES DE LA INTENDENCIA NACIONAL DE BOMBEROS DEL PERU - CGBVP PARA LAS 27 COMANDANCIAS DEPARTAMENTALES DEL PERU - ITEM 01 - LIMA Y CALLAO</t>
  </si>
  <si>
    <t xml:space="preserve">SUBASTA INVERSA ELECTRONICA N°01-2020-INBP-2
ITEM 01 –  LIMA Y CALLAO </t>
  </si>
  <si>
    <t>CONTRATACION DE SEGUROS OBLIGATORIO DE ACCIDENTE DE TRANSITO (SOAT)</t>
  </si>
  <si>
    <t xml:space="preserve">SUBASTA INVERSA ELECTRONICA N°02-2020-INBP-1 </t>
  </si>
  <si>
    <t>MAPFRE PERU COMPAÑÍA DE SEGUROS Y REASEGUROS S.A</t>
  </si>
  <si>
    <t>SUMINISTRO DE COMBUSTIBLE DIESEL BS-S50, GASOHOL 90, GASOHOL 95 Y GAS LICUADO DE PETROLEO GLP PARA LAS UNIDADES VEHICULARES DE LA INTENDENCIA NACIONAL DE BOMBEROS DEL PERU - CGBVP PARA LAS 27 COMANDANCIAS DEPARTAMENTALES DEL PERU - ITEM 07 - TACNA</t>
  </si>
  <si>
    <t xml:space="preserve">SUBASTA INVERSA ELECTRONICA N°01-2020-INBP-2                  ITEM 07 - TACNA </t>
  </si>
  <si>
    <t>ESTACION DE SERVICIOS TEXA´S S.A.C</t>
  </si>
  <si>
    <t>SERVICIO DE MANTENIMIENTO PREVENTIVO DE VEHICULOS DE DOBLE PROPOSITO AUTOBOMBA CONTRA INCENDIOS/RESCATE MARCA SPARTAN MODELO METRO STAR DEL CUERPO GENERAL DE BOMBEROS VOLUNTARIOS DEL PERU</t>
  </si>
  <si>
    <t>CONTRATACION DIRECTA N°008-2020-INBP-1</t>
  </si>
  <si>
    <t>ZEMP FIRE AND RESCUE S.A.C.</t>
  </si>
  <si>
    <t>CONTRATACION DE SERVICIO DE SEGURIDAD Y VIGILANCIA PARA LA INTENDENCIA NACIONAL DE BOMBEROS DEL PERU, LAS COMPAÑIAS Y COMANDANCIAS DEPARTAMENTALES DE LIMA Y CALLAO DEL CUERPO GENERAL DE BOMBEROS VOLUNTARIOS DEL PERU – DERIVADO DE LA CP-SM-2-2019-INBP-1</t>
  </si>
  <si>
    <t>ADJUDICACION SIMPLIFICADA N° 001-2020-INBP-2</t>
  </si>
  <si>
    <t>SEGURIDAD Y PROTECCION PATRIMONIAL S.A.C.</t>
  </si>
  <si>
    <t>ADQUISICION DE EQUIPOS DE PROTECCION PERSONAL (EPPS) PARA COMBATE DE INCENDIOS ESTRUCTURALES PARA EL CUERPO GENERAL DE BOMBEROS VOLUNTARIOS DEL PERU (CGBVP)</t>
  </si>
  <si>
    <t>CONTRATACION DIRECTA N° 007-2020-INBP-1</t>
  </si>
  <si>
    <t>LION FIRST RESPONDER PPE INC.</t>
  </si>
  <si>
    <t>ADQUISICION DE VEHICULO DE RESCATE 4 X 4 – GRUPO USAR - TACNA</t>
  </si>
  <si>
    <t>ADJUDICACION SIMPLIFICADA N° 003-2020-INBP-1</t>
  </si>
  <si>
    <t>AMEZAGA ARELLANO S.A.C. INGENIEROS</t>
  </si>
  <si>
    <t>ADQUISICION DE KITS DE RESCATE PARA USO DE BOMBEROS</t>
  </si>
  <si>
    <t>LICITACION PUBLICA N°001-2020-INBP-1
ITEM 01</t>
  </si>
  <si>
    <t>LICITACION PUBLICA N°001-2020-INBP-1
ITEM 02</t>
  </si>
  <si>
    <t>SERVICIO DE SEGURIDAD Y VIGILANCIA</t>
  </si>
  <si>
    <t>018-2019</t>
  </si>
  <si>
    <t>M.R.G. SECURITY S.A.C</t>
  </si>
  <si>
    <t xml:space="preserve">EL PLAZO DE EJECUCION ES DE 730 DIAS CALENDRIOS, COMPUTANDOSE A PARTIR DEL 03/12/2019 HASTA EL 02/12/2021 </t>
  </si>
  <si>
    <t>002-2019</t>
  </si>
  <si>
    <t>SEGURIDAD Y SERVICIOS COMPLEMENTARIOS S.R.L.</t>
  </si>
  <si>
    <t xml:space="preserve">EL PLAZO DE EJECUCION ES DE 730 DIAS CALENDRIOS, COMPUTANDOSE A PARTIR DEL 07/06/2019 HASTA EL 06/06/2021 </t>
  </si>
  <si>
    <t>LIMPIEZA Y MANTENIMIENTO</t>
  </si>
  <si>
    <t>017-2019</t>
  </si>
  <si>
    <t>BRILLOSOL PERU S.A.C.</t>
  </si>
  <si>
    <t>CONTRATO RESUELTO CON FECHA 25/08/2020</t>
  </si>
  <si>
    <t>016-2019</t>
  </si>
  <si>
    <t xml:space="preserve">EL PLAZO DE EJECUCION ES DE 730 DIAS CALENDRIOS, COMPUTANDOSE A PARTIR DEL 08/11/2019 HASTA EL 07/11/2021 </t>
  </si>
  <si>
    <t>015-2019</t>
  </si>
  <si>
    <t>CONSORCIO INTEGRADO POR SERVICIOS MULTIPLES SOLIMPSA S.A.C y LAMOSA SERVICE S.A.C</t>
  </si>
  <si>
    <t xml:space="preserve">EL PLAZO DE EJECUCION ES DE 730 DIAS CALENDRIOS, COMPUTANDOSE A PARTIR DEL 15/11/2019 HASTA EL 14/11/2021 </t>
  </si>
  <si>
    <t>014-2019</t>
  </si>
  <si>
    <t xml:space="preserve">EL PLAZO DE EJECUCION ES DE 730 DIAS CALENDRIOS, COMPUTANDOSE A PARTIR DEL 29/10/2019 HASTA EL 28/10/2021 </t>
  </si>
  <si>
    <t>013-2019</t>
  </si>
  <si>
    <t>GRUPO DILCORPS SERVICIOS INTEGRALES DE LIMPIEZA S.A.C</t>
  </si>
  <si>
    <t>012-2019</t>
  </si>
  <si>
    <t>CORPORACIÓN EXCLUSIVA J&amp;A SOCIEDAD ANONIMA CERRADA – COREJA S.A.C</t>
  </si>
  <si>
    <t xml:space="preserve">EL PLAZO DE EJECUCION ES DE 730 DIAS CALENDRIOS, COMPUTANDOSE A PARTIR DEL 26/10/2019 HASTA EL 25/10/2021 </t>
  </si>
  <si>
    <t>011-2019</t>
  </si>
  <si>
    <t>SERVICIOS GENERALES AVANZAR S.R.L.</t>
  </si>
  <si>
    <t xml:space="preserve">EL PLAZO DE EJECUCION ES DE 730 DIAS CALENDRIOS, COMPUTANDOSE A PARTIR DEL 26/10/2019 HASTA EL 25/10/201 </t>
  </si>
  <si>
    <t>010-2019</t>
  </si>
  <si>
    <t>CORPORACION STAR CLEAN S.A.C. - STAR CLEAN S.A.C</t>
  </si>
  <si>
    <t xml:space="preserve">EL PLAZO DE EJECUCION ES DE 730 DIAS CALENDRIOS, COMPUTANDOSE A PARTIR DEL 23/10/2019 HASTA EL 22/10/2021 </t>
  </si>
  <si>
    <t>009-2019</t>
  </si>
  <si>
    <t>008-2019</t>
  </si>
  <si>
    <t>007-2019</t>
  </si>
  <si>
    <t xml:space="preserve">EL PLAZO DE EJECUCION ES DE 730 DIAS CALENDRIOS, COMPUTANDOSE A PARTIR DEL 22/10/2019 HASTA EL 21/10/2021 </t>
  </si>
  <si>
    <t>006-2019</t>
  </si>
  <si>
    <t>TELEFONIA FIJA</t>
  </si>
  <si>
    <t>005-2019</t>
  </si>
  <si>
    <t>AMERICA MOVIL PERU S.A.C.</t>
  </si>
  <si>
    <t xml:space="preserve">EL PLAZO DE EJECUCION ES DE 1096 DIAS CALENDARIO, COMPUTANDOSE A PARTIR DEL 26/09/2019 HASTA EL 25/09/2022 </t>
  </si>
  <si>
    <r>
      <t xml:space="preserve">
</t>
    </r>
    <r>
      <rPr>
        <sz val="9"/>
        <color indexed="8"/>
        <rFont val="Arial"/>
        <family val="2"/>
      </rPr>
      <t xml:space="preserve">ITEM N° 01 ENLACE A INTERNET </t>
    </r>
  </si>
  <si>
    <t>004-2019</t>
  </si>
  <si>
    <t>OPTICAL TECHNOLOGIES SAC</t>
  </si>
  <si>
    <t xml:space="preserve">EL PLAZO DE EJECUCION ES DE 730 DIAS CALENDRIOS, COMPUTANDOSE A PARTIR DEL 10/09/2019 HASTA EL 09/09/2021 </t>
  </si>
  <si>
    <r>
      <t xml:space="preserve">
</t>
    </r>
    <r>
      <rPr>
        <sz val="9"/>
        <color indexed="8"/>
        <rFont val="Arial"/>
        <family val="2"/>
      </rPr>
      <t>ITEM N° 02 CIRCUITO DE DATOS</t>
    </r>
  </si>
  <si>
    <t>VIETTEL PERU S.A.C.</t>
  </si>
  <si>
    <t>MENSAJERIA</t>
  </si>
  <si>
    <t>003-2019</t>
  </si>
  <si>
    <t>OLVA COURIER S.A.C</t>
  </si>
  <si>
    <t>EL PLAZO DE EJECUCION FUE AMPLIADO HASTA EL  23/10/2020</t>
  </si>
  <si>
    <t>SEGUROS PATRIMONIALES</t>
  </si>
  <si>
    <t>001-2019</t>
  </si>
  <si>
    <t>PACIFICO COMPAÑIA DE SEGUROS Y REASEGUROS</t>
  </si>
  <si>
    <t xml:space="preserve">EL PLAZO DE EJECUCION ES DE 365 DIAS CALENDRIOS, COMPUTANDOSE A PARTIR DEL 13/04/2019 HASTA EL 12/04/2020 </t>
  </si>
  <si>
    <t xml:space="preserve">COMBUSTIBLE (GASOHOL95 PLUS) </t>
  </si>
  <si>
    <t>C&amp;M SERVICENTROS SAC</t>
  </si>
  <si>
    <t xml:space="preserve">EL PLAZO DE EJECUCION ES DE 730 DIAS CALENDRIOS, COMPUTANDOSE A PARTIR DEL 14/06/2019 HASTA EL 13/06/2020 O HASTA AGOTAR STOCK </t>
  </si>
  <si>
    <t>001-2020</t>
  </si>
  <si>
    <t>VEMER SECURITY S.A.C</t>
  </si>
  <si>
    <t xml:space="preserve">EL PLAZO DE EJECUCION ES DE 730 DIAS CALENDRIOS, COMPUTANDOSE A PARTIR DEL 19/08/2020 HASTA EL 18/08/2022 </t>
  </si>
  <si>
    <t>008-2020</t>
  </si>
  <si>
    <t>S/.155.680,80</t>
  </si>
  <si>
    <t>EMPRESA DE PROTECCIÓN PARTICULAR S.A.C.</t>
  </si>
  <si>
    <t xml:space="preserve">EL PLAZO DE EJECUCION ES DE 730 DIAS CALENDRIOS, COMPUTANDOSE A PARTIR DEL 26/08/2020 HASTA EL 25/08/2022 </t>
  </si>
  <si>
    <t>007-2020</t>
  </si>
  <si>
    <t>BOXER SECURITY CORPORATIVA S.R.L</t>
  </si>
  <si>
    <t xml:space="preserve">EL PLAZO DE EJECUCION ES DE 730 DIAS CALENDRIOS, COMPUTANDOSE A PARTIR DEL 16/07/2020 HASTA EL 15/07/2022 </t>
  </si>
  <si>
    <t>006-2020</t>
  </si>
  <si>
    <t>SEGURIDAD PERU Y SERVICIOS VARIOS S.R.L.</t>
  </si>
  <si>
    <t xml:space="preserve">EL PLAZO DE EJECUCION ES DE 730 DIAS CALENDRIOS, COMPUTANDOSE A PARTIR DEL 19/07/2020 HASTA EL 18/07/2022 </t>
  </si>
  <si>
    <t>005-2020</t>
  </si>
  <si>
    <t>PROTECCION  RESGUARDO CONTROL S.A.C</t>
  </si>
  <si>
    <t>004-2020</t>
  </si>
  <si>
    <t>PROTEGE PERU MULTISERVICIOS S.R.L.</t>
  </si>
  <si>
    <t xml:space="preserve">EL PLAZO DE EJECUCION ES DE 730 DIAS CALENDRIOS, COMPUTANDOSE A PARTIR DEL 10/07/2020 HASTA EL 18/07/2022 </t>
  </si>
  <si>
    <t>003-2020</t>
  </si>
  <si>
    <t>REAL SERVICE S.A.C</t>
  </si>
  <si>
    <t>COMPAÑÍA INTERAMERICANA DE SEGURIDAD Y VIGILANCIA PRIVADA  - INSEVIG. S.R.L.</t>
  </si>
  <si>
    <t xml:space="preserve">EL PLAZO DE EJECUCION ES DE 730 DIAS CALENDRIOS, COMPUTANDOSE A PARTIR DEL 03/03/2020 HASTA EL 02/03/2022 </t>
  </si>
  <si>
    <t>019-2019</t>
  </si>
  <si>
    <t>A &amp; T SECURITY NATIONAL S.A.C.</t>
  </si>
  <si>
    <t xml:space="preserve">EL PLAZO DE EJECUCION ES DE 730 DIAS CALENDRIOS, COMPUTANDOSE A PARTIR DEL 08/12/2019 HASTA EL 07/12/2021 </t>
  </si>
  <si>
    <t>TELEFONIA MOVIL</t>
  </si>
  <si>
    <t>020-2019</t>
  </si>
  <si>
    <t>ENTEL PERU S.A.C.</t>
  </si>
  <si>
    <t xml:space="preserve">EL PLAZO DE EJECUCION ES DE 730 DIAS CALENDRIOS, COMPUTANDOSE A PARTIR DEL 17/01/2020 HASTA EL 16/01/2022 </t>
  </si>
  <si>
    <t>TRASLADO DE PRODUCTOS PIROTECNICOS</t>
  </si>
  <si>
    <t>002-2020</t>
  </si>
  <si>
    <t>BENJI ALEJANDRO AQUIJE CHORRES</t>
  </si>
  <si>
    <t xml:space="preserve">EL PLAZO DE EJECUCION ES DE 4 DIAS CALENDRIOS, COMPUTANDOSE A PARTIR DEL 15/02/2020 HASTA EL 18/02/2020 </t>
  </si>
  <si>
    <t>009-2020</t>
  </si>
  <si>
    <t xml:space="preserve">EL PLAZO DE EJECUCION ES DE 365 DIAS CALENDRIOS, COMPUTANDOSE A PARTIR DEL 14/09/2020 HASTA EL 14/09/2021 </t>
  </si>
  <si>
    <t>PROYECCION 2021</t>
  </si>
  <si>
    <t>MONTO REFERENCIAL AL CONTRATO ANTERIOR</t>
  </si>
  <si>
    <t>ARRENDAMIENTO (*)</t>
  </si>
  <si>
    <t xml:space="preserve">COMBUSTIBLE (DIESEL B5-S50) </t>
  </si>
  <si>
    <t>PLIEGO: 073: SUPERINTENDENCIA NACIONAL DE MIGRACIONES</t>
  </si>
  <si>
    <t>SUMINISTRO DE LIBRETAS DE PASAPORTE ELECTRONICOS Y LAMINAS DE SEGURIDAD</t>
  </si>
  <si>
    <t>CONVENIO</t>
  </si>
  <si>
    <t>PROCEDIMIENTO CLASICO</t>
  </si>
  <si>
    <t>ST-22502038</t>
  </si>
  <si>
    <t>RUC N° 20601089930 IN CONTINU ET SERVICES S.A.S.</t>
  </si>
  <si>
    <t>SE ENCUENTRA EN ARBITRAJE</t>
  </si>
  <si>
    <t>SERVICIO DE SEGURIDAD Y VIGILANCIA PARA MIGRACIONES A NIVEL LIMA Y CALLAO</t>
  </si>
  <si>
    <t>006-2018-MIGRACIONES</t>
  </si>
  <si>
    <t>RUC N° 20100717124 PROTECCION Y RESGUARDO S.A.</t>
  </si>
  <si>
    <t>PRESTACION ACCESORIA: ADQUISICION DE CORTAFUEGO DE APLICACIONES WEB (WAF)</t>
  </si>
  <si>
    <t>009-2019-MIGRACIONES</t>
  </si>
  <si>
    <t xml:space="preserve">RUC N° 20516530686 GRUPO ELECTRODATA S.A.C. </t>
  </si>
  <si>
    <t>LA PRESTACION PRINCIPAL SE ENCUENTRA PAGADA EN SU TOTALIDAD</t>
  </si>
  <si>
    <t>PRESTACION ACCESORIA: MANTENIMIENTO PREVENTIVO (1,000KM; 7,500KM; 15,000KM) - ITEM N° 01 (VEHICULO TIPO VAN)</t>
  </si>
  <si>
    <t>004-2019-MIGRACIONES</t>
  </si>
  <si>
    <t>RUC N° 20349065488 EUROSHOP S.A.</t>
  </si>
  <si>
    <t>PRESTACION ACCESORIA: MANTENIMIENTO PREVENTIVO (1,000KM; 7,500KM; 15,000KM) - ITEM N° 04 (TIPO SUB 1)</t>
  </si>
  <si>
    <t>PRESTACION ACCESORIA: MANTENIMIENTO PREVENTIVO (1,000KM; 5,000KM; 10,000KM) - ITEM N° 05 (VEHICULO SUV 2)</t>
  </si>
  <si>
    <t>RUC N° 20100144922 GRUPO PANA S.A.</t>
  </si>
  <si>
    <t>PRESTACION ACCESORIA: MANTENIMIENTO PREVENTIVO (1,000KM; 5,000KM; 10,000KM) - ITEM N° 03 (CAMIONETA PICK UP 4X4)</t>
  </si>
  <si>
    <t>RUC N° 20160286068 MAQUINARIAS S.A.</t>
  </si>
  <si>
    <t>PRESTACION ACCESORIA: MANTENIMIENTO PREVENTIVO, SOPORTE, CAPACITACION - EQUIPAMIENTO PARA LA DATA CENTER 2DA ETAPA DEL PROYECTO DE MEJORAMIENTO DE LOS SERVICIOS MIGRATORIOS</t>
  </si>
  <si>
    <t>003-2019-MIGRACIONES</t>
  </si>
  <si>
    <t>RUC N° 20550126959 REDES Y SERVICIOS S.A.C.</t>
  </si>
  <si>
    <t xml:space="preserve">PRESTACION ACCESORIA: MANTENIMIENTO PREVENTIVO DE 1,000KM, 5,000KM Y 10,000KM </t>
  </si>
  <si>
    <t>007-2019-MIGRACIONES</t>
  </si>
  <si>
    <t>RUC N° 20259629749 IMPORTACIONES MAZUMO E.I.R.L.</t>
  </si>
  <si>
    <t>SERVICIO DE MANTENIMIENTO PREVENTIVO Y CORRECTIVO DE DOS (02) ASCENSORES MARCA OTIS DE LA SEDE CENTRAL DE LA SUPERINTENDENCIA NACIONAL DE MIGRACIONES</t>
  </si>
  <si>
    <t>008-2019-MIGRACIONES</t>
  </si>
  <si>
    <t>RUC N° 20100057523 ASCENSORES S.A.</t>
  </si>
  <si>
    <t>ADQUISICIÓN DE TARJETAS ELECTRÓNICAS DE CONSUMO DE ALIMENTOS PARA EL PERSONAL BAJO EL RÉGIMEN LABORAL DEL DECRETO LEGISLATIVO Nº 276 DE LA SUPERINTENDENCIA NACIONAL DE MIGRACIONES</t>
  </si>
  <si>
    <t>RUC N° 20507852549 SODEXO PASS PERU S.A.C.</t>
  </si>
  <si>
    <t>PRESTACION ACCESORIA: SOPORTE TECNICO Y CAPACITACION - ADQUISICION DE UN SISTEMA INTEGRADO DE ATENCION AL USUARIO DE LA SUPERINTENDENCIA NACIONAL DE MIGRACIONES</t>
  </si>
  <si>
    <t>010-2019-MIGRACIONES</t>
  </si>
  <si>
    <t>RUC N° 20124256608 INDUSTRIAL ALUMINIO TORIBIO EIRL</t>
  </si>
  <si>
    <t>ADQUISICIÓN DE LICENCIA PARA LOS EQUIPOS DE SEGURIDAD PARA CORREO ELECTRÓNICO - ANTISPAM</t>
  </si>
  <si>
    <t>017-2019-MIGRACIONES</t>
  </si>
  <si>
    <t>ADQUISICION DE SOLUCIÓN DE ANTIVIRUS PARA LA SUPERINTENDENCIA NACIONAL DE MIGRACIONES</t>
  </si>
  <si>
    <t>RUC N° 20475805101 INNOVARE E - BUSINESS S.A.C.</t>
  </si>
  <si>
    <t>ADQUISICION DE AGUA SIN GAS</t>
  </si>
  <si>
    <t>001-2019-MIGRACIONES</t>
  </si>
  <si>
    <t>RUC N° 20117354793 QUINTO DAMIAN HERMANOS S.A.C.</t>
  </si>
  <si>
    <t>PRESTACION ACCESORIA: MANTENIMIENTO, SOPORTE, CAPACITACION, ASESORIAS - ADQUISICION DE SERVIDORES DE RESPALDO</t>
  </si>
  <si>
    <t>002-2019-MIGRACIONES</t>
  </si>
  <si>
    <t>RUC N° 20602131549 AI INVERSIONES PALO ALTO II S.A.C.</t>
  </si>
  <si>
    <t>SERVICIO DE SEGUROS MULTIRRIESGO, 3D (HONESTIDAD, DESAPARICION Y DESTRUCCION), VEHICULOS, TRANSPORTE NACIONAL Y ACCIDENTES PERSONALES POR COMISION DE SERVICIOS PARA LA SUPERINTENDENCIA NACIONAL DE MIGRACIONES</t>
  </si>
  <si>
    <t>RUC N° 20100041953 RIMAC SEGUROS Y REASEGUROS</t>
  </si>
  <si>
    <t>SERVICIO DE TELEFONIA MOVIL PARA LA SUPERINTENDENCIA NACIONAL DE MIGRACIONES</t>
  </si>
  <si>
    <t>018-2019-MIGRACIONES</t>
  </si>
  <si>
    <t>RUC N° 20106897914 ENTEL PERU S.A.</t>
  </si>
  <si>
    <t>ADQUISICION DE COMBUSTIBLE DIESEL B5 S50 JEFATURA ZONAL DE TACNA</t>
  </si>
  <si>
    <t>RUC N° 20520012428 DISTRIBUCIONES GENERALES SEÑOR DE LOS MILAGROS S.A.C.</t>
  </si>
  <si>
    <t>ADQUISICION DE SISTEMA DE VIDEO CONFERENCIA PARA LA SUPERINTENDENCIA NACINAL DE MIGRACIONES</t>
  </si>
  <si>
    <t>020-2019-MIGRACIONES</t>
  </si>
  <si>
    <t>RUC N° 20502719948 CONVEXUS COMUNICACIONES REDES Y SISTEMAS S.A.C.</t>
  </si>
  <si>
    <t>ADQUISICION DE SWITCH DE RED PARA LA SUPERINTENDENCIA NACIONAL DE MIGRACIONES</t>
  </si>
  <si>
    <t>024-2019-MIGRACIONES</t>
  </si>
  <si>
    <t>SERVICIO DE DISEÑO Y APLICACIÓN DE ENCUESTAS PARA LA SUPERINTENDENCIA NACIONAL DE MIGRACIONES</t>
  </si>
  <si>
    <t>019-2019-MIGRACIONES</t>
  </si>
  <si>
    <t>RUC N° 20510496168 CEL SAT (PERU) COM S.A.C.</t>
  </si>
  <si>
    <t>ADQUISICION DE COMBUSTIBLE PARA LAS UNIDADES VEHICULARES DE LA SEDE CENTRAL DE LA SUPERINTENDENCIA NACIONAL DE MIGRACIONES</t>
  </si>
  <si>
    <t>021-2019-MIGRACIONES</t>
  </si>
  <si>
    <t>RUC N° 20535614548 OPERADORES DE ESTACIONES S.A.C.</t>
  </si>
  <si>
    <t>SERVICIO DE LIMPIEZA DE LOCALES</t>
  </si>
  <si>
    <t>RUC N° 20255162579 GRUPO GERENCIAL ASESORIA Y SERVICIOS INTEGRALES S.R.L.</t>
  </si>
  <si>
    <t>PRESTACION ACCESORIA: SOPORTE TECNICO Y SEGURIDAD GESTIONADA - ADQUISICION DE SUSCRIPCIONES PARA LOS EQUIPOS DE SEGURIDAD PERIMETRAL FIREWALL PA-3060 PARA LA SUPERINTENDENCIA NACIONAL DE MIGRACIONES</t>
  </si>
  <si>
    <t>025-2019-MIGRACIONES</t>
  </si>
  <si>
    <t>RUC N° 20524531861 THINK NETWORKS PERU S.A.C.</t>
  </si>
  <si>
    <t>SERVICIO DE TOMA DE INVENTARIO PATRIMONIAL AL CIERRE DEL EJERCICIO 2019 PARA LA SUPERINTENDENCIA NACIONAL DE MIGRACIONES</t>
  </si>
  <si>
    <t>026-2019-MIGRACIONES</t>
  </si>
  <si>
    <t>RUC N° 20184662796 PT &amp; J SOLUCIONES EMPRESARIALES S.A.C.</t>
  </si>
  <si>
    <t>SERVICIO DE HOUSING PARA EL SERVICIO DE EMISION DESCENTRALIZADA DE PASAPORTES ELECTRONICOS</t>
  </si>
  <si>
    <t>001-2020-MIGRACIONES</t>
  </si>
  <si>
    <t>RUC N° 20428698569 AMERICATEL PERU S.A.</t>
  </si>
  <si>
    <t>RUC N° 20542590344 EMPRESA 1000 JOBS S.A.C.</t>
  </si>
  <si>
    <t>SERVICIO DE ELABORACION DE MICROFORMAS CON VALOR LEGAL PARA LA SUPERINTENDECIA NACIONAL DE MIGRACIONES</t>
  </si>
  <si>
    <t>023-2019-MIGRACIONES</t>
  </si>
  <si>
    <t>RUC N° 20505409010 CYBERSEC CONSULT S.A.</t>
  </si>
  <si>
    <t>SERVICIO DE TRANSMISION DE DATOS Y ACCESO A INTERNET PARA LAS OFICINAS REMOTAS A NIVEL NACIONAL - ITEM N° 02: SEDE OPERATIVAS TIPO 2</t>
  </si>
  <si>
    <t>004-2017-MIGRACIONES</t>
  </si>
  <si>
    <t>RUC N° 20100017491 TELEFONICA DEL PERU S.A.A.</t>
  </si>
  <si>
    <t>SERVICIO DE ALQUILER DE INMUEBLE PARA EL FUNCIONAMIENTO DE LA JEFATURA ZONAL DE PUERTO MALDONADO</t>
  </si>
  <si>
    <t>002-2017-MIGRACIONES</t>
  </si>
  <si>
    <t>RUC N° 10215103787 MARIA DEL ROSARIO FERNANDEZ MEJIA</t>
  </si>
  <si>
    <t>SERVICIO DE ALQUILER DE INMUEBLE PARA EL ARCHIVO CENTRAL</t>
  </si>
  <si>
    <t>006-2017-MIGRACIONES</t>
  </si>
  <si>
    <t>RUC N° 20516841177 BASPER TWO E.I.R.L.</t>
  </si>
  <si>
    <t>SERVICIO DE CONSULTORIA PARA LA IMPLEMENTACION Y CERTIFICACION DE UNA LINEA DE PRODUCCION DE MICROFORMAS PARA LA SUPERINTENDENCIA NACIONAL DE MIGRACIONES</t>
  </si>
  <si>
    <t>022-2019-MIGRACIONES</t>
  </si>
  <si>
    <t>ADQUISICION DE HERRAMIENTA DE GESTION DE EVENTOS E INFORMACION DE SEGURIDAD - SIEM</t>
  </si>
  <si>
    <t>004-2020-MIGRACIONES</t>
  </si>
  <si>
    <t>FORMULACION DE CONSULTAS Y OBSERVACIONES</t>
  </si>
  <si>
    <t>SOLUCION DE EQUIPAMIENTO DE SEGURIDAD FIREWALL</t>
  </si>
  <si>
    <t>003-2020-MIGRACIONES</t>
  </si>
  <si>
    <t>SERVICIO DE ANALISIS DE VULNERABILIDAD EN SISTEMAS E INFRAESTRUCTURA DE TECNOLOGIAS DE INFORMACION Y COMUNICACIÓN</t>
  </si>
  <si>
    <t>ABSOLUCION DE CONSULTAS Y OBSERVACIONES</t>
  </si>
  <si>
    <t>SERVICIO DE CONECTIVIDAD Y ACCESO A INTERNET PARA LA SUPERINTENDENCIA NACIONAL DE MIGRACIONES</t>
  </si>
  <si>
    <t>002-2020-MIGRACIONES</t>
  </si>
  <si>
    <t>ADQUISICION DE INSUMOS MEDICOS Y EQUIPOS DE PROTECCION EN RESPUESTA DE EMERGENCIA POR COVID-19 - OVEROL IMPERMEABLE CON CAPUCHA DESCARTABLE</t>
  </si>
  <si>
    <t>009-2020-MIGRACIONES</t>
  </si>
  <si>
    <t>ADQUSICION DE EQUIPAMIENTO DE SEGURIDAD ANTISPAM</t>
  </si>
  <si>
    <t>EVALUACION Y CALIFICACION DE OFERTA</t>
  </si>
  <si>
    <t>SERVICIO DE MENSAJERIA LOCAL Y NACIONAL PARA LA SUPERINTENDENCIA NACIONAL DE MIGRACIONES</t>
  </si>
  <si>
    <t>MASCARILLADESCARTABLE DE USONOHOSPITALARIOPARASALUD OCUPACIONAL : MASCARILLAFACIAL DESCARTABLE (TIPOI)
LIBREDELATEXPERMITECEÑIRESTRECHAMENTESOBRELANARIZ, BOCAYBARBILLAPERMITECEÑIRESTRECHAMENTEENLOS
LATERALES ANCHO 8.50 cm - 10.00 cm LARGO 17.01 cm - 18.00 cm PUENTE NASAL: BARRA MOLDEABLE DE ADAPTACION
ANATOMICAA LA NARIZ EN EL BORDE SUPERIOR DE MASCARILLA, PROTEGIDA PARA NO LESIONAR LA PIEL MATERIAL PUENTE
NASAL: POLIETILENOCON METAL 100 mm - 109 mm SUJETADOR: BUCLES PARASUJECION EN OREJAS MATERIAL DE MASCARILLA:
COMPUESTOPOR CAPAQUEACTUACOMOFILTROQUE SECOLOCA, UNEOMOLDEAENTRECAPASDE TELAN° DECAPAS: 3 CAPA
INTERNA: TELA NO TEJIDA DE POLIPROPILENO GRAMAJE: 25 g/m2 CAPA MEDIA (FILTRO) : METBLOWN GRAMAJE: 25 g/m2 CAPA
EXTERNA: TELA NO TEJIDA DE POLIPROPILENO GRAMAJE: 30 g/m2 CARGA BIOLOGICA: &lt;= 30 UFC/g: SI EXENTO DE MATERIA
EXTRAÑANODESEADACAJAX50 UNIDADES</t>
  </si>
  <si>
    <t>CATALOGO DE ACUERDO MARCO</t>
  </si>
  <si>
    <t>PROCEDIMIENTO: GRAN COMPRA
TIPO DE CONTRATACIÓN: INDIVIDUAL</t>
  </si>
  <si>
    <t>OCAM-2020-1520-34-1</t>
  </si>
  <si>
    <t>RUC : 20600976550
RazónSocial : SMARTVALUESOLUTIONSS.R.L.</t>
  </si>
  <si>
    <t>ENTREGAC/CONFORMIDAD RETRASADA</t>
  </si>
  <si>
    <t>TABLETA : PROCESADOR: EXYNOS 7904 OCTA CORE 1.6 GHz RAM: 2 GB LPDDR4 1866 MHz ALMACENAMIENTO: 32 GB eMMC
PANTALLA: TFTLCDTACTIL 10.1" 1920X1200 PIXELES WLAN: SI BLUETOOTH: SICONECTIVIDAD MOVIL: 4GLTEHDMI:NOSIST.OPER:
ANDROID 9 PIE 32 BITS ESPAÑOL BATERIA: LI-ION 1 CELDA PESO: 0.47 kg CAMARA WEB: SI SUITE OFIMATICA: SI G. F: 12 MESES
CARRY-INUNIDADSAMSUNGSM-T515 SM-T515NZKLPEO</t>
  </si>
  <si>
    <t>OCAM-2020-1520-33-1</t>
  </si>
  <si>
    <t xml:space="preserve">RUC : 20509131989
RazónSocial : JL BUSINESSANDSERVICES.A.C.
</t>
  </si>
  <si>
    <t>ACEPTADA C/ENTREGA PENDIENTE</t>
  </si>
  <si>
    <t>MASCARILLADESCARTABLE DE USONOHOSPITALARIOPARASALUD OCUPACIONAL : MASCARILLAFACIAL DESCARTABLE (TIPOI)
LIBREDELATEXPERMITECEÑIRESTRECHAMENTESOBRELANARIZ, BOCAYBARBILLAPERMITECEÑIRESTRECHAMENTEENLOS
LATERALES ANCHO 8.50 cm - 10.00 cm LARGO 17.01 cm - 18.00 cm PUENTE NASAL: BARRA MOLDEABLE DE ADAPTACION
ANATOMICAA LA NARIZ EN EL BORDE SUPERIOR DE MASCARILLA, PROTEGIDA PARA NO LESIONAR LA PIEL MATERIAL PUENTE
NASAL: POLIETILENO GRADO MEDICO 100 mm - 109 mm SUJETADOR: BUCLES PARA SUJECION EN OREJAS MATERIAL DE
MASCARILLA: COMPUESTOPOR CAPAQUEACTUACOMOFILTROQUE SE COLOCA, UNE O MOLDEAENTRE CAPAS DE TELAN° DE
CAPAS: 3 CAPA INTERNA: POLIPROPILENO GRAMAJE: 20 g/m2 CAPA MEDIA (FILTRO) : METBLOWN GRAMAJE: 25 g/m2 CAPA
EXTERNA: POLIPROPILENO GRAMAJE: 20 g/m2 CARGA BIOLOGICA: &lt;= 30 UFC/g: SI EXENTO DE MATERIA EXTRAÑA NO DESEADA
CAJAX50 UNIDADES</t>
  </si>
  <si>
    <t>PROCEDIMIENTO: ORDINARIA
TIPO DE CONTRATACIÓN: INDIVIDUAL</t>
  </si>
  <si>
    <t>OCAM-2020-1520-31-1</t>
  </si>
  <si>
    <t>RUC : 20505178611
RazónSocial : ALMACENERAMERCANTIL SOCIEDADCOMERCIAL DERESPONSABILIDAD
LIMITADA</t>
  </si>
  <si>
    <t>PAGADA</t>
  </si>
  <si>
    <t xml:space="preserve">ÚTILES DE OFICINA PARA SEDE CENTRAL </t>
  </si>
  <si>
    <t>PROCEDIMIENTO: ORDINARIA
TIPO DE CONTRATACIÓN: PAQUETE</t>
  </si>
  <si>
    <t>OCAM-2020-1520-27-1</t>
  </si>
  <si>
    <t>RUC : 20494190231
RazónSocial : LCGROUPSOCIEDADANONIMACERRADA</t>
  </si>
  <si>
    <t>EQUIPOS DEAIREACONDICIONADO: TIPO: SPLITUNITARIOPISO/TECHOM. OPERACIÓN: SÓLOFRIOT. COMPRESOR: INVERTER C.
ENFRIAMIENTO: 60000 BTU/H C. ENFRIAMIENTO MAX.: 61000 BTU/H REFRIGERANTE: R410A SEER: (C) (4,60&lt;=SEER&lt;5,10); 4,90
TENSIÓN: 220 VFREC.: 60 HZG.F: 12 MESES,ON-SITEU.DESPACHO:UNIDADLGAUUQ60GH4 AUUQ60GH4 . EMPAQUE: ENCAJA</t>
  </si>
  <si>
    <t>OCAM-2020-1520-26-1</t>
  </si>
  <si>
    <t>RUC : 20526027346
RazónSocial : MEGASHOPFRIOSOCIEDADCOMERCIAL DERESPONSABILIDADLIMITADA</t>
  </si>
  <si>
    <t>CONFORME C/PAGO PENDIENTE</t>
  </si>
  <si>
    <t>TONER:RENDIMIENTO: 21000 pg.NEGROG. F: 12 MESESCARRY-INCAJAX01 UNIDADKYOCERATK-3122 1T02L10US0</t>
  </si>
  <si>
    <t>OCAM-2020-1520-17-1</t>
  </si>
  <si>
    <t xml:space="preserve">RUC : 10434698681
RazónSocial : MOLLOCHAMBIGRACIELA
</t>
  </si>
  <si>
    <t>RESUELTA EN PROCESO DE CONSENTIMIENTO</t>
  </si>
  <si>
    <t>TONER:RENDIMIENTO: 25000 pg.NEGROG. F: 12 MESESON-SITECAJAX01 UNIDADHPHPTONERCF237X</t>
  </si>
  <si>
    <t>OCAM-2020-1520-19-1</t>
  </si>
  <si>
    <t>RUC : 20107903951
RazónSocial : TRADINGSERVICEM&amp;ASRLTDA</t>
  </si>
  <si>
    <t xml:space="preserve">PAPEL BOND : T/FOTOCOPIA-ALISADO TAM: A4 G: 80 gr COL: BLANCO G.F: 12 MESES PAQUETE X 500 HOJAS ULTRACOPY
7750049002574 7750049002574
</t>
  </si>
  <si>
    <t>OCAM-2020-1520-16-1</t>
  </si>
  <si>
    <t>RUC : 20100047641
RazónSocial : PAPELERANACIONAL SA</t>
  </si>
  <si>
    <t>SECTOR : 07. INTERIOR</t>
  </si>
  <si>
    <t>003: REGION POLICIAL PIURA</t>
  </si>
  <si>
    <t>005: III DIRTEPOL - TRUJILLO</t>
  </si>
  <si>
    <t>010: VIII DIRECCION TERRITORIAL DE POLICIA - HUANCAYO</t>
  </si>
  <si>
    <t>018: DIRECCION DE AVIACION POLICIAL</t>
  </si>
  <si>
    <t>019: ESCUELA NACIONAL DE FORMACIÓN PROFESIONAL POLICIAL PNP</t>
  </si>
  <si>
    <t>020: SANIDAD DE LA PNP</t>
  </si>
  <si>
    <t>029: DIRECCION EJECUTIVA ANTIDROGAS- DIREJANDRO PNP</t>
  </si>
  <si>
    <t>032: OFICINA GENERAL DE INFRAESTRUCTURA (M.DEL INTERIOR)</t>
  </si>
  <si>
    <t>ENCISO ORE MILZA</t>
  </si>
  <si>
    <t xml:space="preserve">CONTADOR PUBLICO </t>
  </si>
  <si>
    <t>CHUMBE HUAUYA CARLOS</t>
  </si>
  <si>
    <t>IMPLEMENTADOR SIGA</t>
  </si>
  <si>
    <t>FERNANDEZ HERRENA NILO JOEL</t>
  </si>
  <si>
    <t>HINOSTROZA CCASANI PAVEL SAUL</t>
  </si>
  <si>
    <t>72636878</t>
  </si>
  <si>
    <t>Freddy David RAMOS MONTES</t>
  </si>
  <si>
    <t>Billie Jean ORTEGA LLOCLLA</t>
  </si>
  <si>
    <t>Karin Herminia MARREROS MONZÓN</t>
  </si>
  <si>
    <t>71717284</t>
  </si>
  <si>
    <t>Alexis Juan MANTARI TAMPE</t>
  </si>
  <si>
    <t>70302650</t>
  </si>
  <si>
    <t>Alexandra Pierina LARA BENDEZÚ</t>
  </si>
  <si>
    <t>Luz Magaly LOPEZ TAMBRA</t>
  </si>
  <si>
    <t>Jose Antonio QUISPE MACEDO</t>
  </si>
  <si>
    <t>Zorayda MENDOZA OLANO</t>
  </si>
  <si>
    <t>Yeremi Osmar HERRERA CARI</t>
  </si>
  <si>
    <t>Judith Carolina MORAN BARRIENTOS</t>
  </si>
  <si>
    <t>Christoper William CARDENAS PEÑA</t>
  </si>
  <si>
    <t>Estuardo Alexander HUAMAN NAVARRO</t>
  </si>
  <si>
    <t>Renzo Giancarlo GUTIERREZ ANICAMA</t>
  </si>
  <si>
    <t>Yadhit Scheyla CHECCLLO ROJAS</t>
  </si>
  <si>
    <t>Keni Maybel ESPINOZA PAREDES</t>
  </si>
  <si>
    <t>Abel Alexander ANTONIO ACASIETE</t>
  </si>
  <si>
    <t>Yanet FERNANDEZ SALVADOR</t>
  </si>
  <si>
    <t>JeamCarlos Saul PORTOCARRERO PACHECO</t>
  </si>
  <si>
    <t>Andres Alfredo PECHO AZURZA</t>
  </si>
  <si>
    <t>Lucero Zuleika AYBAR GARIBAY</t>
  </si>
  <si>
    <t>Alvaro Fernando GOMEZ SIMEON</t>
  </si>
  <si>
    <t>ASISTENTE DE PARTICIPACIJON CIUDADANA</t>
  </si>
  <si>
    <t>Maria Elena CACERES BENDRELL</t>
  </si>
  <si>
    <t>Natalia Elizabeth ROMERO GÓMEZ</t>
  </si>
  <si>
    <t>Rosario del Pilar HERNANDEZ REYNA</t>
  </si>
  <si>
    <t>Manuel Arnaldo INJOQUE ANDRES</t>
  </si>
  <si>
    <r>
      <rPr>
        <b/>
        <sz val="8"/>
        <rFont val="Arial"/>
        <family val="2"/>
      </rPr>
      <t>OEI.01:</t>
    </r>
    <r>
      <rPr>
        <sz val="8"/>
        <rFont val="Arial"/>
        <family val="2"/>
      </rPr>
      <t xml:space="preserve"> Reducir la inseguridad ciudadana a favor de la población en el marco del Sistema Nacional de Seguridad Ciudadana</t>
    </r>
  </si>
  <si>
    <t>Porcentaje de la población con percepción de inseguridad, en los próximos 12 meses</t>
  </si>
  <si>
    <t>86,3%</t>
  </si>
  <si>
    <t>82,6%</t>
  </si>
  <si>
    <t>Instituto Nacional de Estadística e Informática (INEI)-Encuesta Nacional de Programas Estratégicos (ENAPRES)</t>
  </si>
  <si>
    <t>85,8%</t>
  </si>
  <si>
    <t>Porcentaje de la población  anivel nacional, de 15 y mas años de edad, del area urbana víctima de algún hecho delictivo</t>
  </si>
  <si>
    <t>25,7%</t>
  </si>
  <si>
    <t>23,4%</t>
  </si>
  <si>
    <t>26,6%</t>
  </si>
  <si>
    <t>24,4%</t>
  </si>
  <si>
    <t>007, MINISTERIO DEL INTERIOR</t>
  </si>
  <si>
    <t>Porcentaje de la población a nivel nacional, de 15 y más años de edad, del área urbana víctima de robo de dinero, cartera o celular</t>
  </si>
  <si>
    <t>12,6%</t>
  </si>
  <si>
    <t>12,7%</t>
  </si>
  <si>
    <t>14,3%</t>
  </si>
  <si>
    <t>7,6</t>
  </si>
  <si>
    <t>5,1</t>
  </si>
  <si>
    <t>N/D</t>
  </si>
  <si>
    <t>5,5</t>
  </si>
  <si>
    <r>
      <rPr>
        <b/>
        <sz val="8"/>
        <rFont val="Arial"/>
        <family val="2"/>
      </rPr>
      <t>OEI.02:</t>
    </r>
    <r>
      <rPr>
        <sz val="8"/>
        <rFont val="Arial"/>
        <family val="2"/>
      </rPr>
      <t xml:space="preserve"> Disminuir la incidencia de actos violentos en conflictos, protestas y movilizaciones sociales a nivel nacional en salvaguarda de la población</t>
    </r>
  </si>
  <si>
    <t>57,6%</t>
  </si>
  <si>
    <t>Policia Nacional del Perú (PNP)-Dirección de Operaciones Especiales (DIROESP) - Registros administrativos de las Regiones Policiales, Frentes Policiales y Dirección de Operaciones Especiales</t>
  </si>
  <si>
    <t>57,8%</t>
  </si>
  <si>
    <r>
      <rPr>
        <b/>
        <sz val="8"/>
        <rFont val="Arial"/>
        <family val="2"/>
      </rPr>
      <t>OEI.03:</t>
    </r>
    <r>
      <rPr>
        <sz val="8"/>
        <rFont val="Arial"/>
        <family val="2"/>
      </rPr>
      <t xml:space="preserve"> Promover la gestión del riesgo de desastres</t>
    </r>
  </si>
  <si>
    <r>
      <rPr>
        <b/>
        <sz val="8"/>
        <rFont val="Arial"/>
        <family val="2"/>
      </rPr>
      <t>OEI.07:</t>
    </r>
    <r>
      <rPr>
        <sz val="8"/>
        <rFont val="Arial"/>
        <family val="2"/>
      </rPr>
      <t xml:space="preserve"> Reducir la incidencia de trata de personas y el tráfico ilícito de migrantes en protección de la población vulnerable</t>
    </r>
  </si>
  <si>
    <t>Porcentaje de operaciones policiales con rescate de personas victimas de trata de personas</t>
  </si>
  <si>
    <t>Policia Nacional del Perú (PNP) - Dirección Contra la Trata de Personas y Tráfico Ilícito de Migrantes (DIRTPTIM)</t>
  </si>
  <si>
    <t>Ministerio del Interior (MININTER) - Dirección General de Seguridad Democrática (DGSD)</t>
  </si>
  <si>
    <r>
      <rPr>
        <b/>
        <sz val="8"/>
        <rFont val="Arial"/>
        <family val="2"/>
      </rPr>
      <t>OEI.08:</t>
    </r>
    <r>
      <rPr>
        <sz val="8"/>
        <rFont val="Arial"/>
        <family val="2"/>
      </rPr>
      <t xml:space="preserve"> Fortalecer la gestión institucional</t>
    </r>
  </si>
  <si>
    <t>Porcentaje de actividades que cumplieron aceptablemente la ejecución de sus metas físicas y financieras</t>
  </si>
  <si>
    <t>Ministerio del Interior (MININTER) - Órganos de la entidad - Informes</t>
  </si>
  <si>
    <t>Ministerio del Interior (MININTER) - Oficina General de Planeamiento y Presupuesto (OGPP)</t>
  </si>
  <si>
    <t>(*) Cifras estimadas tomada en cuenta la influencia social por COVID 19,</t>
  </si>
  <si>
    <r>
      <rPr>
        <b/>
        <sz val="8"/>
        <color theme="1"/>
        <rFont val="Arial"/>
        <family val="2"/>
      </rPr>
      <t>OEI.04:</t>
    </r>
    <r>
      <rPr>
        <sz val="8"/>
        <color theme="1"/>
        <rFont val="Arial"/>
        <family val="2"/>
      </rPr>
      <t xml:space="preserve"> Fortalecer la articulación asociada a la prevención de incendios. atención de accidentes entre la inbp. el CGBVP y los gobiernos subnacionales y la población.</t>
    </r>
  </si>
  <si>
    <r>
      <rPr>
        <b/>
        <sz val="8"/>
        <rFont val="Arial"/>
        <family val="2"/>
      </rPr>
      <t>OEI.04:</t>
    </r>
    <r>
      <rPr>
        <sz val="8"/>
        <rFont val="Arial"/>
        <family val="2"/>
      </rPr>
      <t xml:space="preserve"> Fortalecer la gestión institucional</t>
    </r>
  </si>
  <si>
    <t>Índice Neto de satisfacción</t>
  </si>
  <si>
    <t>Reportes de sanciones cumplidas por el administrado</t>
  </si>
  <si>
    <t>Gerencia de Servicios de Seguridad Privada -GSSP</t>
  </si>
  <si>
    <r>
      <rPr>
        <b/>
        <sz val="8"/>
        <rFont val="Arial"/>
        <family val="2"/>
      </rPr>
      <t>OEI.02:</t>
    </r>
    <r>
      <rPr>
        <sz val="8"/>
        <rFont val="Arial"/>
        <family val="2"/>
      </rPr>
      <t xml:space="preserve"> Consolidar el control migratorio de las personas nacionales y extranjeras</t>
    </r>
  </si>
  <si>
    <t>4,4%</t>
  </si>
  <si>
    <t>7,1%</t>
  </si>
  <si>
    <r>
      <rPr>
        <b/>
        <sz val="8"/>
        <rFont val="Arial"/>
        <family val="2"/>
      </rPr>
      <t>OEI.03:</t>
    </r>
    <r>
      <rPr>
        <sz val="8"/>
        <rFont val="Arial"/>
        <family val="2"/>
      </rPr>
      <t xml:space="preserve"> Fortalecer la verificación y fiscalización migratoria a favor del país</t>
    </r>
  </si>
  <si>
    <t>Nota: El PEI 2020-2024 se encuentra en proceso de actualización en el marco de la implementación del Nuevo ROF de MIGRACIONES, por lo que, las metas de los indicadores de los OEI,02, OEI,04 y OEI,05 se estarían modificando</t>
  </si>
  <si>
    <t>070 INTENDENCIA NACIONAL DE BOMBEROS DEL PERÚ - INBP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</si>
</sst>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4" formatCode="_-&quot;S/&quot;* #,##0.00_-;\-&quot;S/&quot;* #,##0.00_-;_-&quot;S/&quot;* &quot;-&quot;??_-;_-@_-"/>
    <numFmt numFmtId="43" formatCode="_-* #,##0.00_-;\-* #,##0.00_-;_-* &quot;-&quot;??_-;_-@_-"/>
    <numFmt numFmtId="164" formatCode="&quot;S/.&quot;\ #,##0.00;&quot;S/.&quot;\ \-#,##0.00"/>
    <numFmt numFmtId="165" formatCode="&quot;S/.&quot;\ #,##0.00;[Red]&quot;S/.&quot;\ \-#,##0.00"/>
    <numFmt numFmtId="166" formatCode="_ * #,##0.00_ ;_ * \-#,##0.00_ ;_ * &quot;-&quot;??_ ;_ @_ "/>
    <numFmt numFmtId="167" formatCode="_-* #,##0_-;\-* #,##0_-;_-* &quot;-&quot;??_-;_-@_-"/>
    <numFmt numFmtId="168" formatCode="0.0%"/>
    <numFmt numFmtId="169" formatCode="0.0"/>
    <numFmt numFmtId="170" formatCode="_ * #,##0_ ;_ * \-#,##0_ ;_ * &quot;-&quot;??_ ;_ @_ "/>
    <numFmt numFmtId="171" formatCode="[$-280A]d&quot; de &quot;mmmm&quot; de &quot;yyyy;@"/>
    <numFmt numFmtId="172" formatCode="#,##0.00_ ;\-#,##0.00\ "/>
    <numFmt numFmtId="173" formatCode="dd/mm/yyyy;@"/>
    <numFmt numFmtId="174" formatCode="000"/>
    <numFmt numFmtId="175" formatCode="_(&quot;$&quot;* #,##0.00_);_(&quot;$&quot;* \(#,##0.00\);_(&quot;$&quot;* &quot;-&quot;??_);_(@_)"/>
    <numFmt numFmtId="176" formatCode="00\ &quot;dc&quot;"/>
    <numFmt numFmtId="177" formatCode="&quot;S/&quot;#,##0.00"/>
    <numFmt numFmtId="178" formatCode="[$-280A]d&quot; de &quot;mmmm&quot; de &quot;yyyy"/>
    <numFmt numFmtId="179" formatCode="#,##0_ ;[Red]\-#,##0\ "/>
    <numFmt numFmtId="180" formatCode="0;[Red]0"/>
    <numFmt numFmtId="181" formatCode="00000000"/>
    <numFmt numFmtId="182" formatCode="#0.00"/>
    <numFmt numFmtId="183" formatCode="#,##0.00_ ;[Red]\-#,##0.00\ "/>
    <numFmt numFmtId="184" formatCode="_-* #,##0.00\ _€_-;\-* #,##0.00\ _€_-;_-* &quot;-&quot;??\ _€_-;_-@_-"/>
    <numFmt numFmtId="185" formatCode="_-* #,##0.00\ &quot;€&quot;_-;\-* #,##0.00\ &quot;€&quot;_-;_-* &quot;-&quot;??\ &quot;€&quot;_-;_-@_-"/>
    <numFmt numFmtId="186" formatCode="#,##0.00;[Red]#,##0.00"/>
    <numFmt numFmtId="187" formatCode="&quot;S/.&quot;\ #,##0.00"/>
    <numFmt numFmtId="188" formatCode="&quot;S/.&quot;#,##0.00"/>
    <numFmt numFmtId="189" formatCode="&quot;S/&quot;\ #,##0.00"/>
  </numFmts>
  <fonts count="7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b/>
      <sz val="8"/>
      <name val="Arial"/>
      <family val="2"/>
    </font>
    <font>
      <sz val="10"/>
      <name val="Courier"/>
      <family val="3"/>
    </font>
    <font>
      <sz val="8"/>
      <name val="Calibri"/>
      <family val="2"/>
      <scheme val="minor"/>
    </font>
    <font>
      <b/>
      <sz val="8"/>
      <name val="Calibri"/>
      <family val="2"/>
      <scheme val="minor"/>
    </font>
    <font>
      <sz val="8"/>
      <color indexed="8"/>
      <name val="Arial"/>
      <family val="2"/>
    </font>
    <font>
      <sz val="10"/>
      <name val="Arial"/>
      <family val="2"/>
    </font>
    <font>
      <sz val="9"/>
      <name val="Arial"/>
      <family val="2"/>
    </font>
    <font>
      <b/>
      <sz val="8"/>
      <color indexed="8"/>
      <name val="Arial"/>
      <family val="2"/>
    </font>
    <font>
      <sz val="10"/>
      <color rgb="FFFF0000"/>
      <name val="Arial"/>
      <family val="2"/>
    </font>
    <font>
      <b/>
      <sz val="8"/>
      <color theme="0"/>
      <name val="Calibri"/>
      <family val="2"/>
      <scheme val="minor"/>
    </font>
    <font>
      <sz val="11"/>
      <color indexed="8"/>
      <name val="Calibri"/>
      <family val="2"/>
      <scheme val="minor"/>
    </font>
    <font>
      <sz val="8"/>
      <color theme="1"/>
      <name val="Arial"/>
      <family val="2"/>
    </font>
    <font>
      <b/>
      <sz val="8"/>
      <color theme="1"/>
      <name val="Arial"/>
      <family val="2"/>
    </font>
    <font>
      <sz val="8"/>
      <color indexed="81"/>
      <name val="Tahoma"/>
      <family val="2"/>
    </font>
    <font>
      <b/>
      <sz val="9"/>
      <color indexed="81"/>
      <name val="Tahoma"/>
      <family val="2"/>
    </font>
    <font>
      <sz val="10"/>
      <color rgb="FF000000"/>
      <name val="Arial"/>
      <family val="2"/>
    </font>
    <font>
      <b/>
      <sz val="12"/>
      <name val="Arial"/>
      <family val="2"/>
    </font>
    <font>
      <sz val="12"/>
      <name val="Arial"/>
      <family val="2"/>
    </font>
    <font>
      <b/>
      <sz val="9"/>
      <name val="Arial"/>
      <family val="2"/>
    </font>
    <font>
      <b/>
      <sz val="10"/>
      <name val="Calibri"/>
      <family val="2"/>
      <scheme val="minor"/>
    </font>
    <font>
      <sz val="10"/>
      <name val="Calibri"/>
      <family val="2"/>
      <scheme val="minor"/>
    </font>
    <font>
      <sz val="9"/>
      <color rgb="FFFF0000"/>
      <name val="Arial"/>
      <family val="2"/>
    </font>
    <font>
      <sz val="9"/>
      <color theme="1"/>
      <name val="Arial"/>
      <family val="2"/>
    </font>
    <font>
      <b/>
      <sz val="9"/>
      <color theme="1"/>
      <name val="Arial"/>
      <family val="2"/>
    </font>
    <font>
      <b/>
      <sz val="9"/>
      <color rgb="FFFF0000"/>
      <name val="Arial"/>
      <family val="2"/>
    </font>
    <font>
      <sz val="9"/>
      <color indexed="81"/>
      <name val="Tahoma"/>
      <family val="2"/>
    </font>
    <font>
      <sz val="9"/>
      <color indexed="8"/>
      <name val="Arial"/>
      <family val="2"/>
    </font>
    <font>
      <b/>
      <sz val="9"/>
      <color indexed="8"/>
      <name val="Arial"/>
      <family val="2"/>
    </font>
    <font>
      <sz val="9"/>
      <color rgb="FFFFFF00"/>
      <name val="Arial"/>
      <family val="2"/>
    </font>
    <font>
      <sz val="9"/>
      <color rgb="FF000000"/>
      <name val="Arial"/>
      <family val="2"/>
    </font>
    <font>
      <sz val="9"/>
      <color rgb="FF333333"/>
      <name val="Arial"/>
      <family val="2"/>
    </font>
    <font>
      <sz val="10"/>
      <color theme="1"/>
      <name val="Arial"/>
      <family val="2"/>
    </font>
    <font>
      <sz val="9"/>
      <color indexed="32"/>
      <name val="Arial"/>
      <family val="2"/>
    </font>
    <font>
      <sz val="11"/>
      <color rgb="FF006100"/>
      <name val="Calibri"/>
      <family val="2"/>
      <scheme val="minor"/>
    </font>
    <font>
      <sz val="11"/>
      <color theme="1"/>
      <name val="Arial"/>
      <family val="2"/>
    </font>
    <font>
      <b/>
      <sz val="11"/>
      <color theme="1"/>
      <name val="Arial"/>
      <family val="2"/>
    </font>
    <font>
      <b/>
      <sz val="10"/>
      <color theme="1"/>
      <name val="Arial"/>
      <family val="2"/>
    </font>
    <font>
      <sz val="11"/>
      <name val="Arial"/>
      <family val="2"/>
    </font>
    <font>
      <sz val="10"/>
      <color theme="1"/>
      <name val="Arial Narrow"/>
      <family val="2"/>
    </font>
    <font>
      <sz val="8"/>
      <name val="Calibri"/>
      <family val="2"/>
    </font>
    <font>
      <sz val="10"/>
      <color theme="1"/>
      <name val="Calibri"/>
      <family val="2"/>
      <scheme val="minor"/>
    </font>
    <font>
      <sz val="10"/>
      <color indexed="8"/>
      <name val="Calibri"/>
      <family val="2"/>
      <scheme val="minor"/>
    </font>
    <font>
      <sz val="10"/>
      <color rgb="FF000000"/>
      <name val="Calibri"/>
      <family val="2"/>
      <scheme val="minor"/>
    </font>
    <font>
      <b/>
      <sz val="9"/>
      <name val="Arial Narrow"/>
      <family val="2"/>
    </font>
    <font>
      <sz val="9"/>
      <name val="Arial Narrow"/>
      <family val="2"/>
    </font>
    <font>
      <sz val="9"/>
      <name val="Calibri"/>
      <family val="2"/>
      <scheme val="minor"/>
    </font>
    <font>
      <sz val="11"/>
      <color indexed="8"/>
      <name val="Calibri"/>
      <family val="2"/>
    </font>
    <font>
      <sz val="9"/>
      <color theme="0"/>
      <name val="Arial"/>
      <family val="2"/>
    </font>
    <font>
      <b/>
      <sz val="9"/>
      <color theme="0"/>
      <name val="Arial"/>
      <family val="2"/>
    </font>
    <font>
      <b/>
      <sz val="9"/>
      <name val="Calibri"/>
      <family val="2"/>
    </font>
    <font>
      <sz val="9"/>
      <name val="Calibri"/>
      <family val="2"/>
    </font>
    <font>
      <b/>
      <sz val="9"/>
      <name val="Calibri"/>
      <family val="2"/>
      <scheme val="minor"/>
    </font>
    <font>
      <sz val="9"/>
      <name val="Times New Roman"/>
      <family val="1"/>
    </font>
    <font>
      <b/>
      <u/>
      <sz val="8"/>
      <name val="Arial"/>
      <family val="2"/>
    </font>
    <font>
      <sz val="11"/>
      <color rgb="FF222222"/>
      <name val="Arial"/>
      <family val="2"/>
    </font>
    <font>
      <b/>
      <sz val="13"/>
      <name val="Arial"/>
      <family val="2"/>
    </font>
    <font>
      <b/>
      <sz val="16"/>
      <name val="Arial"/>
      <family val="2"/>
    </font>
    <font>
      <sz val="8"/>
      <color rgb="FF333333"/>
      <name val="Arial"/>
      <family val="2"/>
    </font>
    <font>
      <sz val="8"/>
      <color rgb="FF202124"/>
      <name val="Arial"/>
      <family val="2"/>
    </font>
  </fonts>
  <fills count="22">
    <fill>
      <patternFill patternType="none"/>
    </fill>
    <fill>
      <patternFill patternType="gray125"/>
    </fill>
    <fill>
      <patternFill patternType="solid">
        <fgColor indexed="2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rgb="FFFFFFFF"/>
      </patternFill>
    </fill>
    <fill>
      <patternFill patternType="solid">
        <fgColor theme="0"/>
        <bgColor rgb="FFFCE5CD"/>
      </patternFill>
    </fill>
    <fill>
      <patternFill patternType="solid">
        <fgColor theme="0"/>
        <bgColor rgb="FFDDEBF7"/>
      </patternFill>
    </fill>
    <fill>
      <patternFill patternType="solid">
        <fgColor theme="0"/>
        <bgColor rgb="FFCFE2F3"/>
      </patternFill>
    </fill>
    <fill>
      <patternFill patternType="solid">
        <fgColor theme="0"/>
        <bgColor rgb="FFD9EAD3"/>
      </patternFill>
    </fill>
    <fill>
      <patternFill patternType="solid">
        <fgColor theme="0"/>
        <bgColor rgb="FF9FC5E8"/>
      </patternFill>
    </fill>
    <fill>
      <patternFill patternType="solid">
        <fgColor rgb="FFC6EFCE"/>
      </patternFill>
    </fill>
    <fill>
      <patternFill patternType="solid">
        <fgColor theme="0"/>
        <bgColor theme="0"/>
      </patternFill>
    </fill>
    <fill>
      <patternFill patternType="solid">
        <fgColor theme="9" tint="-0.249977111117893"/>
        <bgColor theme="9"/>
      </patternFill>
    </fill>
    <fill>
      <patternFill patternType="solid">
        <fgColor rgb="FFE36C09"/>
        <bgColor rgb="FFE36C09"/>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C0C0C0"/>
        <bgColor rgb="FFC0C0C0"/>
      </patternFill>
    </fill>
    <fill>
      <patternFill patternType="solid">
        <fgColor theme="1" tint="0.499984740745262"/>
        <bgColor indexed="64"/>
      </patternFill>
    </fill>
  </fills>
  <borders count="146">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bottom/>
      <diagonal/>
    </border>
    <border>
      <left style="medium">
        <color rgb="FF000000"/>
      </left>
      <right style="medium">
        <color rgb="FF000000"/>
      </right>
      <top/>
      <bottom/>
      <diagonal/>
    </border>
    <border>
      <left/>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thin">
        <color indexed="64"/>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style="thin">
        <color rgb="FF000000"/>
      </right>
      <top/>
      <bottom style="medium">
        <color rgb="FF000000"/>
      </bottom>
      <diagonal/>
    </border>
    <border>
      <left style="medium">
        <color rgb="FF000000"/>
      </left>
      <right style="thin">
        <color rgb="FF000000"/>
      </right>
      <top/>
      <bottom/>
      <diagonal/>
    </border>
    <border>
      <left style="medium">
        <color indexed="64"/>
      </left>
      <right style="medium">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hair">
        <color theme="6" tint="-0.249977111117893"/>
      </left>
      <right style="hair">
        <color theme="6" tint="-0.249977111117893"/>
      </right>
      <top/>
      <bottom style="hair">
        <color theme="6" tint="-0.249977111117893"/>
      </bottom>
      <diagonal/>
    </border>
    <border>
      <left style="hair">
        <color theme="6" tint="-0.249977111117893"/>
      </left>
      <right style="hair">
        <color theme="6" tint="-0.249977111117893"/>
      </right>
      <top/>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right style="thin">
        <color indexed="64"/>
      </right>
      <top style="medium">
        <color indexed="64"/>
      </top>
      <bottom/>
      <diagonal/>
    </border>
    <border>
      <left style="medium">
        <color indexed="64"/>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rgb="FF000000"/>
      </left>
      <right style="medium">
        <color rgb="FF000000"/>
      </right>
      <top style="medium">
        <color indexed="64"/>
      </top>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rgb="FF000000"/>
      </right>
      <top/>
      <bottom style="medium">
        <color indexed="64"/>
      </bottom>
      <diagonal/>
    </border>
    <border>
      <left/>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style="thin">
        <color indexed="64"/>
      </top>
      <bottom style="thin">
        <color indexed="64"/>
      </bottom>
      <diagonal/>
    </border>
    <border>
      <left style="thin">
        <color rgb="FF000000"/>
      </left>
      <right style="medium">
        <color indexed="64"/>
      </right>
      <top style="thin">
        <color indexed="64"/>
      </top>
      <bottom style="thin">
        <color indexed="64"/>
      </bottom>
      <diagonal/>
    </border>
  </borders>
  <cellStyleXfs count="53">
    <xf numFmtId="0" fontId="0" fillId="0" borderId="0"/>
    <xf numFmtId="0" fontId="11" fillId="0" borderId="0"/>
    <xf numFmtId="49" fontId="13" fillId="0" borderId="0"/>
    <xf numFmtId="0" fontId="8" fillId="0" borderId="0"/>
    <xf numFmtId="43" fontId="17" fillId="0" borderId="0" applyFont="0" applyFill="0" applyBorder="0" applyAlignment="0" applyProtection="0"/>
    <xf numFmtId="9" fontId="17"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0" fontId="22" fillId="0" borderId="0"/>
    <xf numFmtId="9" fontId="8" fillId="0" borderId="0" applyFont="0" applyFill="0" applyBorder="0" applyAlignment="0" applyProtection="0"/>
    <xf numFmtId="9" fontId="8" fillId="0" borderId="0" applyFont="0" applyFill="0" applyBorder="0" applyAlignment="0" applyProtection="0"/>
    <xf numFmtId="0" fontId="27" fillId="0" borderId="0"/>
    <xf numFmtId="0" fontId="27" fillId="0" borderId="0"/>
    <xf numFmtId="43" fontId="6" fillId="0" borderId="0" applyFont="0" applyFill="0" applyBorder="0" applyAlignment="0" applyProtection="0"/>
    <xf numFmtId="0" fontId="8" fillId="0" borderId="0"/>
    <xf numFmtId="43" fontId="8" fillId="0" borderId="0" applyFont="0" applyFill="0" applyBorder="0" applyAlignment="0" applyProtection="0"/>
    <xf numFmtId="166" fontId="8" fillId="0" borderId="0" applyFont="0" applyFill="0" applyBorder="0" applyAlignment="0" applyProtection="0"/>
    <xf numFmtId="0" fontId="11" fillId="0" borderId="0"/>
    <xf numFmtId="0" fontId="5" fillId="0" borderId="0"/>
    <xf numFmtId="0" fontId="8" fillId="0" borderId="0"/>
    <xf numFmtId="43" fontId="5" fillId="0" borderId="0" applyFont="0" applyFill="0" applyBorder="0" applyAlignment="0" applyProtection="0"/>
    <xf numFmtId="44" fontId="5" fillId="0" borderId="0" applyFont="0" applyFill="0" applyBorder="0" applyAlignment="0" applyProtection="0"/>
    <xf numFmtId="175" fontId="8"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166" fontId="4" fillId="0" borderId="0" applyFont="0" applyFill="0" applyBorder="0" applyAlignment="0" applyProtection="0"/>
    <xf numFmtId="0" fontId="4" fillId="0" borderId="0"/>
    <xf numFmtId="166" fontId="4" fillId="0" borderId="0" applyFont="0" applyFill="0" applyBorder="0" applyAlignment="0" applyProtection="0"/>
    <xf numFmtId="0" fontId="45" fillId="14" borderId="0" applyNumberFormat="0" applyBorder="0" applyAlignment="0" applyProtection="0"/>
    <xf numFmtId="0" fontId="27" fillId="0" borderId="0"/>
    <xf numFmtId="0" fontId="3" fillId="0" borderId="0"/>
    <xf numFmtId="0" fontId="27" fillId="0" borderId="0"/>
    <xf numFmtId="166" fontId="8"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2" fillId="0" borderId="0"/>
    <xf numFmtId="43" fontId="3" fillId="0" borderId="0" applyFont="0" applyFill="0" applyBorder="0" applyAlignment="0" applyProtection="0"/>
    <xf numFmtId="44" fontId="3" fillId="0" borderId="0" applyFont="0" applyFill="0" applyBorder="0" applyAlignment="0" applyProtection="0"/>
    <xf numFmtId="184" fontId="3" fillId="0" borderId="0" applyFont="0" applyFill="0" applyBorder="0" applyAlignment="0" applyProtection="0"/>
    <xf numFmtId="44" fontId="8" fillId="0" borderId="0" applyFont="0" applyFill="0" applyBorder="0" applyAlignment="0" applyProtection="0"/>
    <xf numFmtId="0" fontId="8" fillId="0" borderId="0"/>
    <xf numFmtId="43" fontId="3" fillId="0" borderId="0" applyFont="0" applyFill="0" applyBorder="0" applyAlignment="0" applyProtection="0"/>
    <xf numFmtId="0" fontId="3" fillId="0" borderId="0"/>
    <xf numFmtId="185" fontId="8" fillId="0" borderId="0" applyFont="0" applyFill="0" applyBorder="0" applyAlignment="0" applyProtection="0"/>
    <xf numFmtId="185" fontId="8" fillId="0" borderId="0" applyFont="0" applyFill="0" applyBorder="0" applyAlignment="0" applyProtection="0"/>
    <xf numFmtId="166" fontId="2" fillId="0" borderId="0" applyFont="0" applyFill="0" applyBorder="0" applyAlignment="0" applyProtection="0"/>
    <xf numFmtId="0" fontId="2" fillId="0" borderId="0"/>
    <xf numFmtId="166" fontId="2" fillId="0" borderId="0" applyFont="0" applyFill="0" applyBorder="0" applyAlignment="0" applyProtection="0"/>
    <xf numFmtId="0" fontId="58" fillId="0" borderId="0"/>
    <xf numFmtId="0" fontId="1" fillId="0" borderId="0"/>
  </cellStyleXfs>
  <cellXfs count="2286">
    <xf numFmtId="0" fontId="0" fillId="0" borderId="0" xfId="0"/>
    <xf numFmtId="0" fontId="14" fillId="0" borderId="0" xfId="0" applyFont="1" applyFill="1"/>
    <xf numFmtId="0" fontId="14" fillId="0" borderId="0" xfId="0" applyFont="1"/>
    <xf numFmtId="0" fontId="14" fillId="0" borderId="0" xfId="0" applyFont="1" applyAlignment="1">
      <alignment vertical="center" wrapText="1"/>
    </xf>
    <xf numFmtId="0" fontId="14" fillId="0" borderId="0" xfId="0" applyFont="1" applyAlignment="1">
      <alignment wrapText="1"/>
    </xf>
    <xf numFmtId="49" fontId="15" fillId="0" borderId="0" xfId="2" applyFont="1" applyBorder="1" applyAlignment="1">
      <alignment horizontal="left" vertical="center"/>
    </xf>
    <xf numFmtId="3" fontId="14" fillId="0" borderId="0" xfId="2" applyNumberFormat="1" applyFont="1" applyBorder="1" applyAlignment="1">
      <alignment vertical="center"/>
    </xf>
    <xf numFmtId="3" fontId="14" fillId="0" borderId="0" xfId="2" applyNumberFormat="1" applyFont="1" applyAlignment="1">
      <alignment vertical="center"/>
    </xf>
    <xf numFmtId="0" fontId="15" fillId="0" borderId="0" xfId="0" applyFont="1" applyFill="1" applyAlignment="1">
      <alignment horizontal="center" vertical="center" wrapText="1"/>
    </xf>
    <xf numFmtId="0" fontId="14" fillId="0" borderId="0" xfId="0" applyFont="1" applyBorder="1"/>
    <xf numFmtId="49" fontId="15" fillId="0" borderId="12" xfId="2" applyFont="1" applyBorder="1" applyAlignment="1">
      <alignment horizontal="left" vertical="center"/>
    </xf>
    <xf numFmtId="0" fontId="10" fillId="0" borderId="0" xfId="0" applyFont="1" applyAlignment="1">
      <alignment horizontal="center" vertical="center"/>
    </xf>
    <xf numFmtId="0" fontId="8" fillId="0" borderId="18" xfId="0" applyFont="1" applyFill="1" applyBorder="1" applyAlignment="1">
      <alignment horizontal="left" indent="2"/>
    </xf>
    <xf numFmtId="0" fontId="8" fillId="0" borderId="0" xfId="0" applyFont="1" applyFill="1"/>
    <xf numFmtId="0" fontId="10" fillId="3" borderId="18" xfId="0" applyFont="1" applyFill="1" applyBorder="1"/>
    <xf numFmtId="0" fontId="8" fillId="0" borderId="0" xfId="0" applyFont="1" applyFill="1" applyBorder="1"/>
    <xf numFmtId="0" fontId="10" fillId="3" borderId="18" xfId="0" applyFont="1" applyFill="1" applyBorder="1" applyAlignment="1">
      <alignment horizontal="right" vertical="center"/>
    </xf>
    <xf numFmtId="0" fontId="8" fillId="0" borderId="0" xfId="0" applyFont="1" applyFill="1" applyAlignment="1">
      <alignment vertical="center"/>
    </xf>
    <xf numFmtId="0" fontId="10" fillId="4" borderId="18" xfId="0" applyFont="1" applyFill="1" applyBorder="1" applyAlignment="1">
      <alignment horizontal="center" vertical="center" wrapText="1"/>
    </xf>
    <xf numFmtId="0" fontId="10" fillId="4" borderId="18" xfId="0" applyFont="1" applyFill="1" applyBorder="1" applyAlignment="1">
      <alignment horizontal="center" vertical="center"/>
    </xf>
    <xf numFmtId="0" fontId="15" fillId="4" borderId="11" xfId="0" applyFont="1" applyFill="1" applyBorder="1" applyAlignment="1">
      <alignment horizontal="center" vertical="center" textRotation="90" wrapText="1"/>
    </xf>
    <xf numFmtId="0" fontId="15" fillId="4" borderId="4" xfId="0" applyFont="1" applyFill="1" applyBorder="1" applyAlignment="1">
      <alignment horizontal="center" vertical="center" textRotation="90" wrapText="1"/>
    </xf>
    <xf numFmtId="0" fontId="15" fillId="4" borderId="13" xfId="0" applyFont="1" applyFill="1" applyBorder="1" applyAlignment="1">
      <alignment horizontal="center" vertical="center" textRotation="90" wrapText="1"/>
    </xf>
    <xf numFmtId="49" fontId="16" fillId="4" borderId="21" xfId="2" applyFont="1" applyFill="1" applyBorder="1" applyAlignment="1">
      <alignment horizontal="center" textRotation="90" wrapText="1"/>
    </xf>
    <xf numFmtId="49" fontId="16" fillId="4" borderId="9" xfId="2" applyFont="1" applyFill="1" applyBorder="1" applyAlignment="1">
      <alignment horizontal="center" textRotation="90" wrapText="1"/>
    </xf>
    <xf numFmtId="49" fontId="12" fillId="4" borderId="21" xfId="2" applyNumberFormat="1" applyFont="1" applyFill="1" applyBorder="1" applyAlignment="1" applyProtection="1">
      <alignment horizontal="center" textRotation="90" wrapText="1"/>
    </xf>
    <xf numFmtId="49" fontId="12" fillId="2" borderId="12" xfId="2" applyFont="1" applyFill="1" applyBorder="1" applyAlignment="1">
      <alignment horizontal="center" vertical="center"/>
    </xf>
    <xf numFmtId="0" fontId="10" fillId="3" borderId="20" xfId="0" applyFont="1" applyFill="1" applyBorder="1" applyAlignment="1">
      <alignment horizontal="right" vertical="center"/>
    </xf>
    <xf numFmtId="0" fontId="9" fillId="0" borderId="26" xfId="0" applyFont="1" applyFill="1" applyBorder="1" applyAlignment="1">
      <alignment horizontal="left" indent="2"/>
    </xf>
    <xf numFmtId="0" fontId="9" fillId="0" borderId="0" xfId="0" applyFont="1" applyFill="1" applyBorder="1" applyAlignment="1">
      <alignment horizontal="left" indent="2"/>
    </xf>
    <xf numFmtId="0" fontId="8" fillId="0" borderId="18" xfId="0" applyFont="1" applyFill="1" applyBorder="1" applyAlignment="1">
      <alignment wrapText="1"/>
    </xf>
    <xf numFmtId="0" fontId="10" fillId="3" borderId="18" xfId="0" applyFont="1" applyFill="1" applyBorder="1" applyAlignment="1">
      <alignment horizontal="right" vertical="center" wrapText="1"/>
    </xf>
    <xf numFmtId="0" fontId="9" fillId="0" borderId="26" xfId="0" applyFont="1" applyFill="1" applyBorder="1" applyAlignment="1">
      <alignment horizontal="left" wrapText="1"/>
    </xf>
    <xf numFmtId="0" fontId="9" fillId="0" borderId="0" xfId="0" applyFont="1" applyFill="1" applyBorder="1" applyAlignment="1">
      <alignment horizontal="left" wrapText="1"/>
    </xf>
    <xf numFmtId="0" fontId="0" fillId="0" borderId="0" xfId="0" applyAlignment="1">
      <alignment wrapText="1"/>
    </xf>
    <xf numFmtId="167" fontId="10" fillId="3" borderId="18" xfId="4" applyNumberFormat="1" applyFont="1" applyFill="1" applyBorder="1" applyAlignment="1">
      <alignment vertical="center"/>
    </xf>
    <xf numFmtId="167" fontId="8" fillId="0" borderId="18" xfId="4" applyNumberFormat="1" applyFont="1" applyFill="1" applyBorder="1" applyAlignment="1">
      <alignment vertical="center"/>
    </xf>
    <xf numFmtId="167" fontId="18" fillId="0" borderId="18" xfId="4" applyNumberFormat="1" applyFont="1" applyFill="1" applyBorder="1" applyAlignment="1">
      <alignment vertical="center"/>
    </xf>
    <xf numFmtId="167" fontId="10" fillId="3" borderId="18" xfId="4" applyNumberFormat="1" applyFont="1" applyFill="1" applyBorder="1" applyAlignment="1">
      <alignment horizontal="right" vertical="center"/>
    </xf>
    <xf numFmtId="167" fontId="8" fillId="0" borderId="18" xfId="4" applyNumberFormat="1" applyFont="1" applyFill="1" applyBorder="1" applyAlignment="1">
      <alignment horizontal="right" vertical="center"/>
    </xf>
    <xf numFmtId="167" fontId="10" fillId="3" borderId="18" xfId="4" applyNumberFormat="1" applyFont="1" applyFill="1" applyBorder="1" applyAlignment="1">
      <alignment horizontal="right"/>
    </xf>
    <xf numFmtId="167" fontId="8" fillId="0" borderId="18" xfId="4" applyNumberFormat="1" applyFont="1" applyFill="1" applyBorder="1" applyAlignment="1">
      <alignment horizontal="right"/>
    </xf>
    <xf numFmtId="167" fontId="14" fillId="0" borderId="4" xfId="4" applyNumberFormat="1" applyFont="1" applyBorder="1"/>
    <xf numFmtId="167" fontId="15" fillId="0" borderId="4" xfId="4" applyNumberFormat="1" applyFont="1" applyBorder="1"/>
    <xf numFmtId="0" fontId="15" fillId="0" borderId="0" xfId="0" applyFont="1" applyBorder="1"/>
    <xf numFmtId="0" fontId="15" fillId="0" borderId="0" xfId="0" applyFont="1"/>
    <xf numFmtId="167" fontId="15" fillId="0" borderId="11" xfId="4" applyNumberFormat="1" applyFont="1" applyBorder="1"/>
    <xf numFmtId="10" fontId="15" fillId="4" borderId="11" xfId="5" applyNumberFormat="1" applyFont="1" applyFill="1" applyBorder="1" applyAlignment="1">
      <alignment horizontal="center" vertical="center" textRotation="90" wrapText="1"/>
    </xf>
    <xf numFmtId="10" fontId="15" fillId="0" borderId="4" xfId="5" applyNumberFormat="1" applyFont="1" applyBorder="1"/>
    <xf numFmtId="10" fontId="14" fillId="0" borderId="0" xfId="5" applyNumberFormat="1" applyFont="1" applyBorder="1"/>
    <xf numFmtId="10" fontId="14" fillId="0" borderId="0" xfId="5" applyNumberFormat="1" applyFont="1"/>
    <xf numFmtId="49" fontId="9" fillId="0" borderId="25" xfId="2" applyFont="1" applyBorder="1" applyAlignment="1">
      <alignment vertical="center" wrapText="1"/>
    </xf>
    <xf numFmtId="49" fontId="9" fillId="0" borderId="2" xfId="2" applyFont="1" applyBorder="1" applyAlignment="1">
      <alignment vertical="center" wrapText="1"/>
    </xf>
    <xf numFmtId="49" fontId="9" fillId="0" borderId="24" xfId="2" applyFont="1" applyBorder="1" applyAlignment="1">
      <alignment vertical="center" wrapText="1"/>
    </xf>
    <xf numFmtId="49" fontId="9" fillId="0" borderId="12" xfId="2" applyFont="1" applyBorder="1" applyAlignment="1">
      <alignment vertical="center" wrapText="1"/>
    </xf>
    <xf numFmtId="167" fontId="9" fillId="0" borderId="18" xfId="4" applyNumberFormat="1" applyFont="1" applyBorder="1" applyAlignment="1">
      <alignment horizontal="right" vertical="center" wrapText="1"/>
    </xf>
    <xf numFmtId="167" fontId="9" fillId="0" borderId="17" xfId="4" applyNumberFormat="1" applyFont="1" applyBorder="1" applyAlignment="1">
      <alignment horizontal="right" vertical="center" wrapText="1"/>
    </xf>
    <xf numFmtId="167" fontId="9" fillId="0" borderId="9" xfId="4" applyNumberFormat="1" applyFont="1" applyBorder="1" applyAlignment="1">
      <alignment horizontal="right" vertical="center" wrapText="1"/>
    </xf>
    <xf numFmtId="167" fontId="9" fillId="0" borderId="21" xfId="4" applyNumberFormat="1" applyFont="1" applyBorder="1" applyAlignment="1">
      <alignment horizontal="right" vertical="center" wrapText="1"/>
    </xf>
    <xf numFmtId="167" fontId="12" fillId="2" borderId="21" xfId="4" applyNumberFormat="1" applyFont="1" applyFill="1" applyBorder="1" applyAlignment="1">
      <alignment horizontal="right" vertical="center"/>
    </xf>
    <xf numFmtId="167" fontId="12" fillId="2" borderId="10" xfId="4" applyNumberFormat="1" applyFont="1" applyFill="1" applyBorder="1" applyAlignment="1">
      <alignment horizontal="right" vertical="center"/>
    </xf>
    <xf numFmtId="49" fontId="19" fillId="4" borderId="34" xfId="2" applyFont="1" applyFill="1" applyBorder="1" applyAlignment="1">
      <alignment horizontal="center" textRotation="90" wrapText="1"/>
    </xf>
    <xf numFmtId="49" fontId="19" fillId="4" borderId="10" xfId="2" applyFont="1" applyFill="1" applyBorder="1" applyAlignment="1">
      <alignment horizontal="center" textRotation="90" wrapText="1"/>
    </xf>
    <xf numFmtId="167" fontId="12" fillId="0" borderId="1" xfId="4" applyNumberFormat="1" applyFont="1" applyBorder="1" applyAlignment="1">
      <alignment horizontal="right" vertical="center" wrapText="1"/>
    </xf>
    <xf numFmtId="167" fontId="12" fillId="0" borderId="10" xfId="4" applyNumberFormat="1" applyFont="1" applyBorder="1" applyAlignment="1">
      <alignment horizontal="right" vertical="center" wrapText="1"/>
    </xf>
    <xf numFmtId="167" fontId="12" fillId="0" borderId="17" xfId="4" applyNumberFormat="1" applyFont="1" applyBorder="1" applyAlignment="1">
      <alignment horizontal="right" vertical="center" wrapText="1"/>
    </xf>
    <xf numFmtId="167" fontId="12" fillId="0" borderId="21" xfId="4" applyNumberFormat="1" applyFont="1" applyBorder="1" applyAlignment="1">
      <alignment horizontal="right" vertical="center" wrapText="1"/>
    </xf>
    <xf numFmtId="10" fontId="12" fillId="2" borderId="22" xfId="5" applyNumberFormat="1" applyFont="1" applyFill="1" applyBorder="1" applyAlignment="1">
      <alignment horizontal="right" vertical="center"/>
    </xf>
    <xf numFmtId="10" fontId="15" fillId="0" borderId="0" xfId="5" applyNumberFormat="1" applyFont="1"/>
    <xf numFmtId="10" fontId="12" fillId="4" borderId="35" xfId="5" applyNumberFormat="1" applyFont="1" applyFill="1" applyBorder="1" applyAlignment="1">
      <alignment horizontal="center" textRotation="90" wrapText="1"/>
    </xf>
    <xf numFmtId="167" fontId="12" fillId="0" borderId="27" xfId="4" applyNumberFormat="1" applyFont="1" applyBorder="1" applyAlignment="1">
      <alignment horizontal="right" vertical="center" wrapText="1"/>
    </xf>
    <xf numFmtId="167" fontId="12" fillId="0" borderId="28" xfId="4" applyNumberFormat="1" applyFont="1" applyBorder="1" applyAlignment="1">
      <alignment horizontal="right" vertical="center" wrapText="1"/>
    </xf>
    <xf numFmtId="167" fontId="12" fillId="0" borderId="19" xfId="4" applyNumberFormat="1" applyFont="1" applyBorder="1" applyAlignment="1">
      <alignment horizontal="right" vertical="center" wrapText="1"/>
    </xf>
    <xf numFmtId="167" fontId="9" fillId="0" borderId="28" xfId="4" applyNumberFormat="1" applyFont="1" applyBorder="1" applyAlignment="1">
      <alignment horizontal="right" vertical="center" wrapText="1"/>
    </xf>
    <xf numFmtId="167" fontId="12" fillId="0" borderId="29" xfId="4" applyNumberFormat="1" applyFont="1" applyBorder="1" applyAlignment="1">
      <alignment horizontal="right" vertical="center" wrapText="1"/>
    </xf>
    <xf numFmtId="10" fontId="12" fillId="0" borderId="19" xfId="5" applyNumberFormat="1" applyFont="1" applyBorder="1" applyAlignment="1">
      <alignment horizontal="right" vertical="center" wrapText="1"/>
    </xf>
    <xf numFmtId="167" fontId="12" fillId="0" borderId="18" xfId="4" applyNumberFormat="1" applyFont="1" applyBorder="1" applyAlignment="1">
      <alignment horizontal="right" vertical="center" wrapText="1"/>
    </xf>
    <xf numFmtId="167" fontId="12" fillId="0" borderId="31" xfId="4" applyNumberFormat="1" applyFont="1" applyBorder="1" applyAlignment="1">
      <alignment horizontal="right" vertical="center" wrapText="1"/>
    </xf>
    <xf numFmtId="167" fontId="12" fillId="0" borderId="32" xfId="4" applyNumberFormat="1" applyFont="1" applyBorder="1" applyAlignment="1">
      <alignment horizontal="right" vertical="center" wrapText="1"/>
    </xf>
    <xf numFmtId="167" fontId="12" fillId="0" borderId="15" xfId="4" applyNumberFormat="1" applyFont="1" applyBorder="1" applyAlignment="1">
      <alignment horizontal="right" vertical="center" wrapText="1"/>
    </xf>
    <xf numFmtId="167" fontId="9" fillId="0" borderId="32" xfId="4" applyNumberFormat="1" applyFont="1" applyBorder="1" applyAlignment="1">
      <alignment horizontal="right" vertical="center" wrapText="1"/>
    </xf>
    <xf numFmtId="167" fontId="12" fillId="0" borderId="33" xfId="4" applyNumberFormat="1" applyFont="1" applyBorder="1" applyAlignment="1">
      <alignment horizontal="right" vertical="center" wrapText="1"/>
    </xf>
    <xf numFmtId="10" fontId="12" fillId="0" borderId="16" xfId="5" applyNumberFormat="1" applyFont="1" applyBorder="1" applyAlignment="1">
      <alignment horizontal="right" vertical="center" wrapText="1"/>
    </xf>
    <xf numFmtId="10" fontId="12" fillId="0" borderId="30" xfId="5" applyNumberFormat="1" applyFont="1" applyBorder="1" applyAlignment="1">
      <alignment horizontal="right" vertical="center" wrapText="1"/>
    </xf>
    <xf numFmtId="167" fontId="0" fillId="0" borderId="0" xfId="4" applyNumberFormat="1" applyFont="1"/>
    <xf numFmtId="167" fontId="0" fillId="0" borderId="0" xfId="0" applyNumberFormat="1"/>
    <xf numFmtId="0" fontId="20" fillId="0" borderId="0" xfId="0" applyFont="1" applyFill="1"/>
    <xf numFmtId="167" fontId="9" fillId="0" borderId="2" xfId="4" applyNumberFormat="1" applyFont="1" applyBorder="1" applyAlignment="1">
      <alignment horizontal="right" vertical="center" wrapText="1"/>
    </xf>
    <xf numFmtId="167" fontId="12" fillId="0" borderId="2" xfId="4" applyNumberFormat="1" applyFont="1" applyBorder="1" applyAlignment="1">
      <alignment horizontal="right" vertical="center" wrapText="1"/>
    </xf>
    <xf numFmtId="167" fontId="12" fillId="0" borderId="24" xfId="4" applyNumberFormat="1" applyFont="1" applyBorder="1" applyAlignment="1">
      <alignment horizontal="right" vertical="center" wrapText="1"/>
    </xf>
    <xf numFmtId="167" fontId="9" fillId="0" borderId="1" xfId="4" applyNumberFormat="1" applyFont="1" applyBorder="1" applyAlignment="1">
      <alignment horizontal="right" vertical="center" wrapText="1"/>
    </xf>
    <xf numFmtId="167" fontId="9" fillId="0" borderId="33" xfId="4" applyNumberFormat="1" applyFont="1" applyBorder="1" applyAlignment="1">
      <alignment horizontal="right" vertical="center" wrapText="1"/>
    </xf>
    <xf numFmtId="167" fontId="14" fillId="0" borderId="0" xfId="0" applyNumberFormat="1" applyFont="1"/>
    <xf numFmtId="0" fontId="21" fillId="5" borderId="0" xfId="0" applyFont="1" applyFill="1"/>
    <xf numFmtId="0" fontId="14" fillId="5" borderId="0" xfId="0" applyFont="1" applyFill="1"/>
    <xf numFmtId="0" fontId="10" fillId="4" borderId="18" xfId="3" applyFont="1" applyFill="1" applyBorder="1" applyAlignment="1">
      <alignment horizontal="center" vertical="center" wrapText="1"/>
    </xf>
    <xf numFmtId="0" fontId="10" fillId="4" borderId="18" xfId="3" applyFont="1" applyFill="1" applyBorder="1" applyAlignment="1">
      <alignment horizontal="center" vertical="center"/>
    </xf>
    <xf numFmtId="0" fontId="10" fillId="0" borderId="0" xfId="3" applyFont="1" applyAlignment="1">
      <alignment horizontal="center" vertical="center"/>
    </xf>
    <xf numFmtId="0" fontId="8" fillId="0" borderId="18" xfId="3" applyFont="1" applyFill="1" applyBorder="1" applyAlignment="1">
      <alignment horizontal="left" vertical="center" wrapText="1"/>
    </xf>
    <xf numFmtId="3" fontId="8" fillId="0" borderId="18" xfId="3" applyNumberFormat="1" applyFont="1" applyFill="1" applyBorder="1" applyAlignment="1">
      <alignment vertical="center"/>
    </xf>
    <xf numFmtId="0" fontId="8" fillId="0" borderId="0" xfId="3" applyFont="1" applyFill="1"/>
    <xf numFmtId="0" fontId="10" fillId="3" borderId="18" xfId="3" applyFont="1" applyFill="1" applyBorder="1" applyAlignment="1">
      <alignment horizontal="right" vertical="center" indent="2"/>
    </xf>
    <xf numFmtId="3" fontId="10" fillId="3" borderId="18" xfId="3" applyNumberFormat="1" applyFont="1" applyFill="1" applyBorder="1" applyAlignment="1">
      <alignment vertical="center"/>
    </xf>
    <xf numFmtId="0" fontId="8" fillId="0" borderId="0" xfId="3" applyFont="1" applyFill="1" applyAlignment="1">
      <alignment vertical="center"/>
    </xf>
    <xf numFmtId="0" fontId="12" fillId="5" borderId="0" xfId="3" applyFont="1" applyFill="1" applyAlignment="1">
      <alignment horizontal="left"/>
    </xf>
    <xf numFmtId="0" fontId="8" fillId="5" borderId="0" xfId="3" applyFont="1" applyFill="1"/>
    <xf numFmtId="0" fontId="9" fillId="5" borderId="0" xfId="3" applyFont="1" applyFill="1" applyAlignment="1">
      <alignment horizontal="left"/>
    </xf>
    <xf numFmtId="0" fontId="9" fillId="0" borderId="0" xfId="3" applyFont="1" applyFill="1" applyAlignment="1">
      <alignment horizontal="left"/>
    </xf>
    <xf numFmtId="0" fontId="12" fillId="5" borderId="0" xfId="1" applyFont="1" applyFill="1" applyAlignment="1">
      <alignment vertical="center"/>
    </xf>
    <xf numFmtId="0" fontId="9" fillId="0" borderId="0" xfId="3" applyFont="1" applyAlignment="1">
      <alignment horizontal="center" vertical="center" wrapText="1"/>
    </xf>
    <xf numFmtId="0" fontId="12" fillId="4" borderId="4" xfId="3" applyFont="1" applyFill="1" applyBorder="1" applyAlignment="1">
      <alignment horizontal="center" vertical="center" wrapText="1"/>
    </xf>
    <xf numFmtId="168" fontId="9" fillId="5" borderId="40" xfId="10" applyNumberFormat="1" applyFont="1" applyFill="1" applyBorder="1" applyAlignment="1">
      <alignment horizontal="center" vertical="center" wrapText="1"/>
    </xf>
    <xf numFmtId="9" fontId="9" fillId="5" borderId="40" xfId="10" applyFont="1" applyFill="1" applyBorder="1" applyAlignment="1">
      <alignment horizontal="center" vertical="center" wrapText="1"/>
    </xf>
    <xf numFmtId="0" fontId="9" fillId="0" borderId="0" xfId="3" applyFont="1" applyAlignment="1">
      <alignment horizontal="justify" vertical="center" wrapText="1"/>
    </xf>
    <xf numFmtId="0" fontId="9" fillId="5" borderId="18" xfId="3" applyFont="1" applyFill="1" applyBorder="1" applyAlignment="1">
      <alignment horizontal="center" vertical="center" wrapText="1"/>
    </xf>
    <xf numFmtId="0" fontId="9" fillId="5" borderId="18" xfId="3" applyFont="1" applyFill="1" applyBorder="1" applyAlignment="1">
      <alignment horizontal="left" vertical="center" wrapText="1"/>
    </xf>
    <xf numFmtId="169" fontId="9" fillId="5" borderId="18" xfId="3" applyNumberFormat="1" applyFont="1" applyFill="1" applyBorder="1" applyAlignment="1">
      <alignment horizontal="center" vertical="center" wrapText="1"/>
    </xf>
    <xf numFmtId="168" fontId="9" fillId="5" borderId="18" xfId="10" applyNumberFormat="1" applyFont="1" applyFill="1" applyBorder="1" applyAlignment="1">
      <alignment horizontal="center" vertical="center" wrapText="1"/>
    </xf>
    <xf numFmtId="168" fontId="9" fillId="5" borderId="18" xfId="3" applyNumberFormat="1" applyFont="1" applyFill="1" applyBorder="1" applyAlignment="1">
      <alignment horizontal="center" vertical="center" wrapText="1"/>
    </xf>
    <xf numFmtId="9" fontId="9" fillId="5" borderId="18" xfId="10" applyFont="1" applyFill="1" applyBorder="1" applyAlignment="1">
      <alignment horizontal="center" vertical="center" wrapText="1"/>
    </xf>
    <xf numFmtId="9" fontId="9" fillId="5" borderId="18" xfId="3" applyNumberFormat="1" applyFont="1" applyFill="1" applyBorder="1" applyAlignment="1">
      <alignment horizontal="center" vertical="center" wrapText="1"/>
    </xf>
    <xf numFmtId="0" fontId="9" fillId="5" borderId="0" xfId="3" applyFont="1" applyFill="1" applyAlignment="1">
      <alignment vertical="center"/>
    </xf>
    <xf numFmtId="0" fontId="9" fillId="5" borderId="0" xfId="3" applyFont="1" applyFill="1"/>
    <xf numFmtId="0" fontId="9" fillId="0" borderId="0" xfId="3" applyFont="1"/>
    <xf numFmtId="0" fontId="9" fillId="0" borderId="0" xfId="3" applyFont="1" applyAlignment="1">
      <alignment vertical="center"/>
    </xf>
    <xf numFmtId="0" fontId="9" fillId="5" borderId="28" xfId="3" applyFont="1" applyFill="1" applyBorder="1" applyAlignment="1">
      <alignment horizontal="center" vertical="center"/>
    </xf>
    <xf numFmtId="0" fontId="23" fillId="5" borderId="28" xfId="3" applyFont="1" applyFill="1" applyBorder="1" applyAlignment="1">
      <alignment horizontal="left" vertical="center" wrapText="1"/>
    </xf>
    <xf numFmtId="0" fontId="23" fillId="5" borderId="28" xfId="3" applyFont="1" applyFill="1" applyBorder="1" applyAlignment="1">
      <alignment vertical="center" wrapText="1"/>
    </xf>
    <xf numFmtId="0" fontId="23" fillId="5" borderId="28" xfId="3" applyFont="1" applyFill="1" applyBorder="1" applyAlignment="1">
      <alignment horizontal="center" vertical="center" wrapText="1"/>
    </xf>
    <xf numFmtId="0" fontId="9" fillId="5" borderId="28" xfId="3" applyFont="1" applyFill="1" applyBorder="1" applyAlignment="1">
      <alignment horizontal="center" vertical="center" wrapText="1"/>
    </xf>
    <xf numFmtId="0" fontId="23" fillId="5" borderId="30" xfId="3" applyFont="1" applyFill="1" applyBorder="1" applyAlignment="1">
      <alignment horizontal="center" vertical="center" wrapText="1"/>
    </xf>
    <xf numFmtId="0" fontId="9" fillId="0" borderId="18" xfId="3" applyFont="1" applyBorder="1" applyAlignment="1">
      <alignment wrapText="1"/>
    </xf>
    <xf numFmtId="0" fontId="23" fillId="5" borderId="18" xfId="3" applyFont="1" applyFill="1" applyBorder="1" applyAlignment="1">
      <alignment vertical="center" wrapText="1"/>
    </xf>
    <xf numFmtId="0" fontId="24" fillId="5" borderId="18" xfId="3" applyFont="1" applyFill="1" applyBorder="1" applyAlignment="1">
      <alignment horizontal="center" vertical="center" wrapText="1"/>
    </xf>
    <xf numFmtId="9" fontId="23" fillId="5" borderId="18" xfId="3" applyNumberFormat="1" applyFont="1" applyFill="1" applyBorder="1" applyAlignment="1">
      <alignment horizontal="center" vertical="center" wrapText="1"/>
    </xf>
    <xf numFmtId="9" fontId="23" fillId="5" borderId="19" xfId="3" applyNumberFormat="1" applyFont="1" applyFill="1" applyBorder="1" applyAlignment="1">
      <alignment horizontal="center" vertical="center" wrapText="1"/>
    </xf>
    <xf numFmtId="0" fontId="23" fillId="5" borderId="18" xfId="3" applyFont="1" applyFill="1" applyBorder="1" applyAlignment="1">
      <alignment horizontal="center" vertical="center" wrapText="1"/>
    </xf>
    <xf numFmtId="0" fontId="9" fillId="5" borderId="32" xfId="3" applyFont="1" applyFill="1" applyBorder="1" applyAlignment="1">
      <alignment horizontal="center" vertical="center" wrapText="1"/>
    </xf>
    <xf numFmtId="0" fontId="23" fillId="5" borderId="32" xfId="3" applyFont="1" applyFill="1" applyBorder="1" applyAlignment="1">
      <alignment horizontal="left" vertical="center" wrapText="1"/>
    </xf>
    <xf numFmtId="0" fontId="23" fillId="5" borderId="32" xfId="3" applyFont="1" applyFill="1" applyBorder="1" applyAlignment="1">
      <alignment vertical="center" wrapText="1"/>
    </xf>
    <xf numFmtId="0" fontId="23" fillId="5" borderId="32" xfId="3" applyFont="1" applyFill="1" applyBorder="1" applyAlignment="1">
      <alignment horizontal="center" vertical="center" wrapText="1"/>
    </xf>
    <xf numFmtId="9" fontId="23" fillId="5" borderId="32" xfId="3" applyNumberFormat="1" applyFont="1" applyFill="1" applyBorder="1" applyAlignment="1">
      <alignment horizontal="center" vertical="center" wrapText="1"/>
    </xf>
    <xf numFmtId="9" fontId="23" fillId="5" borderId="43" xfId="3" applyNumberFormat="1" applyFont="1" applyFill="1" applyBorder="1" applyAlignment="1">
      <alignment horizontal="center" vertical="center" wrapText="1"/>
    </xf>
    <xf numFmtId="0" fontId="9" fillId="5" borderId="23" xfId="3" applyFont="1" applyFill="1" applyBorder="1" applyAlignment="1">
      <alignment horizontal="center" vertical="center" wrapText="1"/>
    </xf>
    <xf numFmtId="0" fontId="23" fillId="5" borderId="23" xfId="3" applyFont="1" applyFill="1" applyBorder="1" applyAlignment="1">
      <alignment horizontal="left" vertical="center" wrapText="1"/>
    </xf>
    <xf numFmtId="0" fontId="23" fillId="5" borderId="23" xfId="3" applyFont="1" applyFill="1" applyBorder="1" applyAlignment="1">
      <alignment vertical="center" wrapText="1"/>
    </xf>
    <xf numFmtId="0" fontId="23" fillId="5" borderId="23" xfId="3" applyFont="1" applyFill="1" applyBorder="1" applyAlignment="1">
      <alignment horizontal="center" vertical="center" wrapText="1"/>
    </xf>
    <xf numFmtId="9" fontId="23" fillId="5" borderId="23" xfId="3" applyNumberFormat="1" applyFont="1" applyFill="1" applyBorder="1" applyAlignment="1">
      <alignment horizontal="center" vertical="center" wrapText="1"/>
    </xf>
    <xf numFmtId="0" fontId="9" fillId="5" borderId="0" xfId="3" applyFont="1" applyFill="1" applyBorder="1" applyAlignment="1">
      <alignment horizontal="center" vertical="center" wrapText="1"/>
    </xf>
    <xf numFmtId="0" fontId="23" fillId="5" borderId="0" xfId="3" applyFont="1" applyFill="1" applyBorder="1" applyAlignment="1">
      <alignment horizontal="left" vertical="center" wrapText="1"/>
    </xf>
    <xf numFmtId="0" fontId="23" fillId="5" borderId="0" xfId="3" applyFont="1" applyFill="1" applyBorder="1" applyAlignment="1">
      <alignment vertical="center" wrapText="1"/>
    </xf>
    <xf numFmtId="0" fontId="23" fillId="5" borderId="0" xfId="3" applyFont="1" applyFill="1" applyBorder="1" applyAlignment="1">
      <alignment horizontal="center" vertical="center" wrapText="1"/>
    </xf>
    <xf numFmtId="9" fontId="23" fillId="5" borderId="0" xfId="3" applyNumberFormat="1" applyFont="1" applyFill="1" applyBorder="1" applyAlignment="1">
      <alignment horizontal="center" vertical="center" wrapText="1"/>
    </xf>
    <xf numFmtId="0" fontId="9" fillId="5" borderId="39" xfId="3" applyFont="1" applyFill="1" applyBorder="1" applyAlignment="1">
      <alignment horizontal="left" vertical="center" wrapText="1"/>
    </xf>
    <xf numFmtId="0" fontId="9" fillId="5" borderId="39" xfId="3" applyFont="1" applyFill="1" applyBorder="1" applyAlignment="1">
      <alignment horizontal="center" vertical="center" wrapText="1"/>
    </xf>
    <xf numFmtId="0" fontId="23" fillId="5" borderId="39" xfId="3" applyFont="1" applyFill="1" applyBorder="1" applyAlignment="1">
      <alignment horizontal="left" vertical="center" wrapText="1"/>
    </xf>
    <xf numFmtId="0" fontId="23" fillId="5" borderId="39" xfId="3" applyFont="1" applyFill="1" applyBorder="1" applyAlignment="1">
      <alignment vertical="center" wrapText="1"/>
    </xf>
    <xf numFmtId="0" fontId="23" fillId="5" borderId="39" xfId="3" applyFont="1" applyFill="1" applyBorder="1" applyAlignment="1">
      <alignment horizontal="center" vertical="center" wrapText="1"/>
    </xf>
    <xf numFmtId="9" fontId="23" fillId="5" borderId="39" xfId="3" applyNumberFormat="1" applyFont="1" applyFill="1" applyBorder="1" applyAlignment="1">
      <alignment horizontal="center" vertical="center" wrapText="1"/>
    </xf>
    <xf numFmtId="0" fontId="9" fillId="5" borderId="28" xfId="3" applyFont="1" applyFill="1" applyBorder="1" applyAlignment="1">
      <alignment horizontal="justify" vertical="center" wrapText="1"/>
    </xf>
    <xf numFmtId="9" fontId="9" fillId="5" borderId="28" xfId="3" applyNumberFormat="1" applyFont="1" applyFill="1" applyBorder="1" applyAlignment="1">
      <alignment horizontal="center" vertical="center" wrapText="1"/>
    </xf>
    <xf numFmtId="10" fontId="9" fillId="5" borderId="28" xfId="3" applyNumberFormat="1" applyFont="1" applyFill="1" applyBorder="1" applyAlignment="1">
      <alignment horizontal="center" vertical="center" wrapText="1"/>
    </xf>
    <xf numFmtId="9" fontId="9" fillId="5" borderId="30" xfId="3" applyNumberFormat="1" applyFont="1" applyFill="1" applyBorder="1" applyAlignment="1">
      <alignment horizontal="center" vertical="center" wrapText="1"/>
    </xf>
    <xf numFmtId="10" fontId="9" fillId="5" borderId="18" xfId="3" applyNumberFormat="1" applyFont="1" applyFill="1" applyBorder="1" applyAlignment="1">
      <alignment horizontal="center" vertical="center" wrapText="1"/>
    </xf>
    <xf numFmtId="10" fontId="9" fillId="5" borderId="19" xfId="3" applyNumberFormat="1" applyFont="1" applyFill="1" applyBorder="1" applyAlignment="1">
      <alignment horizontal="center" vertical="center" wrapText="1"/>
    </xf>
    <xf numFmtId="0" fontId="9" fillId="5" borderId="19" xfId="3" applyFont="1" applyFill="1" applyBorder="1" applyAlignment="1">
      <alignment horizontal="center" vertical="center" wrapText="1"/>
    </xf>
    <xf numFmtId="0" fontId="9" fillId="5" borderId="32" xfId="3" applyFont="1" applyFill="1" applyBorder="1" applyAlignment="1">
      <alignment horizontal="center" vertical="center"/>
    </xf>
    <xf numFmtId="0" fontId="9" fillId="5" borderId="32" xfId="3" applyFont="1" applyFill="1" applyBorder="1" applyAlignment="1">
      <alignment horizontal="justify" vertical="center" wrapText="1"/>
    </xf>
    <xf numFmtId="9" fontId="9" fillId="5" borderId="32" xfId="3" applyNumberFormat="1" applyFont="1" applyFill="1" applyBorder="1" applyAlignment="1">
      <alignment horizontal="center" vertical="center" wrapText="1"/>
    </xf>
    <xf numFmtId="9" fontId="9" fillId="5" borderId="43" xfId="3" applyNumberFormat="1" applyFont="1" applyFill="1" applyBorder="1" applyAlignment="1">
      <alignment horizontal="center" vertical="center" wrapText="1"/>
    </xf>
    <xf numFmtId="0" fontId="9" fillId="5" borderId="28" xfId="3" applyFont="1" applyFill="1" applyBorder="1" applyAlignment="1">
      <alignment horizontal="left" vertical="center" wrapText="1"/>
    </xf>
    <xf numFmtId="9" fontId="9" fillId="5" borderId="28" xfId="11" applyFont="1" applyFill="1" applyBorder="1" applyAlignment="1">
      <alignment horizontal="center" vertical="center" wrapText="1"/>
    </xf>
    <xf numFmtId="168" fontId="9" fillId="5" borderId="30" xfId="11" applyNumberFormat="1" applyFont="1" applyFill="1" applyBorder="1" applyAlignment="1">
      <alignment horizontal="center" vertical="center" wrapText="1"/>
    </xf>
    <xf numFmtId="9" fontId="9" fillId="5" borderId="19" xfId="3" applyNumberFormat="1" applyFont="1" applyFill="1" applyBorder="1" applyAlignment="1">
      <alignment horizontal="center" vertical="center" wrapText="1"/>
    </xf>
    <xf numFmtId="0" fontId="9" fillId="5" borderId="32" xfId="3" applyFont="1" applyFill="1" applyBorder="1" applyAlignment="1">
      <alignment horizontal="left" vertical="center" wrapText="1"/>
    </xf>
    <xf numFmtId="0" fontId="9" fillId="5" borderId="44" xfId="3" applyFont="1" applyFill="1" applyBorder="1" applyAlignment="1">
      <alignment horizontal="left" vertical="center" wrapText="1"/>
    </xf>
    <xf numFmtId="0" fontId="28" fillId="5" borderId="0" xfId="3" applyFont="1" applyFill="1" applyAlignment="1">
      <alignment horizontal="center"/>
    </xf>
    <xf numFmtId="3" fontId="28" fillId="5" borderId="0" xfId="3" applyNumberFormat="1" applyFont="1" applyFill="1" applyAlignment="1">
      <alignment horizontal="center"/>
    </xf>
    <xf numFmtId="0" fontId="28" fillId="5" borderId="0" xfId="3" applyFont="1" applyFill="1"/>
    <xf numFmtId="0" fontId="18" fillId="0" borderId="0" xfId="1" applyFont="1" applyAlignment="1">
      <alignment horizontal="center" vertical="center"/>
    </xf>
    <xf numFmtId="3" fontId="18" fillId="0" borderId="0" xfId="1" applyNumberFormat="1" applyFont="1" applyAlignment="1">
      <alignment horizontal="center" vertical="center"/>
    </xf>
    <xf numFmtId="0" fontId="18" fillId="5" borderId="0" xfId="3" applyFont="1" applyFill="1"/>
    <xf numFmtId="0" fontId="18" fillId="0" borderId="0" xfId="3" applyFont="1"/>
    <xf numFmtId="0" fontId="12" fillId="5" borderId="0" xfId="1" applyFont="1" applyFill="1" applyAlignment="1">
      <alignment horizontal="center" vertical="center"/>
    </xf>
    <xf numFmtId="0" fontId="12" fillId="5" borderId="0" xfId="1" applyFont="1" applyFill="1" applyAlignment="1">
      <alignment horizontal="center" vertical="center" textRotation="90" wrapText="1"/>
    </xf>
    <xf numFmtId="0" fontId="9" fillId="0" borderId="0" xfId="3" applyFont="1" applyAlignment="1">
      <alignment wrapText="1"/>
    </xf>
    <xf numFmtId="0" fontId="18" fillId="0" borderId="0" xfId="3" applyFont="1" applyFill="1"/>
    <xf numFmtId="0" fontId="18" fillId="0" borderId="0" xfId="13" applyFont="1"/>
    <xf numFmtId="0" fontId="30" fillId="2" borderId="4" xfId="1" applyFont="1" applyFill="1" applyBorder="1" applyAlignment="1">
      <alignment horizontal="center" vertical="center"/>
    </xf>
    <xf numFmtId="0" fontId="30" fillId="5" borderId="0" xfId="1" applyFont="1" applyFill="1" applyAlignment="1">
      <alignment vertical="center"/>
    </xf>
    <xf numFmtId="0" fontId="30" fillId="0" borderId="0" xfId="1" applyFont="1" applyAlignment="1">
      <alignment vertical="center"/>
    </xf>
    <xf numFmtId="0" fontId="18" fillId="0" borderId="8" xfId="1" applyFont="1" applyBorder="1" applyAlignment="1">
      <alignment horizontal="center" vertical="center"/>
    </xf>
    <xf numFmtId="0" fontId="18" fillId="0" borderId="3" xfId="1" applyFont="1" applyBorder="1" applyAlignment="1">
      <alignment vertical="center"/>
    </xf>
    <xf numFmtId="0" fontId="30" fillId="2" borderId="8" xfId="1" applyFont="1" applyFill="1" applyBorder="1" applyAlignment="1">
      <alignment horizontal="center" vertical="center"/>
    </xf>
    <xf numFmtId="4" fontId="18" fillId="0" borderId="3" xfId="1" applyNumberFormat="1" applyFont="1" applyBorder="1" applyAlignment="1">
      <alignment vertical="center"/>
    </xf>
    <xf numFmtId="0" fontId="30" fillId="2" borderId="13" xfId="1" applyFont="1" applyFill="1" applyBorder="1" applyAlignment="1">
      <alignment vertical="center"/>
    </xf>
    <xf numFmtId="0" fontId="30" fillId="0" borderId="0" xfId="3" applyFont="1" applyFill="1" applyAlignment="1">
      <alignment horizontal="center"/>
    </xf>
    <xf numFmtId="0" fontId="30" fillId="0" borderId="0" xfId="1" applyFont="1" applyFill="1" applyAlignment="1">
      <alignment vertical="center"/>
    </xf>
    <xf numFmtId="170" fontId="38" fillId="4" borderId="31" xfId="17" applyNumberFormat="1" applyFont="1" applyFill="1" applyBorder="1" applyAlignment="1">
      <alignment horizontal="center" textRotation="90" wrapText="1"/>
    </xf>
    <xf numFmtId="170" fontId="38" fillId="4" borderId="32" xfId="17" applyNumberFormat="1" applyFont="1" applyFill="1" applyBorder="1" applyAlignment="1">
      <alignment horizontal="center" textRotation="90" wrapText="1"/>
    </xf>
    <xf numFmtId="170" fontId="38" fillId="4" borderId="43" xfId="17" applyNumberFormat="1" applyFont="1" applyFill="1" applyBorder="1" applyAlignment="1">
      <alignment horizontal="center" textRotation="90" wrapText="1"/>
    </xf>
    <xf numFmtId="170" fontId="38" fillId="4" borderId="55" xfId="17" applyNumberFormat="1" applyFont="1" applyFill="1" applyBorder="1" applyAlignment="1">
      <alignment horizontal="center" textRotation="90" wrapText="1"/>
    </xf>
    <xf numFmtId="170" fontId="39" fillId="4" borderId="32" xfId="17" applyNumberFormat="1" applyFont="1" applyFill="1" applyBorder="1" applyAlignment="1">
      <alignment horizontal="center" textRotation="90" wrapText="1"/>
    </xf>
    <xf numFmtId="10" fontId="30" fillId="4" borderId="43" xfId="11" applyNumberFormat="1" applyFont="1" applyFill="1" applyBorder="1" applyAlignment="1">
      <alignment horizontal="center" textRotation="90" wrapText="1"/>
    </xf>
    <xf numFmtId="0" fontId="18" fillId="0" borderId="5" xfId="3" applyFont="1" applyBorder="1"/>
    <xf numFmtId="0" fontId="18" fillId="0" borderId="7" xfId="3" applyFont="1" applyBorder="1"/>
    <xf numFmtId="170" fontId="18" fillId="0" borderId="27" xfId="17" applyNumberFormat="1" applyFont="1" applyBorder="1"/>
    <xf numFmtId="170" fontId="18" fillId="0" borderId="28" xfId="17" applyNumberFormat="1" applyFont="1" applyBorder="1"/>
    <xf numFmtId="170" fontId="18" fillId="0" borderId="30" xfId="17" applyNumberFormat="1" applyFont="1" applyBorder="1"/>
    <xf numFmtId="170" fontId="18" fillId="0" borderId="54" xfId="17" applyNumberFormat="1" applyFont="1" applyBorder="1"/>
    <xf numFmtId="10" fontId="18" fillId="0" borderId="30" xfId="11" applyNumberFormat="1" applyFont="1" applyBorder="1"/>
    <xf numFmtId="49" fontId="18" fillId="0" borderId="42" xfId="3" applyNumberFormat="1" applyFont="1" applyBorder="1" applyAlignment="1">
      <alignment horizontal="left"/>
    </xf>
    <xf numFmtId="0" fontId="18" fillId="0" borderId="8" xfId="3" applyFont="1" applyBorder="1"/>
    <xf numFmtId="170" fontId="18" fillId="0" borderId="17" xfId="17" applyNumberFormat="1" applyFont="1" applyBorder="1"/>
    <xf numFmtId="170" fontId="18" fillId="0" borderId="18" xfId="17" applyNumberFormat="1" applyFont="1" applyBorder="1"/>
    <xf numFmtId="170" fontId="18" fillId="0" borderId="19" xfId="17" applyNumberFormat="1" applyFont="1" applyBorder="1"/>
    <xf numFmtId="170" fontId="18" fillId="0" borderId="49" xfId="17" applyNumberFormat="1" applyFont="1" applyBorder="1"/>
    <xf numFmtId="10" fontId="18" fillId="0" borderId="19" xfId="11" applyNumberFormat="1" applyFont="1" applyBorder="1"/>
    <xf numFmtId="170" fontId="18" fillId="0" borderId="51" xfId="17" applyNumberFormat="1" applyFont="1" applyBorder="1"/>
    <xf numFmtId="170" fontId="18" fillId="0" borderId="20" xfId="17" applyNumberFormat="1" applyFont="1" applyBorder="1"/>
    <xf numFmtId="170" fontId="18" fillId="0" borderId="53" xfId="17" applyNumberFormat="1" applyFont="1" applyBorder="1"/>
    <xf numFmtId="170" fontId="18" fillId="0" borderId="52" xfId="17" applyNumberFormat="1" applyFont="1" applyBorder="1"/>
    <xf numFmtId="10" fontId="18" fillId="0" borderId="53" xfId="11" applyNumberFormat="1" applyFont="1" applyBorder="1"/>
    <xf numFmtId="49" fontId="18" fillId="0" borderId="38" xfId="3" applyNumberFormat="1" applyFont="1" applyBorder="1" applyAlignment="1">
      <alignment horizontal="left"/>
    </xf>
    <xf numFmtId="0" fontId="18" fillId="7" borderId="6" xfId="3" applyFont="1" applyFill="1" applyBorder="1" applyAlignment="1">
      <alignment horizontal="right"/>
    </xf>
    <xf numFmtId="10" fontId="18" fillId="7" borderId="32" xfId="11" applyNumberFormat="1" applyFont="1" applyFill="1" applyBorder="1"/>
    <xf numFmtId="0" fontId="18" fillId="7" borderId="31" xfId="17" applyNumberFormat="1" applyFont="1" applyFill="1" applyBorder="1"/>
    <xf numFmtId="10" fontId="18" fillId="7" borderId="31" xfId="11" applyNumberFormat="1" applyFont="1" applyFill="1" applyBorder="1"/>
    <xf numFmtId="0" fontId="18" fillId="0" borderId="42" xfId="3" applyFont="1" applyBorder="1"/>
    <xf numFmtId="170" fontId="18" fillId="0" borderId="56" xfId="17" applyNumberFormat="1" applyFont="1" applyBorder="1"/>
    <xf numFmtId="170" fontId="18" fillId="0" borderId="40" xfId="17" applyNumberFormat="1" applyFont="1" applyBorder="1"/>
    <xf numFmtId="170" fontId="18" fillId="0" borderId="16" xfId="17" applyNumberFormat="1" applyFont="1" applyBorder="1"/>
    <xf numFmtId="170" fontId="18" fillId="0" borderId="57" xfId="17" applyNumberFormat="1" applyFont="1" applyBorder="1"/>
    <xf numFmtId="10" fontId="18" fillId="0" borderId="16" xfId="11" applyNumberFormat="1" applyFont="1" applyBorder="1"/>
    <xf numFmtId="0" fontId="18" fillId="0" borderId="38" xfId="3" applyFont="1" applyBorder="1" applyAlignment="1">
      <alignment horizontal="right"/>
    </xf>
    <xf numFmtId="170" fontId="18" fillId="7" borderId="31" xfId="17" applyNumberFormat="1" applyFont="1" applyFill="1" applyBorder="1"/>
    <xf numFmtId="170" fontId="18" fillId="7" borderId="32" xfId="17" applyNumberFormat="1" applyFont="1" applyFill="1" applyBorder="1" applyAlignment="1"/>
    <xf numFmtId="170" fontId="18" fillId="7" borderId="32" xfId="17" applyNumberFormat="1" applyFont="1" applyFill="1" applyBorder="1"/>
    <xf numFmtId="170" fontId="18" fillId="7" borderId="43" xfId="17" applyNumberFormat="1" applyFont="1" applyFill="1" applyBorder="1"/>
    <xf numFmtId="170" fontId="18" fillId="7" borderId="55" xfId="17" applyNumberFormat="1" applyFont="1" applyFill="1" applyBorder="1"/>
    <xf numFmtId="10" fontId="18" fillId="7" borderId="43" xfId="11" applyNumberFormat="1" applyFont="1" applyFill="1" applyBorder="1"/>
    <xf numFmtId="0" fontId="18" fillId="7" borderId="32" xfId="17" applyNumberFormat="1" applyFont="1" applyFill="1" applyBorder="1"/>
    <xf numFmtId="170" fontId="8" fillId="0" borderId="0" xfId="3" applyNumberFormat="1"/>
    <xf numFmtId="0" fontId="18" fillId="0" borderId="42" xfId="3" applyFont="1" applyBorder="1" applyAlignment="1">
      <alignment horizontal="center"/>
    </xf>
    <xf numFmtId="170" fontId="18" fillId="0" borderId="0" xfId="17" applyNumberFormat="1" applyFont="1"/>
    <xf numFmtId="10" fontId="18" fillId="0" borderId="0" xfId="11" applyNumberFormat="1" applyFont="1"/>
    <xf numFmtId="0" fontId="10" fillId="0" borderId="0" xfId="1" applyFont="1" applyFill="1" applyAlignment="1">
      <alignment vertical="center"/>
    </xf>
    <xf numFmtId="0" fontId="28" fillId="5" borderId="0" xfId="3" applyFont="1" applyFill="1" applyAlignment="1">
      <alignment horizontal="left"/>
    </xf>
    <xf numFmtId="0" fontId="28" fillId="5" borderId="0" xfId="1" applyFont="1" applyFill="1" applyAlignment="1">
      <alignment vertical="center"/>
    </xf>
    <xf numFmtId="0" fontId="18" fillId="0" borderId="0" xfId="0" applyFont="1"/>
    <xf numFmtId="0" fontId="30" fillId="2" borderId="3" xfId="1" applyFont="1" applyFill="1" applyBorder="1" applyAlignment="1">
      <alignment horizontal="center" vertical="center"/>
    </xf>
    <xf numFmtId="0" fontId="30" fillId="2" borderId="50" xfId="1" applyFont="1" applyFill="1" applyBorder="1" applyAlignment="1">
      <alignment horizontal="center" vertical="center"/>
    </xf>
    <xf numFmtId="0" fontId="30" fillId="2" borderId="14" xfId="1" applyFont="1" applyFill="1" applyBorder="1" applyAlignment="1">
      <alignment horizontal="center" vertical="center"/>
    </xf>
    <xf numFmtId="0" fontId="30" fillId="4" borderId="4" xfId="1" applyFont="1" applyFill="1" applyBorder="1" applyAlignment="1">
      <alignment horizontal="center" vertical="center"/>
    </xf>
    <xf numFmtId="0" fontId="30" fillId="4" borderId="4" xfId="1" applyFont="1" applyFill="1" applyBorder="1" applyAlignment="1">
      <alignment horizontal="center" vertical="center" wrapText="1"/>
    </xf>
    <xf numFmtId="0" fontId="30" fillId="4" borderId="11" xfId="1" applyFont="1" applyFill="1" applyBorder="1" applyAlignment="1">
      <alignment horizontal="center" vertical="center" wrapText="1"/>
    </xf>
    <xf numFmtId="0" fontId="18" fillId="0" borderId="48" xfId="1" applyFont="1" applyBorder="1" applyAlignment="1">
      <alignment horizontal="left" vertical="center" wrapText="1"/>
    </xf>
    <xf numFmtId="0" fontId="18" fillId="0" borderId="58" xfId="1" applyFont="1" applyBorder="1" applyAlignment="1">
      <alignment horizontal="center" vertical="center" wrapText="1"/>
    </xf>
    <xf numFmtId="4" fontId="18" fillId="0" borderId="58" xfId="1" applyNumberFormat="1" applyFont="1" applyBorder="1" applyAlignment="1">
      <alignment horizontal="center" vertical="center" wrapText="1"/>
    </xf>
    <xf numFmtId="0" fontId="18" fillId="0" borderId="48" xfId="1" applyFont="1" applyBorder="1" applyAlignment="1">
      <alignment horizontal="center" vertical="center" wrapText="1"/>
    </xf>
    <xf numFmtId="0" fontId="30" fillId="2" borderId="6" xfId="1" applyFont="1" applyFill="1" applyBorder="1" applyAlignment="1">
      <alignment horizontal="center" vertical="center"/>
    </xf>
    <xf numFmtId="0" fontId="30" fillId="2" borderId="38" xfId="1" applyFont="1" applyFill="1" applyBorder="1" applyAlignment="1">
      <alignment horizontal="center" vertical="center"/>
    </xf>
    <xf numFmtId="0" fontId="30" fillId="2" borderId="4" xfId="1" applyFont="1" applyFill="1" applyBorder="1" applyAlignment="1">
      <alignment vertical="center"/>
    </xf>
    <xf numFmtId="0" fontId="30" fillId="2" borderId="11" xfId="1" applyFont="1" applyFill="1" applyBorder="1" applyAlignment="1">
      <alignment vertical="center"/>
    </xf>
    <xf numFmtId="0" fontId="18" fillId="0" borderId="0" xfId="1" applyFont="1" applyAlignment="1">
      <alignment horizontal="left" vertical="center"/>
    </xf>
    <xf numFmtId="49" fontId="18" fillId="0" borderId="0" xfId="18" applyNumberFormat="1" applyFont="1" applyAlignment="1">
      <alignment horizontal="left" vertical="center"/>
    </xf>
    <xf numFmtId="0" fontId="5" fillId="0" borderId="0" xfId="19" applyAlignment="1">
      <alignment horizontal="left"/>
    </xf>
    <xf numFmtId="0" fontId="5" fillId="0" borderId="0" xfId="19" applyAlignment="1">
      <alignment horizontal="center"/>
    </xf>
    <xf numFmtId="0" fontId="5" fillId="0" borderId="0" xfId="19"/>
    <xf numFmtId="0" fontId="5" fillId="0" borderId="0" xfId="19" applyAlignment="1">
      <alignment vertical="center"/>
    </xf>
    <xf numFmtId="0" fontId="30" fillId="4" borderId="12" xfId="19" applyFont="1" applyFill="1" applyBorder="1" applyAlignment="1">
      <alignment horizontal="center" vertical="center" wrapText="1"/>
    </xf>
    <xf numFmtId="0" fontId="30" fillId="4" borderId="21" xfId="19" applyFont="1" applyFill="1" applyBorder="1" applyAlignment="1">
      <alignment horizontal="center" vertical="center" wrapText="1"/>
    </xf>
    <xf numFmtId="0" fontId="30" fillId="4" borderId="4" xfId="19" applyFont="1" applyFill="1" applyBorder="1" applyAlignment="1">
      <alignment horizontal="center" vertical="center" wrapText="1"/>
    </xf>
    <xf numFmtId="0" fontId="30" fillId="4" borderId="59" xfId="19" applyFont="1" applyFill="1" applyBorder="1" applyAlignment="1">
      <alignment horizontal="center" vertical="center" wrapText="1"/>
    </xf>
    <xf numFmtId="171" fontId="30" fillId="4" borderId="9" xfId="19" applyNumberFormat="1" applyFont="1" applyFill="1" applyBorder="1" applyAlignment="1">
      <alignment horizontal="center" vertical="center" textRotation="90" wrapText="1"/>
    </xf>
    <xf numFmtId="171" fontId="30" fillId="4" borderId="22" xfId="19" applyNumberFormat="1" applyFont="1" applyFill="1" applyBorder="1" applyAlignment="1">
      <alignment horizontal="center" vertical="center" textRotation="90" wrapText="1"/>
    </xf>
    <xf numFmtId="0" fontId="5" fillId="0" borderId="0" xfId="19" applyFill="1"/>
    <xf numFmtId="0" fontId="5" fillId="0" borderId="0" xfId="19" applyAlignment="1"/>
    <xf numFmtId="0" fontId="18" fillId="0" borderId="0" xfId="0" applyFont="1" applyFill="1" applyAlignment="1">
      <alignment vertical="center"/>
    </xf>
    <xf numFmtId="0" fontId="18" fillId="0" borderId="0" xfId="0" applyFont="1" applyAlignment="1">
      <alignment vertical="center"/>
    </xf>
    <xf numFmtId="0" fontId="18" fillId="0" borderId="18" xfId="1" applyFont="1" applyFill="1" applyBorder="1" applyAlignment="1">
      <alignment horizontal="center" vertical="center"/>
    </xf>
    <xf numFmtId="0" fontId="18" fillId="0" borderId="18" xfId="1" applyFont="1" applyFill="1" applyBorder="1" applyAlignment="1">
      <alignment horizontal="center" vertical="center" wrapText="1"/>
    </xf>
    <xf numFmtId="0" fontId="18" fillId="0" borderId="18" xfId="1" applyFont="1" applyFill="1" applyBorder="1" applyAlignment="1">
      <alignment vertical="center" wrapText="1"/>
    </xf>
    <xf numFmtId="44" fontId="18" fillId="0" borderId="18" xfId="1" applyNumberFormat="1" applyFont="1" applyFill="1" applyBorder="1" applyAlignment="1">
      <alignment vertical="center"/>
    </xf>
    <xf numFmtId="14" fontId="18" fillId="0" borderId="18" xfId="1" applyNumberFormat="1" applyFont="1" applyFill="1" applyBorder="1" applyAlignment="1">
      <alignment horizontal="center" vertical="center"/>
    </xf>
    <xf numFmtId="176" fontId="18" fillId="0" borderId="18" xfId="1" applyNumberFormat="1" applyFont="1" applyFill="1" applyBorder="1" applyAlignment="1">
      <alignment horizontal="center" vertical="center"/>
    </xf>
    <xf numFmtId="14" fontId="18" fillId="0" borderId="0" xfId="0" applyNumberFormat="1" applyFont="1" applyAlignment="1">
      <alignment vertical="center"/>
    </xf>
    <xf numFmtId="176" fontId="18" fillId="0" borderId="18" xfId="1" applyNumberFormat="1" applyFont="1" applyFill="1" applyBorder="1" applyAlignment="1">
      <alignment horizontal="center" vertical="center" wrapText="1"/>
    </xf>
    <xf numFmtId="0" fontId="30" fillId="5" borderId="0" xfId="1" applyFont="1" applyFill="1" applyAlignment="1">
      <alignment horizontal="center" vertical="center"/>
    </xf>
    <xf numFmtId="0" fontId="18" fillId="5" borderId="0" xfId="0" applyFont="1" applyFill="1" applyAlignment="1">
      <alignment vertical="center"/>
    </xf>
    <xf numFmtId="49" fontId="18" fillId="5" borderId="0" xfId="2" applyFont="1" applyFill="1" applyAlignment="1">
      <alignment vertical="center"/>
    </xf>
    <xf numFmtId="0" fontId="18" fillId="5" borderId="0" xfId="0" applyFont="1" applyFill="1" applyAlignment="1">
      <alignment horizontal="center" vertical="center"/>
    </xf>
    <xf numFmtId="0" fontId="18" fillId="5" borderId="36" xfId="3" applyFont="1" applyFill="1" applyBorder="1" applyAlignment="1">
      <alignment vertical="center"/>
    </xf>
    <xf numFmtId="0" fontId="18" fillId="8" borderId="60" xfId="20" applyFont="1" applyFill="1" applyBorder="1" applyAlignment="1">
      <alignment horizontal="left" vertical="center"/>
    </xf>
    <xf numFmtId="172" fontId="18" fillId="5" borderId="60" xfId="17" applyNumberFormat="1" applyFont="1" applyFill="1" applyBorder="1" applyAlignment="1">
      <alignment horizontal="right" vertical="center" wrapText="1"/>
    </xf>
    <xf numFmtId="3" fontId="18" fillId="8" borderId="60" xfId="20" applyNumberFormat="1" applyFont="1" applyFill="1" applyBorder="1" applyAlignment="1">
      <alignment horizontal="right" vertical="center" wrapText="1"/>
    </xf>
    <xf numFmtId="3" fontId="18" fillId="8" borderId="35" xfId="20" applyNumberFormat="1" applyFont="1" applyFill="1" applyBorder="1" applyAlignment="1">
      <alignment horizontal="right" vertical="center" wrapText="1"/>
    </xf>
    <xf numFmtId="0" fontId="18" fillId="5" borderId="41" xfId="3" applyFont="1" applyFill="1" applyBorder="1" applyAlignment="1">
      <alignment vertical="center"/>
    </xf>
    <xf numFmtId="0" fontId="18" fillId="8" borderId="61" xfId="20" applyFont="1" applyFill="1" applyBorder="1" applyAlignment="1">
      <alignment horizontal="left" vertical="center"/>
    </xf>
    <xf numFmtId="0" fontId="18" fillId="5" borderId="61" xfId="20" applyFont="1" applyFill="1" applyBorder="1" applyAlignment="1">
      <alignment horizontal="left" vertical="center"/>
    </xf>
    <xf numFmtId="172" fontId="18" fillId="5" borderId="61" xfId="17" applyNumberFormat="1" applyFont="1" applyFill="1" applyBorder="1" applyAlignment="1">
      <alignment horizontal="right" vertical="center" wrapText="1"/>
    </xf>
    <xf numFmtId="3" fontId="18" fillId="8" borderId="61" xfId="20" applyNumberFormat="1" applyFont="1" applyFill="1" applyBorder="1" applyAlignment="1">
      <alignment horizontal="right" vertical="center" wrapText="1"/>
    </xf>
    <xf numFmtId="3" fontId="18" fillId="5" borderId="61" xfId="20" applyNumberFormat="1" applyFont="1" applyFill="1" applyBorder="1" applyAlignment="1">
      <alignment horizontal="right" vertical="center" wrapText="1"/>
    </xf>
    <xf numFmtId="3" fontId="18" fillId="8" borderId="62" xfId="20" applyNumberFormat="1" applyFont="1" applyFill="1" applyBorder="1" applyAlignment="1">
      <alignment horizontal="right" vertical="center" wrapText="1"/>
    </xf>
    <xf numFmtId="0" fontId="18" fillId="9" borderId="61" xfId="20" applyFont="1" applyFill="1" applyBorder="1" applyAlignment="1">
      <alignment horizontal="left" vertical="center"/>
    </xf>
    <xf numFmtId="3" fontId="18" fillId="9" borderId="61" xfId="20" applyNumberFormat="1" applyFont="1" applyFill="1" applyBorder="1" applyAlignment="1">
      <alignment horizontal="right" vertical="center" wrapText="1"/>
    </xf>
    <xf numFmtId="0" fontId="18" fillId="10" borderId="61" xfId="20" applyFont="1" applyFill="1" applyBorder="1" applyAlignment="1">
      <alignment horizontal="left" vertical="center"/>
    </xf>
    <xf numFmtId="3" fontId="18" fillId="10" borderId="61" xfId="20" applyNumberFormat="1" applyFont="1" applyFill="1" applyBorder="1" applyAlignment="1">
      <alignment horizontal="right" vertical="center" wrapText="1"/>
    </xf>
    <xf numFmtId="4" fontId="18" fillId="5" borderId="61" xfId="20" applyNumberFormat="1" applyFont="1" applyFill="1" applyBorder="1" applyAlignment="1">
      <alignment horizontal="right" vertical="center"/>
    </xf>
    <xf numFmtId="3" fontId="18" fillId="10" borderId="61" xfId="20" applyNumberFormat="1" applyFont="1" applyFill="1" applyBorder="1" applyAlignment="1">
      <alignment horizontal="right" vertical="center"/>
    </xf>
    <xf numFmtId="3" fontId="18" fillId="8" borderId="61" xfId="20" applyNumberFormat="1" applyFont="1" applyFill="1" applyBorder="1" applyAlignment="1">
      <alignment horizontal="right" vertical="center"/>
    </xf>
    <xf numFmtId="3" fontId="18" fillId="9" borderId="61" xfId="20" applyNumberFormat="1" applyFont="1" applyFill="1" applyBorder="1" applyAlignment="1">
      <alignment horizontal="right" vertical="center"/>
    </xf>
    <xf numFmtId="0" fontId="18" fillId="11" borderId="61" xfId="20" applyFont="1" applyFill="1" applyBorder="1" applyAlignment="1">
      <alignment horizontal="left" vertical="center"/>
    </xf>
    <xf numFmtId="3" fontId="18" fillId="11" borderId="61" xfId="20" applyNumberFormat="1" applyFont="1" applyFill="1" applyBorder="1" applyAlignment="1">
      <alignment horizontal="right" vertical="center"/>
    </xf>
    <xf numFmtId="3" fontId="18" fillId="5" borderId="61" xfId="20" applyNumberFormat="1" applyFont="1" applyFill="1" applyBorder="1" applyAlignment="1">
      <alignment horizontal="right" vertical="center"/>
    </xf>
    <xf numFmtId="0" fontId="18" fillId="5" borderId="61" xfId="20" applyFont="1" applyFill="1" applyBorder="1" applyAlignment="1">
      <alignment horizontal="right" vertical="center"/>
    </xf>
    <xf numFmtId="0" fontId="18" fillId="12" borderId="61" xfId="20" applyFont="1" applyFill="1" applyBorder="1" applyAlignment="1">
      <alignment horizontal="left" vertical="center"/>
    </xf>
    <xf numFmtId="3" fontId="18" fillId="12" borderId="61" xfId="20" applyNumberFormat="1" applyFont="1" applyFill="1" applyBorder="1" applyAlignment="1">
      <alignment horizontal="right" vertical="center"/>
    </xf>
    <xf numFmtId="3" fontId="34" fillId="5" borderId="61" xfId="20" applyNumberFormat="1" applyFont="1" applyFill="1" applyBorder="1" applyAlignment="1">
      <alignment horizontal="right" vertical="center" wrapText="1"/>
    </xf>
    <xf numFmtId="0" fontId="18" fillId="13" borderId="61" xfId="20" applyFont="1" applyFill="1" applyBorder="1" applyAlignment="1">
      <alignment horizontal="left" vertical="center"/>
    </xf>
    <xf numFmtId="3" fontId="18" fillId="13" borderId="61" xfId="20" applyNumberFormat="1" applyFont="1" applyFill="1" applyBorder="1" applyAlignment="1">
      <alignment horizontal="right" vertical="center"/>
    </xf>
    <xf numFmtId="172" fontId="40" fillId="5" borderId="61" xfId="17" applyNumberFormat="1" applyFont="1" applyFill="1" applyBorder="1" applyAlignment="1">
      <alignment horizontal="right" vertical="center" wrapText="1"/>
    </xf>
    <xf numFmtId="0" fontId="41" fillId="5" borderId="61" xfId="20" applyFont="1" applyFill="1" applyBorder="1" applyAlignment="1">
      <alignment horizontal="left" vertical="center"/>
    </xf>
    <xf numFmtId="3" fontId="41" fillId="5" borderId="61" xfId="20" applyNumberFormat="1" applyFont="1" applyFill="1" applyBorder="1" applyAlignment="1">
      <alignment horizontal="right" vertical="center"/>
    </xf>
    <xf numFmtId="0" fontId="18" fillId="5" borderId="61" xfId="3" applyFont="1" applyFill="1" applyBorder="1" applyAlignment="1">
      <alignment vertical="center"/>
    </xf>
    <xf numFmtId="0" fontId="18" fillId="5" borderId="61" xfId="1" applyFont="1" applyFill="1" applyBorder="1" applyAlignment="1">
      <alignment horizontal="left" vertical="center"/>
    </xf>
    <xf numFmtId="0" fontId="18" fillId="5" borderId="61" xfId="3" applyFont="1" applyFill="1" applyBorder="1" applyAlignment="1">
      <alignment horizontal="left" vertical="center"/>
    </xf>
    <xf numFmtId="0" fontId="18" fillId="5" borderId="61" xfId="3" applyFont="1" applyFill="1" applyBorder="1" applyAlignment="1">
      <alignment horizontal="right" vertical="center"/>
    </xf>
    <xf numFmtId="0" fontId="18" fillId="5" borderId="61" xfId="3" applyFont="1" applyFill="1" applyBorder="1" applyAlignment="1">
      <alignment horizontal="center" vertical="center"/>
    </xf>
    <xf numFmtId="0" fontId="18" fillId="5" borderId="61" xfId="19" applyFont="1" applyFill="1" applyBorder="1" applyAlignment="1">
      <alignment horizontal="left"/>
    </xf>
    <xf numFmtId="0" fontId="18" fillId="5" borderId="61" xfId="19" applyFont="1" applyFill="1" applyBorder="1" applyAlignment="1">
      <alignment horizontal="right"/>
    </xf>
    <xf numFmtId="0" fontId="18" fillId="5" borderId="61" xfId="19" applyFont="1" applyFill="1" applyBorder="1" applyAlignment="1">
      <alignment horizontal="center"/>
    </xf>
    <xf numFmtId="0" fontId="18" fillId="5" borderId="61" xfId="19" applyFont="1" applyFill="1" applyBorder="1" applyAlignment="1">
      <alignment horizontal="left" vertical="center"/>
    </xf>
    <xf numFmtId="3" fontId="18" fillId="5" borderId="61" xfId="19" applyNumberFormat="1" applyFont="1" applyFill="1" applyBorder="1" applyAlignment="1">
      <alignment horizontal="right"/>
    </xf>
    <xf numFmtId="3" fontId="18" fillId="5" borderId="62" xfId="19" applyNumberFormat="1" applyFont="1" applyFill="1" applyBorder="1" applyAlignment="1">
      <alignment horizontal="right"/>
    </xf>
    <xf numFmtId="0" fontId="18" fillId="5" borderId="61" xfId="19" applyFont="1" applyFill="1" applyBorder="1" applyAlignment="1">
      <alignment vertical="center"/>
    </xf>
    <xf numFmtId="0" fontId="18" fillId="5" borderId="61" xfId="19" applyFont="1" applyFill="1" applyBorder="1" applyAlignment="1">
      <alignment horizontal="center" vertical="center"/>
    </xf>
    <xf numFmtId="3" fontId="18" fillId="5" borderId="61" xfId="1" applyNumberFormat="1" applyFont="1" applyFill="1" applyBorder="1" applyAlignment="1">
      <alignment horizontal="right" vertical="center"/>
    </xf>
    <xf numFmtId="0" fontId="18" fillId="5" borderId="61" xfId="3" applyFont="1" applyFill="1" applyBorder="1" applyAlignment="1">
      <alignment horizontal="right"/>
    </xf>
    <xf numFmtId="3" fontId="18" fillId="5" borderId="61" xfId="3" applyNumberFormat="1" applyFont="1" applyFill="1" applyBorder="1" applyAlignment="1">
      <alignment horizontal="right"/>
    </xf>
    <xf numFmtId="3" fontId="18" fillId="5" borderId="62" xfId="3" applyNumberFormat="1" applyFont="1" applyFill="1" applyBorder="1" applyAlignment="1">
      <alignment horizontal="right"/>
    </xf>
    <xf numFmtId="3" fontId="18" fillId="5" borderId="61" xfId="3" applyNumberFormat="1" applyFont="1" applyFill="1" applyBorder="1" applyAlignment="1">
      <alignment horizontal="right" vertical="center"/>
    </xf>
    <xf numFmtId="3" fontId="18" fillId="5" borderId="62" xfId="3" applyNumberFormat="1" applyFont="1" applyFill="1" applyBorder="1" applyAlignment="1">
      <alignment horizontal="right" vertical="center"/>
    </xf>
    <xf numFmtId="0" fontId="18" fillId="5" borderId="41" xfId="3" applyFont="1" applyFill="1" applyBorder="1" applyAlignment="1"/>
    <xf numFmtId="4" fontId="18" fillId="5" borderId="61" xfId="19" applyNumberFormat="1" applyFont="1" applyFill="1" applyBorder="1" applyAlignment="1">
      <alignment horizontal="right"/>
    </xf>
    <xf numFmtId="2" fontId="18" fillId="5" borderId="61" xfId="19" applyNumberFormat="1" applyFont="1" applyFill="1" applyBorder="1" applyAlignment="1">
      <alignment horizontal="right"/>
    </xf>
    <xf numFmtId="0" fontId="18" fillId="5" borderId="61" xfId="19" applyFont="1" applyFill="1" applyBorder="1" applyAlignment="1">
      <alignment horizontal="right" vertical="center"/>
    </xf>
    <xf numFmtId="3" fontId="18" fillId="5" borderId="61" xfId="22" applyNumberFormat="1" applyFont="1" applyFill="1" applyBorder="1" applyAlignment="1">
      <alignment horizontal="right" vertical="center"/>
    </xf>
    <xf numFmtId="3" fontId="18" fillId="5" borderId="62" xfId="19" applyNumberFormat="1" applyFont="1" applyFill="1" applyBorder="1" applyAlignment="1">
      <alignment horizontal="right" vertical="center"/>
    </xf>
    <xf numFmtId="3" fontId="34" fillId="5" borderId="61" xfId="22" applyNumberFormat="1" applyFont="1" applyFill="1" applyBorder="1" applyAlignment="1">
      <alignment horizontal="right" vertical="center" wrapText="1"/>
    </xf>
    <xf numFmtId="3" fontId="34" fillId="5" borderId="61" xfId="22" applyNumberFormat="1" applyFont="1" applyFill="1" applyBorder="1" applyAlignment="1">
      <alignment horizontal="right" vertical="center"/>
    </xf>
    <xf numFmtId="0" fontId="18" fillId="5" borderId="61" xfId="19" applyFont="1" applyFill="1" applyBorder="1" applyAlignment="1">
      <alignment horizontal="right" vertical="center" wrapText="1"/>
    </xf>
    <xf numFmtId="0" fontId="18" fillId="5" borderId="61" xfId="19" applyFont="1" applyFill="1" applyBorder="1" applyAlignment="1">
      <alignment horizontal="center" vertical="center" wrapText="1"/>
    </xf>
    <xf numFmtId="0" fontId="18" fillId="5" borderId="41" xfId="19" applyFont="1" applyFill="1" applyBorder="1" applyAlignment="1">
      <alignment vertical="center"/>
    </xf>
    <xf numFmtId="0" fontId="18" fillId="5" borderId="41" xfId="3" applyFont="1" applyFill="1" applyBorder="1" applyAlignment="1">
      <alignment horizontal="left" vertical="center"/>
    </xf>
    <xf numFmtId="3" fontId="18" fillId="5" borderId="61" xfId="23" applyNumberFormat="1" applyFont="1" applyFill="1" applyBorder="1" applyAlignment="1">
      <alignment horizontal="right" vertical="center" wrapText="1"/>
    </xf>
    <xf numFmtId="0" fontId="18" fillId="5" borderId="41" xfId="19" applyFont="1" applyFill="1" applyBorder="1" applyAlignment="1">
      <alignment horizontal="left" vertical="center"/>
    </xf>
    <xf numFmtId="0" fontId="42" fillId="5" borderId="61" xfId="19" applyFont="1" applyFill="1" applyBorder="1" applyAlignment="1">
      <alignment horizontal="left" vertical="center"/>
    </xf>
    <xf numFmtId="0" fontId="18" fillId="5" borderId="61" xfId="1" applyFont="1" applyFill="1" applyBorder="1" applyAlignment="1">
      <alignment horizontal="center" vertical="center"/>
    </xf>
    <xf numFmtId="4" fontId="18" fillId="5" borderId="61" xfId="19" applyNumberFormat="1" applyFont="1" applyFill="1" applyBorder="1" applyAlignment="1">
      <alignment horizontal="right" vertical="center" wrapText="1"/>
    </xf>
    <xf numFmtId="3" fontId="18" fillId="5" borderId="62" xfId="1" applyNumberFormat="1" applyFont="1" applyFill="1" applyBorder="1" applyAlignment="1">
      <alignment horizontal="right" vertical="center"/>
    </xf>
    <xf numFmtId="0" fontId="18" fillId="5" borderId="37" xfId="19" applyFont="1" applyFill="1" applyBorder="1" applyAlignment="1">
      <alignment horizontal="left" vertical="center"/>
    </xf>
    <xf numFmtId="0" fontId="42" fillId="5" borderId="44" xfId="19" applyFont="1" applyFill="1" applyBorder="1" applyAlignment="1">
      <alignment horizontal="left" vertical="center"/>
    </xf>
    <xf numFmtId="0" fontId="18" fillId="5" borderId="44" xfId="19" applyFont="1" applyFill="1" applyBorder="1" applyAlignment="1">
      <alignment horizontal="center" vertical="center"/>
    </xf>
    <xf numFmtId="4" fontId="18" fillId="5" borderId="44" xfId="19" applyNumberFormat="1" applyFont="1" applyFill="1" applyBorder="1" applyAlignment="1">
      <alignment horizontal="right" vertical="center" wrapText="1"/>
    </xf>
    <xf numFmtId="3" fontId="18" fillId="5" borderId="44" xfId="1" applyNumberFormat="1" applyFont="1" applyFill="1" applyBorder="1" applyAlignment="1">
      <alignment horizontal="right" vertical="center"/>
    </xf>
    <xf numFmtId="3" fontId="18" fillId="5" borderId="63" xfId="1" applyNumberFormat="1" applyFont="1" applyFill="1" applyBorder="1" applyAlignment="1">
      <alignment horizontal="right" vertical="center"/>
    </xf>
    <xf numFmtId="49" fontId="34" fillId="5" borderId="60" xfId="20" applyNumberFormat="1" applyFont="1" applyFill="1" applyBorder="1" applyAlignment="1">
      <alignment horizontal="center" vertical="center"/>
    </xf>
    <xf numFmtId="49" fontId="34" fillId="5" borderId="61" xfId="20" applyNumberFormat="1" applyFont="1" applyFill="1" applyBorder="1" applyAlignment="1">
      <alignment horizontal="center" vertical="center"/>
    </xf>
    <xf numFmtId="0" fontId="34" fillId="5" borderId="61" xfId="20" applyFont="1" applyFill="1" applyBorder="1" applyAlignment="1">
      <alignment horizontal="center" vertical="center" wrapText="1"/>
    </xf>
    <xf numFmtId="49" fontId="18" fillId="5" borderId="61" xfId="3" applyNumberFormat="1" applyFont="1" applyFill="1" applyBorder="1" applyAlignment="1">
      <alignment horizontal="center" vertical="center"/>
    </xf>
    <xf numFmtId="0" fontId="18" fillId="5" borderId="61" xfId="1" applyFont="1" applyFill="1" applyBorder="1" applyAlignment="1">
      <alignment horizontal="center" vertical="center" wrapText="1"/>
    </xf>
    <xf numFmtId="49" fontId="18" fillId="5" borderId="61" xfId="19" applyNumberFormat="1" applyFont="1" applyFill="1" applyBorder="1" applyAlignment="1">
      <alignment horizontal="center"/>
    </xf>
    <xf numFmtId="49" fontId="41" fillId="5" borderId="61" xfId="19" applyNumberFormat="1" applyFont="1" applyFill="1" applyBorder="1" applyAlignment="1">
      <alignment horizontal="center" vertical="center"/>
    </xf>
    <xf numFmtId="49" fontId="18" fillId="5" borderId="61" xfId="1" applyNumberFormat="1" applyFont="1" applyFill="1" applyBorder="1" applyAlignment="1">
      <alignment horizontal="center" vertical="center"/>
    </xf>
    <xf numFmtId="49" fontId="18" fillId="5" borderId="61" xfId="19" applyNumberFormat="1" applyFont="1" applyFill="1" applyBorder="1" applyAlignment="1">
      <alignment horizontal="center" vertical="center"/>
    </xf>
    <xf numFmtId="0" fontId="18" fillId="5" borderId="61" xfId="19" quotePrefix="1" applyFont="1" applyFill="1" applyBorder="1" applyAlignment="1">
      <alignment horizontal="center" vertical="center"/>
    </xf>
    <xf numFmtId="0" fontId="5" fillId="0" borderId="0" xfId="19" applyAlignment="1">
      <alignment horizontal="right"/>
    </xf>
    <xf numFmtId="0" fontId="30" fillId="5" borderId="0" xfId="1" applyFont="1" applyFill="1" applyAlignment="1">
      <alignment horizontal="right" vertical="center"/>
    </xf>
    <xf numFmtId="0" fontId="18" fillId="5" borderId="60" xfId="20" applyFont="1" applyFill="1" applyBorder="1" applyAlignment="1">
      <alignment horizontal="right" vertical="center" wrapText="1"/>
    </xf>
    <xf numFmtId="0" fontId="18" fillId="5" borderId="61" xfId="20" applyFont="1" applyFill="1" applyBorder="1" applyAlignment="1">
      <alignment horizontal="right" vertical="center" wrapText="1"/>
    </xf>
    <xf numFmtId="0" fontId="4" fillId="5" borderId="62" xfId="19" applyFont="1" applyFill="1" applyBorder="1" applyAlignment="1">
      <alignment horizontal="right"/>
    </xf>
    <xf numFmtId="3" fontId="18" fillId="5" borderId="61" xfId="21" applyNumberFormat="1" applyFont="1" applyFill="1" applyBorder="1" applyAlignment="1">
      <alignment horizontal="right" vertical="center"/>
    </xf>
    <xf numFmtId="3" fontId="18" fillId="5" borderId="62" xfId="21" applyNumberFormat="1" applyFont="1" applyFill="1" applyBorder="1" applyAlignment="1">
      <alignment horizontal="right" vertical="center"/>
    </xf>
    <xf numFmtId="3" fontId="18" fillId="5" borderId="61" xfId="21" applyNumberFormat="1" applyFont="1" applyFill="1" applyBorder="1" applyAlignment="1">
      <alignment horizontal="right" vertical="center" wrapText="1"/>
    </xf>
    <xf numFmtId="171" fontId="18" fillId="5" borderId="61" xfId="3" applyNumberFormat="1" applyFont="1" applyFill="1" applyBorder="1" applyAlignment="1">
      <alignment horizontal="right" vertical="center"/>
    </xf>
    <xf numFmtId="167" fontId="18" fillId="5" borderId="61" xfId="3" applyNumberFormat="1" applyFont="1" applyFill="1" applyBorder="1" applyAlignment="1">
      <alignment horizontal="right" vertical="center"/>
    </xf>
    <xf numFmtId="167" fontId="18" fillId="5" borderId="62" xfId="3" applyNumberFormat="1" applyFont="1" applyFill="1" applyBorder="1" applyAlignment="1">
      <alignment horizontal="right" vertical="center"/>
    </xf>
    <xf numFmtId="167" fontId="18" fillId="5" borderId="61" xfId="1" applyNumberFormat="1" applyFont="1" applyFill="1" applyBorder="1" applyAlignment="1">
      <alignment horizontal="right" vertical="center" wrapText="1"/>
    </xf>
    <xf numFmtId="167" fontId="18" fillId="5" borderId="62" xfId="21" applyNumberFormat="1" applyFont="1" applyFill="1" applyBorder="1" applyAlignment="1">
      <alignment horizontal="right" vertical="center"/>
    </xf>
    <xf numFmtId="167" fontId="18" fillId="5" borderId="61" xfId="19" applyNumberFormat="1" applyFont="1" applyFill="1" applyBorder="1" applyAlignment="1">
      <alignment horizontal="right" vertical="center" wrapText="1"/>
    </xf>
    <xf numFmtId="167" fontId="18" fillId="5" borderId="61" xfId="21" applyNumberFormat="1" applyFont="1" applyFill="1" applyBorder="1" applyAlignment="1">
      <alignment horizontal="right" vertical="center"/>
    </xf>
    <xf numFmtId="167" fontId="18" fillId="5" borderId="61" xfId="21" applyNumberFormat="1" applyFont="1" applyFill="1" applyBorder="1" applyAlignment="1">
      <alignment horizontal="right"/>
    </xf>
    <xf numFmtId="43" fontId="18" fillId="5" borderId="61" xfId="21" applyFont="1" applyFill="1" applyBorder="1" applyAlignment="1">
      <alignment horizontal="right"/>
    </xf>
    <xf numFmtId="43" fontId="18" fillId="5" borderId="62" xfId="21" applyFont="1" applyFill="1" applyBorder="1" applyAlignment="1">
      <alignment horizontal="right"/>
    </xf>
    <xf numFmtId="3" fontId="18" fillId="5" borderId="61" xfId="21" applyNumberFormat="1" applyFont="1" applyFill="1" applyBorder="1" applyAlignment="1">
      <alignment horizontal="right"/>
    </xf>
    <xf numFmtId="3" fontId="18" fillId="5" borderId="62" xfId="21" applyNumberFormat="1" applyFont="1" applyFill="1" applyBorder="1" applyAlignment="1">
      <alignment horizontal="right"/>
    </xf>
    <xf numFmtId="43" fontId="18" fillId="5" borderId="61" xfId="21" applyFont="1" applyFill="1" applyBorder="1" applyAlignment="1">
      <alignment horizontal="right" vertical="center" wrapText="1"/>
    </xf>
    <xf numFmtId="43" fontId="18" fillId="5" borderId="61" xfId="21" applyFont="1" applyFill="1" applyBorder="1" applyAlignment="1">
      <alignment horizontal="right" vertical="center"/>
    </xf>
    <xf numFmtId="43" fontId="18" fillId="5" borderId="62" xfId="21" applyFont="1" applyFill="1" applyBorder="1" applyAlignment="1">
      <alignment horizontal="right" vertical="center"/>
    </xf>
    <xf numFmtId="3" fontId="18" fillId="5" borderId="61" xfId="19" applyNumberFormat="1" applyFont="1" applyFill="1" applyBorder="1" applyAlignment="1">
      <alignment horizontal="right" vertical="center"/>
    </xf>
    <xf numFmtId="167" fontId="18" fillId="5" borderId="61" xfId="1" applyNumberFormat="1" applyFont="1" applyFill="1" applyBorder="1" applyAlignment="1">
      <alignment horizontal="right" vertical="center"/>
    </xf>
    <xf numFmtId="0" fontId="18" fillId="5" borderId="62" xfId="19" applyFont="1" applyFill="1" applyBorder="1" applyAlignment="1">
      <alignment horizontal="right" vertical="center"/>
    </xf>
    <xf numFmtId="0" fontId="18" fillId="5" borderId="44" xfId="19" applyFont="1" applyFill="1" applyBorder="1" applyAlignment="1">
      <alignment horizontal="right" vertical="center"/>
    </xf>
    <xf numFmtId="0" fontId="0" fillId="5" borderId="64" xfId="1" applyFont="1" applyFill="1" applyBorder="1" applyAlignment="1">
      <alignment vertical="center"/>
    </xf>
    <xf numFmtId="0" fontId="0" fillId="5" borderId="64" xfId="1" applyFont="1" applyFill="1" applyBorder="1" applyAlignment="1">
      <alignment horizontal="center" vertical="center" wrapText="1"/>
    </xf>
    <xf numFmtId="0" fontId="0" fillId="5" borderId="64" xfId="1" applyFont="1" applyFill="1" applyBorder="1" applyAlignment="1">
      <alignment horizontal="left" vertical="center" wrapText="1"/>
    </xf>
    <xf numFmtId="4" fontId="0" fillId="5" borderId="64" xfId="1" applyNumberFormat="1" applyFont="1" applyFill="1" applyBorder="1" applyAlignment="1">
      <alignment horizontal="right" vertical="center" indent="1"/>
    </xf>
    <xf numFmtId="0" fontId="18" fillId="0" borderId="0" xfId="3" applyFont="1" applyAlignment="1">
      <alignment vertical="center"/>
    </xf>
    <xf numFmtId="15" fontId="10" fillId="4" borderId="4" xfId="1" applyNumberFormat="1" applyFont="1" applyFill="1" applyBorder="1" applyAlignment="1">
      <alignment horizontal="center" vertical="center" wrapText="1"/>
    </xf>
    <xf numFmtId="0" fontId="10" fillId="4" borderId="4" xfId="1" applyFont="1" applyFill="1" applyBorder="1" applyAlignment="1">
      <alignment horizontal="center" vertical="center" wrapText="1"/>
    </xf>
    <xf numFmtId="0" fontId="10" fillId="5" borderId="0" xfId="1" applyFont="1" applyFill="1" applyAlignment="1">
      <alignment vertical="center"/>
    </xf>
    <xf numFmtId="0" fontId="30" fillId="5" borderId="0" xfId="3" applyFont="1" applyFill="1"/>
    <xf numFmtId="49" fontId="44" fillId="5" borderId="0" xfId="18" quotePrefix="1" applyNumberFormat="1" applyFont="1" applyFill="1" applyAlignment="1">
      <alignment horizontal="left" vertical="center"/>
    </xf>
    <xf numFmtId="0" fontId="30" fillId="0" borderId="0" xfId="1" applyFont="1" applyFill="1" applyAlignment="1">
      <alignment horizontal="center" vertical="center"/>
    </xf>
    <xf numFmtId="0" fontId="30" fillId="0" borderId="0" xfId="3" applyFont="1"/>
    <xf numFmtId="15" fontId="30" fillId="4" borderId="7" xfId="1" applyNumberFormat="1" applyFont="1" applyFill="1" applyBorder="1" applyAlignment="1">
      <alignment horizontal="center" vertical="center"/>
    </xf>
    <xf numFmtId="0" fontId="30" fillId="4" borderId="50" xfId="1" applyFont="1" applyFill="1" applyBorder="1" applyAlignment="1">
      <alignment horizontal="center" vertical="center"/>
    </xf>
    <xf numFmtId="0" fontId="10" fillId="4" borderId="11" xfId="1" applyFont="1" applyFill="1" applyBorder="1" applyAlignment="1">
      <alignment horizontal="center" vertical="center" wrapText="1"/>
    </xf>
    <xf numFmtId="4" fontId="10" fillId="2" borderId="9" xfId="1" applyNumberFormat="1" applyFont="1" applyFill="1" applyBorder="1" applyAlignment="1">
      <alignment horizontal="right" vertical="center" indent="1"/>
    </xf>
    <xf numFmtId="0" fontId="18" fillId="5" borderId="0" xfId="3" applyFont="1" applyFill="1" applyAlignment="1">
      <alignment horizontal="center"/>
    </xf>
    <xf numFmtId="0" fontId="8" fillId="5" borderId="65" xfId="1" applyFont="1" applyFill="1" applyBorder="1" applyAlignment="1">
      <alignment horizontal="left" vertical="center" wrapText="1"/>
    </xf>
    <xf numFmtId="0" fontId="0" fillId="5" borderId="65" xfId="1" applyFont="1" applyFill="1" applyBorder="1" applyAlignment="1">
      <alignment horizontal="center" vertical="center" wrapText="1"/>
    </xf>
    <xf numFmtId="4" fontId="0" fillId="5" borderId="65" xfId="1" applyNumberFormat="1" applyFont="1" applyFill="1" applyBorder="1" applyAlignment="1">
      <alignment horizontal="right" vertical="center" indent="1"/>
    </xf>
    <xf numFmtId="0" fontId="8" fillId="5" borderId="64" xfId="1" applyFont="1" applyFill="1" applyBorder="1" applyAlignment="1">
      <alignment horizontal="left" vertical="center" wrapText="1"/>
    </xf>
    <xf numFmtId="4" fontId="10" fillId="5" borderId="64" xfId="1" applyNumberFormat="1" applyFont="1" applyFill="1" applyBorder="1" applyAlignment="1">
      <alignment horizontal="right" vertical="center" indent="1"/>
    </xf>
    <xf numFmtId="0" fontId="0" fillId="5" borderId="64" xfId="1" applyFont="1" applyFill="1" applyBorder="1" applyAlignment="1">
      <alignment horizontal="center" vertical="center"/>
    </xf>
    <xf numFmtId="0" fontId="8" fillId="5" borderId="64" xfId="3" applyFont="1" applyFill="1" applyBorder="1" applyAlignment="1">
      <alignment horizontal="center" vertical="center" wrapText="1"/>
    </xf>
    <xf numFmtId="0" fontId="0" fillId="5" borderId="64" xfId="1" applyFont="1" applyFill="1" applyBorder="1" applyAlignment="1">
      <alignment horizontal="left" vertical="center"/>
    </xf>
    <xf numFmtId="4" fontId="0" fillId="5" borderId="64" xfId="16" applyNumberFormat="1" applyFont="1" applyFill="1" applyBorder="1" applyAlignment="1">
      <alignment horizontal="right" vertical="center" indent="1"/>
    </xf>
    <xf numFmtId="0" fontId="0" fillId="5" borderId="64" xfId="1" applyFont="1" applyFill="1" applyBorder="1" applyAlignment="1">
      <alignment vertical="center" wrapText="1"/>
    </xf>
    <xf numFmtId="0" fontId="8" fillId="5" borderId="64" xfId="1" applyFont="1" applyFill="1" applyBorder="1" applyAlignment="1">
      <alignment horizontal="left" vertical="center"/>
    </xf>
    <xf numFmtId="4" fontId="0" fillId="5" borderId="64" xfId="16" applyNumberFormat="1" applyFont="1" applyFill="1" applyBorder="1" applyAlignment="1">
      <alignment horizontal="right" vertical="center" wrapText="1" indent="1"/>
    </xf>
    <xf numFmtId="4" fontId="0" fillId="5" borderId="64" xfId="1" applyNumberFormat="1" applyFont="1" applyFill="1" applyBorder="1" applyAlignment="1">
      <alignment horizontal="right" vertical="center" wrapText="1" indent="1"/>
    </xf>
    <xf numFmtId="4" fontId="10" fillId="5" borderId="64" xfId="1" applyNumberFormat="1" applyFont="1" applyFill="1" applyBorder="1" applyAlignment="1">
      <alignment horizontal="right" vertical="center" wrapText="1" indent="1"/>
    </xf>
    <xf numFmtId="0" fontId="10" fillId="5" borderId="64" xfId="1" applyFont="1" applyFill="1" applyBorder="1" applyAlignment="1">
      <alignment horizontal="left" vertical="center"/>
    </xf>
    <xf numFmtId="0" fontId="8" fillId="5" borderId="66" xfId="1" applyFont="1" applyFill="1" applyBorder="1" applyAlignment="1">
      <alignment horizontal="left" vertical="center" wrapText="1"/>
    </xf>
    <xf numFmtId="0" fontId="0" fillId="5" borderId="66" xfId="1" applyFont="1" applyFill="1" applyBorder="1" applyAlignment="1">
      <alignment horizontal="left" vertical="center" wrapText="1"/>
    </xf>
    <xf numFmtId="4" fontId="0" fillId="5" borderId="66" xfId="1" applyNumberFormat="1" applyFont="1" applyFill="1" applyBorder="1" applyAlignment="1">
      <alignment horizontal="right" vertical="center" indent="1"/>
    </xf>
    <xf numFmtId="4" fontId="0" fillId="5" borderId="66" xfId="1" applyNumberFormat="1" applyFont="1" applyFill="1" applyBorder="1" applyAlignment="1">
      <alignment horizontal="right" vertical="center" wrapText="1" indent="1"/>
    </xf>
    <xf numFmtId="0" fontId="0" fillId="5" borderId="66" xfId="1" applyFont="1" applyFill="1" applyBorder="1" applyAlignment="1">
      <alignment vertical="center"/>
    </xf>
    <xf numFmtId="0" fontId="0" fillId="5" borderId="66" xfId="1" applyFont="1" applyFill="1" applyBorder="1" applyAlignment="1">
      <alignment vertical="center" wrapText="1"/>
    </xf>
    <xf numFmtId="0" fontId="18" fillId="5" borderId="71" xfId="1" applyFont="1" applyFill="1" applyBorder="1" applyAlignment="1">
      <alignment horizontal="center" vertical="center" wrapText="1"/>
    </xf>
    <xf numFmtId="0" fontId="18" fillId="5" borderId="75" xfId="1" applyFont="1" applyFill="1" applyBorder="1" applyAlignment="1">
      <alignment horizontal="center" vertical="center" wrapText="1"/>
    </xf>
    <xf numFmtId="0" fontId="48" fillId="15" borderId="0" xfId="19" applyFont="1" applyFill="1" applyBorder="1" applyAlignment="1">
      <alignment vertical="center"/>
    </xf>
    <xf numFmtId="0" fontId="48" fillId="15" borderId="0" xfId="19" applyFont="1" applyFill="1" applyBorder="1" applyAlignment="1">
      <alignment horizontal="center" vertical="center"/>
    </xf>
    <xf numFmtId="0" fontId="46" fillId="0" borderId="0" xfId="19" applyFont="1" applyAlignment="1"/>
    <xf numFmtId="0" fontId="43" fillId="15" borderId="0" xfId="19" applyFont="1" applyFill="1" applyBorder="1" applyAlignment="1">
      <alignment vertical="center"/>
    </xf>
    <xf numFmtId="0" fontId="43" fillId="15" borderId="0" xfId="19" applyFont="1" applyFill="1" applyBorder="1" applyAlignment="1">
      <alignment horizontal="center" vertical="center"/>
    </xf>
    <xf numFmtId="3" fontId="43" fillId="15" borderId="85" xfId="19" applyNumberFormat="1" applyFont="1" applyFill="1" applyBorder="1" applyAlignment="1">
      <alignment horizontal="center" vertical="center"/>
    </xf>
    <xf numFmtId="3" fontId="43" fillId="15" borderId="0" xfId="19" applyNumberFormat="1" applyFont="1" applyFill="1" applyBorder="1" applyAlignment="1">
      <alignment horizontal="center" vertical="center"/>
    </xf>
    <xf numFmtId="49" fontId="43" fillId="15" borderId="0" xfId="19" applyNumberFormat="1" applyFont="1" applyFill="1" applyBorder="1" applyAlignment="1">
      <alignment horizontal="center" vertical="center"/>
    </xf>
    <xf numFmtId="4" fontId="43" fillId="15" borderId="0" xfId="19" applyNumberFormat="1" applyFont="1" applyFill="1" applyBorder="1" applyAlignment="1">
      <alignment horizontal="right" vertical="center" indent="1"/>
    </xf>
    <xf numFmtId="4" fontId="43" fillId="15" borderId="85" xfId="19" applyNumberFormat="1" applyFont="1" applyFill="1" applyBorder="1" applyAlignment="1">
      <alignment horizontal="right" vertical="center" indent="1"/>
    </xf>
    <xf numFmtId="3" fontId="43" fillId="15" borderId="85" xfId="19" quotePrefix="1" applyNumberFormat="1" applyFont="1" applyFill="1" applyBorder="1" applyAlignment="1">
      <alignment horizontal="center" vertical="center"/>
    </xf>
    <xf numFmtId="0" fontId="34" fillId="15" borderId="0" xfId="19" applyFont="1" applyFill="1" applyBorder="1"/>
    <xf numFmtId="3" fontId="34" fillId="15" borderId="0" xfId="19" applyNumberFormat="1" applyFont="1" applyFill="1" applyBorder="1" applyAlignment="1">
      <alignment horizontal="center"/>
    </xf>
    <xf numFmtId="3" fontId="34" fillId="15" borderId="85" xfId="19" quotePrefix="1" applyNumberFormat="1" applyFont="1" applyFill="1" applyBorder="1" applyAlignment="1">
      <alignment horizontal="center"/>
    </xf>
    <xf numFmtId="49" fontId="34" fillId="15" borderId="0" xfId="19" applyNumberFormat="1" applyFont="1" applyFill="1" applyBorder="1" applyAlignment="1">
      <alignment horizontal="center"/>
    </xf>
    <xf numFmtId="3" fontId="34" fillId="15" borderId="85" xfId="19" applyNumberFormat="1" applyFont="1" applyFill="1" applyBorder="1" applyAlignment="1">
      <alignment horizontal="center"/>
    </xf>
    <xf numFmtId="3" fontId="34" fillId="15" borderId="87" xfId="19" quotePrefix="1" applyNumberFormat="1" applyFont="1" applyFill="1" applyBorder="1" applyAlignment="1">
      <alignment horizontal="center"/>
    </xf>
    <xf numFmtId="0" fontId="34" fillId="15" borderId="87" xfId="19" applyFont="1" applyFill="1" applyBorder="1" applyAlignment="1">
      <alignment horizontal="center"/>
    </xf>
    <xf numFmtId="4" fontId="48" fillId="0" borderId="83" xfId="19" applyNumberFormat="1" applyFont="1" applyBorder="1" applyAlignment="1">
      <alignment horizontal="right" vertical="center" indent="1"/>
    </xf>
    <xf numFmtId="4" fontId="48" fillId="0" borderId="94" xfId="19" applyNumberFormat="1" applyFont="1" applyBorder="1" applyAlignment="1">
      <alignment horizontal="right" vertical="center" indent="1"/>
    </xf>
    <xf numFmtId="0" fontId="18" fillId="0" borderId="0" xfId="3" applyFont="1" applyBorder="1"/>
    <xf numFmtId="0" fontId="30" fillId="0" borderId="38" xfId="3" applyFont="1" applyBorder="1" applyAlignment="1">
      <alignment horizontal="center"/>
    </xf>
    <xf numFmtId="0" fontId="30" fillId="0" borderId="4" xfId="3" applyFont="1" applyBorder="1" applyAlignment="1">
      <alignment horizontal="center"/>
    </xf>
    <xf numFmtId="0" fontId="18" fillId="0" borderId="13" xfId="3" applyFont="1" applyBorder="1"/>
    <xf numFmtId="0" fontId="18" fillId="5" borderId="7" xfId="3" applyFont="1" applyFill="1" applyBorder="1"/>
    <xf numFmtId="0" fontId="18" fillId="5" borderId="8" xfId="3" applyNumberFormat="1" applyFont="1" applyFill="1" applyBorder="1" applyAlignment="1">
      <alignment horizontal="center" vertical="center"/>
    </xf>
    <xf numFmtId="0" fontId="18" fillId="5" borderId="8" xfId="3" applyFont="1" applyFill="1" applyBorder="1"/>
    <xf numFmtId="3" fontId="18" fillId="5" borderId="8" xfId="3" applyNumberFormat="1" applyFont="1" applyFill="1" applyBorder="1"/>
    <xf numFmtId="0" fontId="18" fillId="5" borderId="6" xfId="3" applyFont="1" applyFill="1" applyBorder="1"/>
    <xf numFmtId="3" fontId="18" fillId="5" borderId="7" xfId="3" applyNumberFormat="1" applyFont="1" applyFill="1" applyBorder="1"/>
    <xf numFmtId="0" fontId="18" fillId="5" borderId="7" xfId="3" applyNumberFormat="1" applyFont="1" applyFill="1" applyBorder="1" applyAlignment="1">
      <alignment horizontal="center" vertical="center"/>
    </xf>
    <xf numFmtId="0" fontId="18" fillId="5" borderId="8" xfId="19" applyFont="1" applyFill="1" applyBorder="1" applyAlignment="1">
      <alignment vertical="center"/>
    </xf>
    <xf numFmtId="3" fontId="18" fillId="5" borderId="8" xfId="3" applyNumberFormat="1" applyFont="1" applyFill="1" applyBorder="1" applyAlignment="1">
      <alignment horizontal="center" vertical="center"/>
    </xf>
    <xf numFmtId="3" fontId="18" fillId="5" borderId="8" xfId="3" applyNumberFormat="1" applyFont="1" applyFill="1" applyBorder="1" applyAlignment="1"/>
    <xf numFmtId="0" fontId="43" fillId="5" borderId="85" xfId="19" applyFont="1" applyFill="1" applyBorder="1" applyAlignment="1">
      <alignment vertical="top"/>
    </xf>
    <xf numFmtId="49" fontId="50" fillId="5" borderId="85" xfId="19" applyNumberFormat="1" applyFont="1" applyFill="1" applyBorder="1" applyAlignment="1">
      <alignment horizontal="left" vertical="center" wrapText="1"/>
    </xf>
    <xf numFmtId="3" fontId="43" fillId="5" borderId="0" xfId="19" applyNumberFormat="1" applyFont="1" applyFill="1" applyAlignment="1">
      <alignment horizontal="center" vertical="center"/>
    </xf>
    <xf numFmtId="3" fontId="43" fillId="5" borderId="85" xfId="19" applyNumberFormat="1" applyFont="1" applyFill="1" applyBorder="1" applyAlignment="1">
      <alignment horizontal="center" vertical="center"/>
    </xf>
    <xf numFmtId="1" fontId="43" fillId="5" borderId="0" xfId="19" applyNumberFormat="1" applyFont="1" applyFill="1" applyAlignment="1">
      <alignment horizontal="center" vertical="center"/>
    </xf>
    <xf numFmtId="0" fontId="50" fillId="5" borderId="85" xfId="19" applyFont="1" applyFill="1" applyBorder="1" applyAlignment="1">
      <alignment horizontal="left" vertical="center" wrapText="1"/>
    </xf>
    <xf numFmtId="0" fontId="50" fillId="5" borderId="85" xfId="19" applyFont="1" applyFill="1" applyBorder="1" applyAlignment="1">
      <alignment horizontal="left" vertical="center"/>
    </xf>
    <xf numFmtId="0" fontId="43" fillId="5" borderId="85" xfId="19" applyFont="1" applyFill="1" applyBorder="1" applyAlignment="1">
      <alignment horizontal="center" vertical="center"/>
    </xf>
    <xf numFmtId="0" fontId="43" fillId="5" borderId="0" xfId="19" applyFont="1" applyFill="1" applyAlignment="1">
      <alignment horizontal="center" vertical="center"/>
    </xf>
    <xf numFmtId="4" fontId="43" fillId="5" borderId="0" xfId="19" applyNumberFormat="1" applyFont="1" applyFill="1" applyAlignment="1">
      <alignment horizontal="right" vertical="center" indent="1"/>
    </xf>
    <xf numFmtId="4" fontId="43" fillId="5" borderId="85" xfId="19" applyNumberFormat="1" applyFont="1" applyFill="1" applyBorder="1" applyAlignment="1">
      <alignment horizontal="right" vertical="center" indent="1"/>
    </xf>
    <xf numFmtId="0" fontId="43" fillId="5" borderId="85" xfId="19" applyFont="1" applyFill="1" applyBorder="1"/>
    <xf numFmtId="14" fontId="43" fillId="5" borderId="0" xfId="19" applyNumberFormat="1" applyFont="1" applyFill="1" applyAlignment="1">
      <alignment horizontal="center" vertical="center"/>
    </xf>
    <xf numFmtId="49" fontId="43" fillId="5" borderId="85" xfId="19" applyNumberFormat="1" applyFont="1" applyFill="1" applyBorder="1" applyAlignment="1">
      <alignment horizontal="center" vertical="center"/>
    </xf>
    <xf numFmtId="0" fontId="43" fillId="5" borderId="85" xfId="19" quotePrefix="1" applyFont="1" applyFill="1" applyBorder="1" applyAlignment="1">
      <alignment horizontal="center" vertical="center"/>
    </xf>
    <xf numFmtId="49" fontId="43" fillId="5" borderId="0" xfId="19" applyNumberFormat="1" applyFont="1" applyFill="1" applyAlignment="1">
      <alignment horizontal="center" vertical="center"/>
    </xf>
    <xf numFmtId="0" fontId="43" fillId="5" borderId="87" xfId="19" applyFont="1" applyFill="1" applyBorder="1" applyAlignment="1">
      <alignment vertical="top"/>
    </xf>
    <xf numFmtId="0" fontId="43" fillId="5" borderId="87" xfId="19" applyFont="1" applyFill="1" applyBorder="1" applyAlignment="1">
      <alignment horizontal="left" vertical="center" wrapText="1"/>
    </xf>
    <xf numFmtId="3" fontId="43" fillId="5" borderId="88" xfId="19" applyNumberFormat="1" applyFont="1" applyFill="1" applyBorder="1" applyAlignment="1">
      <alignment horizontal="center" vertical="center"/>
    </xf>
    <xf numFmtId="3" fontId="43" fillId="5" borderId="87" xfId="19" applyNumberFormat="1" applyFont="1" applyFill="1" applyBorder="1" applyAlignment="1">
      <alignment horizontal="center" vertical="center"/>
    </xf>
    <xf numFmtId="1" fontId="43" fillId="5" borderId="88" xfId="19" applyNumberFormat="1" applyFont="1" applyFill="1" applyBorder="1" applyAlignment="1">
      <alignment horizontal="center" vertical="center"/>
    </xf>
    <xf numFmtId="4" fontId="43" fillId="5" borderId="88" xfId="19" applyNumberFormat="1" applyFont="1" applyFill="1" applyBorder="1" applyAlignment="1">
      <alignment horizontal="right" vertical="center" indent="1"/>
    </xf>
    <xf numFmtId="4" fontId="43" fillId="5" borderId="87" xfId="19" applyNumberFormat="1" applyFont="1" applyFill="1" applyBorder="1" applyAlignment="1">
      <alignment horizontal="right" vertical="center" indent="1"/>
    </xf>
    <xf numFmtId="0" fontId="48" fillId="5" borderId="81" xfId="19" applyFont="1" applyFill="1" applyBorder="1" applyAlignment="1">
      <alignment vertical="top"/>
    </xf>
    <xf numFmtId="0" fontId="43" fillId="5" borderId="82" xfId="19" applyFont="1" applyFill="1" applyBorder="1" applyAlignment="1">
      <alignment horizontal="center" vertical="center" wrapText="1"/>
    </xf>
    <xf numFmtId="3" fontId="43" fillId="5" borderId="86" xfId="19" applyNumberFormat="1" applyFont="1" applyFill="1" applyBorder="1" applyAlignment="1">
      <alignment horizontal="center" vertical="center"/>
    </xf>
    <xf numFmtId="3" fontId="43" fillId="5" borderId="82" xfId="19" applyNumberFormat="1" applyFont="1" applyFill="1" applyBorder="1" applyAlignment="1">
      <alignment horizontal="center" vertical="center"/>
    </xf>
    <xf numFmtId="1" fontId="43" fillId="5" borderId="86" xfId="19" applyNumberFormat="1" applyFont="1" applyFill="1" applyBorder="1" applyAlignment="1">
      <alignment horizontal="center" vertical="center"/>
    </xf>
    <xf numFmtId="4" fontId="48" fillId="5" borderId="86" xfId="19" applyNumberFormat="1" applyFont="1" applyFill="1" applyBorder="1" applyAlignment="1">
      <alignment horizontal="right" vertical="center" indent="1"/>
    </xf>
    <xf numFmtId="4" fontId="48" fillId="5" borderId="82" xfId="19" applyNumberFormat="1" applyFont="1" applyFill="1" applyBorder="1" applyAlignment="1">
      <alignment horizontal="right" vertical="center" indent="1"/>
    </xf>
    <xf numFmtId="0" fontId="43" fillId="5" borderId="84" xfId="19" applyFont="1" applyFill="1" applyBorder="1" applyAlignment="1">
      <alignment vertical="top"/>
    </xf>
    <xf numFmtId="0" fontId="43" fillId="5" borderId="0" xfId="19" applyFont="1" applyFill="1" applyAlignment="1">
      <alignment horizontal="center" vertical="center" wrapText="1"/>
    </xf>
    <xf numFmtId="0" fontId="43" fillId="5" borderId="84" xfId="19" applyFont="1" applyFill="1" applyBorder="1"/>
    <xf numFmtId="1" fontId="43" fillId="5" borderId="85" xfId="19" applyNumberFormat="1" applyFont="1" applyFill="1" applyBorder="1" applyAlignment="1">
      <alignment horizontal="center" vertical="center"/>
    </xf>
    <xf numFmtId="4" fontId="27" fillId="5" borderId="85" xfId="19" applyNumberFormat="1" applyFont="1" applyFill="1" applyBorder="1" applyAlignment="1">
      <alignment horizontal="right" vertical="center" wrapText="1" indent="1"/>
    </xf>
    <xf numFmtId="3" fontId="43" fillId="5" borderId="0" xfId="19" applyNumberFormat="1" applyFont="1" applyFill="1" applyAlignment="1">
      <alignment horizontal="center" vertical="center" wrapText="1"/>
    </xf>
    <xf numFmtId="49" fontId="43" fillId="5" borderId="85" xfId="19" applyNumberFormat="1" applyFont="1" applyFill="1" applyBorder="1" applyAlignment="1">
      <alignment horizontal="center" vertical="center" wrapText="1"/>
    </xf>
    <xf numFmtId="3" fontId="43" fillId="5" borderId="85" xfId="19" applyNumberFormat="1" applyFont="1" applyFill="1" applyBorder="1" applyAlignment="1">
      <alignment horizontal="center" vertical="center" wrapText="1"/>
    </xf>
    <xf numFmtId="4" fontId="43" fillId="5" borderId="85" xfId="19" applyNumberFormat="1" applyFont="1" applyFill="1" applyBorder="1" applyAlignment="1">
      <alignment horizontal="right" vertical="center" wrapText="1" indent="1"/>
    </xf>
    <xf numFmtId="0" fontId="43" fillId="5" borderId="89" xfId="19" applyFont="1" applyFill="1" applyBorder="1" applyAlignment="1">
      <alignment vertical="top"/>
    </xf>
    <xf numFmtId="49" fontId="50" fillId="5" borderId="87" xfId="19" applyNumberFormat="1" applyFont="1" applyFill="1" applyBorder="1" applyAlignment="1">
      <alignment horizontal="left" vertical="center" wrapText="1"/>
    </xf>
    <xf numFmtId="49" fontId="50" fillId="5" borderId="82" xfId="19" applyNumberFormat="1" applyFont="1" applyFill="1" applyBorder="1" applyAlignment="1">
      <alignment horizontal="left" vertical="center" wrapText="1"/>
    </xf>
    <xf numFmtId="3" fontId="43" fillId="5" borderId="81" xfId="19" applyNumberFormat="1" applyFont="1" applyFill="1" applyBorder="1" applyAlignment="1">
      <alignment horizontal="center" vertical="center"/>
    </xf>
    <xf numFmtId="3" fontId="43" fillId="5" borderId="90" xfId="19" applyNumberFormat="1" applyFont="1" applyFill="1" applyBorder="1" applyAlignment="1">
      <alignment horizontal="center" vertical="center"/>
    </xf>
    <xf numFmtId="0" fontId="48" fillId="5" borderId="84" xfId="19" applyFont="1" applyFill="1" applyBorder="1" applyAlignment="1">
      <alignment vertical="top"/>
    </xf>
    <xf numFmtId="3" fontId="43" fillId="5" borderId="84" xfId="19" applyNumberFormat="1" applyFont="1" applyFill="1" applyBorder="1" applyAlignment="1">
      <alignment horizontal="center" vertical="center"/>
    </xf>
    <xf numFmtId="1" fontId="43" fillId="5" borderId="91" xfId="19" applyNumberFormat="1" applyFont="1" applyFill="1" applyBorder="1" applyAlignment="1">
      <alignment horizontal="center" vertical="center"/>
    </xf>
    <xf numFmtId="4" fontId="43" fillId="5" borderId="91" xfId="19" applyNumberFormat="1" applyFont="1" applyFill="1" applyBorder="1" applyAlignment="1">
      <alignment horizontal="right" vertical="center" indent="1"/>
    </xf>
    <xf numFmtId="49" fontId="43" fillId="5" borderId="91" xfId="19" applyNumberFormat="1" applyFont="1" applyFill="1" applyBorder="1" applyAlignment="1">
      <alignment horizontal="center" vertical="center"/>
    </xf>
    <xf numFmtId="3" fontId="43" fillId="5" borderId="89" xfId="19" applyNumberFormat="1" applyFont="1" applyFill="1" applyBorder="1" applyAlignment="1">
      <alignment horizontal="center" vertical="center"/>
    </xf>
    <xf numFmtId="3" fontId="43" fillId="5" borderId="92" xfId="19" applyNumberFormat="1" applyFont="1" applyFill="1" applyBorder="1" applyAlignment="1">
      <alignment horizontal="center" vertical="center"/>
    </xf>
    <xf numFmtId="3" fontId="43" fillId="5" borderId="91" xfId="19" applyNumberFormat="1" applyFont="1" applyFill="1" applyBorder="1" applyAlignment="1">
      <alignment horizontal="center" vertical="center"/>
    </xf>
    <xf numFmtId="0" fontId="43" fillId="5" borderId="91" xfId="19" applyFont="1" applyFill="1" applyBorder="1" applyAlignment="1">
      <alignment horizontal="center" vertical="center"/>
    </xf>
    <xf numFmtId="0" fontId="43" fillId="5" borderId="84" xfId="19" applyFont="1" applyFill="1" applyBorder="1" applyAlignment="1">
      <alignment horizontal="center" vertical="center"/>
    </xf>
    <xf numFmtId="3" fontId="43" fillId="5" borderId="84" xfId="19" applyNumberFormat="1" applyFont="1" applyFill="1" applyBorder="1" applyAlignment="1">
      <alignment horizontal="center" vertical="center" wrapText="1"/>
    </xf>
    <xf numFmtId="0" fontId="43" fillId="5" borderId="84" xfId="19" applyFont="1" applyFill="1" applyBorder="1" applyAlignment="1">
      <alignment horizontal="left" vertical="top"/>
    </xf>
    <xf numFmtId="0" fontId="43" fillId="5" borderId="84" xfId="19" applyFont="1" applyFill="1" applyBorder="1" applyAlignment="1">
      <alignment wrapText="1"/>
    </xf>
    <xf numFmtId="3" fontId="18" fillId="0" borderId="0" xfId="3" applyNumberFormat="1" applyFont="1"/>
    <xf numFmtId="0" fontId="30" fillId="0" borderId="6" xfId="3" applyFont="1" applyBorder="1" applyAlignment="1">
      <alignment horizontal="center"/>
    </xf>
    <xf numFmtId="0" fontId="18" fillId="5" borderId="8" xfId="19" applyFont="1" applyFill="1" applyBorder="1" applyAlignment="1">
      <alignment horizontal="left" vertical="center"/>
    </xf>
    <xf numFmtId="0" fontId="18" fillId="0" borderId="4" xfId="3" applyFont="1" applyBorder="1"/>
    <xf numFmtId="3" fontId="32" fillId="0" borderId="18" xfId="31" applyNumberFormat="1" applyFont="1" applyFill="1" applyBorder="1" applyAlignment="1">
      <alignment horizontal="right"/>
    </xf>
    <xf numFmtId="49" fontId="32" fillId="0" borderId="18" xfId="31" applyNumberFormat="1" applyFont="1" applyFill="1" applyBorder="1" applyAlignment="1">
      <alignment horizontal="right"/>
    </xf>
    <xf numFmtId="0" fontId="32" fillId="0" borderId="18" xfId="31" applyFont="1" applyFill="1" applyBorder="1" applyAlignment="1">
      <alignment horizontal="left"/>
    </xf>
    <xf numFmtId="0" fontId="32" fillId="0" borderId="18" xfId="31" applyFont="1" applyFill="1" applyBorder="1" applyAlignment="1">
      <alignment horizontal="right"/>
    </xf>
    <xf numFmtId="0" fontId="32" fillId="0" borderId="18" xfId="31" applyNumberFormat="1" applyFont="1" applyFill="1" applyBorder="1" applyAlignment="1">
      <alignment horizontal="right"/>
    </xf>
    <xf numFmtId="1" fontId="32" fillId="0" borderId="18" xfId="31" applyNumberFormat="1" applyFont="1" applyFill="1" applyBorder="1" applyAlignment="1">
      <alignment horizontal="right"/>
    </xf>
    <xf numFmtId="0" fontId="8" fillId="0" borderId="0" xfId="31" applyFont="1" applyFill="1" applyAlignment="1">
      <alignment vertical="center"/>
    </xf>
    <xf numFmtId="0" fontId="32" fillId="0" borderId="18" xfId="32" applyFont="1" applyFill="1" applyBorder="1" applyAlignment="1">
      <alignment horizontal="right" vertical="center"/>
    </xf>
    <xf numFmtId="0" fontId="32" fillId="0" borderId="18" xfId="32" applyFont="1" applyFill="1" applyBorder="1" applyAlignment="1">
      <alignment horizontal="left" vertical="center"/>
    </xf>
    <xf numFmtId="0" fontId="32" fillId="0" borderId="18" xfId="32" applyFont="1" applyFill="1" applyBorder="1" applyAlignment="1">
      <alignment horizontal="left"/>
    </xf>
    <xf numFmtId="181" fontId="53" fillId="0" borderId="18" xfId="35" applyNumberFormat="1" applyFont="1" applyFill="1" applyBorder="1" applyAlignment="1">
      <alignment horizontal="right"/>
    </xf>
    <xf numFmtId="0" fontId="32" fillId="0" borderId="18" xfId="1" applyFont="1" applyFill="1" applyBorder="1" applyAlignment="1">
      <alignment horizontal="left" vertical="center"/>
    </xf>
    <xf numFmtId="0" fontId="32" fillId="0" borderId="18" xfId="32" applyFont="1" applyFill="1" applyBorder="1" applyAlignment="1">
      <alignment horizontal="right"/>
    </xf>
    <xf numFmtId="0" fontId="53" fillId="0" borderId="18" xfId="32" applyNumberFormat="1" applyFont="1" applyFill="1" applyBorder="1" applyAlignment="1">
      <alignment horizontal="right"/>
    </xf>
    <xf numFmtId="4" fontId="53" fillId="0" borderId="18" xfId="32" applyNumberFormat="1" applyFont="1" applyFill="1" applyBorder="1" applyAlignment="1">
      <alignment horizontal="right"/>
    </xf>
    <xf numFmtId="3" fontId="52" fillId="0" borderId="18" xfId="34" applyNumberFormat="1" applyFont="1" applyFill="1" applyBorder="1" applyAlignment="1">
      <alignment horizontal="right" vertical="center"/>
    </xf>
    <xf numFmtId="49" fontId="32" fillId="0" borderId="18" xfId="33" applyNumberFormat="1" applyFont="1" applyFill="1" applyBorder="1" applyAlignment="1">
      <alignment horizontal="right" vertical="center"/>
    </xf>
    <xf numFmtId="3" fontId="32" fillId="0" borderId="18" xfId="33" applyNumberFormat="1" applyFont="1" applyFill="1" applyBorder="1" applyAlignment="1">
      <alignment horizontal="right" vertical="center"/>
    </xf>
    <xf numFmtId="0" fontId="18" fillId="0" borderId="0" xfId="32" applyFont="1" applyFill="1" applyAlignment="1">
      <alignment horizontal="center"/>
    </xf>
    <xf numFmtId="0" fontId="18" fillId="0" borderId="0" xfId="32" applyFont="1" applyFill="1"/>
    <xf numFmtId="49" fontId="32" fillId="0" borderId="18" xfId="32" applyNumberFormat="1" applyFont="1" applyFill="1" applyBorder="1" applyAlignment="1">
      <alignment horizontal="left"/>
    </xf>
    <xf numFmtId="0" fontId="32" fillId="0" borderId="18" xfId="37" applyFont="1" applyFill="1" applyBorder="1" applyAlignment="1">
      <alignment horizontal="left" vertical="center"/>
    </xf>
    <xf numFmtId="4" fontId="32" fillId="0" borderId="18" xfId="37" applyNumberFormat="1" applyFont="1" applyFill="1" applyBorder="1" applyAlignment="1">
      <alignment horizontal="right" vertical="center"/>
    </xf>
    <xf numFmtId="49" fontId="32" fillId="0" borderId="18" xfId="37" applyNumberFormat="1" applyFont="1" applyFill="1" applyBorder="1" applyAlignment="1">
      <alignment horizontal="right" vertical="center"/>
    </xf>
    <xf numFmtId="171" fontId="32" fillId="0" borderId="18" xfId="32" applyNumberFormat="1" applyFont="1" applyFill="1" applyBorder="1" applyAlignment="1">
      <alignment horizontal="right"/>
    </xf>
    <xf numFmtId="1" fontId="32" fillId="0" borderId="18" xfId="32" applyNumberFormat="1" applyFont="1" applyFill="1" applyBorder="1" applyAlignment="1">
      <alignment horizontal="right"/>
    </xf>
    <xf numFmtId="4" fontId="32" fillId="0" borderId="18" xfId="32" applyNumberFormat="1" applyFont="1" applyFill="1" applyBorder="1" applyAlignment="1">
      <alignment horizontal="right"/>
    </xf>
    <xf numFmtId="166" fontId="32" fillId="0" borderId="18" xfId="34" applyFont="1" applyFill="1" applyBorder="1" applyAlignment="1">
      <alignment horizontal="right" vertical="center"/>
    </xf>
    <xf numFmtId="0" fontId="32" fillId="0" borderId="18" xfId="31" applyFont="1" applyFill="1" applyBorder="1" applyAlignment="1">
      <alignment horizontal="right" vertical="center"/>
    </xf>
    <xf numFmtId="0" fontId="32" fillId="0" borderId="18" xfId="32" quotePrefix="1" applyFont="1" applyFill="1" applyBorder="1" applyAlignment="1">
      <alignment horizontal="left" vertical="center"/>
    </xf>
    <xf numFmtId="0" fontId="32" fillId="0" borderId="18" xfId="33" applyFont="1" applyFill="1" applyBorder="1" applyAlignment="1">
      <alignment horizontal="left" vertical="center"/>
    </xf>
    <xf numFmtId="1" fontId="32" fillId="0" borderId="18" xfId="32" applyNumberFormat="1" applyFont="1" applyFill="1" applyBorder="1" applyAlignment="1">
      <alignment horizontal="right" vertical="center"/>
    </xf>
    <xf numFmtId="0" fontId="32" fillId="0" borderId="18" xfId="32" quotePrefix="1" applyFont="1" applyFill="1" applyBorder="1" applyAlignment="1">
      <alignment horizontal="left"/>
    </xf>
    <xf numFmtId="0" fontId="32" fillId="0" borderId="0" xfId="32" applyFont="1" applyFill="1" applyBorder="1" applyAlignment="1">
      <alignment horizontal="left"/>
    </xf>
    <xf numFmtId="0" fontId="32" fillId="0" borderId="0" xfId="31" applyFont="1" applyFill="1" applyBorder="1" applyAlignment="1">
      <alignment horizontal="left"/>
    </xf>
    <xf numFmtId="0" fontId="32" fillId="0" borderId="0" xfId="32" applyFont="1" applyFill="1" applyBorder="1" applyAlignment="1">
      <alignment horizontal="right" vertical="center"/>
    </xf>
    <xf numFmtId="0" fontId="18" fillId="0" borderId="0" xfId="3" applyFont="1" applyAlignment="1">
      <alignment horizontal="center" vertical="center" wrapText="1"/>
    </xf>
    <xf numFmtId="0" fontId="18" fillId="0" borderId="0" xfId="20" applyFont="1"/>
    <xf numFmtId="0" fontId="8" fillId="0" borderId="0" xfId="3" applyFont="1"/>
    <xf numFmtId="0" fontId="18" fillId="0" borderId="18" xfId="3" applyFont="1" applyBorder="1"/>
    <xf numFmtId="0" fontId="30" fillId="2" borderId="21" xfId="1" applyFont="1" applyFill="1" applyBorder="1" applyAlignment="1">
      <alignment horizontal="center" vertical="center"/>
    </xf>
    <xf numFmtId="0" fontId="18" fillId="0" borderId="75" xfId="1" applyFont="1" applyBorder="1" applyAlignment="1">
      <alignment horizontal="center" vertical="center" wrapText="1"/>
    </xf>
    <xf numFmtId="0" fontId="18" fillId="0" borderId="80" xfId="1" applyFont="1" applyBorder="1" applyAlignment="1">
      <alignment horizontal="center" vertical="center" wrapText="1"/>
    </xf>
    <xf numFmtId="0" fontId="18" fillId="5" borderId="0" xfId="1" applyFont="1" applyFill="1" applyAlignment="1">
      <alignment horizontal="center" vertical="center"/>
    </xf>
    <xf numFmtId="0" fontId="30" fillId="5" borderId="0" xfId="3" applyFont="1" applyFill="1" applyAlignment="1">
      <alignment horizontal="center" vertical="center" wrapText="1"/>
    </xf>
    <xf numFmtId="0" fontId="18" fillId="5" borderId="0" xfId="3" applyFont="1" applyFill="1" applyAlignment="1">
      <alignment horizontal="center" vertical="center" wrapText="1"/>
    </xf>
    <xf numFmtId="0" fontId="18" fillId="5" borderId="0" xfId="1" applyFont="1" applyFill="1" applyAlignment="1">
      <alignment vertical="center"/>
    </xf>
    <xf numFmtId="0" fontId="18" fillId="5" borderId="0" xfId="3" applyFont="1" applyFill="1" applyAlignment="1">
      <alignment horizontal="center" vertical="center"/>
    </xf>
    <xf numFmtId="0" fontId="30" fillId="0" borderId="0" xfId="3" applyFont="1" applyFill="1"/>
    <xf numFmtId="3" fontId="30" fillId="0" borderId="0" xfId="1" applyNumberFormat="1" applyFont="1" applyFill="1" applyAlignment="1">
      <alignment vertical="center"/>
    </xf>
    <xf numFmtId="0" fontId="59" fillId="0" borderId="99" xfId="1" applyFont="1" applyFill="1" applyBorder="1" applyAlignment="1">
      <alignment horizontal="left" vertical="center"/>
    </xf>
    <xf numFmtId="0" fontId="18" fillId="0" borderId="18" xfId="1" applyFont="1" applyFill="1" applyBorder="1" applyAlignment="1">
      <alignment horizontal="left" vertical="center"/>
    </xf>
    <xf numFmtId="3" fontId="18" fillId="0" borderId="18" xfId="1" applyNumberFormat="1" applyFont="1" applyFill="1" applyBorder="1" applyAlignment="1">
      <alignment vertical="center"/>
    </xf>
    <xf numFmtId="4" fontId="18" fillId="0" borderId="18" xfId="1" applyNumberFormat="1" applyFont="1" applyFill="1" applyBorder="1" applyAlignment="1">
      <alignment vertical="center"/>
    </xf>
    <xf numFmtId="3" fontId="18" fillId="0" borderId="18" xfId="1" applyNumberFormat="1" applyFont="1" applyBorder="1" applyAlignment="1">
      <alignment vertical="center"/>
    </xf>
    <xf numFmtId="4" fontId="18" fillId="0" borderId="18" xfId="1" applyNumberFormat="1" applyFont="1" applyBorder="1" applyAlignment="1">
      <alignment vertical="center"/>
    </xf>
    <xf numFmtId="4" fontId="18" fillId="0" borderId="18" xfId="3" applyNumberFormat="1" applyFont="1" applyBorder="1"/>
    <xf numFmtId="0" fontId="59" fillId="0" borderId="99" xfId="3" applyFont="1" applyBorder="1"/>
    <xf numFmtId="3" fontId="18" fillId="0" borderId="18" xfId="3" applyNumberFormat="1" applyFont="1" applyBorder="1"/>
    <xf numFmtId="0" fontId="30" fillId="17" borderId="82" xfId="13" applyFont="1" applyFill="1" applyBorder="1" applyAlignment="1">
      <alignment horizontal="center" vertical="center" textRotation="90" wrapText="1"/>
    </xf>
    <xf numFmtId="0" fontId="30" fillId="17" borderId="100" xfId="13" applyFont="1" applyFill="1" applyBorder="1" applyAlignment="1">
      <alignment horizontal="center" vertical="center" textRotation="90" wrapText="1"/>
    </xf>
    <xf numFmtId="0" fontId="30" fillId="17" borderId="101" xfId="13" applyFont="1" applyFill="1" applyBorder="1" applyAlignment="1">
      <alignment horizontal="center" vertical="center" textRotation="90" wrapText="1"/>
    </xf>
    <xf numFmtId="0" fontId="30" fillId="17" borderId="102" xfId="13" applyFont="1" applyFill="1" applyBorder="1" applyAlignment="1">
      <alignment horizontal="center" vertical="center" textRotation="90" wrapText="1"/>
    </xf>
    <xf numFmtId="0" fontId="30" fillId="17" borderId="95" xfId="13" applyFont="1" applyFill="1" applyBorder="1" applyAlignment="1">
      <alignment horizontal="center" vertical="center" textRotation="90" wrapText="1"/>
    </xf>
    <xf numFmtId="0" fontId="30" fillId="17" borderId="90" xfId="13" applyFont="1" applyFill="1" applyBorder="1" applyAlignment="1">
      <alignment horizontal="center" vertical="center" textRotation="90" wrapText="1"/>
    </xf>
    <xf numFmtId="0" fontId="30" fillId="17" borderId="85" xfId="13" applyFont="1" applyFill="1" applyBorder="1" applyAlignment="1">
      <alignment horizontal="center" vertical="center" textRotation="90" wrapText="1"/>
    </xf>
    <xf numFmtId="0" fontId="30" fillId="17" borderId="87" xfId="13" applyFont="1" applyFill="1" applyBorder="1" applyAlignment="1">
      <alignment horizontal="center"/>
    </xf>
    <xf numFmtId="0" fontId="30" fillId="17" borderId="103" xfId="13" applyFont="1" applyFill="1" applyBorder="1" applyAlignment="1">
      <alignment horizontal="center"/>
    </xf>
    <xf numFmtId="0" fontId="30" fillId="17" borderId="104" xfId="13" applyFont="1" applyFill="1" applyBorder="1" applyAlignment="1">
      <alignment horizontal="center"/>
    </xf>
    <xf numFmtId="0" fontId="30" fillId="17" borderId="104" xfId="13" quotePrefix="1" applyFont="1" applyFill="1" applyBorder="1" applyAlignment="1">
      <alignment horizontal="center"/>
    </xf>
    <xf numFmtId="0" fontId="30" fillId="17" borderId="105" xfId="13" quotePrefix="1" applyFont="1" applyFill="1" applyBorder="1" applyAlignment="1">
      <alignment horizontal="center"/>
    </xf>
    <xf numFmtId="0" fontId="30" fillId="17" borderId="106" xfId="13" quotePrefix="1" applyFont="1" applyFill="1" applyBorder="1" applyAlignment="1">
      <alignment horizontal="center"/>
    </xf>
    <xf numFmtId="0" fontId="30" fillId="17" borderId="92" xfId="13" quotePrefix="1" applyFont="1" applyFill="1" applyBorder="1" applyAlignment="1">
      <alignment horizontal="center"/>
    </xf>
    <xf numFmtId="0" fontId="30" fillId="17" borderId="92" xfId="13" applyFont="1" applyFill="1" applyBorder="1" applyAlignment="1">
      <alignment horizontal="center"/>
    </xf>
    <xf numFmtId="0" fontId="18" fillId="0" borderId="7" xfId="13" applyFont="1" applyBorder="1"/>
    <xf numFmtId="3" fontId="18" fillId="0" borderId="85" xfId="13" applyNumberFormat="1" applyFont="1" applyBorder="1" applyAlignment="1">
      <alignment horizontal="center"/>
    </xf>
    <xf numFmtId="4" fontId="18" fillId="0" borderId="100" xfId="13" applyNumberFormat="1" applyFont="1" applyBorder="1"/>
    <xf numFmtId="4" fontId="18" fillId="0" borderId="100" xfId="13" applyNumberFormat="1" applyFont="1" applyFill="1" applyBorder="1"/>
    <xf numFmtId="4" fontId="18" fillId="0" borderId="0" xfId="13" applyNumberFormat="1" applyFont="1" applyFill="1"/>
    <xf numFmtId="4" fontId="18" fillId="0" borderId="107" xfId="13" applyNumberFormat="1" applyFont="1" applyFill="1" applyBorder="1"/>
    <xf numFmtId="4" fontId="18" fillId="0" borderId="91" xfId="13" applyNumberFormat="1" applyFont="1" applyFill="1" applyBorder="1"/>
    <xf numFmtId="0" fontId="18" fillId="0" borderId="85" xfId="13" applyFont="1" applyBorder="1" applyAlignment="1">
      <alignment horizontal="center"/>
    </xf>
    <xf numFmtId="4" fontId="18" fillId="0" borderId="91" xfId="13" applyNumberFormat="1" applyFont="1" applyFill="1" applyBorder="1" applyAlignment="1">
      <alignment horizontal="center"/>
    </xf>
    <xf numFmtId="4" fontId="18" fillId="0" borderId="85" xfId="13" applyNumberFormat="1" applyFont="1" applyFill="1" applyBorder="1"/>
    <xf numFmtId="0" fontId="18" fillId="0" borderId="91" xfId="13" applyFont="1" applyFill="1" applyBorder="1" applyAlignment="1">
      <alignment horizontal="center"/>
    </xf>
    <xf numFmtId="3" fontId="30" fillId="6" borderId="85" xfId="13" applyNumberFormat="1" applyFont="1" applyFill="1" applyBorder="1" applyAlignment="1">
      <alignment horizontal="center"/>
    </xf>
    <xf numFmtId="4" fontId="30" fillId="6" borderId="100" xfId="13" applyNumberFormat="1" applyFont="1" applyFill="1" applyBorder="1"/>
    <xf numFmtId="4" fontId="30" fillId="6" borderId="0" xfId="13" applyNumberFormat="1" applyFont="1" applyFill="1"/>
    <xf numFmtId="4" fontId="30" fillId="6" borderId="107" xfId="13" applyNumberFormat="1" applyFont="1" applyFill="1" applyBorder="1"/>
    <xf numFmtId="4" fontId="30" fillId="6" borderId="91" xfId="13" applyNumberFormat="1" applyFont="1" applyFill="1" applyBorder="1"/>
    <xf numFmtId="0" fontId="30" fillId="6" borderId="85" xfId="13" applyFont="1" applyFill="1" applyBorder="1" applyAlignment="1">
      <alignment horizontal="center"/>
    </xf>
    <xf numFmtId="3" fontId="30" fillId="6" borderId="107" xfId="13" applyNumberFormat="1" applyFont="1" applyFill="1" applyBorder="1" applyAlignment="1">
      <alignment horizontal="center"/>
    </xf>
    <xf numFmtId="3" fontId="18" fillId="0" borderId="91" xfId="13" applyNumberFormat="1" applyFont="1" applyFill="1" applyBorder="1" applyAlignment="1">
      <alignment horizontal="center"/>
    </xf>
    <xf numFmtId="0" fontId="18" fillId="0" borderId="42" xfId="13" applyFont="1" applyBorder="1"/>
    <xf numFmtId="0" fontId="30" fillId="0" borderId="108" xfId="13" applyFont="1" applyBorder="1" applyAlignment="1">
      <alignment horizontal="center"/>
    </xf>
    <xf numFmtId="3" fontId="30" fillId="0" borderId="109" xfId="13" applyNumberFormat="1" applyFont="1" applyBorder="1" applyAlignment="1">
      <alignment horizontal="center"/>
    </xf>
    <xf numFmtId="4" fontId="30" fillId="0" borderId="109" xfId="13" applyNumberFormat="1" applyFont="1" applyBorder="1"/>
    <xf numFmtId="4" fontId="30" fillId="0" borderId="109" xfId="13" applyNumberFormat="1" applyFont="1" applyFill="1" applyBorder="1"/>
    <xf numFmtId="4" fontId="30" fillId="0" borderId="13" xfId="13" applyNumberFormat="1" applyFont="1" applyFill="1" applyBorder="1"/>
    <xf numFmtId="4" fontId="30" fillId="0" borderId="9" xfId="13" applyNumberFormat="1" applyFont="1" applyFill="1" applyBorder="1"/>
    <xf numFmtId="3" fontId="30" fillId="0" borderId="9" xfId="13" applyNumberFormat="1" applyFont="1" applyFill="1" applyBorder="1" applyAlignment="1">
      <alignment horizontal="center"/>
    </xf>
    <xf numFmtId="4" fontId="30" fillId="0" borderId="22" xfId="13" applyNumberFormat="1" applyFont="1" applyFill="1" applyBorder="1"/>
    <xf numFmtId="0" fontId="18" fillId="0" borderId="0" xfId="13" applyFont="1" applyAlignment="1">
      <alignment horizontal="center"/>
    </xf>
    <xf numFmtId="0" fontId="30" fillId="5" borderId="0" xfId="15" applyFont="1" applyFill="1"/>
    <xf numFmtId="0" fontId="18" fillId="5" borderId="0" xfId="15" applyFont="1" applyFill="1"/>
    <xf numFmtId="0" fontId="18" fillId="5" borderId="0" xfId="15" applyFont="1" applyFill="1" applyAlignment="1">
      <alignment horizontal="right"/>
    </xf>
    <xf numFmtId="0" fontId="30" fillId="4" borderId="7" xfId="15" applyFont="1" applyFill="1" applyBorder="1" applyAlignment="1">
      <alignment horizontal="center" vertical="center" textRotation="90" wrapText="1"/>
    </xf>
    <xf numFmtId="0" fontId="30" fillId="4" borderId="36" xfId="15" applyFont="1" applyFill="1" applyBorder="1" applyAlignment="1">
      <alignment horizontal="center" vertical="center" textRotation="90" wrapText="1"/>
    </xf>
    <xf numFmtId="0" fontId="30" fillId="4" borderId="60" xfId="15" applyFont="1" applyFill="1" applyBorder="1" applyAlignment="1">
      <alignment horizontal="center" vertical="center" textRotation="90" wrapText="1"/>
    </xf>
    <xf numFmtId="0" fontId="30" fillId="4" borderId="35" xfId="15" applyFont="1" applyFill="1" applyBorder="1" applyAlignment="1">
      <alignment horizontal="center" vertical="center" textRotation="90" wrapText="1"/>
    </xf>
    <xf numFmtId="0" fontId="30" fillId="4" borderId="99" xfId="15" applyFont="1" applyFill="1" applyBorder="1" applyAlignment="1">
      <alignment horizontal="center" vertical="center" textRotation="90" wrapText="1"/>
    </xf>
    <xf numFmtId="0" fontId="30" fillId="4" borderId="61" xfId="15" applyFont="1" applyFill="1" applyBorder="1" applyAlignment="1">
      <alignment horizontal="center" vertical="center" textRotation="90" wrapText="1"/>
    </xf>
    <xf numFmtId="0" fontId="30" fillId="4" borderId="110" xfId="15" applyFont="1" applyFill="1" applyBorder="1" applyAlignment="1">
      <alignment horizontal="center" vertical="center" textRotation="90" wrapText="1"/>
    </xf>
    <xf numFmtId="0" fontId="30" fillId="4" borderId="14" xfId="15" applyFont="1" applyFill="1" applyBorder="1" applyAlignment="1">
      <alignment horizontal="center" vertical="center" textRotation="90" wrapText="1"/>
    </xf>
    <xf numFmtId="0" fontId="30" fillId="4" borderId="3" xfId="15" applyFont="1" applyFill="1" applyBorder="1" applyAlignment="1">
      <alignment horizontal="center" vertical="center" textRotation="90" wrapText="1"/>
    </xf>
    <xf numFmtId="0" fontId="30" fillId="4" borderId="6" xfId="15" applyFont="1" applyFill="1" applyBorder="1" applyAlignment="1">
      <alignment horizontal="center"/>
    </xf>
    <xf numFmtId="0" fontId="30" fillId="4" borderId="37" xfId="15" applyFont="1" applyFill="1" applyBorder="1" applyAlignment="1">
      <alignment horizontal="center"/>
    </xf>
    <xf numFmtId="0" fontId="30" fillId="4" borderId="44" xfId="15" applyFont="1" applyFill="1" applyBorder="1" applyAlignment="1">
      <alignment horizontal="center"/>
    </xf>
    <xf numFmtId="0" fontId="30" fillId="4" borderId="44" xfId="15" quotePrefix="1" applyFont="1" applyFill="1" applyBorder="1" applyAlignment="1">
      <alignment horizontal="center"/>
    </xf>
    <xf numFmtId="0" fontId="30" fillId="4" borderId="63" xfId="15" quotePrefix="1" applyFont="1" applyFill="1" applyBorder="1" applyAlignment="1">
      <alignment horizontal="center"/>
    </xf>
    <xf numFmtId="0" fontId="30" fillId="4" borderId="6" xfId="15" quotePrefix="1" applyFont="1" applyFill="1" applyBorder="1" applyAlignment="1">
      <alignment horizontal="center"/>
    </xf>
    <xf numFmtId="0" fontId="30" fillId="4" borderId="6" xfId="15" quotePrefix="1" applyFont="1" applyFill="1" applyBorder="1" applyAlignment="1">
      <alignment horizontal="right"/>
    </xf>
    <xf numFmtId="0" fontId="30" fillId="4" borderId="111" xfId="15" applyFont="1" applyFill="1" applyBorder="1" applyAlignment="1">
      <alignment horizontal="center"/>
    </xf>
    <xf numFmtId="0" fontId="30" fillId="4" borderId="112" xfId="15" quotePrefix="1" applyFont="1" applyFill="1" applyBorder="1" applyAlignment="1">
      <alignment horizontal="center"/>
    </xf>
    <xf numFmtId="0" fontId="30" fillId="4" borderId="37" xfId="15" quotePrefix="1" applyFont="1" applyFill="1" applyBorder="1" applyAlignment="1">
      <alignment horizontal="center"/>
    </xf>
    <xf numFmtId="0" fontId="30" fillId="4" borderId="50" xfId="15" quotePrefix="1" applyFont="1" applyFill="1" applyBorder="1" applyAlignment="1">
      <alignment horizontal="center"/>
    </xf>
    <xf numFmtId="0" fontId="30" fillId="4" borderId="50" xfId="15" applyFont="1" applyFill="1" applyBorder="1" applyAlignment="1">
      <alignment horizontal="center"/>
    </xf>
    <xf numFmtId="0" fontId="18" fillId="0" borderId="7" xfId="20" applyFont="1" applyBorder="1"/>
    <xf numFmtId="3" fontId="18" fillId="0" borderId="7" xfId="20" applyNumberFormat="1" applyFont="1" applyBorder="1" applyAlignment="1">
      <alignment horizontal="right"/>
    </xf>
    <xf numFmtId="0" fontId="18" fillId="0" borderId="7" xfId="20" applyFont="1" applyBorder="1" applyAlignment="1">
      <alignment horizontal="right"/>
    </xf>
    <xf numFmtId="0" fontId="18" fillId="0" borderId="7" xfId="20" applyFont="1" applyBorder="1" applyAlignment="1">
      <alignment horizontal="center"/>
    </xf>
    <xf numFmtId="0" fontId="18" fillId="0" borderId="14" xfId="20" applyFont="1" applyBorder="1"/>
    <xf numFmtId="0" fontId="18" fillId="0" borderId="5" xfId="20" applyFont="1" applyBorder="1"/>
    <xf numFmtId="3" fontId="18" fillId="0" borderId="7" xfId="20" applyNumberFormat="1" applyFont="1" applyBorder="1" applyAlignment="1">
      <alignment horizontal="center"/>
    </xf>
    <xf numFmtId="0" fontId="30" fillId="0" borderId="4" xfId="15" applyFont="1" applyBorder="1" applyAlignment="1">
      <alignment horizontal="center"/>
    </xf>
    <xf numFmtId="3" fontId="30" fillId="0" borderId="10" xfId="15" applyNumberFormat="1" applyFont="1" applyBorder="1" applyAlignment="1">
      <alignment horizontal="right"/>
    </xf>
    <xf numFmtId="3" fontId="30" fillId="0" borderId="21" xfId="15" applyNumberFormat="1" applyFont="1" applyBorder="1" applyAlignment="1">
      <alignment horizontal="right"/>
    </xf>
    <xf numFmtId="3" fontId="30" fillId="0" borderId="9" xfId="15" applyNumberFormat="1" applyFont="1" applyBorder="1" applyAlignment="1">
      <alignment horizontal="right"/>
    </xf>
    <xf numFmtId="3" fontId="30" fillId="0" borderId="22" xfId="15" applyNumberFormat="1" applyFont="1" applyBorder="1" applyAlignment="1">
      <alignment horizontal="right"/>
    </xf>
    <xf numFmtId="3" fontId="30" fillId="0" borderId="13" xfId="15" applyNumberFormat="1" applyFont="1" applyBorder="1" applyAlignment="1">
      <alignment horizontal="right"/>
    </xf>
    <xf numFmtId="3" fontId="30" fillId="0" borderId="4" xfId="15" applyNumberFormat="1" applyFont="1" applyBorder="1" applyAlignment="1">
      <alignment horizontal="right"/>
    </xf>
    <xf numFmtId="3" fontId="30" fillId="0" borderId="4" xfId="15" applyNumberFormat="1" applyFont="1" applyBorder="1" applyAlignment="1">
      <alignment horizontal="center"/>
    </xf>
    <xf numFmtId="3" fontId="30" fillId="0" borderId="11" xfId="15" applyNumberFormat="1" applyFont="1" applyBorder="1" applyAlignment="1">
      <alignment horizontal="right"/>
    </xf>
    <xf numFmtId="0" fontId="18" fillId="0" borderId="0" xfId="15" applyFont="1"/>
    <xf numFmtId="0" fontId="30" fillId="5" borderId="0" xfId="20" applyFont="1" applyFill="1" applyAlignment="1">
      <alignment vertical="center"/>
    </xf>
    <xf numFmtId="0" fontId="18" fillId="5" borderId="0" xfId="20" applyFont="1" applyFill="1" applyAlignment="1">
      <alignment vertical="center"/>
    </xf>
    <xf numFmtId="0" fontId="18" fillId="5" borderId="0" xfId="20" applyFont="1" applyFill="1" applyAlignment="1">
      <alignment horizontal="right" vertical="center"/>
    </xf>
    <xf numFmtId="0" fontId="18" fillId="5" borderId="0" xfId="20" applyFont="1" applyFill="1" applyAlignment="1">
      <alignment horizontal="center" vertical="center"/>
    </xf>
    <xf numFmtId="0" fontId="59" fillId="5" borderId="0" xfId="20" applyFont="1" applyFill="1"/>
    <xf numFmtId="0" fontId="18" fillId="5" borderId="0" xfId="20" applyFont="1" applyFill="1"/>
    <xf numFmtId="0" fontId="30" fillId="5" borderId="0" xfId="20" applyFont="1" applyFill="1" applyBorder="1" applyAlignment="1">
      <alignment vertical="center"/>
    </xf>
    <xf numFmtId="0" fontId="30" fillId="5" borderId="0" xfId="20" applyFont="1" applyFill="1" applyAlignment="1">
      <alignment horizontal="right" vertical="center"/>
    </xf>
    <xf numFmtId="0" fontId="30" fillId="5" borderId="0" xfId="20" applyFont="1" applyFill="1" applyAlignment="1">
      <alignment horizontal="center" vertical="center"/>
    </xf>
    <xf numFmtId="0" fontId="60" fillId="5" borderId="0" xfId="20" applyFont="1" applyFill="1"/>
    <xf numFmtId="0" fontId="30" fillId="5" borderId="0" xfId="20" applyFont="1" applyFill="1"/>
    <xf numFmtId="0" fontId="59" fillId="0" borderId="0" xfId="20" applyFont="1"/>
    <xf numFmtId="0" fontId="30" fillId="4" borderId="7" xfId="20" applyFont="1" applyFill="1" applyBorder="1" applyAlignment="1">
      <alignment horizontal="center" vertical="center" textRotation="90" wrapText="1"/>
    </xf>
    <xf numFmtId="0" fontId="30" fillId="4" borderId="99" xfId="20" applyFont="1" applyFill="1" applyBorder="1" applyAlignment="1">
      <alignment horizontal="center" vertical="center" textRotation="90" wrapText="1"/>
    </xf>
    <xf numFmtId="0" fontId="30" fillId="4" borderId="61" xfId="20" applyFont="1" applyFill="1" applyBorder="1" applyAlignment="1">
      <alignment horizontal="center" vertical="center" textRotation="90" wrapText="1"/>
    </xf>
    <xf numFmtId="0" fontId="30" fillId="4" borderId="110" xfId="20" applyFont="1" applyFill="1" applyBorder="1" applyAlignment="1">
      <alignment horizontal="center" vertical="center" textRotation="90" wrapText="1"/>
    </xf>
    <xf numFmtId="0" fontId="30" fillId="4" borderId="36" xfId="20" applyFont="1" applyFill="1" applyBorder="1" applyAlignment="1">
      <alignment horizontal="center" vertical="center" textRotation="90" wrapText="1"/>
    </xf>
    <xf numFmtId="0" fontId="30" fillId="4" borderId="14" xfId="20" applyFont="1" applyFill="1" applyBorder="1" applyAlignment="1">
      <alignment horizontal="center" vertical="center" textRotation="90" wrapText="1"/>
    </xf>
    <xf numFmtId="0" fontId="30" fillId="4" borderId="61" xfId="20" applyFont="1" applyFill="1" applyBorder="1" applyAlignment="1">
      <alignment horizontal="right" vertical="center" textRotation="90" wrapText="1"/>
    </xf>
    <xf numFmtId="0" fontId="30" fillId="4" borderId="8" xfId="20" applyFont="1" applyFill="1" applyBorder="1" applyAlignment="1">
      <alignment horizontal="center" vertical="center" textRotation="90" wrapText="1"/>
    </xf>
    <xf numFmtId="0" fontId="30" fillId="4" borderId="6" xfId="20" applyFont="1" applyFill="1" applyBorder="1" applyAlignment="1">
      <alignment horizontal="center" vertical="center"/>
    </xf>
    <xf numFmtId="0" fontId="30" fillId="4" borderId="111" xfId="20" applyFont="1" applyFill="1" applyBorder="1" applyAlignment="1">
      <alignment horizontal="center" vertical="center"/>
    </xf>
    <xf numFmtId="0" fontId="30" fillId="4" borderId="44" xfId="20" applyFont="1" applyFill="1" applyBorder="1" applyAlignment="1">
      <alignment horizontal="center" vertical="center"/>
    </xf>
    <xf numFmtId="0" fontId="30" fillId="4" borderId="44" xfId="20" quotePrefix="1" applyFont="1" applyFill="1" applyBorder="1" applyAlignment="1">
      <alignment horizontal="center" vertical="center"/>
    </xf>
    <xf numFmtId="0" fontId="30" fillId="4" borderId="112" xfId="20" quotePrefix="1" applyFont="1" applyFill="1" applyBorder="1" applyAlignment="1">
      <alignment horizontal="center" vertical="center"/>
    </xf>
    <xf numFmtId="0" fontId="30" fillId="4" borderId="37" xfId="20" quotePrefix="1" applyFont="1" applyFill="1" applyBorder="1" applyAlignment="1">
      <alignment horizontal="center" vertical="center"/>
    </xf>
    <xf numFmtId="0" fontId="30" fillId="4" borderId="50" xfId="20" quotePrefix="1" applyFont="1" applyFill="1" applyBorder="1" applyAlignment="1">
      <alignment horizontal="center" vertical="center"/>
    </xf>
    <xf numFmtId="0" fontId="30" fillId="4" borderId="44" xfId="20" quotePrefix="1" applyFont="1" applyFill="1" applyBorder="1" applyAlignment="1">
      <alignment horizontal="right" vertical="center"/>
    </xf>
    <xf numFmtId="0" fontId="30" fillId="4" borderId="50" xfId="20" applyFont="1" applyFill="1" applyBorder="1" applyAlignment="1">
      <alignment horizontal="center" vertical="center"/>
    </xf>
    <xf numFmtId="0" fontId="18" fillId="0" borderId="8" xfId="20" applyFont="1" applyBorder="1" applyAlignment="1">
      <alignment vertical="center"/>
    </xf>
    <xf numFmtId="0" fontId="18" fillId="0" borderId="99" xfId="20" applyFont="1" applyBorder="1" applyAlignment="1">
      <alignment vertical="center"/>
    </xf>
    <xf numFmtId="0" fontId="18" fillId="0" borderId="0" xfId="20" applyFont="1" applyBorder="1" applyAlignment="1">
      <alignment vertical="center"/>
    </xf>
    <xf numFmtId="0" fontId="18" fillId="0" borderId="41" xfId="20" applyFont="1" applyBorder="1" applyAlignment="1">
      <alignment vertical="center"/>
    </xf>
    <xf numFmtId="0" fontId="18" fillId="0" borderId="3" xfId="20" applyFont="1" applyBorder="1" applyAlignment="1">
      <alignment vertical="center"/>
    </xf>
    <xf numFmtId="0" fontId="18" fillId="0" borderId="8" xfId="20" applyFont="1" applyFill="1" applyBorder="1" applyAlignment="1">
      <alignment vertical="center"/>
    </xf>
    <xf numFmtId="0" fontId="18" fillId="0" borderId="99" xfId="20" applyFont="1" applyBorder="1" applyAlignment="1">
      <alignment horizontal="right" vertical="center"/>
    </xf>
    <xf numFmtId="0" fontId="18" fillId="0" borderId="0" xfId="20" applyFont="1" applyFill="1" applyBorder="1" applyAlignment="1">
      <alignment vertical="center"/>
    </xf>
    <xf numFmtId="0" fontId="18" fillId="0" borderId="3" xfId="20" applyFont="1" applyBorder="1" applyAlignment="1">
      <alignment horizontal="center" vertical="center"/>
    </xf>
    <xf numFmtId="0" fontId="18" fillId="0" borderId="8" xfId="20" applyFont="1" applyBorder="1" applyAlignment="1">
      <alignment horizontal="center" vertical="center"/>
    </xf>
    <xf numFmtId="4" fontId="18" fillId="0" borderId="99" xfId="20" applyNumberFormat="1" applyFont="1" applyBorder="1" applyAlignment="1">
      <alignment horizontal="right" vertical="center"/>
    </xf>
    <xf numFmtId="4" fontId="18" fillId="0" borderId="41" xfId="20" applyNumberFormat="1" applyFont="1" applyFill="1" applyBorder="1" applyAlignment="1">
      <alignment horizontal="right" vertical="center"/>
    </xf>
    <xf numFmtId="4" fontId="18" fillId="0" borderId="3" xfId="20" applyNumberFormat="1" applyFont="1" applyFill="1" applyBorder="1" applyAlignment="1">
      <alignment vertical="center"/>
    </xf>
    <xf numFmtId="4" fontId="18" fillId="0" borderId="3" xfId="20" applyNumberFormat="1" applyFont="1" applyBorder="1" applyAlignment="1">
      <alignment vertical="center"/>
    </xf>
    <xf numFmtId="4" fontId="18" fillId="0" borderId="8" xfId="20" applyNumberFormat="1" applyFont="1" applyBorder="1" applyAlignment="1">
      <alignment vertical="center"/>
    </xf>
    <xf numFmtId="0" fontId="18" fillId="0" borderId="3" xfId="20" applyFont="1" applyFill="1" applyBorder="1" applyAlignment="1">
      <alignment horizontal="center" vertical="center"/>
    </xf>
    <xf numFmtId="4" fontId="18" fillId="0" borderId="8" xfId="20" applyNumberFormat="1" applyFont="1" applyFill="1" applyBorder="1" applyAlignment="1">
      <alignment vertical="center"/>
    </xf>
    <xf numFmtId="43" fontId="18" fillId="0" borderId="99" xfId="16" applyFont="1" applyBorder="1" applyAlignment="1">
      <alignment horizontal="right" vertical="center"/>
    </xf>
    <xf numFmtId="0" fontId="18" fillId="0" borderId="8" xfId="20" applyFont="1" applyFill="1" applyBorder="1" applyAlignment="1">
      <alignment horizontal="center" vertical="center"/>
    </xf>
    <xf numFmtId="0" fontId="30" fillId="0" borderId="4" xfId="20" applyFont="1" applyBorder="1" applyAlignment="1">
      <alignment horizontal="center" vertical="center"/>
    </xf>
    <xf numFmtId="0" fontId="30" fillId="0" borderId="4" xfId="20" applyFont="1" applyBorder="1" applyAlignment="1">
      <alignment vertical="center"/>
    </xf>
    <xf numFmtId="0" fontId="30" fillId="0" borderId="59" xfId="20" applyFont="1" applyBorder="1" applyAlignment="1">
      <alignment vertical="center"/>
    </xf>
    <xf numFmtId="0" fontId="30" fillId="0" borderId="9" xfId="20" applyFont="1" applyBorder="1" applyAlignment="1">
      <alignment vertical="center"/>
    </xf>
    <xf numFmtId="0" fontId="30" fillId="0" borderId="10" xfId="20" applyFont="1" applyBorder="1" applyAlignment="1">
      <alignment vertical="center"/>
    </xf>
    <xf numFmtId="0" fontId="30" fillId="0" borderId="21" xfId="20" applyFont="1" applyBorder="1" applyAlignment="1">
      <alignment vertical="center"/>
    </xf>
    <xf numFmtId="4" fontId="30" fillId="0" borderId="59" xfId="20" applyNumberFormat="1" applyFont="1" applyBorder="1" applyAlignment="1">
      <alignment vertical="center"/>
    </xf>
    <xf numFmtId="4" fontId="30" fillId="0" borderId="9" xfId="20" applyNumberFormat="1" applyFont="1" applyBorder="1" applyAlignment="1">
      <alignment horizontal="right" vertical="center"/>
    </xf>
    <xf numFmtId="4" fontId="30" fillId="0" borderId="21" xfId="20" applyNumberFormat="1" applyFont="1" applyFill="1" applyBorder="1" applyAlignment="1">
      <alignment vertical="center"/>
    </xf>
    <xf numFmtId="4" fontId="30" fillId="0" borderId="11" xfId="20" applyNumberFormat="1" applyFont="1" applyFill="1" applyBorder="1" applyAlignment="1">
      <alignment vertical="center"/>
    </xf>
    <xf numFmtId="4" fontId="30" fillId="0" borderId="11" xfId="20" applyNumberFormat="1" applyFont="1" applyBorder="1" applyAlignment="1">
      <alignment vertical="center"/>
    </xf>
    <xf numFmtId="0" fontId="30" fillId="0" borderId="11" xfId="20" applyFont="1" applyBorder="1" applyAlignment="1">
      <alignment horizontal="center" vertical="center"/>
    </xf>
    <xf numFmtId="4" fontId="30" fillId="0" borderId="4" xfId="20" applyNumberFormat="1" applyFont="1" applyBorder="1" applyAlignment="1">
      <alignment vertical="center"/>
    </xf>
    <xf numFmtId="0" fontId="18" fillId="8" borderId="0" xfId="13" applyFont="1" applyFill="1" applyBorder="1" applyAlignment="1">
      <alignment horizontal="center"/>
    </xf>
    <xf numFmtId="0" fontId="18" fillId="8" borderId="0" xfId="13" applyFont="1" applyFill="1" applyBorder="1"/>
    <xf numFmtId="0" fontId="18" fillId="5" borderId="0" xfId="13" applyFont="1" applyFill="1" applyAlignment="1">
      <alignment vertical="center"/>
    </xf>
    <xf numFmtId="0" fontId="18" fillId="5" borderId="0" xfId="13" applyFont="1" applyFill="1" applyAlignment="1">
      <alignment horizontal="center" vertical="center"/>
    </xf>
    <xf numFmtId="171" fontId="18" fillId="5" borderId="0" xfId="13" applyNumberFormat="1" applyFont="1" applyFill="1" applyAlignment="1">
      <alignment vertical="center"/>
    </xf>
    <xf numFmtId="0" fontId="18" fillId="5" borderId="0" xfId="13" applyFont="1" applyFill="1" applyAlignment="1"/>
    <xf numFmtId="0" fontId="18" fillId="0" borderId="0" xfId="13" applyFont="1" applyAlignment="1"/>
    <xf numFmtId="0" fontId="55" fillId="6" borderId="8" xfId="1" applyFont="1" applyFill="1" applyBorder="1" applyAlignment="1">
      <alignment horizontal="center" vertical="center"/>
    </xf>
    <xf numFmtId="0" fontId="41" fillId="0" borderId="0" xfId="13" applyFont="1" applyAlignment="1">
      <alignment horizontal="left"/>
    </xf>
    <xf numFmtId="1" fontId="41" fillId="0" borderId="0" xfId="13" applyNumberFormat="1" applyFont="1"/>
    <xf numFmtId="0" fontId="56" fillId="0" borderId="42" xfId="1" applyFont="1" applyBorder="1" applyAlignment="1">
      <alignment horizontal="center" vertical="center"/>
    </xf>
    <xf numFmtId="3" fontId="57" fillId="0" borderId="8" xfId="20" applyNumberFormat="1" applyFont="1" applyBorder="1" applyAlignment="1">
      <alignment horizontal="center"/>
    </xf>
    <xf numFmtId="4" fontId="57" fillId="0" borderId="3" xfId="20" applyNumberFormat="1" applyFont="1" applyBorder="1" applyAlignment="1">
      <alignment horizontal="right"/>
    </xf>
    <xf numFmtId="0" fontId="55" fillId="0" borderId="42" xfId="1" applyFont="1" applyBorder="1" applyAlignment="1">
      <alignment vertical="center"/>
    </xf>
    <xf numFmtId="0" fontId="55" fillId="6" borderId="42" xfId="1" applyFont="1" applyFill="1" applyBorder="1" applyAlignment="1">
      <alignment horizontal="center" vertical="center"/>
    </xf>
    <xf numFmtId="3" fontId="61" fillId="7" borderId="8" xfId="43" applyNumberFormat="1" applyFont="1" applyFill="1" applyBorder="1" applyAlignment="1">
      <alignment horizontal="right"/>
    </xf>
    <xf numFmtId="3" fontId="61" fillId="7" borderId="41" xfId="43" applyNumberFormat="1" applyFont="1" applyFill="1" applyBorder="1" applyAlignment="1">
      <alignment horizontal="right"/>
    </xf>
    <xf numFmtId="3" fontId="61" fillId="7" borderId="61" xfId="43" applyNumberFormat="1" applyFont="1" applyFill="1" applyBorder="1" applyAlignment="1">
      <alignment horizontal="right"/>
    </xf>
    <xf numFmtId="0" fontId="61" fillId="7" borderId="61" xfId="43" applyFont="1" applyFill="1" applyBorder="1" applyAlignment="1">
      <alignment horizontal="right"/>
    </xf>
    <xf numFmtId="0" fontId="61" fillId="7" borderId="61" xfId="43" applyFont="1" applyFill="1" applyBorder="1" applyAlignment="1">
      <alignment horizontal="left"/>
    </xf>
    <xf numFmtId="3" fontId="61" fillId="7" borderId="61" xfId="43" applyNumberFormat="1" applyFont="1" applyFill="1" applyBorder="1" applyAlignment="1"/>
    <xf numFmtId="3" fontId="61" fillId="7" borderId="62" xfId="43" applyNumberFormat="1" applyFont="1" applyFill="1" applyBorder="1" applyAlignment="1">
      <alignment horizontal="right"/>
    </xf>
    <xf numFmtId="3" fontId="61" fillId="7" borderId="8" xfId="43" applyNumberFormat="1" applyFont="1" applyFill="1" applyBorder="1" applyAlignment="1">
      <alignment horizontal="center"/>
    </xf>
    <xf numFmtId="0" fontId="61" fillId="7" borderId="99" xfId="43" applyFont="1" applyFill="1" applyBorder="1" applyAlignment="1">
      <alignment horizontal="left"/>
    </xf>
    <xf numFmtId="0" fontId="61" fillId="7" borderId="110" xfId="43" applyFont="1" applyFill="1" applyBorder="1" applyAlignment="1">
      <alignment horizontal="left"/>
    </xf>
    <xf numFmtId="0" fontId="61" fillId="7" borderId="41" xfId="43" applyFont="1" applyFill="1" applyBorder="1" applyAlignment="1">
      <alignment horizontal="left"/>
    </xf>
    <xf numFmtId="4" fontId="61" fillId="7" borderId="3" xfId="43" applyNumberFormat="1" applyFont="1" applyFill="1" applyBorder="1" applyAlignment="1">
      <alignment horizontal="right"/>
    </xf>
    <xf numFmtId="3" fontId="61" fillId="7" borderId="3" xfId="43" applyNumberFormat="1" applyFont="1" applyFill="1" applyBorder="1" applyAlignment="1">
      <alignment horizontal="right"/>
    </xf>
    <xf numFmtId="3" fontId="62" fillId="0" borderId="8" xfId="43" applyNumberFormat="1" applyFont="1" applyBorder="1" applyAlignment="1">
      <alignment horizontal="right"/>
    </xf>
    <xf numFmtId="3" fontId="62" fillId="0" borderId="41" xfId="43" applyNumberFormat="1" applyFont="1" applyBorder="1" applyAlignment="1">
      <alignment horizontal="right"/>
    </xf>
    <xf numFmtId="3" fontId="62" fillId="0" borderId="61" xfId="43" applyNumberFormat="1" applyFont="1" applyBorder="1" applyAlignment="1">
      <alignment horizontal="right"/>
    </xf>
    <xf numFmtId="0" fontId="62" fillId="0" borderId="61" xfId="43" applyFont="1" applyBorder="1" applyAlignment="1">
      <alignment horizontal="right"/>
    </xf>
    <xf numFmtId="0" fontId="62" fillId="0" borderId="61" xfId="43" applyFont="1" applyBorder="1" applyAlignment="1">
      <alignment horizontal="left"/>
    </xf>
    <xf numFmtId="3" fontId="57" fillId="0" borderId="61" xfId="20" applyNumberFormat="1" applyFont="1" applyBorder="1" applyAlignment="1"/>
    <xf numFmtId="3" fontId="62" fillId="0" borderId="62" xfId="43" applyNumberFormat="1" applyFont="1" applyBorder="1" applyAlignment="1">
      <alignment horizontal="right"/>
    </xf>
    <xf numFmtId="3" fontId="62" fillId="0" borderId="8" xfId="43" applyNumberFormat="1" applyFont="1" applyBorder="1" applyAlignment="1">
      <alignment horizontal="center"/>
    </xf>
    <xf numFmtId="3" fontId="62" fillId="0" borderId="99" xfId="43" applyNumberFormat="1" applyFont="1" applyBorder="1" applyAlignment="1">
      <alignment horizontal="right"/>
    </xf>
    <xf numFmtId="3" fontId="57" fillId="0" borderId="61" xfId="20" applyNumberFormat="1" applyFont="1" applyBorder="1" applyAlignment="1">
      <alignment horizontal="right"/>
    </xf>
    <xf numFmtId="3" fontId="62" fillId="0" borderId="110" xfId="43" applyNumberFormat="1" applyFont="1" applyBorder="1" applyAlignment="1">
      <alignment horizontal="right"/>
    </xf>
    <xf numFmtId="3" fontId="62" fillId="0" borderId="3" xfId="43" applyNumberFormat="1" applyFont="1" applyBorder="1" applyAlignment="1">
      <alignment horizontal="right"/>
    </xf>
    <xf numFmtId="3" fontId="62" fillId="0" borderId="61" xfId="43" applyNumberFormat="1" applyFont="1" applyBorder="1" applyAlignment="1"/>
    <xf numFmtId="3" fontId="62" fillId="0" borderId="99" xfId="43" applyNumberFormat="1" applyFont="1" applyBorder="1" applyAlignment="1"/>
    <xf numFmtId="3" fontId="61" fillId="7" borderId="99" xfId="43" applyNumberFormat="1" applyFont="1" applyFill="1" applyBorder="1" applyAlignment="1"/>
    <xf numFmtId="0" fontId="61" fillId="7" borderId="110" xfId="43" applyFont="1" applyFill="1" applyBorder="1" applyAlignment="1">
      <alignment horizontal="right"/>
    </xf>
    <xf numFmtId="0" fontId="62" fillId="0" borderId="61" xfId="43" applyFont="1" applyBorder="1" applyAlignment="1">
      <alignment horizontal="left" indent="2"/>
    </xf>
    <xf numFmtId="0" fontId="62" fillId="0" borderId="8" xfId="15" applyFont="1" applyBorder="1" applyAlignment="1">
      <alignment horizontal="center"/>
    </xf>
    <xf numFmtId="0" fontId="62" fillId="0" borderId="99" xfId="43" applyFont="1" applyBorder="1" applyAlignment="1">
      <alignment horizontal="left" indent="2"/>
    </xf>
    <xf numFmtId="0" fontId="62" fillId="0" borderId="3" xfId="43" applyFont="1" applyBorder="1" applyAlignment="1">
      <alignment horizontal="left" indent="2"/>
    </xf>
    <xf numFmtId="3" fontId="62" fillId="0" borderId="8" xfId="15" applyNumberFormat="1" applyFont="1" applyBorder="1" applyAlignment="1">
      <alignment horizontal="center"/>
    </xf>
    <xf numFmtId="0" fontId="62" fillId="0" borderId="61" xfId="43" applyFont="1" applyBorder="1"/>
    <xf numFmtId="0" fontId="62" fillId="0" borderId="99" xfId="43" applyFont="1" applyBorder="1"/>
    <xf numFmtId="3" fontId="61" fillId="19" borderId="8" xfId="43" applyNumberFormat="1" applyFont="1" applyFill="1" applyBorder="1" applyAlignment="1">
      <alignment horizontal="right"/>
    </xf>
    <xf numFmtId="3" fontId="61" fillId="19" borderId="41" xfId="43" applyNumberFormat="1" applyFont="1" applyFill="1" applyBorder="1" applyAlignment="1">
      <alignment horizontal="right"/>
    </xf>
    <xf numFmtId="3" fontId="61" fillId="19" borderId="61" xfId="43" applyNumberFormat="1" applyFont="1" applyFill="1" applyBorder="1" applyAlignment="1">
      <alignment horizontal="right"/>
    </xf>
    <xf numFmtId="0" fontId="61" fillId="19" borderId="61" xfId="43" applyFont="1" applyFill="1" applyBorder="1" applyAlignment="1">
      <alignment horizontal="right"/>
    </xf>
    <xf numFmtId="0" fontId="61" fillId="19" borderId="61" xfId="43" applyFont="1" applyFill="1" applyBorder="1" applyAlignment="1">
      <alignment horizontal="left"/>
    </xf>
    <xf numFmtId="3" fontId="61" fillId="19" borderId="61" xfId="43" applyNumberFormat="1" applyFont="1" applyFill="1" applyBorder="1" applyAlignment="1"/>
    <xf numFmtId="3" fontId="61" fillId="19" borderId="62" xfId="43" applyNumberFormat="1" applyFont="1" applyFill="1" applyBorder="1" applyAlignment="1">
      <alignment horizontal="right"/>
    </xf>
    <xf numFmtId="3" fontId="61" fillId="19" borderId="8" xfId="43" applyNumberFormat="1" applyFont="1" applyFill="1" applyBorder="1" applyAlignment="1">
      <alignment horizontal="center"/>
    </xf>
    <xf numFmtId="0" fontId="61" fillId="19" borderId="99" xfId="43" applyFont="1" applyFill="1" applyBorder="1" applyAlignment="1">
      <alignment horizontal="left"/>
    </xf>
    <xf numFmtId="0" fontId="61" fillId="19" borderId="110" xfId="43" applyFont="1" applyFill="1" applyBorder="1" applyAlignment="1">
      <alignment horizontal="left"/>
    </xf>
    <xf numFmtId="0" fontId="61" fillId="19" borderId="41" xfId="43" applyFont="1" applyFill="1" applyBorder="1" applyAlignment="1">
      <alignment horizontal="left"/>
    </xf>
    <xf numFmtId="4" fontId="61" fillId="19" borderId="3" xfId="43" applyNumberFormat="1" applyFont="1" applyFill="1" applyBorder="1" applyAlignment="1">
      <alignment horizontal="right"/>
    </xf>
    <xf numFmtId="3" fontId="61" fillId="19" borderId="3" xfId="43" applyNumberFormat="1" applyFont="1" applyFill="1" applyBorder="1" applyAlignment="1">
      <alignment horizontal="right"/>
    </xf>
    <xf numFmtId="3" fontId="57" fillId="0" borderId="61" xfId="20" applyNumberFormat="1" applyFont="1" applyBorder="1"/>
    <xf numFmtId="3" fontId="57" fillId="0" borderId="110" xfId="20" applyNumberFormat="1" applyFont="1" applyBorder="1"/>
    <xf numFmtId="3" fontId="57" fillId="0" borderId="41" xfId="20" applyNumberFormat="1" applyFont="1" applyBorder="1"/>
    <xf numFmtId="3" fontId="63" fillId="0" borderId="3" xfId="20" applyNumberFormat="1" applyFont="1" applyBorder="1"/>
    <xf numFmtId="0" fontId="62" fillId="0" borderId="110" xfId="43" applyFont="1" applyBorder="1"/>
    <xf numFmtId="0" fontId="62" fillId="0" borderId="41" xfId="43" applyFont="1" applyBorder="1"/>
    <xf numFmtId="0" fontId="62" fillId="0" borderId="62" xfId="43" applyFont="1" applyBorder="1"/>
    <xf numFmtId="3" fontId="61" fillId="7" borderId="99" xfId="43" applyNumberFormat="1" applyFont="1" applyFill="1" applyBorder="1" applyAlignment="1">
      <alignment horizontal="right"/>
    </xf>
    <xf numFmtId="0" fontId="18" fillId="5" borderId="41" xfId="20" applyFont="1" applyFill="1" applyBorder="1" applyAlignment="1">
      <alignment vertical="center"/>
    </xf>
    <xf numFmtId="0" fontId="18" fillId="5" borderId="3" xfId="20" applyFont="1" applyFill="1" applyBorder="1" applyAlignment="1">
      <alignment vertical="center"/>
    </xf>
    <xf numFmtId="0" fontId="64" fillId="5" borderId="0" xfId="15" applyFont="1" applyFill="1"/>
    <xf numFmtId="0" fontId="18" fillId="5" borderId="0" xfId="20" applyFont="1" applyFill="1" applyAlignment="1">
      <alignment horizontal="center"/>
    </xf>
    <xf numFmtId="0" fontId="18" fillId="5" borderId="0" xfId="20" applyFont="1" applyFill="1" applyAlignment="1">
      <alignment horizontal="right"/>
    </xf>
    <xf numFmtId="0" fontId="30" fillId="5" borderId="0" xfId="20" applyFont="1" applyFill="1" applyAlignment="1">
      <alignment horizontal="center"/>
    </xf>
    <xf numFmtId="0" fontId="30" fillId="5" borderId="0" xfId="20" applyFont="1" applyFill="1" applyAlignment="1">
      <alignment horizontal="right"/>
    </xf>
    <xf numFmtId="0" fontId="30" fillId="4" borderId="6" xfId="20" applyFont="1" applyFill="1" applyBorder="1" applyAlignment="1">
      <alignment horizontal="center"/>
    </xf>
    <xf numFmtId="0" fontId="30" fillId="4" borderId="111" xfId="20" applyFont="1" applyFill="1" applyBorder="1" applyAlignment="1">
      <alignment horizontal="center"/>
    </xf>
    <xf numFmtId="0" fontId="30" fillId="4" borderId="44" xfId="20" applyFont="1" applyFill="1" applyBorder="1" applyAlignment="1">
      <alignment horizontal="center"/>
    </xf>
    <xf numFmtId="0" fontId="30" fillId="4" borderId="44" xfId="20" quotePrefix="1" applyFont="1" applyFill="1" applyBorder="1" applyAlignment="1">
      <alignment horizontal="center"/>
    </xf>
    <xf numFmtId="0" fontId="30" fillId="4" borderId="112" xfId="20" quotePrefix="1" applyFont="1" applyFill="1" applyBorder="1" applyAlignment="1">
      <alignment horizontal="center"/>
    </xf>
    <xf numFmtId="0" fontId="30" fillId="4" borderId="37" xfId="20" quotePrefix="1" applyFont="1" applyFill="1" applyBorder="1" applyAlignment="1">
      <alignment horizontal="center"/>
    </xf>
    <xf numFmtId="0" fontId="30" fillId="4" borderId="50" xfId="20" quotePrefix="1" applyFont="1" applyFill="1" applyBorder="1" applyAlignment="1">
      <alignment horizontal="center"/>
    </xf>
    <xf numFmtId="0" fontId="30" fillId="4" borderId="111" xfId="20" applyFont="1" applyFill="1" applyBorder="1" applyAlignment="1">
      <alignment horizontal="right"/>
    </xf>
    <xf numFmtId="0" fontId="30" fillId="4" borderId="50" xfId="20" applyFont="1" applyFill="1" applyBorder="1" applyAlignment="1">
      <alignment horizontal="center"/>
    </xf>
    <xf numFmtId="0" fontId="18" fillId="0" borderId="8" xfId="20" applyFont="1" applyBorder="1" applyAlignment="1">
      <alignment horizontal="center"/>
    </xf>
    <xf numFmtId="4" fontId="18" fillId="0" borderId="99" xfId="20" applyNumberFormat="1" applyFont="1" applyBorder="1"/>
    <xf numFmtId="4" fontId="18" fillId="0" borderId="60" xfId="20" applyNumberFormat="1" applyFont="1" applyBorder="1"/>
    <xf numFmtId="4" fontId="18" fillId="0" borderId="0" xfId="20" applyNumberFormat="1" applyFont="1"/>
    <xf numFmtId="4" fontId="18" fillId="0" borderId="41" xfId="20" applyNumberFormat="1" applyFont="1" applyBorder="1"/>
    <xf numFmtId="4" fontId="18" fillId="0" borderId="3" xfId="20" applyNumberFormat="1" applyFont="1" applyBorder="1"/>
    <xf numFmtId="0" fontId="18" fillId="0" borderId="113" xfId="20" applyFont="1" applyBorder="1" applyAlignment="1">
      <alignment horizontal="center" vertical="center"/>
    </xf>
    <xf numFmtId="4" fontId="18" fillId="0" borderId="0" xfId="20" applyNumberFormat="1" applyFont="1" applyAlignment="1">
      <alignment horizontal="right" vertical="center"/>
    </xf>
    <xf numFmtId="0" fontId="18" fillId="0" borderId="3" xfId="20" applyFont="1" applyBorder="1" applyAlignment="1">
      <alignment horizontal="center"/>
    </xf>
    <xf numFmtId="4" fontId="18" fillId="0" borderId="8" xfId="20" applyNumberFormat="1" applyFont="1" applyBorder="1"/>
    <xf numFmtId="0" fontId="18" fillId="0" borderId="114" xfId="20" applyFont="1" applyBorder="1" applyAlignment="1">
      <alignment horizontal="center" vertical="center"/>
    </xf>
    <xf numFmtId="0" fontId="30" fillId="0" borderId="4" xfId="20" applyFont="1" applyBorder="1" applyAlignment="1">
      <alignment horizontal="center"/>
    </xf>
    <xf numFmtId="0" fontId="18" fillId="0" borderId="4" xfId="20" applyFont="1" applyBorder="1" applyAlignment="1">
      <alignment horizontal="center"/>
    </xf>
    <xf numFmtId="4" fontId="18" fillId="0" borderId="21" xfId="20" applyNumberFormat="1" applyFont="1" applyBorder="1"/>
    <xf numFmtId="4" fontId="18" fillId="0" borderId="59" xfId="20" applyNumberFormat="1" applyFont="1" applyBorder="1"/>
    <xf numFmtId="4" fontId="18" fillId="0" borderId="9" xfId="20" applyNumberFormat="1" applyFont="1" applyBorder="1"/>
    <xf numFmtId="4" fontId="18" fillId="0" borderId="11" xfId="20" applyNumberFormat="1" applyFont="1" applyBorder="1"/>
    <xf numFmtId="1" fontId="18" fillId="0" borderId="21" xfId="20" applyNumberFormat="1" applyFont="1" applyBorder="1" applyAlignment="1">
      <alignment horizontal="center"/>
    </xf>
    <xf numFmtId="4" fontId="18" fillId="0" borderId="59" xfId="20" applyNumberFormat="1" applyFont="1" applyBorder="1" applyAlignment="1">
      <alignment horizontal="right"/>
    </xf>
    <xf numFmtId="0" fontId="18" fillId="0" borderId="9" xfId="20" applyFont="1" applyBorder="1"/>
    <xf numFmtId="1" fontId="18" fillId="0" borderId="59" xfId="20" applyNumberFormat="1" applyFont="1" applyBorder="1" applyAlignment="1">
      <alignment horizontal="center"/>
    </xf>
    <xf numFmtId="0" fontId="18" fillId="5" borderId="0" xfId="15" applyFont="1" applyFill="1" applyAlignment="1">
      <alignment horizontal="center"/>
    </xf>
    <xf numFmtId="0" fontId="30" fillId="5" borderId="0" xfId="15" applyFont="1" applyFill="1" applyAlignment="1">
      <alignment horizontal="center"/>
    </xf>
    <xf numFmtId="0" fontId="30" fillId="5" borderId="0" xfId="15" applyFont="1" applyFill="1" applyBorder="1"/>
    <xf numFmtId="0" fontId="30" fillId="4" borderId="8" xfId="15" applyFont="1" applyFill="1" applyBorder="1" applyAlignment="1">
      <alignment horizontal="center" vertical="center" textRotation="90" wrapText="1"/>
    </xf>
    <xf numFmtId="3" fontId="18" fillId="0" borderId="8" xfId="15" applyNumberFormat="1" applyFont="1" applyBorder="1" applyAlignment="1">
      <alignment horizontal="center"/>
    </xf>
    <xf numFmtId="4" fontId="18" fillId="0" borderId="99" xfId="15" applyNumberFormat="1" applyFont="1" applyBorder="1"/>
    <xf numFmtId="4" fontId="18" fillId="0" borderId="0" xfId="15" applyNumberFormat="1" applyFont="1" applyBorder="1"/>
    <xf numFmtId="4" fontId="18" fillId="0" borderId="41" xfId="15" applyNumberFormat="1" applyFont="1" applyBorder="1"/>
    <xf numFmtId="4" fontId="18" fillId="0" borderId="3" xfId="15" applyNumberFormat="1" applyFont="1" applyBorder="1"/>
    <xf numFmtId="4" fontId="18" fillId="0" borderId="8" xfId="15" applyNumberFormat="1" applyFont="1" applyBorder="1"/>
    <xf numFmtId="3" fontId="18" fillId="0" borderId="3" xfId="15" applyNumberFormat="1" applyFont="1" applyBorder="1" applyAlignment="1">
      <alignment horizontal="center"/>
    </xf>
    <xf numFmtId="3" fontId="18" fillId="0" borderId="8" xfId="16" applyNumberFormat="1" applyFont="1" applyBorder="1" applyAlignment="1">
      <alignment horizontal="center" vertical="center" wrapText="1"/>
    </xf>
    <xf numFmtId="4" fontId="18" fillId="0" borderId="42" xfId="20" applyNumberFormat="1" applyFont="1" applyBorder="1" applyAlignment="1">
      <alignment vertical="center" wrapText="1"/>
    </xf>
    <xf numFmtId="4" fontId="18" fillId="0" borderId="61" xfId="20" applyNumberFormat="1" applyFont="1" applyBorder="1"/>
    <xf numFmtId="4" fontId="18" fillId="0" borderId="99" xfId="16" applyNumberFormat="1" applyFont="1" applyBorder="1"/>
    <xf numFmtId="4" fontId="18" fillId="0" borderId="61" xfId="16" applyNumberFormat="1" applyFont="1" applyBorder="1" applyAlignment="1">
      <alignment vertical="center" wrapText="1"/>
    </xf>
    <xf numFmtId="4" fontId="18" fillId="0" borderId="0" xfId="16" applyNumberFormat="1" applyFont="1"/>
    <xf numFmtId="4" fontId="18" fillId="0" borderId="41" xfId="16" applyNumberFormat="1" applyFont="1" applyBorder="1"/>
    <xf numFmtId="4" fontId="18" fillId="0" borderId="3" xfId="16" applyNumberFormat="1" applyFont="1" applyBorder="1"/>
    <xf numFmtId="4" fontId="18" fillId="0" borderId="8" xfId="20" applyNumberFormat="1" applyFont="1" applyBorder="1" applyAlignment="1">
      <alignment vertical="center" wrapText="1"/>
    </xf>
    <xf numFmtId="3" fontId="18" fillId="0" borderId="8" xfId="20" applyNumberFormat="1" applyFont="1" applyBorder="1" applyAlignment="1">
      <alignment horizontal="center" vertical="center" wrapText="1"/>
    </xf>
    <xf numFmtId="4" fontId="0" fillId="0" borderId="0" xfId="16" applyNumberFormat="1" applyFont="1"/>
    <xf numFmtId="4" fontId="18" fillId="0" borderId="42" xfId="20" applyNumberFormat="1" applyFont="1" applyBorder="1"/>
    <xf numFmtId="4" fontId="18" fillId="0" borderId="61" xfId="20" applyNumberFormat="1" applyFont="1" applyBorder="1" applyAlignment="1">
      <alignment vertical="center" wrapText="1"/>
    </xf>
    <xf numFmtId="3" fontId="18" fillId="0" borderId="8" xfId="20" applyNumberFormat="1" applyFont="1" applyBorder="1" applyAlignment="1">
      <alignment horizontal="center"/>
    </xf>
    <xf numFmtId="0" fontId="18" fillId="0" borderId="8" xfId="1" applyFont="1" applyBorder="1" applyAlignment="1">
      <alignment horizontal="left" vertical="center"/>
    </xf>
    <xf numFmtId="3" fontId="18" fillId="0" borderId="8" xfId="16" applyNumberFormat="1" applyFont="1" applyBorder="1" applyAlignment="1">
      <alignment horizontal="center"/>
    </xf>
    <xf numFmtId="3" fontId="18" fillId="0" borderId="3" xfId="20" applyNumberFormat="1" applyFont="1" applyBorder="1" applyAlignment="1">
      <alignment horizontal="center"/>
    </xf>
    <xf numFmtId="0" fontId="18" fillId="0" borderId="8" xfId="15" applyFont="1" applyBorder="1"/>
    <xf numFmtId="167" fontId="28" fillId="5" borderId="0" xfId="3" applyNumberFormat="1" applyFont="1" applyFill="1"/>
    <xf numFmtId="3" fontId="28" fillId="5" borderId="0" xfId="3" applyNumberFormat="1" applyFont="1" applyFill="1"/>
    <xf numFmtId="3" fontId="18" fillId="0" borderId="0" xfId="1" applyNumberFormat="1" applyFont="1" applyAlignment="1">
      <alignment vertical="center"/>
    </xf>
    <xf numFmtId="0" fontId="18" fillId="0" borderId="0" xfId="13" applyFont="1" applyFill="1"/>
    <xf numFmtId="167" fontId="18" fillId="0" borderId="0" xfId="1" applyNumberFormat="1" applyFont="1" applyAlignment="1">
      <alignment vertical="center"/>
    </xf>
    <xf numFmtId="0" fontId="30" fillId="2" borderId="3" xfId="1" applyFont="1" applyFill="1" applyBorder="1" applyAlignment="1">
      <alignment vertical="center"/>
    </xf>
    <xf numFmtId="4" fontId="30" fillId="2" borderId="3" xfId="1" applyNumberFormat="1" applyFont="1" applyFill="1" applyBorder="1" applyAlignment="1">
      <alignment vertical="center"/>
    </xf>
    <xf numFmtId="0" fontId="18" fillId="0" borderId="8" xfId="1" applyFont="1" applyFill="1" applyBorder="1" applyAlignment="1">
      <alignment horizontal="center" vertical="center"/>
    </xf>
    <xf numFmtId="4" fontId="18" fillId="0" borderId="3" xfId="1" applyNumberFormat="1" applyFont="1" applyFill="1" applyBorder="1" applyAlignment="1">
      <alignment vertical="center"/>
    </xf>
    <xf numFmtId="4" fontId="33" fillId="0" borderId="3" xfId="1" applyNumberFormat="1" applyFont="1" applyFill="1" applyBorder="1" applyAlignment="1">
      <alignment vertical="center"/>
    </xf>
    <xf numFmtId="4" fontId="34" fillId="0" borderId="3" xfId="1" applyNumberFormat="1" applyFont="1" applyFill="1" applyBorder="1" applyAlignment="1">
      <alignment vertical="center"/>
    </xf>
    <xf numFmtId="0" fontId="12" fillId="0" borderId="8" xfId="1" applyFont="1" applyFill="1" applyBorder="1" applyAlignment="1">
      <alignment horizontal="center" vertical="center"/>
    </xf>
    <xf numFmtId="0" fontId="30" fillId="0" borderId="8" xfId="1" applyFont="1" applyFill="1" applyBorder="1" applyAlignment="1">
      <alignment horizontal="center" vertical="center"/>
    </xf>
    <xf numFmtId="4" fontId="35" fillId="2" borderId="3" xfId="1" applyNumberFormat="1" applyFont="1" applyFill="1" applyBorder="1" applyAlignment="1">
      <alignment vertical="center"/>
    </xf>
    <xf numFmtId="0" fontId="30" fillId="2" borderId="13" xfId="1" applyFont="1" applyFill="1" applyBorder="1" applyAlignment="1">
      <alignment horizontal="center" vertical="center"/>
    </xf>
    <xf numFmtId="0" fontId="12" fillId="4" borderId="45" xfId="1" applyFont="1" applyFill="1" applyBorder="1" applyAlignment="1">
      <alignment horizontal="center" vertical="center"/>
    </xf>
    <xf numFmtId="0" fontId="12" fillId="4" borderId="48" xfId="1" applyFont="1" applyFill="1" applyBorder="1" applyAlignment="1">
      <alignment horizontal="center" vertical="center" wrapText="1"/>
    </xf>
    <xf numFmtId="0" fontId="9" fillId="4" borderId="18" xfId="1" applyFont="1" applyFill="1" applyBorder="1" applyAlignment="1">
      <alignment horizontal="center" vertical="center" textRotation="90" wrapText="1"/>
    </xf>
    <xf numFmtId="0" fontId="12" fillId="4" borderId="18" xfId="1" applyFont="1" applyFill="1" applyBorder="1" applyAlignment="1">
      <alignment horizontal="center" vertical="center" textRotation="90" wrapText="1"/>
    </xf>
    <xf numFmtId="3" fontId="9" fillId="4" borderId="18" xfId="1" applyNumberFormat="1" applyFont="1" applyFill="1" applyBorder="1" applyAlignment="1">
      <alignment horizontal="center" vertical="center" textRotation="90" wrapText="1"/>
    </xf>
    <xf numFmtId="3" fontId="12" fillId="4" borderId="18" xfId="1" applyNumberFormat="1" applyFont="1" applyFill="1" applyBorder="1" applyAlignment="1">
      <alignment horizontal="center" vertical="center" textRotation="90" wrapText="1"/>
    </xf>
    <xf numFmtId="0" fontId="10" fillId="5" borderId="0" xfId="33" applyFont="1" applyFill="1" applyAlignment="1">
      <alignment horizontal="left" vertical="center"/>
    </xf>
    <xf numFmtId="3" fontId="28" fillId="5" borderId="0" xfId="1" applyNumberFormat="1" applyFont="1" applyFill="1" applyAlignment="1">
      <alignment horizontal="center" vertical="center"/>
    </xf>
    <xf numFmtId="0" fontId="28" fillId="5" borderId="0" xfId="1" applyFont="1" applyFill="1" applyAlignment="1">
      <alignment horizontal="center" vertical="center"/>
    </xf>
    <xf numFmtId="167" fontId="28" fillId="5" borderId="0" xfId="1" applyNumberFormat="1" applyFont="1" applyFill="1" applyAlignment="1">
      <alignment vertical="center"/>
    </xf>
    <xf numFmtId="3" fontId="28" fillId="5" borderId="0" xfId="1" applyNumberFormat="1" applyFont="1" applyFill="1" applyAlignment="1">
      <alignment vertical="center"/>
    </xf>
    <xf numFmtId="0" fontId="29" fillId="5" borderId="0" xfId="3" applyFont="1" applyFill="1"/>
    <xf numFmtId="0" fontId="10" fillId="8" borderId="0" xfId="33" applyFont="1" applyFill="1" applyAlignment="1">
      <alignment horizontal="left"/>
    </xf>
    <xf numFmtId="3" fontId="18" fillId="5" borderId="0" xfId="3" applyNumberFormat="1" applyFont="1" applyFill="1" applyBorder="1"/>
    <xf numFmtId="3" fontId="18" fillId="0" borderId="0" xfId="3" applyNumberFormat="1" applyFont="1" applyBorder="1"/>
    <xf numFmtId="0" fontId="18" fillId="0" borderId="0" xfId="1" applyFont="1" applyBorder="1" applyAlignment="1">
      <alignment horizontal="center" vertical="center"/>
    </xf>
    <xf numFmtId="0" fontId="18" fillId="5" borderId="0" xfId="3" applyFont="1" applyFill="1" applyBorder="1"/>
    <xf numFmtId="0" fontId="28" fillId="5" borderId="0" xfId="3" applyFont="1" applyFill="1" applyBorder="1"/>
    <xf numFmtId="0" fontId="28" fillId="5" borderId="0" xfId="1" applyFont="1" applyFill="1" applyBorder="1" applyAlignment="1">
      <alignment vertical="center"/>
    </xf>
    <xf numFmtId="0" fontId="12" fillId="4" borderId="19" xfId="1" applyFont="1" applyFill="1" applyBorder="1" applyAlignment="1">
      <alignment horizontal="center" vertical="center" textRotation="90" wrapText="1"/>
    </xf>
    <xf numFmtId="4" fontId="28" fillId="5" borderId="0" xfId="1" applyNumberFormat="1" applyFont="1" applyFill="1" applyAlignment="1">
      <alignment vertical="center"/>
    </xf>
    <xf numFmtId="0" fontId="9" fillId="4" borderId="49" xfId="1" applyFont="1" applyFill="1" applyBorder="1" applyAlignment="1">
      <alignment horizontal="center" vertical="center" textRotation="90" wrapText="1"/>
    </xf>
    <xf numFmtId="0" fontId="12" fillId="4" borderId="1" xfId="1" applyFont="1" applyFill="1" applyBorder="1" applyAlignment="1">
      <alignment horizontal="center" vertical="center" textRotation="90" wrapText="1"/>
    </xf>
    <xf numFmtId="4" fontId="12" fillId="4" borderId="19" xfId="1" applyNumberFormat="1" applyFont="1" applyFill="1" applyBorder="1" applyAlignment="1">
      <alignment horizontal="center" vertical="center" textRotation="90" wrapText="1"/>
    </xf>
    <xf numFmtId="0" fontId="30" fillId="6" borderId="13" xfId="1" applyFont="1" applyFill="1" applyBorder="1" applyAlignment="1">
      <alignment vertical="center"/>
    </xf>
    <xf numFmtId="4" fontId="30" fillId="6" borderId="11" xfId="1" applyNumberFormat="1" applyFont="1" applyFill="1" applyBorder="1" applyAlignment="1">
      <alignment vertical="center"/>
    </xf>
    <xf numFmtId="0" fontId="18" fillId="5" borderId="0" xfId="1" applyFont="1" applyFill="1" applyAlignment="1">
      <alignment horizontal="left" vertical="center"/>
    </xf>
    <xf numFmtId="4" fontId="18" fillId="5" borderId="0" xfId="3" applyNumberFormat="1" applyFont="1" applyFill="1"/>
    <xf numFmtId="3" fontId="18" fillId="5" borderId="0" xfId="1" applyNumberFormat="1" applyFont="1" applyFill="1" applyAlignment="1">
      <alignment horizontal="center" vertical="center"/>
    </xf>
    <xf numFmtId="167" fontId="18" fillId="5" borderId="0" xfId="1" applyNumberFormat="1" applyFont="1" applyFill="1" applyAlignment="1">
      <alignment vertical="center"/>
    </xf>
    <xf numFmtId="3" fontId="18" fillId="5" borderId="0" xfId="1" applyNumberFormat="1" applyFont="1" applyFill="1" applyAlignment="1">
      <alignment vertical="center"/>
    </xf>
    <xf numFmtId="0" fontId="8" fillId="5" borderId="0" xfId="3" applyFont="1" applyFill="1" applyAlignment="1">
      <alignment horizontal="center"/>
    </xf>
    <xf numFmtId="0" fontId="27" fillId="0" borderId="0" xfId="9" applyFont="1" applyAlignment="1"/>
    <xf numFmtId="0" fontId="27" fillId="0" borderId="0" xfId="9" applyFont="1" applyFill="1" applyAlignment="1"/>
    <xf numFmtId="0" fontId="10" fillId="20" borderId="120" xfId="9" applyFont="1" applyFill="1" applyBorder="1" applyAlignment="1">
      <alignment horizontal="center" vertical="center"/>
    </xf>
    <xf numFmtId="3" fontId="10" fillId="20" borderId="121" xfId="9" applyNumberFormat="1" applyFont="1" applyFill="1" applyBorder="1" applyAlignment="1">
      <alignment vertical="center"/>
    </xf>
    <xf numFmtId="3" fontId="27" fillId="0" borderId="0" xfId="9" applyNumberFormat="1" applyFont="1" applyAlignment="1"/>
    <xf numFmtId="0" fontId="8" fillId="5" borderId="116" xfId="9" applyFont="1" applyFill="1" applyBorder="1" applyAlignment="1">
      <alignment horizontal="left" vertical="center"/>
    </xf>
    <xf numFmtId="3" fontId="8" fillId="5" borderId="117" xfId="9" applyNumberFormat="1" applyFont="1" applyFill="1" applyBorder="1" applyAlignment="1">
      <alignment vertical="center"/>
    </xf>
    <xf numFmtId="3" fontId="8" fillId="5" borderId="118" xfId="9" applyNumberFormat="1" applyFont="1" applyFill="1" applyBorder="1" applyAlignment="1">
      <alignment vertical="center"/>
    </xf>
    <xf numFmtId="3" fontId="8" fillId="5" borderId="17" xfId="1" applyNumberFormat="1" applyFont="1" applyFill="1" applyBorder="1" applyAlignment="1">
      <alignment vertical="center"/>
    </xf>
    <xf numFmtId="3" fontId="8" fillId="5" borderId="19" xfId="8" applyNumberFormat="1" applyFont="1" applyFill="1" applyBorder="1" applyAlignment="1">
      <alignment vertical="center"/>
    </xf>
    <xf numFmtId="3" fontId="8" fillId="5" borderId="119" xfId="9" applyNumberFormat="1" applyFont="1" applyFill="1" applyBorder="1" applyAlignment="1">
      <alignment vertical="center"/>
    </xf>
    <xf numFmtId="0" fontId="8" fillId="5" borderId="85" xfId="9" applyFont="1" applyFill="1" applyBorder="1" applyAlignment="1">
      <alignment horizontal="left" vertical="center"/>
    </xf>
    <xf numFmtId="0" fontId="10" fillId="5" borderId="0" xfId="9" applyFont="1" applyFill="1"/>
    <xf numFmtId="0" fontId="27" fillId="5" borderId="0" xfId="9" applyFont="1" applyFill="1" applyAlignment="1"/>
    <xf numFmtId="0" fontId="10" fillId="5" borderId="0" xfId="9" applyFont="1" applyFill="1" applyAlignment="1">
      <alignment vertical="center"/>
    </xf>
    <xf numFmtId="3" fontId="10" fillId="5" borderId="0" xfId="2" applyNumberFormat="1" applyFont="1" applyFill="1" applyAlignment="1">
      <alignment vertical="center"/>
    </xf>
    <xf numFmtId="3" fontId="10" fillId="5" borderId="0" xfId="9" applyNumberFormat="1" applyFont="1" applyFill="1"/>
    <xf numFmtId="3" fontId="10" fillId="5" borderId="0" xfId="1" applyNumberFormat="1" applyFont="1" applyFill="1" applyAlignment="1">
      <alignment vertical="center"/>
    </xf>
    <xf numFmtId="3" fontId="10" fillId="5" borderId="0" xfId="9" applyNumberFormat="1" applyFont="1" applyFill="1" applyAlignment="1">
      <alignment vertical="center"/>
    </xf>
    <xf numFmtId="3" fontId="8" fillId="5" borderId="0" xfId="9" applyNumberFormat="1" applyFont="1" applyFill="1" applyAlignment="1">
      <alignment vertical="center"/>
    </xf>
    <xf numFmtId="3" fontId="8" fillId="5" borderId="0" xfId="9" applyNumberFormat="1" applyFont="1" applyFill="1"/>
    <xf numFmtId="0" fontId="8" fillId="5" borderId="0" xfId="9" applyFont="1" applyFill="1"/>
    <xf numFmtId="0" fontId="10" fillId="17" borderId="82" xfId="9" applyFont="1" applyFill="1" applyBorder="1" applyAlignment="1">
      <alignment horizontal="center" vertical="center"/>
    </xf>
    <xf numFmtId="0" fontId="8" fillId="0" borderId="0" xfId="9" applyFont="1"/>
    <xf numFmtId="0" fontId="10" fillId="17" borderId="82" xfId="9" applyFont="1" applyFill="1" applyBorder="1" applyAlignment="1">
      <alignment horizontal="center" vertical="center" wrapText="1"/>
    </xf>
    <xf numFmtId="3" fontId="10" fillId="17" borderId="115" xfId="9" applyNumberFormat="1" applyFont="1" applyFill="1" applyBorder="1" applyAlignment="1">
      <alignment horizontal="center" vertical="center" wrapText="1"/>
    </xf>
    <xf numFmtId="0" fontId="8" fillId="0" borderId="0" xfId="9" applyFont="1" applyAlignment="1">
      <alignment wrapText="1"/>
    </xf>
    <xf numFmtId="0" fontId="8" fillId="0" borderId="0" xfId="9" applyFont="1" applyFill="1"/>
    <xf numFmtId="0" fontId="8" fillId="5" borderId="0" xfId="9" applyFont="1" applyFill="1" applyAlignment="1">
      <alignment horizontal="left" vertical="center"/>
    </xf>
    <xf numFmtId="49" fontId="8" fillId="5" borderId="0" xfId="2" applyFont="1" applyFill="1" applyAlignment="1">
      <alignment vertical="center"/>
    </xf>
    <xf numFmtId="0" fontId="10" fillId="4" borderId="7" xfId="1" applyFont="1" applyFill="1" applyBorder="1" applyAlignment="1">
      <alignment horizontal="center" vertical="center"/>
    </xf>
    <xf numFmtId="0" fontId="10" fillId="4" borderId="14" xfId="1" applyFont="1" applyFill="1" applyBorder="1" applyAlignment="1">
      <alignment horizontal="center" vertical="center" wrapText="1"/>
    </xf>
    <xf numFmtId="0" fontId="10" fillId="4" borderId="47" xfId="1" applyFont="1" applyFill="1" applyBorder="1" applyAlignment="1">
      <alignment horizontal="center" vertical="center" wrapText="1"/>
    </xf>
    <xf numFmtId="0" fontId="10" fillId="4" borderId="30" xfId="1" applyFont="1" applyFill="1" applyBorder="1" applyAlignment="1">
      <alignment horizontal="center" vertical="center" wrapText="1"/>
    </xf>
    <xf numFmtId="0" fontId="8" fillId="0" borderId="0" xfId="3" applyFont="1" applyAlignment="1">
      <alignment wrapText="1"/>
    </xf>
    <xf numFmtId="0" fontId="8" fillId="0" borderId="48" xfId="1" applyFont="1" applyFill="1" applyBorder="1" applyAlignment="1">
      <alignment horizontal="left" vertical="center"/>
    </xf>
    <xf numFmtId="0" fontId="8" fillId="0" borderId="8" xfId="1" applyFont="1" applyFill="1" applyBorder="1" applyAlignment="1">
      <alignment horizontal="left" vertical="center"/>
    </xf>
    <xf numFmtId="0" fontId="10" fillId="2" borderId="4" xfId="1" applyFont="1" applyFill="1" applyBorder="1" applyAlignment="1">
      <alignment horizontal="center" vertical="center"/>
    </xf>
    <xf numFmtId="0" fontId="10" fillId="2" borderId="11" xfId="1" applyFont="1" applyFill="1" applyBorder="1" applyAlignment="1">
      <alignment vertical="center"/>
    </xf>
    <xf numFmtId="0" fontId="8" fillId="5" borderId="0" xfId="1" applyFont="1" applyFill="1" applyBorder="1" applyAlignment="1">
      <alignment horizontal="left" vertical="center"/>
    </xf>
    <xf numFmtId="0" fontId="10" fillId="5" borderId="0" xfId="1" applyFont="1" applyFill="1" applyBorder="1" applyAlignment="1">
      <alignment vertical="center"/>
    </xf>
    <xf numFmtId="3" fontId="10" fillId="5" borderId="0" xfId="1" applyNumberFormat="1" applyFont="1" applyFill="1" applyBorder="1" applyAlignment="1">
      <alignment vertical="center"/>
    </xf>
    <xf numFmtId="0" fontId="10" fillId="5" borderId="0" xfId="1" applyFont="1" applyFill="1" applyAlignment="1">
      <alignment horizontal="center" vertical="center"/>
    </xf>
    <xf numFmtId="0" fontId="10" fillId="0" borderId="49" xfId="1" applyFont="1" applyFill="1" applyBorder="1" applyAlignment="1">
      <alignment vertical="center"/>
    </xf>
    <xf numFmtId="4" fontId="10" fillId="0" borderId="19" xfId="1" applyNumberFormat="1" applyFont="1" applyFill="1" applyBorder="1" applyAlignment="1">
      <alignment vertical="center"/>
    </xf>
    <xf numFmtId="0" fontId="10" fillId="0" borderId="17" xfId="1" applyFont="1" applyFill="1" applyBorder="1" applyAlignment="1">
      <alignment vertical="center"/>
    </xf>
    <xf numFmtId="0" fontId="10" fillId="0" borderId="17" xfId="1" applyFont="1" applyFill="1" applyBorder="1" applyAlignment="1">
      <alignment horizontal="center" vertical="center"/>
    </xf>
    <xf numFmtId="4" fontId="10" fillId="0" borderId="19" xfId="1" applyNumberFormat="1" applyFont="1" applyFill="1" applyBorder="1" applyAlignment="1">
      <alignment horizontal="center" vertical="center"/>
    </xf>
    <xf numFmtId="0" fontId="10" fillId="0" borderId="58" xfId="1" applyFont="1" applyFill="1" applyBorder="1" applyAlignment="1">
      <alignment vertical="center"/>
    </xf>
    <xf numFmtId="0" fontId="10" fillId="0" borderId="19" xfId="1" applyFont="1" applyFill="1" applyBorder="1" applyAlignment="1">
      <alignment vertical="center"/>
    </xf>
    <xf numFmtId="0" fontId="10" fillId="0" borderId="19" xfId="1" applyFont="1" applyFill="1" applyBorder="1" applyAlignment="1">
      <alignment horizontal="center" vertical="center"/>
    </xf>
    <xf numFmtId="166" fontId="10" fillId="2" borderId="11" xfId="17" applyFont="1" applyFill="1" applyBorder="1" applyAlignment="1">
      <alignment vertical="center"/>
    </xf>
    <xf numFmtId="0" fontId="10" fillId="5" borderId="0" xfId="1" applyFont="1" applyFill="1" applyBorder="1" applyAlignment="1">
      <alignment horizontal="center" vertical="center"/>
    </xf>
    <xf numFmtId="49" fontId="10" fillId="5" borderId="0" xfId="2" applyFont="1" applyFill="1" applyAlignment="1">
      <alignment vertical="center"/>
    </xf>
    <xf numFmtId="0" fontId="10" fillId="5" borderId="0" xfId="3" applyFont="1" applyFill="1"/>
    <xf numFmtId="0" fontId="10" fillId="4" borderId="36" xfId="1" applyFont="1" applyFill="1" applyBorder="1" applyAlignment="1">
      <alignment horizontal="center" vertical="center" wrapText="1"/>
    </xf>
    <xf numFmtId="41" fontId="10" fillId="2" borderId="9" xfId="1" applyNumberFormat="1" applyFont="1" applyFill="1" applyBorder="1" applyAlignment="1">
      <alignment vertical="center"/>
    </xf>
    <xf numFmtId="41" fontId="10" fillId="2" borderId="22" xfId="1" applyNumberFormat="1" applyFont="1" applyFill="1" applyBorder="1" applyAlignment="1">
      <alignment vertical="center"/>
    </xf>
    <xf numFmtId="0" fontId="15" fillId="5" borderId="0" xfId="0" applyFont="1" applyFill="1"/>
    <xf numFmtId="10" fontId="15" fillId="5" borderId="0" xfId="5" applyNumberFormat="1" applyFont="1" applyFill="1"/>
    <xf numFmtId="0" fontId="12" fillId="5" borderId="0" xfId="0" applyFont="1" applyFill="1" applyAlignment="1">
      <alignment horizontal="left"/>
    </xf>
    <xf numFmtId="0" fontId="9" fillId="5" borderId="0" xfId="0" applyFont="1" applyFill="1" applyAlignment="1">
      <alignment horizontal="centerContinuous"/>
    </xf>
    <xf numFmtId="0" fontId="9" fillId="5" borderId="0" xfId="0" applyFont="1" applyFill="1"/>
    <xf numFmtId="0" fontId="12" fillId="5" borderId="0" xfId="0" applyFont="1" applyFill="1"/>
    <xf numFmtId="10" fontId="12" fillId="5" borderId="0" xfId="5" applyNumberFormat="1" applyFont="1" applyFill="1"/>
    <xf numFmtId="0" fontId="0" fillId="5" borderId="0" xfId="0" applyFill="1"/>
    <xf numFmtId="0" fontId="9" fillId="5" borderId="26" xfId="0" applyFont="1" applyFill="1" applyBorder="1" applyAlignment="1">
      <alignment horizontal="left" indent="2"/>
    </xf>
    <xf numFmtId="0" fontId="9" fillId="5" borderId="0" xfId="0" applyFont="1" applyFill="1" applyBorder="1" applyAlignment="1">
      <alignment horizontal="left" indent="2"/>
    </xf>
    <xf numFmtId="167" fontId="0" fillId="5" borderId="0" xfId="0" applyNumberFormat="1" applyFill="1"/>
    <xf numFmtId="3" fontId="8" fillId="0" borderId="18" xfId="3" applyNumberFormat="1" applyFont="1" applyBorder="1" applyAlignment="1">
      <alignment vertical="center"/>
    </xf>
    <xf numFmtId="0" fontId="12" fillId="4" borderId="21" xfId="0" applyFont="1" applyFill="1" applyBorder="1" applyAlignment="1">
      <alignment horizontal="center" vertical="center" textRotation="90" wrapText="1"/>
    </xf>
    <xf numFmtId="0" fontId="12" fillId="4" borderId="9" xfId="0" applyFont="1" applyFill="1" applyBorder="1" applyAlignment="1">
      <alignment horizontal="center" vertical="center" textRotation="90" wrapText="1"/>
    </xf>
    <xf numFmtId="0" fontId="12" fillId="4" borderId="11" xfId="0" applyFont="1" applyFill="1" applyBorder="1" applyAlignment="1">
      <alignment horizontal="center" vertical="center" textRotation="90" wrapText="1"/>
    </xf>
    <xf numFmtId="0" fontId="12" fillId="4" borderId="59" xfId="0" applyFont="1" applyFill="1" applyBorder="1" applyAlignment="1">
      <alignment horizontal="center" vertical="center" textRotation="90" wrapText="1"/>
    </xf>
    <xf numFmtId="0" fontId="15" fillId="0" borderId="0" xfId="0" applyFont="1" applyAlignment="1">
      <alignment horizontal="center" vertical="center" textRotation="90"/>
    </xf>
    <xf numFmtId="0" fontId="12" fillId="0" borderId="7" xfId="0" applyFont="1" applyBorder="1" applyAlignment="1">
      <alignment horizontal="center" wrapText="1"/>
    </xf>
    <xf numFmtId="0" fontId="12" fillId="0" borderId="36" xfId="0" applyFont="1" applyBorder="1" applyAlignment="1">
      <alignment horizontal="center"/>
    </xf>
    <xf numFmtId="0" fontId="12" fillId="0" borderId="61" xfId="0" applyFont="1" applyBorder="1" applyAlignment="1">
      <alignment horizontal="center"/>
    </xf>
    <xf numFmtId="0" fontId="12" fillId="0" borderId="99" xfId="0" applyFont="1" applyBorder="1" applyAlignment="1">
      <alignment horizontal="center"/>
    </xf>
    <xf numFmtId="0" fontId="12" fillId="0" borderId="3" xfId="0" applyFont="1" applyBorder="1" applyAlignment="1">
      <alignment horizontal="center"/>
    </xf>
    <xf numFmtId="0" fontId="65" fillId="0" borderId="8" xfId="0" applyFont="1" applyFill="1" applyBorder="1" applyAlignment="1">
      <alignment wrapText="1"/>
    </xf>
    <xf numFmtId="3" fontId="12" fillId="0" borderId="41" xfId="0" applyNumberFormat="1" applyFont="1" applyBorder="1"/>
    <xf numFmtId="3" fontId="12" fillId="0" borderId="61" xfId="0" applyNumberFormat="1" applyFont="1" applyBorder="1"/>
    <xf numFmtId="3" fontId="12" fillId="0" borderId="99" xfId="0" applyNumberFormat="1" applyFont="1" applyBorder="1"/>
    <xf numFmtId="3" fontId="12" fillId="0" borderId="3" xfId="0" applyNumberFormat="1" applyFont="1" applyBorder="1"/>
    <xf numFmtId="0" fontId="9" fillId="0" borderId="8" xfId="0" applyFont="1" applyFill="1" applyBorder="1" applyAlignment="1">
      <alignment wrapText="1"/>
    </xf>
    <xf numFmtId="3" fontId="9" fillId="0" borderId="41" xfId="0" applyNumberFormat="1" applyFont="1" applyBorder="1"/>
    <xf numFmtId="3" fontId="9" fillId="0" borderId="61" xfId="0" applyNumberFormat="1" applyFont="1" applyBorder="1"/>
    <xf numFmtId="3" fontId="9" fillId="0" borderId="99" xfId="0" applyNumberFormat="1" applyFont="1" applyBorder="1"/>
    <xf numFmtId="3" fontId="9" fillId="0" borderId="3" xfId="0" applyNumberFormat="1" applyFont="1" applyBorder="1"/>
    <xf numFmtId="0" fontId="12" fillId="0" borderId="8" xfId="0" applyFont="1" applyFill="1" applyBorder="1" applyAlignment="1">
      <alignment wrapText="1"/>
    </xf>
    <xf numFmtId="0" fontId="9" fillId="0" borderId="8" xfId="0" applyFont="1" applyFill="1" applyBorder="1" applyAlignment="1">
      <alignment horizontal="left" wrapText="1"/>
    </xf>
    <xf numFmtId="0" fontId="9" fillId="0" borderId="8" xfId="0" quotePrefix="1" applyFont="1" applyFill="1" applyBorder="1" applyAlignment="1">
      <alignment horizontal="left" wrapText="1"/>
    </xf>
    <xf numFmtId="0" fontId="65" fillId="0" borderId="8" xfId="0" applyFont="1" applyFill="1" applyBorder="1" applyAlignment="1">
      <alignment horizontal="left" wrapText="1"/>
    </xf>
    <xf numFmtId="0" fontId="9" fillId="0" borderId="38" xfId="0" applyFont="1" applyBorder="1" applyAlignment="1">
      <alignment wrapText="1"/>
    </xf>
    <xf numFmtId="0" fontId="9" fillId="0" borderId="42" xfId="0" applyFont="1" applyFill="1" applyBorder="1" applyAlignment="1">
      <alignment wrapText="1"/>
    </xf>
    <xf numFmtId="3" fontId="9" fillId="0" borderId="36" xfId="0" applyNumberFormat="1" applyFont="1" applyFill="1" applyBorder="1"/>
    <xf numFmtId="3" fontId="9" fillId="0" borderId="23" xfId="0" applyNumberFormat="1" applyFont="1" applyFill="1" applyBorder="1"/>
    <xf numFmtId="3" fontId="9" fillId="0" borderId="60" xfId="0" applyNumberFormat="1" applyFont="1" applyFill="1" applyBorder="1"/>
    <xf numFmtId="3" fontId="9" fillId="0" borderId="14" xfId="0" applyNumberFormat="1" applyFont="1" applyFill="1" applyBorder="1"/>
    <xf numFmtId="3" fontId="9" fillId="0" borderId="122" xfId="0" applyNumberFormat="1" applyFont="1" applyFill="1" applyBorder="1"/>
    <xf numFmtId="3" fontId="9" fillId="0" borderId="35" xfId="0" applyNumberFormat="1" applyFont="1" applyFill="1" applyBorder="1"/>
    <xf numFmtId="0" fontId="12" fillId="0" borderId="123" xfId="0" applyFont="1" applyFill="1" applyBorder="1" applyAlignment="1">
      <alignment horizontal="center" wrapText="1"/>
    </xf>
    <xf numFmtId="3" fontId="12" fillId="0" borderId="124" xfId="0" applyNumberFormat="1" applyFont="1" applyFill="1" applyBorder="1"/>
    <xf numFmtId="3" fontId="12" fillId="0" borderId="125" xfId="0" applyNumberFormat="1" applyFont="1" applyFill="1" applyBorder="1"/>
    <xf numFmtId="3" fontId="12" fillId="0" borderId="126" xfId="0" applyNumberFormat="1" applyFont="1" applyFill="1" applyBorder="1"/>
    <xf numFmtId="3" fontId="12" fillId="0" borderId="127" xfId="0" applyNumberFormat="1" applyFont="1" applyFill="1" applyBorder="1"/>
    <xf numFmtId="3" fontId="12" fillId="0" borderId="128" xfId="0" applyNumberFormat="1" applyFont="1" applyFill="1" applyBorder="1"/>
    <xf numFmtId="3" fontId="12" fillId="0" borderId="129" xfId="0" applyNumberFormat="1" applyFont="1" applyFill="1" applyBorder="1"/>
    <xf numFmtId="0" fontId="12" fillId="0" borderId="4" xfId="0" applyFont="1" applyFill="1" applyBorder="1" applyAlignment="1">
      <alignment horizontal="center" wrapText="1"/>
    </xf>
    <xf numFmtId="3" fontId="12" fillId="0" borderId="21" xfId="0" applyNumberFormat="1" applyFont="1" applyFill="1" applyBorder="1"/>
    <xf numFmtId="3" fontId="12" fillId="0" borderId="13" xfId="0" applyNumberFormat="1" applyFont="1" applyFill="1" applyBorder="1"/>
    <xf numFmtId="3" fontId="12" fillId="0" borderId="9" xfId="0" applyNumberFormat="1" applyFont="1" applyFill="1" applyBorder="1"/>
    <xf numFmtId="3" fontId="12" fillId="0" borderId="11" xfId="0" applyNumberFormat="1" applyFont="1" applyFill="1" applyBorder="1"/>
    <xf numFmtId="3" fontId="12" fillId="0" borderId="59" xfId="0" applyNumberFormat="1" applyFont="1" applyFill="1" applyBorder="1"/>
    <xf numFmtId="3" fontId="12" fillId="0" borderId="22" xfId="0" applyNumberFormat="1" applyFont="1" applyFill="1" applyBorder="1"/>
    <xf numFmtId="0" fontId="9" fillId="0" borderId="0" xfId="0" applyFont="1"/>
    <xf numFmtId="167" fontId="8" fillId="0" borderId="0" xfId="0" applyNumberFormat="1" applyFont="1" applyFill="1"/>
    <xf numFmtId="0" fontId="28" fillId="6" borderId="0" xfId="3" applyFont="1" applyFill="1" applyAlignment="1">
      <alignment vertical="center"/>
    </xf>
    <xf numFmtId="0" fontId="29" fillId="6" borderId="0" xfId="3" applyFont="1" applyFill="1" applyAlignment="1">
      <alignment vertical="center" wrapText="1"/>
    </xf>
    <xf numFmtId="0" fontId="29" fillId="5" borderId="0" xfId="3" applyFont="1" applyFill="1" applyAlignment="1">
      <alignment vertical="center"/>
    </xf>
    <xf numFmtId="0" fontId="30" fillId="6" borderId="18" xfId="3" applyFont="1" applyFill="1" applyBorder="1" applyAlignment="1">
      <alignment horizontal="center" vertical="center"/>
    </xf>
    <xf numFmtId="0" fontId="29" fillId="0" borderId="0" xfId="3" applyFont="1" applyFill="1" applyAlignment="1">
      <alignment vertical="center"/>
    </xf>
    <xf numFmtId="0" fontId="29" fillId="6" borderId="0" xfId="3" applyFont="1" applyFill="1" applyAlignment="1">
      <alignment vertical="center"/>
    </xf>
    <xf numFmtId="0" fontId="8" fillId="5" borderId="0" xfId="3" applyFill="1" applyAlignment="1">
      <alignment vertical="center"/>
    </xf>
    <xf numFmtId="0" fontId="8" fillId="5" borderId="0" xfId="3" applyFill="1" applyAlignment="1">
      <alignment vertical="center" wrapText="1"/>
    </xf>
    <xf numFmtId="0" fontId="18" fillId="5" borderId="0" xfId="3" applyFont="1" applyFill="1" applyAlignment="1">
      <alignment vertical="center"/>
    </xf>
    <xf numFmtId="0" fontId="8" fillId="0" borderId="0" xfId="3" applyAlignment="1">
      <alignment vertical="center"/>
    </xf>
    <xf numFmtId="0" fontId="8" fillId="5" borderId="18" xfId="3" applyFont="1" applyFill="1" applyBorder="1" applyAlignment="1">
      <alignment horizontal="left" vertical="center" wrapText="1"/>
    </xf>
    <xf numFmtId="0" fontId="30" fillId="5" borderId="18" xfId="3" applyFont="1" applyFill="1" applyBorder="1" applyAlignment="1">
      <alignment horizontal="center" vertical="center"/>
    </xf>
    <xf numFmtId="0" fontId="30" fillId="5" borderId="18" xfId="3" applyFont="1" applyFill="1" applyBorder="1" applyAlignment="1">
      <alignment horizontal="center" vertical="center" wrapText="1"/>
    </xf>
    <xf numFmtId="0" fontId="30" fillId="0" borderId="18" xfId="3" applyFont="1" applyBorder="1" applyAlignment="1">
      <alignment horizontal="center" vertical="center" wrapText="1"/>
    </xf>
    <xf numFmtId="0" fontId="10" fillId="5" borderId="0" xfId="3" applyFont="1" applyFill="1" applyAlignment="1">
      <alignment vertical="center"/>
    </xf>
    <xf numFmtId="0" fontId="8" fillId="5" borderId="0" xfId="3" applyFill="1" applyAlignment="1">
      <alignment horizontal="left" vertical="center"/>
    </xf>
    <xf numFmtId="0" fontId="8" fillId="0" borderId="0" xfId="3" applyAlignment="1">
      <alignment horizontal="left" vertical="center"/>
    </xf>
    <xf numFmtId="0" fontId="18" fillId="18" borderId="0" xfId="3" applyFont="1" applyFill="1" applyAlignment="1">
      <alignment horizontal="left" vertical="center"/>
    </xf>
    <xf numFmtId="0" fontId="8" fillId="0" borderId="0" xfId="3" applyFont="1" applyAlignment="1">
      <alignment horizontal="left" vertical="center"/>
    </xf>
    <xf numFmtId="0" fontId="66" fillId="0" borderId="0" xfId="3" applyFont="1"/>
    <xf numFmtId="0" fontId="8" fillId="0" borderId="0" xfId="3" applyAlignment="1">
      <alignment vertical="center" wrapText="1"/>
    </xf>
    <xf numFmtId="0" fontId="8" fillId="5" borderId="0" xfId="3" applyFill="1" applyAlignment="1">
      <alignment horizontal="center" vertical="center"/>
    </xf>
    <xf numFmtId="0" fontId="8" fillId="0" borderId="0" xfId="3" applyAlignment="1">
      <alignment horizontal="center" vertical="center" wrapText="1"/>
    </xf>
    <xf numFmtId="0" fontId="8" fillId="5" borderId="0" xfId="3" applyFont="1" applyFill="1" applyAlignment="1">
      <alignment horizontal="center" vertical="center"/>
    </xf>
    <xf numFmtId="0" fontId="8" fillId="0" borderId="0" xfId="3" applyAlignment="1">
      <alignment horizontal="center" vertical="center"/>
    </xf>
    <xf numFmtId="0" fontId="10" fillId="5" borderId="18" xfId="3" applyFont="1" applyFill="1" applyBorder="1" applyAlignment="1">
      <alignment horizontal="left" vertical="center"/>
    </xf>
    <xf numFmtId="0" fontId="8" fillId="5" borderId="0" xfId="3" applyFill="1" applyAlignment="1">
      <alignment horizontal="left" vertical="center" wrapText="1"/>
    </xf>
    <xf numFmtId="4" fontId="32" fillId="0" borderId="18" xfId="37" applyNumberFormat="1" applyFont="1" applyFill="1" applyBorder="1" applyAlignment="1">
      <alignment horizontal="left" vertical="center"/>
    </xf>
    <xf numFmtId="0" fontId="18" fillId="5" borderId="61" xfId="1" applyFont="1" applyFill="1" applyBorder="1" applyAlignment="1">
      <alignment horizontal="center" vertical="center"/>
    </xf>
    <xf numFmtId="0" fontId="30" fillId="4" borderId="21" xfId="19" applyFont="1" applyFill="1" applyBorder="1" applyAlignment="1">
      <alignment horizontal="center" vertical="center" wrapText="1"/>
    </xf>
    <xf numFmtId="0" fontId="30" fillId="4" borderId="9" xfId="19" applyFont="1" applyFill="1" applyBorder="1" applyAlignment="1">
      <alignment horizontal="center" vertical="center" wrapText="1"/>
    </xf>
    <xf numFmtId="0" fontId="18" fillId="5" borderId="60" xfId="20" applyFont="1" applyFill="1" applyBorder="1" applyAlignment="1">
      <alignment horizontal="center" vertical="center" wrapText="1"/>
    </xf>
    <xf numFmtId="0" fontId="18" fillId="5" borderId="61" xfId="20" applyFont="1" applyFill="1" applyBorder="1" applyAlignment="1">
      <alignment horizontal="center" vertical="center"/>
    </xf>
    <xf numFmtId="0" fontId="18" fillId="5" borderId="61" xfId="3" applyFont="1" applyFill="1" applyBorder="1" applyAlignment="1">
      <alignment horizontal="center"/>
    </xf>
    <xf numFmtId="0" fontId="18" fillId="5" borderId="44" xfId="1" applyFont="1" applyFill="1" applyBorder="1" applyAlignment="1">
      <alignment horizontal="center" vertical="center"/>
    </xf>
    <xf numFmtId="0" fontId="18" fillId="5" borderId="60" xfId="20" applyFont="1" applyFill="1" applyBorder="1" applyAlignment="1">
      <alignment horizontal="center" vertical="center"/>
    </xf>
    <xf numFmtId="49" fontId="18" fillId="5" borderId="61" xfId="19" applyNumberFormat="1" applyFont="1" applyFill="1" applyBorder="1" applyAlignment="1">
      <alignment horizontal="center" vertical="center" wrapText="1"/>
    </xf>
    <xf numFmtId="0" fontId="18" fillId="5" borderId="61" xfId="19" quotePrefix="1" applyFont="1" applyFill="1" applyBorder="1" applyAlignment="1">
      <alignment horizontal="center" vertical="center" wrapText="1"/>
    </xf>
    <xf numFmtId="0" fontId="33" fillId="5" borderId="61" xfId="19" applyFont="1" applyFill="1" applyBorder="1" applyAlignment="1">
      <alignment horizontal="center" vertical="center" wrapText="1"/>
    </xf>
    <xf numFmtId="0" fontId="30" fillId="4" borderId="7" xfId="1" applyFont="1" applyFill="1" applyBorder="1" applyAlignment="1">
      <alignment horizontal="center" vertical="center"/>
    </xf>
    <xf numFmtId="0" fontId="18" fillId="5" borderId="0" xfId="0" applyFont="1" applyFill="1"/>
    <xf numFmtId="0" fontId="18" fillId="5" borderId="0" xfId="1" applyFont="1" applyFill="1" applyBorder="1" applyAlignment="1">
      <alignment horizontal="left" vertical="center"/>
    </xf>
    <xf numFmtId="0" fontId="30" fillId="5" borderId="0" xfId="1" applyFont="1" applyFill="1" applyBorder="1" applyAlignment="1">
      <alignment vertical="center"/>
    </xf>
    <xf numFmtId="0" fontId="30" fillId="5" borderId="0" xfId="1" applyFont="1" applyFill="1" applyBorder="1" applyAlignment="1">
      <alignment horizontal="center" vertical="center"/>
    </xf>
    <xf numFmtId="49" fontId="18" fillId="5" borderId="0" xfId="18" applyNumberFormat="1" applyFont="1" applyFill="1" applyAlignment="1">
      <alignment horizontal="left" vertical="center"/>
    </xf>
    <xf numFmtId="3" fontId="18" fillId="5" borderId="8" xfId="3" applyNumberFormat="1" applyFont="1" applyFill="1" applyBorder="1" applyAlignment="1">
      <alignment horizontal="center"/>
    </xf>
    <xf numFmtId="0" fontId="18" fillId="5" borderId="8" xfId="3" applyFont="1" applyFill="1" applyBorder="1" applyAlignment="1">
      <alignment horizontal="center"/>
    </xf>
    <xf numFmtId="0" fontId="46" fillId="5" borderId="0" xfId="19" applyFont="1" applyFill="1" applyAlignment="1"/>
    <xf numFmtId="0" fontId="10" fillId="4" borderId="7" xfId="1" applyFont="1" applyFill="1" applyBorder="1" applyAlignment="1">
      <alignment horizontal="center" vertical="center" wrapText="1"/>
    </xf>
    <xf numFmtId="0" fontId="18" fillId="0" borderId="14" xfId="3" applyFont="1" applyBorder="1"/>
    <xf numFmtId="3" fontId="18" fillId="0" borderId="3" xfId="3" applyNumberFormat="1" applyFont="1" applyBorder="1"/>
    <xf numFmtId="3" fontId="18" fillId="0" borderId="8" xfId="3" applyNumberFormat="1" applyFont="1" applyBorder="1"/>
    <xf numFmtId="0" fontId="18" fillId="0" borderId="3" xfId="3" applyFont="1" applyBorder="1" applyAlignment="1">
      <alignment horizontal="left" wrapText="1"/>
    </xf>
    <xf numFmtId="0" fontId="18" fillId="0" borderId="8" xfId="3" applyNumberFormat="1" applyFont="1" applyBorder="1" applyAlignment="1">
      <alignment horizontal="center"/>
    </xf>
    <xf numFmtId="3" fontId="18" fillId="0" borderId="3" xfId="3" applyNumberFormat="1" applyFont="1" applyBorder="1" applyAlignment="1">
      <alignment horizontal="center"/>
    </xf>
    <xf numFmtId="4" fontId="18" fillId="0" borderId="3" xfId="3" applyNumberFormat="1" applyFont="1" applyBorder="1"/>
    <xf numFmtId="0" fontId="18" fillId="0" borderId="3" xfId="3" applyFont="1" applyBorder="1" applyAlignment="1">
      <alignment horizontal="left"/>
    </xf>
    <xf numFmtId="0" fontId="18" fillId="0" borderId="3" xfId="3" applyFont="1" applyBorder="1"/>
    <xf numFmtId="3" fontId="18" fillId="0" borderId="3" xfId="3" applyNumberFormat="1" applyFont="1" applyBorder="1" applyAlignment="1"/>
    <xf numFmtId="3" fontId="18" fillId="0" borderId="0" xfId="3" applyNumberFormat="1" applyFont="1" applyBorder="1" applyAlignment="1"/>
    <xf numFmtId="3" fontId="18" fillId="0" borderId="8" xfId="3" applyNumberFormat="1" applyFont="1" applyBorder="1" applyAlignment="1"/>
    <xf numFmtId="0" fontId="18" fillId="0" borderId="6" xfId="3" applyFont="1" applyBorder="1"/>
    <xf numFmtId="0" fontId="18" fillId="0" borderId="50" xfId="3" applyFont="1" applyBorder="1"/>
    <xf numFmtId="4" fontId="18" fillId="0" borderId="13" xfId="3" applyNumberFormat="1" applyFont="1" applyBorder="1"/>
    <xf numFmtId="4" fontId="18" fillId="0" borderId="4" xfId="3" applyNumberFormat="1" applyFont="1" applyBorder="1"/>
    <xf numFmtId="4" fontId="0" fillId="5" borderId="64" xfId="48" applyNumberFormat="1" applyFont="1" applyFill="1" applyBorder="1" applyAlignment="1">
      <alignment horizontal="right" vertical="center" indent="1"/>
    </xf>
    <xf numFmtId="0" fontId="43" fillId="5" borderId="64" xfId="49" applyFont="1" applyFill="1" applyBorder="1" applyAlignment="1">
      <alignment horizontal="left" wrapText="1"/>
    </xf>
    <xf numFmtId="0" fontId="43" fillId="5" borderId="64" xfId="49" applyFont="1" applyFill="1" applyBorder="1" applyAlignment="1">
      <alignment vertical="center"/>
    </xf>
    <xf numFmtId="4" fontId="0" fillId="5" borderId="64" xfId="50" applyNumberFormat="1" applyFont="1" applyFill="1" applyBorder="1" applyAlignment="1">
      <alignment horizontal="right" vertical="center" indent="1"/>
    </xf>
    <xf numFmtId="4" fontId="43" fillId="5" borderId="64" xfId="50" applyNumberFormat="1" applyFont="1" applyFill="1" applyBorder="1" applyAlignment="1">
      <alignment horizontal="right" vertical="center" indent="1"/>
    </xf>
    <xf numFmtId="0" fontId="43" fillId="5" borderId="64" xfId="49" applyFont="1" applyFill="1" applyBorder="1" applyAlignment="1">
      <alignment wrapText="1"/>
    </xf>
    <xf numFmtId="0" fontId="43" fillId="5" borderId="64" xfId="49" applyFont="1" applyFill="1" applyBorder="1" applyAlignment="1">
      <alignment horizontal="center" vertical="center" wrapText="1"/>
    </xf>
    <xf numFmtId="0" fontId="8" fillId="5" borderId="67" xfId="1" applyFont="1" applyFill="1" applyBorder="1" applyAlignment="1">
      <alignment horizontal="left" vertical="center" wrapText="1"/>
    </xf>
    <xf numFmtId="0" fontId="8" fillId="5" borderId="67" xfId="1" applyFont="1" applyFill="1" applyBorder="1" applyAlignment="1">
      <alignment horizontal="center" vertical="center"/>
    </xf>
    <xf numFmtId="41" fontId="8" fillId="5" borderId="68" xfId="1" applyNumberFormat="1" applyFont="1" applyFill="1" applyBorder="1" applyAlignment="1">
      <alignment horizontal="center" vertical="center"/>
    </xf>
    <xf numFmtId="41" fontId="8" fillId="5" borderId="69" xfId="1" applyNumberFormat="1" applyFont="1" applyFill="1" applyBorder="1" applyAlignment="1">
      <alignment horizontal="center" vertical="center"/>
    </xf>
    <xf numFmtId="41" fontId="8" fillId="5" borderId="70" xfId="1" applyNumberFormat="1" applyFont="1" applyFill="1" applyBorder="1" applyAlignment="1">
      <alignment horizontal="center" vertical="center"/>
    </xf>
    <xf numFmtId="0" fontId="8" fillId="5" borderId="71" xfId="1" applyFont="1" applyFill="1" applyBorder="1" applyAlignment="1">
      <alignment horizontal="center" vertical="center"/>
    </xf>
    <xf numFmtId="0" fontId="8" fillId="5" borderId="72" xfId="1" applyFont="1" applyFill="1" applyBorder="1" applyAlignment="1">
      <alignment horizontal="left" vertical="center" wrapText="1"/>
    </xf>
    <xf numFmtId="0" fontId="8" fillId="5" borderId="72" xfId="1" applyFont="1" applyFill="1" applyBorder="1" applyAlignment="1">
      <alignment horizontal="center" vertical="center"/>
    </xf>
    <xf numFmtId="41" fontId="8" fillId="5" borderId="73" xfId="1" applyNumberFormat="1" applyFont="1" applyFill="1" applyBorder="1" applyAlignment="1">
      <alignment horizontal="center" vertical="center"/>
    </xf>
    <xf numFmtId="41" fontId="8" fillId="5" borderId="74" xfId="1" applyNumberFormat="1" applyFont="1" applyFill="1" applyBorder="1" applyAlignment="1">
      <alignment horizontal="center" vertical="center"/>
    </xf>
    <xf numFmtId="41" fontId="8" fillId="5" borderId="64" xfId="1" applyNumberFormat="1" applyFont="1" applyFill="1" applyBorder="1" applyAlignment="1">
      <alignment horizontal="center" vertical="center"/>
    </xf>
    <xf numFmtId="0" fontId="8" fillId="5" borderId="75" xfId="1" applyFont="1" applyFill="1" applyBorder="1" applyAlignment="1">
      <alignment horizontal="center" vertical="center"/>
    </xf>
    <xf numFmtId="0" fontId="8" fillId="5" borderId="72" xfId="1" applyFont="1" applyFill="1" applyBorder="1" applyAlignment="1">
      <alignment horizontal="center" vertical="center" wrapText="1"/>
    </xf>
    <xf numFmtId="0" fontId="8" fillId="0" borderId="72" xfId="1" quotePrefix="1" applyFont="1" applyBorder="1" applyAlignment="1">
      <alignment horizontal="left" vertical="center"/>
    </xf>
    <xf numFmtId="0" fontId="8" fillId="0" borderId="72" xfId="1" quotePrefix="1" applyFont="1" applyBorder="1" applyAlignment="1">
      <alignment horizontal="center" vertical="center" wrapText="1"/>
    </xf>
    <xf numFmtId="0" fontId="8" fillId="0" borderId="72" xfId="1" applyFont="1" applyBorder="1" applyAlignment="1">
      <alignment horizontal="center" vertical="center"/>
    </xf>
    <xf numFmtId="41" fontId="8" fillId="0" borderId="73" xfId="1" applyNumberFormat="1" applyFont="1" applyBorder="1" applyAlignment="1">
      <alignment horizontal="center" vertical="center"/>
    </xf>
    <xf numFmtId="41" fontId="8" fillId="0" borderId="74" xfId="1" applyNumberFormat="1" applyFont="1" applyBorder="1" applyAlignment="1">
      <alignment horizontal="center" vertical="center"/>
    </xf>
    <xf numFmtId="41" fontId="8" fillId="0" borderId="64" xfId="1" applyNumberFormat="1" applyFont="1" applyBorder="1" applyAlignment="1">
      <alignment horizontal="center" vertical="center"/>
    </xf>
    <xf numFmtId="0" fontId="8" fillId="0" borderId="75" xfId="1" applyFont="1" applyBorder="1" applyAlignment="1">
      <alignment horizontal="center" vertical="center"/>
    </xf>
    <xf numFmtId="0" fontId="8" fillId="0" borderId="76" xfId="1" applyFont="1" applyBorder="1" applyAlignment="1">
      <alignment horizontal="left" vertical="center" wrapText="1"/>
    </xf>
    <xf numFmtId="0" fontId="8" fillId="0" borderId="76" xfId="1" applyFont="1" applyBorder="1" applyAlignment="1">
      <alignment horizontal="center" vertical="center"/>
    </xf>
    <xf numFmtId="41" fontId="8" fillId="0" borderId="77" xfId="1" applyNumberFormat="1" applyFont="1" applyBorder="1" applyAlignment="1">
      <alignment horizontal="center" vertical="center"/>
    </xf>
    <xf numFmtId="41" fontId="8" fillId="0" borderId="78" xfId="1" applyNumberFormat="1" applyFont="1" applyBorder="1" applyAlignment="1">
      <alignment horizontal="center" vertical="center"/>
    </xf>
    <xf numFmtId="41" fontId="8" fillId="0" borderId="79" xfId="1" applyNumberFormat="1" applyFont="1" applyBorder="1" applyAlignment="1">
      <alignment horizontal="center" vertical="center"/>
    </xf>
    <xf numFmtId="0" fontId="8" fillId="0" borderId="80" xfId="1" applyFont="1" applyBorder="1" applyAlignment="1">
      <alignment horizontal="center" vertical="center"/>
    </xf>
    <xf numFmtId="0" fontId="8" fillId="0" borderId="67" xfId="1" applyFont="1" applyBorder="1" applyAlignment="1">
      <alignment horizontal="left" vertical="center" wrapText="1"/>
    </xf>
    <xf numFmtId="0" fontId="8" fillId="0" borderId="67" xfId="1" applyFont="1" applyBorder="1" applyAlignment="1">
      <alignment horizontal="center" vertical="center" wrapText="1"/>
    </xf>
    <xf numFmtId="4" fontId="8" fillId="0" borderId="67" xfId="1" applyNumberFormat="1" applyFont="1" applyBorder="1" applyAlignment="1">
      <alignment horizontal="right" vertical="center" wrapText="1"/>
    </xf>
    <xf numFmtId="0" fontId="8" fillId="0" borderId="130" xfId="1" applyFont="1" applyBorder="1" applyAlignment="1">
      <alignment horizontal="center" vertical="center" wrapText="1"/>
    </xf>
    <xf numFmtId="0" fontId="8" fillId="0" borderId="71" xfId="1" applyFont="1" applyBorder="1" applyAlignment="1">
      <alignment horizontal="center" vertical="center" wrapText="1"/>
    </xf>
    <xf numFmtId="0" fontId="8" fillId="0" borderId="72" xfId="1" applyFont="1" applyBorder="1" applyAlignment="1">
      <alignment horizontal="left" vertical="center" wrapText="1"/>
    </xf>
    <xf numFmtId="0" fontId="8" fillId="0" borderId="72" xfId="1" applyFont="1" applyBorder="1" applyAlignment="1">
      <alignment horizontal="center" vertical="center" wrapText="1"/>
    </xf>
    <xf numFmtId="4" fontId="8" fillId="0" borderId="72" xfId="1" applyNumberFormat="1" applyFont="1" applyBorder="1" applyAlignment="1">
      <alignment horizontal="right" vertical="center" wrapText="1"/>
    </xf>
    <xf numFmtId="0" fontId="8" fillId="0" borderId="131" xfId="1" applyFont="1" applyBorder="1" applyAlignment="1">
      <alignment horizontal="center" vertical="center" wrapText="1"/>
    </xf>
    <xf numFmtId="0" fontId="8" fillId="0" borderId="75" xfId="1" applyFont="1" applyBorder="1" applyAlignment="1">
      <alignment horizontal="center" vertical="center" wrapText="1"/>
    </xf>
    <xf numFmtId="0" fontId="10" fillId="2" borderId="12" xfId="1" applyFont="1" applyFill="1" applyBorder="1" applyAlignment="1">
      <alignment horizontal="center" vertical="center"/>
    </xf>
    <xf numFmtId="0" fontId="18" fillId="0" borderId="0" xfId="3" applyFont="1" applyFill="1" applyAlignment="1">
      <alignment horizontal="left" vertical="center" wrapText="1"/>
    </xf>
    <xf numFmtId="0" fontId="30" fillId="5" borderId="0" xfId="1" applyFont="1" applyFill="1" applyAlignment="1">
      <alignment horizontal="left" vertical="center"/>
    </xf>
    <xf numFmtId="0" fontId="30" fillId="5" borderId="0" xfId="1" applyFont="1" applyFill="1" applyAlignment="1">
      <alignment horizontal="center" vertical="center" wrapText="1"/>
    </xf>
    <xf numFmtId="0" fontId="30" fillId="5" borderId="0" xfId="1" applyFont="1" applyFill="1" applyAlignment="1">
      <alignment horizontal="right" vertical="center" wrapText="1"/>
    </xf>
    <xf numFmtId="0" fontId="30" fillId="5" borderId="0" xfId="1" applyFont="1" applyFill="1" applyAlignment="1">
      <alignment wrapText="1"/>
    </xf>
    <xf numFmtId="0" fontId="18" fillId="5" borderId="0" xfId="3" applyFont="1" applyFill="1" applyAlignment="1">
      <alignment vertical="center" wrapText="1"/>
    </xf>
    <xf numFmtId="0" fontId="30" fillId="5" borderId="0" xfId="1" applyFont="1" applyFill="1" applyAlignment="1">
      <alignment vertical="center" wrapText="1"/>
    </xf>
    <xf numFmtId="0" fontId="30" fillId="5" borderId="0" xfId="3" applyFont="1" applyFill="1" applyAlignment="1">
      <alignment horizontal="right" vertical="center" wrapText="1"/>
    </xf>
    <xf numFmtId="49" fontId="44" fillId="5" borderId="0" xfId="18" quotePrefix="1" applyNumberFormat="1" applyFont="1" applyFill="1" applyAlignment="1">
      <alignment horizontal="center" vertical="center" wrapText="1"/>
    </xf>
    <xf numFmtId="0" fontId="18" fillId="5" borderId="0" xfId="3" applyFont="1" applyFill="1" applyAlignment="1">
      <alignment wrapText="1"/>
    </xf>
    <xf numFmtId="0" fontId="30" fillId="2" borderId="50" xfId="1" applyFont="1" applyFill="1" applyBorder="1" applyAlignment="1">
      <alignment horizontal="left" vertical="center" wrapText="1"/>
    </xf>
    <xf numFmtId="0" fontId="30" fillId="2" borderId="3"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30" fillId="2" borderId="11" xfId="1" applyFont="1" applyFill="1" applyBorder="1" applyAlignment="1">
      <alignment horizontal="right" vertical="center" wrapText="1"/>
    </xf>
    <xf numFmtId="0" fontId="30" fillId="2" borderId="14" xfId="1" applyFont="1" applyFill="1" applyBorder="1" applyAlignment="1">
      <alignment horizontal="center" vertical="center" wrapText="1"/>
    </xf>
    <xf numFmtId="0" fontId="30" fillId="2" borderId="14" xfId="1" applyFont="1" applyFill="1" applyBorder="1" applyAlignment="1">
      <alignment horizontal="center" wrapText="1"/>
    </xf>
    <xf numFmtId="0" fontId="18" fillId="0" borderId="0" xfId="3" applyFont="1" applyAlignment="1">
      <alignment vertical="center" wrapText="1"/>
    </xf>
    <xf numFmtId="0" fontId="30" fillId="0" borderId="0" xfId="3" applyFont="1" applyFill="1" applyAlignment="1">
      <alignment horizontal="center" vertical="center" wrapText="1"/>
    </xf>
    <xf numFmtId="0" fontId="30" fillId="4" borderId="5" xfId="1" applyFont="1" applyFill="1" applyBorder="1" applyAlignment="1">
      <alignment horizontal="center" vertical="center" wrapText="1"/>
    </xf>
    <xf numFmtId="0" fontId="30" fillId="4" borderId="7" xfId="1" applyFont="1" applyFill="1" applyBorder="1" applyAlignment="1">
      <alignment horizontal="center" vertical="center" wrapText="1"/>
    </xf>
    <xf numFmtId="0" fontId="30" fillId="4" borderId="14" xfId="1" applyFont="1" applyFill="1" applyBorder="1" applyAlignment="1">
      <alignment horizontal="center" vertical="center" wrapText="1"/>
    </xf>
    <xf numFmtId="0" fontId="30" fillId="4" borderId="14" xfId="1" applyFont="1" applyFill="1" applyBorder="1" applyAlignment="1">
      <alignment horizontal="right" vertical="center" wrapText="1"/>
    </xf>
    <xf numFmtId="0" fontId="30" fillId="4" borderId="14" xfId="1" applyFont="1" applyFill="1" applyBorder="1" applyAlignment="1">
      <alignment horizontal="center" wrapText="1"/>
    </xf>
    <xf numFmtId="0" fontId="67" fillId="18" borderId="13" xfId="3" applyFont="1" applyFill="1" applyBorder="1" applyAlignment="1">
      <alignment horizontal="center" vertical="center" wrapText="1"/>
    </xf>
    <xf numFmtId="0" fontId="30" fillId="18" borderId="13" xfId="3" applyFont="1" applyFill="1" applyBorder="1" applyAlignment="1">
      <alignment vertical="center" wrapText="1"/>
    </xf>
    <xf numFmtId="0" fontId="18" fillId="0" borderId="0" xfId="20" applyFont="1" applyFill="1" applyAlignment="1">
      <alignment vertical="center"/>
    </xf>
    <xf numFmtId="0" fontId="18" fillId="5" borderId="28" xfId="1" applyFont="1" applyFill="1" applyBorder="1" applyAlignment="1">
      <alignment horizontal="left" vertical="center" wrapText="1"/>
    </xf>
    <xf numFmtId="0" fontId="18" fillId="5" borderId="28" xfId="1" applyFont="1" applyFill="1" applyBorder="1" applyAlignment="1">
      <alignment horizontal="center" vertical="center" wrapText="1"/>
    </xf>
    <xf numFmtId="184" fontId="18" fillId="5" borderId="28" xfId="41" applyFont="1" applyFill="1" applyBorder="1" applyAlignment="1">
      <alignment horizontal="right" vertical="center" wrapText="1"/>
    </xf>
    <xf numFmtId="0" fontId="18" fillId="5" borderId="28" xfId="1" applyFont="1" applyFill="1" applyBorder="1" applyAlignment="1">
      <alignment vertical="center" wrapText="1"/>
    </xf>
    <xf numFmtId="14" fontId="18" fillId="5" borderId="28" xfId="1" applyNumberFormat="1" applyFont="1" applyFill="1" applyBorder="1" applyAlignment="1">
      <alignment vertical="center" wrapText="1"/>
    </xf>
    <xf numFmtId="0" fontId="18" fillId="0" borderId="57" xfId="1" applyFont="1" applyBorder="1" applyAlignment="1">
      <alignment vertical="center" wrapText="1"/>
    </xf>
    <xf numFmtId="0" fontId="18" fillId="5" borderId="18" xfId="1" applyFont="1" applyFill="1" applyBorder="1" applyAlignment="1">
      <alignment horizontal="left" vertical="center" wrapText="1"/>
    </xf>
    <xf numFmtId="0" fontId="18" fillId="5" borderId="18" xfId="1" applyFont="1" applyFill="1" applyBorder="1" applyAlignment="1">
      <alignment horizontal="center" vertical="center" wrapText="1"/>
    </xf>
    <xf numFmtId="184" fontId="18" fillId="5" borderId="18" xfId="41" applyFont="1" applyFill="1" applyBorder="1" applyAlignment="1">
      <alignment horizontal="right" vertical="center" wrapText="1"/>
    </xf>
    <xf numFmtId="0" fontId="18" fillId="5" borderId="18" xfId="1" applyFont="1" applyFill="1" applyBorder="1" applyAlignment="1">
      <alignment vertical="center" wrapText="1"/>
    </xf>
    <xf numFmtId="14" fontId="18" fillId="5" borderId="18" xfId="1" applyNumberFormat="1" applyFont="1" applyFill="1" applyBorder="1" applyAlignment="1">
      <alignment vertical="center" wrapText="1"/>
    </xf>
    <xf numFmtId="0" fontId="18" fillId="0" borderId="49" xfId="1" applyFont="1" applyBorder="1" applyAlignment="1">
      <alignment vertical="center" wrapText="1"/>
    </xf>
    <xf numFmtId="0" fontId="18" fillId="5" borderId="18" xfId="20" applyFont="1" applyFill="1" applyBorder="1" applyAlignment="1">
      <alignment horizontal="center" vertical="center" wrapText="1"/>
    </xf>
    <xf numFmtId="0" fontId="18" fillId="5" borderId="18" xfId="1" quotePrefix="1" applyFont="1" applyFill="1" applyBorder="1" applyAlignment="1">
      <alignment horizontal="center" vertical="center" wrapText="1"/>
    </xf>
    <xf numFmtId="14" fontId="18" fillId="5" borderId="18" xfId="1" applyNumberFormat="1" applyFont="1" applyFill="1" applyBorder="1" applyAlignment="1">
      <alignment horizontal="right" vertical="center" wrapText="1"/>
    </xf>
    <xf numFmtId="184" fontId="18" fillId="5" borderId="18" xfId="41" applyFont="1" applyFill="1" applyBorder="1"/>
    <xf numFmtId="0" fontId="18" fillId="5" borderId="18" xfId="20" applyFont="1" applyFill="1" applyBorder="1" applyAlignment="1">
      <alignment horizontal="center"/>
    </xf>
    <xf numFmtId="14" fontId="18" fillId="5" borderId="18" xfId="20" applyNumberFormat="1" applyFont="1" applyFill="1" applyBorder="1"/>
    <xf numFmtId="0" fontId="18" fillId="0" borderId="0" xfId="3" applyFont="1" applyFill="1" applyAlignment="1">
      <alignment horizontal="left" vertical="center"/>
    </xf>
    <xf numFmtId="0" fontId="18" fillId="0" borderId="18" xfId="3" applyFont="1" applyBorder="1" applyAlignment="1">
      <alignment vertical="center" wrapText="1"/>
    </xf>
    <xf numFmtId="0" fontId="18" fillId="0" borderId="18" xfId="1" applyFont="1" applyBorder="1" applyAlignment="1">
      <alignment horizontal="center" vertical="center" wrapText="1"/>
    </xf>
    <xf numFmtId="0" fontId="18" fillId="0" borderId="18" xfId="3" applyFont="1" applyBorder="1" applyAlignment="1">
      <alignment horizontal="center" vertical="center" wrapText="1"/>
    </xf>
    <xf numFmtId="3" fontId="18" fillId="0" borderId="18" xfId="3" applyNumberFormat="1" applyFont="1" applyBorder="1" applyAlignment="1">
      <alignment vertical="center" wrapText="1"/>
    </xf>
    <xf numFmtId="14" fontId="18" fillId="0" borderId="18" xfId="3" applyNumberFormat="1" applyFont="1" applyBorder="1" applyAlignment="1">
      <alignment horizontal="center" vertical="center" wrapText="1"/>
    </xf>
    <xf numFmtId="4" fontId="18" fillId="0" borderId="18" xfId="3" applyNumberFormat="1" applyFont="1" applyBorder="1" applyAlignment="1">
      <alignment vertical="center" wrapText="1"/>
    </xf>
    <xf numFmtId="4" fontId="18" fillId="0" borderId="18" xfId="3" applyNumberFormat="1" applyFont="1" applyBorder="1" applyAlignment="1">
      <alignment horizontal="right" vertical="center" wrapText="1"/>
    </xf>
    <xf numFmtId="0" fontId="18" fillId="0" borderId="18" xfId="3" applyFont="1" applyBorder="1" applyAlignment="1">
      <alignment horizontal="center" vertical="center"/>
    </xf>
    <xf numFmtId="0" fontId="18" fillId="5" borderId="18" xfId="1" applyFont="1" applyFill="1" applyBorder="1" applyAlignment="1">
      <alignment horizontal="center" vertical="center"/>
    </xf>
    <xf numFmtId="4" fontId="18" fillId="5" borderId="18" xfId="1" applyNumberFormat="1" applyFont="1" applyFill="1" applyBorder="1" applyAlignment="1">
      <alignment horizontal="right" vertical="center"/>
    </xf>
    <xf numFmtId="14" fontId="18" fillId="5" borderId="18" xfId="1" applyNumberFormat="1" applyFont="1" applyFill="1" applyBorder="1" applyAlignment="1">
      <alignment horizontal="center" vertical="center"/>
    </xf>
    <xf numFmtId="0" fontId="18" fillId="5" borderId="18" xfId="1" applyFont="1" applyFill="1" applyBorder="1"/>
    <xf numFmtId="0" fontId="18" fillId="5" borderId="18" xfId="3" applyFont="1" applyFill="1" applyBorder="1" applyAlignment="1">
      <alignment horizontal="left" vertical="center" wrapText="1"/>
    </xf>
    <xf numFmtId="0" fontId="18" fillId="5" borderId="18" xfId="3" applyFont="1" applyFill="1" applyBorder="1" applyAlignment="1">
      <alignment horizontal="center" vertical="center" wrapText="1"/>
    </xf>
    <xf numFmtId="4" fontId="18" fillId="5" borderId="18" xfId="3" applyNumberFormat="1" applyFont="1" applyFill="1" applyBorder="1" applyAlignment="1">
      <alignment horizontal="right" vertical="center" wrapText="1"/>
    </xf>
    <xf numFmtId="0" fontId="42" fillId="5" borderId="18" xfId="3" applyFont="1" applyFill="1" applyBorder="1" applyAlignment="1">
      <alignment horizontal="center" vertical="center" wrapText="1"/>
    </xf>
    <xf numFmtId="14" fontId="42" fillId="5" borderId="18" xfId="3" applyNumberFormat="1" applyFont="1" applyFill="1" applyBorder="1" applyAlignment="1">
      <alignment horizontal="center" vertical="center" wrapText="1"/>
    </xf>
    <xf numFmtId="14" fontId="18" fillId="5" borderId="18" xfId="1" applyNumberFormat="1" applyFont="1" applyFill="1" applyBorder="1" applyAlignment="1">
      <alignment horizontal="center" vertical="center" wrapText="1"/>
    </xf>
    <xf numFmtId="0" fontId="18" fillId="5" borderId="18" xfId="1" applyFont="1" applyFill="1" applyBorder="1" applyAlignment="1">
      <alignment horizontal="center" wrapText="1"/>
    </xf>
    <xf numFmtId="0" fontId="18" fillId="5" borderId="20" xfId="3" applyFont="1" applyFill="1" applyBorder="1" applyAlignment="1">
      <alignment horizontal="left" vertical="center" wrapText="1"/>
    </xf>
    <xf numFmtId="0" fontId="18" fillId="5" borderId="20" xfId="1" applyFont="1" applyFill="1" applyBorder="1" applyAlignment="1">
      <alignment horizontal="center" vertical="center" wrapText="1"/>
    </xf>
    <xf numFmtId="0" fontId="18" fillId="5" borderId="20" xfId="3" applyFont="1" applyFill="1" applyBorder="1" applyAlignment="1">
      <alignment horizontal="center" vertical="center" wrapText="1"/>
    </xf>
    <xf numFmtId="4" fontId="18" fillId="5" borderId="20" xfId="3" applyNumberFormat="1" applyFont="1" applyFill="1" applyBorder="1" applyAlignment="1">
      <alignment horizontal="right" vertical="center" wrapText="1"/>
    </xf>
    <xf numFmtId="0" fontId="18" fillId="5" borderId="40" xfId="1" applyFont="1" applyFill="1" applyBorder="1" applyAlignment="1">
      <alignment horizontal="center" vertical="center"/>
    </xf>
    <xf numFmtId="4" fontId="18" fillId="5" borderId="40" xfId="1" applyNumberFormat="1" applyFont="1" applyFill="1" applyBorder="1" applyAlignment="1">
      <alignment horizontal="right" vertical="center"/>
    </xf>
    <xf numFmtId="4" fontId="18" fillId="5" borderId="60" xfId="1" applyNumberFormat="1" applyFont="1" applyFill="1" applyBorder="1" applyAlignment="1">
      <alignment horizontal="right" vertical="center" wrapText="1"/>
    </xf>
    <xf numFmtId="14" fontId="18" fillId="5" borderId="61" xfId="1" applyNumberFormat="1" applyFont="1" applyFill="1" applyBorder="1" applyAlignment="1">
      <alignment horizontal="center" vertical="center" wrapText="1"/>
    </xf>
    <xf numFmtId="4" fontId="18" fillId="5" borderId="18" xfId="1" applyNumberFormat="1" applyFont="1" applyFill="1" applyBorder="1" applyAlignment="1">
      <alignment horizontal="right" vertical="center" wrapText="1"/>
    </xf>
    <xf numFmtId="0" fontId="18" fillId="5" borderId="61" xfId="1" applyFont="1" applyFill="1" applyBorder="1" applyAlignment="1">
      <alignment horizontal="center" wrapText="1"/>
    </xf>
    <xf numFmtId="172" fontId="18" fillId="5" borderId="18" xfId="42" applyNumberFormat="1" applyFont="1" applyFill="1" applyBorder="1" applyAlignment="1">
      <alignment horizontal="right" vertical="center"/>
    </xf>
    <xf numFmtId="172" fontId="18" fillId="5" borderId="40" xfId="42" applyNumberFormat="1" applyFont="1" applyFill="1" applyBorder="1" applyAlignment="1">
      <alignment horizontal="right" vertical="center"/>
    </xf>
    <xf numFmtId="0" fontId="34" fillId="0" borderId="0" xfId="43" applyFont="1" applyFill="1" applyAlignment="1">
      <alignment horizontal="left" vertical="center"/>
    </xf>
    <xf numFmtId="0" fontId="18" fillId="5" borderId="18" xfId="43" applyFont="1" applyFill="1" applyBorder="1" applyAlignment="1">
      <alignment horizontal="center" vertical="center"/>
    </xf>
    <xf numFmtId="0" fontId="8" fillId="5" borderId="18" xfId="43" applyFont="1" applyFill="1" applyBorder="1" applyAlignment="1">
      <alignment vertical="center" wrapText="1"/>
    </xf>
    <xf numFmtId="4" fontId="8" fillId="5" borderId="18" xfId="43" applyNumberFormat="1" applyFont="1" applyFill="1" applyBorder="1" applyAlignment="1">
      <alignment horizontal="right" vertical="center"/>
    </xf>
    <xf numFmtId="0" fontId="8" fillId="5" borderId="18" xfId="43" applyFont="1" applyFill="1" applyBorder="1" applyAlignment="1">
      <alignment horizontal="center" vertical="center" wrapText="1"/>
    </xf>
    <xf numFmtId="14" fontId="49" fillId="5" borderId="18" xfId="3" applyNumberFormat="1" applyFont="1" applyFill="1" applyBorder="1" applyAlignment="1">
      <alignment vertical="center"/>
    </xf>
    <xf numFmtId="14" fontId="49" fillId="5" borderId="18" xfId="3" applyNumberFormat="1" applyFont="1" applyFill="1" applyBorder="1" applyAlignment="1">
      <alignment horizontal="center" vertical="center"/>
    </xf>
    <xf numFmtId="0" fontId="8" fillId="5" borderId="18" xfId="3" applyFont="1" applyFill="1" applyBorder="1" applyAlignment="1">
      <alignment horizontal="center"/>
    </xf>
    <xf numFmtId="0" fontId="8" fillId="0" borderId="0" xfId="43" applyFont="1" applyAlignment="1">
      <alignment vertical="center"/>
    </xf>
    <xf numFmtId="0" fontId="46" fillId="5" borderId="18" xfId="43" applyFont="1" applyFill="1" applyBorder="1" applyAlignment="1">
      <alignment horizontal="center" vertical="center" wrapText="1"/>
    </xf>
    <xf numFmtId="0" fontId="18" fillId="5" borderId="20" xfId="43" applyFont="1" applyFill="1" applyBorder="1" applyAlignment="1">
      <alignment horizontal="center" vertical="center"/>
    </xf>
    <xf numFmtId="0" fontId="8" fillId="5" borderId="20" xfId="43" applyFont="1" applyFill="1" applyBorder="1" applyAlignment="1">
      <alignment vertical="center" wrapText="1"/>
    </xf>
    <xf numFmtId="4" fontId="8" fillId="5" borderId="20" xfId="43" applyNumberFormat="1" applyFont="1" applyFill="1" applyBorder="1" applyAlignment="1">
      <alignment horizontal="right" vertical="center"/>
    </xf>
    <xf numFmtId="0" fontId="18" fillId="5" borderId="18" xfId="43" applyFont="1" applyFill="1" applyBorder="1" applyAlignment="1">
      <alignment horizontal="center" vertical="center" wrapText="1"/>
    </xf>
    <xf numFmtId="0" fontId="8" fillId="5" borderId="18" xfId="43" applyFont="1" applyFill="1" applyBorder="1" applyAlignment="1">
      <alignment vertical="center"/>
    </xf>
    <xf numFmtId="0" fontId="8" fillId="5" borderId="18" xfId="43" applyFont="1" applyFill="1" applyBorder="1" applyAlignment="1">
      <alignment horizontal="center" vertical="center"/>
    </xf>
    <xf numFmtId="14" fontId="8" fillId="5" borderId="18" xfId="3" applyNumberFormat="1" applyFont="1" applyFill="1" applyBorder="1" applyAlignment="1">
      <alignment vertical="center"/>
    </xf>
    <xf numFmtId="0" fontId="18" fillId="5" borderId="40" xfId="43" applyFont="1" applyFill="1" applyBorder="1" applyAlignment="1">
      <alignment horizontal="center" vertical="center"/>
    </xf>
    <xf numFmtId="0" fontId="8" fillId="5" borderId="40" xfId="43" applyFont="1" applyFill="1" applyBorder="1" applyAlignment="1">
      <alignment horizontal="center" vertical="center" wrapText="1"/>
    </xf>
    <xf numFmtId="4" fontId="8" fillId="5" borderId="40" xfId="43" applyNumberFormat="1" applyFont="1" applyFill="1" applyBorder="1" applyAlignment="1">
      <alignment horizontal="right" vertical="center"/>
    </xf>
    <xf numFmtId="0" fontId="18" fillId="5" borderId="20" xfId="1" applyFont="1" applyFill="1" applyBorder="1" applyAlignment="1">
      <alignment horizontal="center" vertical="center"/>
    </xf>
    <xf numFmtId="0" fontId="8" fillId="5" borderId="20" xfId="43" applyFont="1" applyFill="1" applyBorder="1" applyAlignment="1">
      <alignment horizontal="center" vertical="center" wrapText="1"/>
    </xf>
    <xf numFmtId="0" fontId="34" fillId="5" borderId="40" xfId="43" applyFont="1" applyFill="1" applyBorder="1" applyAlignment="1">
      <alignment horizontal="left" vertical="center" wrapText="1"/>
    </xf>
    <xf numFmtId="0" fontId="18" fillId="5" borderId="40" xfId="43" applyFont="1" applyFill="1" applyBorder="1" applyAlignment="1">
      <alignment horizontal="center" vertical="center" wrapText="1"/>
    </xf>
    <xf numFmtId="4" fontId="18" fillId="5" borderId="40" xfId="43" applyNumberFormat="1" applyFont="1" applyFill="1" applyBorder="1" applyAlignment="1">
      <alignment horizontal="right" vertical="center"/>
    </xf>
    <xf numFmtId="14" fontId="34" fillId="5" borderId="18" xfId="3" applyNumberFormat="1" applyFont="1" applyFill="1" applyBorder="1" applyAlignment="1">
      <alignment horizontal="center" vertical="center"/>
    </xf>
    <xf numFmtId="14" fontId="18" fillId="5" borderId="18" xfId="3" applyNumberFormat="1" applyFont="1" applyFill="1" applyBorder="1" applyAlignment="1">
      <alignment horizontal="center" vertical="center"/>
    </xf>
    <xf numFmtId="0" fontId="34" fillId="5" borderId="18" xfId="3" applyFont="1" applyFill="1" applyBorder="1" applyAlignment="1">
      <alignment horizontal="center"/>
    </xf>
    <xf numFmtId="0" fontId="34" fillId="5" borderId="18" xfId="43" applyFont="1" applyFill="1" applyBorder="1" applyAlignment="1">
      <alignment horizontal="left" vertical="center" wrapText="1"/>
    </xf>
    <xf numFmtId="4" fontId="18" fillId="5" borderId="18" xfId="43" applyNumberFormat="1" applyFont="1" applyFill="1" applyBorder="1" applyAlignment="1">
      <alignment horizontal="right" vertical="center"/>
    </xf>
    <xf numFmtId="0" fontId="8" fillId="5" borderId="18" xfId="43" applyFont="1" applyFill="1" applyBorder="1" applyAlignment="1">
      <alignment horizontal="left" vertical="center" wrapText="1"/>
    </xf>
    <xf numFmtId="0" fontId="34" fillId="5" borderId="20" xfId="43" applyFont="1" applyFill="1" applyBorder="1" applyAlignment="1">
      <alignment horizontal="left" vertical="center" wrapText="1"/>
    </xf>
    <xf numFmtId="0" fontId="18" fillId="5" borderId="20" xfId="43" applyFont="1" applyFill="1" applyBorder="1" applyAlignment="1">
      <alignment horizontal="center" vertical="center" wrapText="1"/>
    </xf>
    <xf numFmtId="4" fontId="18" fillId="5" borderId="20" xfId="43" applyNumberFormat="1" applyFont="1" applyFill="1" applyBorder="1" applyAlignment="1">
      <alignment horizontal="right" vertical="center"/>
    </xf>
    <xf numFmtId="0" fontId="8" fillId="5" borderId="61" xfId="43" applyFont="1" applyFill="1" applyBorder="1" applyAlignment="1">
      <alignment horizontal="left" vertical="center" wrapText="1"/>
    </xf>
    <xf numFmtId="0" fontId="8" fillId="5" borderId="61" xfId="43" applyFont="1" applyFill="1" applyBorder="1" applyAlignment="1">
      <alignment horizontal="center" vertical="center" wrapText="1"/>
    </xf>
    <xf numFmtId="4" fontId="8" fillId="5" borderId="61" xfId="43" applyNumberFormat="1" applyFont="1" applyFill="1" applyBorder="1" applyAlignment="1">
      <alignment horizontal="right" vertical="center"/>
    </xf>
    <xf numFmtId="0" fontId="18" fillId="0" borderId="0" xfId="43" applyFont="1" applyFill="1" applyAlignment="1">
      <alignment horizontal="left" vertical="center"/>
    </xf>
    <xf numFmtId="0" fontId="8" fillId="5" borderId="40" xfId="43" applyFont="1" applyFill="1" applyBorder="1" applyAlignment="1">
      <alignment horizontal="left" vertical="center" wrapText="1"/>
    </xf>
    <xf numFmtId="0" fontId="8" fillId="5" borderId="40" xfId="43" applyFont="1" applyFill="1" applyBorder="1" applyAlignment="1">
      <alignment vertical="center" wrapText="1"/>
    </xf>
    <xf numFmtId="177" fontId="18" fillId="5" borderId="18" xfId="1" applyNumberFormat="1" applyFont="1" applyFill="1" applyBorder="1" applyAlignment="1">
      <alignment horizontal="right" vertical="center"/>
    </xf>
    <xf numFmtId="0" fontId="18" fillId="5" borderId="61" xfId="1" applyFont="1" applyFill="1" applyBorder="1" applyAlignment="1">
      <alignment horizontal="left" vertical="center" wrapText="1"/>
    </xf>
    <xf numFmtId="177" fontId="18" fillId="5" borderId="61" xfId="1" applyNumberFormat="1" applyFont="1" applyFill="1" applyBorder="1" applyAlignment="1">
      <alignment horizontal="right" vertical="center"/>
    </xf>
    <xf numFmtId="0" fontId="18" fillId="5" borderId="20" xfId="1" applyFont="1" applyFill="1" applyBorder="1" applyAlignment="1">
      <alignment horizontal="left" vertical="center" wrapText="1"/>
    </xf>
    <xf numFmtId="177" fontId="18" fillId="5" borderId="20" xfId="1" applyNumberFormat="1" applyFont="1" applyFill="1" applyBorder="1" applyAlignment="1">
      <alignment horizontal="right" vertical="center"/>
    </xf>
    <xf numFmtId="4" fontId="41" fillId="5" borderId="18" xfId="43" applyNumberFormat="1" applyFont="1" applyFill="1" applyBorder="1" applyAlignment="1">
      <alignment horizontal="right" vertical="center"/>
    </xf>
    <xf numFmtId="0" fontId="41" fillId="5" borderId="18" xfId="43" applyFont="1" applyFill="1" applyBorder="1" applyAlignment="1">
      <alignment horizontal="center" vertical="center" wrapText="1"/>
    </xf>
    <xf numFmtId="0" fontId="34" fillId="5" borderId="18" xfId="43" applyFont="1" applyFill="1" applyBorder="1" applyAlignment="1">
      <alignment horizontal="center" vertical="center"/>
    </xf>
    <xf numFmtId="14" fontId="34" fillId="5" borderId="18" xfId="43" applyNumberFormat="1" applyFont="1" applyFill="1" applyBorder="1" applyAlignment="1">
      <alignment horizontal="center" vertical="center" wrapText="1"/>
    </xf>
    <xf numFmtId="0" fontId="34" fillId="5" borderId="18" xfId="43" applyFont="1" applyFill="1" applyBorder="1" applyAlignment="1">
      <alignment horizontal="center" vertical="center" wrapText="1"/>
    </xf>
    <xf numFmtId="0" fontId="30" fillId="5" borderId="18" xfId="1" applyFont="1" applyFill="1" applyBorder="1"/>
    <xf numFmtId="0" fontId="34" fillId="5" borderId="61" xfId="43" applyFont="1" applyFill="1" applyBorder="1" applyAlignment="1">
      <alignment horizontal="left" vertical="center" wrapText="1"/>
    </xf>
    <xf numFmtId="4" fontId="18" fillId="5" borderId="61" xfId="43" applyNumberFormat="1" applyFont="1" applyFill="1" applyBorder="1" applyAlignment="1">
      <alignment horizontal="right" vertical="center" wrapText="1"/>
    </xf>
    <xf numFmtId="4" fontId="18" fillId="5" borderId="18" xfId="43" applyNumberFormat="1" applyFont="1" applyFill="1" applyBorder="1" applyAlignment="1">
      <alignment horizontal="right" vertical="center" wrapText="1"/>
    </xf>
    <xf numFmtId="4" fontId="18" fillId="5" borderId="40" xfId="43" applyNumberFormat="1" applyFont="1" applyFill="1" applyBorder="1" applyAlignment="1">
      <alignment horizontal="right" vertical="center" wrapText="1"/>
    </xf>
    <xf numFmtId="4" fontId="34" fillId="5" borderId="18" xfId="43" applyNumberFormat="1" applyFont="1" applyFill="1" applyBorder="1" applyAlignment="1">
      <alignment horizontal="right" vertical="center" wrapText="1"/>
    </xf>
    <xf numFmtId="4" fontId="34" fillId="5" borderId="20" xfId="43" applyNumberFormat="1" applyFont="1" applyFill="1" applyBorder="1" applyAlignment="1">
      <alignment horizontal="right" vertical="center" wrapText="1"/>
    </xf>
    <xf numFmtId="0" fontId="42" fillId="5" borderId="61" xfId="43" applyFont="1" applyFill="1" applyBorder="1" applyAlignment="1">
      <alignment horizontal="center" vertical="center" wrapText="1"/>
    </xf>
    <xf numFmtId="0" fontId="18" fillId="5" borderId="61" xfId="43" applyFont="1" applyFill="1" applyBorder="1" applyAlignment="1">
      <alignment horizontal="center" vertical="center" wrapText="1"/>
    </xf>
    <xf numFmtId="4" fontId="34" fillId="5" borderId="61" xfId="43" applyNumberFormat="1" applyFont="1" applyFill="1" applyBorder="1" applyAlignment="1">
      <alignment horizontal="right" vertical="center" wrapText="1"/>
    </xf>
    <xf numFmtId="4" fontId="34" fillId="5" borderId="40" xfId="43" applyNumberFormat="1" applyFont="1" applyFill="1" applyBorder="1" applyAlignment="1">
      <alignment horizontal="right" vertical="center" wrapText="1"/>
    </xf>
    <xf numFmtId="0" fontId="42" fillId="5" borderId="40" xfId="43" applyFont="1" applyFill="1" applyBorder="1" applyAlignment="1">
      <alignment horizontal="center" vertical="center" wrapText="1"/>
    </xf>
    <xf numFmtId="0" fontId="34" fillId="5" borderId="40" xfId="43" applyFont="1" applyFill="1" applyBorder="1" applyAlignment="1">
      <alignment horizontal="center" vertical="center" wrapText="1"/>
    </xf>
    <xf numFmtId="0" fontId="42" fillId="5" borderId="20" xfId="43" applyFont="1" applyFill="1" applyBorder="1" applyAlignment="1">
      <alignment horizontal="center" vertical="center" wrapText="1"/>
    </xf>
    <xf numFmtId="0" fontId="34" fillId="5" borderId="20" xfId="43" applyFont="1" applyFill="1" applyBorder="1" applyAlignment="1">
      <alignment horizontal="center" vertical="center" wrapText="1"/>
    </xf>
    <xf numFmtId="0" fontId="42" fillId="5" borderId="61" xfId="43" applyFont="1" applyFill="1" applyBorder="1" applyAlignment="1">
      <alignment horizontal="left" vertical="center" wrapText="1"/>
    </xf>
    <xf numFmtId="0" fontId="34" fillId="5" borderId="61" xfId="43" applyFont="1" applyFill="1" applyBorder="1" applyAlignment="1">
      <alignment horizontal="center" vertical="center" wrapText="1"/>
    </xf>
    <xf numFmtId="0" fontId="41" fillId="5" borderId="20" xfId="43" applyFont="1" applyFill="1" applyBorder="1" applyAlignment="1">
      <alignment horizontal="center" vertical="center" wrapText="1"/>
    </xf>
    <xf numFmtId="0" fontId="34" fillId="5" borderId="20" xfId="43" applyFont="1" applyFill="1" applyBorder="1" applyAlignment="1">
      <alignment horizontal="center" vertical="center"/>
    </xf>
    <xf numFmtId="14" fontId="34" fillId="5" borderId="20" xfId="43" applyNumberFormat="1" applyFont="1" applyFill="1" applyBorder="1" applyAlignment="1">
      <alignment horizontal="center" vertical="center" wrapText="1"/>
    </xf>
    <xf numFmtId="0" fontId="30" fillId="5" borderId="20" xfId="1" applyFont="1" applyFill="1" applyBorder="1"/>
    <xf numFmtId="0" fontId="34" fillId="5" borderId="18" xfId="3" applyFont="1" applyFill="1" applyBorder="1" applyAlignment="1">
      <alignment horizontal="left" vertical="center" wrapText="1"/>
    </xf>
    <xf numFmtId="49" fontId="18" fillId="5" borderId="18" xfId="1" applyNumberFormat="1" applyFont="1" applyFill="1" applyBorder="1" applyAlignment="1">
      <alignment horizontal="center" vertical="center"/>
    </xf>
    <xf numFmtId="4" fontId="34" fillId="5" borderId="18" xfId="3" applyNumberFormat="1" applyFont="1" applyFill="1" applyBorder="1" applyAlignment="1">
      <alignment horizontal="right" vertical="center"/>
    </xf>
    <xf numFmtId="0" fontId="34" fillId="5" borderId="61" xfId="3" applyFont="1" applyFill="1" applyBorder="1" applyAlignment="1">
      <alignment horizontal="left" vertical="center" wrapText="1"/>
    </xf>
    <xf numFmtId="0" fontId="34" fillId="5" borderId="61" xfId="3" applyFont="1" applyFill="1" applyBorder="1" applyAlignment="1">
      <alignment horizontal="center" vertical="center" wrapText="1"/>
    </xf>
    <xf numFmtId="4" fontId="34" fillId="5" borderId="61" xfId="3" applyNumberFormat="1" applyFont="1" applyFill="1" applyBorder="1" applyAlignment="1">
      <alignment horizontal="right" vertical="center"/>
    </xf>
    <xf numFmtId="0" fontId="34" fillId="5" borderId="40" xfId="3" applyFont="1" applyFill="1" applyBorder="1" applyAlignment="1">
      <alignment horizontal="left" vertical="center" wrapText="1"/>
    </xf>
    <xf numFmtId="0" fontId="18" fillId="5" borderId="40" xfId="1" applyFont="1" applyFill="1" applyBorder="1" applyAlignment="1">
      <alignment horizontal="center" vertical="center" wrapText="1"/>
    </xf>
    <xf numFmtId="49" fontId="18" fillId="5" borderId="40" xfId="1" applyNumberFormat="1" applyFont="1" applyFill="1" applyBorder="1" applyAlignment="1">
      <alignment horizontal="center" vertical="center"/>
    </xf>
    <xf numFmtId="4" fontId="34" fillId="5" borderId="40" xfId="3" applyNumberFormat="1" applyFont="1" applyFill="1" applyBorder="1" applyAlignment="1">
      <alignment horizontal="right" vertical="center"/>
    </xf>
    <xf numFmtId="0" fontId="34" fillId="5" borderId="20" xfId="3" applyFont="1" applyFill="1" applyBorder="1" applyAlignment="1">
      <alignment horizontal="left" vertical="center" wrapText="1"/>
    </xf>
    <xf numFmtId="4" fontId="34" fillId="5" borderId="20" xfId="3" applyNumberFormat="1" applyFont="1" applyFill="1" applyBorder="1" applyAlignment="1">
      <alignment horizontal="right" vertical="center"/>
    </xf>
    <xf numFmtId="186" fontId="18" fillId="5" borderId="18" xfId="1" applyNumberFormat="1" applyFont="1" applyFill="1" applyBorder="1" applyAlignment="1">
      <alignment horizontal="right" vertical="center"/>
    </xf>
    <xf numFmtId="186" fontId="18" fillId="5" borderId="18" xfId="1" applyNumberFormat="1" applyFont="1" applyFill="1" applyBorder="1" applyAlignment="1">
      <alignment horizontal="right" vertical="center" wrapText="1"/>
    </xf>
    <xf numFmtId="0" fontId="18" fillId="5" borderId="40" xfId="1" applyFont="1" applyFill="1" applyBorder="1" applyAlignment="1">
      <alignment horizontal="left" vertical="center" wrapText="1"/>
    </xf>
    <xf numFmtId="49" fontId="18" fillId="5" borderId="18" xfId="3" applyNumberFormat="1" applyFont="1" applyFill="1" applyBorder="1" applyAlignment="1">
      <alignment horizontal="center" vertical="center" wrapText="1"/>
    </xf>
    <xf numFmtId="0" fontId="18" fillId="5" borderId="18" xfId="3" applyFont="1" applyFill="1" applyBorder="1" applyAlignment="1">
      <alignment wrapText="1"/>
    </xf>
    <xf numFmtId="49" fontId="18" fillId="5" borderId="20" xfId="3" applyNumberFormat="1" applyFont="1" applyFill="1" applyBorder="1" applyAlignment="1">
      <alignment horizontal="center" vertical="center" wrapText="1"/>
    </xf>
    <xf numFmtId="4" fontId="18" fillId="5" borderId="20" xfId="1" applyNumberFormat="1" applyFont="1" applyFill="1" applyBorder="1" applyAlignment="1">
      <alignment horizontal="right" vertical="center" wrapText="1"/>
    </xf>
    <xf numFmtId="15" fontId="18" fillId="5" borderId="18" xfId="1" applyNumberFormat="1" applyFont="1" applyFill="1" applyBorder="1" applyAlignment="1">
      <alignment horizontal="center" vertical="center" wrapText="1"/>
    </xf>
    <xf numFmtId="43" fontId="18" fillId="5" borderId="18" xfId="44" applyFont="1" applyFill="1" applyBorder="1" applyAlignment="1">
      <alignment horizontal="right" vertical="center" wrapText="1"/>
    </xf>
    <xf numFmtId="0" fontId="18" fillId="5" borderId="18" xfId="1" applyFont="1" applyFill="1" applyBorder="1" applyAlignment="1">
      <alignment wrapText="1"/>
    </xf>
    <xf numFmtId="43" fontId="34" fillId="5" borderId="18" xfId="44" applyFont="1" applyFill="1" applyBorder="1" applyAlignment="1">
      <alignment horizontal="right" vertical="center" wrapText="1"/>
    </xf>
    <xf numFmtId="14" fontId="18" fillId="5" borderId="18" xfId="1" applyNumberFormat="1" applyFont="1" applyFill="1" applyBorder="1" applyAlignment="1">
      <alignment wrapText="1"/>
    </xf>
    <xf numFmtId="43" fontId="18" fillId="5" borderId="40" xfId="44" applyFont="1" applyFill="1" applyBorder="1" applyAlignment="1">
      <alignment horizontal="right" vertical="center" wrapText="1"/>
    </xf>
    <xf numFmtId="0" fontId="30" fillId="5" borderId="18" xfId="3" applyFont="1" applyFill="1" applyBorder="1"/>
    <xf numFmtId="4" fontId="18" fillId="5" borderId="20" xfId="1" applyNumberFormat="1" applyFont="1" applyFill="1" applyBorder="1" applyAlignment="1">
      <alignment horizontal="right" vertical="center"/>
    </xf>
    <xf numFmtId="173" fontId="18" fillId="5" borderId="61" xfId="1" applyNumberFormat="1" applyFont="1" applyFill="1" applyBorder="1" applyAlignment="1">
      <alignment horizontal="center" vertical="center"/>
    </xf>
    <xf numFmtId="166" fontId="18" fillId="5" borderId="61" xfId="1" applyNumberFormat="1" applyFont="1" applyFill="1" applyBorder="1" applyAlignment="1">
      <alignment horizontal="right" vertical="center"/>
    </xf>
    <xf numFmtId="14" fontId="18" fillId="5" borderId="61" xfId="1" applyNumberFormat="1" applyFont="1" applyFill="1" applyBorder="1" applyAlignment="1">
      <alignment horizontal="center" vertical="center"/>
    </xf>
    <xf numFmtId="0" fontId="8" fillId="0" borderId="0" xfId="43" applyFont="1"/>
    <xf numFmtId="186" fontId="18" fillId="5" borderId="61" xfId="1" applyNumberFormat="1" applyFont="1" applyFill="1" applyBorder="1" applyAlignment="1">
      <alignment horizontal="right" vertical="center"/>
    </xf>
    <xf numFmtId="4" fontId="18" fillId="5" borderId="61" xfId="1" applyNumberFormat="1" applyFont="1" applyFill="1" applyBorder="1" applyAlignment="1">
      <alignment horizontal="right" vertical="center"/>
    </xf>
    <xf numFmtId="4" fontId="18" fillId="5" borderId="18" xfId="3" applyNumberFormat="1" applyFont="1" applyFill="1" applyBorder="1" applyAlignment="1">
      <alignment horizontal="right" vertical="center"/>
    </xf>
    <xf numFmtId="0" fontId="42" fillId="5" borderId="18" xfId="3" applyFont="1" applyFill="1" applyBorder="1" applyAlignment="1">
      <alignment horizontal="center" vertical="center"/>
    </xf>
    <xf numFmtId="22" fontId="42" fillId="5" borderId="18" xfId="3" applyNumberFormat="1" applyFont="1" applyFill="1" applyBorder="1" applyAlignment="1">
      <alignment horizontal="center" vertical="center"/>
    </xf>
    <xf numFmtId="0" fontId="18" fillId="5" borderId="18" xfId="1" applyFont="1" applyFill="1" applyBorder="1" applyAlignment="1">
      <alignment vertical="center"/>
    </xf>
    <xf numFmtId="22" fontId="42" fillId="5" borderId="18" xfId="3" applyNumberFormat="1" applyFont="1" applyFill="1" applyBorder="1" applyAlignment="1">
      <alignment horizontal="center" vertical="center" wrapText="1"/>
    </xf>
    <xf numFmtId="4" fontId="18" fillId="5" borderId="20" xfId="3" applyNumberFormat="1" applyFont="1" applyFill="1" applyBorder="1" applyAlignment="1">
      <alignment horizontal="right" vertical="center"/>
    </xf>
    <xf numFmtId="186" fontId="34" fillId="5" borderId="18" xfId="3" applyNumberFormat="1" applyFont="1" applyFill="1" applyBorder="1" applyAlignment="1">
      <alignment horizontal="right" vertical="center"/>
    </xf>
    <xf numFmtId="14" fontId="18" fillId="5" borderId="18" xfId="3" applyNumberFormat="1" applyFont="1" applyFill="1" applyBorder="1" applyAlignment="1">
      <alignment horizontal="center" vertical="center" wrapText="1"/>
    </xf>
    <xf numFmtId="43" fontId="18" fillId="5" borderId="18" xfId="16" applyFont="1" applyFill="1" applyBorder="1" applyAlignment="1">
      <alignment horizontal="right" vertical="center"/>
    </xf>
    <xf numFmtId="0" fontId="30" fillId="5" borderId="61" xfId="1" applyFont="1" applyFill="1" applyBorder="1" applyAlignment="1">
      <alignment vertical="center"/>
    </xf>
    <xf numFmtId="0" fontId="30" fillId="5" borderId="61" xfId="1" applyFont="1" applyFill="1" applyBorder="1"/>
    <xf numFmtId="44" fontId="18" fillId="5" borderId="18" xfId="42" applyFont="1" applyFill="1" applyBorder="1" applyAlignment="1">
      <alignment horizontal="right" vertical="center"/>
    </xf>
    <xf numFmtId="44" fontId="18" fillId="5" borderId="40" xfId="42" applyFont="1" applyFill="1" applyBorder="1" applyAlignment="1">
      <alignment horizontal="right" vertical="center"/>
    </xf>
    <xf numFmtId="44" fontId="18" fillId="5" borderId="18" xfId="42" applyFont="1" applyFill="1" applyBorder="1" applyAlignment="1">
      <alignment horizontal="right" vertical="center" wrapText="1"/>
    </xf>
    <xf numFmtId="44" fontId="18" fillId="5" borderId="20" xfId="42" applyFont="1" applyFill="1" applyBorder="1" applyAlignment="1">
      <alignment horizontal="right" vertical="center"/>
    </xf>
    <xf numFmtId="44" fontId="18" fillId="5" borderId="61" xfId="42" applyFont="1" applyFill="1" applyBorder="1" applyAlignment="1">
      <alignment horizontal="right" vertical="center"/>
    </xf>
    <xf numFmtId="0" fontId="34" fillId="5" borderId="40" xfId="45" applyFont="1" applyFill="1" applyBorder="1" applyAlignment="1">
      <alignment horizontal="left" vertical="center" wrapText="1"/>
    </xf>
    <xf numFmtId="0" fontId="34" fillId="5" borderId="40" xfId="45" applyFont="1" applyFill="1" applyBorder="1" applyAlignment="1">
      <alignment horizontal="center" vertical="center" wrapText="1"/>
    </xf>
    <xf numFmtId="0" fontId="34" fillId="5" borderId="40" xfId="45" applyFont="1" applyFill="1" applyBorder="1" applyAlignment="1">
      <alignment horizontal="center" vertical="center"/>
    </xf>
    <xf numFmtId="4" fontId="34" fillId="5" borderId="40" xfId="45" applyNumberFormat="1" applyFont="1" applyFill="1" applyBorder="1" applyAlignment="1">
      <alignment horizontal="right" vertical="center"/>
    </xf>
    <xf numFmtId="0" fontId="34" fillId="5" borderId="18" xfId="45" applyFont="1" applyFill="1" applyBorder="1" applyAlignment="1">
      <alignment horizontal="center" vertical="center" wrapText="1"/>
    </xf>
    <xf numFmtId="0" fontId="34" fillId="5" borderId="18" xfId="45" applyFont="1" applyFill="1" applyBorder="1" applyAlignment="1">
      <alignment horizontal="center" vertical="center"/>
    </xf>
    <xf numFmtId="14" fontId="34" fillId="5" borderId="18" xfId="45" applyNumberFormat="1" applyFont="1" applyFill="1" applyBorder="1" applyAlignment="1">
      <alignment horizontal="center" vertical="center"/>
    </xf>
    <xf numFmtId="14" fontId="18" fillId="5" borderId="18" xfId="45" applyNumberFormat="1" applyFont="1" applyFill="1" applyBorder="1" applyAlignment="1">
      <alignment horizontal="center" vertical="center"/>
    </xf>
    <xf numFmtId="0" fontId="46" fillId="0" borderId="0" xfId="45" applyFont="1" applyAlignment="1">
      <alignment vertical="center"/>
    </xf>
    <xf numFmtId="0" fontId="34" fillId="5" borderId="18" xfId="45" applyFont="1" applyFill="1" applyBorder="1" applyAlignment="1">
      <alignment horizontal="left" vertical="center" wrapText="1"/>
    </xf>
    <xf numFmtId="4" fontId="34" fillId="5" borderId="18" xfId="45" applyNumberFormat="1" applyFont="1" applyFill="1" applyBorder="1" applyAlignment="1">
      <alignment horizontal="right" vertical="center"/>
    </xf>
    <xf numFmtId="0" fontId="34" fillId="5" borderId="20" xfId="45" applyFont="1" applyFill="1" applyBorder="1" applyAlignment="1">
      <alignment horizontal="left" vertical="center" wrapText="1"/>
    </xf>
    <xf numFmtId="0" fontId="34" fillId="5" borderId="20" xfId="45" applyFont="1" applyFill="1" applyBorder="1" applyAlignment="1">
      <alignment horizontal="center" vertical="center" wrapText="1"/>
    </xf>
    <xf numFmtId="4" fontId="34" fillId="5" borderId="20" xfId="45" applyNumberFormat="1" applyFont="1" applyFill="1" applyBorder="1" applyAlignment="1">
      <alignment horizontal="right" vertical="center"/>
    </xf>
    <xf numFmtId="0" fontId="46" fillId="5" borderId="18" xfId="45" applyFont="1" applyFill="1" applyBorder="1" applyAlignment="1">
      <alignment horizontal="center" vertical="center"/>
    </xf>
    <xf numFmtId="0" fontId="18" fillId="5" borderId="18" xfId="3" applyFont="1" applyFill="1" applyBorder="1"/>
    <xf numFmtId="0" fontId="34" fillId="5" borderId="18" xfId="1" applyFont="1" applyFill="1" applyBorder="1" applyAlignment="1">
      <alignment horizontal="center" vertical="center" wrapText="1"/>
    </xf>
    <xf numFmtId="173" fontId="34" fillId="5" borderId="18" xfId="1" applyNumberFormat="1" applyFont="1" applyFill="1" applyBorder="1" applyAlignment="1">
      <alignment horizontal="center" vertical="center" wrapText="1"/>
    </xf>
    <xf numFmtId="15" fontId="34" fillId="5" borderId="18" xfId="1" applyNumberFormat="1" applyFont="1" applyFill="1" applyBorder="1" applyAlignment="1">
      <alignment horizontal="center" vertical="center" wrapText="1"/>
    </xf>
    <xf numFmtId="0" fontId="34" fillId="5" borderId="18" xfId="1" applyFont="1" applyFill="1" applyBorder="1" applyAlignment="1">
      <alignment horizontal="center" vertical="center"/>
    </xf>
    <xf numFmtId="173" fontId="34" fillId="5" borderId="18" xfId="1" applyNumberFormat="1" applyFont="1" applyFill="1" applyBorder="1" applyAlignment="1">
      <alignment horizontal="center" vertical="center"/>
    </xf>
    <xf numFmtId="0" fontId="18" fillId="5" borderId="61" xfId="1" applyFont="1" applyFill="1" applyBorder="1"/>
    <xf numFmtId="0" fontId="34" fillId="5" borderId="18" xfId="43" applyFont="1" applyFill="1" applyBorder="1"/>
    <xf numFmtId="0" fontId="42" fillId="5" borderId="18" xfId="43" applyFont="1" applyFill="1" applyBorder="1" applyAlignment="1">
      <alignment horizontal="left" vertical="center" wrapText="1"/>
    </xf>
    <xf numFmtId="4" fontId="42" fillId="5" borderId="18" xfId="43" applyNumberFormat="1" applyFont="1" applyFill="1" applyBorder="1" applyAlignment="1">
      <alignment horizontal="right" vertical="center" wrapText="1"/>
    </xf>
    <xf numFmtId="4" fontId="42" fillId="5" borderId="40" xfId="43" applyNumberFormat="1" applyFont="1" applyFill="1" applyBorder="1" applyAlignment="1">
      <alignment horizontal="right" vertical="center" wrapText="1"/>
    </xf>
    <xf numFmtId="0" fontId="42" fillId="5" borderId="18" xfId="43" applyFont="1" applyFill="1" applyBorder="1" applyAlignment="1">
      <alignment horizontal="center" vertical="center" wrapText="1"/>
    </xf>
    <xf numFmtId="0" fontId="41" fillId="5" borderId="61" xfId="3" applyFont="1" applyFill="1" applyBorder="1" applyAlignment="1">
      <alignment horizontal="center" vertical="center"/>
    </xf>
    <xf numFmtId="0" fontId="41" fillId="5" borderId="61" xfId="3" applyFont="1" applyFill="1" applyBorder="1" applyAlignment="1">
      <alignment horizontal="center" vertical="center" wrapText="1"/>
    </xf>
    <xf numFmtId="0" fontId="42" fillId="5" borderId="20" xfId="43" applyFont="1" applyFill="1" applyBorder="1" applyAlignment="1">
      <alignment horizontal="left" vertical="center" wrapText="1"/>
    </xf>
    <xf numFmtId="4" fontId="42" fillId="5" borderId="20" xfId="43" applyNumberFormat="1" applyFont="1" applyFill="1" applyBorder="1" applyAlignment="1">
      <alignment horizontal="right" vertical="center" wrapText="1"/>
    </xf>
    <xf numFmtId="4" fontId="42" fillId="5" borderId="61" xfId="43" applyNumberFormat="1" applyFont="1" applyFill="1" applyBorder="1" applyAlignment="1">
      <alignment horizontal="right" vertical="center" wrapText="1"/>
    </xf>
    <xf numFmtId="0" fontId="42" fillId="5" borderId="40" xfId="43" applyFont="1" applyFill="1" applyBorder="1" applyAlignment="1">
      <alignment horizontal="left" vertical="center" wrapText="1"/>
    </xf>
    <xf numFmtId="0" fontId="41" fillId="5" borderId="18" xfId="3" applyFont="1" applyFill="1" applyBorder="1" applyAlignment="1" applyProtection="1">
      <alignment horizontal="left" vertical="center" wrapText="1"/>
      <protection locked="0"/>
    </xf>
    <xf numFmtId="49" fontId="18" fillId="5" borderId="20" xfId="1" applyNumberFormat="1" applyFont="1" applyFill="1" applyBorder="1" applyAlignment="1">
      <alignment horizontal="center" vertical="center"/>
    </xf>
    <xf numFmtId="186" fontId="18" fillId="5" borderId="40" xfId="1" applyNumberFormat="1" applyFont="1" applyFill="1" applyBorder="1" applyAlignment="1">
      <alignment horizontal="right" vertical="center" wrapText="1"/>
    </xf>
    <xf numFmtId="171" fontId="18" fillId="5" borderId="18" xfId="1" applyNumberFormat="1" applyFont="1" applyFill="1" applyBorder="1" applyAlignment="1">
      <alignment horizontal="center" vertical="center"/>
    </xf>
    <xf numFmtId="0" fontId="18" fillId="5" borderId="40" xfId="51" applyFont="1" applyFill="1" applyBorder="1" applyAlignment="1">
      <alignment horizontal="left" vertical="center" wrapText="1"/>
    </xf>
    <xf numFmtId="0" fontId="18" fillId="5" borderId="40" xfId="51" applyFont="1" applyFill="1" applyBorder="1" applyAlignment="1">
      <alignment horizontal="center" vertical="center" wrapText="1"/>
    </xf>
    <xf numFmtId="0" fontId="18" fillId="5" borderId="40" xfId="1" quotePrefix="1" applyFont="1" applyFill="1" applyBorder="1" applyAlignment="1">
      <alignment horizontal="center" vertical="center"/>
    </xf>
    <xf numFmtId="4" fontId="38" fillId="5" borderId="40" xfId="3" quotePrefix="1" applyNumberFormat="1" applyFont="1" applyFill="1" applyBorder="1" applyAlignment="1">
      <alignment horizontal="right" vertical="center"/>
    </xf>
    <xf numFmtId="0" fontId="18" fillId="5" borderId="18" xfId="51" applyFont="1" applyFill="1" applyBorder="1" applyAlignment="1">
      <alignment horizontal="center" vertical="center" wrapText="1"/>
    </xf>
    <xf numFmtId="0" fontId="30" fillId="5" borderId="18" xfId="1" applyFont="1" applyFill="1" applyBorder="1" applyAlignment="1">
      <alignment horizontal="center" vertical="center"/>
    </xf>
    <xf numFmtId="0" fontId="18" fillId="5" borderId="18" xfId="51" applyFont="1" applyFill="1" applyBorder="1" applyAlignment="1">
      <alignment horizontal="left" vertical="center" wrapText="1"/>
    </xf>
    <xf numFmtId="0" fontId="18" fillId="5" borderId="18" xfId="1" quotePrefix="1" applyFont="1" applyFill="1" applyBorder="1" applyAlignment="1">
      <alignment horizontal="center" vertical="center"/>
    </xf>
    <xf numFmtId="4" fontId="38" fillId="5" borderId="18" xfId="3" quotePrefix="1" applyNumberFormat="1" applyFont="1" applyFill="1" applyBorder="1" applyAlignment="1">
      <alignment horizontal="right" vertical="center"/>
    </xf>
    <xf numFmtId="0" fontId="18" fillId="5" borderId="18" xfId="20" applyFont="1" applyFill="1" applyBorder="1" applyAlignment="1">
      <alignment horizontal="left" vertical="center" wrapText="1"/>
    </xf>
    <xf numFmtId="0" fontId="18" fillId="5" borderId="20" xfId="20" applyFont="1" applyFill="1" applyBorder="1" applyAlignment="1">
      <alignment horizontal="left" vertical="center" wrapText="1"/>
    </xf>
    <xf numFmtId="184" fontId="18" fillId="5" borderId="20" xfId="41" applyFont="1" applyFill="1" applyBorder="1" applyAlignment="1">
      <alignment horizontal="right" vertical="center" wrapText="1"/>
    </xf>
    <xf numFmtId="0" fontId="18" fillId="5" borderId="40" xfId="20" applyFont="1" applyFill="1" applyBorder="1" applyAlignment="1">
      <alignment horizontal="left" vertical="center" wrapText="1"/>
    </xf>
    <xf numFmtId="184" fontId="18" fillId="5" borderId="40" xfId="41" applyFont="1" applyFill="1" applyBorder="1" applyAlignment="1">
      <alignment horizontal="right" vertical="center" wrapText="1"/>
    </xf>
    <xf numFmtId="173" fontId="18" fillId="5" borderId="18" xfId="1" applyNumberFormat="1" applyFont="1" applyFill="1" applyBorder="1" applyAlignment="1">
      <alignment horizontal="center" vertical="center"/>
    </xf>
    <xf numFmtId="166" fontId="18" fillId="5" borderId="18" xfId="1" applyNumberFormat="1" applyFont="1" applyFill="1" applyBorder="1" applyAlignment="1">
      <alignment horizontal="right" vertical="center"/>
    </xf>
    <xf numFmtId="0" fontId="18" fillId="5" borderId="18" xfId="1" applyFont="1" applyFill="1" applyBorder="1" applyAlignment="1">
      <alignment horizontal="center"/>
    </xf>
    <xf numFmtId="0" fontId="18" fillId="5" borderId="18" xfId="3" applyFont="1" applyFill="1" applyBorder="1" applyAlignment="1">
      <alignment horizontal="center" vertical="center"/>
    </xf>
    <xf numFmtId="0" fontId="68" fillId="5" borderId="18" xfId="1" applyFont="1" applyFill="1" applyBorder="1" applyAlignment="1">
      <alignment horizontal="center" vertical="center"/>
    </xf>
    <xf numFmtId="0" fontId="68" fillId="5" borderId="18" xfId="1" applyFont="1" applyFill="1" applyBorder="1" applyAlignment="1">
      <alignment horizontal="center"/>
    </xf>
    <xf numFmtId="172" fontId="18" fillId="5" borderId="18" xfId="46" applyNumberFormat="1" applyFont="1" applyFill="1" applyBorder="1" applyAlignment="1">
      <alignment horizontal="right" vertical="center"/>
    </xf>
    <xf numFmtId="14" fontId="18" fillId="5" borderId="18" xfId="43" applyNumberFormat="1" applyFont="1" applyFill="1" applyBorder="1" applyAlignment="1">
      <alignment horizontal="center" vertical="center"/>
    </xf>
    <xf numFmtId="0" fontId="18" fillId="5" borderId="18" xfId="43" applyFont="1" applyFill="1" applyBorder="1"/>
    <xf numFmtId="14" fontId="8" fillId="5" borderId="18" xfId="43" applyNumberFormat="1" applyFont="1" applyFill="1" applyBorder="1" applyAlignment="1">
      <alignment vertical="center"/>
    </xf>
    <xf numFmtId="14" fontId="49" fillId="5" borderId="18" xfId="43" applyNumberFormat="1" applyFont="1" applyFill="1" applyBorder="1" applyAlignment="1">
      <alignment horizontal="center" vertical="center"/>
    </xf>
    <xf numFmtId="0" fontId="8" fillId="5" borderId="18" xfId="43" applyFont="1" applyFill="1" applyBorder="1"/>
    <xf numFmtId="0" fontId="8" fillId="5" borderId="18" xfId="43" applyFont="1" applyFill="1" applyBorder="1" applyAlignment="1">
      <alignment wrapText="1"/>
    </xf>
    <xf numFmtId="0" fontId="46" fillId="5" borderId="18" xfId="43" applyFont="1" applyFill="1" applyBorder="1" applyAlignment="1">
      <alignment horizontal="center" vertical="center"/>
    </xf>
    <xf numFmtId="0" fontId="46" fillId="5" borderId="18" xfId="43" applyFont="1" applyFill="1" applyBorder="1"/>
    <xf numFmtId="0" fontId="69" fillId="5" borderId="61" xfId="43" applyFont="1" applyFill="1" applyBorder="1" applyAlignment="1">
      <alignment horizontal="left" vertical="center" wrapText="1"/>
    </xf>
    <xf numFmtId="0" fontId="46" fillId="5" borderId="61" xfId="43" applyFont="1" applyFill="1" applyBorder="1" applyAlignment="1">
      <alignment horizontal="center" vertical="center" wrapText="1"/>
    </xf>
    <xf numFmtId="4" fontId="34" fillId="5" borderId="61" xfId="3" applyNumberFormat="1" applyFont="1" applyFill="1" applyBorder="1" applyAlignment="1">
      <alignment horizontal="right" vertical="center" wrapText="1"/>
    </xf>
    <xf numFmtId="0" fontId="69" fillId="5" borderId="18" xfId="43" applyFont="1" applyFill="1" applyBorder="1" applyAlignment="1">
      <alignment horizontal="left" vertical="center" wrapText="1"/>
    </xf>
    <xf numFmtId="4" fontId="34" fillId="5" borderId="18" xfId="3" applyNumberFormat="1" applyFont="1" applyFill="1" applyBorder="1" applyAlignment="1">
      <alignment horizontal="right" vertical="center" wrapText="1"/>
    </xf>
    <xf numFmtId="0" fontId="46" fillId="5" borderId="20" xfId="43" applyFont="1" applyFill="1" applyBorder="1" applyAlignment="1">
      <alignment horizontal="center" vertical="center"/>
    </xf>
    <xf numFmtId="0" fontId="46" fillId="5" borderId="20" xfId="43" applyFont="1" applyFill="1" applyBorder="1"/>
    <xf numFmtId="0" fontId="41" fillId="5" borderId="61" xfId="3" applyFont="1" applyFill="1" applyBorder="1" applyAlignment="1" applyProtection="1">
      <alignment horizontal="left" vertical="center" wrapText="1"/>
      <protection locked="0"/>
    </xf>
    <xf numFmtId="0" fontId="18" fillId="5" borderId="61" xfId="3" applyFont="1" applyFill="1" applyBorder="1" applyAlignment="1">
      <alignment horizontal="center" vertical="center" wrapText="1"/>
    </xf>
    <xf numFmtId="0" fontId="30" fillId="5" borderId="61" xfId="1" applyFont="1" applyFill="1" applyBorder="1" applyAlignment="1">
      <alignment horizontal="center" vertical="center"/>
    </xf>
    <xf numFmtId="43" fontId="18" fillId="5" borderId="61" xfId="1" applyNumberFormat="1" applyFont="1" applyFill="1" applyBorder="1" applyAlignment="1">
      <alignment horizontal="right" vertical="center"/>
    </xf>
    <xf numFmtId="43" fontId="18" fillId="5" borderId="18" xfId="1" applyNumberFormat="1" applyFont="1" applyFill="1" applyBorder="1" applyAlignment="1">
      <alignment horizontal="right" vertical="center"/>
    </xf>
    <xf numFmtId="43" fontId="18" fillId="5" borderId="40" xfId="16" applyFont="1" applyFill="1" applyBorder="1" applyAlignment="1">
      <alignment horizontal="right" vertical="center"/>
    </xf>
    <xf numFmtId="43" fontId="34" fillId="5" borderId="40" xfId="44" applyFont="1" applyFill="1" applyBorder="1" applyAlignment="1">
      <alignment horizontal="right" vertical="center" wrapText="1"/>
    </xf>
    <xf numFmtId="43" fontId="34" fillId="5" borderId="20" xfId="44" applyFont="1" applyFill="1" applyBorder="1" applyAlignment="1">
      <alignment horizontal="right" vertical="center" wrapText="1"/>
    </xf>
    <xf numFmtId="0" fontId="18" fillId="5" borderId="40" xfId="1" quotePrefix="1" applyFont="1" applyFill="1" applyBorder="1" applyAlignment="1">
      <alignment horizontal="center" vertical="center" wrapText="1"/>
    </xf>
    <xf numFmtId="164" fontId="18" fillId="5" borderId="40" xfId="51" applyNumberFormat="1" applyFont="1" applyFill="1" applyBorder="1" applyAlignment="1">
      <alignment horizontal="right" vertical="center" wrapText="1"/>
    </xf>
    <xf numFmtId="0" fontId="30" fillId="5" borderId="18" xfId="1" applyFont="1" applyFill="1" applyBorder="1" applyAlignment="1">
      <alignment horizontal="center" vertical="center" wrapText="1"/>
    </xf>
    <xf numFmtId="0" fontId="12" fillId="5" borderId="18" xfId="1" applyFont="1" applyFill="1" applyBorder="1" applyAlignment="1">
      <alignment horizontal="left" wrapText="1"/>
    </xf>
    <xf numFmtId="187" fontId="38" fillId="5" borderId="18" xfId="3" quotePrefix="1" applyNumberFormat="1" applyFont="1" applyFill="1" applyBorder="1" applyAlignment="1">
      <alignment horizontal="center" vertical="center" wrapText="1"/>
    </xf>
    <xf numFmtId="164" fontId="18" fillId="5" borderId="18" xfId="51" applyNumberFormat="1" applyFont="1" applyFill="1" applyBorder="1" applyAlignment="1">
      <alignment horizontal="right" vertical="center" wrapText="1"/>
    </xf>
    <xf numFmtId="0" fontId="18" fillId="5" borderId="20" xfId="51" applyFont="1" applyFill="1" applyBorder="1" applyAlignment="1">
      <alignment horizontal="left" vertical="center" wrapText="1"/>
    </xf>
    <xf numFmtId="0" fontId="18" fillId="5" borderId="20" xfId="51" applyFont="1" applyFill="1" applyBorder="1" applyAlignment="1">
      <alignment horizontal="center" vertical="center" wrapText="1"/>
    </xf>
    <xf numFmtId="0" fontId="18" fillId="5" borderId="20" xfId="1" quotePrefix="1" applyFont="1" applyFill="1" applyBorder="1" applyAlignment="1">
      <alignment horizontal="center" vertical="center" wrapText="1"/>
    </xf>
    <xf numFmtId="0" fontId="30" fillId="5" borderId="20" xfId="1" applyFont="1" applyFill="1" applyBorder="1" applyAlignment="1">
      <alignment horizontal="center" vertical="center" wrapText="1"/>
    </xf>
    <xf numFmtId="164" fontId="18" fillId="5" borderId="20" xfId="51" applyNumberFormat="1" applyFont="1" applyFill="1" applyBorder="1" applyAlignment="1">
      <alignment horizontal="right" vertical="center" wrapText="1"/>
    </xf>
    <xf numFmtId="43" fontId="34" fillId="5" borderId="61" xfId="44" applyFont="1" applyFill="1" applyBorder="1" applyAlignment="1">
      <alignment horizontal="right" vertical="center" wrapText="1"/>
    </xf>
    <xf numFmtId="49" fontId="18" fillId="5" borderId="18" xfId="18" applyNumberFormat="1" applyFont="1" applyFill="1" applyBorder="1" applyAlignment="1">
      <alignment horizontal="center" vertical="center" wrapText="1"/>
    </xf>
    <xf numFmtId="0" fontId="18" fillId="5" borderId="40" xfId="3" applyFont="1" applyFill="1" applyBorder="1" applyAlignment="1">
      <alignment horizontal="center" vertical="center" wrapText="1"/>
    </xf>
    <xf numFmtId="0" fontId="30" fillId="5" borderId="18" xfId="1" applyFont="1" applyFill="1" applyBorder="1" applyAlignment="1">
      <alignment horizontal="left" wrapText="1"/>
    </xf>
    <xf numFmtId="0" fontId="18" fillId="2" borderId="11" xfId="1" applyFont="1" applyFill="1" applyBorder="1" applyAlignment="1">
      <alignment horizontal="center" vertical="center"/>
    </xf>
    <xf numFmtId="0" fontId="18" fillId="2" borderId="11" xfId="1" applyFont="1" applyFill="1" applyBorder="1" applyAlignment="1">
      <alignment horizontal="center" vertical="center" wrapText="1"/>
    </xf>
    <xf numFmtId="0" fontId="18" fillId="2" borderId="13" xfId="1" applyFont="1" applyFill="1" applyBorder="1" applyAlignment="1">
      <alignment horizontal="center" vertical="center"/>
    </xf>
    <xf numFmtId="4" fontId="30" fillId="2" borderId="12" xfId="1" applyNumberFormat="1" applyFont="1" applyFill="1" applyBorder="1" applyAlignment="1">
      <alignment horizontal="right" vertical="center"/>
    </xf>
    <xf numFmtId="0" fontId="18" fillId="2" borderId="12" xfId="1" applyFont="1" applyFill="1" applyBorder="1" applyAlignment="1">
      <alignment horizontal="center" vertical="center"/>
    </xf>
    <xf numFmtId="0" fontId="18" fillId="2" borderId="4" xfId="1" applyFont="1" applyFill="1" applyBorder="1" applyAlignment="1">
      <alignment horizontal="center" vertical="center"/>
    </xf>
    <xf numFmtId="0" fontId="18" fillId="2" borderId="4" xfId="1" applyFont="1" applyFill="1" applyBorder="1" applyAlignment="1">
      <alignment vertical="center"/>
    </xf>
    <xf numFmtId="0" fontId="18" fillId="5" borderId="0" xfId="1" applyFont="1" applyFill="1" applyAlignment="1">
      <alignment horizontal="center" vertical="center" wrapText="1"/>
    </xf>
    <xf numFmtId="0" fontId="18" fillId="5" borderId="0" xfId="1" applyFont="1" applyFill="1" applyAlignment="1">
      <alignment horizontal="right" vertical="center"/>
    </xf>
    <xf numFmtId="0" fontId="18" fillId="5" borderId="0" xfId="3" applyFont="1" applyFill="1" applyAlignment="1">
      <alignment horizontal="right"/>
    </xf>
    <xf numFmtId="49" fontId="44" fillId="5" borderId="0" xfId="18" quotePrefix="1" applyNumberFormat="1" applyFont="1" applyFill="1" applyAlignment="1">
      <alignment horizontal="center" vertical="center"/>
    </xf>
    <xf numFmtId="0" fontId="67" fillId="18" borderId="21" xfId="3" applyFont="1" applyFill="1" applyBorder="1" applyAlignment="1">
      <alignment horizontal="center" vertical="center" wrapText="1"/>
    </xf>
    <xf numFmtId="0" fontId="30" fillId="18" borderId="9" xfId="3" applyFont="1" applyFill="1" applyBorder="1" applyAlignment="1">
      <alignment vertical="center" wrapText="1"/>
    </xf>
    <xf numFmtId="0" fontId="67" fillId="18" borderId="9" xfId="3" applyFont="1" applyFill="1" applyBorder="1" applyAlignment="1">
      <alignment horizontal="center" vertical="center" wrapText="1"/>
    </xf>
    <xf numFmtId="0" fontId="30" fillId="18" borderId="22" xfId="3" applyFont="1" applyFill="1" applyBorder="1" applyAlignment="1">
      <alignment vertical="center" wrapText="1"/>
    </xf>
    <xf numFmtId="0" fontId="18" fillId="0" borderId="41" xfId="1" applyFont="1" applyBorder="1" applyAlignment="1">
      <alignment horizontal="left" vertical="center" wrapText="1"/>
    </xf>
    <xf numFmtId="0" fontId="18" fillId="0" borderId="61" xfId="1" applyFont="1" applyBorder="1" applyAlignment="1">
      <alignment horizontal="center" vertical="center" wrapText="1"/>
    </xf>
    <xf numFmtId="4" fontId="18" fillId="0" borderId="61" xfId="1" applyNumberFormat="1" applyFont="1" applyBorder="1" applyAlignment="1">
      <alignment horizontal="right" vertical="center" wrapText="1"/>
    </xf>
    <xf numFmtId="14" fontId="18" fillId="0" borderId="61" xfId="1" applyNumberFormat="1" applyFont="1" applyBorder="1" applyAlignment="1">
      <alignment horizontal="center" vertical="center" wrapText="1"/>
    </xf>
    <xf numFmtId="0" fontId="18" fillId="0" borderId="62" xfId="1" applyFont="1" applyBorder="1" applyAlignment="1">
      <alignment vertical="center" wrapText="1"/>
    </xf>
    <xf numFmtId="0" fontId="67" fillId="7" borderId="21" xfId="3" applyFont="1" applyFill="1" applyBorder="1" applyAlignment="1">
      <alignment horizontal="center" vertical="center" wrapText="1"/>
    </xf>
    <xf numFmtId="0" fontId="30" fillId="7" borderId="9" xfId="3" applyFont="1" applyFill="1" applyBorder="1" applyAlignment="1">
      <alignment vertical="center" wrapText="1"/>
    </xf>
    <xf numFmtId="0" fontId="67" fillId="7" borderId="9" xfId="3" applyFont="1" applyFill="1" applyBorder="1" applyAlignment="1">
      <alignment horizontal="center" vertical="center" wrapText="1"/>
    </xf>
    <xf numFmtId="0" fontId="30" fillId="7" borderId="22" xfId="3" applyFont="1" applyFill="1" applyBorder="1" applyAlignment="1">
      <alignment vertical="center" wrapText="1"/>
    </xf>
    <xf numFmtId="14" fontId="18" fillId="0" borderId="62" xfId="1" applyNumberFormat="1" applyFont="1" applyBorder="1" applyAlignment="1">
      <alignment vertical="center" wrapText="1"/>
    </xf>
    <xf numFmtId="0" fontId="18" fillId="0" borderId="37" xfId="1" applyFont="1" applyBorder="1" applyAlignment="1">
      <alignment horizontal="left" vertical="center" wrapText="1"/>
    </xf>
    <xf numFmtId="0" fontId="18" fillId="0" borderId="44" xfId="1" applyFont="1" applyBorder="1" applyAlignment="1">
      <alignment horizontal="center" vertical="center" wrapText="1"/>
    </xf>
    <xf numFmtId="4" fontId="18" fillId="0" borderId="44" xfId="1" applyNumberFormat="1" applyFont="1" applyBorder="1" applyAlignment="1">
      <alignment horizontal="right" vertical="center" wrapText="1"/>
    </xf>
    <xf numFmtId="14" fontId="18" fillId="0" borderId="44" xfId="1" applyNumberFormat="1" applyFont="1" applyBorder="1" applyAlignment="1">
      <alignment horizontal="center" vertical="center" wrapText="1"/>
    </xf>
    <xf numFmtId="14" fontId="18" fillId="0" borderId="63" xfId="1" applyNumberFormat="1" applyFont="1" applyBorder="1" applyAlignment="1">
      <alignment vertical="center" wrapText="1"/>
    </xf>
    <xf numFmtId="0" fontId="18" fillId="0" borderId="0" xfId="3" applyFont="1" applyAlignment="1">
      <alignment horizontal="center"/>
    </xf>
    <xf numFmtId="0" fontId="30" fillId="4" borderId="36" xfId="1" applyFont="1" applyFill="1" applyBorder="1" applyAlignment="1">
      <alignment horizontal="center" vertical="center" wrapText="1"/>
    </xf>
    <xf numFmtId="0" fontId="30" fillId="4" borderId="60" xfId="1" applyFont="1" applyFill="1" applyBorder="1" applyAlignment="1">
      <alignment horizontal="center" vertical="center" wrapText="1"/>
    </xf>
    <xf numFmtId="0" fontId="30" fillId="4" borderId="60" xfId="1" applyFont="1" applyFill="1" applyBorder="1" applyAlignment="1">
      <alignment horizontal="right" vertical="center" wrapText="1"/>
    </xf>
    <xf numFmtId="0" fontId="30" fillId="4" borderId="35" xfId="1" applyFont="1" applyFill="1" applyBorder="1" applyAlignment="1">
      <alignment horizontal="center" wrapText="1"/>
    </xf>
    <xf numFmtId="0" fontId="18" fillId="0" borderId="73" xfId="1" applyFont="1" applyBorder="1" applyAlignment="1">
      <alignment horizontal="left" vertical="center"/>
    </xf>
    <xf numFmtId="0" fontId="18" fillId="0" borderId="64" xfId="1" applyFont="1" applyBorder="1" applyAlignment="1">
      <alignment horizontal="center" vertical="center" wrapText="1"/>
    </xf>
    <xf numFmtId="0" fontId="18" fillId="0" borderId="64" xfId="1" applyFont="1" applyBorder="1" applyAlignment="1">
      <alignment horizontal="center" vertical="center"/>
    </xf>
    <xf numFmtId="188" fontId="18" fillId="0" borderId="64" xfId="46" applyNumberFormat="1" applyFont="1" applyBorder="1" applyAlignment="1">
      <alignment horizontal="right" vertical="center"/>
    </xf>
    <xf numFmtId="0" fontId="18" fillId="0" borderId="64" xfId="3" applyFont="1" applyBorder="1" applyAlignment="1">
      <alignment horizontal="center" vertical="center" wrapText="1"/>
    </xf>
    <xf numFmtId="14" fontId="18" fillId="0" borderId="64" xfId="1" applyNumberFormat="1" applyFont="1" applyBorder="1" applyAlignment="1">
      <alignment horizontal="center" vertical="center"/>
    </xf>
    <xf numFmtId="0" fontId="18" fillId="0" borderId="73" xfId="1" applyFont="1" applyBorder="1" applyAlignment="1">
      <alignment horizontal="left" vertical="center" wrapText="1"/>
    </xf>
    <xf numFmtId="188" fontId="18" fillId="0" borderId="64" xfId="17" applyNumberFormat="1" applyFont="1" applyBorder="1" applyAlignment="1">
      <alignment horizontal="right" vertical="center" wrapText="1"/>
    </xf>
    <xf numFmtId="188" fontId="18" fillId="0" borderId="64" xfId="17" applyNumberFormat="1" applyFont="1" applyBorder="1" applyAlignment="1">
      <alignment horizontal="right" vertical="center"/>
    </xf>
    <xf numFmtId="0" fontId="34" fillId="0" borderId="73" xfId="3" applyFont="1" applyBorder="1" applyAlignment="1">
      <alignment horizontal="left" vertical="center" wrapText="1"/>
    </xf>
    <xf numFmtId="187" fontId="18" fillId="0" borderId="64" xfId="46" applyNumberFormat="1" applyFont="1" applyBorder="1" applyAlignment="1">
      <alignment horizontal="center" vertical="center" wrapText="1"/>
    </xf>
    <xf numFmtId="185" fontId="18" fillId="0" borderId="64" xfId="46" applyFont="1" applyBorder="1" applyAlignment="1">
      <alignment horizontal="center" vertical="center" wrapText="1"/>
    </xf>
    <xf numFmtId="188" fontId="18" fillId="0" borderId="64" xfId="47" applyNumberFormat="1" applyFont="1" applyBorder="1" applyAlignment="1">
      <alignment horizontal="right" vertical="center"/>
    </xf>
    <xf numFmtId="0" fontId="18" fillId="0" borderId="77" xfId="3" applyFont="1" applyBorder="1" applyAlignment="1">
      <alignment horizontal="left" vertical="center" wrapText="1"/>
    </xf>
    <xf numFmtId="0" fontId="18" fillId="0" borderId="79" xfId="1" applyFont="1" applyBorder="1" applyAlignment="1">
      <alignment horizontal="center" vertical="center" wrapText="1"/>
    </xf>
    <xf numFmtId="0" fontId="18" fillId="0" borderId="79" xfId="1" applyFont="1" applyBorder="1" applyAlignment="1">
      <alignment horizontal="center" vertical="center"/>
    </xf>
    <xf numFmtId="188" fontId="18" fillId="0" borderId="79" xfId="17" applyNumberFormat="1" applyFont="1" applyBorder="1" applyAlignment="1">
      <alignment horizontal="right" vertical="center" wrapText="1"/>
    </xf>
    <xf numFmtId="0" fontId="18" fillId="0" borderId="79" xfId="3" applyFont="1" applyBorder="1" applyAlignment="1">
      <alignment horizontal="center" vertical="center" wrapText="1"/>
    </xf>
    <xf numFmtId="14" fontId="18" fillId="0" borderId="79" xfId="1" applyNumberFormat="1" applyFont="1" applyBorder="1" applyAlignment="1">
      <alignment horizontal="center" vertical="center"/>
    </xf>
    <xf numFmtId="0" fontId="18" fillId="0" borderId="68" xfId="1" applyFont="1" applyBorder="1" applyAlignment="1">
      <alignment horizontal="left" vertical="center"/>
    </xf>
    <xf numFmtId="0" fontId="18" fillId="0" borderId="70" xfId="1" applyFont="1" applyBorder="1" applyAlignment="1">
      <alignment horizontal="center" vertical="center" wrapText="1"/>
    </xf>
    <xf numFmtId="0" fontId="18" fillId="0" borderId="70" xfId="1" applyFont="1" applyBorder="1" applyAlignment="1">
      <alignment horizontal="center" vertical="center"/>
    </xf>
    <xf numFmtId="188" fontId="18" fillId="0" borderId="70" xfId="47" applyNumberFormat="1" applyFont="1" applyBorder="1" applyAlignment="1">
      <alignment horizontal="right" vertical="center"/>
    </xf>
    <xf numFmtId="14" fontId="18" fillId="0" borderId="70" xfId="1" applyNumberFormat="1" applyFont="1" applyBorder="1" applyAlignment="1">
      <alignment horizontal="center" vertical="center"/>
    </xf>
    <xf numFmtId="0" fontId="18" fillId="0" borderId="71" xfId="1" applyFont="1" applyBorder="1" applyAlignment="1">
      <alignment horizontal="center" vertical="center" wrapText="1"/>
    </xf>
    <xf numFmtId="0" fontId="18" fillId="0" borderId="64" xfId="1" applyFont="1" applyBorder="1" applyAlignment="1">
      <alignment horizontal="right" vertical="center"/>
    </xf>
    <xf numFmtId="188" fontId="18" fillId="5" borderId="64" xfId="46" applyNumberFormat="1" applyFont="1" applyFill="1" applyBorder="1" applyAlignment="1">
      <alignment horizontal="right" vertical="center"/>
    </xf>
    <xf numFmtId="188" fontId="18" fillId="5" borderId="64" xfId="17" applyNumberFormat="1" applyFont="1" applyFill="1" applyBorder="1" applyAlignment="1">
      <alignment horizontal="right" vertical="center" wrapText="1"/>
    </xf>
    <xf numFmtId="0" fontId="18" fillId="5" borderId="64" xfId="3" applyFont="1" applyFill="1" applyBorder="1" applyAlignment="1">
      <alignment horizontal="center" vertical="center" wrapText="1"/>
    </xf>
    <xf numFmtId="0" fontId="18" fillId="0" borderId="73" xfId="3" applyFont="1" applyBorder="1" applyAlignment="1">
      <alignment horizontal="left" vertical="center" wrapText="1"/>
    </xf>
    <xf numFmtId="188" fontId="18" fillId="0" borderId="64" xfId="41" applyNumberFormat="1" applyFont="1" applyBorder="1" applyAlignment="1">
      <alignment horizontal="right" vertical="center"/>
    </xf>
    <xf numFmtId="0" fontId="18" fillId="0" borderId="77" xfId="1" applyFont="1" applyBorder="1" applyAlignment="1">
      <alignment horizontal="left" vertical="center" wrapText="1"/>
    </xf>
    <xf numFmtId="0" fontId="18" fillId="0" borderId="68" xfId="3" applyFont="1" applyBorder="1" applyAlignment="1">
      <alignment vertical="center" wrapText="1"/>
    </xf>
    <xf numFmtId="188" fontId="18" fillId="0" borderId="70" xfId="46" applyNumberFormat="1" applyFont="1" applyBorder="1" applyAlignment="1">
      <alignment horizontal="right" vertical="center"/>
    </xf>
    <xf numFmtId="0" fontId="18" fillId="0" borderId="70" xfId="3" applyFont="1" applyBorder="1" applyAlignment="1">
      <alignment horizontal="center" vertical="center" wrapText="1"/>
    </xf>
    <xf numFmtId="0" fontId="18" fillId="0" borderId="73" xfId="3" applyFont="1" applyBorder="1" applyAlignment="1">
      <alignment vertical="center" wrapText="1"/>
    </xf>
    <xf numFmtId="188" fontId="18" fillId="0" borderId="64" xfId="41" applyNumberFormat="1" applyFont="1" applyBorder="1" applyAlignment="1">
      <alignment horizontal="right" vertical="center" wrapText="1"/>
    </xf>
    <xf numFmtId="0" fontId="34" fillId="0" borderId="73" xfId="3" applyFont="1" applyBorder="1" applyAlignment="1">
      <alignment horizontal="left" wrapText="1"/>
    </xf>
    <xf numFmtId="0" fontId="18" fillId="2" borderId="9" xfId="1" applyFont="1" applyFill="1" applyBorder="1" applyAlignment="1">
      <alignment horizontal="center" vertical="center"/>
    </xf>
    <xf numFmtId="0" fontId="18" fillId="2" borderId="9" xfId="1" applyFont="1" applyFill="1" applyBorder="1" applyAlignment="1">
      <alignment horizontal="center" vertical="center" wrapText="1"/>
    </xf>
    <xf numFmtId="4" fontId="30" fillId="2" borderId="9" xfId="1" applyNumberFormat="1" applyFont="1" applyFill="1" applyBorder="1" applyAlignment="1">
      <alignment horizontal="right" vertical="center"/>
    </xf>
    <xf numFmtId="0" fontId="18" fillId="2" borderId="22" xfId="1" applyFont="1" applyFill="1" applyBorder="1" applyAlignment="1">
      <alignment vertical="center"/>
    </xf>
    <xf numFmtId="0" fontId="18" fillId="0" borderId="0" xfId="3" applyFont="1" applyAlignment="1">
      <alignment horizontal="center" vertical="center"/>
    </xf>
    <xf numFmtId="0" fontId="18" fillId="0" borderId="0" xfId="3" applyFont="1" applyAlignment="1">
      <alignment horizontal="right"/>
    </xf>
    <xf numFmtId="0" fontId="67" fillId="7" borderId="13" xfId="3" applyFont="1" applyFill="1" applyBorder="1" applyAlignment="1">
      <alignment horizontal="center" vertical="center" wrapText="1"/>
    </xf>
    <xf numFmtId="0" fontId="30" fillId="7" borderId="13" xfId="3" applyFont="1" applyFill="1" applyBorder="1" applyAlignment="1">
      <alignment vertical="center" wrapText="1"/>
    </xf>
    <xf numFmtId="0" fontId="18" fillId="0" borderId="132" xfId="1" applyFont="1" applyBorder="1" applyAlignment="1">
      <alignment horizontal="center" vertical="center" wrapText="1"/>
    </xf>
    <xf numFmtId="4" fontId="18" fillId="0" borderId="2" xfId="1" applyNumberFormat="1" applyFont="1" applyBorder="1" applyAlignment="1">
      <alignment horizontal="right" vertical="center"/>
    </xf>
    <xf numFmtId="0" fontId="18" fillId="0" borderId="2" xfId="1" applyFont="1" applyBorder="1" applyAlignment="1">
      <alignment horizontal="center" vertical="center" wrapText="1"/>
    </xf>
    <xf numFmtId="0" fontId="18" fillId="0" borderId="48" xfId="1" applyFont="1" applyBorder="1" applyAlignment="1">
      <alignment horizontal="center" vertical="center"/>
    </xf>
    <xf numFmtId="14" fontId="18" fillId="0" borderId="58" xfId="1" applyNumberFormat="1" applyFont="1" applyBorder="1" applyAlignment="1">
      <alignment horizontal="center" vertical="center"/>
    </xf>
    <xf numFmtId="0" fontId="18" fillId="0" borderId="58" xfId="1" applyFont="1" applyBorder="1" applyAlignment="1">
      <alignment horizontal="center" vertical="center"/>
    </xf>
    <xf numFmtId="0" fontId="18" fillId="0" borderId="8" xfId="1" applyFont="1" applyBorder="1" applyAlignment="1">
      <alignment vertical="center"/>
    </xf>
    <xf numFmtId="0" fontId="18" fillId="0" borderId="48" xfId="1" applyFont="1" applyBorder="1" applyAlignment="1">
      <alignment vertical="center"/>
    </xf>
    <xf numFmtId="0" fontId="18" fillId="0" borderId="8" xfId="1" applyFont="1" applyBorder="1" applyAlignment="1">
      <alignment vertical="center" wrapText="1"/>
    </xf>
    <xf numFmtId="4" fontId="18" fillId="0" borderId="48" xfId="1" applyNumberFormat="1" applyFont="1" applyBorder="1" applyAlignment="1">
      <alignment horizontal="right" vertical="center"/>
    </xf>
    <xf numFmtId="14" fontId="18" fillId="0" borderId="48" xfId="1" applyNumberFormat="1" applyFont="1" applyBorder="1" applyAlignment="1">
      <alignment horizontal="center" vertical="center"/>
    </xf>
    <xf numFmtId="4" fontId="18" fillId="0" borderId="48" xfId="46" applyNumberFormat="1" applyFont="1" applyBorder="1" applyAlignment="1">
      <alignment horizontal="right" vertical="center"/>
    </xf>
    <xf numFmtId="4" fontId="18" fillId="0" borderId="48" xfId="46" applyNumberFormat="1" applyFont="1" applyBorder="1" applyAlignment="1">
      <alignment horizontal="right" vertical="center" wrapText="1"/>
    </xf>
    <xf numFmtId="0" fontId="18" fillId="0" borderId="133" xfId="1" applyFont="1" applyBorder="1" applyAlignment="1">
      <alignment horizontal="left" vertical="center" wrapText="1"/>
    </xf>
    <xf numFmtId="0" fontId="18" fillId="0" borderId="133" xfId="1" applyFont="1" applyBorder="1" applyAlignment="1">
      <alignment horizontal="center" vertical="center" wrapText="1"/>
    </xf>
    <xf numFmtId="4" fontId="18" fillId="0" borderId="133" xfId="1" applyNumberFormat="1" applyFont="1" applyBorder="1" applyAlignment="1">
      <alignment horizontal="right" vertical="center"/>
    </xf>
    <xf numFmtId="0" fontId="18" fillId="0" borderId="133" xfId="1" applyFont="1" applyBorder="1" applyAlignment="1">
      <alignment horizontal="center" vertical="center"/>
    </xf>
    <xf numFmtId="14" fontId="18" fillId="0" borderId="133" xfId="1" applyNumberFormat="1" applyFont="1" applyBorder="1" applyAlignment="1">
      <alignment horizontal="center" vertical="center"/>
    </xf>
    <xf numFmtId="0" fontId="18" fillId="0" borderId="133" xfId="1" applyFont="1" applyBorder="1" applyAlignment="1">
      <alignment vertical="center"/>
    </xf>
    <xf numFmtId="0" fontId="18" fillId="0" borderId="0" xfId="3" applyFont="1" applyAlignment="1">
      <alignment horizontal="left" vertical="center"/>
    </xf>
    <xf numFmtId="0" fontId="18" fillId="0" borderId="0" xfId="3" applyFont="1" applyAlignment="1">
      <alignment horizontal="left" vertical="center" wrapText="1"/>
    </xf>
    <xf numFmtId="0" fontId="18" fillId="0" borderId="0" xfId="3" applyFont="1" applyAlignment="1">
      <alignment horizontal="right" vertical="center" wrapText="1"/>
    </xf>
    <xf numFmtId="0" fontId="18" fillId="0" borderId="48" xfId="1" applyFont="1" applyBorder="1" applyAlignment="1">
      <alignment horizontal="left" vertical="center"/>
    </xf>
    <xf numFmtId="4" fontId="30" fillId="2" borderId="11" xfId="1" applyNumberFormat="1" applyFont="1" applyFill="1" applyBorder="1" applyAlignment="1">
      <alignment vertical="center"/>
    </xf>
    <xf numFmtId="0" fontId="30" fillId="2" borderId="12" xfId="1" applyFont="1" applyFill="1" applyBorder="1" applyAlignment="1">
      <alignment vertical="center"/>
    </xf>
    <xf numFmtId="0" fontId="8" fillId="0" borderId="49" xfId="1" applyFont="1" applyFill="1" applyBorder="1" applyAlignment="1">
      <alignment vertical="center"/>
    </xf>
    <xf numFmtId="4" fontId="8" fillId="0" borderId="58" xfId="1" applyNumberFormat="1" applyFont="1" applyFill="1" applyBorder="1" applyAlignment="1">
      <alignment vertical="center"/>
    </xf>
    <xf numFmtId="0" fontId="8" fillId="0" borderId="58" xfId="1" applyFont="1" applyFill="1" applyBorder="1" applyAlignment="1">
      <alignment vertical="center"/>
    </xf>
    <xf numFmtId="0" fontId="8" fillId="0" borderId="17" xfId="1" applyFont="1" applyFill="1" applyBorder="1" applyAlignment="1">
      <alignment vertical="center"/>
    </xf>
    <xf numFmtId="0" fontId="8" fillId="0" borderId="19" xfId="1" applyFont="1" applyFill="1" applyBorder="1" applyAlignment="1">
      <alignment vertical="center"/>
    </xf>
    <xf numFmtId="0" fontId="8" fillId="0" borderId="17" xfId="1" applyFont="1" applyFill="1" applyBorder="1" applyAlignment="1">
      <alignment horizontal="center" vertical="center"/>
    </xf>
    <xf numFmtId="0" fontId="8" fillId="0" borderId="19" xfId="1" applyFont="1" applyFill="1" applyBorder="1" applyAlignment="1">
      <alignment horizontal="center" vertical="center"/>
    </xf>
    <xf numFmtId="0" fontId="18" fillId="5" borderId="0" xfId="9" applyFont="1" applyFill="1" applyAlignment="1">
      <alignment horizontal="left" vertical="center"/>
    </xf>
    <xf numFmtId="189" fontId="18" fillId="5" borderId="0" xfId="3" applyNumberFormat="1" applyFont="1" applyFill="1"/>
    <xf numFmtId="167" fontId="28" fillId="5" borderId="0" xfId="44" applyNumberFormat="1" applyFont="1" applyFill="1"/>
    <xf numFmtId="0" fontId="8" fillId="0" borderId="0" xfId="3"/>
    <xf numFmtId="0" fontId="18" fillId="0" borderId="42" xfId="1" applyFont="1" applyBorder="1" applyAlignment="1">
      <alignment horizontal="center" vertical="center"/>
    </xf>
    <xf numFmtId="3" fontId="18" fillId="0" borderId="134" xfId="1" applyNumberFormat="1" applyFont="1" applyBorder="1" applyAlignment="1">
      <alignment horizontal="center" vertical="center"/>
    </xf>
    <xf numFmtId="3" fontId="18" fillId="0" borderId="26" xfId="1" applyNumberFormat="1" applyFont="1" applyBorder="1" applyAlignment="1">
      <alignment horizontal="center" vertical="center"/>
    </xf>
    <xf numFmtId="0" fontId="18" fillId="0" borderId="26" xfId="1" applyFont="1" applyBorder="1" applyAlignment="1">
      <alignment horizontal="center" vertical="center"/>
    </xf>
    <xf numFmtId="167" fontId="18" fillId="0" borderId="135" xfId="1" applyNumberFormat="1" applyFont="1" applyBorder="1" applyAlignment="1">
      <alignment vertical="center"/>
    </xf>
    <xf numFmtId="3" fontId="18" fillId="0" borderId="26" xfId="1" applyNumberFormat="1" applyFont="1" applyBorder="1" applyAlignment="1">
      <alignment vertical="center"/>
    </xf>
    <xf numFmtId="167" fontId="18" fillId="0" borderId="135" xfId="44" applyNumberFormat="1" applyFont="1" applyBorder="1" applyAlignment="1">
      <alignment vertical="center"/>
    </xf>
    <xf numFmtId="0" fontId="10" fillId="21" borderId="8" xfId="1" applyFont="1" applyFill="1" applyBorder="1" applyAlignment="1">
      <alignment horizontal="center" vertical="center"/>
    </xf>
    <xf numFmtId="41" fontId="10" fillId="21" borderId="3" xfId="1" applyNumberFormat="1" applyFont="1" applyFill="1" applyBorder="1" applyAlignment="1">
      <alignment vertical="center"/>
    </xf>
    <xf numFmtId="0" fontId="10" fillId="0" borderId="42" xfId="1" applyFont="1" applyFill="1" applyBorder="1" applyAlignment="1">
      <alignment horizontal="center" vertical="center"/>
    </xf>
    <xf numFmtId="3" fontId="10" fillId="0" borderId="42" xfId="1" applyNumberFormat="1" applyFont="1" applyFill="1" applyBorder="1" applyAlignment="1">
      <alignment horizontal="center" vertical="center"/>
    </xf>
    <xf numFmtId="3" fontId="10" fillId="0" borderId="0" xfId="1" applyNumberFormat="1" applyFont="1" applyFill="1" applyBorder="1" applyAlignment="1">
      <alignment horizontal="center" vertical="center"/>
    </xf>
    <xf numFmtId="1" fontId="10" fillId="0" borderId="0" xfId="1" applyNumberFormat="1" applyFont="1" applyFill="1" applyBorder="1" applyAlignment="1">
      <alignment horizontal="center" vertical="center"/>
    </xf>
    <xf numFmtId="167" fontId="10" fillId="0" borderId="3" xfId="1" applyNumberFormat="1" applyFont="1" applyFill="1" applyBorder="1" applyAlignment="1">
      <alignment horizontal="right" vertical="center"/>
    </xf>
    <xf numFmtId="167" fontId="10" fillId="0" borderId="3" xfId="44" applyNumberFormat="1" applyFont="1" applyFill="1" applyBorder="1" applyAlignment="1">
      <alignment horizontal="right" vertical="center"/>
    </xf>
    <xf numFmtId="0" fontId="8" fillId="0" borderId="0" xfId="3" applyFill="1"/>
    <xf numFmtId="0" fontId="10" fillId="2" borderId="8" xfId="1" applyFont="1" applyFill="1" applyBorder="1" applyAlignment="1">
      <alignment horizontal="center" vertical="center"/>
    </xf>
    <xf numFmtId="41" fontId="10" fillId="2" borderId="3" xfId="1" applyNumberFormat="1" applyFont="1" applyFill="1" applyBorder="1" applyAlignment="1">
      <alignment vertical="center"/>
    </xf>
    <xf numFmtId="3" fontId="8" fillId="0" borderId="42" xfId="13" applyNumberFormat="1" applyFont="1" applyBorder="1" applyAlignment="1">
      <alignment horizontal="center" vertical="center"/>
    </xf>
    <xf numFmtId="3" fontId="8" fillId="0" borderId="0" xfId="13" applyNumberFormat="1" applyFont="1" applyBorder="1" applyAlignment="1">
      <alignment horizontal="center" vertical="center"/>
    </xf>
    <xf numFmtId="1" fontId="8" fillId="0" borderId="0" xfId="13" applyNumberFormat="1" applyFont="1" applyBorder="1" applyAlignment="1">
      <alignment horizontal="center" vertical="center"/>
    </xf>
    <xf numFmtId="167" fontId="8" fillId="0" borderId="3" xfId="13" applyNumberFormat="1" applyFont="1" applyBorder="1" applyAlignment="1">
      <alignment vertical="center"/>
    </xf>
    <xf numFmtId="3" fontId="8" fillId="0" borderId="0" xfId="13" applyNumberFormat="1" applyFont="1" applyBorder="1" applyAlignment="1">
      <alignment vertical="center"/>
    </xf>
    <xf numFmtId="167" fontId="8" fillId="0" borderId="3" xfId="44" applyNumberFormat="1" applyFont="1" applyBorder="1" applyAlignment="1">
      <alignment vertical="center"/>
    </xf>
    <xf numFmtId="0" fontId="27" fillId="0" borderId="0" xfId="13"/>
    <xf numFmtId="0" fontId="8" fillId="0" borderId="8" xfId="1" applyFont="1" applyBorder="1" applyAlignment="1">
      <alignment horizontal="center" vertical="center"/>
    </xf>
    <xf numFmtId="3" fontId="8" fillId="0" borderId="42" xfId="1" applyNumberFormat="1" applyFont="1" applyBorder="1" applyAlignment="1">
      <alignment horizontal="center" vertical="center"/>
    </xf>
    <xf numFmtId="3" fontId="8" fillId="0" borderId="0" xfId="1" applyNumberFormat="1" applyFont="1" applyBorder="1" applyAlignment="1">
      <alignment horizontal="center" vertical="center"/>
    </xf>
    <xf numFmtId="1" fontId="8" fillId="0" borderId="0" xfId="1" applyNumberFormat="1" applyFont="1" applyBorder="1" applyAlignment="1">
      <alignment horizontal="center" vertical="center"/>
    </xf>
    <xf numFmtId="167" fontId="8" fillId="0" borderId="0" xfId="44" applyNumberFormat="1" applyFont="1" applyBorder="1" applyAlignment="1">
      <alignment horizontal="right" vertical="center"/>
    </xf>
    <xf numFmtId="167" fontId="8" fillId="0" borderId="3" xfId="44" applyNumberFormat="1" applyFont="1" applyBorder="1" applyAlignment="1">
      <alignment horizontal="right" vertical="center"/>
    </xf>
    <xf numFmtId="3" fontId="8" fillId="0" borderId="0" xfId="1" applyNumberFormat="1" applyFont="1" applyFill="1" applyBorder="1" applyAlignment="1">
      <alignment horizontal="center" vertical="center"/>
    </xf>
    <xf numFmtId="167" fontId="8" fillId="0" borderId="3" xfId="44" applyNumberFormat="1" applyFont="1" applyFill="1" applyBorder="1" applyAlignment="1">
      <alignment horizontal="right" vertical="center"/>
    </xf>
    <xf numFmtId="0" fontId="8" fillId="0" borderId="8" xfId="1" applyFont="1" applyFill="1" applyBorder="1" applyAlignment="1">
      <alignment horizontal="center" vertical="center"/>
    </xf>
    <xf numFmtId="2" fontId="10" fillId="0" borderId="42" xfId="52" applyNumberFormat="1" applyFont="1" applyFill="1" applyBorder="1" applyAlignment="1">
      <alignment vertical="center"/>
    </xf>
    <xf numFmtId="2" fontId="10" fillId="0" borderId="0" xfId="52" applyNumberFormat="1" applyFont="1" applyFill="1" applyBorder="1" applyAlignment="1">
      <alignment vertical="center"/>
    </xf>
    <xf numFmtId="1" fontId="10" fillId="0" borderId="0" xfId="52" applyNumberFormat="1" applyFont="1" applyFill="1" applyBorder="1" applyAlignment="1">
      <alignment vertical="center"/>
    </xf>
    <xf numFmtId="0" fontId="10" fillId="0" borderId="0" xfId="52" applyFont="1" applyFill="1" applyBorder="1" applyAlignment="1">
      <alignment vertical="center"/>
    </xf>
    <xf numFmtId="4" fontId="10" fillId="0" borderId="3" xfId="52" applyNumberFormat="1" applyFont="1" applyFill="1" applyBorder="1" applyAlignment="1">
      <alignment vertical="center"/>
    </xf>
    <xf numFmtId="0" fontId="18" fillId="0" borderId="0" xfId="52" applyFont="1" applyFill="1"/>
    <xf numFmtId="0" fontId="1" fillId="0" borderId="0" xfId="52" applyFill="1"/>
    <xf numFmtId="167" fontId="10" fillId="0" borderId="91" xfId="13" applyNumberFormat="1" applyFont="1" applyFill="1" applyBorder="1" applyAlignment="1">
      <alignment vertical="center"/>
    </xf>
    <xf numFmtId="0" fontId="27" fillId="0" borderId="0" xfId="13" applyFill="1"/>
    <xf numFmtId="0" fontId="10" fillId="0" borderId="8" xfId="1" applyFont="1" applyFill="1" applyBorder="1" applyAlignment="1">
      <alignment horizontal="center" vertical="center"/>
    </xf>
    <xf numFmtId="167" fontId="10" fillId="0" borderId="0" xfId="44" applyNumberFormat="1" applyFont="1" applyFill="1" applyBorder="1" applyAlignment="1">
      <alignment horizontal="right" vertical="center"/>
    </xf>
    <xf numFmtId="167" fontId="8" fillId="0" borderId="3" xfId="1" applyNumberFormat="1" applyFont="1" applyBorder="1" applyAlignment="1">
      <alignment horizontal="right" vertical="center"/>
    </xf>
    <xf numFmtId="1" fontId="20" fillId="0" borderId="0" xfId="1" applyNumberFormat="1" applyFont="1" applyBorder="1" applyAlignment="1">
      <alignment horizontal="center" vertical="center"/>
    </xf>
    <xf numFmtId="3" fontId="8" fillId="0" borderId="38" xfId="1" applyNumberFormat="1" applyFont="1" applyBorder="1" applyAlignment="1">
      <alignment horizontal="center" vertical="center"/>
    </xf>
    <xf numFmtId="1" fontId="8" fillId="0" borderId="39" xfId="1" applyNumberFormat="1" applyFont="1" applyBorder="1" applyAlignment="1">
      <alignment horizontal="center" vertical="center"/>
    </xf>
    <xf numFmtId="3" fontId="8" fillId="0" borderId="39" xfId="1" applyNumberFormat="1" applyFont="1" applyBorder="1" applyAlignment="1">
      <alignment horizontal="center" vertical="center"/>
    </xf>
    <xf numFmtId="3" fontId="8" fillId="0" borderId="39" xfId="1" applyNumberFormat="1" applyFont="1" applyFill="1" applyBorder="1" applyAlignment="1">
      <alignment horizontal="center" vertical="center"/>
    </xf>
    <xf numFmtId="167" fontId="8" fillId="0" borderId="50" xfId="44" applyNumberFormat="1" applyFont="1" applyFill="1" applyBorder="1" applyAlignment="1">
      <alignment horizontal="right" vertical="center"/>
    </xf>
    <xf numFmtId="3" fontId="10" fillId="2" borderId="12" xfId="1" applyNumberFormat="1" applyFont="1" applyFill="1" applyBorder="1" applyAlignment="1">
      <alignment horizontal="center" vertical="center"/>
    </xf>
    <xf numFmtId="3" fontId="10" fillId="2" borderId="13" xfId="1" applyNumberFormat="1" applyFont="1" applyFill="1" applyBorder="1" applyAlignment="1">
      <alignment horizontal="center" vertical="center"/>
    </xf>
    <xf numFmtId="1" fontId="10" fillId="2" borderId="13" xfId="1" applyNumberFormat="1" applyFont="1" applyFill="1" applyBorder="1" applyAlignment="1">
      <alignment horizontal="center" vertical="center"/>
    </xf>
    <xf numFmtId="167" fontId="10" fillId="2" borderId="13" xfId="1" applyNumberFormat="1" applyFont="1" applyFill="1" applyBorder="1" applyAlignment="1">
      <alignment horizontal="center" vertical="center"/>
    </xf>
    <xf numFmtId="167" fontId="10" fillId="2" borderId="11" xfId="44" applyNumberFormat="1" applyFont="1" applyFill="1" applyBorder="1" applyAlignment="1">
      <alignment horizontal="center" vertical="center"/>
    </xf>
    <xf numFmtId="167" fontId="18" fillId="0" borderId="0" xfId="44" applyNumberFormat="1" applyFont="1" applyAlignment="1">
      <alignment vertical="center"/>
    </xf>
    <xf numFmtId="41" fontId="30" fillId="2" borderId="3" xfId="1" applyNumberFormat="1" applyFont="1" applyFill="1" applyBorder="1" applyAlignment="1">
      <alignment vertical="center"/>
    </xf>
    <xf numFmtId="41" fontId="18" fillId="0" borderId="42" xfId="1" applyNumberFormat="1" applyFont="1" applyBorder="1" applyAlignment="1">
      <alignment horizontal="center" vertical="center"/>
    </xf>
    <xf numFmtId="41" fontId="18" fillId="0" borderId="0" xfId="16" applyNumberFormat="1" applyFont="1" applyBorder="1" applyAlignment="1">
      <alignment vertical="center"/>
    </xf>
    <xf numFmtId="41" fontId="18" fillId="0" borderId="3" xfId="17" applyNumberFormat="1" applyFont="1" applyBorder="1" applyAlignment="1">
      <alignment vertical="center"/>
    </xf>
    <xf numFmtId="41" fontId="18" fillId="0" borderId="3" xfId="1" applyNumberFormat="1" applyFont="1" applyBorder="1" applyAlignment="1">
      <alignment vertical="center"/>
    </xf>
    <xf numFmtId="41" fontId="18" fillId="0" borderId="0" xfId="17" applyNumberFormat="1" applyFont="1" applyBorder="1" applyAlignment="1">
      <alignment vertical="center"/>
    </xf>
    <xf numFmtId="0" fontId="9" fillId="0" borderId="42" xfId="1" applyFont="1" applyBorder="1" applyAlignment="1">
      <alignment horizontal="left" vertical="center"/>
    </xf>
    <xf numFmtId="41" fontId="9" fillId="0" borderId="42" xfId="1" applyNumberFormat="1" applyFont="1" applyBorder="1" applyAlignment="1">
      <alignment horizontal="left" vertical="center"/>
    </xf>
    <xf numFmtId="41" fontId="30" fillId="2" borderId="13" xfId="1" applyNumberFormat="1" applyFont="1" applyFill="1" applyBorder="1" applyAlignment="1">
      <alignment vertical="center"/>
    </xf>
    <xf numFmtId="41" fontId="30" fillId="2" borderId="11" xfId="1" applyNumberFormat="1" applyFont="1" applyFill="1" applyBorder="1" applyAlignment="1">
      <alignment vertical="center"/>
    </xf>
    <xf numFmtId="4" fontId="18" fillId="0" borderId="0" xfId="3" applyNumberFormat="1" applyFont="1"/>
    <xf numFmtId="0" fontId="9" fillId="0" borderId="8" xfId="1" applyFont="1" applyBorder="1" applyAlignment="1">
      <alignment horizontal="center" vertical="center"/>
    </xf>
    <xf numFmtId="3" fontId="9" fillId="4" borderId="49" xfId="1" applyNumberFormat="1" applyFont="1" applyFill="1" applyBorder="1" applyAlignment="1">
      <alignment horizontal="center" vertical="center" textRotation="90" wrapText="1"/>
    </xf>
    <xf numFmtId="3" fontId="12" fillId="4" borderId="1" xfId="1" applyNumberFormat="1" applyFont="1" applyFill="1" applyBorder="1" applyAlignment="1">
      <alignment horizontal="center" vertical="center" textRotation="90" wrapText="1"/>
    </xf>
    <xf numFmtId="167" fontId="12" fillId="4" borderId="19" xfId="1" applyNumberFormat="1" applyFont="1" applyFill="1" applyBorder="1" applyAlignment="1">
      <alignment horizontal="center" vertical="center" textRotation="90" wrapText="1"/>
    </xf>
    <xf numFmtId="3" fontId="9" fillId="4" borderId="17" xfId="1" applyNumberFormat="1" applyFont="1" applyFill="1" applyBorder="1" applyAlignment="1">
      <alignment horizontal="center" vertical="center" textRotation="90" wrapText="1"/>
    </xf>
    <xf numFmtId="167" fontId="12" fillId="4" borderId="19" xfId="44" applyNumberFormat="1" applyFont="1" applyFill="1" applyBorder="1" applyAlignment="1">
      <alignment horizontal="center" vertical="center" textRotation="90" wrapText="1"/>
    </xf>
    <xf numFmtId="41" fontId="18" fillId="0" borderId="42" xfId="17" applyNumberFormat="1" applyFont="1" applyBorder="1" applyAlignment="1">
      <alignment horizontal="center" vertical="center"/>
    </xf>
    <xf numFmtId="41" fontId="18" fillId="0" borderId="0" xfId="17" applyNumberFormat="1" applyFont="1" applyBorder="1" applyAlignment="1">
      <alignment horizontal="center" vertical="center"/>
    </xf>
    <xf numFmtId="41" fontId="30" fillId="2" borderId="13" xfId="1" applyNumberFormat="1" applyFont="1" applyFill="1" applyBorder="1" applyAlignment="1">
      <alignment horizontal="center" vertical="center"/>
    </xf>
    <xf numFmtId="0" fontId="30" fillId="6" borderId="13" xfId="1" applyFont="1" applyFill="1" applyBorder="1" applyAlignment="1">
      <alignment horizontal="center" vertical="center"/>
    </xf>
    <xf numFmtId="0" fontId="18" fillId="0" borderId="0" xfId="1" applyFont="1" applyBorder="1" applyAlignment="1">
      <alignment vertical="center"/>
    </xf>
    <xf numFmtId="0" fontId="30" fillId="2" borderId="0" xfId="1" applyFont="1" applyFill="1" applyBorder="1" applyAlignment="1">
      <alignment vertical="center"/>
    </xf>
    <xf numFmtId="0" fontId="30" fillId="2" borderId="0" xfId="1" applyFont="1" applyFill="1" applyBorder="1" applyAlignment="1">
      <alignment horizontal="center" vertical="center"/>
    </xf>
    <xf numFmtId="0" fontId="30" fillId="0" borderId="0" xfId="1" applyFont="1" applyFill="1" applyBorder="1" applyAlignment="1">
      <alignment vertical="center"/>
    </xf>
    <xf numFmtId="0" fontId="30" fillId="0" borderId="0" xfId="1" applyFont="1" applyFill="1" applyBorder="1" applyAlignment="1">
      <alignment horizontal="center" vertical="center"/>
    </xf>
    <xf numFmtId="4" fontId="30" fillId="0" borderId="3" xfId="1" applyNumberFormat="1" applyFont="1" applyFill="1" applyBorder="1" applyAlignment="1">
      <alignment vertical="center"/>
    </xf>
    <xf numFmtId="0" fontId="9" fillId="4" borderId="17" xfId="1" applyFont="1" applyFill="1" applyBorder="1" applyAlignment="1">
      <alignment horizontal="center" vertical="center" textRotation="90" wrapText="1"/>
    </xf>
    <xf numFmtId="0" fontId="18" fillId="0" borderId="42" xfId="1" applyFont="1" applyBorder="1" applyAlignment="1">
      <alignment vertical="center"/>
    </xf>
    <xf numFmtId="0" fontId="30" fillId="2" borderId="42" xfId="1" applyFont="1" applyFill="1" applyBorder="1" applyAlignment="1">
      <alignment vertical="center"/>
    </xf>
    <xf numFmtId="0" fontId="30" fillId="0" borderId="42" xfId="1" applyFont="1" applyFill="1" applyBorder="1" applyAlignment="1">
      <alignment vertical="center"/>
    </xf>
    <xf numFmtId="0" fontId="8" fillId="5" borderId="0" xfId="3" applyFill="1"/>
    <xf numFmtId="0" fontId="8" fillId="5" borderId="0" xfId="3" applyFill="1" applyAlignment="1">
      <alignment horizontal="center"/>
    </xf>
    <xf numFmtId="4" fontId="8" fillId="5" borderId="0" xfId="3" applyNumberFormat="1" applyFill="1"/>
    <xf numFmtId="167" fontId="18" fillId="5" borderId="0" xfId="44" applyNumberFormat="1" applyFont="1" applyFill="1" applyAlignment="1">
      <alignment vertical="center"/>
    </xf>
    <xf numFmtId="41" fontId="10" fillId="21" borderId="0" xfId="1" applyNumberFormat="1" applyFont="1" applyFill="1" applyBorder="1" applyAlignment="1">
      <alignment horizontal="center" vertical="center"/>
    </xf>
    <xf numFmtId="41" fontId="10" fillId="21" borderId="0" xfId="1" applyNumberFormat="1" applyFont="1" applyFill="1" applyBorder="1" applyAlignment="1">
      <alignment vertical="center"/>
    </xf>
    <xf numFmtId="0" fontId="18" fillId="0" borderId="0" xfId="1" applyFont="1" applyFill="1" applyBorder="1" applyAlignment="1">
      <alignment vertical="center"/>
    </xf>
    <xf numFmtId="0" fontId="18" fillId="0" borderId="0" xfId="1" applyFont="1" applyFill="1" applyBorder="1" applyAlignment="1">
      <alignment horizontal="center" vertical="center"/>
    </xf>
    <xf numFmtId="0" fontId="33" fillId="0" borderId="0" xfId="1" applyFont="1" applyFill="1" applyBorder="1" applyAlignment="1">
      <alignment vertical="center"/>
    </xf>
    <xf numFmtId="0" fontId="33" fillId="0" borderId="0" xfId="1" applyFont="1" applyFill="1" applyBorder="1" applyAlignment="1">
      <alignment horizontal="center" vertical="center"/>
    </xf>
    <xf numFmtId="1" fontId="34" fillId="0" borderId="0" xfId="1" applyNumberFormat="1" applyFont="1" applyFill="1" applyBorder="1" applyAlignment="1">
      <alignment horizontal="center" vertical="center"/>
    </xf>
    <xf numFmtId="0" fontId="34" fillId="0" borderId="0" xfId="1" applyFont="1" applyFill="1" applyBorder="1" applyAlignment="1">
      <alignment vertical="center"/>
    </xf>
    <xf numFmtId="0" fontId="34" fillId="0" borderId="0" xfId="1" applyFont="1" applyFill="1" applyBorder="1" applyAlignment="1">
      <alignment horizontal="center" vertical="center"/>
    </xf>
    <xf numFmtId="10" fontId="33" fillId="0" borderId="0" xfId="1" applyNumberFormat="1" applyFont="1" applyFill="1" applyBorder="1" applyAlignment="1">
      <alignment vertical="center"/>
    </xf>
    <xf numFmtId="10" fontId="18" fillId="0" borderId="0" xfId="1" applyNumberFormat="1" applyFont="1" applyFill="1" applyBorder="1" applyAlignment="1">
      <alignment vertical="center"/>
    </xf>
    <xf numFmtId="0" fontId="34" fillId="0" borderId="3" xfId="1" applyFont="1" applyFill="1" applyBorder="1" applyAlignment="1">
      <alignment horizontal="center" vertical="center"/>
    </xf>
    <xf numFmtId="0" fontId="35" fillId="2" borderId="0" xfId="1" applyFont="1" applyFill="1" applyBorder="1" applyAlignment="1">
      <alignment horizontal="center" vertical="center"/>
    </xf>
    <xf numFmtId="10" fontId="30" fillId="2" borderId="0" xfId="1" applyNumberFormat="1" applyFont="1" applyFill="1" applyBorder="1" applyAlignment="1">
      <alignment vertical="center"/>
    </xf>
    <xf numFmtId="1" fontId="35" fillId="2" borderId="0" xfId="1" applyNumberFormat="1" applyFont="1" applyFill="1" applyBorder="1" applyAlignment="1">
      <alignment horizontal="center" vertical="center"/>
    </xf>
    <xf numFmtId="0" fontId="35" fillId="2" borderId="0" xfId="1" applyFont="1" applyFill="1" applyBorder="1" applyAlignment="1">
      <alignment vertical="center"/>
    </xf>
    <xf numFmtId="0" fontId="36" fillId="2" borderId="0" xfId="1" applyFont="1" applyFill="1" applyBorder="1" applyAlignment="1">
      <alignment vertical="center"/>
    </xf>
    <xf numFmtId="0" fontId="36" fillId="2" borderId="0" xfId="1" applyFont="1" applyFill="1" applyBorder="1" applyAlignment="1">
      <alignment horizontal="center" vertical="center"/>
    </xf>
    <xf numFmtId="3" fontId="8" fillId="5" borderId="0" xfId="3" applyNumberFormat="1" applyFill="1"/>
    <xf numFmtId="0" fontId="28" fillId="5" borderId="0" xfId="3" applyFont="1" applyFill="1" applyBorder="1" applyAlignment="1">
      <alignment horizontal="center"/>
    </xf>
    <xf numFmtId="167" fontId="28" fillId="5" borderId="0" xfId="44" applyNumberFormat="1" applyFont="1" applyFill="1" applyAlignment="1">
      <alignment vertical="center"/>
    </xf>
    <xf numFmtId="41" fontId="10" fillId="2" borderId="0" xfId="1" applyNumberFormat="1" applyFont="1" applyFill="1" applyBorder="1" applyAlignment="1">
      <alignment horizontal="center" vertical="center"/>
    </xf>
    <xf numFmtId="41" fontId="10" fillId="2" borderId="0" xfId="1" applyNumberFormat="1" applyFont="1" applyFill="1" applyBorder="1" applyAlignment="1">
      <alignment vertical="center"/>
    </xf>
    <xf numFmtId="0" fontId="8" fillId="0" borderId="42" xfId="13" applyFont="1" applyBorder="1" applyAlignment="1">
      <alignment horizontal="center" vertical="center"/>
    </xf>
    <xf numFmtId="0" fontId="8" fillId="0" borderId="42" xfId="1" applyFont="1" applyFill="1" applyBorder="1" applyAlignment="1">
      <alignment horizontal="center" vertical="center"/>
    </xf>
    <xf numFmtId="0" fontId="10" fillId="0" borderId="42" xfId="52" applyFont="1" applyFill="1" applyBorder="1" applyAlignment="1">
      <alignment horizontal="center" vertical="center"/>
    </xf>
    <xf numFmtId="0" fontId="10" fillId="0" borderId="0" xfId="52" applyFont="1" applyFill="1" applyBorder="1" applyAlignment="1">
      <alignment horizontal="center" vertical="center"/>
    </xf>
    <xf numFmtId="0" fontId="10" fillId="0" borderId="42" xfId="13" applyFont="1" applyFill="1" applyBorder="1" applyAlignment="1">
      <alignment horizontal="center" vertical="center"/>
    </xf>
    <xf numFmtId="3" fontId="10" fillId="0" borderId="0" xfId="13" applyNumberFormat="1" applyFont="1" applyFill="1" applyBorder="1" applyAlignment="1">
      <alignment vertical="center"/>
    </xf>
    <xf numFmtId="2" fontId="10" fillId="0" borderId="0" xfId="13" applyNumberFormat="1" applyFont="1" applyFill="1" applyBorder="1" applyAlignment="1">
      <alignment vertical="center"/>
    </xf>
    <xf numFmtId="1" fontId="10" fillId="0" borderId="0" xfId="13" applyNumberFormat="1" applyFont="1" applyFill="1" applyBorder="1" applyAlignment="1">
      <alignment horizontal="center" vertical="center"/>
    </xf>
    <xf numFmtId="3" fontId="10" fillId="0" borderId="0" xfId="13" applyNumberFormat="1" applyFont="1" applyFill="1" applyBorder="1" applyAlignment="1">
      <alignment horizontal="center" vertical="center"/>
    </xf>
    <xf numFmtId="167" fontId="10" fillId="0" borderId="3" xfId="44" applyNumberFormat="1" applyFont="1" applyFill="1" applyBorder="1" applyAlignment="1">
      <alignment vertical="center"/>
    </xf>
    <xf numFmtId="0" fontId="18" fillId="5" borderId="42" xfId="1" applyFont="1" applyFill="1" applyBorder="1" applyAlignment="1">
      <alignment horizontal="left" vertical="center"/>
    </xf>
    <xf numFmtId="3" fontId="30" fillId="5" borderId="0" xfId="1" applyNumberFormat="1" applyFont="1" applyFill="1" applyBorder="1" applyAlignment="1">
      <alignment horizontal="center" vertical="center"/>
    </xf>
    <xf numFmtId="167" fontId="30" fillId="5" borderId="0" xfId="1" applyNumberFormat="1" applyFont="1" applyFill="1" applyBorder="1" applyAlignment="1">
      <alignment vertical="center"/>
    </xf>
    <xf numFmtId="3" fontId="30" fillId="5" borderId="0" xfId="1" applyNumberFormat="1" applyFont="1" applyFill="1" applyBorder="1" applyAlignment="1">
      <alignment vertical="center"/>
    </xf>
    <xf numFmtId="3" fontId="18" fillId="5" borderId="0" xfId="3" applyNumberFormat="1" applyFont="1" applyFill="1" applyBorder="1" applyAlignment="1">
      <alignment horizontal="center"/>
    </xf>
    <xf numFmtId="3" fontId="8" fillId="5" borderId="0" xfId="3" applyNumberFormat="1" applyFill="1" applyBorder="1"/>
    <xf numFmtId="167" fontId="18" fillId="5" borderId="3" xfId="44" applyNumberFormat="1" applyFont="1" applyFill="1" applyBorder="1"/>
    <xf numFmtId="3" fontId="18" fillId="5" borderId="0" xfId="1" applyNumberFormat="1" applyFont="1" applyFill="1" applyBorder="1" applyAlignment="1">
      <alignment horizontal="center" vertical="center"/>
    </xf>
    <xf numFmtId="0" fontId="18" fillId="5" borderId="0" xfId="1" applyFont="1" applyFill="1" applyBorder="1" applyAlignment="1">
      <alignment horizontal="center" vertical="center"/>
    </xf>
    <xf numFmtId="167" fontId="18" fillId="5" borderId="0" xfId="1" applyNumberFormat="1" applyFont="1" applyFill="1" applyBorder="1" applyAlignment="1">
      <alignment vertical="center"/>
    </xf>
    <xf numFmtId="3" fontId="18" fillId="5" borderId="0" xfId="1" applyNumberFormat="1" applyFont="1" applyFill="1" applyBorder="1" applyAlignment="1">
      <alignment vertical="center"/>
    </xf>
    <xf numFmtId="167" fontId="18" fillId="5" borderId="3" xfId="44" applyNumberFormat="1" applyFont="1" applyFill="1" applyBorder="1" applyAlignment="1">
      <alignment vertical="center"/>
    </xf>
    <xf numFmtId="0" fontId="18" fillId="5" borderId="42" xfId="1" applyFont="1" applyFill="1" applyBorder="1" applyAlignment="1">
      <alignment horizontal="center" vertical="center"/>
    </xf>
    <xf numFmtId="0" fontId="28" fillId="5" borderId="0" xfId="1" applyFont="1" applyFill="1" applyBorder="1" applyAlignment="1">
      <alignment horizontal="center" vertical="center"/>
    </xf>
    <xf numFmtId="0" fontId="28" fillId="5" borderId="3" xfId="1" applyFont="1" applyFill="1" applyBorder="1" applyAlignment="1">
      <alignment vertical="center"/>
    </xf>
    <xf numFmtId="0" fontId="10" fillId="8" borderId="42" xfId="33" applyFont="1" applyFill="1" applyBorder="1" applyAlignment="1">
      <alignment horizontal="left"/>
    </xf>
    <xf numFmtId="0" fontId="28" fillId="5" borderId="3" xfId="3" applyFont="1" applyFill="1" applyBorder="1"/>
    <xf numFmtId="41" fontId="30" fillId="2" borderId="0" xfId="1" applyNumberFormat="1" applyFont="1" applyFill="1" applyBorder="1" applyAlignment="1">
      <alignment vertical="center"/>
    </xf>
    <xf numFmtId="41" fontId="30" fillId="2" borderId="0" xfId="1" applyNumberFormat="1" applyFont="1" applyFill="1" applyBorder="1" applyAlignment="1">
      <alignment horizontal="center" vertical="center"/>
    </xf>
    <xf numFmtId="41" fontId="18" fillId="0" borderId="0" xfId="1" applyNumberFormat="1" applyFont="1" applyBorder="1" applyAlignment="1">
      <alignment vertical="center"/>
    </xf>
    <xf numFmtId="41" fontId="18" fillId="0" borderId="0" xfId="16" applyNumberFormat="1" applyFont="1" applyBorder="1" applyAlignment="1">
      <alignment horizontal="center" vertical="center"/>
    </xf>
    <xf numFmtId="41" fontId="18" fillId="0" borderId="0" xfId="1" applyNumberFormat="1" applyFont="1" applyBorder="1" applyAlignment="1">
      <alignment horizontal="center" vertical="center"/>
    </xf>
    <xf numFmtId="0" fontId="8" fillId="5" borderId="0" xfId="3" applyFill="1" applyBorder="1"/>
    <xf numFmtId="0" fontId="18" fillId="5" borderId="3" xfId="3" applyFont="1" applyFill="1" applyBorder="1"/>
    <xf numFmtId="0" fontId="18" fillId="5" borderId="42" xfId="1" applyFont="1" applyFill="1" applyBorder="1" applyAlignment="1">
      <alignment vertical="center"/>
    </xf>
    <xf numFmtId="0" fontId="18" fillId="5" borderId="0" xfId="1" applyFont="1" applyFill="1" applyBorder="1" applyAlignment="1">
      <alignment vertical="center"/>
    </xf>
    <xf numFmtId="4" fontId="28" fillId="5" borderId="3" xfId="1" applyNumberFormat="1" applyFont="1" applyFill="1" applyBorder="1" applyAlignment="1">
      <alignment vertical="center"/>
    </xf>
    <xf numFmtId="167" fontId="9" fillId="0" borderId="40" xfId="4" applyNumberFormat="1" applyFont="1" applyBorder="1" applyAlignment="1">
      <alignment horizontal="right" vertical="center" wrapText="1"/>
    </xf>
    <xf numFmtId="0" fontId="9" fillId="5" borderId="26" xfId="3" applyFont="1" applyFill="1" applyBorder="1" applyAlignment="1">
      <alignment horizontal="left" indent="2"/>
    </xf>
    <xf numFmtId="0" fontId="9" fillId="5" borderId="0" xfId="3" applyFont="1" applyFill="1" applyBorder="1" applyAlignment="1">
      <alignment horizontal="left" indent="2"/>
    </xf>
    <xf numFmtId="0" fontId="10" fillId="5" borderId="0" xfId="3" applyFont="1" applyFill="1" applyAlignment="1">
      <alignment horizontal="left"/>
    </xf>
    <xf numFmtId="0" fontId="12" fillId="5" borderId="0" xfId="0" quotePrefix="1" applyFont="1" applyFill="1" applyAlignment="1"/>
    <xf numFmtId="0" fontId="14" fillId="5" borderId="8" xfId="0" applyFont="1" applyFill="1" applyBorder="1"/>
    <xf numFmtId="167" fontId="14" fillId="5" borderId="8" xfId="4" applyNumberFormat="1" applyFont="1" applyFill="1" applyBorder="1"/>
    <xf numFmtId="167" fontId="14" fillId="5" borderId="0" xfId="4" applyNumberFormat="1" applyFont="1" applyFill="1" applyBorder="1"/>
    <xf numFmtId="167" fontId="14" fillId="5" borderId="3" xfId="4" applyNumberFormat="1" applyFont="1" applyFill="1" applyBorder="1"/>
    <xf numFmtId="167" fontId="15" fillId="5" borderId="3" xfId="4" applyNumberFormat="1" applyFont="1" applyFill="1" applyBorder="1"/>
    <xf numFmtId="167" fontId="14" fillId="5" borderId="7" xfId="4" applyNumberFormat="1" applyFont="1" applyFill="1" applyBorder="1"/>
    <xf numFmtId="10" fontId="14" fillId="5" borderId="8" xfId="5" applyNumberFormat="1" applyFont="1" applyFill="1" applyBorder="1"/>
    <xf numFmtId="167" fontId="15" fillId="5" borderId="0" xfId="4" applyNumberFormat="1" applyFont="1" applyFill="1" applyBorder="1"/>
    <xf numFmtId="10" fontId="15" fillId="5" borderId="8" xfId="5" applyNumberFormat="1" applyFont="1" applyFill="1" applyBorder="1"/>
    <xf numFmtId="0" fontId="15" fillId="5" borderId="8" xfId="0" applyFont="1" applyFill="1" applyBorder="1" applyAlignment="1"/>
    <xf numFmtId="167" fontId="14" fillId="5" borderId="0" xfId="4" applyNumberFormat="1" applyFont="1" applyFill="1" applyBorder="1" applyAlignment="1"/>
    <xf numFmtId="167" fontId="14" fillId="5" borderId="8" xfId="4" applyNumberFormat="1" applyFont="1" applyFill="1" applyBorder="1" applyAlignment="1"/>
    <xf numFmtId="167" fontId="14" fillId="5" borderId="3" xfId="4" applyNumberFormat="1" applyFont="1" applyFill="1" applyBorder="1" applyAlignment="1"/>
    <xf numFmtId="0" fontId="14" fillId="5" borderId="6" xfId="0" applyFont="1" applyFill="1" applyBorder="1"/>
    <xf numFmtId="167" fontId="14" fillId="5" borderId="6" xfId="4" applyNumberFormat="1" applyFont="1" applyFill="1" applyBorder="1"/>
    <xf numFmtId="0" fontId="18" fillId="0" borderId="42" xfId="3" applyFont="1" applyBorder="1" applyAlignment="1">
      <alignment horizontal="left"/>
    </xf>
    <xf numFmtId="0" fontId="30" fillId="5" borderId="0" xfId="3" applyFont="1" applyFill="1" applyAlignment="1">
      <alignment horizontal="center"/>
    </xf>
    <xf numFmtId="170" fontId="30" fillId="5" borderId="0" xfId="17" applyNumberFormat="1" applyFont="1" applyFill="1" applyAlignment="1">
      <alignment horizontal="center"/>
    </xf>
    <xf numFmtId="10" fontId="30" fillId="5" borderId="0" xfId="11" applyNumberFormat="1" applyFont="1" applyFill="1" applyAlignment="1">
      <alignment horizontal="center"/>
    </xf>
    <xf numFmtId="170" fontId="30" fillId="5" borderId="0" xfId="17" applyNumberFormat="1" applyFont="1" applyFill="1" applyAlignment="1">
      <alignment vertical="center"/>
    </xf>
    <xf numFmtId="10" fontId="30" fillId="5" borderId="0" xfId="11" applyNumberFormat="1" applyFont="1" applyFill="1" applyAlignment="1">
      <alignment vertical="center"/>
    </xf>
    <xf numFmtId="0" fontId="9" fillId="5" borderId="0" xfId="3" applyFont="1" applyFill="1" applyAlignment="1">
      <alignment wrapText="1"/>
    </xf>
    <xf numFmtId="0" fontId="18" fillId="8" borderId="0" xfId="13" applyFont="1" applyFill="1"/>
    <xf numFmtId="0" fontId="27" fillId="5" borderId="0" xfId="13" applyFill="1"/>
    <xf numFmtId="0" fontId="18" fillId="5" borderId="0" xfId="52" applyFont="1" applyFill="1"/>
    <xf numFmtId="0" fontId="1" fillId="5" borderId="0" xfId="52" applyFill="1"/>
    <xf numFmtId="4" fontId="1" fillId="5" borderId="0" xfId="52" applyNumberFormat="1" applyFill="1"/>
    <xf numFmtId="0" fontId="18" fillId="5" borderId="0" xfId="13" applyFont="1" applyFill="1"/>
    <xf numFmtId="0" fontId="18" fillId="5" borderId="0" xfId="13" applyFont="1" applyFill="1" applyAlignment="1">
      <alignment horizontal="center"/>
    </xf>
    <xf numFmtId="0" fontId="61" fillId="7" borderId="8" xfId="43" applyFont="1" applyFill="1" applyBorder="1" applyAlignment="1">
      <alignment horizontal="center"/>
    </xf>
    <xf numFmtId="0" fontId="62" fillId="0" borderId="8" xfId="43" applyFont="1" applyBorder="1" applyAlignment="1">
      <alignment horizontal="center"/>
    </xf>
    <xf numFmtId="0" fontId="61" fillId="19" borderId="8" xfId="43" applyFont="1" applyFill="1" applyBorder="1" applyAlignment="1">
      <alignment horizontal="center"/>
    </xf>
    <xf numFmtId="0" fontId="18" fillId="0" borderId="7" xfId="20" applyFont="1" applyBorder="1" applyAlignment="1">
      <alignment horizontal="center" vertical="center"/>
    </xf>
    <xf numFmtId="0" fontId="18" fillId="0" borderId="8" xfId="20" applyFont="1" applyBorder="1" applyAlignment="1">
      <alignment horizontal="center" vertical="center" wrapText="1"/>
    </xf>
    <xf numFmtId="0" fontId="32" fillId="0" borderId="18" xfId="37" applyFont="1" applyFill="1" applyBorder="1" applyAlignment="1">
      <alignment horizontal="right" vertical="center"/>
    </xf>
    <xf numFmtId="1" fontId="32" fillId="0" borderId="18" xfId="37" applyNumberFormat="1" applyFont="1" applyFill="1" applyBorder="1" applyAlignment="1">
      <alignment horizontal="right" vertical="center"/>
    </xf>
    <xf numFmtId="49" fontId="32" fillId="0" borderId="18" xfId="38" applyNumberFormat="1" applyFont="1" applyFill="1" applyBorder="1" applyAlignment="1">
      <alignment horizontal="right" vertical="center"/>
    </xf>
    <xf numFmtId="49" fontId="32" fillId="0" borderId="18" xfId="15" applyNumberFormat="1" applyFont="1" applyFill="1" applyBorder="1" applyAlignment="1">
      <alignment horizontal="right" vertical="center"/>
    </xf>
    <xf numFmtId="0" fontId="30" fillId="0" borderId="0" xfId="31" applyFont="1" applyFill="1" applyAlignment="1">
      <alignment vertical="center"/>
    </xf>
    <xf numFmtId="0" fontId="30" fillId="0" borderId="0" xfId="31" applyFont="1" applyFill="1" applyAlignment="1">
      <alignment horizontal="center" vertical="center"/>
    </xf>
    <xf numFmtId="0" fontId="30" fillId="0" borderId="0" xfId="31" applyFont="1" applyFill="1" applyAlignment="1">
      <alignment horizontal="left" vertical="center"/>
    </xf>
    <xf numFmtId="0" fontId="30" fillId="0" borderId="0" xfId="1" applyFont="1" applyFill="1" applyAlignment="1">
      <alignment horizontal="left" vertical="center"/>
    </xf>
    <xf numFmtId="0" fontId="30" fillId="0" borderId="0" xfId="32" applyFont="1" applyFill="1"/>
    <xf numFmtId="49" fontId="44" fillId="0" borderId="0" xfId="18" quotePrefix="1" applyNumberFormat="1" applyFont="1" applyFill="1" applyAlignment="1">
      <alignment horizontal="left" vertical="center"/>
    </xf>
    <xf numFmtId="0" fontId="18" fillId="0" borderId="0" xfId="32" applyFont="1" applyFill="1" applyAlignment="1">
      <alignment horizontal="left"/>
    </xf>
    <xf numFmtId="0" fontId="18" fillId="0" borderId="0" xfId="31" applyFont="1" applyFill="1" applyAlignment="1">
      <alignment horizontal="center" vertical="center" wrapText="1"/>
    </xf>
    <xf numFmtId="0" fontId="30" fillId="0" borderId="0" xfId="31" applyFont="1" applyFill="1" applyAlignment="1">
      <alignment horizontal="center" vertical="center" textRotation="90" wrapText="1"/>
    </xf>
    <xf numFmtId="0" fontId="32" fillId="0" borderId="18" xfId="33" applyFont="1" applyFill="1" applyBorder="1" applyAlignment="1">
      <alignment horizontal="left"/>
    </xf>
    <xf numFmtId="0" fontId="32" fillId="0" borderId="18" xfId="33" applyFont="1" applyFill="1" applyBorder="1" applyAlignment="1">
      <alignment horizontal="right"/>
    </xf>
    <xf numFmtId="0" fontId="32" fillId="0" borderId="18" xfId="33" applyNumberFormat="1" applyFont="1" applyFill="1" applyBorder="1" applyAlignment="1">
      <alignment horizontal="right"/>
    </xf>
    <xf numFmtId="4" fontId="32" fillId="0" borderId="18" xfId="33" applyNumberFormat="1" applyFont="1" applyFill="1" applyBorder="1" applyAlignment="1">
      <alignment horizontal="right"/>
    </xf>
    <xf numFmtId="0" fontId="18" fillId="0" borderId="0" xfId="33" applyFont="1" applyFill="1"/>
    <xf numFmtId="0" fontId="27" fillId="0" borderId="0" xfId="33" applyFill="1"/>
    <xf numFmtId="49" fontId="32" fillId="0" borderId="18" xfId="32" applyNumberFormat="1" applyFont="1" applyFill="1" applyBorder="1" applyAlignment="1">
      <alignment horizontal="right" vertical="center"/>
    </xf>
    <xf numFmtId="4" fontId="32" fillId="0" borderId="18" xfId="1" applyNumberFormat="1" applyFont="1" applyFill="1" applyBorder="1" applyAlignment="1">
      <alignment horizontal="right" vertical="center"/>
    </xf>
    <xf numFmtId="49" fontId="32" fillId="0" borderId="18" xfId="32" applyNumberFormat="1" applyFont="1" applyFill="1" applyBorder="1" applyAlignment="1">
      <alignment horizontal="right"/>
    </xf>
    <xf numFmtId="0" fontId="52" fillId="0" borderId="18" xfId="32" applyFont="1" applyFill="1" applyBorder="1" applyAlignment="1">
      <alignment horizontal="left" vertical="center"/>
    </xf>
    <xf numFmtId="0" fontId="52" fillId="0" borderId="18" xfId="32" applyFont="1" applyFill="1" applyBorder="1" applyAlignment="1">
      <alignment horizontal="left"/>
    </xf>
    <xf numFmtId="49" fontId="32" fillId="0" borderId="18" xfId="32" quotePrefix="1" applyNumberFormat="1" applyFont="1" applyFill="1" applyBorder="1" applyAlignment="1">
      <alignment horizontal="right"/>
    </xf>
    <xf numFmtId="49" fontId="53" fillId="0" borderId="18" xfId="32" applyNumberFormat="1" applyFont="1" applyFill="1" applyBorder="1" applyAlignment="1">
      <alignment horizontal="right"/>
    </xf>
    <xf numFmtId="0" fontId="52" fillId="0" borderId="18" xfId="32" applyFont="1" applyFill="1" applyBorder="1" applyAlignment="1">
      <alignment horizontal="right"/>
    </xf>
    <xf numFmtId="2" fontId="32" fillId="0" borderId="18" xfId="32" applyNumberFormat="1" applyFont="1" applyFill="1" applyBorder="1" applyAlignment="1">
      <alignment horizontal="right"/>
    </xf>
    <xf numFmtId="3" fontId="32" fillId="0" borderId="18" xfId="32" applyNumberFormat="1" applyFont="1" applyFill="1" applyBorder="1" applyAlignment="1">
      <alignment horizontal="right" vertical="center"/>
    </xf>
    <xf numFmtId="179" fontId="32" fillId="0" borderId="18" xfId="32" applyNumberFormat="1" applyFont="1" applyFill="1" applyBorder="1" applyAlignment="1">
      <alignment horizontal="right" vertical="center"/>
    </xf>
    <xf numFmtId="0" fontId="31" fillId="0" borderId="18" xfId="32" applyFont="1" applyFill="1" applyBorder="1" applyAlignment="1">
      <alignment horizontal="right" vertical="center"/>
    </xf>
    <xf numFmtId="179" fontId="32" fillId="0" borderId="18" xfId="32" applyNumberFormat="1" applyFont="1" applyFill="1" applyBorder="1" applyAlignment="1">
      <alignment horizontal="right"/>
    </xf>
    <xf numFmtId="0" fontId="10" fillId="0" borderId="0" xfId="31" applyFont="1" applyFill="1" applyAlignment="1">
      <alignment vertical="center"/>
    </xf>
    <xf numFmtId="179" fontId="31" fillId="0" borderId="18" xfId="34" applyNumberFormat="1" applyFont="1" applyFill="1" applyBorder="1" applyAlignment="1">
      <alignment horizontal="right" vertical="center"/>
    </xf>
    <xf numFmtId="179" fontId="31" fillId="0" borderId="18" xfId="34" applyNumberFormat="1" applyFont="1" applyFill="1" applyBorder="1" applyAlignment="1">
      <alignment horizontal="right"/>
    </xf>
    <xf numFmtId="179" fontId="32" fillId="0" borderId="18" xfId="31" applyNumberFormat="1" applyFont="1" applyFill="1" applyBorder="1" applyAlignment="1">
      <alignment horizontal="right"/>
    </xf>
    <xf numFmtId="0" fontId="52" fillId="0" borderId="18" xfId="32" applyFont="1" applyFill="1" applyBorder="1" applyAlignment="1">
      <alignment horizontal="right" vertical="center"/>
    </xf>
    <xf numFmtId="179" fontId="32" fillId="0" borderId="18" xfId="31" applyNumberFormat="1" applyFont="1" applyFill="1" applyBorder="1" applyAlignment="1">
      <alignment horizontal="right" vertical="center"/>
    </xf>
    <xf numFmtId="0" fontId="32" fillId="0" borderId="18" xfId="33" applyFont="1" applyFill="1" applyBorder="1" applyAlignment="1">
      <alignment horizontal="right" vertical="center"/>
    </xf>
    <xf numFmtId="179" fontId="32" fillId="0" borderId="18" xfId="33" applyNumberFormat="1" applyFont="1" applyFill="1" applyBorder="1" applyAlignment="1">
      <alignment horizontal="right" vertical="center"/>
    </xf>
    <xf numFmtId="0" fontId="32" fillId="0" borderId="18" xfId="31" applyFont="1" applyFill="1" applyBorder="1" applyAlignment="1">
      <alignment horizontal="left" vertical="center"/>
    </xf>
    <xf numFmtId="3" fontId="32" fillId="0" borderId="18" xfId="31" applyNumberFormat="1" applyFont="1" applyFill="1" applyBorder="1" applyAlignment="1">
      <alignment horizontal="right" vertical="center"/>
    </xf>
    <xf numFmtId="4" fontId="32" fillId="0" borderId="18" xfId="31" applyNumberFormat="1" applyFont="1" applyFill="1" applyBorder="1" applyAlignment="1">
      <alignment horizontal="right"/>
    </xf>
    <xf numFmtId="49" fontId="32" fillId="0" borderId="18" xfId="31" applyNumberFormat="1" applyFont="1" applyFill="1" applyBorder="1" applyAlignment="1">
      <alignment horizontal="right" vertical="center"/>
    </xf>
    <xf numFmtId="0" fontId="52" fillId="0" borderId="18" xfId="31" applyFont="1" applyFill="1" applyBorder="1" applyAlignment="1">
      <alignment horizontal="left" vertical="center"/>
    </xf>
    <xf numFmtId="49" fontId="32" fillId="0" borderId="18" xfId="31" applyNumberFormat="1" applyFont="1" applyFill="1" applyBorder="1" applyAlignment="1">
      <alignment horizontal="left" vertical="center"/>
    </xf>
    <xf numFmtId="49" fontId="52" fillId="0" borderId="18" xfId="31" applyNumberFormat="1" applyFont="1" applyFill="1" applyBorder="1" applyAlignment="1">
      <alignment horizontal="left" vertical="center"/>
    </xf>
    <xf numFmtId="14" fontId="32" fillId="0" borderId="18" xfId="31" applyNumberFormat="1" applyFont="1" applyFill="1" applyBorder="1" applyAlignment="1">
      <alignment horizontal="left"/>
    </xf>
    <xf numFmtId="49" fontId="32" fillId="0" borderId="18" xfId="31" quotePrefix="1" applyNumberFormat="1" applyFont="1" applyFill="1" applyBorder="1" applyAlignment="1">
      <alignment horizontal="right" vertical="center"/>
    </xf>
    <xf numFmtId="0" fontId="52" fillId="0" borderId="18" xfId="31" applyFont="1" applyFill="1" applyBorder="1" applyAlignment="1">
      <alignment horizontal="left"/>
    </xf>
    <xf numFmtId="0" fontId="52" fillId="0" borderId="18" xfId="31" applyFont="1" applyFill="1" applyBorder="1" applyAlignment="1">
      <alignment horizontal="right"/>
    </xf>
    <xf numFmtId="49" fontId="52" fillId="0" borderId="18" xfId="31" applyNumberFormat="1" applyFont="1" applyFill="1" applyBorder="1" applyAlignment="1">
      <alignment horizontal="right"/>
    </xf>
    <xf numFmtId="49" fontId="52" fillId="0" borderId="18" xfId="31" quotePrefix="1" applyNumberFormat="1" applyFont="1" applyFill="1" applyBorder="1" applyAlignment="1">
      <alignment horizontal="right"/>
    </xf>
    <xf numFmtId="0" fontId="52" fillId="0" borderId="18" xfId="31" quotePrefix="1" applyFont="1" applyFill="1" applyBorder="1" applyAlignment="1">
      <alignment horizontal="right"/>
    </xf>
    <xf numFmtId="0" fontId="54" fillId="0" borderId="18" xfId="31" applyFont="1" applyFill="1" applyBorder="1" applyAlignment="1">
      <alignment horizontal="left"/>
    </xf>
    <xf numFmtId="49" fontId="52" fillId="0" borderId="18" xfId="31" applyNumberFormat="1" applyFont="1" applyFill="1" applyBorder="1" applyAlignment="1">
      <alignment horizontal="right" vertical="center"/>
    </xf>
    <xf numFmtId="0" fontId="32" fillId="0" borderId="18" xfId="1" applyFont="1" applyFill="1" applyBorder="1" applyAlignment="1">
      <alignment horizontal="right" vertical="center"/>
    </xf>
    <xf numFmtId="171" fontId="32" fillId="0" borderId="18" xfId="32" applyNumberFormat="1" applyFont="1" applyFill="1" applyBorder="1" applyAlignment="1">
      <alignment horizontal="right" vertical="center"/>
    </xf>
    <xf numFmtId="180" fontId="32" fillId="0" borderId="18" xfId="32" applyNumberFormat="1" applyFont="1" applyFill="1" applyBorder="1" applyAlignment="1">
      <alignment horizontal="right" vertical="center"/>
    </xf>
    <xf numFmtId="4" fontId="32" fillId="0" borderId="18" xfId="32" applyNumberFormat="1" applyFont="1" applyFill="1" applyBorder="1" applyAlignment="1">
      <alignment horizontal="right" vertical="center"/>
    </xf>
    <xf numFmtId="0" fontId="32" fillId="0" borderId="18" xfId="32" applyNumberFormat="1" applyFont="1" applyFill="1" applyBorder="1" applyAlignment="1">
      <alignment horizontal="right"/>
    </xf>
    <xf numFmtId="0" fontId="32" fillId="0" borderId="18" xfId="32" applyFont="1" applyFill="1" applyBorder="1" applyAlignment="1">
      <alignment horizontal="left" vertical="top"/>
    </xf>
    <xf numFmtId="49" fontId="52" fillId="0" borderId="18" xfId="33" applyNumberFormat="1" applyFont="1" applyFill="1" applyBorder="1" applyAlignment="1">
      <alignment horizontal="right" vertical="center"/>
    </xf>
    <xf numFmtId="0" fontId="32" fillId="0" borderId="18" xfId="36" applyFont="1" applyFill="1" applyBorder="1" applyAlignment="1">
      <alignment horizontal="left" vertical="center"/>
    </xf>
    <xf numFmtId="0" fontId="52" fillId="0" borderId="18" xfId="33" applyFont="1" applyFill="1" applyBorder="1" applyAlignment="1">
      <alignment horizontal="left" vertical="center"/>
    </xf>
    <xf numFmtId="0" fontId="32" fillId="0" borderId="18" xfId="33" applyFont="1" applyFill="1" applyBorder="1" applyAlignment="1">
      <alignment horizontal="left" vertical="center" wrapText="1"/>
    </xf>
    <xf numFmtId="0" fontId="52" fillId="0" borderId="18" xfId="33" applyFont="1" applyFill="1" applyBorder="1" applyAlignment="1">
      <alignment horizontal="right" vertical="center"/>
    </xf>
    <xf numFmtId="1" fontId="32" fillId="0" borderId="18" xfId="31" applyNumberFormat="1" applyFont="1" applyFill="1" applyBorder="1" applyAlignment="1">
      <alignment horizontal="left" vertical="center"/>
    </xf>
    <xf numFmtId="1" fontId="32" fillId="0" borderId="18" xfId="31" applyNumberFormat="1" applyFont="1" applyFill="1" applyBorder="1" applyAlignment="1">
      <alignment horizontal="right" vertical="center"/>
    </xf>
    <xf numFmtId="0" fontId="32" fillId="0" borderId="18" xfId="31" quotePrefix="1" applyFont="1" applyFill="1" applyBorder="1" applyAlignment="1">
      <alignment horizontal="right"/>
    </xf>
    <xf numFmtId="1" fontId="32" fillId="0" borderId="18" xfId="31" applyNumberFormat="1" applyFont="1" applyFill="1" applyBorder="1" applyAlignment="1">
      <alignment horizontal="left"/>
    </xf>
    <xf numFmtId="2" fontId="32" fillId="0" borderId="18" xfId="31" applyNumberFormat="1" applyFont="1" applyFill="1" applyBorder="1" applyAlignment="1">
      <alignment horizontal="right"/>
    </xf>
    <xf numFmtId="171" fontId="32" fillId="0" borderId="18" xfId="31" applyNumberFormat="1" applyFont="1" applyFill="1" applyBorder="1" applyAlignment="1">
      <alignment horizontal="right"/>
    </xf>
    <xf numFmtId="49" fontId="32" fillId="0" borderId="18" xfId="38" applyNumberFormat="1" applyFont="1" applyFill="1" applyBorder="1" applyAlignment="1">
      <alignment horizontal="left" vertical="center"/>
    </xf>
    <xf numFmtId="182" fontId="32" fillId="0" borderId="18" xfId="38" applyNumberFormat="1" applyFont="1" applyFill="1" applyBorder="1" applyAlignment="1">
      <alignment horizontal="left" vertical="center"/>
    </xf>
    <xf numFmtId="0" fontId="32" fillId="0" borderId="18" xfId="37" quotePrefix="1" applyFont="1" applyFill="1" applyBorder="1" applyAlignment="1">
      <alignment horizontal="right" vertical="center"/>
    </xf>
    <xf numFmtId="4" fontId="32" fillId="0" borderId="18" xfId="31" applyNumberFormat="1" applyFont="1" applyFill="1" applyBorder="1" applyAlignment="1">
      <alignment horizontal="right" vertical="center"/>
    </xf>
    <xf numFmtId="0" fontId="54" fillId="0" borderId="18" xfId="31" applyFont="1" applyFill="1" applyBorder="1" applyAlignment="1">
      <alignment horizontal="left" vertical="center"/>
    </xf>
    <xf numFmtId="0" fontId="54" fillId="0" borderId="18" xfId="31" applyFont="1" applyFill="1" applyBorder="1" applyAlignment="1">
      <alignment horizontal="right" vertical="center"/>
    </xf>
    <xf numFmtId="49" fontId="32" fillId="0" borderId="18" xfId="34" applyNumberFormat="1" applyFont="1" applyFill="1" applyBorder="1" applyAlignment="1">
      <alignment horizontal="right" vertical="center"/>
    </xf>
    <xf numFmtId="4" fontId="32" fillId="0" borderId="18" xfId="34" applyNumberFormat="1" applyFont="1" applyFill="1" applyBorder="1" applyAlignment="1">
      <alignment horizontal="right" vertical="center"/>
    </xf>
    <xf numFmtId="49" fontId="53" fillId="0" borderId="18" xfId="32" applyNumberFormat="1" applyFont="1" applyFill="1" applyBorder="1" applyAlignment="1">
      <alignment horizontal="right" vertical="center"/>
    </xf>
    <xf numFmtId="0" fontId="53" fillId="0" borderId="18" xfId="32" applyFont="1" applyFill="1" applyBorder="1" applyAlignment="1">
      <alignment horizontal="left" vertical="center"/>
    </xf>
    <xf numFmtId="4" fontId="32" fillId="0" borderId="18" xfId="40" applyNumberFormat="1" applyFont="1" applyFill="1" applyBorder="1" applyAlignment="1">
      <alignment horizontal="right" vertical="center"/>
    </xf>
    <xf numFmtId="183" fontId="32" fillId="0" borderId="18" xfId="32" applyNumberFormat="1" applyFont="1" applyFill="1" applyBorder="1" applyAlignment="1">
      <alignment horizontal="right"/>
    </xf>
    <xf numFmtId="0" fontId="32" fillId="0" borderId="0" xfId="1" applyFont="1" applyFill="1" applyBorder="1" applyAlignment="1">
      <alignment horizontal="left" vertical="center"/>
    </xf>
    <xf numFmtId="0" fontId="32" fillId="0" borderId="0" xfId="32" applyFont="1" applyFill="1" applyBorder="1" applyAlignment="1">
      <alignment horizontal="right"/>
    </xf>
    <xf numFmtId="1" fontId="32" fillId="0" borderId="0" xfId="32" applyNumberFormat="1" applyFont="1" applyFill="1" applyBorder="1" applyAlignment="1">
      <alignment horizontal="right"/>
    </xf>
    <xf numFmtId="183" fontId="32" fillId="0" borderId="0" xfId="32" applyNumberFormat="1" applyFont="1" applyFill="1" applyBorder="1" applyAlignment="1">
      <alignment horizontal="right"/>
    </xf>
    <xf numFmtId="49" fontId="53" fillId="0" borderId="18" xfId="31" applyNumberFormat="1" applyFont="1" applyFill="1" applyBorder="1" applyAlignment="1">
      <alignment horizontal="left" vertical="center"/>
    </xf>
    <xf numFmtId="0" fontId="53" fillId="0" borderId="18" xfId="31" applyFont="1" applyFill="1" applyBorder="1" applyAlignment="1">
      <alignment horizontal="right" vertical="center"/>
    </xf>
    <xf numFmtId="1" fontId="32" fillId="0" borderId="18" xfId="31" quotePrefix="1" applyNumberFormat="1" applyFont="1" applyFill="1" applyBorder="1" applyAlignment="1">
      <alignment horizontal="right" vertical="center"/>
    </xf>
    <xf numFmtId="0" fontId="18" fillId="0" borderId="0" xfId="31" applyFont="1" applyFill="1"/>
    <xf numFmtId="0" fontId="18" fillId="0" borderId="0" xfId="31" applyFont="1" applyFill="1" applyAlignment="1">
      <alignment horizontal="left"/>
    </xf>
    <xf numFmtId="171" fontId="18" fillId="0" borderId="0" xfId="31" applyNumberFormat="1" applyFont="1" applyFill="1"/>
    <xf numFmtId="0" fontId="8" fillId="0" borderId="0" xfId="31" applyFont="1" applyFill="1" applyAlignment="1">
      <alignment horizontal="center" vertical="center"/>
    </xf>
    <xf numFmtId="0" fontId="8" fillId="0" borderId="0" xfId="31" applyFont="1" applyFill="1" applyAlignment="1">
      <alignment horizontal="left" vertical="center"/>
    </xf>
    <xf numFmtId="0" fontId="8" fillId="0" borderId="0" xfId="31" applyFont="1" applyFill="1" applyBorder="1" applyAlignment="1">
      <alignment vertical="center"/>
    </xf>
    <xf numFmtId="0" fontId="18" fillId="0" borderId="0" xfId="32" applyFont="1" applyFill="1" applyBorder="1"/>
    <xf numFmtId="0" fontId="18" fillId="0" borderId="0" xfId="33" applyFont="1" applyFill="1" applyBorder="1"/>
    <xf numFmtId="49" fontId="51" fillId="0" borderId="0" xfId="33" applyNumberFormat="1" applyFont="1" applyFill="1" applyBorder="1" applyAlignment="1">
      <alignment horizontal="left" vertical="center" wrapText="1"/>
    </xf>
    <xf numFmtId="14" fontId="51" fillId="0" borderId="0" xfId="33" applyNumberFormat="1" applyFont="1" applyFill="1" applyBorder="1" applyAlignment="1">
      <alignment horizontal="left" vertical="center" wrapText="1"/>
    </xf>
    <xf numFmtId="0" fontId="27" fillId="0" borderId="0" xfId="33" applyFill="1" applyBorder="1"/>
    <xf numFmtId="0" fontId="30" fillId="4" borderId="95" xfId="31" applyFont="1" applyFill="1" applyBorder="1" applyAlignment="1">
      <alignment horizontal="center" vertical="center" wrapText="1"/>
    </xf>
    <xf numFmtId="0" fontId="30" fillId="4" borderId="96" xfId="31" applyFont="1" applyFill="1" applyBorder="1" applyAlignment="1">
      <alignment horizontal="center" vertical="center" wrapText="1"/>
    </xf>
    <xf numFmtId="0" fontId="30" fillId="4" borderId="97" xfId="31" applyFont="1" applyFill="1" applyBorder="1" applyAlignment="1">
      <alignment horizontal="center" vertical="center" wrapText="1"/>
    </xf>
    <xf numFmtId="0" fontId="30" fillId="4" borderId="97" xfId="31" applyFont="1" applyFill="1" applyBorder="1" applyAlignment="1">
      <alignment horizontal="left" vertical="center" wrapText="1"/>
    </xf>
    <xf numFmtId="0" fontId="30" fillId="4" borderId="96" xfId="31" applyFont="1" applyFill="1" applyBorder="1" applyAlignment="1">
      <alignment horizontal="left" vertical="center" wrapText="1"/>
    </xf>
    <xf numFmtId="0" fontId="30" fillId="4" borderId="86" xfId="31" applyFont="1" applyFill="1" applyBorder="1" applyAlignment="1">
      <alignment horizontal="center" vertical="center" wrapText="1"/>
    </xf>
    <xf numFmtId="178" fontId="30" fillId="4" borderId="95" xfId="31" applyNumberFormat="1" applyFont="1" applyFill="1" applyBorder="1" applyAlignment="1">
      <alignment horizontal="center" vertical="center" textRotation="90" wrapText="1"/>
    </xf>
    <xf numFmtId="178" fontId="30" fillId="4" borderId="97" xfId="31" applyNumberFormat="1" applyFont="1" applyFill="1" applyBorder="1" applyAlignment="1">
      <alignment horizontal="center" vertical="center" textRotation="90" wrapText="1"/>
    </xf>
    <xf numFmtId="178" fontId="30" fillId="4" borderId="98" xfId="31" applyNumberFormat="1" applyFont="1" applyFill="1" applyBorder="1" applyAlignment="1">
      <alignment horizontal="center" vertical="center" textRotation="90" wrapText="1"/>
    </xf>
    <xf numFmtId="3" fontId="18" fillId="5" borderId="7" xfId="3" applyNumberFormat="1" applyFont="1" applyFill="1" applyBorder="1" applyAlignment="1">
      <alignment horizontal="center"/>
    </xf>
    <xf numFmtId="0" fontId="18" fillId="5" borderId="6" xfId="3" applyFont="1" applyFill="1" applyBorder="1" applyAlignment="1">
      <alignment horizontal="center"/>
    </xf>
    <xf numFmtId="0" fontId="10" fillId="7" borderId="4" xfId="1" applyFont="1" applyFill="1" applyBorder="1" applyAlignment="1">
      <alignment horizontal="center" vertical="center"/>
    </xf>
    <xf numFmtId="0" fontId="10" fillId="7" borderId="12" xfId="1" applyFont="1" applyFill="1" applyBorder="1" applyAlignment="1">
      <alignment horizontal="center" vertical="center"/>
    </xf>
    <xf numFmtId="41" fontId="10" fillId="7" borderId="4" xfId="1" applyNumberFormat="1" applyFont="1" applyFill="1" applyBorder="1" applyAlignment="1">
      <alignment vertical="center"/>
    </xf>
    <xf numFmtId="0" fontId="10" fillId="7" borderId="11" xfId="1" applyFont="1" applyFill="1" applyBorder="1" applyAlignment="1">
      <alignment vertical="center"/>
    </xf>
    <xf numFmtId="0" fontId="10" fillId="7" borderId="22" xfId="1" applyFont="1" applyFill="1" applyBorder="1" applyAlignment="1">
      <alignment horizontal="center" vertical="center"/>
    </xf>
    <xf numFmtId="4" fontId="10" fillId="7" borderId="4" xfId="1" applyNumberFormat="1" applyFont="1" applyFill="1" applyBorder="1" applyAlignment="1">
      <alignment horizontal="right" vertical="center"/>
    </xf>
    <xf numFmtId="0" fontId="18" fillId="0" borderId="20" xfId="1" applyFont="1" applyFill="1" applyBorder="1" applyAlignment="1">
      <alignment horizontal="center" vertical="center"/>
    </xf>
    <xf numFmtId="0" fontId="18" fillId="0" borderId="20" xfId="1" applyFont="1" applyFill="1" applyBorder="1" applyAlignment="1">
      <alignment horizontal="center" vertical="center" wrapText="1"/>
    </xf>
    <xf numFmtId="0" fontId="18" fillId="0" borderId="20" xfId="1" applyFont="1" applyFill="1" applyBorder="1" applyAlignment="1">
      <alignment vertical="center" wrapText="1"/>
    </xf>
    <xf numFmtId="44" fontId="18" fillId="0" borderId="20" xfId="1" applyNumberFormat="1" applyFont="1" applyFill="1" applyBorder="1" applyAlignment="1">
      <alignment vertical="center"/>
    </xf>
    <xf numFmtId="14" fontId="18" fillId="0" borderId="20" xfId="1" applyNumberFormat="1" applyFont="1" applyFill="1" applyBorder="1" applyAlignment="1">
      <alignment horizontal="center" vertical="center"/>
    </xf>
    <xf numFmtId="176" fontId="18" fillId="0" borderId="20" xfId="1" applyNumberFormat="1" applyFont="1" applyFill="1" applyBorder="1" applyAlignment="1">
      <alignment horizontal="center" vertical="center"/>
    </xf>
    <xf numFmtId="0" fontId="30" fillId="4" borderId="27" xfId="1" applyFont="1" applyFill="1" applyBorder="1" applyAlignment="1">
      <alignment horizontal="center" vertical="center"/>
    </xf>
    <xf numFmtId="0" fontId="30" fillId="4" borderId="28" xfId="1" applyFont="1" applyFill="1" applyBorder="1" applyAlignment="1">
      <alignment horizontal="center" vertical="center" wrapText="1"/>
    </xf>
    <xf numFmtId="0" fontId="30" fillId="4" borderId="30" xfId="1" applyFont="1" applyFill="1" applyBorder="1" applyAlignment="1">
      <alignment horizontal="center" vertical="center" wrapText="1"/>
    </xf>
    <xf numFmtId="0" fontId="18" fillId="0" borderId="17" xfId="1" applyFont="1" applyFill="1" applyBorder="1" applyAlignment="1">
      <alignment horizontal="justify" vertical="center" wrapText="1"/>
    </xf>
    <xf numFmtId="0" fontId="18" fillId="0" borderId="19" xfId="1" applyFont="1" applyFill="1" applyBorder="1" applyAlignment="1">
      <alignment vertical="center"/>
    </xf>
    <xf numFmtId="0" fontId="18" fillId="0" borderId="51" xfId="1" applyFont="1" applyFill="1" applyBorder="1" applyAlignment="1">
      <alignment horizontal="justify" vertical="center" wrapText="1"/>
    </xf>
    <xf numFmtId="0" fontId="18" fillId="0" borderId="53" xfId="1" applyFont="1" applyFill="1" applyBorder="1" applyAlignment="1">
      <alignment vertical="center"/>
    </xf>
    <xf numFmtId="0" fontId="30" fillId="2" borderId="31" xfId="1" applyFont="1" applyFill="1" applyBorder="1" applyAlignment="1">
      <alignment horizontal="center" vertical="center"/>
    </xf>
    <xf numFmtId="0" fontId="30" fillId="2" borderId="32" xfId="1" applyFont="1" applyFill="1" applyBorder="1" applyAlignment="1">
      <alignment horizontal="center" vertical="center"/>
    </xf>
    <xf numFmtId="0" fontId="30" fillId="2" borderId="32" xfId="1" applyFont="1" applyFill="1" applyBorder="1" applyAlignment="1">
      <alignment vertical="center"/>
    </xf>
    <xf numFmtId="0" fontId="30" fillId="2" borderId="43" xfId="1" applyFont="1" applyFill="1" applyBorder="1" applyAlignment="1">
      <alignment vertical="center"/>
    </xf>
    <xf numFmtId="0" fontId="30" fillId="7" borderId="18" xfId="3" applyFont="1" applyFill="1" applyBorder="1" applyAlignment="1">
      <alignment horizontal="center"/>
    </xf>
    <xf numFmtId="3" fontId="30" fillId="7" borderId="18" xfId="3" applyNumberFormat="1" applyFont="1" applyFill="1" applyBorder="1"/>
    <xf numFmtId="4" fontId="30" fillId="7" borderId="18" xfId="3" applyNumberFormat="1" applyFont="1" applyFill="1" applyBorder="1"/>
    <xf numFmtId="0" fontId="30" fillId="7" borderId="4" xfId="15" applyFont="1" applyFill="1" applyBorder="1" applyAlignment="1">
      <alignment horizontal="center"/>
    </xf>
    <xf numFmtId="3" fontId="30" fillId="7" borderId="4" xfId="15" applyNumberFormat="1" applyFont="1" applyFill="1" applyBorder="1" applyAlignment="1">
      <alignment horizontal="center"/>
    </xf>
    <xf numFmtId="4" fontId="30" fillId="7" borderId="59" xfId="15" applyNumberFormat="1" applyFont="1" applyFill="1" applyBorder="1"/>
    <xf numFmtId="4" fontId="30" fillId="7" borderId="13" xfId="15" applyNumberFormat="1" applyFont="1" applyFill="1" applyBorder="1"/>
    <xf numFmtId="4" fontId="30" fillId="7" borderId="21" xfId="15" applyNumberFormat="1" applyFont="1" applyFill="1" applyBorder="1"/>
    <xf numFmtId="4" fontId="30" fillId="7" borderId="11" xfId="15" applyNumberFormat="1" applyFont="1" applyFill="1" applyBorder="1"/>
    <xf numFmtId="4" fontId="30" fillId="7" borderId="4" xfId="15" applyNumberFormat="1" applyFont="1" applyFill="1" applyBorder="1"/>
    <xf numFmtId="3" fontId="30" fillId="7" borderId="13" xfId="15" applyNumberFormat="1" applyFont="1" applyFill="1" applyBorder="1" applyAlignment="1">
      <alignment horizontal="center"/>
    </xf>
    <xf numFmtId="0" fontId="10" fillId="4" borderId="5" xfId="1" applyFont="1" applyFill="1" applyBorder="1" applyAlignment="1">
      <alignment horizontal="center" vertical="center"/>
    </xf>
    <xf numFmtId="0" fontId="10" fillId="4" borderId="5" xfId="1" applyFont="1" applyFill="1" applyBorder="1" applyAlignment="1">
      <alignment horizontal="center" vertical="center" wrapText="1"/>
    </xf>
    <xf numFmtId="0" fontId="8" fillId="0" borderId="2" xfId="1" applyFont="1" applyFill="1" applyBorder="1" applyAlignment="1">
      <alignment horizontal="left" vertical="center"/>
    </xf>
    <xf numFmtId="0" fontId="8" fillId="0" borderId="42" xfId="1" applyFont="1" applyFill="1" applyBorder="1" applyAlignment="1">
      <alignment horizontal="left" vertical="center"/>
    </xf>
    <xf numFmtId="0" fontId="10" fillId="4" borderId="122" xfId="1" applyFont="1" applyFill="1" applyBorder="1" applyAlignment="1">
      <alignment horizontal="center" vertical="center" wrapText="1"/>
    </xf>
    <xf numFmtId="0" fontId="8" fillId="0" borderId="49" xfId="1" applyFont="1" applyBorder="1" applyAlignment="1">
      <alignment vertical="center"/>
    </xf>
    <xf numFmtId="0" fontId="10" fillId="2" borderId="59" xfId="1" applyFont="1" applyFill="1" applyBorder="1" applyAlignment="1">
      <alignment vertical="center"/>
    </xf>
    <xf numFmtId="0" fontId="8" fillId="0" borderId="17" xfId="1" applyFont="1" applyBorder="1" applyAlignment="1">
      <alignment vertical="center"/>
    </xf>
    <xf numFmtId="41" fontId="8" fillId="0" borderId="19" xfId="14" applyNumberFormat="1" applyFont="1" applyFill="1" applyBorder="1" applyAlignment="1">
      <alignment vertical="center"/>
    </xf>
    <xf numFmtId="0" fontId="10" fillId="2" borderId="21" xfId="1" applyFont="1" applyFill="1" applyBorder="1" applyAlignment="1">
      <alignment vertical="center"/>
    </xf>
    <xf numFmtId="0" fontId="10" fillId="4" borderId="29" xfId="1" applyFont="1" applyFill="1" applyBorder="1" applyAlignment="1">
      <alignment horizontal="center" vertical="center" wrapText="1"/>
    </xf>
    <xf numFmtId="41" fontId="8" fillId="0" borderId="1" xfId="14" applyNumberFormat="1" applyFont="1" applyFill="1" applyBorder="1" applyAlignment="1">
      <alignment vertical="center"/>
    </xf>
    <xf numFmtId="41" fontId="10" fillId="2" borderId="10" xfId="1" applyNumberFormat="1" applyFont="1" applyFill="1" applyBorder="1" applyAlignment="1">
      <alignment vertical="center"/>
    </xf>
    <xf numFmtId="3" fontId="8" fillId="5" borderId="49" xfId="1" applyNumberFormat="1" applyFont="1" applyFill="1" applyBorder="1" applyAlignment="1">
      <alignment vertical="center"/>
    </xf>
    <xf numFmtId="0" fontId="30" fillId="4" borderId="4" xfId="3" applyFont="1" applyFill="1" applyBorder="1" applyAlignment="1">
      <alignment horizontal="center"/>
    </xf>
    <xf numFmtId="0" fontId="30" fillId="4" borderId="12" xfId="3" applyFont="1" applyFill="1" applyBorder="1" applyAlignment="1">
      <alignment horizontal="center"/>
    </xf>
    <xf numFmtId="0" fontId="30" fillId="4" borderId="4" xfId="3" applyFont="1" applyFill="1" applyBorder="1" applyAlignment="1">
      <alignment horizontal="center" wrapText="1"/>
    </xf>
    <xf numFmtId="0" fontId="30" fillId="4" borderId="11" xfId="3" applyFont="1" applyFill="1" applyBorder="1" applyAlignment="1">
      <alignment horizontal="center"/>
    </xf>
    <xf numFmtId="0" fontId="48" fillId="5" borderId="85" xfId="19" applyFont="1" applyFill="1" applyBorder="1" applyAlignment="1">
      <alignment vertical="top"/>
    </xf>
    <xf numFmtId="49" fontId="43" fillId="5" borderId="85" xfId="19" applyNumberFormat="1" applyFont="1" applyFill="1" applyBorder="1" applyAlignment="1">
      <alignment vertical="top" wrapText="1"/>
    </xf>
    <xf numFmtId="3" fontId="43" fillId="5" borderId="0" xfId="19" applyNumberFormat="1" applyFont="1" applyFill="1" applyBorder="1" applyAlignment="1">
      <alignment vertical="top"/>
    </xf>
    <xf numFmtId="3" fontId="43" fillId="5" borderId="85" xfId="19" applyNumberFormat="1" applyFont="1" applyFill="1" applyBorder="1" applyAlignment="1">
      <alignment vertical="top"/>
    </xf>
    <xf numFmtId="3" fontId="43" fillId="5" borderId="0" xfId="19" applyNumberFormat="1" applyFont="1" applyFill="1" applyBorder="1" applyAlignment="1">
      <alignment horizontal="center" vertical="top"/>
    </xf>
    <xf numFmtId="3" fontId="43" fillId="5" borderId="85" xfId="19" applyNumberFormat="1" applyFont="1" applyFill="1" applyBorder="1" applyAlignment="1">
      <alignment horizontal="center" vertical="top"/>
    </xf>
    <xf numFmtId="0" fontId="48" fillId="16" borderId="141" xfId="19" applyFont="1" applyFill="1" applyBorder="1" applyAlignment="1">
      <alignment horizontal="center" vertical="center"/>
    </xf>
    <xf numFmtId="0" fontId="48" fillId="16" borderId="140" xfId="19" applyFont="1" applyFill="1" applyBorder="1" applyAlignment="1">
      <alignment horizontal="center" vertical="center" wrapText="1"/>
    </xf>
    <xf numFmtId="4" fontId="48" fillId="15" borderId="0" xfId="19" applyNumberFormat="1" applyFont="1" applyFill="1" applyBorder="1" applyAlignment="1">
      <alignment vertical="center"/>
    </xf>
    <xf numFmtId="4" fontId="43" fillId="15" borderId="0" xfId="19" applyNumberFormat="1" applyFont="1" applyFill="1" applyBorder="1" applyAlignment="1">
      <alignment vertical="center"/>
    </xf>
    <xf numFmtId="4" fontId="48" fillId="16" borderId="140" xfId="19" applyNumberFormat="1" applyFont="1" applyFill="1" applyBorder="1" applyAlignment="1">
      <alignment horizontal="center" vertical="center"/>
    </xf>
    <xf numFmtId="4" fontId="48" fillId="16" borderId="142" xfId="19" applyNumberFormat="1" applyFont="1" applyFill="1" applyBorder="1" applyAlignment="1">
      <alignment horizontal="center" vertical="center"/>
    </xf>
    <xf numFmtId="4" fontId="48" fillId="5" borderId="0" xfId="19" applyNumberFormat="1" applyFont="1" applyFill="1" applyBorder="1" applyAlignment="1">
      <alignment horizontal="right" vertical="center" indent="1"/>
    </xf>
    <xf numFmtId="4" fontId="48" fillId="5" borderId="85" xfId="19" applyNumberFormat="1" applyFont="1" applyFill="1" applyBorder="1" applyAlignment="1">
      <alignment horizontal="right" vertical="center" indent="1"/>
    </xf>
    <xf numFmtId="4" fontId="43" fillId="5" borderId="92" xfId="19" applyNumberFormat="1" applyFont="1" applyFill="1" applyBorder="1" applyAlignment="1">
      <alignment horizontal="right" vertical="center" indent="1"/>
    </xf>
    <xf numFmtId="4" fontId="48" fillId="5" borderId="90" xfId="19" applyNumberFormat="1" applyFont="1" applyFill="1" applyBorder="1" applyAlignment="1">
      <alignment horizontal="right" vertical="center" indent="1"/>
    </xf>
    <xf numFmtId="4" fontId="43" fillId="5" borderId="0" xfId="19" applyNumberFormat="1" applyFont="1" applyFill="1" applyAlignment="1">
      <alignment horizontal="right" indent="1"/>
    </xf>
    <xf numFmtId="4" fontId="30" fillId="4" borderId="11" xfId="3" applyNumberFormat="1" applyFont="1" applyFill="1" applyBorder="1" applyAlignment="1">
      <alignment horizontal="center"/>
    </xf>
    <xf numFmtId="4" fontId="18" fillId="5" borderId="7" xfId="3" applyNumberFormat="1" applyFont="1" applyFill="1" applyBorder="1"/>
    <xf numFmtId="4" fontId="18" fillId="5" borderId="8" xfId="3" applyNumberFormat="1" applyFont="1" applyFill="1" applyBorder="1"/>
    <xf numFmtId="4" fontId="18" fillId="5" borderId="6" xfId="3" applyNumberFormat="1" applyFont="1" applyFill="1" applyBorder="1"/>
    <xf numFmtId="4" fontId="46" fillId="5" borderId="0" xfId="19" applyNumberFormat="1" applyFont="1" applyFill="1" applyAlignment="1"/>
    <xf numFmtId="4" fontId="28" fillId="5" borderId="0" xfId="3" applyNumberFormat="1" applyFont="1" applyFill="1"/>
    <xf numFmtId="4" fontId="30" fillId="4" borderId="4" xfId="3" applyNumberFormat="1" applyFont="1" applyFill="1" applyBorder="1" applyAlignment="1">
      <alignment horizontal="center"/>
    </xf>
    <xf numFmtId="4" fontId="30" fillId="0" borderId="4" xfId="3" applyNumberFormat="1" applyFont="1" applyBorder="1"/>
    <xf numFmtId="4" fontId="46" fillId="0" borderId="0" xfId="19" applyNumberFormat="1" applyFont="1" applyAlignment="1"/>
    <xf numFmtId="3" fontId="30" fillId="0" borderId="0" xfId="31" applyNumberFormat="1" applyFont="1" applyFill="1" applyAlignment="1">
      <alignment vertical="center"/>
    </xf>
    <xf numFmtId="3" fontId="44" fillId="0" borderId="0" xfId="18" quotePrefix="1" applyNumberFormat="1" applyFont="1" applyFill="1" applyAlignment="1">
      <alignment horizontal="left" vertical="center"/>
    </xf>
    <xf numFmtId="3" fontId="30" fillId="4" borderId="98" xfId="31" applyNumberFormat="1" applyFont="1" applyFill="1" applyBorder="1" applyAlignment="1">
      <alignment horizontal="center" vertical="center" wrapText="1"/>
    </xf>
    <xf numFmtId="3" fontId="32" fillId="0" borderId="18" xfId="33" applyNumberFormat="1" applyFont="1" applyFill="1" applyBorder="1" applyAlignment="1">
      <alignment horizontal="right"/>
    </xf>
    <xf numFmtId="3" fontId="32" fillId="0" borderId="18" xfId="32" applyNumberFormat="1" applyFont="1" applyFill="1" applyBorder="1" applyAlignment="1">
      <alignment horizontal="right" wrapText="1"/>
    </xf>
    <xf numFmtId="3" fontId="32" fillId="0" borderId="18" xfId="32" applyNumberFormat="1" applyFont="1" applyFill="1" applyBorder="1" applyAlignment="1">
      <alignment horizontal="right"/>
    </xf>
    <xf numFmtId="3" fontId="52" fillId="0" borderId="18" xfId="32" applyNumberFormat="1" applyFont="1" applyFill="1" applyBorder="1" applyAlignment="1">
      <alignment horizontal="right"/>
    </xf>
    <xf numFmtId="3" fontId="52" fillId="0" borderId="18" xfId="32" applyNumberFormat="1" applyFont="1" applyFill="1" applyBorder="1" applyAlignment="1">
      <alignment horizontal="right" vertical="center"/>
    </xf>
    <xf numFmtId="3" fontId="32" fillId="0" borderId="18" xfId="35" applyNumberFormat="1" applyFont="1" applyFill="1" applyBorder="1" applyAlignment="1">
      <alignment horizontal="right"/>
    </xf>
    <xf numFmtId="3" fontId="53" fillId="0" borderId="18" xfId="32" applyNumberFormat="1" applyFont="1" applyFill="1" applyBorder="1" applyAlignment="1">
      <alignment horizontal="right"/>
    </xf>
    <xf numFmtId="3" fontId="32" fillId="0" borderId="18" xfId="37" applyNumberFormat="1" applyFont="1" applyFill="1" applyBorder="1" applyAlignment="1">
      <alignment horizontal="right" vertical="center"/>
    </xf>
    <xf numFmtId="3" fontId="32" fillId="0" borderId="18" xfId="39" applyNumberFormat="1" applyFont="1" applyFill="1" applyBorder="1" applyAlignment="1">
      <alignment horizontal="right" vertical="center"/>
    </xf>
    <xf numFmtId="3" fontId="32" fillId="0" borderId="18" xfId="30" applyNumberFormat="1" applyFont="1" applyFill="1" applyBorder="1" applyAlignment="1">
      <alignment horizontal="right" vertical="center"/>
    </xf>
    <xf numFmtId="3" fontId="32" fillId="0" borderId="18" xfId="34" applyNumberFormat="1" applyFont="1" applyFill="1" applyBorder="1" applyAlignment="1">
      <alignment horizontal="right" vertical="center"/>
    </xf>
    <xf numFmtId="3" fontId="32" fillId="0" borderId="18" xfId="40" applyNumberFormat="1" applyFont="1" applyFill="1" applyBorder="1" applyAlignment="1">
      <alignment horizontal="right" vertical="center"/>
    </xf>
    <xf numFmtId="3" fontId="32" fillId="0" borderId="0" xfId="35" applyNumberFormat="1" applyFont="1" applyFill="1" applyBorder="1" applyAlignment="1">
      <alignment horizontal="right"/>
    </xf>
    <xf numFmtId="3" fontId="18" fillId="0" borderId="0" xfId="31" applyNumberFormat="1" applyFont="1" applyFill="1"/>
    <xf numFmtId="3" fontId="8" fillId="0" borderId="0" xfId="31" applyNumberFormat="1" applyFont="1" applyFill="1" applyAlignment="1">
      <alignment vertical="center"/>
    </xf>
    <xf numFmtId="0" fontId="30" fillId="2" borderId="21" xfId="1" applyFont="1" applyFill="1" applyBorder="1" applyAlignment="1">
      <alignment vertical="center"/>
    </xf>
    <xf numFmtId="4" fontId="30" fillId="2" borderId="22" xfId="1" applyNumberFormat="1" applyFont="1" applyFill="1" applyBorder="1" applyAlignment="1">
      <alignment vertical="center"/>
    </xf>
    <xf numFmtId="3" fontId="18" fillId="0" borderId="17" xfId="1" applyNumberFormat="1" applyFont="1" applyBorder="1" applyAlignment="1">
      <alignment vertical="center"/>
    </xf>
    <xf numFmtId="4" fontId="18" fillId="0" borderId="19" xfId="1" applyNumberFormat="1" applyFont="1" applyBorder="1" applyAlignment="1">
      <alignment vertical="center"/>
    </xf>
    <xf numFmtId="4" fontId="18" fillId="0" borderId="43" xfId="1" applyNumberFormat="1" applyFont="1" applyBorder="1" applyAlignment="1">
      <alignment vertical="center"/>
    </xf>
    <xf numFmtId="0" fontId="18" fillId="0" borderId="17" xfId="1" applyFont="1" applyBorder="1" applyAlignment="1">
      <alignment vertical="center"/>
    </xf>
    <xf numFmtId="3" fontId="10" fillId="17" borderId="95" xfId="9" applyNumberFormat="1" applyFont="1" applyFill="1" applyBorder="1" applyAlignment="1">
      <alignment horizontal="center" vertical="center" wrapText="1"/>
    </xf>
    <xf numFmtId="3" fontId="10" fillId="20" borderId="143" xfId="9" applyNumberFormat="1" applyFont="1" applyFill="1" applyBorder="1" applyAlignment="1">
      <alignment vertical="center"/>
    </xf>
    <xf numFmtId="3" fontId="8" fillId="5" borderId="144" xfId="1" applyNumberFormat="1" applyFont="1" applyFill="1" applyBorder="1" applyAlignment="1">
      <alignment vertical="center"/>
    </xf>
    <xf numFmtId="3" fontId="8" fillId="5" borderId="145" xfId="8" applyNumberFormat="1" applyFont="1" applyFill="1" applyBorder="1" applyAlignment="1">
      <alignment vertical="center"/>
    </xf>
    <xf numFmtId="0" fontId="9" fillId="5" borderId="40" xfId="3" applyFont="1" applyFill="1" applyBorder="1" applyAlignment="1">
      <alignment horizontal="left" vertical="center" wrapText="1"/>
    </xf>
    <xf numFmtId="0" fontId="12" fillId="4" borderId="7" xfId="3" applyFont="1" applyFill="1" applyBorder="1" applyAlignment="1">
      <alignment horizontal="center" vertical="center" wrapText="1"/>
    </xf>
    <xf numFmtId="0" fontId="12" fillId="4" borderId="23" xfId="3" applyFont="1" applyFill="1" applyBorder="1" applyAlignment="1">
      <alignment horizontal="center" vertical="center" wrapText="1"/>
    </xf>
    <xf numFmtId="0" fontId="12" fillId="4" borderId="12" xfId="3" applyFont="1" applyFill="1" applyBorder="1" applyAlignment="1">
      <alignment horizontal="center" vertical="center" wrapText="1"/>
    </xf>
    <xf numFmtId="0" fontId="12" fillId="4" borderId="13" xfId="3" applyFont="1" applyFill="1" applyBorder="1" applyAlignment="1">
      <alignment horizontal="center" vertical="center" wrapText="1"/>
    </xf>
    <xf numFmtId="0" fontId="12" fillId="4" borderId="5" xfId="3" applyFont="1" applyFill="1" applyBorder="1" applyAlignment="1">
      <alignment horizontal="center" vertical="center" wrapText="1"/>
    </xf>
    <xf numFmtId="0" fontId="23" fillId="5" borderId="18" xfId="3" applyFont="1" applyFill="1" applyBorder="1" applyAlignment="1">
      <alignment horizontal="left" vertical="center" wrapText="1"/>
    </xf>
    <xf numFmtId="0" fontId="9" fillId="5" borderId="18" xfId="3" applyFont="1" applyFill="1" applyBorder="1" applyAlignment="1">
      <alignment horizontal="center" vertical="center"/>
    </xf>
    <xf numFmtId="0" fontId="9" fillId="5" borderId="40" xfId="3" applyFont="1" applyFill="1" applyBorder="1" applyAlignment="1">
      <alignment horizontal="justify" vertical="center" wrapText="1"/>
    </xf>
    <xf numFmtId="0" fontId="9" fillId="5" borderId="18" xfId="3" applyFont="1" applyFill="1" applyBorder="1" applyAlignment="1">
      <alignment horizontal="justify" vertical="center" wrapText="1"/>
    </xf>
    <xf numFmtId="167" fontId="8" fillId="0" borderId="0" xfId="4" applyNumberFormat="1" applyFont="1" applyFill="1" applyBorder="1" applyAlignment="1">
      <alignment horizontal="right"/>
    </xf>
    <xf numFmtId="167" fontId="8" fillId="0" borderId="0" xfId="0" applyNumberFormat="1" applyFont="1" applyFill="1" applyBorder="1"/>
    <xf numFmtId="3" fontId="8" fillId="5" borderId="0" xfId="3" applyNumberFormat="1" applyFont="1" applyFill="1"/>
    <xf numFmtId="167" fontId="8" fillId="0" borderId="0" xfId="0" applyNumberFormat="1" applyFont="1" applyFill="1" applyAlignment="1">
      <alignment vertical="center"/>
    </xf>
    <xf numFmtId="3" fontId="8" fillId="0" borderId="0" xfId="3" applyNumberFormat="1" applyFont="1"/>
    <xf numFmtId="0" fontId="32" fillId="0" borderId="18" xfId="0" applyFont="1" applyBorder="1" applyAlignment="1">
      <alignment horizontal="left"/>
    </xf>
    <xf numFmtId="0" fontId="32" fillId="0" borderId="18" xfId="0" applyFont="1" applyBorder="1"/>
    <xf numFmtId="43" fontId="32" fillId="0" borderId="18" xfId="35" applyFont="1" applyBorder="1" applyAlignment="1">
      <alignment horizontal="right"/>
    </xf>
    <xf numFmtId="0" fontId="52" fillId="0" borderId="18" xfId="0" applyFont="1" applyBorder="1" applyAlignment="1">
      <alignment horizontal="center" vertical="center"/>
    </xf>
    <xf numFmtId="49" fontId="32" fillId="0" borderId="18" xfId="0" applyNumberFormat="1" applyFont="1" applyBorder="1"/>
    <xf numFmtId="4" fontId="32" fillId="0" borderId="18" xfId="0" applyNumberFormat="1" applyFont="1" applyBorder="1"/>
    <xf numFmtId="0" fontId="8" fillId="0" borderId="0" xfId="31" applyFont="1" applyAlignment="1">
      <alignment vertical="center"/>
    </xf>
    <xf numFmtId="0" fontId="32" fillId="0" borderId="18" xfId="0" applyFont="1" applyBorder="1" applyAlignment="1">
      <alignment horizontal="center"/>
    </xf>
    <xf numFmtId="0" fontId="8" fillId="5" borderId="0" xfId="31" applyFont="1" applyFill="1" applyAlignment="1">
      <alignment vertical="center"/>
    </xf>
    <xf numFmtId="0" fontId="8" fillId="5" borderId="0" xfId="31" applyFont="1" applyFill="1" applyBorder="1" applyAlignment="1">
      <alignment vertical="center"/>
    </xf>
    <xf numFmtId="0" fontId="30" fillId="5" borderId="0" xfId="31" applyFont="1" applyFill="1" applyAlignment="1">
      <alignment vertical="center"/>
    </xf>
    <xf numFmtId="3" fontId="30" fillId="5" borderId="0" xfId="31" applyNumberFormat="1" applyFont="1" applyFill="1" applyAlignment="1">
      <alignment vertical="center"/>
    </xf>
    <xf numFmtId="0" fontId="30" fillId="5" borderId="0" xfId="31" applyFont="1" applyFill="1" applyAlignment="1">
      <alignment horizontal="center" vertical="center"/>
    </xf>
    <xf numFmtId="0" fontId="30" fillId="5" borderId="0" xfId="31" applyFont="1" applyFill="1" applyAlignment="1">
      <alignment horizontal="left" vertical="center"/>
    </xf>
    <xf numFmtId="3" fontId="30" fillId="5" borderId="0" xfId="1" applyNumberFormat="1" applyFont="1" applyFill="1" applyAlignment="1">
      <alignment vertical="center"/>
    </xf>
    <xf numFmtId="0" fontId="18" fillId="5" borderId="0" xfId="32" applyFont="1" applyFill="1"/>
    <xf numFmtId="0" fontId="18" fillId="5" borderId="0" xfId="32" applyFont="1" applyFill="1" applyBorder="1"/>
    <xf numFmtId="0" fontId="30" fillId="5" borderId="0" xfId="32" applyFont="1" applyFill="1"/>
    <xf numFmtId="3" fontId="44" fillId="5" borderId="0" xfId="18" quotePrefix="1" applyNumberFormat="1" applyFont="1" applyFill="1" applyAlignment="1">
      <alignment horizontal="left" vertical="center"/>
    </xf>
    <xf numFmtId="0" fontId="18" fillId="5" borderId="0" xfId="32" applyFont="1" applyFill="1" applyAlignment="1">
      <alignment horizontal="left"/>
    </xf>
    <xf numFmtId="0" fontId="9" fillId="0" borderId="0" xfId="3" applyFont="1" applyAlignment="1">
      <alignment horizontal="left"/>
    </xf>
    <xf numFmtId="168" fontId="9" fillId="5" borderId="0" xfId="10" applyNumberFormat="1" applyFont="1" applyFill="1" applyBorder="1" applyAlignment="1">
      <alignment horizontal="center" vertical="center" wrapText="1"/>
    </xf>
    <xf numFmtId="0" fontId="9" fillId="5" borderId="0" xfId="3" applyFont="1" applyFill="1" applyAlignment="1">
      <alignment horizontal="center" vertical="center" wrapText="1"/>
    </xf>
    <xf numFmtId="9" fontId="9" fillId="5" borderId="0" xfId="3" applyNumberFormat="1" applyFont="1" applyFill="1" applyAlignment="1">
      <alignment horizontal="center" vertical="center" wrapText="1"/>
    </xf>
    <xf numFmtId="0" fontId="12" fillId="5" borderId="18" xfId="3" applyFont="1" applyFill="1" applyBorder="1" applyAlignment="1">
      <alignment horizontal="center" vertical="center"/>
    </xf>
    <xf numFmtId="0" fontId="23" fillId="5" borderId="0" xfId="3" applyFont="1" applyFill="1" applyAlignment="1">
      <alignment horizontal="left" vertical="center" wrapText="1"/>
    </xf>
    <xf numFmtId="0" fontId="23" fillId="5" borderId="0" xfId="3" applyFont="1" applyFill="1" applyAlignment="1">
      <alignment vertical="center" wrapText="1"/>
    </xf>
    <xf numFmtId="0" fontId="23" fillId="5" borderId="0" xfId="3" applyFont="1" applyFill="1" applyAlignment="1">
      <alignment horizontal="center" vertical="center" wrapText="1"/>
    </xf>
    <xf numFmtId="9" fontId="23" fillId="5" borderId="0" xfId="3" applyNumberFormat="1" applyFont="1" applyFill="1" applyAlignment="1">
      <alignment horizontal="center" vertical="center" wrapText="1"/>
    </xf>
    <xf numFmtId="0" fontId="9" fillId="5" borderId="0" xfId="3" applyFont="1" applyFill="1" applyAlignment="1">
      <alignment horizontal="left" vertical="center" wrapText="1"/>
    </xf>
    <xf numFmtId="4" fontId="30" fillId="2" borderId="4" xfId="1" applyNumberFormat="1" applyFont="1" applyFill="1" applyBorder="1" applyAlignment="1">
      <alignment vertical="center"/>
    </xf>
    <xf numFmtId="0" fontId="30" fillId="4" borderId="11" xfId="19" applyFont="1" applyFill="1" applyBorder="1" applyAlignment="1">
      <alignment horizontal="center" vertical="center" wrapText="1"/>
    </xf>
    <xf numFmtId="0" fontId="30" fillId="4" borderId="21" xfId="19" applyFont="1" applyFill="1" applyBorder="1" applyAlignment="1">
      <alignment horizontal="center" vertical="center" wrapText="1"/>
    </xf>
    <xf numFmtId="3" fontId="0" fillId="0" borderId="0" xfId="0" applyNumberFormat="1"/>
    <xf numFmtId="43" fontId="0" fillId="0" borderId="0" xfId="0" applyNumberFormat="1"/>
    <xf numFmtId="3" fontId="8" fillId="0" borderId="0" xfId="0" applyNumberFormat="1" applyFont="1" applyFill="1" applyAlignment="1">
      <alignment vertical="center"/>
    </xf>
    <xf numFmtId="167" fontId="10" fillId="0" borderId="0" xfId="0" applyNumberFormat="1" applyFont="1" applyAlignment="1">
      <alignment horizontal="center" vertical="center"/>
    </xf>
    <xf numFmtId="3" fontId="8" fillId="0" borderId="0" xfId="3" applyNumberFormat="1" applyFont="1" applyFill="1" applyAlignment="1">
      <alignment vertical="center"/>
    </xf>
    <xf numFmtId="9" fontId="9" fillId="5" borderId="40" xfId="3" applyNumberFormat="1" applyFont="1" applyFill="1" applyBorder="1" applyAlignment="1">
      <alignment horizontal="center" vertical="center" wrapText="1"/>
    </xf>
    <xf numFmtId="168" fontId="9" fillId="5" borderId="40" xfId="3" applyNumberFormat="1" applyFont="1" applyFill="1" applyBorder="1" applyAlignment="1">
      <alignment horizontal="center" vertical="center" wrapText="1"/>
    </xf>
    <xf numFmtId="0" fontId="9" fillId="5" borderId="0" xfId="3" applyFont="1" applyFill="1" applyAlignment="1">
      <alignment horizontal="justify" vertical="center" wrapText="1"/>
    </xf>
    <xf numFmtId="0" fontId="9" fillId="5" borderId="40" xfId="3" applyFont="1" applyFill="1" applyBorder="1" applyAlignment="1">
      <alignment horizontal="left" vertical="center" wrapText="1"/>
    </xf>
    <xf numFmtId="0" fontId="12" fillId="4" borderId="18" xfId="3" applyFont="1" applyFill="1" applyBorder="1" applyAlignment="1">
      <alignment horizontal="center" vertical="center" wrapText="1"/>
    </xf>
    <xf numFmtId="0" fontId="12" fillId="5" borderId="18" xfId="3" applyFont="1" applyFill="1" applyBorder="1" applyAlignment="1">
      <alignment horizontal="center" vertical="center" wrapText="1"/>
    </xf>
    <xf numFmtId="0" fontId="8" fillId="5" borderId="65" xfId="3" applyFont="1" applyFill="1" applyBorder="1" applyAlignment="1">
      <alignment horizontal="center"/>
    </xf>
    <xf numFmtId="0" fontId="8" fillId="5" borderId="64" xfId="3" applyFont="1" applyFill="1" applyBorder="1" applyAlignment="1">
      <alignment horizontal="center"/>
    </xf>
    <xf numFmtId="0" fontId="43" fillId="5" borderId="64" xfId="49" applyFont="1" applyFill="1" applyBorder="1" applyAlignment="1">
      <alignment horizontal="center" vertical="center"/>
    </xf>
    <xf numFmtId="0" fontId="0" fillId="5" borderId="66" xfId="1" applyFont="1" applyFill="1" applyBorder="1" applyAlignment="1">
      <alignment horizontal="center" vertical="center" wrapText="1"/>
    </xf>
    <xf numFmtId="49" fontId="18" fillId="5" borderId="0" xfId="18" applyNumberFormat="1" applyFont="1" applyFill="1" applyAlignment="1">
      <alignment horizontal="center" vertical="center"/>
    </xf>
    <xf numFmtId="14" fontId="18" fillId="8" borderId="60" xfId="20" applyNumberFormat="1" applyFont="1" applyFill="1" applyBorder="1" applyAlignment="1">
      <alignment horizontal="center" vertical="center" wrapText="1"/>
    </xf>
    <xf numFmtId="14" fontId="18" fillId="8" borderId="61" xfId="20" applyNumberFormat="1" applyFont="1" applyFill="1" applyBorder="1" applyAlignment="1">
      <alignment horizontal="center" vertical="center" wrapText="1"/>
    </xf>
    <xf numFmtId="14" fontId="18" fillId="9" borderId="61" xfId="20" applyNumberFormat="1" applyFont="1" applyFill="1" applyBorder="1" applyAlignment="1">
      <alignment horizontal="center" vertical="center" wrapText="1"/>
    </xf>
    <xf numFmtId="14" fontId="18" fillId="10" borderId="61" xfId="20" applyNumberFormat="1" applyFont="1" applyFill="1" applyBorder="1" applyAlignment="1">
      <alignment horizontal="center" vertical="center" wrapText="1"/>
    </xf>
    <xf numFmtId="14" fontId="18" fillId="11" borderId="61" xfId="20" applyNumberFormat="1" applyFont="1" applyFill="1" applyBorder="1" applyAlignment="1">
      <alignment horizontal="center" vertical="center" wrapText="1"/>
    </xf>
    <xf numFmtId="14" fontId="18" fillId="5" borderId="61" xfId="20" applyNumberFormat="1" applyFont="1" applyFill="1" applyBorder="1" applyAlignment="1">
      <alignment horizontal="center" vertical="center" wrapText="1"/>
    </xf>
    <xf numFmtId="14" fontId="18" fillId="12" borderId="61" xfId="20" applyNumberFormat="1" applyFont="1" applyFill="1" applyBorder="1" applyAlignment="1">
      <alignment horizontal="center" vertical="center" wrapText="1"/>
    </xf>
    <xf numFmtId="14" fontId="18" fillId="13" borderId="61" xfId="20" applyNumberFormat="1" applyFont="1" applyFill="1" applyBorder="1" applyAlignment="1">
      <alignment horizontal="center" vertical="center" wrapText="1"/>
    </xf>
    <xf numFmtId="14" fontId="41" fillId="5" borderId="61" xfId="20" applyNumberFormat="1" applyFont="1" applyFill="1" applyBorder="1" applyAlignment="1">
      <alignment horizontal="center" vertical="center" wrapText="1"/>
    </xf>
    <xf numFmtId="173" fontId="18" fillId="5" borderId="61" xfId="3" applyNumberFormat="1" applyFont="1" applyFill="1" applyBorder="1" applyAlignment="1">
      <alignment horizontal="center" vertical="center" wrapText="1"/>
    </xf>
    <xf numFmtId="14" fontId="18" fillId="5" borderId="61" xfId="19" applyNumberFormat="1" applyFont="1" applyFill="1" applyBorder="1" applyAlignment="1">
      <alignment horizontal="center" vertical="center" wrapText="1"/>
    </xf>
    <xf numFmtId="14" fontId="18" fillId="5" borderId="61" xfId="19" applyNumberFormat="1" applyFont="1" applyFill="1" applyBorder="1" applyAlignment="1">
      <alignment horizontal="center" wrapText="1"/>
    </xf>
    <xf numFmtId="0" fontId="18" fillId="5" borderId="61" xfId="19" applyFont="1" applyFill="1" applyBorder="1" applyAlignment="1">
      <alignment horizontal="center" wrapText="1"/>
    </xf>
    <xf numFmtId="14" fontId="18" fillId="5" borderId="61" xfId="3" applyNumberFormat="1" applyFont="1" applyFill="1" applyBorder="1" applyAlignment="1">
      <alignment horizontal="center" vertical="center" wrapText="1"/>
    </xf>
    <xf numFmtId="15" fontId="18" fillId="5" borderId="61" xfId="19" applyNumberFormat="1" applyFont="1" applyFill="1" applyBorder="1" applyAlignment="1">
      <alignment horizontal="center" wrapText="1"/>
    </xf>
    <xf numFmtId="0" fontId="18" fillId="5" borderId="44" xfId="19" applyFont="1" applyFill="1" applyBorder="1" applyAlignment="1">
      <alignment horizontal="center" vertical="center" wrapText="1"/>
    </xf>
    <xf numFmtId="0" fontId="5" fillId="0" borderId="0" xfId="19" applyAlignment="1">
      <alignment horizontal="center" wrapText="1"/>
    </xf>
    <xf numFmtId="165" fontId="34" fillId="5" borderId="60" xfId="20" applyNumberFormat="1" applyFont="1" applyFill="1" applyBorder="1" applyAlignment="1">
      <alignment horizontal="center" vertical="center" wrapText="1"/>
    </xf>
    <xf numFmtId="165" fontId="34" fillId="5" borderId="61" xfId="20" applyNumberFormat="1" applyFont="1" applyFill="1" applyBorder="1" applyAlignment="1">
      <alignment horizontal="center" vertical="center" wrapText="1"/>
    </xf>
    <xf numFmtId="165" fontId="18" fillId="5" borderId="61" xfId="20" applyNumberFormat="1" applyFont="1" applyFill="1" applyBorder="1" applyAlignment="1">
      <alignment horizontal="center" vertical="center" wrapText="1"/>
    </xf>
    <xf numFmtId="0" fontId="18" fillId="5" borderId="61" xfId="3" applyFont="1" applyFill="1" applyBorder="1" applyAlignment="1">
      <alignment horizontal="center" wrapText="1"/>
    </xf>
    <xf numFmtId="3" fontId="18" fillId="5" borderId="61" xfId="19" applyNumberFormat="1" applyFont="1" applyFill="1" applyBorder="1" applyAlignment="1">
      <alignment horizontal="center" vertical="center" wrapText="1"/>
    </xf>
    <xf numFmtId="3" fontId="18" fillId="5" borderId="44" xfId="19" applyNumberFormat="1" applyFont="1" applyFill="1" applyBorder="1" applyAlignment="1">
      <alignment horizontal="center" vertical="center" wrapText="1"/>
    </xf>
    <xf numFmtId="165" fontId="34" fillId="5" borderId="60" xfId="20" applyNumberFormat="1" applyFont="1" applyFill="1" applyBorder="1" applyAlignment="1">
      <alignment horizontal="left" vertical="center" wrapText="1"/>
    </xf>
    <xf numFmtId="165" fontId="34" fillId="5" borderId="61" xfId="20" applyNumberFormat="1" applyFont="1" applyFill="1" applyBorder="1" applyAlignment="1">
      <alignment horizontal="left" vertical="center" wrapText="1"/>
    </xf>
    <xf numFmtId="0" fontId="18" fillId="5" borderId="61" xfId="3" applyFont="1" applyFill="1" applyBorder="1" applyAlignment="1">
      <alignment vertical="center" wrapText="1"/>
    </xf>
    <xf numFmtId="49" fontId="18" fillId="5" borderId="61" xfId="19" applyNumberFormat="1" applyFont="1" applyFill="1" applyBorder="1" applyAlignment="1">
      <alignment wrapText="1"/>
    </xf>
    <xf numFmtId="0" fontId="18" fillId="5" borderId="61" xfId="19" applyFont="1" applyFill="1" applyBorder="1" applyAlignment="1">
      <alignment vertical="center" wrapText="1"/>
    </xf>
    <xf numFmtId="0" fontId="18" fillId="5" borderId="61" xfId="3" applyFont="1" applyFill="1" applyBorder="1" applyAlignment="1">
      <alignment wrapText="1"/>
    </xf>
    <xf numFmtId="49" fontId="18" fillId="5" borderId="61" xfId="19" applyNumberFormat="1" applyFont="1" applyFill="1" applyBorder="1" applyAlignment="1">
      <alignment horizontal="left" vertical="center" wrapText="1"/>
    </xf>
    <xf numFmtId="0" fontId="18" fillId="5" borderId="61" xfId="19" applyFont="1" applyFill="1" applyBorder="1" applyAlignment="1">
      <alignment wrapText="1"/>
    </xf>
    <xf numFmtId="0" fontId="18" fillId="5" borderId="61" xfId="19" applyFont="1" applyFill="1" applyBorder="1" applyAlignment="1">
      <alignment horizontal="left" vertical="center" wrapText="1"/>
    </xf>
    <xf numFmtId="174" fontId="18" fillId="5" borderId="61" xfId="19" applyNumberFormat="1" applyFont="1" applyFill="1" applyBorder="1" applyAlignment="1">
      <alignment horizontal="left" vertical="center" wrapText="1"/>
    </xf>
    <xf numFmtId="0" fontId="18" fillId="5" borderId="44" xfId="19" applyFont="1" applyFill="1" applyBorder="1" applyAlignment="1">
      <alignment horizontal="left" vertical="center" wrapText="1"/>
    </xf>
    <xf numFmtId="0" fontId="5" fillId="0" borderId="0" xfId="19" applyAlignment="1">
      <alignment wrapText="1"/>
    </xf>
    <xf numFmtId="0" fontId="10" fillId="5" borderId="0" xfId="0" applyFont="1" applyFill="1" applyAlignment="1">
      <alignment horizontal="left" wrapText="1"/>
    </xf>
    <xf numFmtId="0" fontId="10" fillId="5" borderId="0" xfId="1" applyFont="1" applyFill="1" applyAlignment="1">
      <alignment vertical="center" wrapText="1"/>
    </xf>
    <xf numFmtId="0" fontId="10" fillId="5" borderId="0" xfId="0" applyFont="1" applyFill="1" applyAlignment="1">
      <alignment horizontal="left"/>
    </xf>
    <xf numFmtId="0" fontId="10" fillId="5" borderId="0" xfId="0" applyFont="1" applyFill="1" applyAlignment="1"/>
    <xf numFmtId="0" fontId="31" fillId="5" borderId="0" xfId="0" applyFont="1" applyFill="1" applyAlignment="1"/>
    <xf numFmtId="0" fontId="31" fillId="5" borderId="0" xfId="1" applyFont="1" applyFill="1" applyAlignment="1">
      <alignment vertical="center"/>
    </xf>
    <xf numFmtId="0" fontId="32" fillId="5" borderId="0" xfId="0" applyFont="1" applyFill="1" applyAlignment="1">
      <alignment horizontal="centerContinuous"/>
    </xf>
    <xf numFmtId="0" fontId="32" fillId="5" borderId="0" xfId="0" applyFont="1" applyFill="1"/>
    <xf numFmtId="10" fontId="32" fillId="5" borderId="0" xfId="5" applyNumberFormat="1" applyFont="1" applyFill="1"/>
    <xf numFmtId="10" fontId="31" fillId="5" borderId="0" xfId="5" applyNumberFormat="1" applyFont="1" applyFill="1" applyAlignment="1">
      <alignment vertical="center"/>
    </xf>
    <xf numFmtId="0" fontId="10" fillId="8" borderId="0" xfId="13" applyFont="1" applyFill="1" applyBorder="1"/>
    <xf numFmtId="0" fontId="10" fillId="5" borderId="0" xfId="1" applyFont="1" applyFill="1" applyAlignment="1">
      <alignment horizontal="left" vertical="center"/>
    </xf>
    <xf numFmtId="0" fontId="10" fillId="5" borderId="0" xfId="3" applyFont="1" applyFill="1" applyAlignment="1">
      <alignment horizontal="left" vertical="center" wrapText="1"/>
    </xf>
    <xf numFmtId="0" fontId="10" fillId="5" borderId="0" xfId="3" applyFont="1" applyFill="1" applyAlignment="1">
      <alignment horizontal="left" vertical="center"/>
    </xf>
    <xf numFmtId="0" fontId="18" fillId="5" borderId="0" xfId="3" applyFont="1" applyFill="1" applyAlignment="1">
      <alignment horizontal="left" vertical="center" wrapText="1"/>
    </xf>
    <xf numFmtId="49" fontId="18" fillId="5" borderId="0" xfId="18" applyNumberFormat="1" applyFont="1" applyFill="1" applyAlignment="1">
      <alignment horizontal="center" vertical="center" wrapText="1"/>
    </xf>
    <xf numFmtId="49" fontId="18" fillId="5" borderId="0" xfId="18" applyNumberFormat="1" applyFont="1" applyFill="1" applyAlignment="1">
      <alignment horizontal="right" vertical="center"/>
    </xf>
    <xf numFmtId="0" fontId="18" fillId="5" borderId="0" xfId="3" applyFont="1" applyFill="1" applyAlignment="1">
      <alignment horizontal="right" vertical="center" wrapText="1"/>
    </xf>
    <xf numFmtId="0" fontId="10" fillId="5" borderId="0" xfId="31" applyFont="1" applyFill="1" applyAlignment="1">
      <alignment vertical="center"/>
    </xf>
    <xf numFmtId="0" fontId="10" fillId="5" borderId="0" xfId="32" applyFont="1" applyFill="1"/>
    <xf numFmtId="0" fontId="70" fillId="5" borderId="18" xfId="3" applyFont="1" applyFill="1" applyBorder="1" applyAlignment="1">
      <alignment vertical="center" wrapText="1"/>
    </xf>
    <xf numFmtId="0" fontId="12" fillId="4" borderId="7" xfId="3" applyFont="1" applyFill="1" applyBorder="1" applyAlignment="1">
      <alignment horizontal="center" vertical="center" wrapText="1"/>
    </xf>
    <xf numFmtId="0" fontId="12" fillId="4" borderId="6" xfId="3" applyFont="1" applyFill="1" applyBorder="1" applyAlignment="1">
      <alignment horizontal="center" vertical="center" wrapText="1"/>
    </xf>
    <xf numFmtId="0" fontId="12" fillId="4" borderId="12" xfId="3" applyFont="1" applyFill="1" applyBorder="1" applyAlignment="1">
      <alignment horizontal="center" vertical="center" wrapText="1"/>
    </xf>
    <xf numFmtId="0" fontId="12" fillId="4" borderId="11" xfId="3" applyFont="1" applyFill="1" applyBorder="1" applyAlignment="1">
      <alignment horizontal="center" vertical="center" wrapText="1"/>
    </xf>
    <xf numFmtId="0" fontId="12" fillId="5" borderId="60" xfId="3" applyFont="1" applyFill="1" applyBorder="1" applyAlignment="1">
      <alignment horizontal="center" vertical="center" wrapText="1"/>
    </xf>
    <xf numFmtId="0" fontId="12" fillId="5" borderId="61" xfId="3" applyFont="1" applyFill="1" applyBorder="1" applyAlignment="1">
      <alignment horizontal="center" vertical="center" wrapText="1"/>
    </xf>
    <xf numFmtId="0" fontId="12" fillId="5" borderId="40" xfId="3" applyFont="1" applyFill="1" applyBorder="1" applyAlignment="1">
      <alignment horizontal="center" vertical="center" wrapText="1"/>
    </xf>
    <xf numFmtId="0" fontId="9" fillId="5" borderId="60" xfId="3" applyFont="1" applyFill="1" applyBorder="1" applyAlignment="1">
      <alignment horizontal="center" vertical="center"/>
    </xf>
    <xf numFmtId="0" fontId="9" fillId="5" borderId="40" xfId="3" applyFont="1" applyFill="1" applyBorder="1" applyAlignment="1">
      <alignment horizontal="center" vertical="center"/>
    </xf>
    <xf numFmtId="0" fontId="9" fillId="5" borderId="60" xfId="3" applyFont="1" applyFill="1" applyBorder="1" applyAlignment="1">
      <alignment horizontal="justify" vertical="center" wrapText="1"/>
    </xf>
    <xf numFmtId="0" fontId="9" fillId="5" borderId="40" xfId="3" applyFont="1" applyFill="1" applyBorder="1" applyAlignment="1">
      <alignment horizontal="justify" vertical="center" wrapText="1"/>
    </xf>
    <xf numFmtId="0" fontId="12" fillId="5" borderId="36" xfId="3" applyFont="1" applyFill="1" applyBorder="1" applyAlignment="1">
      <alignment horizontal="center" vertical="center" wrapText="1"/>
    </xf>
    <xf numFmtId="0" fontId="12" fillId="5" borderId="41" xfId="3" applyFont="1" applyFill="1" applyBorder="1" applyAlignment="1">
      <alignment horizontal="center" vertical="center" wrapText="1"/>
    </xf>
    <xf numFmtId="0" fontId="12" fillId="5" borderId="37" xfId="3" applyFont="1" applyFill="1" applyBorder="1" applyAlignment="1">
      <alignment horizontal="center" vertical="center" wrapText="1"/>
    </xf>
    <xf numFmtId="0" fontId="23" fillId="5" borderId="20" xfId="3" applyFont="1" applyFill="1" applyBorder="1" applyAlignment="1">
      <alignment horizontal="left" vertical="center" wrapText="1"/>
    </xf>
    <xf numFmtId="0" fontId="23" fillId="5" borderId="40" xfId="3" applyFont="1" applyFill="1" applyBorder="1" applyAlignment="1">
      <alignment horizontal="left" vertical="center" wrapText="1"/>
    </xf>
    <xf numFmtId="0" fontId="9" fillId="5" borderId="20" xfId="3" applyFont="1" applyFill="1" applyBorder="1" applyAlignment="1">
      <alignment horizontal="center" vertical="center"/>
    </xf>
    <xf numFmtId="0" fontId="9" fillId="5" borderId="20" xfId="3" applyFont="1" applyFill="1" applyBorder="1" applyAlignment="1">
      <alignment horizontal="left" vertical="center" wrapText="1"/>
    </xf>
    <xf numFmtId="0" fontId="9" fillId="5" borderId="40" xfId="3" applyFont="1" applyFill="1" applyBorder="1" applyAlignment="1">
      <alignment horizontal="left" vertical="center" wrapText="1"/>
    </xf>
    <xf numFmtId="0" fontId="12" fillId="4" borderId="18" xfId="3" applyFont="1" applyFill="1" applyBorder="1" applyAlignment="1">
      <alignment horizontal="center" vertical="center" wrapText="1"/>
    </xf>
    <xf numFmtId="0" fontId="9" fillId="5" borderId="20" xfId="3" applyFont="1" applyFill="1" applyBorder="1" applyAlignment="1">
      <alignment horizontal="center" vertical="center" wrapText="1"/>
    </xf>
    <xf numFmtId="0" fontId="9" fillId="5" borderId="40" xfId="3" applyFont="1" applyFill="1" applyBorder="1" applyAlignment="1">
      <alignment horizontal="center" vertical="center" wrapText="1"/>
    </xf>
    <xf numFmtId="0" fontId="12" fillId="5" borderId="20" xfId="3" applyFont="1" applyFill="1" applyBorder="1" applyAlignment="1">
      <alignment horizontal="center" vertical="center"/>
    </xf>
    <xf numFmtId="0" fontId="12" fillId="5" borderId="61" xfId="3" applyFont="1" applyFill="1" applyBorder="1" applyAlignment="1">
      <alignment horizontal="center" vertical="center"/>
    </xf>
    <xf numFmtId="0" fontId="12" fillId="5" borderId="40" xfId="3" applyFont="1" applyFill="1" applyBorder="1" applyAlignment="1">
      <alignment horizontal="center" vertical="center"/>
    </xf>
    <xf numFmtId="0" fontId="12" fillId="5" borderId="20" xfId="3" applyFont="1" applyFill="1" applyBorder="1" applyAlignment="1">
      <alignment horizontal="center" vertical="center" wrapText="1"/>
    </xf>
    <xf numFmtId="0" fontId="12" fillId="5" borderId="52" xfId="3" applyFont="1" applyFill="1" applyBorder="1" applyAlignment="1">
      <alignment horizontal="center" vertical="center" wrapText="1"/>
    </xf>
    <xf numFmtId="0" fontId="12" fillId="5" borderId="99" xfId="3" applyFont="1" applyFill="1" applyBorder="1" applyAlignment="1">
      <alignment horizontal="center" vertical="center" wrapText="1"/>
    </xf>
    <xf numFmtId="0" fontId="12" fillId="5" borderId="57" xfId="3" applyFont="1" applyFill="1" applyBorder="1" applyAlignment="1">
      <alignment horizontal="center" vertical="center" wrapText="1"/>
    </xf>
    <xf numFmtId="49" fontId="9" fillId="0" borderId="7" xfId="2" applyFont="1" applyBorder="1" applyAlignment="1">
      <alignment horizontal="center" vertical="center" wrapText="1"/>
    </xf>
    <xf numFmtId="49" fontId="9" fillId="0" borderId="8" xfId="2" applyFont="1" applyBorder="1" applyAlignment="1">
      <alignment horizontal="center" vertical="center" wrapText="1"/>
    </xf>
    <xf numFmtId="49" fontId="9" fillId="0" borderId="6" xfId="2" applyFont="1" applyBorder="1" applyAlignment="1">
      <alignment horizontal="center" vertical="center" wrapText="1"/>
    </xf>
    <xf numFmtId="49" fontId="12" fillId="4" borderId="7" xfId="2" applyNumberFormat="1" applyFont="1" applyFill="1" applyBorder="1" applyAlignment="1" applyProtection="1">
      <alignment horizontal="center" vertical="center" wrapText="1"/>
    </xf>
    <xf numFmtId="49" fontId="12" fillId="4" borderId="6" xfId="2" applyNumberFormat="1" applyFont="1" applyFill="1" applyBorder="1" applyAlignment="1" applyProtection="1">
      <alignment horizontal="center" vertical="center" wrapText="1"/>
    </xf>
    <xf numFmtId="49" fontId="12" fillId="4" borderId="5" xfId="2" applyFont="1" applyFill="1" applyBorder="1" applyAlignment="1">
      <alignment horizontal="center" vertical="center" wrapText="1"/>
    </xf>
    <xf numFmtId="49" fontId="12" fillId="4" borderId="23" xfId="2" applyFont="1" applyFill="1" applyBorder="1" applyAlignment="1">
      <alignment horizontal="center" vertical="center" wrapText="1"/>
    </xf>
    <xf numFmtId="49" fontId="12" fillId="4" borderId="14" xfId="2" applyFont="1" applyFill="1" applyBorder="1" applyAlignment="1">
      <alignment horizontal="center" vertical="center" wrapText="1"/>
    </xf>
    <xf numFmtId="0" fontId="12" fillId="4" borderId="7"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5" xfId="0" applyFont="1" applyFill="1" applyBorder="1" applyAlignment="1">
      <alignment horizontal="center" wrapText="1"/>
    </xf>
    <xf numFmtId="0" fontId="12" fillId="4" borderId="23" xfId="0" applyFont="1" applyFill="1" applyBorder="1" applyAlignment="1">
      <alignment horizontal="center" wrapText="1"/>
    </xf>
    <xf numFmtId="0" fontId="12" fillId="4" borderId="12" xfId="0" applyFont="1" applyFill="1" applyBorder="1" applyAlignment="1">
      <alignment horizontal="center" wrapText="1"/>
    </xf>
    <xf numFmtId="0" fontId="12" fillId="4" borderId="13" xfId="0" applyFont="1" applyFill="1" applyBorder="1" applyAlignment="1">
      <alignment horizontal="center" wrapText="1"/>
    </xf>
    <xf numFmtId="0" fontId="12" fillId="4" borderId="11" xfId="0" applyFont="1" applyFill="1" applyBorder="1" applyAlignment="1">
      <alignment horizontal="center" wrapText="1"/>
    </xf>
    <xf numFmtId="0" fontId="15" fillId="4" borderId="12" xfId="0" applyFont="1" applyFill="1" applyBorder="1" applyAlignment="1">
      <alignment horizontal="center"/>
    </xf>
    <xf numFmtId="0" fontId="15" fillId="4" borderId="11" xfId="0" applyFont="1" applyFill="1" applyBorder="1" applyAlignment="1">
      <alignment horizontal="center"/>
    </xf>
    <xf numFmtId="0" fontId="15" fillId="4" borderId="4" xfId="0" applyFont="1" applyFill="1" applyBorder="1" applyAlignment="1">
      <alignment horizontal="center"/>
    </xf>
    <xf numFmtId="0" fontId="15" fillId="4" borderId="13" xfId="0" applyFont="1" applyFill="1" applyBorder="1" applyAlignment="1">
      <alignment horizont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49" fontId="30" fillId="4" borderId="28" xfId="2" applyFont="1" applyFill="1" applyBorder="1" applyAlignment="1">
      <alignment horizontal="center" vertical="center" wrapText="1"/>
    </xf>
    <xf numFmtId="49" fontId="30" fillId="4" borderId="30" xfId="2" applyFont="1" applyFill="1" applyBorder="1" applyAlignment="1">
      <alignment horizontal="center" vertical="center" wrapText="1"/>
    </xf>
    <xf numFmtId="0" fontId="30" fillId="4" borderId="7" xfId="3" applyFont="1" applyFill="1" applyBorder="1" applyAlignment="1">
      <alignment horizontal="center" vertical="center"/>
    </xf>
    <xf numFmtId="0" fontId="30" fillId="4" borderId="6" xfId="3" applyFont="1" applyFill="1" applyBorder="1" applyAlignment="1">
      <alignment horizontal="center" vertical="center"/>
    </xf>
    <xf numFmtId="0" fontId="30" fillId="4" borderId="7" xfId="3" applyFont="1" applyFill="1" applyBorder="1" applyAlignment="1">
      <alignment horizontal="center" vertical="center" wrapText="1"/>
    </xf>
    <xf numFmtId="0" fontId="30" fillId="4" borderId="6" xfId="3" applyFont="1" applyFill="1" applyBorder="1" applyAlignment="1">
      <alignment horizontal="center" vertical="center" wrapText="1"/>
    </xf>
    <xf numFmtId="170" fontId="30" fillId="4" borderId="27" xfId="17" applyNumberFormat="1" applyFont="1" applyFill="1" applyBorder="1" applyAlignment="1">
      <alignment horizontal="center" vertical="center"/>
    </xf>
    <xf numFmtId="170" fontId="30" fillId="4" borderId="28" xfId="17" applyNumberFormat="1" applyFont="1" applyFill="1" applyBorder="1" applyAlignment="1">
      <alignment horizontal="center" vertical="center"/>
    </xf>
    <xf numFmtId="170" fontId="30" fillId="4" borderId="30" xfId="17" applyNumberFormat="1" applyFont="1" applyFill="1" applyBorder="1" applyAlignment="1">
      <alignment horizontal="center" vertical="center"/>
    </xf>
    <xf numFmtId="170" fontId="30" fillId="4" borderId="27" xfId="17" applyNumberFormat="1" applyFont="1" applyFill="1" applyBorder="1" applyAlignment="1">
      <alignment horizontal="center" vertical="center" wrapText="1"/>
    </xf>
    <xf numFmtId="170" fontId="30" fillId="4" borderId="28" xfId="17" applyNumberFormat="1" applyFont="1" applyFill="1" applyBorder="1" applyAlignment="1">
      <alignment horizontal="center" vertical="center" wrapText="1"/>
    </xf>
    <xf numFmtId="170" fontId="30" fillId="4" borderId="30" xfId="17" applyNumberFormat="1" applyFont="1" applyFill="1" applyBorder="1" applyAlignment="1">
      <alignment horizontal="center" vertical="center" wrapText="1"/>
    </xf>
    <xf numFmtId="170" fontId="30" fillId="4" borderId="54" xfId="17" applyNumberFormat="1" applyFont="1" applyFill="1" applyBorder="1" applyAlignment="1">
      <alignment horizontal="center" vertical="center" wrapText="1"/>
    </xf>
    <xf numFmtId="0" fontId="12" fillId="4" borderId="25" xfId="1" applyFont="1" applyFill="1" applyBorder="1" applyAlignment="1">
      <alignment horizontal="center" vertical="center"/>
    </xf>
    <xf numFmtId="0" fontId="12" fillId="4" borderId="46" xfId="1" applyFont="1" applyFill="1" applyBorder="1" applyAlignment="1">
      <alignment horizontal="center" vertical="center"/>
    </xf>
    <xf numFmtId="0" fontId="12" fillId="4" borderId="47" xfId="1" applyFont="1" applyFill="1" applyBorder="1" applyAlignment="1">
      <alignment horizontal="center" vertical="center"/>
    </xf>
    <xf numFmtId="3" fontId="10" fillId="17" borderId="86" xfId="9" applyNumberFormat="1" applyFont="1" applyFill="1" applyBorder="1" applyAlignment="1">
      <alignment horizontal="center" vertical="center"/>
    </xf>
    <xf numFmtId="3" fontId="8" fillId="0" borderId="86" xfId="9" applyNumberFormat="1" applyFont="1" applyBorder="1"/>
    <xf numFmtId="3" fontId="10" fillId="17" borderId="93" xfId="9" applyNumberFormat="1" applyFont="1" applyFill="1" applyBorder="1" applyAlignment="1">
      <alignment horizontal="center" vertical="center"/>
    </xf>
    <xf numFmtId="3" fontId="8" fillId="0" borderId="83" xfId="9" applyNumberFormat="1" applyFont="1" applyBorder="1"/>
    <xf numFmtId="3" fontId="8" fillId="0" borderId="94" xfId="9" applyNumberFormat="1" applyFont="1" applyBorder="1"/>
    <xf numFmtId="0" fontId="10" fillId="4" borderId="36" xfId="1" applyFont="1" applyFill="1" applyBorder="1" applyAlignment="1">
      <alignment horizontal="center" vertical="center"/>
    </xf>
    <xf numFmtId="0" fontId="10" fillId="4" borderId="35" xfId="1" applyFont="1" applyFill="1" applyBorder="1" applyAlignment="1">
      <alignment horizontal="center" vertical="center"/>
    </xf>
    <xf numFmtId="0" fontId="10" fillId="4" borderId="59" xfId="1" applyFont="1" applyFill="1" applyBorder="1" applyAlignment="1">
      <alignment horizontal="center" vertical="center"/>
    </xf>
    <xf numFmtId="0" fontId="10" fillId="4" borderId="10" xfId="1" applyFont="1" applyFill="1" applyBorder="1" applyAlignment="1">
      <alignment horizontal="center" vertical="center"/>
    </xf>
    <xf numFmtId="0" fontId="10" fillId="4" borderId="21" xfId="1" applyFont="1" applyFill="1" applyBorder="1" applyAlignment="1">
      <alignment horizontal="center" vertical="center"/>
    </xf>
    <xf numFmtId="0" fontId="10" fillId="4" borderId="22" xfId="1" applyFont="1" applyFill="1" applyBorder="1" applyAlignment="1">
      <alignment horizontal="center" vertical="center"/>
    </xf>
    <xf numFmtId="0" fontId="10" fillId="4" borderId="23" xfId="1" applyFont="1" applyFill="1" applyBorder="1" applyAlignment="1">
      <alignment horizontal="center" vertical="center"/>
    </xf>
    <xf numFmtId="0" fontId="10" fillId="4" borderId="12" xfId="1" applyFont="1" applyFill="1" applyBorder="1" applyAlignment="1">
      <alignment horizontal="center" vertical="center"/>
    </xf>
    <xf numFmtId="0" fontId="10" fillId="4" borderId="13" xfId="1" applyFont="1" applyFill="1" applyBorder="1" applyAlignment="1">
      <alignment horizontal="center" vertical="center"/>
    </xf>
    <xf numFmtId="0" fontId="10" fillId="4" borderId="11" xfId="1" applyFont="1" applyFill="1" applyBorder="1" applyAlignment="1">
      <alignment horizontal="center" vertical="center"/>
    </xf>
    <xf numFmtId="0" fontId="30" fillId="4" borderId="7" xfId="15" applyFont="1" applyFill="1" applyBorder="1" applyAlignment="1">
      <alignment horizontal="center" vertical="center" wrapText="1"/>
    </xf>
    <xf numFmtId="0" fontId="30" fillId="4" borderId="8" xfId="15" applyFont="1" applyFill="1" applyBorder="1" applyAlignment="1">
      <alignment horizontal="center" vertical="center" wrapText="1"/>
    </xf>
    <xf numFmtId="0" fontId="18" fillId="4" borderId="6" xfId="15" applyFont="1" applyFill="1" applyBorder="1" applyAlignment="1">
      <alignment horizontal="center" vertical="center" wrapText="1"/>
    </xf>
    <xf numFmtId="0" fontId="30" fillId="4" borderId="12" xfId="15" applyFont="1" applyFill="1" applyBorder="1" applyAlignment="1">
      <alignment horizontal="center"/>
    </xf>
    <xf numFmtId="0" fontId="30" fillId="4" borderId="13" xfId="15" applyFont="1" applyFill="1" applyBorder="1" applyAlignment="1">
      <alignment horizontal="center"/>
    </xf>
    <xf numFmtId="0" fontId="30" fillId="4" borderId="11" xfId="15" applyFont="1" applyFill="1" applyBorder="1" applyAlignment="1">
      <alignment horizontal="center"/>
    </xf>
    <xf numFmtId="0" fontId="30" fillId="4" borderId="12" xfId="15" applyFont="1" applyFill="1" applyBorder="1" applyAlignment="1">
      <alignment horizontal="center" wrapText="1"/>
    </xf>
    <xf numFmtId="0" fontId="30" fillId="4" borderId="11" xfId="15" applyFont="1" applyFill="1" applyBorder="1" applyAlignment="1">
      <alignment horizontal="center" wrapText="1"/>
    </xf>
    <xf numFmtId="0" fontId="30" fillId="17" borderId="82" xfId="13" applyFont="1" applyFill="1" applyBorder="1" applyAlignment="1">
      <alignment horizontal="center" vertical="center" wrapText="1"/>
    </xf>
    <xf numFmtId="0" fontId="18" fillId="0" borderId="85" xfId="13" applyFont="1" applyBorder="1"/>
    <xf numFmtId="0" fontId="18" fillId="0" borderId="87" xfId="13" applyFont="1" applyBorder="1"/>
    <xf numFmtId="0" fontId="30" fillId="17" borderId="93" xfId="13" applyFont="1" applyFill="1" applyBorder="1" applyAlignment="1">
      <alignment horizontal="center"/>
    </xf>
    <xf numFmtId="0" fontId="30" fillId="17" borderId="83" xfId="13" applyFont="1" applyFill="1" applyBorder="1" applyAlignment="1">
      <alignment horizontal="center"/>
    </xf>
    <xf numFmtId="0" fontId="30" fillId="17" borderId="94" xfId="13" applyFont="1" applyFill="1" applyBorder="1" applyAlignment="1">
      <alignment horizontal="center"/>
    </xf>
    <xf numFmtId="0" fontId="30" fillId="17" borderId="93" xfId="13" applyFont="1" applyFill="1" applyBorder="1" applyAlignment="1">
      <alignment horizontal="center" wrapText="1"/>
    </xf>
    <xf numFmtId="0" fontId="30" fillId="17" borderId="94" xfId="13" applyFont="1" applyFill="1" applyBorder="1" applyAlignment="1">
      <alignment horizontal="center" wrapText="1"/>
    </xf>
    <xf numFmtId="0" fontId="30" fillId="4" borderId="7" xfId="20" applyFont="1" applyFill="1" applyBorder="1" applyAlignment="1">
      <alignment horizontal="center" vertical="center" wrapText="1"/>
    </xf>
    <xf numFmtId="0" fontId="30" fillId="4" borderId="8" xfId="20" applyFont="1" applyFill="1" applyBorder="1" applyAlignment="1">
      <alignment horizontal="center" vertical="center" wrapText="1"/>
    </xf>
    <xf numFmtId="0" fontId="18" fillId="4" borderId="6" xfId="20" applyFont="1" applyFill="1" applyBorder="1" applyAlignment="1">
      <alignment horizontal="center" vertical="center" wrapText="1"/>
    </xf>
    <xf numFmtId="0" fontId="30" fillId="4" borderId="13" xfId="20" applyFont="1" applyFill="1" applyBorder="1" applyAlignment="1">
      <alignment horizontal="center"/>
    </xf>
    <xf numFmtId="0" fontId="30" fillId="4" borderId="12" xfId="20" applyFont="1" applyFill="1" applyBorder="1" applyAlignment="1">
      <alignment horizontal="center"/>
    </xf>
    <xf numFmtId="0" fontId="30" fillId="4" borderId="11" xfId="20" applyFont="1" applyFill="1" applyBorder="1" applyAlignment="1">
      <alignment horizontal="center"/>
    </xf>
    <xf numFmtId="0" fontId="30" fillId="4" borderId="12" xfId="20" applyFont="1" applyFill="1" applyBorder="1" applyAlignment="1">
      <alignment horizontal="center" wrapText="1"/>
    </xf>
    <xf numFmtId="0" fontId="30" fillId="4" borderId="11" xfId="20" applyFont="1" applyFill="1" applyBorder="1" applyAlignment="1">
      <alignment horizontal="center" wrapText="1"/>
    </xf>
    <xf numFmtId="0" fontId="30" fillId="4" borderId="13" xfId="20" applyFont="1" applyFill="1" applyBorder="1" applyAlignment="1">
      <alignment horizontal="center" vertical="center"/>
    </xf>
    <xf numFmtId="0" fontId="30" fillId="4" borderId="12" xfId="20" applyFont="1" applyFill="1" applyBorder="1" applyAlignment="1">
      <alignment horizontal="center" vertical="center"/>
    </xf>
    <xf numFmtId="0" fontId="30" fillId="4" borderId="11" xfId="20" applyFont="1" applyFill="1" applyBorder="1" applyAlignment="1">
      <alignment horizontal="center" vertical="center"/>
    </xf>
    <xf numFmtId="0" fontId="30" fillId="4" borderId="12" xfId="20" applyFont="1" applyFill="1" applyBorder="1" applyAlignment="1">
      <alignment horizontal="center" vertical="center" wrapText="1"/>
    </xf>
    <xf numFmtId="0" fontId="30" fillId="4" borderId="11" xfId="20" applyFont="1" applyFill="1" applyBorder="1" applyAlignment="1">
      <alignment horizontal="center" vertical="center" wrapText="1"/>
    </xf>
    <xf numFmtId="0" fontId="30" fillId="4" borderId="18" xfId="1" applyFont="1" applyFill="1" applyBorder="1" applyAlignment="1">
      <alignment horizontal="center" vertical="center" wrapText="1"/>
    </xf>
    <xf numFmtId="3" fontId="30" fillId="4" borderId="18" xfId="1" applyNumberFormat="1" applyFont="1" applyFill="1" applyBorder="1" applyAlignment="1">
      <alignment horizontal="center" vertical="center" wrapText="1"/>
    </xf>
    <xf numFmtId="177" fontId="18" fillId="5" borderId="40" xfId="1" applyNumberFormat="1" applyFont="1" applyFill="1" applyBorder="1" applyAlignment="1">
      <alignment horizontal="right" vertical="center"/>
    </xf>
    <xf numFmtId="177" fontId="18" fillId="5" borderId="18" xfId="1" applyNumberFormat="1" applyFont="1" applyFill="1" applyBorder="1" applyAlignment="1">
      <alignment horizontal="right" vertical="center"/>
    </xf>
    <xf numFmtId="14" fontId="18" fillId="5" borderId="18" xfId="1" applyNumberFormat="1" applyFont="1" applyFill="1" applyBorder="1" applyAlignment="1">
      <alignment horizontal="center" vertical="center"/>
    </xf>
    <xf numFmtId="0" fontId="18" fillId="5" borderId="20" xfId="1" applyFont="1" applyFill="1" applyBorder="1" applyAlignment="1">
      <alignment horizontal="center" vertical="center"/>
    </xf>
    <xf numFmtId="0" fontId="18" fillId="5" borderId="40" xfId="1" applyFont="1" applyFill="1" applyBorder="1" applyAlignment="1">
      <alignment horizontal="center" vertical="center"/>
    </xf>
    <xf numFmtId="0" fontId="18" fillId="5" borderId="18" xfId="43" applyFont="1" applyFill="1" applyBorder="1" applyAlignment="1">
      <alignment horizontal="center" vertical="center" wrapText="1"/>
    </xf>
    <xf numFmtId="0" fontId="18" fillId="5" borderId="61" xfId="43" applyFont="1" applyFill="1" applyBorder="1" applyAlignment="1">
      <alignment horizontal="center" vertical="center" wrapText="1"/>
    </xf>
    <xf numFmtId="0" fontId="18" fillId="5" borderId="40" xfId="1" applyFont="1" applyFill="1" applyBorder="1" applyAlignment="1">
      <alignment horizontal="left" vertical="center" wrapText="1"/>
    </xf>
    <xf numFmtId="0" fontId="18" fillId="5" borderId="18" xfId="1" applyFont="1" applyFill="1" applyBorder="1" applyAlignment="1">
      <alignment horizontal="left" vertical="center" wrapText="1"/>
    </xf>
    <xf numFmtId="0" fontId="18" fillId="5" borderId="20" xfId="1" applyFont="1" applyFill="1" applyBorder="1" applyAlignment="1">
      <alignment horizontal="center" vertical="center" wrapText="1"/>
    </xf>
    <xf numFmtId="0" fontId="18" fillId="5" borderId="40" xfId="1" applyFont="1" applyFill="1" applyBorder="1" applyAlignment="1">
      <alignment horizontal="center" vertical="center" wrapText="1"/>
    </xf>
    <xf numFmtId="0" fontId="18" fillId="5" borderId="18" xfId="1" applyFont="1" applyFill="1" applyBorder="1" applyAlignment="1">
      <alignment horizontal="center" vertical="center" wrapText="1"/>
    </xf>
    <xf numFmtId="0" fontId="18" fillId="5" borderId="61" xfId="1" applyFont="1" applyFill="1" applyBorder="1" applyAlignment="1">
      <alignment horizontal="center" vertical="center"/>
    </xf>
    <xf numFmtId="0" fontId="18" fillId="5" borderId="40" xfId="43" applyFont="1" applyFill="1" applyBorder="1" applyAlignment="1">
      <alignment horizontal="center" vertical="center" wrapText="1"/>
    </xf>
    <xf numFmtId="0" fontId="34" fillId="5" borderId="18" xfId="43" applyFont="1" applyFill="1" applyBorder="1" applyAlignment="1">
      <alignment horizontal="left" vertical="center" wrapText="1"/>
    </xf>
    <xf numFmtId="0" fontId="34" fillId="5" borderId="40" xfId="43" applyFont="1" applyFill="1" applyBorder="1" applyAlignment="1">
      <alignment horizontal="left" vertical="center" wrapText="1"/>
    </xf>
    <xf numFmtId="0" fontId="34" fillId="5" borderId="20" xfId="43" applyFont="1" applyFill="1" applyBorder="1" applyAlignment="1">
      <alignment horizontal="left" vertical="center" wrapText="1"/>
    </xf>
    <xf numFmtId="0" fontId="42" fillId="5" borderId="18" xfId="43" applyFont="1" applyFill="1" applyBorder="1" applyAlignment="1">
      <alignment horizontal="center" vertical="center" wrapText="1"/>
    </xf>
    <xf numFmtId="0" fontId="42" fillId="5" borderId="40" xfId="43" applyFont="1" applyFill="1" applyBorder="1" applyAlignment="1">
      <alignment horizontal="center" vertical="center" wrapText="1"/>
    </xf>
    <xf numFmtId="0" fontId="42" fillId="5" borderId="20" xfId="43" applyFont="1" applyFill="1" applyBorder="1" applyAlignment="1">
      <alignment horizontal="center" vertical="center" wrapText="1"/>
    </xf>
    <xf numFmtId="0" fontId="34" fillId="5" borderId="18" xfId="43" applyFont="1" applyFill="1" applyBorder="1" applyAlignment="1">
      <alignment horizontal="center" vertical="center" wrapText="1"/>
    </xf>
    <xf numFmtId="0" fontId="34" fillId="5" borderId="40" xfId="43" applyFont="1" applyFill="1" applyBorder="1" applyAlignment="1">
      <alignment horizontal="center" vertical="center" wrapText="1"/>
    </xf>
    <xf numFmtId="0" fontId="34" fillId="5" borderId="20" xfId="43" applyFont="1" applyFill="1" applyBorder="1" applyAlignment="1">
      <alignment horizontal="center" vertical="center" wrapText="1"/>
    </xf>
    <xf numFmtId="0" fontId="34" fillId="5" borderId="18" xfId="43" applyFont="1" applyFill="1" applyBorder="1" applyAlignment="1">
      <alignment horizontal="center" wrapText="1"/>
    </xf>
    <xf numFmtId="0" fontId="42" fillId="5" borderId="40" xfId="43" applyFont="1" applyFill="1" applyBorder="1" applyAlignment="1">
      <alignment horizontal="left" vertical="center" wrapText="1"/>
    </xf>
    <xf numFmtId="0" fontId="42" fillId="5" borderId="18" xfId="43" applyFont="1" applyFill="1" applyBorder="1" applyAlignment="1">
      <alignment horizontal="left" vertical="center" wrapText="1"/>
    </xf>
    <xf numFmtId="0" fontId="42" fillId="5" borderId="20" xfId="43" applyFont="1" applyFill="1" applyBorder="1" applyAlignment="1">
      <alignment horizontal="left" vertical="center" wrapText="1"/>
    </xf>
    <xf numFmtId="0" fontId="42" fillId="5" borderId="61" xfId="43" applyFont="1" applyFill="1" applyBorder="1" applyAlignment="1">
      <alignment horizontal="left" vertical="center" wrapText="1"/>
    </xf>
    <xf numFmtId="0" fontId="42" fillId="5" borderId="61" xfId="43" applyFont="1" applyFill="1" applyBorder="1" applyAlignment="1">
      <alignment horizontal="center" vertical="center" wrapText="1"/>
    </xf>
    <xf numFmtId="0" fontId="34" fillId="5" borderId="61" xfId="43" applyFont="1" applyFill="1" applyBorder="1" applyAlignment="1">
      <alignment horizontal="center" vertical="center" wrapText="1"/>
    </xf>
    <xf numFmtId="0" fontId="41" fillId="5" borderId="40" xfId="3" applyFont="1" applyFill="1" applyBorder="1" applyAlignment="1" applyProtection="1">
      <alignment horizontal="left" vertical="center" wrapText="1"/>
      <protection locked="0"/>
    </xf>
    <xf numFmtId="0" fontId="41" fillId="5" borderId="18" xfId="3" applyFont="1" applyFill="1" applyBorder="1" applyAlignment="1" applyProtection="1">
      <alignment horizontal="left" vertical="center" wrapText="1"/>
      <protection locked="0"/>
    </xf>
    <xf numFmtId="0" fontId="18" fillId="5" borderId="40" xfId="3" applyFont="1" applyFill="1" applyBorder="1" applyAlignment="1">
      <alignment horizontal="center" vertical="center" wrapText="1"/>
    </xf>
    <xf numFmtId="0" fontId="18" fillId="5" borderId="18" xfId="3" applyFont="1" applyFill="1" applyBorder="1" applyAlignment="1">
      <alignment horizontal="center" vertical="center" wrapText="1"/>
    </xf>
    <xf numFmtId="0" fontId="18" fillId="5" borderId="18" xfId="1" applyFont="1" applyFill="1" applyBorder="1" applyAlignment="1">
      <alignment horizontal="center" vertical="center"/>
    </xf>
    <xf numFmtId="4" fontId="18" fillId="5" borderId="40" xfId="3" applyNumberFormat="1" applyFont="1" applyFill="1" applyBorder="1" applyAlignment="1">
      <alignment horizontal="right" vertical="center" wrapText="1"/>
    </xf>
    <xf numFmtId="4" fontId="18" fillId="5" borderId="18" xfId="3" applyNumberFormat="1" applyFont="1" applyFill="1" applyBorder="1" applyAlignment="1">
      <alignment horizontal="right" vertical="center" wrapText="1"/>
    </xf>
    <xf numFmtId="184" fontId="18" fillId="5" borderId="18" xfId="41" applyFont="1" applyFill="1" applyBorder="1" applyAlignment="1">
      <alignment horizontal="right" vertical="center"/>
    </xf>
    <xf numFmtId="43" fontId="18" fillId="5" borderId="18" xfId="16" applyFont="1" applyFill="1" applyBorder="1" applyAlignment="1">
      <alignment horizontal="right" vertical="center"/>
    </xf>
    <xf numFmtId="0" fontId="30" fillId="4" borderId="7" xfId="1" applyFont="1" applyFill="1" applyBorder="1" applyAlignment="1">
      <alignment horizontal="center" vertical="center"/>
    </xf>
    <xf numFmtId="0" fontId="30" fillId="4" borderId="4" xfId="1" applyFont="1" applyFill="1" applyBorder="1" applyAlignment="1">
      <alignment horizontal="center" vertical="center"/>
    </xf>
    <xf numFmtId="0" fontId="30" fillId="4" borderId="6" xfId="1" applyFont="1" applyFill="1" applyBorder="1" applyAlignment="1">
      <alignment horizontal="center" vertical="center"/>
    </xf>
    <xf numFmtId="0" fontId="10" fillId="2" borderId="12" xfId="1" applyFont="1" applyFill="1" applyBorder="1" applyAlignment="1">
      <alignment horizontal="center" vertical="center"/>
    </xf>
    <xf numFmtId="0" fontId="10" fillId="2" borderId="13" xfId="1" applyFont="1" applyFill="1" applyBorder="1" applyAlignment="1">
      <alignment horizontal="center" vertical="center"/>
    </xf>
    <xf numFmtId="0" fontId="10" fillId="2" borderId="10" xfId="1" applyFont="1" applyFill="1" applyBorder="1" applyAlignment="1">
      <alignment horizontal="center" vertical="center"/>
    </xf>
    <xf numFmtId="0" fontId="10" fillId="2" borderId="11" xfId="1" applyFont="1" applyFill="1" applyBorder="1" applyAlignment="1">
      <alignment horizontal="center" vertical="center"/>
    </xf>
    <xf numFmtId="0" fontId="10" fillId="4" borderId="7" xfId="1" applyFont="1" applyFill="1" applyBorder="1" applyAlignment="1">
      <alignment horizontal="center" vertical="center" wrapText="1"/>
    </xf>
    <xf numFmtId="0" fontId="10" fillId="4" borderId="6" xfId="1" applyFont="1" applyFill="1" applyBorder="1" applyAlignment="1">
      <alignment horizontal="center" vertical="center" wrapText="1"/>
    </xf>
    <xf numFmtId="0" fontId="30" fillId="4" borderId="4" xfId="3" applyFont="1" applyFill="1" applyBorder="1" applyAlignment="1">
      <alignment horizontal="center" vertical="center"/>
    </xf>
    <xf numFmtId="0" fontId="30" fillId="4" borderId="4" xfId="3" applyFont="1" applyFill="1" applyBorder="1" applyAlignment="1">
      <alignment horizontal="center"/>
    </xf>
    <xf numFmtId="0" fontId="48" fillId="16" borderId="5" xfId="19" applyFont="1" applyFill="1" applyBorder="1" applyAlignment="1">
      <alignment horizontal="center" vertical="center"/>
    </xf>
    <xf numFmtId="0" fontId="49" fillId="4" borderId="38" xfId="19" applyFont="1" applyFill="1" applyBorder="1"/>
    <xf numFmtId="0" fontId="48" fillId="16" borderId="136" xfId="19" applyFont="1" applyFill="1" applyBorder="1" applyAlignment="1">
      <alignment horizontal="center" vertical="center"/>
    </xf>
    <xf numFmtId="0" fontId="49" fillId="4" borderId="139" xfId="19" applyFont="1" applyFill="1" applyBorder="1"/>
    <xf numFmtId="0" fontId="48" fillId="16" borderId="137" xfId="19" applyFont="1" applyFill="1" applyBorder="1" applyAlignment="1">
      <alignment horizontal="center" vertical="center"/>
    </xf>
    <xf numFmtId="0" fontId="49" fillId="4" borderId="137" xfId="19" applyFont="1" applyFill="1" applyBorder="1"/>
    <xf numFmtId="0" fontId="49" fillId="4" borderId="138" xfId="19" applyFont="1" applyFill="1" applyBorder="1"/>
    <xf numFmtId="0" fontId="47" fillId="0" borderId="93" xfId="19" applyFont="1" applyBorder="1" applyAlignment="1">
      <alignment horizontal="center"/>
    </xf>
    <xf numFmtId="0" fontId="49" fillId="0" borderId="83" xfId="19" applyFont="1" applyBorder="1" applyAlignment="1">
      <alignment horizontal="center"/>
    </xf>
    <xf numFmtId="0" fontId="49" fillId="0" borderId="94" xfId="19" applyFont="1" applyBorder="1" applyAlignment="1">
      <alignment horizontal="center"/>
    </xf>
    <xf numFmtId="0" fontId="30" fillId="4" borderId="12" xfId="3" applyFont="1" applyFill="1" applyBorder="1" applyAlignment="1">
      <alignment horizontal="center"/>
    </xf>
    <xf numFmtId="0" fontId="30" fillId="4" borderId="13" xfId="3" applyFont="1" applyFill="1" applyBorder="1" applyAlignment="1">
      <alignment horizontal="center"/>
    </xf>
    <xf numFmtId="0" fontId="30" fillId="4" borderId="11" xfId="3" applyFont="1" applyFill="1" applyBorder="1" applyAlignment="1">
      <alignment horizontal="center"/>
    </xf>
    <xf numFmtId="0" fontId="30" fillId="4" borderId="93" xfId="31" applyFont="1" applyFill="1" applyBorder="1" applyAlignment="1">
      <alignment horizontal="center" vertical="center" wrapText="1"/>
    </xf>
    <xf numFmtId="0" fontId="8" fillId="4" borderId="83" xfId="31" applyFont="1" applyFill="1" applyBorder="1" applyAlignment="1">
      <alignment vertical="center"/>
    </xf>
    <xf numFmtId="0" fontId="8" fillId="4" borderId="94" xfId="31" applyFont="1" applyFill="1" applyBorder="1" applyAlignment="1">
      <alignment vertical="center"/>
    </xf>
    <xf numFmtId="178" fontId="30" fillId="4" borderId="93" xfId="31" applyNumberFormat="1" applyFont="1" applyFill="1" applyBorder="1" applyAlignment="1">
      <alignment horizontal="center" vertical="center" wrapText="1"/>
    </xf>
    <xf numFmtId="0" fontId="30" fillId="4" borderId="14" xfId="19" applyFont="1" applyFill="1" applyBorder="1" applyAlignment="1">
      <alignment horizontal="center" vertical="center" wrapText="1"/>
    </xf>
    <xf numFmtId="0" fontId="30" fillId="4" borderId="50" xfId="19" applyFont="1" applyFill="1" applyBorder="1" applyAlignment="1">
      <alignment horizontal="center" vertical="center" wrapText="1"/>
    </xf>
    <xf numFmtId="0" fontId="30" fillId="4" borderId="12" xfId="19" applyFont="1" applyFill="1" applyBorder="1" applyAlignment="1">
      <alignment horizontal="center" vertical="center" wrapText="1"/>
    </xf>
    <xf numFmtId="0" fontId="30" fillId="4" borderId="11" xfId="19" applyFont="1" applyFill="1" applyBorder="1" applyAlignment="1">
      <alignment horizontal="center" vertical="center" wrapText="1"/>
    </xf>
    <xf numFmtId="0" fontId="30" fillId="4" borderId="13" xfId="19" applyFont="1" applyFill="1" applyBorder="1" applyAlignment="1">
      <alignment horizontal="center" vertical="center" wrapText="1"/>
    </xf>
    <xf numFmtId="0" fontId="30" fillId="4" borderId="21" xfId="19" applyFont="1" applyFill="1" applyBorder="1" applyAlignment="1">
      <alignment horizontal="center" vertical="center" wrapText="1"/>
    </xf>
    <xf numFmtId="0" fontId="30" fillId="4" borderId="9" xfId="19" applyFont="1" applyFill="1" applyBorder="1" applyAlignment="1">
      <alignment horizontal="center" vertical="center" wrapText="1"/>
    </xf>
    <xf numFmtId="0" fontId="30" fillId="4" borderId="22" xfId="19" applyFont="1" applyFill="1" applyBorder="1" applyAlignment="1">
      <alignment horizontal="center" vertical="center" wrapText="1"/>
    </xf>
    <xf numFmtId="0" fontId="30" fillId="4" borderId="7" xfId="19" applyFont="1" applyFill="1" applyBorder="1" applyAlignment="1">
      <alignment horizontal="center" vertical="center" wrapText="1"/>
    </xf>
    <xf numFmtId="0" fontId="30" fillId="4" borderId="6" xfId="19" applyFont="1" applyFill="1" applyBorder="1" applyAlignment="1">
      <alignment horizontal="center" vertical="center" wrapText="1"/>
    </xf>
  </cellXfs>
  <cellStyles count="53">
    <cellStyle name="Bueno" xfId="30" builtinId="26"/>
    <cellStyle name="Millares" xfId="4" builtinId="3"/>
    <cellStyle name="Millares 2" xfId="8" xr:uid="{00000000-0005-0000-0000-000002000000}"/>
    <cellStyle name="Millares 2 2" xfId="16" xr:uid="{00000000-0005-0000-0000-000003000000}"/>
    <cellStyle name="Millares 2 2 2" xfId="17" xr:uid="{00000000-0005-0000-0000-000004000000}"/>
    <cellStyle name="Millares 2 3" xfId="23" xr:uid="{00000000-0005-0000-0000-000005000000}"/>
    <cellStyle name="Millares 2 3 2" xfId="34" xr:uid="{00000000-0005-0000-0000-000006000000}"/>
    <cellStyle name="Millares 2 6" xfId="44" xr:uid="{00000000-0005-0000-0000-000007000000}"/>
    <cellStyle name="Millares 3" xfId="14" xr:uid="{00000000-0005-0000-0000-000008000000}"/>
    <cellStyle name="Millares 3 2" xfId="29" xr:uid="{00000000-0005-0000-0000-000009000000}"/>
    <cellStyle name="Millares 3 2 2" xfId="39" xr:uid="{00000000-0005-0000-0000-00000A000000}"/>
    <cellStyle name="Millares 3 2 3" xfId="50" xr:uid="{00000000-0005-0000-0000-00000B000000}"/>
    <cellStyle name="Millares 3 5" xfId="41" xr:uid="{00000000-0005-0000-0000-00000C000000}"/>
    <cellStyle name="Millares 4" xfId="21" xr:uid="{00000000-0005-0000-0000-00000D000000}"/>
    <cellStyle name="Millares 4 2" xfId="35" xr:uid="{00000000-0005-0000-0000-00000E000000}"/>
    <cellStyle name="Millares 5" xfId="25" xr:uid="{00000000-0005-0000-0000-00000F000000}"/>
    <cellStyle name="Millares 6" xfId="27" xr:uid="{00000000-0005-0000-0000-000010000000}"/>
    <cellStyle name="Millares 6 2" xfId="48" xr:uid="{00000000-0005-0000-0000-000011000000}"/>
    <cellStyle name="Moneda 2" xfId="22" xr:uid="{00000000-0005-0000-0000-000012000000}"/>
    <cellStyle name="Moneda 2 2" xfId="40" xr:uid="{00000000-0005-0000-0000-000013000000}"/>
    <cellStyle name="Moneda 2 2 2" xfId="46" xr:uid="{00000000-0005-0000-0000-000014000000}"/>
    <cellStyle name="Moneda 3" xfId="26" xr:uid="{00000000-0005-0000-0000-000015000000}"/>
    <cellStyle name="Moneda 3 2" xfId="42" xr:uid="{00000000-0005-0000-0000-000016000000}"/>
    <cellStyle name="Moneda 3 2 2" xfId="47" xr:uid="{00000000-0005-0000-0000-000017000000}"/>
    <cellStyle name="Normal" xfId="0" builtinId="0"/>
    <cellStyle name="Normal 2" xfId="3" xr:uid="{00000000-0005-0000-0000-000019000000}"/>
    <cellStyle name="Normal 2 2" xfId="20" xr:uid="{00000000-0005-0000-0000-00001A000000}"/>
    <cellStyle name="Normal 2 3" xfId="31" xr:uid="{00000000-0005-0000-0000-00001B000000}"/>
    <cellStyle name="Normal 2 4" xfId="38" xr:uid="{00000000-0005-0000-0000-00001C000000}"/>
    <cellStyle name="Normal 3" xfId="6" xr:uid="{00000000-0005-0000-0000-00001D000000}"/>
    <cellStyle name="Normal 3 2" xfId="12" xr:uid="{00000000-0005-0000-0000-00001E000000}"/>
    <cellStyle name="Normal 3 2 2" xfId="43" xr:uid="{00000000-0005-0000-0000-00001F000000}"/>
    <cellStyle name="Normal 3 3" xfId="28" xr:uid="{00000000-0005-0000-0000-000020000000}"/>
    <cellStyle name="Normal 3 3 2" xfId="33" xr:uid="{00000000-0005-0000-0000-000021000000}"/>
    <cellStyle name="Normal 3 3 3" xfId="49" xr:uid="{00000000-0005-0000-0000-000022000000}"/>
    <cellStyle name="Normal 3 4" xfId="52" xr:uid="{00000000-0005-0000-0000-000023000000}"/>
    <cellStyle name="Normal 4" xfId="9" xr:uid="{00000000-0005-0000-0000-000024000000}"/>
    <cellStyle name="Normal 4 2" xfId="15" xr:uid="{00000000-0005-0000-0000-000025000000}"/>
    <cellStyle name="Normal 4 4" xfId="45" xr:uid="{00000000-0005-0000-0000-000026000000}"/>
    <cellStyle name="Normal 5" xfId="13" xr:uid="{00000000-0005-0000-0000-000027000000}"/>
    <cellStyle name="Normal 5 2" xfId="37" xr:uid="{00000000-0005-0000-0000-000028000000}"/>
    <cellStyle name="Normal 6" xfId="19" xr:uid="{00000000-0005-0000-0000-000029000000}"/>
    <cellStyle name="Normal 6 2" xfId="36" xr:uid="{00000000-0005-0000-0000-00002A000000}"/>
    <cellStyle name="Normal 7" xfId="24" xr:uid="{00000000-0005-0000-0000-00002B000000}"/>
    <cellStyle name="Normal 7 2" xfId="32" xr:uid="{00000000-0005-0000-0000-00002C000000}"/>
    <cellStyle name="Normal_ESTR98" xfId="18" xr:uid="{00000000-0005-0000-0000-00002D000000}"/>
    <cellStyle name="Normal_Hoja2" xfId="51" xr:uid="{00000000-0005-0000-0000-00002E000000}"/>
    <cellStyle name="Normal_PLAZAS98" xfId="1" xr:uid="{00000000-0005-0000-0000-00002F000000}"/>
    <cellStyle name="Normal_SPGG98" xfId="2" xr:uid="{00000000-0005-0000-0000-000030000000}"/>
    <cellStyle name="Porcentaje" xfId="5" builtinId="5"/>
    <cellStyle name="Porcentaje 2" xfId="7" xr:uid="{00000000-0005-0000-0000-000032000000}"/>
    <cellStyle name="Porcentaje 2 2" xfId="11" xr:uid="{00000000-0005-0000-0000-000033000000}"/>
    <cellStyle name="Porcentaje 3" xfId="10" xr:uid="{00000000-0005-0000-0000-000034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3</xdr:col>
      <xdr:colOff>332279</xdr:colOff>
      <xdr:row>13</xdr:row>
      <xdr:rowOff>55060</xdr:rowOff>
    </xdr:from>
    <xdr:ext cx="3240695" cy="937629"/>
    <xdr:sp macro="" textlink="">
      <xdr:nvSpPr>
        <xdr:cNvPr id="2" name="Rectángulo 1">
          <a:extLst>
            <a:ext uri="{FF2B5EF4-FFF2-40B4-BE49-F238E27FC236}">
              <a16:creationId xmlns:a16="http://schemas.microsoft.com/office/drawing/2014/main" id="{00000000-0008-0000-0600-000002000000}"/>
            </a:ext>
          </a:extLst>
        </xdr:cNvPr>
        <xdr:cNvSpPr/>
      </xdr:nvSpPr>
      <xdr:spPr>
        <a:xfrm>
          <a:off x="3542204" y="3055435"/>
          <a:ext cx="3240695" cy="937629"/>
        </a:xfrm>
        <a:prstGeom prst="rect">
          <a:avLst/>
        </a:prstGeom>
        <a:noFill/>
      </xdr:spPr>
      <xdr:txBody>
        <a:bodyPr wrap="none" lIns="91440" tIns="45720" rIns="91440" bIns="45720">
          <a:spAutoFit/>
        </a:bodyPr>
        <a:lstStyle/>
        <a:p>
          <a:pPr algn="ctr"/>
          <a:r>
            <a:rPr lang="es-ES" sz="5400" b="0" cap="none" spc="0">
              <a:ln w="0"/>
              <a:solidFill>
                <a:schemeClr val="accent1"/>
              </a:solidFill>
              <a:effectLst>
                <a:outerShdw blurRad="38100" dist="25400" dir="5400000" algn="ctr" rotWithShape="0">
                  <a:srgbClr val="6E747A">
                    <a:alpha val="43000"/>
                  </a:srgbClr>
                </a:outerShdw>
              </a:effectLst>
            </a:rPr>
            <a:t>NO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TEVEN/Desktop/EXPO%2002JUN2020/PROYECCI&#211;N%20INVERSIONES%20DIREDUD%2030MAY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O38FA~1.OGA/AppData/Local/Temp/Ficha156_LocalesPropiosAlquilados%20informacion%20MEF-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rsonal/Downloads/F-09%20CONSOLID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lingana/Downloads/FORMATOS2021_Congreso%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 desplegableGeneral"/>
      <sheetName val="listaDesplegableUE"/>
    </sheetNames>
    <sheetDataSet>
      <sheetData sheetId="0" refreshError="1"/>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Indicaciones"/>
      <sheetName val="Diccionario"/>
      <sheetName val="Lista Desplegable"/>
    </sheetNames>
    <sheetDataSet>
      <sheetData sheetId="0"/>
      <sheetData sheetId="1"/>
      <sheetData sheetId="2"/>
      <sheetData sheetId="3">
        <row r="97">
          <cell r="A97" t="str">
            <v>001. PRESIDENCIA DEL CONSEJO DE MINISTROS</v>
          </cell>
          <cell r="B97" t="str">
            <v>002. INSTITUTO NACIONAL DE ESTADISTICA E INFORMATICA</v>
          </cell>
          <cell r="C97" t="str">
            <v>010. DIRECCION NACIONAL DE INTELIGENCIA</v>
          </cell>
          <cell r="D97" t="str">
            <v>011. DESPACHO PRESIDENCIAL</v>
          </cell>
          <cell r="E97" t="str">
            <v>012. COMISION NACIONAL PARA EL DESARROLLO Y VIDA SIN DROGAS - DEVIDA</v>
          </cell>
          <cell r="F97" t="str">
            <v>016. CENTRO NACIONAL DE PLANEAMIENTO ESTRATEGICO - CEPLAN</v>
          </cell>
          <cell r="G97" t="str">
            <v>019. ORGANISMO SUPERVISOR DE LA INVERSION PRIVADA EN TELECOMUNICACIONES</v>
          </cell>
          <cell r="H97" t="str">
            <v>020. ORGANISMO SUPERVISOR DE LA INVERSION EN ENERGIA Y MINERIA</v>
          </cell>
          <cell r="I97" t="str">
            <v>021. SUPERINTENDENCIA NACIONAL DE SERVICIOS DE SANEAMIENTO</v>
          </cell>
          <cell r="J97" t="str">
            <v>022. ORGANISMO SUPERVISOR DE LA INVERSION EN INFRAESTRUCTURA DE TRANSPORTE DE USO PUBLICO</v>
          </cell>
          <cell r="K97" t="str">
            <v>023. AUTORIDAD NACIONAL DEL SERVICIO CIVIL</v>
          </cell>
          <cell r="L97" t="str">
            <v>024. ORGANISMO DE SUPERVISION DE LOS RECURSOS FORESTALES Y DE FAUNA SILVESTRE</v>
          </cell>
          <cell r="M97" t="str">
            <v>114. CONSEJO NACIONAL DE CIENCIA, TECNOLOGIA E INNOVACION TECNOLOGICA</v>
          </cell>
          <cell r="N97" t="str">
            <v>183. INSTITUTO NACIONAL DE DEFENSA DE LA COMPETENCIA Y DE LA PROTECCION DE LA PROPIEDAD INTELECTUAL</v>
          </cell>
          <cell r="O97" t="str">
            <v>003. M. DE CULTURA</v>
          </cell>
          <cell r="P97" t="str">
            <v>060. ARCHIVO GENERAL DE LA NACION</v>
          </cell>
          <cell r="Q97" t="str">
            <v>113. BIBLIOTECA NACIONAL DEL PERU</v>
          </cell>
          <cell r="R97" t="str">
            <v>116. INSTITUTO NACIONAL DE RADIO Y TELEVISION DEL PERU - IRTP</v>
          </cell>
          <cell r="S97" t="str">
            <v>004. PODER JUDICIAL</v>
          </cell>
          <cell r="T97" t="str">
            <v>040. ACADEMIA DE LA MAGISTRATURA</v>
          </cell>
          <cell r="U97" t="str">
            <v>005. M. DEL AMBIENTE</v>
          </cell>
          <cell r="V97" t="str">
            <v>050. SERVICIO NACIONAL DE AREAS NATURALES PROTEGIDAS POR EL ESTADO - SERNANP</v>
          </cell>
          <cell r="W97" t="str">
            <v>051. ORGANISMO DE EVALUACION Y FISCALIZACION AMBIENTAL - OEFA</v>
          </cell>
          <cell r="X97" t="str">
            <v>052. SERVICIO NACIONAL DE CERTIFICACION AMBIENTAL PARA LAS INVERSIONES SOSTENIBLES -SENACE</v>
          </cell>
          <cell r="Y97" t="str">
            <v>055. INSTITUTO DE INVESTIGACIONES DE LA AMAZONIA PERUANA</v>
          </cell>
          <cell r="Z97" t="str">
            <v>056. INSTITUTO NACIONAL DE INVESTIGACION EN GLACIARES Y ECOSISTEMAS DE MONTAÑA</v>
          </cell>
          <cell r="AA97" t="str">
            <v>112. INSTITUTO GEOFISICO DEL PERU</v>
          </cell>
          <cell r="AB97" t="str">
            <v>331. SERVICIO NACIONAL DE METEOROLOGIA E HIDROLOGIA</v>
          </cell>
          <cell r="AC97" t="str">
            <v>006. M. DE JUSTICIA Y DERECHOS HUMANOS</v>
          </cell>
          <cell r="AD97" t="str">
            <v>061. INSTITUTO NACIONAL PENITENCIARIO</v>
          </cell>
          <cell r="AE97" t="str">
            <v>067. SUPERINTENDENCIA NACIONAL DE LOS REGISTROS PUBLICOS</v>
          </cell>
          <cell r="AF97" t="str">
            <v>007. M. DEL INTERIOR</v>
          </cell>
          <cell r="AG97" t="str">
            <v>070. INTENDENCIA NACIONAL DE BOMBEROS DEL PERÚ - INBP</v>
          </cell>
          <cell r="AH97" t="str">
            <v>072. SUPERINTENDENCIA NACIONAL DE CONTROL DE SERVICIOS DE SEGURIDAD, ARMAS, MUNICIONES Y EXPLOSIVOS DE USO CIVIL</v>
          </cell>
          <cell r="AI97" t="str">
            <v>073. SUPERINTENDENCIA NACIONAL DE MIGRACIONES</v>
          </cell>
          <cell r="AJ97" t="str">
            <v>008. M. DE RELACIONES EXTERIORES</v>
          </cell>
          <cell r="AK97" t="str">
            <v>080. AGENCIA PERUANA DE COOPERACION INTERNACIONAL - APCI</v>
          </cell>
          <cell r="AL97" t="str">
            <v>009. M. DE ECONOMIA Y FINANZAS</v>
          </cell>
          <cell r="AM97" t="str">
            <v>055. AGENCIA DE PROMOCION DE LA INVERSION PRIVADA</v>
          </cell>
          <cell r="AN97" t="str">
            <v>057. SUPERINTENDENCIA NACIONAL DE ADUANAS Y DE ADMINISTRACION TRIBUTARIA</v>
          </cell>
          <cell r="AO97" t="str">
            <v>058. SUPERINTENDENCIA DEL MERCADO DE VALORES</v>
          </cell>
          <cell r="AP97" t="str">
            <v>059. ORGANISMO SUPERVISOR DE LAS CONTRATACIONES DEL ESTADO</v>
          </cell>
          <cell r="AQ97" t="str">
            <v>095. OFICINA DE NORMALIZACION PREVISIONAL-ONP</v>
          </cell>
          <cell r="AR97" t="str">
            <v>010. M. DE EDUCACION</v>
          </cell>
          <cell r="AS97" t="str">
            <v>111. CENTRO VACACIONAL HUAMPANI</v>
          </cell>
          <cell r="AT97" t="str">
            <v>117. SISTEMA NACIONAL DE EVALUACION, ACREDITACION Y CERTIFICACION DE LA CALIDAD EDUCATIVA</v>
          </cell>
          <cell r="AU97" t="str">
            <v>118. SUPERINTENDENCIA NACIONAL DE EDUCACION SUPERIOR UNIVERSITARIA</v>
          </cell>
          <cell r="AV97" t="str">
            <v>342. INSTITUTO PERUANO DEL DEPORTE</v>
          </cell>
          <cell r="AW97" t="str">
            <v>510. U.N. MAYOR DE SAN MARCOS</v>
          </cell>
          <cell r="AX97" t="str">
            <v>511. U.N. DE SAN ANTONIO ABAD DEL CUSCO</v>
          </cell>
          <cell r="AY97" t="str">
            <v>512. U.N. DE TRUJILLO</v>
          </cell>
          <cell r="AZ97" t="str">
            <v>513. U.N. DE SAN AGUSTIN</v>
          </cell>
          <cell r="BA97" t="str">
            <v>514. U.N. DE INGENIERIA</v>
          </cell>
          <cell r="BB97" t="str">
            <v>515. U.N. SAN LUIS GONZAGA DE ICA</v>
          </cell>
          <cell r="BC97" t="str">
            <v>516. U.N. SAN CRISTOBAL DE HUAMANGA</v>
          </cell>
          <cell r="BD97" t="str">
            <v>517. U.N. DEL CENTRO DEL PERU</v>
          </cell>
          <cell r="BE97" t="str">
            <v>518. U.N. AGRARIA LA MOLINA</v>
          </cell>
          <cell r="BF97" t="str">
            <v>519. U.N. DE LA AMAZONIA PERUANA</v>
          </cell>
          <cell r="BG97" t="str">
            <v>520. U.N. DEL ALTIPLANO</v>
          </cell>
          <cell r="BH97" t="str">
            <v>521. U.N. DE PIURA</v>
          </cell>
          <cell r="BI97" t="str">
            <v>522. U.N. DE CAJAMARCA</v>
          </cell>
          <cell r="BJ97" t="str">
            <v>523. U.N. PEDRO RUIZ GALLO</v>
          </cell>
          <cell r="BK97" t="str">
            <v>524. U.N. FEDERICO VILLARREAL</v>
          </cell>
          <cell r="BL97" t="str">
            <v>525. U.N. HERMILIO VALDIZAN</v>
          </cell>
          <cell r="BM97" t="str">
            <v>526. U.N. AGRARIA DE LA SELVA</v>
          </cell>
          <cell r="BN97" t="str">
            <v>527. U.N. DANIEL ALCIDES CARRION</v>
          </cell>
          <cell r="BO97" t="str">
            <v>528. U.N. DE EDUCACION ENRIQUE GUZMAN Y VALLE</v>
          </cell>
          <cell r="BP97" t="str">
            <v>529. U.N. DEL CALLAO</v>
          </cell>
          <cell r="BQ97" t="str">
            <v>530. U.N. JOSE FAUSTINO SANCHEZ CARRION</v>
          </cell>
          <cell r="BR97" t="str">
            <v>531. U.N. JORGE BASADRE GROHMANN</v>
          </cell>
          <cell r="BS97" t="str">
            <v>532. U.N. SANTIAGO ANTUNEZ DE MAYOLO</v>
          </cell>
          <cell r="BT97" t="str">
            <v>533. U.N. DE SAN MARTIN</v>
          </cell>
          <cell r="BU97" t="str">
            <v>534. U.N. DE UCAYALI</v>
          </cell>
          <cell r="BV97" t="str">
            <v>535. U.N. DE TUMBES</v>
          </cell>
          <cell r="BW97" t="str">
            <v>536. U.N. DEL SANTA</v>
          </cell>
          <cell r="BX97" t="str">
            <v>537. U.N. DE HUANCAVELICA</v>
          </cell>
          <cell r="BY97" t="str">
            <v>538. U.N. AMAZONICA DE MADRE DE DIOS</v>
          </cell>
          <cell r="BZ97" t="str">
            <v>539. U.N. MICAELA BASTIDAS DE APURIMAC</v>
          </cell>
          <cell r="CA97" t="str">
            <v>541. U.N. TORIBIO RODRIGUEZ DE MENDOZA DE AMAZONAS</v>
          </cell>
          <cell r="CB97" t="str">
            <v>542. U.N. INTERCULTURAL DE LA AMAZONIA</v>
          </cell>
          <cell r="CC97" t="str">
            <v>543. U.N. TECNOLOGICA DE LIMA SUR</v>
          </cell>
          <cell r="CD97" t="str">
            <v>544. U.N. JOSE MARIA ARGUEDAS</v>
          </cell>
          <cell r="CE97" t="str">
            <v>545. U.N. DE MOQUEGUA</v>
          </cell>
          <cell r="CF97" t="str">
            <v>546. U.N. DE JAEN</v>
          </cell>
          <cell r="CG97" t="str">
            <v>547. U.N. DE CAÑETE</v>
          </cell>
          <cell r="CH97" t="str">
            <v>548. U.N. DE FRONTERA</v>
          </cell>
          <cell r="CI97" t="str">
            <v>549. U.N. DE BARRANCA</v>
          </cell>
          <cell r="CJ97" t="str">
            <v>550. U.N. AUTONOMA DE CHOTA</v>
          </cell>
          <cell r="CK97" t="str">
            <v>551. U.N. INTERCULTURAL DE LA SELVA CENTRAL JUAN SANTOS ATAHUALPA</v>
          </cell>
          <cell r="CL97" t="str">
            <v>552. U.N. DE JULIACA</v>
          </cell>
          <cell r="CM97" t="str">
            <v>553. U.N. AUTÓNOMA ALTOANDINA DE TARMA</v>
          </cell>
          <cell r="CN97" t="str">
            <v>554. U.N. AUTÓNOMA DE HUANTA</v>
          </cell>
          <cell r="CO97" t="str">
            <v>555. U.N. INTERCULTURAL FABIOLA SALAZAR LEGUIA DE BAGUA</v>
          </cell>
          <cell r="CP97" t="str">
            <v>556. U.N. INTERCULTURAL DE QUILLABAMBA</v>
          </cell>
          <cell r="CQ97" t="str">
            <v>557. U.N. AUTÓNOMA DE ALTO AMAZONAS</v>
          </cell>
          <cell r="CR97" t="str">
            <v>558. U.N. AUTÓNOMA DE TAYACAJA DANIEL HERNÁNDEZ MORILLO</v>
          </cell>
          <cell r="CS97" t="str">
            <v>011. M. DE SALUD</v>
          </cell>
          <cell r="CT97" t="str">
            <v>131. INSTITUTO NACIONAL DE SALUD</v>
          </cell>
          <cell r="CU97" t="str">
            <v>134. SUPERINTENDENCIA NACIONAL DE SALUD</v>
          </cell>
          <cell r="CV97" t="str">
            <v>135. SEGURO INTEGRAL DE SALUD</v>
          </cell>
          <cell r="CW97" t="str">
            <v>136. INSTITUTO NACIONAL DE ENFERMEDADES NEOPLASICAS - INEN</v>
          </cell>
          <cell r="CX97" t="str">
            <v>012. M. DE TRABAJO Y PROMOCION DEL EMPLEO</v>
          </cell>
          <cell r="CY97" t="str">
            <v>121. SUPERINTENDENCIA NACIONAL DE FISCALIZACION LABORAL</v>
          </cell>
          <cell r="CZ97" t="str">
            <v>013. M. DE AGRICULTURA Y RIEGO</v>
          </cell>
          <cell r="DA97" t="str">
            <v>018. SIERRA Y SELVA EXPORTADORA</v>
          </cell>
          <cell r="DB97" t="str">
            <v>160. SERVICIO NACIONAL DE SANIDAD AGRARIA - SENASA</v>
          </cell>
          <cell r="DC97" t="str">
            <v>163. INSTITUTO NACIONAL DE INNOVACION AGRARIA</v>
          </cell>
          <cell r="DD97" t="str">
            <v>164. AUTORIDAD NACIONAL DEL AGUA - ANA</v>
          </cell>
          <cell r="DE97" t="str">
            <v>165. SERVICIO NACIONAL FORESTAL Y DE FAUNA SILVESTRE - SERFOR</v>
          </cell>
          <cell r="DF97" t="str">
            <v>016. M. DE ENERGIA Y MINAS</v>
          </cell>
          <cell r="DG97" t="str">
            <v>220. INSTITUTO PERUANO DE ENERGIA NUCLEAR</v>
          </cell>
          <cell r="DH97" t="str">
            <v>221. INSTITUTO GEOLOGICO MINERO Y METALURGICO</v>
          </cell>
          <cell r="DI97" t="str">
            <v>019. CONTRALORIA GENERAL</v>
          </cell>
          <cell r="DJ97" t="str">
            <v>020. DEFENSORIA DEL PUEBLO</v>
          </cell>
          <cell r="DK97" t="str">
            <v>021. JUNTA NACIONAL DE JUSTICIA</v>
          </cell>
          <cell r="DL97" t="str">
            <v>022. MINISTERIO PUBLICO</v>
          </cell>
          <cell r="DM97" t="str">
            <v>024. TRIBUNAL CONSTITUCIONAL</v>
          </cell>
          <cell r="DN97" t="str">
            <v>006. INSTITUTO NACIONAL DE DEFENSA CIVIL</v>
          </cell>
          <cell r="DO97" t="str">
            <v>025. CENTRO NACIONAL DE ESTIMACION, PREVENCION Y REDUCCION DEL RIESGO DE DESASTRES - CENEPRED</v>
          </cell>
          <cell r="DP97" t="str">
            <v>026. M. DE DEFENSA</v>
          </cell>
          <cell r="DQ97" t="str">
            <v>332. INSTITUTO GEOGRAFICO NACIONAL</v>
          </cell>
          <cell r="DR97" t="str">
            <v>335. AGENCIA DE COMPRAS DE LAS FUERZAS ARMADAS</v>
          </cell>
          <cell r="DS97" t="str">
            <v>027. FUERO MILITAR POLICIAL</v>
          </cell>
          <cell r="DT97" t="str">
            <v>028. CONGRESO DE LA REPUBLICA</v>
          </cell>
          <cell r="DU97" t="str">
            <v>031. JURADO NACIONAL DE ELECCIONES</v>
          </cell>
          <cell r="DV97" t="str">
            <v>032. OFICINA NACIONAL DE PROCESOS ELECTORALES</v>
          </cell>
          <cell r="DW97" t="str">
            <v>033. REGISTRO NACIONAL DE IDENTIFICACION Y ESTADO CIVIL</v>
          </cell>
          <cell r="DX97" t="str">
            <v>008. COMISION DE PROMOCION DEL PERU PARA LA EXPORTACION Y EL TURISMO - PROMPERU</v>
          </cell>
          <cell r="DY97" t="str">
            <v>035. MINISTERIO DE COMERCIO EXTERIOR Y TURISMO</v>
          </cell>
          <cell r="DZ97" t="str">
            <v>180. CENTRO DE FORMACION EN TURISMO</v>
          </cell>
          <cell r="EA97" t="str">
            <v>036. MINISTERIO DE TRANSPORTES Y COMUNICACIONES</v>
          </cell>
          <cell r="EB97" t="str">
            <v>202. SUPERINTENDENCIA DE TRANSPORTE TERRESTRE DE PERSONAS, CARGA Y MERCANCIAS - SUTRAN</v>
          </cell>
          <cell r="EC97" t="str">
            <v>203. AUTORIDAD DE TRANSPORTE URBANO PARA LIMA Y CALLAO - ATU</v>
          </cell>
          <cell r="ED97" t="str">
            <v>214. AUTORIDAD PORTUARIA NACIONAL</v>
          </cell>
          <cell r="EE97" t="str">
            <v>037. MINISTERIO DE VIVIENDA, CONSTRUCCION Y SANEAMIENTO</v>
          </cell>
          <cell r="EF97" t="str">
            <v>056. SUPERINTENDENCIA NACIONAL DE BIENES ESTATALES</v>
          </cell>
          <cell r="EG97" t="str">
            <v>205. SERVICIO NACIONAL DE CAPACITACION PARA LA INDUSTRIA DE LA CONSTRUCCION</v>
          </cell>
          <cell r="EH97" t="str">
            <v>207. ORGANISMO TECNICO DE LA ADMINISTRACION DE LOS SERVICIOS DE SANEAMIENTO</v>
          </cell>
          <cell r="EI97" t="str">
            <v>211. ORGANISMO DE FORMALIZACION DE LA PROPIEDAD INFORMAL</v>
          </cell>
          <cell r="EJ97" t="str">
            <v>038. MINISTERIO DE LA PRODUCCION</v>
          </cell>
          <cell r="EK97" t="str">
            <v>059. FONDO NACIONAL DE DESARROLLO PESQUERO - FONDEPES</v>
          </cell>
          <cell r="EL97" t="str">
            <v>240. INSTITUTO DEL MAR DEL PERU - IMARPE</v>
          </cell>
          <cell r="EM97" t="str">
            <v>241. INSTITUTO TECNOLOGICO DE LA PRODUCCION - ITP</v>
          </cell>
          <cell r="EN97" t="str">
            <v>243. ORGANISMO NACIONAL DE SANIDAD PESQUERA - SANIPES</v>
          </cell>
          <cell r="EO97" t="str">
            <v>244. INSTITUTO NACIONAL DE CALIDAD - INACAL</v>
          </cell>
          <cell r="EP97" t="str">
            <v>039. MINISTERIO DE LA MUJER Y POBLACIONES VULNERABLES</v>
          </cell>
          <cell r="EQ97" t="str">
            <v>345. CONSEJO NACIONAL PARA LA INTEGRACION DE LA PERSONA CON DISCAPACIDAD - CONADIS</v>
          </cell>
          <cell r="ER97" t="str">
            <v>040. MINISTERIO DE DESARROLLO E INCLUSION SOCIAL</v>
          </cell>
          <cell r="ES97" t="str">
            <v>440. GOBIERNO REGIONAL DEL DEPARTAMENTO DE AMAZONAS</v>
          </cell>
          <cell r="ET97" t="str">
            <v>441. GOBIERNO REGIONAL DEL DEPARTAMENTO DE ANCASH</v>
          </cell>
          <cell r="EU97" t="str">
            <v>442. GOBIERNO REGIONAL DEL DEPARTAMENTO DE APURIMAC</v>
          </cell>
          <cell r="EV97" t="str">
            <v>443. GOBIERNO REGIONAL DEL DEPARTAMENTO DE AREQUIPA</v>
          </cell>
          <cell r="EW97" t="str">
            <v>444. GOBIERNO REGIONAL DEL DEPARTAMENTO DE AYACUCHO</v>
          </cell>
          <cell r="EX97" t="str">
            <v>445. GOBIERNO REGIONAL DEL DEPARTAMENTO DE CAJAMARCA</v>
          </cell>
          <cell r="EY97" t="str">
            <v>446. GOBIERNO REGIONAL DEL DEPARTAMENTO DE CUSCO</v>
          </cell>
          <cell r="EZ97" t="str">
            <v>447. GOBIERNO REGIONAL DEL DEPARTAMENTO DE HUANCAVELICA</v>
          </cell>
          <cell r="FA97" t="str">
            <v>448. GOBIERNO REGIONAL DEL DEPARTAMENTO DE HUANUCO</v>
          </cell>
          <cell r="FB97" t="str">
            <v>449. GOBIERNO REGIONAL DEL DEPARTAMENTO DE ICA</v>
          </cell>
          <cell r="FC97" t="str">
            <v>450. GOBIERNO REGIONAL DEL DEPARTAMENTO DE JUNIN</v>
          </cell>
          <cell r="FD97" t="str">
            <v>451. GOBIERNO REGIONAL DEL DEPARTAMENTO DE LA LIBERTAD</v>
          </cell>
          <cell r="FE97" t="str">
            <v>452. GOBIERNO REGIONAL DEL DEPARTAMENTO DE LAMBAYEQUE</v>
          </cell>
          <cell r="FF97" t="str">
            <v>453. GOBIERNO REGIONAL DEL DEPARTAMENTO DE LORETO</v>
          </cell>
          <cell r="FG97" t="str">
            <v>454. GOBIERNO REGIONAL DEL DEPARTAMENTO DE MADRE DE DIOS</v>
          </cell>
          <cell r="FH97" t="str">
            <v>455. GOBIERNO REGIONAL DEL DEPARTAMENTO DE MOQUEGUA</v>
          </cell>
          <cell r="FI97" t="str">
            <v>456. GOBIERNO REGIONAL DEL DEPARTAMENTO DE PASCO</v>
          </cell>
          <cell r="FJ97" t="str">
            <v>457. GOBIERNO REGIONAL DEL DEPARTAMENTO DE PIURA</v>
          </cell>
          <cell r="FK97" t="str">
            <v>458. GOBIERNO REGIONAL DEL DEPARTAMENTO DE PUNO</v>
          </cell>
          <cell r="FL97" t="str">
            <v>459. GOBIERNO REGIONAL DEL DEPARTAMENTO DE SAN MARTIN</v>
          </cell>
          <cell r="FM97" t="str">
            <v>460. GOBIERNO REGIONAL DEL DEPARTAMENTO DE TACNA</v>
          </cell>
          <cell r="FN97" t="str">
            <v>461. GOBIERNO REGIONAL DEL DEPARTAMENTO DE TUMBES</v>
          </cell>
          <cell r="FO97" t="str">
            <v>462. GOBIERNO REGIONAL DEL DEPARTAMENTO DE UCAYALI</v>
          </cell>
          <cell r="FP97" t="str">
            <v>463. GOBIERNO REGIONAL DEL DEPARTAMENTO DE LIMA</v>
          </cell>
          <cell r="FQ97" t="str">
            <v>464. GOBIERNO REGIONAL DE LA PROVINCIA CONSTITUCIONAL DEL CALLAO</v>
          </cell>
          <cell r="FR97" t="str">
            <v>465. MUNICIPALIDAD METROPOLITANA DE LIMA</v>
          </cell>
          <cell r="FS97" t="str">
            <v>001. MANCOMUNIDAD REGIONAL DE LOS ANDES</v>
          </cell>
          <cell r="FT97" t="str">
            <v>002. MANCOMUNIDAD REGIONAL HUANCAVELICA - ICA</v>
          </cell>
        </row>
        <row r="98">
          <cell r="A98" t="str">
            <v>PLIE_001._PRESIDENCIA_DEL_CONSEJO_DE_MINISTROS_F8</v>
          </cell>
          <cell r="B98" t="str">
            <v>PLIE_002._INSTITUTO_NACIONAL_DE_ESTADISTICA_E_INFORMATICA_F8</v>
          </cell>
          <cell r="C98" t="str">
            <v>PLIE_010._DIRECCION_NACIONAL_DE_INTELIGENCIA_F8</v>
          </cell>
          <cell r="D98" t="str">
            <v>PLIE_011._DESPACHO_PRESIDENCIAL_F8</v>
          </cell>
          <cell r="E98" t="str">
            <v>PLIE_012._COMISION_NACIONAL_PARA_EL_DESARROLLO_Y_VIDA_SIN_DROGAS_DEVIDA_F8</v>
          </cell>
          <cell r="F98" t="str">
            <v>PLIE_016._CENTRO_NACIONAL_DE_PLANEAMIENTO_ESTRATEGICO_CEPLAN</v>
          </cell>
          <cell r="G98" t="str">
            <v>PLIE_019._ORGANISMO_SUPERVISOR_DE_LA_INVERSION_PRIVADA_EN_TELECOMUNICACIONES_F8</v>
          </cell>
          <cell r="H98" t="str">
            <v>PLIE_020._ORGANISMO_SUPERVISOR_DE_LA_INVERSION_EN_ENERGIA_Y_MINERIA_F8</v>
          </cell>
          <cell r="I98" t="str">
            <v>PLIE_021._SUPERINTENDENCIA_NACIONAL_DE_SERVICIOS_DE_SANEAMIENTO_F8</v>
          </cell>
          <cell r="J98" t="str">
            <v>PLIE_022._ORGANISMO_SUPERVISOR_DE_LA_INVERSION_EN_INFRAESTRUCTURA_DE_TRANSPORTE_DE_USO_PUBLICO_F8</v>
          </cell>
          <cell r="K98" t="str">
            <v>PLIE_023._AUTORIDAD_NACIONAL_DEL_SERVICIO_CIVIL_F8</v>
          </cell>
          <cell r="L98" t="str">
            <v>PLIE_024._ORGANISMO_DE_SUPERVISION_DE_LOS_RECURSOS_FORESTALES_Y_DE_FAUNA_SILVESTRE_F8</v>
          </cell>
          <cell r="M98" t="str">
            <v>PLIE_114._CONSEJO_NACIONAL_DE_CIENCIA_TECNOLOGIA_E_INNOVACION_TECNOLOGICA_F8</v>
          </cell>
          <cell r="N98" t="str">
            <v>PLIE_183._INSTITUTO_NACIONAL_DE_DEFENSA_DE_LA_COMPETENCIA_Y_DE_LA_PROTECCION_DE_LA_PROPIEDAD_INTELECTUAL_F8</v>
          </cell>
          <cell r="O98" t="str">
            <v>PLIE_003._M._DE_CULTURA_F8</v>
          </cell>
          <cell r="P98" t="str">
            <v>PLIE_060._ARCHIVO_GENERAL_DE_LA_NACION_F8</v>
          </cell>
          <cell r="Q98" t="str">
            <v>PLIE_113._BIBLIOTECA_NACIONAL_DEL_PERU_F8</v>
          </cell>
          <cell r="R98" t="str">
            <v>PLIE_116._INSTITUTO_NACIONAL_DE_RADIO_Y_TELEVISION_DEL_PERU_IRTP_F8</v>
          </cell>
          <cell r="S98" t="str">
            <v>PLIE_004._PODER_JUDICIAL_F8</v>
          </cell>
          <cell r="T98" t="str">
            <v>PLIE_040._ACADEMIA_DE_LA_MAGISTRATURA_F8</v>
          </cell>
          <cell r="U98" t="str">
            <v>PLIE_005._M._DEL_AMBIENTE_F8</v>
          </cell>
          <cell r="V98" t="str">
            <v>PLIE_050._SERVICIO_NACIONAL_DE_AREAS_NATURALES_PROTEGIDAS_POR_EL_ESTADO_SERNANP_F8</v>
          </cell>
          <cell r="W98" t="str">
            <v>PLIE_051._ORGANISMO_DE_EVALUACION_Y_FISCALIZACION_AMBIENTAL_OEFA_F8</v>
          </cell>
          <cell r="X98" t="str">
            <v>PLIE_052._SERVICIO_NACIONAL_DE_CERTIFICACION_AMBIENTAL_PARA_LAS_INVERSIONES_SOSTENIBLES_SENACE_F8</v>
          </cell>
          <cell r="Y98" t="str">
            <v>PLIE_055._INSTITUTO_DE_INVESTIGACIONES_DE_LA_AMAZONIA_PERUANA_F8</v>
          </cell>
          <cell r="Z98" t="str">
            <v>PLIE_056._INSTITUTO_NACIONAL_DE_INVESTIGACION_EN_GLACIARES_Y_ECOSISTEMAS_DE_MONTAÑA_F8</v>
          </cell>
          <cell r="AA98" t="str">
            <v>PLIE_112._INSTITUTO_GEOFISICO_DEL_PERU_F8</v>
          </cell>
          <cell r="AB98" t="str">
            <v>PLIE_331._SERVICIO_NACIONAL_DE_METEOROLOGIA_E_HIDROLOGIA_F8</v>
          </cell>
          <cell r="AC98" t="str">
            <v>PLIE_006._M._DE_JUSTICIA_Y_DERECHOS_HUMANOS_F8</v>
          </cell>
          <cell r="AD98" t="str">
            <v>PLIE_061._INSTITUTO_NACIONAL_PENITENCIARIO_F8</v>
          </cell>
          <cell r="AE98" t="str">
            <v>PLIE_067._SUPERINTENDENCIA_NACIONAL_DE_LOS_REGISTROS_PUBLICOS_F8</v>
          </cell>
          <cell r="AF98" t="str">
            <v>PLIE_007._M._DEL_INTERIOR_F8</v>
          </cell>
          <cell r="AG98" t="str">
            <v>PLIE_070._INTENDENCIA_NACIONAL_DE_BOMBEROS_DEL_PERÚ_INBP_F8</v>
          </cell>
          <cell r="AH98" t="str">
            <v>PLIE_072._SUPERINTENDENCIA_NACIONAL_DE_CONTROL_DE_SERVICIOS_DE_SEGURIDAD_ARMAS_MUNICIONES_Y_EXPLOSIVOS_DE_USO_CIVIL_F8</v>
          </cell>
          <cell r="AI98" t="str">
            <v>PLIE_073._SUPERINTENDENCIA_NACIONAL_DE_MIGRACIONES_F8</v>
          </cell>
          <cell r="AJ98" t="str">
            <v>PLIE_008._M._DE_RELACIONES_EXTERIORES_F8</v>
          </cell>
          <cell r="AK98" t="str">
            <v>PLIE_080._AGENCIA_PERUANA_DE_COOPERACION_INTERNACIONAL_APCI_F8</v>
          </cell>
          <cell r="AL98" t="str">
            <v>PLIE_009._M._DE_ECONOMIA_Y_FINANZAS_F8</v>
          </cell>
          <cell r="AM98" t="str">
            <v>PLIE_055._AGENCIA_DE_PROMOCION_DE_LA_INVERSION_PRIVADA_F8</v>
          </cell>
          <cell r="AN98" t="str">
            <v>PLIE_057._SUPERINTENDENCIA_NACIONAL_DE_ADUANAS_Y_DE_ADMINISTRACION_TRIBUTARIA_F8</v>
          </cell>
          <cell r="AO98" t="str">
            <v>PLIE_058._SUPERINTENDENCIA_DEL_MERCADO_DE_VALORES_F8</v>
          </cell>
          <cell r="AP98" t="str">
            <v>PLIE_059._ORGANISMO_SUPERVISOR_DE_LAS_CONTRATACIONES_DEL_ESTADO_F8</v>
          </cell>
          <cell r="AQ98" t="str">
            <v>PLIE_095._OFICINA_DE_NORMALIZACION_PREVISIONAL_ONP_F8</v>
          </cell>
          <cell r="AR98" t="str">
            <v>PLIE_010._M._DE_EDUCACION_F8</v>
          </cell>
          <cell r="AS98" t="str">
            <v>PLIE_111._CENTRO_VACACIONAL_HUAMPANI_F8</v>
          </cell>
          <cell r="AT98" t="str">
            <v>PLIE_117._SISTEMA_NACIONAL_DE_EVALUACION_ACREDITACION_Y_CERTIFICACION_DE_LA_CALIDAD_EDUCATIVA_F8</v>
          </cell>
          <cell r="AU98" t="str">
            <v>PLIE_118._SUPERINTENDENCIA_NACIONAL_DE_EDUCACION_SUPERIOR_UNIVERSITARIA_F8</v>
          </cell>
          <cell r="AV98" t="str">
            <v>PLIE_342._INSTITUTO_PERUANO_DEL_DEPORTE_F8</v>
          </cell>
          <cell r="AW98" t="str">
            <v>PLIE_510._U.N._MAYOR_DE_SAN_MARCOS_F8</v>
          </cell>
          <cell r="AX98" t="str">
            <v>PLIE_511._U.N._DE_SAN_ANTONIO_ABAD_DEL_CUSCO_F8</v>
          </cell>
          <cell r="AY98" t="str">
            <v>PLIE_512._U.N._DE_TRUJILLO_F8</v>
          </cell>
          <cell r="AZ98" t="str">
            <v>PLIE_513._U.N._DE_SAN_AGUSTIN_F8</v>
          </cell>
          <cell r="BA98" t="str">
            <v>PLIE_514._U.N._DE_INGENIERIA_F8</v>
          </cell>
          <cell r="BB98" t="str">
            <v>PLIE_515._U.N._SAN_LUIS_GONZAGA_DE_ICA_F8</v>
          </cell>
          <cell r="BC98" t="str">
            <v>PLIE_516._U.N._SAN_CRISTOBAL_DE_HUAMANGA_F8</v>
          </cell>
          <cell r="BD98" t="str">
            <v>PLIE_517._U.N._DEL_CENTRO_DEL_PERU_F8</v>
          </cell>
          <cell r="BE98" t="str">
            <v>PLIE_518._U.N._AGRARIA_LA_MOLINA_F8</v>
          </cell>
          <cell r="BF98" t="str">
            <v>PLIE_519._U.N._DE_LA_AMAZONIA_PERUANA_F8</v>
          </cell>
          <cell r="BG98" t="str">
            <v>PLIE_520._U.N._DEL_ALTIPLANO_F8</v>
          </cell>
          <cell r="BH98" t="str">
            <v>PLIE_521._U.N._DE_PIURA_F8</v>
          </cell>
          <cell r="BI98" t="str">
            <v>PLIE_522._U.N._DE_CAJAMARCA_F8</v>
          </cell>
          <cell r="BJ98" t="str">
            <v>PLIE_523._U.N._PEDRO_RUIZ_GALLO_F8</v>
          </cell>
          <cell r="BK98" t="str">
            <v>PLIE_524._U.N._FEDERICO_VILLARREAL_F8</v>
          </cell>
          <cell r="BL98" t="str">
            <v>PLIE_525._U.N._HERMILIO_VALDIZAN_F8</v>
          </cell>
          <cell r="BM98" t="str">
            <v>PLIE_526._U.N._AGRARIA_DE_LA_SELVA_F8</v>
          </cell>
          <cell r="BN98" t="str">
            <v>PLIE_527._U.N._DANIEL_ALCIDES_CARRION_F8</v>
          </cell>
          <cell r="BO98" t="str">
            <v>PLIE_528._U.N._DE_EDUCACION_ENRIQUE_GUZMAN_Y_VALLE_F8</v>
          </cell>
          <cell r="BP98" t="str">
            <v>PLIE_529._U.N._DEL_CALLAO_F8</v>
          </cell>
          <cell r="BQ98" t="str">
            <v>PLIE_530._U.N._JOSE_FAUSTINO_SANCHEZ_CARRION_F8</v>
          </cell>
          <cell r="BR98" t="str">
            <v>PLIE_531._U.N._JORGE_BASADRE_GROHMANN_F8</v>
          </cell>
          <cell r="BS98" t="str">
            <v>PLIE_532._U.N._SANTIAGO_ANTUNEZ_DE_MAYOLO_F8</v>
          </cell>
          <cell r="BT98" t="str">
            <v>PLIE_533._U.N._DE_SAN_MARTIN_F8</v>
          </cell>
          <cell r="BU98" t="str">
            <v>PLIE_534._U.N._DE_UCAYALI_F8</v>
          </cell>
          <cell r="BV98" t="str">
            <v>PLIE_535._U.N._DE_TUMBES_F8</v>
          </cell>
          <cell r="BW98" t="str">
            <v>PLIE_536._U.N._DEL_SANTA_F8</v>
          </cell>
          <cell r="BX98" t="str">
            <v>PLIE_537._U.N._DE_HUANCAVELICA_F8</v>
          </cell>
          <cell r="BY98" t="str">
            <v>PLIE_538._U.N._AMAZONICA_DE_MADRE_DE_DIOS_F8</v>
          </cell>
          <cell r="BZ98" t="str">
            <v>PLIE_539._U.N._MICAELA_BASTIDAS_DE_APURIMAC_F8</v>
          </cell>
          <cell r="CA98" t="str">
            <v>PLIE_541._U.N._TORIBIO_RODRIGUEZ_DE_MENDOZA_DE_AMAZONAS_F8</v>
          </cell>
          <cell r="CB98" t="str">
            <v>PLIE_542._U.N._INTERCULTURAL_DE_LA_AMAZONIA_F8</v>
          </cell>
          <cell r="CC98" t="str">
            <v>PLIE_543._U.N._TECNOLOGICA_DE_LIMA_SUR_F8</v>
          </cell>
          <cell r="CD98" t="str">
            <v>PLIE_544._U.N._JOSE_MARIA_ARGUEDAS_F8</v>
          </cell>
          <cell r="CE98" t="str">
            <v>PLIE_545._U.N._DE_MOQUEGUA_F8</v>
          </cell>
          <cell r="CF98" t="str">
            <v>PLIE_546._U.N._DE_JAEN_F8</v>
          </cell>
          <cell r="CG98" t="str">
            <v>PLIE_547._U.N._DE_CAÑETE_F8</v>
          </cell>
          <cell r="CH98" t="str">
            <v>PLIE_548._U.N._DE_FRONTERA_F8</v>
          </cell>
          <cell r="CI98" t="str">
            <v>PLIE_549._U.N._DE_BARRANCA_F8</v>
          </cell>
          <cell r="CJ98" t="str">
            <v>PLIE_550._U.N._AUTONOMA_DE_CHOTA_F8</v>
          </cell>
          <cell r="CK98" t="str">
            <v>PLIE_551._U.N._INTERCULTURAL_DE_LA_SELVA_CENTRAL_JUAN_SANTOS_ATAHUALPA_F8</v>
          </cell>
          <cell r="CL98" t="str">
            <v>PLIE_552._U.N._DE_JULIACA_F8</v>
          </cell>
          <cell r="CM98" t="str">
            <v>PLIE_553._U.N._AUTÓNOMA_ALTOANDINA_DE_TARMA_F8</v>
          </cell>
          <cell r="CN98" t="str">
            <v>PLIE_554._U.N._AUTÓNOMA_DE_HUANTA_F8</v>
          </cell>
          <cell r="CO98" t="str">
            <v>PLIE_555._U.N._INTERCULTURAL_FABIOLA_SALAZAR_LEGUIA_DE_BAGUA_F8</v>
          </cell>
          <cell r="CP98" t="str">
            <v>PLIE_556._U.N._INTERCULTURAL_DE_QUILLABAMBA_F8</v>
          </cell>
          <cell r="CQ98" t="str">
            <v>PLIE_557._U.N._AUTÓNOMA_DE_ALTO_AMAZONAS_F8</v>
          </cell>
          <cell r="CR98" t="str">
            <v>PLIE_558._U.N._AUTÓNOMA_DE_TAYACAJA_DANIEL_HERNÁNDEZ_MORILLO_F8</v>
          </cell>
          <cell r="CS98" t="str">
            <v>PLIE_011._M._DE_SALUD_F8</v>
          </cell>
          <cell r="CT98" t="str">
            <v>PLIE_131._INSTITUTO_NACIONAL_DE_SALUD_F8</v>
          </cell>
          <cell r="CU98" t="str">
            <v>PLIE_134._SUPERINTENDENCIA_NACIONAL_DE_SALUD_F8</v>
          </cell>
          <cell r="CV98" t="str">
            <v>PLIE_135._SEGURO_INTEGRAL_DE_SALUD_F8</v>
          </cell>
          <cell r="CW98" t="str">
            <v>PLIE_136._INSTITUTO_NACIONAL_DE_ENFERMEDADES_NEOPLASICAS_INEN_F8</v>
          </cell>
          <cell r="CX98" t="str">
            <v>PLIE_012._M._DE_TRABAJO_Y_PROMOCION_DEL_EMPLEO_F8</v>
          </cell>
          <cell r="CY98" t="str">
            <v>PLIE_121._SUPERINTENDENCIA_NACIONAL_DE_FISCALIZACION_LABORAL_F8</v>
          </cell>
          <cell r="CZ98" t="str">
            <v>PLIE_013._M._DE_AGRICULTURA_Y_RIEGO_F8</v>
          </cell>
          <cell r="DA98" t="str">
            <v>PLIE_018._SIERRA_Y_SELVA_EXPORTADORA_F8</v>
          </cell>
          <cell r="DB98" t="str">
            <v>PLIE_160._SERVICIO_NACIONAL_DE_SANIDAD_AGRARIA_SENASA_F8</v>
          </cell>
          <cell r="DC98" t="str">
            <v>PLIE_163._INSTITUTO_NACIONAL_DE_INNOVACION_AGRARIA_F8</v>
          </cell>
          <cell r="DD98" t="str">
            <v>PLIE_164._AUTORIDAD_NACIONAL_DEL_AGUA_ANA_F8</v>
          </cell>
          <cell r="DE98" t="str">
            <v>PLIE_165._SERVICIO_NACIONAL_FORESTAL_Y_DE_FAUNA_SILVESTRE_SERFOR_F8</v>
          </cell>
          <cell r="DF98" t="str">
            <v>PLIE_016._M._DE_ENERGIA_Y_MINAS_F8</v>
          </cell>
          <cell r="DG98" t="str">
            <v>PLIE_220._INSTITUTO_PERUANO_DE_ENERGIA_NUCLEAR_F8</v>
          </cell>
          <cell r="DH98" t="str">
            <v>PLIE_221._INSTITUTO_GEOLOGICO_MINERO_Y_METALURGICO_F8</v>
          </cell>
          <cell r="DI98" t="str">
            <v>PLIE_019._CONTRALORIA_GENERAL_F8</v>
          </cell>
          <cell r="DJ98" t="str">
            <v>PLIE_020._DEFENSORIA_DEL_PUEBLO_F8</v>
          </cell>
          <cell r="DK98" t="str">
            <v>PLIE_021._JUNTA_NACIONAL_DE_JUSTICIA_F8</v>
          </cell>
          <cell r="DL98" t="str">
            <v>PLIE_022._MINISTERIO_PUBLICO_F8</v>
          </cell>
          <cell r="DM98" t="str">
            <v>PLIE_024._TRIBUNAL_CONSTITUCIONAL_F8</v>
          </cell>
          <cell r="DN98" t="str">
            <v>PLIE_006._INSTITUTO_NACIONAL_DE_DEFENSA_CIVIL_F8</v>
          </cell>
          <cell r="DO98" t="str">
            <v>PLIE_025._CENTRO_NACIONAL_DE_ESTIMACION_PREVENCION_Y_REDUCCION_DEL_RIESGO_DE_DESASTRES_CENEPRED_F8</v>
          </cell>
          <cell r="DP98" t="str">
            <v>PLIE_026._M._DE_DEFENSA_F8</v>
          </cell>
          <cell r="DQ98" t="str">
            <v>PLIE_332._INSTITUTO_GEOGRAFICO_NACIONAL_F8</v>
          </cell>
          <cell r="DR98" t="str">
            <v>PLIE_335._AGENCIA_DE_COMPRAS_DE_LAS_FUERZAS_ARMADAS_F8</v>
          </cell>
          <cell r="DS98" t="str">
            <v>PLIE_027._FUERO_MILITAR_POLICIAL_F8</v>
          </cell>
          <cell r="DT98" t="str">
            <v>PLIE_028._CONGRESO_DE_LA_REPUBLICA_F8</v>
          </cell>
          <cell r="DU98" t="str">
            <v>PLIE_031._JURADO_NACIONAL_DE_ELECCIONES_F8</v>
          </cell>
          <cell r="DV98" t="str">
            <v>PLIE_032._OFICINA_NACIONAL_DE_PROCESOS_ELECTORALES_F8</v>
          </cell>
          <cell r="DW98" t="str">
            <v>PLIE_033._REGISTRO_NACIONAL_DE_IDENTIFICACION_Y_ESTADO_CIVIL_F8</v>
          </cell>
          <cell r="DX98" t="str">
            <v>PLIE_008._COMISION_DE_PROMOCION_DEL_PERU_PARA_LA_EXPORTACION_Y_EL_TURISMO_PROMPERU_F8</v>
          </cell>
          <cell r="DY98" t="str">
            <v>PLIE_035._MINISTERIO_DE_COMERCIO_EXTERIOR_Y_TURISMO_F8</v>
          </cell>
          <cell r="DZ98" t="str">
            <v>PLIE_180._CENTRO_DE_FORMACION_EN_TURISMO_F8</v>
          </cell>
          <cell r="EA98" t="str">
            <v>PLIE_036._MINISTERIO_DE_TRANSPORTES_Y_COMUNICACIONES_F8</v>
          </cell>
          <cell r="EB98" t="str">
            <v>PLIE_202._SUPERINTENDENCIA_DE_TRANSPORTE_TERRESTRE_DE_PERSONAS_CARGA_Y_MERCANCIAS_SUTRAN_F8</v>
          </cell>
          <cell r="EC98" t="str">
            <v>PLIE_203._AUTORIDAD_DE_TRANSPORTE_URBANO_PARA_LIMA_Y_CALLAO_ATU_F8</v>
          </cell>
          <cell r="ED98" t="str">
            <v>PLIE_214._AUTORIDAD_PORTUARIA_NACIONAL_F8</v>
          </cell>
          <cell r="EE98" t="str">
            <v>PLIE_037._MINISTERIO_DE_VIVIENDA_CONSTRUCCION_Y_SANEAMIENTO_F8</v>
          </cell>
          <cell r="EF98" t="str">
            <v>PLIE_056._SUPERINTENDENCIA_NACIONAL_DE_BIENES_ESTATALES</v>
          </cell>
          <cell r="EG98" t="str">
            <v>PLIE_205._SERVICIO_NACIONAL_DE_CAPACITACION_PARA_LA_INDUSTRIA_DE_LA_CONSTRUCCION_F8</v>
          </cell>
          <cell r="EH98" t="str">
            <v>PLIE_207._ORGANISMO_TECNICO_DE_LA_ADMINISTRACION_DE_LOS_SERVICIOS_DE_SANEAMIENTO_F8</v>
          </cell>
          <cell r="EI98" t="str">
            <v>PLIE_211._ORGANISMO_DE_FORMALIZACION_DE_LA_PROPIEDAD_INFORMAL_F8</v>
          </cell>
          <cell r="EJ98" t="str">
            <v>PLIE_038._MINISTERIO_DE_LA_PRODUCCION_F8</v>
          </cell>
          <cell r="EK98" t="str">
            <v>PLIE_059._FONDO_NACIONAL_DE_DESARROLLO_PESQUERO_FONDEPES_F8</v>
          </cell>
          <cell r="EL98" t="str">
            <v>PLIE_240._INSTITUTO_DEL_MAR_DEL_PERU_IMARPE_F8</v>
          </cell>
          <cell r="EM98" t="str">
            <v>PLIE_241._INSTITUTO_TECNOLOGICO_DE_LA_PRODUCCION_ITP_F8</v>
          </cell>
          <cell r="EN98" t="str">
            <v>PLIE_243._ORGANISMO_NACIONAL_DE_SANIDAD_PESQUERA_SANIPES_F8</v>
          </cell>
          <cell r="EO98" t="str">
            <v>PLIE_244._INSTITUTO_NACIONAL_DE_CALIDAD_INACAL_F8</v>
          </cell>
          <cell r="EP98" t="str">
            <v>PLIE_039._MINISTERIO_DE_LA_MUJER_Y_POBLACIONES_VULNERABLES_F8</v>
          </cell>
          <cell r="EQ98" t="str">
            <v>PLIE_345._CONSEJO_NACIONAL_PARA_LA_INTEGRACION_DE_LA_PERSONA_CON_DISCAPACIDAD_CONADIS_F8</v>
          </cell>
          <cell r="ER98" t="str">
            <v>PLIE_040._MINISTERIO_DE_DESARROLLO_E_INCLUSION_SOCIAL_F8</v>
          </cell>
          <cell r="ES98" t="str">
            <v>PLIE_440._GOBIERNO_REGIONAL_DEL_DEPARTAMENTO_DE_AMAZONAS_F8</v>
          </cell>
          <cell r="ET98" t="str">
            <v>PLIE_441._GOBIERNO_REGIONAL_DEL_DEPARTAMENTO_DE_ANCASH_F8</v>
          </cell>
          <cell r="EU98" t="str">
            <v>PLIE_442._GOBIERNO_REGIONAL_DEL_DEPARTAMENTO_DE_APURIMAC_F8</v>
          </cell>
          <cell r="EV98" t="str">
            <v>PLIE_443._GOBIERNO_REGIONAL_DEL_DEPARTAMENTO_DE_AREQUIPA_F8</v>
          </cell>
          <cell r="EW98" t="str">
            <v>PLIE_444._GOBIERNO_REGIONAL_DEL_DEPARTAMENTO_DE_AYACUCHO_F8</v>
          </cell>
          <cell r="EX98" t="str">
            <v>PLIE_445._GOBIERNO_REGIONAL_DEL_DEPARTAMENTO_DE_CAJAMARCA_F8</v>
          </cell>
          <cell r="EY98" t="str">
            <v>PLIE_446._GOBIERNO_REGIONAL_DEL_DEPARTAMENTO_DE_CUSCO_F8</v>
          </cell>
          <cell r="EZ98" t="str">
            <v>PLIE_447._GOBIERNO_REGIONAL_DEL_DEPARTAMENTO_DE_HUANCAVELICA_F8</v>
          </cell>
          <cell r="FA98" t="str">
            <v>PLIE_448._GOBIERNO_REGIONAL_DEL_DEPARTAMENTO_DE_HUANUCO_F8</v>
          </cell>
          <cell r="FB98" t="str">
            <v>PLIE_449._GOBIERNO_REGIONAL_DEL_DEPARTAMENTO_DE_ICA_F8</v>
          </cell>
          <cell r="FC98" t="str">
            <v>PLIE_450._GOBIERNO_REGIONAL_DEL_DEPARTAMENTO_DE_JUNIN_F8</v>
          </cell>
          <cell r="FD98" t="str">
            <v>PLIE_451._GOBIERNO_REGIONAL_DEL_DEPARTAMENTO_DE_LA_LIBERTAD_F8</v>
          </cell>
          <cell r="FE98" t="str">
            <v>PLIE_452._GOBIERNO_REGIONAL_DEL_DEPARTAMENTO_DE_LAMBAYEQUE_F8</v>
          </cell>
          <cell r="FF98" t="str">
            <v>PLIE_453._GOBIERNO_REGIONAL_DEL_DEPARTAMENTO_DE_LORETO_F8</v>
          </cell>
          <cell r="FG98" t="str">
            <v>PLIE_454._GOBIERNO_REGIONAL_DEL_DEPARTAMENTO_DE_MADRE_DE_DIOS_F8</v>
          </cell>
          <cell r="FH98" t="str">
            <v>PLIE_455._GOBIERNO_REGIONAL_DEL_DEPARTAMENTO_DE_MOQUEGUA_F8</v>
          </cell>
          <cell r="FI98" t="str">
            <v>PLIE_456._GOBIERNO_REGIONAL_DEL_DEPARTAMENTO_DE_PASCO_F8</v>
          </cell>
          <cell r="FJ98" t="str">
            <v>PLIE_457._GOBIERNO_REGIONAL_DEL_DEPARTAMENTO_DE_PIURA_F8</v>
          </cell>
          <cell r="FK98" t="str">
            <v>PLIE_458._GOBIERNO_REGIONAL_DEL_DEPARTAMENTO_DE_PUNO_F8</v>
          </cell>
          <cell r="FL98" t="str">
            <v>PLIE_459._GOBIERNO_REGIONAL_DEL_DEPARTAMENTO_DE_SAN_MARTIN_F8</v>
          </cell>
          <cell r="FM98" t="str">
            <v>PLIE_460._GOBIERNO_REGIONAL_DEL_DEPARTAMENTO_DE_TACNA_F8</v>
          </cell>
          <cell r="FN98" t="str">
            <v>PLIE_461._GOBIERNO_REGIONAL_DEL_DEPARTAMENTO_DE_TUMBES_F8</v>
          </cell>
          <cell r="FO98" t="str">
            <v>PLIE_462._GOBIERNO_REGIONAL_DEL_DEPARTAMENTO_DE_UCAYALI_F8</v>
          </cell>
          <cell r="FP98" t="str">
            <v>PLIE_463._GOBIERNO_REGIONAL_DEL_DEPARTAMENTO_DE_LIMA_F8</v>
          </cell>
          <cell r="FQ98" t="str">
            <v>PLIE_464._GOBIERNO_REGIONAL_DE_LA_PROVINCIA_CONSTITUCIONAL_DEL_CALLAO_F8</v>
          </cell>
          <cell r="FR98" t="str">
            <v>PLIE_465._MUNICIPALIDAD_METROPOLITANA_DE_LIMA_F8</v>
          </cell>
          <cell r="FS98" t="str">
            <v>_001._MANCOMUNIDAD_REGIONAL_DE_LOS_ANDES_F8</v>
          </cell>
          <cell r="FT98" t="str">
            <v>_002._MANCOMUNIDAD_REGIONAL_HUANCAVELICA_ICA_F8</v>
          </cell>
        </row>
        <row r="99">
          <cell r="A99" t="str">
            <v>003. SECRETARIA GENERAL - PCM</v>
          </cell>
          <cell r="B99" t="str">
            <v>001. INSTITUTO NACIONAL DE ESTADISTICA E INFORMATICA</v>
          </cell>
          <cell r="C99" t="str">
            <v>001. DIRECCION NACIONAL DE INTELIGENCIA - DINI</v>
          </cell>
          <cell r="D99" t="str">
            <v>001. DESPACHO PRESIDENCIAL</v>
          </cell>
          <cell r="E99" t="str">
            <v>001. DEVIDA</v>
          </cell>
          <cell r="F99" t="str">
            <v>001. CENTRO NACIONAL DE PLANEAMIENTO ESTRATEGICO - CEPLAN</v>
          </cell>
          <cell r="G99" t="str">
            <v>001. ORGANISMO SUPERVISOR DE LA INVERSION PRIVADA EN TELECOMUNICACIONES</v>
          </cell>
          <cell r="H99" t="str">
            <v>001. ORGANISMO SUPERVISOR DE LA INVERSION EN ENERGIA Y MINERIA</v>
          </cell>
          <cell r="I99" t="str">
            <v>001. SUPERINTENDENCIA NACIONAL DE SERVICIOS DE SANEAMIENTO</v>
          </cell>
          <cell r="J99" t="str">
            <v>001. ORGANISMO SUPERVISOR DE LA INVERSION EN INFRAESTRUCTURA DE TRANSPORTE DE USO PUBLICO</v>
          </cell>
          <cell r="K99" t="str">
            <v>001. AUTORIDAD NACIONAL DEL SERVICIO CIVIL</v>
          </cell>
          <cell r="L99" t="str">
            <v>001. ORGANISMO DE SUPERVISION DE LOS RECURSOS FORESTALES Y DE FAUNA SILVESTRE - OSINFOR</v>
          </cell>
          <cell r="M99" t="str">
            <v>001. CONSEJO NACIONAL DE CIENCIA, TECNOLOGIA E INNOVACION TECNOLOGICA - CONCYTEC</v>
          </cell>
          <cell r="N99" t="str">
            <v>001. INSTITUTO NACIONAL DE DEFENSA DE LA COMPETENCIA Y DE LA PROTECCION DE LA PROPIEDAD INTELECTUAL</v>
          </cell>
          <cell r="O99" t="str">
            <v>001. ADMINISTRACION GENERAL</v>
          </cell>
          <cell r="P99" t="str">
            <v>001. OFICINA TECNICA ADMINISTRATIVA-AGN</v>
          </cell>
          <cell r="Q99" t="str">
            <v>001. BIBLIOTECA NACIONAL DEL PERU</v>
          </cell>
          <cell r="R99" t="str">
            <v>001. INSTITUTO NACIONAL DE RADIO Y TELEVISION DEL PERU - IRTP</v>
          </cell>
          <cell r="S99" t="str">
            <v>001. GERENCIA GENERAL DEL PODER JUDICIAL</v>
          </cell>
          <cell r="T99" t="str">
            <v>001. ACADEMIA DE LA MAGISTRATURA</v>
          </cell>
          <cell r="U99" t="str">
            <v>001. ADMINISTRACION GENERAL</v>
          </cell>
          <cell r="V99" t="str">
            <v>001. ADMINISTRACION - SERNANP</v>
          </cell>
          <cell r="W99" t="str">
            <v>001. ADMINISTRACION - OEFA</v>
          </cell>
          <cell r="X99" t="str">
            <v>001. ADMINISTRACION - SENACE</v>
          </cell>
          <cell r="Y99" t="str">
            <v>001. INSTITUTO DE INVESTIGACIONES DE LA AMAZONIA PERUANA</v>
          </cell>
          <cell r="Z99" t="str">
            <v>001. ADMINISTRACION - INAIGEM</v>
          </cell>
          <cell r="AA99" t="str">
            <v>001. INSTITUTO GEOFISICO DEL PERU</v>
          </cell>
          <cell r="AB99" t="str">
            <v>001. SERVICIO NACIONAL DE METEOROLOGIA E HIDROLOGIA-SENAMHI</v>
          </cell>
          <cell r="AC99" t="str">
            <v>001. OFICINA GENERAL DE ADMINISTRACION</v>
          </cell>
          <cell r="AD99" t="str">
            <v>001. SEDE CENTRAL ADMINISTRACION LIMA</v>
          </cell>
          <cell r="AE99" t="str">
            <v>001. SUNARP, SEDE CENTRAL</v>
          </cell>
          <cell r="AF99" t="str">
            <v>001. OFICINA GENERAL DE ADMINISTRACION</v>
          </cell>
          <cell r="AG99" t="str">
            <v>001. INTENDENCIA NACIONAL DE BOMBEROS DEL PERÚ - INBP</v>
          </cell>
          <cell r="AH99" t="str">
            <v>001. SUPERINTENDENCIA NACIONAL DE CONTROL DE SERVICIOS DE SEGURIDAD, ARMAS, MUNICIONES Y EXPLOSIVOS DE USO CIVIL - SUCAMEC</v>
          </cell>
          <cell r="AI99" t="str">
            <v>001. SUPERINTENDENCIA NACIONAL DE MIGRACIONES - MIGRACIONES</v>
          </cell>
          <cell r="AJ99" t="str">
            <v>001. SECRETARIA GENERAL</v>
          </cell>
          <cell r="AK99" t="str">
            <v>001. AGENCIA PERUANA DE COOPERACION INTERNACIONAL - APCI</v>
          </cell>
          <cell r="AL99" t="str">
            <v>001. ADMINISTRACION GENERAL</v>
          </cell>
          <cell r="AM99" t="str">
            <v>001. AGENCIA DE PROMOCION DE LA INVERSION PRIVADA - PROINVERSION</v>
          </cell>
          <cell r="AN99" t="str">
            <v>001. SUPERINTENDENCIA NACIONAL DE ADUANAS Y DE ADMINISTRACION TRIBUTARIA</v>
          </cell>
          <cell r="AO99" t="str">
            <v>001. SUPERINTENDENCIA DEL MERCADO DE VALORES - SMV</v>
          </cell>
          <cell r="AP99" t="str">
            <v>001. ORGANISMO SUPERVISOR DE LAS CONTRATACIONES DEL ESTADO</v>
          </cell>
          <cell r="AQ99" t="str">
            <v>001. OFICINA DE NORMALIZACION PREVISIONAL</v>
          </cell>
          <cell r="AR99" t="str">
            <v>001. USE 01 SAN JUAN DE MIRAFLORES</v>
          </cell>
          <cell r="AS99" t="str">
            <v>001. CENTRO VACACIONAL HUAMPANI</v>
          </cell>
          <cell r="AT99" t="str">
            <v>001. ADMINISTRACION GENERAL - SINEACE</v>
          </cell>
          <cell r="AU99" t="str">
            <v>001. SUNEDU - SEDE CENTRAL</v>
          </cell>
          <cell r="AV99" t="str">
            <v>001. INSTITUTO PERUANO DEL DEPORTE - IPD</v>
          </cell>
          <cell r="AW99" t="str">
            <v>001. UNIVERSIDAD NACIONAL MAYOR DE SAN MARCOS</v>
          </cell>
          <cell r="AX99" t="str">
            <v>001. UNIVERSIDAD NACIONAL DE SAN ANTONIO ABAD DEL CUSCO</v>
          </cell>
          <cell r="AY99" t="str">
            <v>001. UNIVERSIDAD NACIONAL DE TRUJILLO</v>
          </cell>
          <cell r="AZ99" t="str">
            <v>001. UNIVERSIDAD NACIONAL DE SAN AGUSTIN</v>
          </cell>
          <cell r="BA99" t="str">
            <v>001. UNIVERSIDAD NACIONAL DE INGENIERIA</v>
          </cell>
          <cell r="BB99" t="str">
            <v>001. UNIVERSIDAD NACIONAL SAN LUIS GONZAGA DE ICA</v>
          </cell>
          <cell r="BC99" t="str">
            <v>001. UNIVERSIDAD NACIONAL SAN CRISTOBAL DE HUAMANGA</v>
          </cell>
          <cell r="BD99" t="str">
            <v>001. UNIVERSIDAD NACIONAL DEL CENTRO DEL PERU</v>
          </cell>
          <cell r="BE99" t="str">
            <v>001. UNIVERSIDAD NACIONAL AGRARIA LA MOLINA</v>
          </cell>
          <cell r="BF99" t="str">
            <v>001. UNIVERSIDAD NACIONAL DE LA AMAZONIA PERUANA</v>
          </cell>
          <cell r="BG99" t="str">
            <v>001. UNIVERSIDAD NACIONAL DEL ALTIPLANO</v>
          </cell>
          <cell r="BH99" t="str">
            <v>001. UNIVERSIDAD NACIONAL DE PIURA</v>
          </cell>
          <cell r="BI99" t="str">
            <v>001. UNIVERSIDAD NACIONAL DE CAJAMARCA</v>
          </cell>
          <cell r="BJ99" t="str">
            <v>001. UNIVERSIDAD NACIONAL PEDRO RUIZ GALLO</v>
          </cell>
          <cell r="BK99" t="str">
            <v>001. UNIVERSIDAD NACIONAL FEDERICO VILLARREAL</v>
          </cell>
          <cell r="BL99" t="str">
            <v>001. UNIVERSIDAD NACIONAL HERMILIO VALDIZAN</v>
          </cell>
          <cell r="BM99" t="str">
            <v>001. UNIVERSIDAD NACIONAL AGRARIA DE LA SELVA</v>
          </cell>
          <cell r="BN99" t="str">
            <v>001. UNIVERSIDAD NACIONAL DANIEL ALCIDES CARRION</v>
          </cell>
          <cell r="BO99" t="str">
            <v>001. UNIVERSIDAD NACIONAL DE EDUCACION ENRIQUE GUZMAN Y VALLE</v>
          </cell>
          <cell r="BP99" t="str">
            <v>001. UNIVERSIDAD NACIONAL DEL CALLAO</v>
          </cell>
          <cell r="BQ99" t="str">
            <v>001. UNIVERSIDAD NACIONAL JOSE FAUSTINO SANCHEZ CARRION</v>
          </cell>
          <cell r="BR99" t="str">
            <v>001. UNIVERSIDAD NACIONAL JORGE BASADRE GROHMANN</v>
          </cell>
          <cell r="BS99" t="str">
            <v>001. UNIVERSIDAD NACIONAL SANTIAGO ANTUNEZ DE MAYOLO</v>
          </cell>
          <cell r="BT99" t="str">
            <v>001. UNIVERSIDAD NACIONAL DE SAN MARTIN</v>
          </cell>
          <cell r="BU99" t="str">
            <v>001. UNIVERSIDAD NACIONAL DE UCAYALI</v>
          </cell>
          <cell r="BV99" t="str">
            <v>001. UNIVERSIDAD NACIONAL DE TUMBES</v>
          </cell>
          <cell r="BW99" t="str">
            <v>001. UNIVERSIDAD NACIONAL DEL SANTA</v>
          </cell>
          <cell r="BX99" t="str">
            <v>001. UNIVERSIDAD NACIONAL DE HUANCAVELICA</v>
          </cell>
          <cell r="BY99" t="str">
            <v>001. UNIVERSIDAD NACIONAL AMAZONICA DE MADRE DE DIOS</v>
          </cell>
          <cell r="BZ99" t="str">
            <v>001. UNIVERSIDAD NACIONAL MICAELA BASTIDAS DE APURIMAC</v>
          </cell>
          <cell r="CA99" t="str">
            <v>001. UNIVERSIDAD NACIONAL TORIBIO RODRIGUEZ DE MENDOZA DE AMAZONAS</v>
          </cell>
          <cell r="CB99" t="str">
            <v>001. UNIVERSIDAD NACIONAL INTERCULTURAL DE LA AMAZONIA</v>
          </cell>
          <cell r="CC99" t="str">
            <v>001. UNIVERSIDAD NACIONAL TECNOLOGICA DE LIMA SUR</v>
          </cell>
          <cell r="CD99" t="str">
            <v>001. UNIVERSIDAD NACIONAL JOSE MARIA ARGUEDAS</v>
          </cell>
          <cell r="CE99" t="str">
            <v>001. UNIVERSIDAD NACIONAL DE MOQUEGUA</v>
          </cell>
          <cell r="CF99" t="str">
            <v>001. UNIVERSIDAD NACIONAL DE JAEN</v>
          </cell>
          <cell r="CG99" t="str">
            <v>001. UNIVERSIDAD NACIONAL DE CAÑETE</v>
          </cell>
          <cell r="CH99" t="str">
            <v>001. UNIVERSIDAD NACIONAL DE FRONTERA</v>
          </cell>
          <cell r="CI99" t="str">
            <v>001. UNIVERSIDAD NACIONAL DE BARRANCA</v>
          </cell>
          <cell r="CJ99" t="str">
            <v>001. UNIVERSIDAD NACIONAL AUTONOMA DE CHOTA</v>
          </cell>
          <cell r="CK99" t="str">
            <v>001. UNIVERSIDAD NACIONAL INTERCULTURAL DE LA SELVA CENTRAL JUAN SANTOS ATAHUALPA</v>
          </cell>
          <cell r="CL99" t="str">
            <v>001. UNIVERSIDAD NACIONAL DE JULIACA</v>
          </cell>
          <cell r="CM99" t="str">
            <v>001. U.N. AUTÓNOMA ALTOANDINA DE TARMA - UNAAT</v>
          </cell>
          <cell r="CN99" t="str">
            <v>001. U.N. AUTÓNOMA DE HUANTA</v>
          </cell>
          <cell r="CO99" t="str">
            <v>001. U.N. INTERCULTURAL FABIOLA SALAZAR LEGUIA DE BAGUA - UNIFSL</v>
          </cell>
          <cell r="CP99" t="str">
            <v>001. U.N. INTERCULTURAL DE QUILLABAMBA</v>
          </cell>
          <cell r="CQ99" t="str">
            <v>001. UNIVERSIDAD NACIONAL AUTÓNOMA DE ALTO AMAZONAS</v>
          </cell>
          <cell r="CR99" t="str">
            <v>001. U.N. AUTÓNOMA DE TAYACAJA DANIEL HERNÁNDEZ MORILLO</v>
          </cell>
          <cell r="CS99" t="str">
            <v>001. ADMINISTRACION CENTRAL - MINSA</v>
          </cell>
          <cell r="CT99" t="str">
            <v>PLIE_131._INSTITUTO_NACIONAL_DE_SALUD_F8</v>
          </cell>
          <cell r="CU99" t="str">
            <v>001. SUPERINTENDENCIA NACIONAL DE SALUD</v>
          </cell>
          <cell r="CV99" t="str">
            <v>001. SEGURO INTEGRAL DE SALUD</v>
          </cell>
          <cell r="CW99" t="str">
            <v>001. INSTITUTO NACIONAL DE ENFERMEDADES NEOPLASICAS</v>
          </cell>
          <cell r="CX99" t="str">
            <v>001. MINISTERIO DE TRABAJO-OFICINA GENERAL DE ADMINISTRACION</v>
          </cell>
          <cell r="CY99" t="str">
            <v>001. SUPERINTENDENCIA NACIONAL DE FISCALIZACION LABORAL - SUNAFIL</v>
          </cell>
          <cell r="CZ99" t="str">
            <v>001. MINISTERIO DE AGRICULTURA-ADMINISTRACION CENTRAL</v>
          </cell>
          <cell r="DA99" t="str">
            <v>001. SIERRA Y SELVA EXPORTADORA</v>
          </cell>
          <cell r="DB99" t="str">
            <v>001. SERVICIO NACIONAL DE SANIDAD AGRARIA - SENASA</v>
          </cell>
          <cell r="DC99" t="str">
            <v>001. SEDE CENTRAL</v>
          </cell>
          <cell r="DD99" t="str">
            <v>001. SEDE CENTRAL - AUTORIDAD NACIONAL DEL AGUA</v>
          </cell>
          <cell r="DE99" t="str">
            <v>001. ADMINISTRACION CENTRAL - SERFOR</v>
          </cell>
          <cell r="DF99" t="str">
            <v>001. MINISTERIO DE ENERGIA Y MINAS-CENTRAL</v>
          </cell>
          <cell r="DG99" t="str">
            <v>001. INSTITUTO PERUANO DE ENERGIA NUCLEAR</v>
          </cell>
          <cell r="DH99" t="str">
            <v>001. INSTITUTO GEOLOGICO MINERO Y METALURGICO</v>
          </cell>
          <cell r="DI99" t="str">
            <v>001. CONTRALORIA GENERAL</v>
          </cell>
          <cell r="DJ99" t="str">
            <v>001. DEFENSORIA DEL PUEBLO</v>
          </cell>
          <cell r="DK99" t="str">
            <v>001. DIRECCION DE ADMINISTRACION</v>
          </cell>
          <cell r="DL99" t="str">
            <v>002. GERENCIA GENERAL</v>
          </cell>
          <cell r="DM99" t="str">
            <v>001. TRIBUNAL CONSTITUCIONAL</v>
          </cell>
          <cell r="DN99" t="str">
            <v>001. INDECI - INSTITUTO NACIONAL DE DEFENSA CIVIL</v>
          </cell>
          <cell r="DO99" t="str">
            <v>001. CENTRO NACIONAL DE ESTIMACION, PREVENCION Y REDUCCION DEL RIESGO DE DESASTRES</v>
          </cell>
          <cell r="DP99" t="str">
            <v>001. ADMINISTRACION GENERAL</v>
          </cell>
          <cell r="DQ99" t="str">
            <v>001. INSTITUTO GEOGRAFICO NACIONAL</v>
          </cell>
          <cell r="DR99" t="str">
            <v>001. AGENCIA DE COMPRAS DE LAS FUERZAS ARMADAS</v>
          </cell>
          <cell r="DS99" t="str">
            <v>001. FUERO MILITAR POLICIAL</v>
          </cell>
          <cell r="DT99" t="str">
            <v>001. CONGRESO DE LA REPUBLICA</v>
          </cell>
          <cell r="DU99" t="str">
            <v>001. JURADO NACIONAL DE ELECCIONES</v>
          </cell>
          <cell r="DV99" t="str">
            <v>001. OFICINA NACIONAL DE PROCESOS ELECTORALES</v>
          </cell>
          <cell r="DW99" t="str">
            <v>001. REGISTRO NACIONAL DE IDENTIFICACION Y ESTADO CIVIL</v>
          </cell>
          <cell r="DX99" t="str">
            <v>001. COMISION DE PROMOCION DEL PERU PARA LA EXPORTACION Y EL TURISMO - PROMPERU</v>
          </cell>
          <cell r="DY99" t="str">
            <v>001. DIRECCION GENERAL DE ADMINISTRACION - MINCETUR</v>
          </cell>
          <cell r="DZ99" t="str">
            <v>001. CENTRO DE FORMACION EN TURISMO</v>
          </cell>
          <cell r="EA99" t="str">
            <v>001. ADMINISTRACION GENERAL</v>
          </cell>
          <cell r="EB99" t="str">
            <v>001. GESTION Y ADMINISTRACION GENERAL</v>
          </cell>
          <cell r="EC99" t="str">
            <v>001. AUTORIDAD DE TRANSPORTE URBANO PARA LIMA Y CALLAO - ATU</v>
          </cell>
          <cell r="ED99" t="str">
            <v>001. AUTORIDAD PORTUARIA NACIONAL</v>
          </cell>
          <cell r="EE99" t="str">
            <v>001. MINISTERIO DE VIVIENDA CONSTRUCCION Y SANEAMIENTO - ADMINISTRACION GENERAL</v>
          </cell>
          <cell r="EF99" t="str">
            <v>001. SUPERINTENDENCIA NACIONAL DE BIENES ESTATALES</v>
          </cell>
          <cell r="EG99" t="str">
            <v>001. SERVICIO NACIONAL DE CAPACITACION PARA LA INDUSTRIA DE LA CONSTRUCCION</v>
          </cell>
          <cell r="EH99" t="str">
            <v>001. ORGANISMO TECNICO DE LA ADMINISTRACION DE LOS SERVICIOS DE SANEAMIENTO-OTASS</v>
          </cell>
          <cell r="EI99" t="str">
            <v>001. ORGANISMO DE FORMALIZACION DE LA PROPIEDAD INFORMAL - COFOPRI</v>
          </cell>
          <cell r="EJ99" t="str">
            <v>001. MINISTERIO DE LA PRODUCCION</v>
          </cell>
          <cell r="EK99" t="str">
            <v>001. FONDEPES</v>
          </cell>
          <cell r="EL99" t="str">
            <v>001. OFICINA DE ADMINISTRACION - IMARPE</v>
          </cell>
          <cell r="EM99" t="str">
            <v>001. INSTITUTO TECNOLOGICO DE LA PRODUCCION - ITP</v>
          </cell>
          <cell r="EN99" t="str">
            <v>001. ADMINISTRACION - SANIPES</v>
          </cell>
          <cell r="EO99" t="str">
            <v>001. ADMINISTRACION - INACAL</v>
          </cell>
          <cell r="EP99" t="str">
            <v>001. ADMINISTRACION NIVEL CENTRAL</v>
          </cell>
          <cell r="EQ99" t="str">
            <v>001. CONSEJO NACIONAL PARA LA INTEGRACION DE LA PERSONA CON DISCAPACIDAD - CONADIS</v>
          </cell>
          <cell r="ER99" t="str">
            <v>001. SEDE CENTRAL - MIDIS</v>
          </cell>
          <cell r="ES99" t="str">
            <v>001. SEDE  AMAZONAS</v>
          </cell>
          <cell r="ET99" t="str">
            <v>001. SEDE ANCASH</v>
          </cell>
          <cell r="EU99" t="str">
            <v>001. SEDE APURIMAC</v>
          </cell>
          <cell r="EV99" t="str">
            <v>001. SEDE AREQUIPA</v>
          </cell>
          <cell r="EW99" t="str">
            <v>001. SEDE AYACUCHO</v>
          </cell>
          <cell r="EX99" t="str">
            <v>001. SEDE CAJAMARCA</v>
          </cell>
          <cell r="EY99" t="str">
            <v>001. SEDE CUSCO</v>
          </cell>
          <cell r="EZ99" t="str">
            <v>001. SEDE HUANCAVELICA</v>
          </cell>
          <cell r="FA99" t="str">
            <v>001. SEDE HUANUCO</v>
          </cell>
          <cell r="FB99" t="str">
            <v>001. SEDE ICA</v>
          </cell>
          <cell r="FC99" t="str">
            <v>001. SEDE JUNIN</v>
          </cell>
          <cell r="FD99" t="str">
            <v>001. SEDE LA LIBERTAD</v>
          </cell>
          <cell r="FE99" t="str">
            <v>001. SEDE LAMBAYEQUE</v>
          </cell>
          <cell r="FF99" t="str">
            <v>001. SEDE LORETO</v>
          </cell>
          <cell r="FG99" t="str">
            <v>001. SEDE MADRE DE DIOS</v>
          </cell>
          <cell r="FH99" t="str">
            <v>001. SEDE MOQUEGUA</v>
          </cell>
          <cell r="FI99" t="str">
            <v>001. SEDE PASCO</v>
          </cell>
          <cell r="FJ99" t="str">
            <v>001. SEDE PIURA</v>
          </cell>
          <cell r="FK99" t="str">
            <v>001. SEDE PUNO</v>
          </cell>
          <cell r="FL99" t="str">
            <v>001. SEDE SAN MARTIN</v>
          </cell>
          <cell r="FM99" t="str">
            <v>001. SEDE TACNA</v>
          </cell>
          <cell r="FN99" t="str">
            <v>001. SEDE TUMBES</v>
          </cell>
          <cell r="FO99" t="str">
            <v>001. SEDE UCAYALI</v>
          </cell>
          <cell r="FP99" t="str">
            <v>001. SEDE LIMA</v>
          </cell>
          <cell r="FQ99" t="str">
            <v>001. GOBIERNO REGIONAL CALLAO</v>
          </cell>
          <cell r="FR99" t="str">
            <v>001. GOBIERNO REGIONAL DE LIMA METROPOLITANA</v>
          </cell>
          <cell r="FS99" t="str">
            <v>001. MANCOMUNIDAD REGIONAL DE LOS ANDES</v>
          </cell>
          <cell r="FT99" t="str">
            <v>002. MANCOMUNIDAD REGIONAL HUANCAVELICA - ICA</v>
          </cell>
        </row>
        <row r="100">
          <cell r="A100" t="str">
            <v>017. AUTORIDAD PARA LA RECONSTRUCCIÓN CON CAMBIOS - RCC</v>
          </cell>
          <cell r="E100" t="str">
            <v>004. UNIDAD DE GESTION DEL PROGRAMA DE DESARROLLO ALTERNATIVO SATIPO</v>
          </cell>
          <cell r="M100" t="str">
            <v>002. FONDO NACIONAL DE DESARROLLO CIENTÍFICO, TECNOLÓGICO Y DE INNOVACIÓN TECNOLÓGICA - FONDECYT</v>
          </cell>
          <cell r="O100" t="str">
            <v>002. MC - CUSCO</v>
          </cell>
          <cell r="S100" t="str">
            <v>002. UNIDAD DE COORDINACION DE PROYECTOS DEL PODER JUDICIAL</v>
          </cell>
          <cell r="U100" t="str">
            <v>002. CONSERVACION DE BOSQUES</v>
          </cell>
          <cell r="AC100" t="str">
            <v>003. PROGRAMA MODERNIZACION DEL SISTEMA DE ADMINISTRACION DE JUSTICIA</v>
          </cell>
          <cell r="AD100" t="str">
            <v>002. OFICINA REGIONAL LIMA</v>
          </cell>
          <cell r="AE100" t="str">
            <v>002. SUNARP, SEDE LIMA</v>
          </cell>
          <cell r="AF100" t="str">
            <v>002. DIRECCION DE ECONOMIA Y FINANZAS DE LA PNP</v>
          </cell>
          <cell r="AL100" t="str">
            <v>002. ADMINISTRACION DE LA DEUDA</v>
          </cell>
          <cell r="AN100" t="str">
            <v>002. INVERSION PUBLICA - SUNAT</v>
          </cell>
          <cell r="AR100" t="str">
            <v>002. USE 02 SAN MARTIN DE PORRES</v>
          </cell>
          <cell r="AT100" t="str">
            <v>002. MEJORAMIENTO DE LA CALIDAD DE LA EDUCACION SUPERIOR</v>
          </cell>
          <cell r="BA100" t="str">
            <v>002. INICTEL - UNI</v>
          </cell>
          <cell r="CS100" t="str">
            <v>005. INSTITUTO NACIONAL DE SALUD MENTAL</v>
          </cell>
          <cell r="CV100" t="str">
            <v>002. FONDO INTANGIBLE SOLIDARIO DE SALUD - FISSAL</v>
          </cell>
          <cell r="CX100" t="str">
            <v>002. PROGRAMA NACIONAL DE EMPLEO JUVENIL "JÓVENES PRODUCTIVOS"</v>
          </cell>
          <cell r="CZ100" t="str">
            <v>006. PROGRAMA SUBSECTORIAL DE IRRIGACION - PSI</v>
          </cell>
          <cell r="DB100" t="str">
            <v>002. PROGRAMA DE DESARROLLO DE SANIDAD AGROPECUARIA - PRODESA</v>
          </cell>
          <cell r="DC100" t="str">
            <v>013. ESTACION EXPERIMENTAL AGRARIA EL PORVENIR - SAN MARTIN</v>
          </cell>
          <cell r="DD100" t="str">
            <v>002. MODERNIZACION DE LA GESTION DE LOS RECURSOS HIDRICOS</v>
          </cell>
          <cell r="DE100" t="str">
            <v>002. PROGRAMA DE DESARROLLO FORESTAL SOSTENIBLE, INCLUSIVO Y COMPETITIVO EN LA AMAZONIA PERUANA</v>
          </cell>
          <cell r="DF100" t="str">
            <v>005. DIRECCION GENERAL DE ELECTRIFICACION RURAL</v>
          </cell>
          <cell r="DL100" t="str">
            <v>003. GERENCIA ADMINISTRATIVA DE AREQUIPA</v>
          </cell>
          <cell r="DP100" t="str">
            <v>002. COMANDO CONJUNTO DE LAS FUERZAS ARMADAS</v>
          </cell>
          <cell r="DY100" t="str">
            <v>004. PLAN COPESCO NACIONAL</v>
          </cell>
          <cell r="EA100" t="str">
            <v>007. PROVIAS NACIONAL</v>
          </cell>
          <cell r="EE100" t="str">
            <v>004. PROGRAMA NACIONAL DE SANEAMIENTO URBANO</v>
          </cell>
          <cell r="EJ100" t="str">
            <v>003. FOMENTO AL CONSUMO HUMANO DIRECTO - A COMER PESCADO</v>
          </cell>
          <cell r="EP100" t="str">
            <v>006. PROGRAMA INTEGRAL NACIONAL PARA EL BIENESTAR FAMILIAR - INABIF</v>
          </cell>
          <cell r="ER100" t="str">
            <v>003. PROGRAMA NACIONAL CUNA MAS -PNCM</v>
          </cell>
          <cell r="ES100" t="str">
            <v>002. GERENCIA SUB REGIONAL BAGUA</v>
          </cell>
          <cell r="ET100" t="str">
            <v>003. SUB REGION PACIFICO</v>
          </cell>
          <cell r="EU100" t="str">
            <v>002. SEDE CHANKA</v>
          </cell>
          <cell r="EV100" t="str">
            <v>002. TRABAJO AREQUIPA</v>
          </cell>
          <cell r="EW100" t="str">
            <v>008. PROGRAMA REGIONAL DE IRRIGACION Y DESARROLLO RURAL INTEGRADO - PRIDER</v>
          </cell>
          <cell r="EX100" t="str">
            <v>002. CHOTA</v>
          </cell>
          <cell r="EY100" t="str">
            <v>002. PLAN COPESCO</v>
          </cell>
          <cell r="EZ100" t="str">
            <v>002. GERENCIA SUB-REGIONAL TAYACAJA</v>
          </cell>
          <cell r="FA100" t="str">
            <v>100. AGRICULTURA HUANUCO</v>
          </cell>
          <cell r="FB100" t="str">
            <v>002. PROYECTO ESPECIAL TAMBO-CCARACOCHA</v>
          </cell>
          <cell r="FC100" t="str">
            <v>002. PRODUCCION JUNIN</v>
          </cell>
          <cell r="FD100" t="str">
            <v>005. PROYECTO ESPECIAL CHAVIMOCHIC</v>
          </cell>
          <cell r="FE100" t="str">
            <v>002. PROYECTO ESPECIAL OLMOS - TINAJONES</v>
          </cell>
          <cell r="FF100" t="str">
            <v>002. ALTO AMAZONAS - YURIMAGUAS</v>
          </cell>
          <cell r="FG100" t="str">
            <v>002. SUB REGION MANU</v>
          </cell>
          <cell r="FH100" t="str">
            <v>002. PROYECTO ESPECIAL PASTO GRANDE</v>
          </cell>
          <cell r="FI100" t="str">
            <v>002. PASCO - SELVA CENTRAL</v>
          </cell>
          <cell r="FJ100" t="str">
            <v>002. GERENCIA LUCIANO CASTILLO COLONNA</v>
          </cell>
          <cell r="FK100" t="str">
            <v>002. PRODUCCION PUNO</v>
          </cell>
          <cell r="FL100" t="str">
            <v>002. ALTO HUALLAGA - TOCACHE</v>
          </cell>
          <cell r="FM100" t="str">
            <v>002. PROYECTO ESPECIAL RECURSOS HIDRICOS TACNA</v>
          </cell>
          <cell r="FN100" t="str">
            <v>100. AGRICULTURA TUMBES</v>
          </cell>
          <cell r="FO100" t="str">
            <v>002. PURUS</v>
          </cell>
          <cell r="FP100" t="str">
            <v>002. LIMA SUR</v>
          </cell>
          <cell r="FQ100" t="str">
            <v>300. EDUCACION CALLAO</v>
          </cell>
        </row>
        <row r="101">
          <cell r="A101" t="str">
            <v>018. MEJORAMIENTO DE SERVICIOS A CIUDADANOS Y EMPRESAS</v>
          </cell>
          <cell r="O101" t="str">
            <v>003. ZONA ARQUEOLÓGICA CARAL</v>
          </cell>
          <cell r="S101" t="str">
            <v>003. CORTE SUPERIOR DE JUSTICIA DE LIMA</v>
          </cell>
          <cell r="U101" t="str">
            <v>003. GESTIÓN INTEGRAL DE LA CALIDAD AMBIENTAL</v>
          </cell>
          <cell r="AD101" t="str">
            <v>003. OFICINA REGIONAL NORTE CHICLAYO</v>
          </cell>
          <cell r="AE101" t="str">
            <v>003. SUNARP, SEDE CHICLAYO</v>
          </cell>
          <cell r="AF101" t="str">
            <v>003. REGION POLICIAL PIURA</v>
          </cell>
          <cell r="AL101" t="str">
            <v>004. UNIDAD DE COORDINACION DE COOPERACIÓN TÉCNICA Y FINANCIERA</v>
          </cell>
          <cell r="AN101" t="str">
            <v>003. MEJORAMIENTO DEL SISTEMA DE INFORMACIÓN DE LA SUNAT - MSI</v>
          </cell>
          <cell r="AR101" t="str">
            <v>003. USE 03 CERCADO</v>
          </cell>
          <cell r="CS101" t="str">
            <v>007. INSTITUTO NACIONAL DE CIENCIAS NEUROLÓGICAS</v>
          </cell>
          <cell r="CX101" t="str">
            <v>005. PROGRAMA PARA LA GENERACION DE EMPLEO SOCIAL INCLUSIVO "TRABAJA PERÚ"</v>
          </cell>
          <cell r="CZ101" t="str">
            <v>011. PROGRAMA DE DESARROLLO PRODUCTIVO AGRARIO RURAL - AGRORURAL</v>
          </cell>
          <cell r="DC101" t="str">
            <v>014. ESTACION EXPERIMENTAL AGRARIA ILLPA - PUNO</v>
          </cell>
          <cell r="DL101" t="str">
            <v>004. GERENCIA ADMINISTRATIVA DE LAMBAYEQUE</v>
          </cell>
          <cell r="DP101" t="str">
            <v>003. EJERCITO PERUANO</v>
          </cell>
          <cell r="DY101" t="str">
            <v>005. VENTANILLA UNICA DE COMERCIO EXTERIOR - SEGUNDA ETAPA</v>
          </cell>
          <cell r="EA101" t="str">
            <v>010. PROVIAS DESCENTRALIZADO</v>
          </cell>
          <cell r="EE101" t="str">
            <v>005. PROGRAMA NACIONAL DE SANEAMIENTO RURAL</v>
          </cell>
          <cell r="EJ101" t="str">
            <v>004. PROGRAMA NACIONAL DE INNOVACION PARA LA COMPETITIVIDAD Y PRODUCTIVIDAD</v>
          </cell>
          <cell r="EP101" t="str">
            <v>009. PROGRAMA NACIONAL CONTRA LA VIOLENCIA FAMILIAR Y SEXUAL - PNCVFS</v>
          </cell>
          <cell r="ER101" t="str">
            <v>004. FONDO DE COOPERACION PARA EL DESARROLLO SOCIAL -FONCODES</v>
          </cell>
          <cell r="ES101" t="str">
            <v>003. GERENCIA SUB REGIONAL CONDORCANQUI</v>
          </cell>
          <cell r="ET101" t="str">
            <v>007. PROYECTO ESPECIAL CHINECAS</v>
          </cell>
          <cell r="EU101" t="str">
            <v>003. SUB REGION CHINCHEROS</v>
          </cell>
          <cell r="EV101" t="str">
            <v>004. PROYECTO ESPECIAL COPASA</v>
          </cell>
          <cell r="EW101" t="str">
            <v>100. AGRICULTURA AYACUCHO</v>
          </cell>
          <cell r="EX101" t="str">
            <v>003. CUTERVO</v>
          </cell>
          <cell r="EY101" t="str">
            <v>003. PLAN MERISS</v>
          </cell>
          <cell r="EZ101" t="str">
            <v>005. GERENCIA SUB-REGIONAL CHURCAMPA</v>
          </cell>
          <cell r="FA101" t="str">
            <v>200. TRANSPORTES HUANUCO</v>
          </cell>
          <cell r="FB101" t="str">
            <v>100. AGRICULTURA ICA</v>
          </cell>
          <cell r="FC101" t="str">
            <v>100. AGRICULTURA JUNIN</v>
          </cell>
          <cell r="FD101" t="str">
            <v>100. AGRICULTURA LA LIBERTAD</v>
          </cell>
          <cell r="FE101" t="str">
            <v>004. AUTORIDAD PORTUARIA REGIONAL LAMBAYEQUE</v>
          </cell>
          <cell r="FF101" t="str">
            <v>003. UCAYALI - CONTAMANA</v>
          </cell>
          <cell r="FG101" t="str">
            <v>021. PROYECTO ESPECIAL MADRE DE DIOS</v>
          </cell>
          <cell r="FH101" t="str">
            <v>003. SUB REGION DE DESARROLLO ILO</v>
          </cell>
          <cell r="FI101" t="str">
            <v>003. SUB REGION DANIEL ALCIDES CARRION</v>
          </cell>
          <cell r="FJ101" t="str">
            <v>003. GERENCIA SUB REGIONAL MORROPON HUANCABAMBA</v>
          </cell>
          <cell r="FK101" t="str">
            <v>003. PROGRAMA REGIONAL DE RIEGO Y DRENAJE</v>
          </cell>
          <cell r="FL101" t="str">
            <v>003. PESQUERIA SAN MARTIN</v>
          </cell>
          <cell r="FM101" t="str">
            <v>100. AGRICULTURA TACNA</v>
          </cell>
          <cell r="FN101" t="str">
            <v>200. TRANSPORTES TUMBES</v>
          </cell>
          <cell r="FO101" t="str">
            <v>003. RAYMONDI</v>
          </cell>
          <cell r="FP101" t="str">
            <v>100. AGRICULTURA LIMA</v>
          </cell>
          <cell r="FQ101" t="str">
            <v>301. COLEGIO MILITAR LEONCIO PRADO</v>
          </cell>
        </row>
        <row r="102">
          <cell r="A102" t="str">
            <v>019. BICENTENARIO DE LA INDEPENDENCIA DEL PERU</v>
          </cell>
          <cell r="O102" t="str">
            <v>005. NAYLAMP - LAMBAYEQUE</v>
          </cell>
          <cell r="S102" t="str">
            <v>004. CORTE SUPERIOR DE JUSTICIA DE LA LIBERTAD</v>
          </cell>
          <cell r="U102" t="str">
            <v>004. GESTIÓN DE LOS RECURSOS NATURALES</v>
          </cell>
          <cell r="AD102" t="str">
            <v>004. OFICINA REGIONAL ORIENTE PUCALLPA</v>
          </cell>
          <cell r="AE102" t="str">
            <v>004. SUNARP, SEDE TRUJILLO</v>
          </cell>
          <cell r="AF102" t="str">
            <v>005. III DIRTEPOL - TRUJILLO</v>
          </cell>
          <cell r="AL102" t="str">
            <v>009. SECRETARIA TECNICA DE APOYO A LA COMISION AD HOC CREADA POR LA LEY 29625</v>
          </cell>
          <cell r="AR102" t="str">
            <v>004. USE 04 COMAS</v>
          </cell>
          <cell r="CS102" t="str">
            <v>008. INSTITUTO NACIONAL DE OFTALMOLOGÍA</v>
          </cell>
          <cell r="CX102" t="str">
            <v>006. PROGRAMA NACIONAL PARA LA PROMOCION DE OPORTUNIDADES LABORALES "IMPULSA PERÚ"</v>
          </cell>
          <cell r="CZ102" t="str">
            <v>012. PROGRAMA DE COMPENSACIONES PARA LA COMPETITIVIDAD</v>
          </cell>
          <cell r="DC102" t="str">
            <v>015. ESTACION EXPERIMENTAL AGRARIA PUCALLPA - UCAYALI</v>
          </cell>
          <cell r="DL102" t="str">
            <v>005. GERENCIA ADMINISTRATIVA DE LA LIBERTAD</v>
          </cell>
          <cell r="DP102" t="str">
            <v>004. MARINA DE GUERRA DEL PERU</v>
          </cell>
          <cell r="EA102" t="str">
            <v>012. AUTORIDAD AUTONOMA DEL SISTEMA ELECTRICO DE TRANSPORTE MASIVO DE LIMA Y CALLAO - ATE</v>
          </cell>
          <cell r="EE102" t="str">
            <v>006. AGUA SEGURA PARA LIMA Y CALLAO</v>
          </cell>
          <cell r="EJ102" t="str">
            <v>005. PROGRAMA NACIONAL DE INNOVACIÓN EN PESCA Y ACUICULTURA</v>
          </cell>
          <cell r="ER102" t="str">
            <v>005. PROGRAMA NACIONAL DE APOYO DIRECTO A LOS MÁS POBRES -JUNTOS</v>
          </cell>
          <cell r="ES102" t="str">
            <v>004. GERENCIA SUB REGIONAL DE UTCUBAMBA</v>
          </cell>
          <cell r="ET102" t="str">
            <v>008. TERMINAL PORTUARIO DE CHIMBOTE</v>
          </cell>
          <cell r="EU102" t="str">
            <v>004. PRO DESARROLLO APURIMAC</v>
          </cell>
          <cell r="EV102" t="str">
            <v>005. PROYECTO ESPECIAL MAJES - SIGUAS</v>
          </cell>
          <cell r="EW102" t="str">
            <v>200. TRANSPORTES AYACUCHO</v>
          </cell>
          <cell r="EX102" t="str">
            <v>004. JAEN</v>
          </cell>
          <cell r="EY102" t="str">
            <v>004. INSTITUTO DE MANEJO DE AGUA Y MEDIO AMBIENTE (IMA)</v>
          </cell>
          <cell r="EZ102" t="str">
            <v>006. GERENCIA SUB-REGIONAL CASTROVIRREYNA</v>
          </cell>
          <cell r="FA102" t="str">
            <v>300. EDUCACION HUANUCO</v>
          </cell>
          <cell r="FB102" t="str">
            <v>200. TRANSPORTES ICA</v>
          </cell>
          <cell r="FC102" t="str">
            <v>200. TRANSPORTES JUNIN</v>
          </cell>
          <cell r="FD102" t="str">
            <v>200. TRANSPORTES LA LIBERTAD</v>
          </cell>
          <cell r="FE102" t="str">
            <v>100. AGRICULTURA LAMBAYEQUE</v>
          </cell>
          <cell r="FF102" t="str">
            <v>004. ORGANISMO PUBLICO INFRAESTRUCTURA PARA LA PRODUCTIVIDAD</v>
          </cell>
          <cell r="FG102" t="str">
            <v>100. AGRICULTURA MADRE DE DIOS</v>
          </cell>
          <cell r="FH102" t="str">
            <v>004. SUB REGION DE DESARROLLO GENERAL SÁNCHEZ CERRO</v>
          </cell>
          <cell r="FI102" t="str">
            <v>100. AGRICULTURA PASCO</v>
          </cell>
          <cell r="FJ102" t="str">
            <v>004. PROYECTO ESPECIAL CHIRA - PIURA</v>
          </cell>
          <cell r="FK102" t="str">
            <v>005. PROGRAMA DE APOYO AL DESARROLLO RURAL ANDINO</v>
          </cell>
          <cell r="FL102" t="str">
            <v>004. SUB REGION BAJO MAYO - TARAPOTO</v>
          </cell>
          <cell r="FM102" t="str">
            <v>200. TRANSPORTES TACNA</v>
          </cell>
          <cell r="FN102" t="str">
            <v>300. EDUCACION TUMBES</v>
          </cell>
          <cell r="FO102" t="str">
            <v>004. AGUAYTIA</v>
          </cell>
          <cell r="FP102" t="str">
            <v>300. EDUCACION LIMA</v>
          </cell>
          <cell r="FQ102" t="str">
            <v>302. EDUCACION VENTANILLA</v>
          </cell>
        </row>
        <row r="103">
          <cell r="O103" t="str">
            <v>007. MARCAHUAMACHUCO</v>
          </cell>
          <cell r="S103" t="str">
            <v>005. CORTE SUPERIOR DE JUSTICIA DE AREQUIPA</v>
          </cell>
          <cell r="AD103" t="str">
            <v>005. OFICINA REGIONAL CENTRO HUANCAYO</v>
          </cell>
          <cell r="AE103" t="str">
            <v>005. SUNARP, SEDE AREQUIPA</v>
          </cell>
          <cell r="AF103" t="str">
            <v>009. VII DIRECCION TERRITORIAL DE POLICIA - LIMA</v>
          </cell>
          <cell r="AL103" t="str">
            <v>011. SECRETARIA TÉCNICA DEL CONSEJO FISCAL</v>
          </cell>
          <cell r="AR103" t="str">
            <v>005. USE 05 SAN JUAN DE LURIGANCHO</v>
          </cell>
          <cell r="CS103" t="str">
            <v>009. INSTITUTO NACIONAL DE REHABILITACIÓN</v>
          </cell>
          <cell r="CX103" t="str">
            <v>007. PROGRAMA PARA EL MEJORAMIENTO Y AMPLIACION DE LOS SERVICIOS DEL CENTRO DE EMPLEO "FORTALECE PERÚ"</v>
          </cell>
          <cell r="CZ103" t="str">
            <v>014. BINACIONAL PUYANGO - TUMBES</v>
          </cell>
          <cell r="DC103" t="str">
            <v>016. ESTACION EXPERIMENTAL AGRARIA SANTA ANA - JUNIN</v>
          </cell>
          <cell r="DL103" t="str">
            <v>006. GERENCIA ADMINISTRATIVA DE CUSCO</v>
          </cell>
          <cell r="DP103" t="str">
            <v>005. FUERZA AEREA DEL PERU</v>
          </cell>
          <cell r="EA103" t="str">
            <v>013. PROYECTO ESPECIAL PARA LA PREPARACIÓN Y DESARROLLO DE LOS XVIII JUEGOS PANAMERICANOS 2019</v>
          </cell>
          <cell r="ER103" t="str">
            <v>006. PROGRAMA NACIONAL DE ASISTENCIA SOLIDARIA PENSION 65</v>
          </cell>
          <cell r="ES103" t="str">
            <v>005. PROAMAZONAS</v>
          </cell>
          <cell r="ET103" t="str">
            <v>100. AGRICULTURA ANCASH</v>
          </cell>
          <cell r="EU103" t="str">
            <v>005. GERENCIA SUB REGIONAL COTABAMBAS</v>
          </cell>
          <cell r="EV103" t="str">
            <v>100. AGRICULTURA AREQUIPA</v>
          </cell>
          <cell r="EW103" t="str">
            <v>300. EDUCACION AYACUCHO</v>
          </cell>
          <cell r="EX103" t="str">
            <v>005. PROGRAMAS REGIONALES - PROREGION</v>
          </cell>
          <cell r="EY103" t="str">
            <v>100. AGRICULTURA CUSCO</v>
          </cell>
          <cell r="EZ103" t="str">
            <v>007. GERENCIA SUB-REGIONAL HUAYTARÁ</v>
          </cell>
          <cell r="FA103" t="str">
            <v>301. EDUCACION MARAÑON</v>
          </cell>
          <cell r="FB103" t="str">
            <v>300. EDUCACION ICA</v>
          </cell>
          <cell r="FC103" t="str">
            <v>300. EDUCACION JUNIN</v>
          </cell>
          <cell r="FD103" t="str">
            <v>300. EDUCACION LA LIBERTAD</v>
          </cell>
          <cell r="FE103" t="str">
            <v>200. TRANSPORTES LAMBAYEQUE</v>
          </cell>
          <cell r="FF103" t="str">
            <v>100. AGRICULTURA LORETO</v>
          </cell>
          <cell r="FG103" t="str">
            <v>200. TRANSPORTES MADRE DE DIOS</v>
          </cell>
          <cell r="FH103" t="str">
            <v>100. AGRICULTURA MOQUEGUA</v>
          </cell>
          <cell r="FI103" t="str">
            <v>200. TRANSPORTES PASCO</v>
          </cell>
          <cell r="FJ103" t="str">
            <v>005. PROYECTO HIDROENERGETICO DEL ALTO PIURA</v>
          </cell>
          <cell r="FK103" t="str">
            <v>100. AGRICULTURA PUNO</v>
          </cell>
          <cell r="FL103" t="str">
            <v>005. SUB REGION HUALLAGA CENTRAL - JUANJUI</v>
          </cell>
          <cell r="FM103" t="str">
            <v>300. EDUCACION TACNA</v>
          </cell>
          <cell r="FN103" t="str">
            <v>301. EDUCACION UGEL TUMBES</v>
          </cell>
          <cell r="FO103" t="str">
            <v>005. CARRETERA FEDERICO BASADRE</v>
          </cell>
          <cell r="FP103" t="str">
            <v>301. EDUCACION CAÑETE</v>
          </cell>
          <cell r="FQ103" t="str">
            <v>303. COMITÉ DE ADMINISTRACIÓN DEL FONDO EDUCATIVO DEL CALLAO - CAFED</v>
          </cell>
        </row>
        <row r="104">
          <cell r="O104" t="str">
            <v>008. PROYECTOS ESPECIALES</v>
          </cell>
          <cell r="S104" t="str">
            <v>006. CORTE SUPERIOR DE JUSTICIA DE LAMBAYEQUE</v>
          </cell>
          <cell r="AD104" t="str">
            <v>006. OFICINA REGIONAL SUR ORIENTE CUSCO</v>
          </cell>
          <cell r="AE104" t="str">
            <v>006. SUNARP, SEDE CUSCO</v>
          </cell>
          <cell r="AF104" t="str">
            <v>010. VIII DIRECCION TERRITORIAL DE POLICIA - HUANCAYO</v>
          </cell>
          <cell r="AL104" t="str">
            <v>012. OFICINA GENERAL DE INVERSIONES Y PROYECTOS</v>
          </cell>
          <cell r="AR104" t="str">
            <v>006. USE 06 VITARTE</v>
          </cell>
          <cell r="CS104" t="str">
            <v>010. INSTITUTO NACIONAL DE SALUD DEL NIÑO</v>
          </cell>
          <cell r="CZ104" t="str">
            <v>015. JEQUETEPEQUE - ZAÑA</v>
          </cell>
          <cell r="DC104" t="str">
            <v>017. ESTACION EXPERIMENTAL AGRARIA VISTA FLORIDA - LAMBAYEQUE</v>
          </cell>
          <cell r="DL104" t="str">
            <v>007. GERENCIA ADMINISTRATIVA DE PIURA</v>
          </cell>
          <cell r="DP104" t="str">
            <v>006. COMISION NACIONAL DE INVESTIGACION Y DESARROLLO AEROESPACIAL</v>
          </cell>
          <cell r="EA104" t="str">
            <v>014. PROGRAMA NACIONAL DE TELECOMUNICACIONES - PRONATEL</v>
          </cell>
          <cell r="ER104" t="str">
            <v>007. PROGRAMA NACIONAL DE ALIMENTACION ESCOLAR QALI WARMA</v>
          </cell>
          <cell r="ES104" t="str">
            <v>100. AGRICULTURA AMAZONAS</v>
          </cell>
          <cell r="ET104" t="str">
            <v>200. TRANSPORTES ANCASH</v>
          </cell>
          <cell r="EU104" t="str">
            <v>100. AGRICULTURA APURIMAC</v>
          </cell>
          <cell r="EV104" t="str">
            <v>200. TRANSPORTES AREQUIPA</v>
          </cell>
          <cell r="EW104" t="str">
            <v>301. EDUCACION CENTRO AYACUCHO</v>
          </cell>
          <cell r="EX104" t="str">
            <v>100. AGRICULTURA CAJAMARCA</v>
          </cell>
          <cell r="EY104" t="str">
            <v>200. TRANSPORTES CUSCO</v>
          </cell>
          <cell r="EZ104" t="str">
            <v>008. GERENCIA SUB-REGIONAL ACOBAMBA</v>
          </cell>
          <cell r="FA104" t="str">
            <v>302. EDUCACION LEONCIO PRADO</v>
          </cell>
          <cell r="FB104" t="str">
            <v>301. EDUCACION CHINCHA</v>
          </cell>
          <cell r="FC104" t="str">
            <v>301. EDUCACION TARMA</v>
          </cell>
          <cell r="FD104" t="str">
            <v>301. EDUCACION CHEPEN</v>
          </cell>
          <cell r="FE104" t="str">
            <v>300. EDUCACION CHICLAYO</v>
          </cell>
          <cell r="FF104" t="str">
            <v>200. TRANSPORTES LORETO</v>
          </cell>
          <cell r="FG104" t="str">
            <v>300. EDUCACION MADRE DE DIOS</v>
          </cell>
          <cell r="FH104" t="str">
            <v>200. TRANSPORTES MOQUEGUA</v>
          </cell>
          <cell r="FI104" t="str">
            <v>300. EDUCACION PASCO</v>
          </cell>
          <cell r="FJ104" t="str">
            <v>100. AGRICULTURA PIURA</v>
          </cell>
          <cell r="FK104" t="str">
            <v>200. TRANSPORTES PUNO</v>
          </cell>
          <cell r="FL104" t="str">
            <v>006. PROYECTO ESPECIAL ALTO MAYO</v>
          </cell>
          <cell r="FM104" t="str">
            <v>301. UGEL TACNA</v>
          </cell>
          <cell r="FN104" t="str">
            <v>302. EDUCACION UGEL CONTRALMIRANTE VILLAR - ZORRITOS</v>
          </cell>
          <cell r="FO104" t="str">
            <v>006. DIRECCION REGIONAL SECTORIAL DE COMERCIO EXTERIOR Y TURISMO UCAYALI</v>
          </cell>
          <cell r="FP104" t="str">
            <v>302. EDUCACION HUAURA</v>
          </cell>
          <cell r="FQ104" t="str">
            <v>400. DIRECCION DE SALUD I CALLAO</v>
          </cell>
        </row>
        <row r="105">
          <cell r="O105" t="str">
            <v>009. LA LIBERTAD</v>
          </cell>
          <cell r="S105" t="str">
            <v>007. CORTE SUPERIOR DE JUSTICIA DE CUSCO</v>
          </cell>
          <cell r="AD105" t="str">
            <v>007. OFICINA REGIONAL SUR AREQUIPA</v>
          </cell>
          <cell r="AE105" t="str">
            <v>007. SUNARP, SEDE PIURA</v>
          </cell>
          <cell r="AF105" t="str">
            <v>012. X DIRECCION TERRITORIAL DE POLICIA - CUZCO</v>
          </cell>
          <cell r="AR105" t="str">
            <v>007. USE 07 SAN BORJA</v>
          </cell>
          <cell r="CS105" t="str">
            <v>011. INSTITUTO NACIONAL MATERNO PERINATAL</v>
          </cell>
          <cell r="CZ105" t="str">
            <v>016. SIERRA CENTRO SUR</v>
          </cell>
          <cell r="DC105" t="str">
            <v>018. ESTACION EXPERIMENTAL AGRARIA ANDENES - CUZCO</v>
          </cell>
          <cell r="DL105" t="str">
            <v>008. GERENCIA ADMINISTRATIVA DE SAN MARTIN</v>
          </cell>
          <cell r="DP105" t="str">
            <v>008. ESCUELA NACIONAL DE MARINA MERCANTE</v>
          </cell>
          <cell r="ER105" t="str">
            <v>008. PROGRAMA NACIONAL TAMBOS</v>
          </cell>
          <cell r="ES105" t="str">
            <v>200. TRANSPORTES AMAZONAS</v>
          </cell>
          <cell r="ET105" t="str">
            <v>300. EDUCACION ANCASH</v>
          </cell>
          <cell r="EU105" t="str">
            <v>101. AGRICULTURA CHANKA</v>
          </cell>
          <cell r="EV105" t="str">
            <v>300. EDUCACION AREQUIPA</v>
          </cell>
          <cell r="EW105" t="str">
            <v>302. EDUCACION LUCANAS</v>
          </cell>
          <cell r="EX105" t="str">
            <v>200. TRANSPORTES CAJAMARCA</v>
          </cell>
          <cell r="EY105" t="str">
            <v>300. EDUCACION CUSCO</v>
          </cell>
          <cell r="EZ105" t="str">
            <v>009. GERENCIA SUB-REGIONAL ANGARAES</v>
          </cell>
          <cell r="FA105" t="str">
            <v>303. EDUCACION DOS DE MAYO</v>
          </cell>
          <cell r="FB105" t="str">
            <v>302. EDUCACION NASCA</v>
          </cell>
          <cell r="FC105" t="str">
            <v>302. EDUCACION SATIPO</v>
          </cell>
          <cell r="FD105" t="str">
            <v>302. EDUCACION PACASMAYO</v>
          </cell>
          <cell r="FE105" t="str">
            <v>301. COLEGIO  MILITAR ELIAS AGUIRRE</v>
          </cell>
          <cell r="FF105" t="str">
            <v>300. EDUCACION LORETO</v>
          </cell>
          <cell r="FG105" t="str">
            <v>400. SALUD MADRE DE DIOS</v>
          </cell>
          <cell r="FH105" t="str">
            <v>300. EDUCACION MOQUEGUA</v>
          </cell>
          <cell r="FI105" t="str">
            <v>301. EDUCACION OXAPAMPA</v>
          </cell>
          <cell r="FJ105" t="str">
            <v>200. TRANSPORTES PIURA</v>
          </cell>
          <cell r="FK105" t="str">
            <v>300. EDUCACION PUNO</v>
          </cell>
          <cell r="FL105" t="str">
            <v>007. PROCEJA</v>
          </cell>
          <cell r="FM105" t="str">
            <v>400. SALUD TACNA</v>
          </cell>
          <cell r="FN105" t="str">
            <v>303. EDUCACION UGEL ZARUMILLA</v>
          </cell>
          <cell r="FO105" t="str">
            <v>007. DIRECCION REGIONAL SECTORIAL DE LA PRODUCCION</v>
          </cell>
          <cell r="FP105" t="str">
            <v>303. EDUCACION HUARAL</v>
          </cell>
          <cell r="FQ105" t="str">
            <v>401. HOSPITAL DANIEL A. CARRION</v>
          </cell>
        </row>
        <row r="106">
          <cell r="S106" t="str">
            <v>008. CORTE SUPERIOR DE JUSTICIA DE JUNIN</v>
          </cell>
          <cell r="AD106" t="str">
            <v>008. OFICINA DE INFRAESTRUCTURA PENITENCIARIA</v>
          </cell>
          <cell r="AE106" t="str">
            <v>008. SUNARP, SEDE MOYOBAMBA</v>
          </cell>
          <cell r="AF106" t="str">
            <v>018. DIRECCION DE AVIACION POLICIAL - DIRAVPOL</v>
          </cell>
          <cell r="AR106" t="str">
            <v>017. DIRECCION DE EDUCACION DE LIMA</v>
          </cell>
          <cell r="CS106" t="str">
            <v>016. HOSPITAL NACIONAL HIPÓLITO UNANUE</v>
          </cell>
          <cell r="CZ106" t="str">
            <v>017. BINACIONAL LAGO TITICACA</v>
          </cell>
          <cell r="DC106" t="str">
            <v>019. PROGRAMA NACIONAL DE INNOVACION AGRARIA - PNIA</v>
          </cell>
          <cell r="DL106" t="str">
            <v>009. GERENCIA ADMINISTRATIVA DE AMAZONAS</v>
          </cell>
          <cell r="DP106" t="str">
            <v>009. OFICINA PREVISIONAL DE LAS FUERZAS ARMADAS</v>
          </cell>
          <cell r="ER106" t="str">
            <v>009. PROGRESA</v>
          </cell>
          <cell r="ES106" t="str">
            <v>300. EDUCACION AMAZONAS</v>
          </cell>
          <cell r="ET106" t="str">
            <v>301. EDUCACION SANTA</v>
          </cell>
          <cell r="EU106" t="str">
            <v>200. TRANSPORTES APURIMAC</v>
          </cell>
          <cell r="EV106" t="str">
            <v>301. COLEGIO MILITAR FRANCISCO BOLOGNESI</v>
          </cell>
          <cell r="EW106" t="str">
            <v>303. EDUCACION SARA SARA</v>
          </cell>
          <cell r="EX106" t="str">
            <v>300. EDUCACION CAJAMARCA</v>
          </cell>
          <cell r="EY106" t="str">
            <v>301. ESCUELA DE BELLAS ARTES DIEGO QUISPE TITO</v>
          </cell>
          <cell r="EZ106" t="str">
            <v>010.  LUCHA CONTRA LA POBREZA</v>
          </cell>
          <cell r="FA106" t="str">
            <v>304. EDUCACION UGEL PACHITEA</v>
          </cell>
          <cell r="FB106" t="str">
            <v>303. EDUCACION PISCO</v>
          </cell>
          <cell r="FC106" t="str">
            <v>303. EDUCACION CHANCHAMAYO</v>
          </cell>
          <cell r="FD106" t="str">
            <v>303. EDUCACION ASCOPE</v>
          </cell>
          <cell r="FE106" t="str">
            <v>302. EDUCACION LAMBAYEQUE</v>
          </cell>
          <cell r="FF106" t="str">
            <v>301. EDUCACION ALTO AMAZONAS</v>
          </cell>
          <cell r="FG106" t="str">
            <v>401. HOSPITAL SANTA ROSA DE PUERTO MALDONADO</v>
          </cell>
          <cell r="FH106" t="str">
            <v>301. EDUCACION ILO</v>
          </cell>
          <cell r="FI106" t="str">
            <v>302. EDUCACION DANIEL A. CARRION</v>
          </cell>
          <cell r="FJ106" t="str">
            <v>300. EDUCACION PIURA</v>
          </cell>
          <cell r="FK106" t="str">
            <v>301. EDUCACION SAN ROMAN</v>
          </cell>
          <cell r="FL106" t="str">
            <v>018. HUALLAGA CENTRAL Y BAJO MAYO</v>
          </cell>
          <cell r="FM106" t="str">
            <v>401. HOSPITAL DE APOYO HIPOLITO UNANUE</v>
          </cell>
          <cell r="FN106" t="str">
            <v>400. SALUD TUMBES</v>
          </cell>
          <cell r="FO106" t="str">
            <v>100. AGRICULTURA UCAYALI</v>
          </cell>
          <cell r="FP106" t="str">
            <v>304. EDUCACION CAJATAMBO</v>
          </cell>
          <cell r="FQ106" t="str">
            <v>402. HOSPITAL DE APOYO SAN JOSE</v>
          </cell>
        </row>
        <row r="107">
          <cell r="S107" t="str">
            <v>009. CORTE SUPERIOR DE JUSTICIA DE LIMA NORTE</v>
          </cell>
          <cell r="AD107" t="str">
            <v>010. OFICINA REGIONAL ALTIPLANO PUNO</v>
          </cell>
          <cell r="AE107" t="str">
            <v>009. SUNARP, SEDE IQUITOS</v>
          </cell>
          <cell r="AF107" t="str">
            <v>019. DIRECCIÓN EJECUTIVA DE EDUCACIÓN Y DOCTRINA PNP - DIREDUD PNP</v>
          </cell>
          <cell r="AR107" t="str">
            <v>020. CONSERVATORIO NACIONAL DE MUSICA</v>
          </cell>
          <cell r="CS107" t="str">
            <v>017. HOSPITAL HERMILIO VALDIZÁN</v>
          </cell>
          <cell r="CZ107" t="str">
            <v>018. BINACIONAL RÍO PUTUMAYO</v>
          </cell>
          <cell r="ER107" t="str">
            <v>010. CONTIGO</v>
          </cell>
          <cell r="ES107" t="str">
            <v>301. EDUCACION BAGUA</v>
          </cell>
          <cell r="ET107" t="str">
            <v>302. EDUCACION HUAYLAS</v>
          </cell>
          <cell r="EU107" t="str">
            <v>201. TRANSPORTES CHANKA</v>
          </cell>
          <cell r="EV107" t="str">
            <v>302. EDUCACION AREQUIPA NORTE</v>
          </cell>
          <cell r="EW107" t="str">
            <v>304. EDUCACION SUR PAUZA</v>
          </cell>
          <cell r="EX107" t="str">
            <v>301. EDUCACION CHOTA</v>
          </cell>
          <cell r="EY107" t="str">
            <v>302. EDUCACION CANCHIS</v>
          </cell>
          <cell r="EZ107" t="str">
            <v>100. AGRICULTURA HUANCAVELICA</v>
          </cell>
          <cell r="FA107" t="str">
            <v>305. EDUCACION UGEL HUAMALIES</v>
          </cell>
          <cell r="FB107" t="str">
            <v>304. EDUCACION PALPA</v>
          </cell>
          <cell r="FC107" t="str">
            <v>304. EDUCACION HUANCAYO</v>
          </cell>
          <cell r="FD107" t="str">
            <v>304. EDUCACION GRAN CHIMU</v>
          </cell>
          <cell r="FE107" t="str">
            <v>303. EDUCACION FERREÑAFE</v>
          </cell>
          <cell r="FF107" t="str">
            <v>302. EDUCACION CONTAMANA</v>
          </cell>
          <cell r="FH107" t="str">
            <v>302. EDUCACION MARISCAL NIETO</v>
          </cell>
          <cell r="FI107" t="str">
            <v>303. UGEL PASCO</v>
          </cell>
          <cell r="FJ107" t="str">
            <v>301. COLEGIO MILITAR PEDRO RUIZ GALLO</v>
          </cell>
          <cell r="FK107" t="str">
            <v>302. EDUCACION MELGAR</v>
          </cell>
          <cell r="FL107" t="str">
            <v>100. AGRICULTURA SAN MARTIN</v>
          </cell>
          <cell r="FM107" t="str">
            <v>402. RED DE SALUD TACNA</v>
          </cell>
          <cell r="FN107" t="str">
            <v>402. HOSPITAL REGIONAL JOSE ALFREDO MENDOZA OLAVARRIA - JAMO II-2 TUMBES</v>
          </cell>
          <cell r="FO107" t="str">
            <v>200. TRANSPORTES UCAYALI</v>
          </cell>
          <cell r="FP107" t="str">
            <v>305. EDUCACION CANTA</v>
          </cell>
          <cell r="FQ107" t="str">
            <v>403. HOSPITAL DE VENTANILLA</v>
          </cell>
        </row>
        <row r="108">
          <cell r="S108" t="str">
            <v>010. CORTE SUPERIOR DE JUSTICIA DE ICA</v>
          </cell>
          <cell r="AD108" t="str">
            <v>011. OFICINA REGIONAL NOR ORIENTE SAN MARTIN</v>
          </cell>
          <cell r="AE108" t="str">
            <v>010. SUNARP, SEDE PUCALLPA</v>
          </cell>
          <cell r="AF108" t="str">
            <v>020. SANIDAD DE LA PNP</v>
          </cell>
          <cell r="AR108" t="str">
            <v>021. ESCUELA NACIONAL DE BELLAS ARTES</v>
          </cell>
          <cell r="CS108" t="str">
            <v>020. HOSPITAL SERGIO BERNALES</v>
          </cell>
          <cell r="CZ108" t="str">
            <v>019. JAÉN - SAN IGNACIO - BAGUA</v>
          </cell>
          <cell r="ES108" t="str">
            <v>302. EDUCACION CONDORCANQUI</v>
          </cell>
          <cell r="ET108" t="str">
            <v>303. EDUCACION HUARMEY</v>
          </cell>
          <cell r="EU108" t="str">
            <v>300. EDUCACION APURIMAC</v>
          </cell>
          <cell r="EV108" t="str">
            <v>303. EDUCACION AREQUIPA SUR</v>
          </cell>
          <cell r="EW108" t="str">
            <v>305. EDUCACION HUANTA</v>
          </cell>
          <cell r="EX108" t="str">
            <v>302. EDUCACION CUTERVO</v>
          </cell>
          <cell r="EY108" t="str">
            <v>303. EDUCACION QUISPICANCHIS</v>
          </cell>
          <cell r="EZ108" t="str">
            <v>200. TRANSPORTE HUANCAVELICA</v>
          </cell>
          <cell r="FA108" t="str">
            <v>306. EDUCACION UGEL PUERTO INCA</v>
          </cell>
          <cell r="FB108" t="str">
            <v>400. SALUD ICA</v>
          </cell>
          <cell r="FC108" t="str">
            <v>305. EDUCACION CONCEPCION</v>
          </cell>
          <cell r="FD108" t="str">
            <v>305. EDUCACION OTUZCO</v>
          </cell>
          <cell r="FE108" t="str">
            <v>304. GERENCIA REGIONAL DE EDUCACIÓN LAMBAYEQUE</v>
          </cell>
          <cell r="FF108" t="str">
            <v>303. EDUCACION MARISCAL RAMON CASTILLA</v>
          </cell>
          <cell r="FH108" t="str">
            <v>303. EDUCACION SANCHEZ CERRO</v>
          </cell>
          <cell r="FI108" t="str">
            <v>400. SALUD PASCO</v>
          </cell>
          <cell r="FJ108" t="str">
            <v>302. EDUCACION LUCIANO CASTILLO COLONNA</v>
          </cell>
          <cell r="FK108" t="str">
            <v>303. EDUCACION AZANGARO</v>
          </cell>
          <cell r="FL108" t="str">
            <v>200. TRANSPORTES SAN MARTIN</v>
          </cell>
          <cell r="FO108" t="str">
            <v>300. EDUCACION UCAYALI</v>
          </cell>
          <cell r="FP108" t="str">
            <v>306. EDUCACION YAUYOS</v>
          </cell>
          <cell r="FQ108" t="str">
            <v>404. HOSPITAL DE REHABILITACIÓN DEL CALLAO</v>
          </cell>
        </row>
        <row r="109">
          <cell r="S109" t="str">
            <v>011. CORTE SUPERIOR DE JUSTICIA DEL CALLAO</v>
          </cell>
          <cell r="AE109" t="str">
            <v>011. SUNARP, SEDE HUARAZ</v>
          </cell>
          <cell r="AF109" t="str">
            <v>022. XI DIRECCION TERRITORIAL DE POLICIA - AREQUIPA</v>
          </cell>
          <cell r="AR109" t="str">
            <v>022. INSTITUTO PEDAGOGICO NACIONAL DE MONTERRICO</v>
          </cell>
          <cell r="CS109" t="str">
            <v>021. HOSPITAL CAYETANO HEREDIA</v>
          </cell>
          <cell r="CZ109" t="str">
            <v>020. ALTO HUALLAGA</v>
          </cell>
          <cell r="ES109" t="str">
            <v>303. EDUCACION BAGUA CAPITAL</v>
          </cell>
          <cell r="ET109" t="str">
            <v>304. EDUCACION AIJA</v>
          </cell>
          <cell r="EU109" t="str">
            <v>301. EDUCACION CHANKA</v>
          </cell>
          <cell r="EV109" t="str">
            <v>304. UGEL CAMANÁ</v>
          </cell>
          <cell r="EW109" t="str">
            <v>307. EDUCACION VRAE LA MAR</v>
          </cell>
          <cell r="EX109" t="str">
            <v>303. EDUCACION JAEN</v>
          </cell>
          <cell r="EY109" t="str">
            <v>304. EDUCACION LA CONVENCION</v>
          </cell>
          <cell r="EZ109" t="str">
            <v>300. EDUCACION HUANCAVELICA</v>
          </cell>
          <cell r="FA109" t="str">
            <v>307. EDUCACION UGEL HUACAYBAMBA</v>
          </cell>
          <cell r="FB109" t="str">
            <v>401. HOSPITAL SAN JOSE DE CHINCHA</v>
          </cell>
          <cell r="FC109" t="str">
            <v>306. EDUCACION CHUPACA</v>
          </cell>
          <cell r="FD109" t="str">
            <v>306. EDUCACION SANTIAGO DE CHUCO</v>
          </cell>
          <cell r="FE109" t="str">
            <v>400. SALUD LAMBAYEQUE</v>
          </cell>
          <cell r="FF109" t="str">
            <v>304. EDUCACION REQUENA</v>
          </cell>
          <cell r="FH109" t="str">
            <v>400. SALUD MOQUEGUA</v>
          </cell>
          <cell r="FI109" t="str">
            <v>401. SALUD HOSPITAL DANIEL A. CARRION</v>
          </cell>
          <cell r="FJ109" t="str">
            <v>303. EDUCACION ALTO PIURA</v>
          </cell>
          <cell r="FK109" t="str">
            <v>304. EDUCACION HUANCANE</v>
          </cell>
          <cell r="FL109" t="str">
            <v>300. EDUCACION SAN MARTIN</v>
          </cell>
          <cell r="FO109" t="str">
            <v>301. EDUCACION PURUS</v>
          </cell>
          <cell r="FP109" t="str">
            <v>307. EDUCACION OYON</v>
          </cell>
        </row>
        <row r="110">
          <cell r="S110" t="str">
            <v>012. CORTE SUPERIOR DE JUSTICIA DE PIURA</v>
          </cell>
          <cell r="AE110" t="str">
            <v>012. SUNARP, SEDE HUANCAYO</v>
          </cell>
          <cell r="AF110" t="str">
            <v>026. DIRECCIÓN EJECUTIVA DE INVESTIGACIÓN CRIMINAL Y APOYO A LA JUSTICIA PNP - DIREICAJ PNP</v>
          </cell>
          <cell r="AR110" t="str">
            <v>023. ESCUELA NACIONAL SUPERIOR DE FOLKLORE "J.M.A"</v>
          </cell>
          <cell r="CS110" t="str">
            <v>025. HOSPITAL DE APOYO DEPARTAMENTAL MARIA AUXILIADORA</v>
          </cell>
          <cell r="CZ110" t="str">
            <v>021. PICHIS PALCAZU</v>
          </cell>
          <cell r="ES110" t="str">
            <v>400. SALUD AMAZONAS</v>
          </cell>
          <cell r="ET110" t="str">
            <v>305. EDUCACION POMABAMBA</v>
          </cell>
          <cell r="EU110" t="str">
            <v>302. EDUCACION COTABAMBAS</v>
          </cell>
          <cell r="EV110" t="str">
            <v>305. UGEL CARAVELÍ</v>
          </cell>
          <cell r="EW110" t="str">
            <v>308. EDUCACION HUAMANGA</v>
          </cell>
          <cell r="EX110" t="str">
            <v>304. EDUCACION SAN IGNACIO</v>
          </cell>
          <cell r="EY110" t="str">
            <v>305. EDUCACION CHUMBIVILCAS</v>
          </cell>
          <cell r="EZ110" t="str">
            <v>307. EDUCACION UGEL ANGARAES</v>
          </cell>
          <cell r="FA110" t="str">
            <v>308. EDUCACION UGEL AMBO</v>
          </cell>
          <cell r="FB110" t="str">
            <v>402. SALUD PALPA - NASCA</v>
          </cell>
          <cell r="FC110" t="str">
            <v>307. EDUCACION JAUJA</v>
          </cell>
          <cell r="FD110" t="str">
            <v>307. EDUCACION SANCHEZ CARRION</v>
          </cell>
          <cell r="FE110" t="str">
            <v>401. HOSPITAL REGIONAL DOCENTE LAS MERCEDES - CHICLAYO</v>
          </cell>
          <cell r="FF110" t="str">
            <v>305. EDUCACION NAUTA</v>
          </cell>
          <cell r="FH110" t="str">
            <v>401. SALUD ILO</v>
          </cell>
          <cell r="FI110" t="str">
            <v>402. SALUD UTES OXAPAMPA</v>
          </cell>
          <cell r="FJ110" t="str">
            <v>304. INSTITUTOS SUPERIORES DE EDUCACION PUBLICA REGIONAL DE PIURA</v>
          </cell>
          <cell r="FK110" t="str">
            <v>305. EDUCACION PUTINA</v>
          </cell>
          <cell r="FL110" t="str">
            <v>301. EDUCACION BAJO MAYO</v>
          </cell>
          <cell r="FO110" t="str">
            <v>302. EDUCACION ATALAYA</v>
          </cell>
          <cell r="FP110" t="str">
            <v>308. EDUCACION HUAROCHIRI</v>
          </cell>
        </row>
        <row r="111">
          <cell r="S111" t="str">
            <v>013. CORTE SUPERIOR DE JUSTICIA DE HUANUCO</v>
          </cell>
          <cell r="AE111" t="str">
            <v>013. SUNARP, SEDE ICA</v>
          </cell>
          <cell r="AF111" t="str">
            <v>028. II DIRECCION TERRITORIAL DE POLICIA CHICLAYO</v>
          </cell>
          <cell r="AR111" t="str">
            <v>024. SEDE CENTRAL</v>
          </cell>
          <cell r="CS111" t="str">
            <v>027. HOSPITAL NACIONAL ARZOBISPO LOAYZA</v>
          </cell>
          <cell r="CZ111" t="str">
            <v>022. PROYECTO ESPECIAL DE DESARROLLO DEL VALLE DE LOS RIOS APURIMAC, ENE Y MANTARO - PROVRAEM</v>
          </cell>
          <cell r="ES111" t="str">
            <v>401. SALUD BAGUA</v>
          </cell>
          <cell r="ET111" t="str">
            <v>306. EDUCACION SIHUAS</v>
          </cell>
          <cell r="EU111" t="str">
            <v>303. EDUCACION CHINCHEROS</v>
          </cell>
          <cell r="EV111" t="str">
            <v>306. UGEL CASTILLA</v>
          </cell>
          <cell r="EW111" t="str">
            <v>309. EDUCACION UGEL SUCRE</v>
          </cell>
          <cell r="EX111" t="str">
            <v>305. EDUCACION UGEL SANTA CRUZ</v>
          </cell>
          <cell r="EY111" t="str">
            <v>306. EDUCACION PARURO</v>
          </cell>
          <cell r="EZ111" t="str">
            <v>308. UGEL SURCUBAMBA</v>
          </cell>
          <cell r="FA111" t="str">
            <v>309. EDUCACION UGEL LAURICOCHA</v>
          </cell>
          <cell r="FB111" t="str">
            <v>403. HOSPITAL REGIONAL DE ICA</v>
          </cell>
          <cell r="FC111" t="str">
            <v>308. EDUCACION YAULI - LA OROYA</v>
          </cell>
          <cell r="FD111" t="str">
            <v>308. EDUCACION PATAZ</v>
          </cell>
          <cell r="FE111" t="str">
            <v>402. HOSPITAL BELEN - LAMBAYEQUE</v>
          </cell>
          <cell r="FF111" t="str">
            <v>306. EDUCACION DATEM DEL MARAÑON</v>
          </cell>
          <cell r="FH111" t="str">
            <v>402. HOSPITAL REGIONAL DE MOQUEGUA</v>
          </cell>
          <cell r="FJ111" t="str">
            <v>305. EDUCACION UGEL DE PAITA</v>
          </cell>
          <cell r="FK111" t="str">
            <v>306. EDUCACION COLLAO</v>
          </cell>
          <cell r="FL111" t="str">
            <v>302. EDUCACION HUALLAGA CENTRAL</v>
          </cell>
          <cell r="FO111" t="str">
            <v>303. EDUCACION CORONEL PORTILLO</v>
          </cell>
          <cell r="FP111" t="str">
            <v>309. EDUCACION BARRANCA</v>
          </cell>
        </row>
        <row r="112">
          <cell r="S112" t="str">
            <v>014. CORTE SUPERIOR DE JUSTICIA DE SANTA</v>
          </cell>
          <cell r="AE112" t="str">
            <v>014. SUNARP, SEDE TACNA</v>
          </cell>
          <cell r="AF112" t="str">
            <v>029. DIRECCIÓN EJECUTIVA ANTIDROGAS - DIREJANDRO PNP</v>
          </cell>
          <cell r="AR112" t="str">
            <v>026. PROGRAMA EDUCACION BASICA PARA TODOS</v>
          </cell>
          <cell r="CS112" t="str">
            <v>028. HOSPITAL NACIONAL DOS DE MAYO</v>
          </cell>
          <cell r="CZ112" t="str">
            <v>034. PROYECTO ESPECIAL DATEM DEL MARAÑON - ALTO AMAZONAS - LORETO - CONDORCANQUI - PEDAMAALC</v>
          </cell>
          <cell r="ES112" t="str">
            <v>402. HOSPITAL DE APOYO CHACHAPOYAS</v>
          </cell>
          <cell r="ET112" t="str">
            <v>307. EDUCACION CARLOS F. FITZCARRALD</v>
          </cell>
          <cell r="EU112" t="str">
            <v>304. EDUCACION GRAU</v>
          </cell>
          <cell r="EV112" t="str">
            <v>307. UGEL CONDESUYOS</v>
          </cell>
          <cell r="EW112" t="str">
            <v>310. EDUCACION UGEL VICTOR FAJARDO</v>
          </cell>
          <cell r="EX112" t="str">
            <v>306. EDUCACION UGEL CAJABAMBA</v>
          </cell>
          <cell r="EY112" t="str">
            <v>308. EDUCACION URUBAMBA</v>
          </cell>
          <cell r="EZ112" t="str">
            <v>309. UGEL ACOBAMBA</v>
          </cell>
          <cell r="FA112" t="str">
            <v>310. EDUCACION UGEL YAROWILCA</v>
          </cell>
          <cell r="FB112" t="str">
            <v>404. HOSPITAL SAN JUAN DE DIOS - PISCO</v>
          </cell>
          <cell r="FC112" t="str">
            <v>309. EDUCACION PROVINCIA DE JUNIN</v>
          </cell>
          <cell r="FD112" t="str">
            <v>309. EDUCACION BOLIVAR</v>
          </cell>
          <cell r="FE112" t="str">
            <v>403. HOSPITAL REGIONAL LAMBAYEQUE</v>
          </cell>
          <cell r="FF112" t="str">
            <v>308. EDUCACION PUTUMAYO</v>
          </cell>
          <cell r="FJ112" t="str">
            <v>306. EDUCACION UGEL DE TALARA</v>
          </cell>
          <cell r="FK112" t="str">
            <v>307. EDUCACION CHUCUITO - JULI</v>
          </cell>
          <cell r="FL112" t="str">
            <v>303. EDUCACION ALTO HUALLAGA</v>
          </cell>
          <cell r="FO112" t="str">
            <v>304. EDUCACION PADRE ABAD</v>
          </cell>
          <cell r="FP112" t="str">
            <v>400. DIRECCION DE SALUD III LIMA NORTE</v>
          </cell>
        </row>
        <row r="113">
          <cell r="S113" t="str">
            <v>015. CORTE SUPERIOR DE JUSTICIA DE ANCASH</v>
          </cell>
          <cell r="AE113" t="str">
            <v>015. SUNARP, SEDE AYACUCHO</v>
          </cell>
          <cell r="AF113" t="str">
            <v>032. DIRECCION GENERAL DE INFRAESTRUCTURA</v>
          </cell>
          <cell r="AR113" t="str">
            <v>108. PROGRAMA NACIONAL DE INFRAESTRUCTURA EDUCATIVA</v>
          </cell>
          <cell r="CS113" t="str">
            <v>029. HOSPITAL DE APOYO SANTA ROSA</v>
          </cell>
          <cell r="CZ113" t="str">
            <v>035. GESTION DE PROYECTOS SECTORIALES</v>
          </cell>
          <cell r="ES113" t="str">
            <v>403. HOSPITAL DE APOYO BAGUA</v>
          </cell>
          <cell r="ET113" t="str">
            <v>308. EDUCACION HUARI</v>
          </cell>
          <cell r="EU113" t="str">
            <v>305. EDUCACION HUANCARAMA</v>
          </cell>
          <cell r="EV113" t="str">
            <v>308. UGEL ISLAY</v>
          </cell>
          <cell r="EW113" t="str">
            <v>311. EDUCACION VILCASHUAMAN</v>
          </cell>
          <cell r="EX113" t="str">
            <v>307. EDUCACION UGEL BAMBAMARCA</v>
          </cell>
          <cell r="EY113" t="str">
            <v>309. EDUCACION PAUCARTAMBO</v>
          </cell>
          <cell r="EZ113" t="str">
            <v>310. UGEL HUANCAVELICA</v>
          </cell>
          <cell r="FA113" t="str">
            <v>311. EDUCACION UGEL HUANUCO</v>
          </cell>
          <cell r="FB113" t="str">
            <v>405. HOSPITAL DE APOYO SANTA MARIA DEL SOCORRO</v>
          </cell>
          <cell r="FC113" t="str">
            <v>310. EDUCACIÓN PICHANAKI</v>
          </cell>
          <cell r="FD113" t="str">
            <v>310. COLEGIO MILITAR RAMON CASTILLA</v>
          </cell>
          <cell r="FF113" t="str">
            <v>400. SALUD LORETO</v>
          </cell>
          <cell r="FJ113" t="str">
            <v>307. EDUCACION UGEL MORROPON</v>
          </cell>
          <cell r="FK113" t="str">
            <v>308. EDUCACION YUNGUYO</v>
          </cell>
          <cell r="FL113" t="str">
            <v>305. EDUCACION LAMAS</v>
          </cell>
          <cell r="FO113" t="str">
            <v>400. SALUD UCAYALI</v>
          </cell>
          <cell r="FP113" t="str">
            <v>401. HOSPITAL HUACHO - HUAURA - OYON Y SERVICIOS BASICOS DE SALUD</v>
          </cell>
        </row>
        <row r="114">
          <cell r="S114" t="str">
            <v>016. CORTE SUPERIOR DE JUSTICIA DE CAJAMARCA</v>
          </cell>
          <cell r="AF114" t="str">
            <v>033. FRENTE POLICIAL PUNO</v>
          </cell>
          <cell r="AR114" t="str">
            <v>113. APROLAB II</v>
          </cell>
          <cell r="CS114" t="str">
            <v>030. HOSPITAL DE EMERGENCIAS CASIMIRO ULLOA</v>
          </cell>
          <cell r="CZ114" t="str">
            <v>036. FONDO SIERRA AZUL</v>
          </cell>
          <cell r="ES114" t="str">
            <v>404. SALUD UTCUBAMBA</v>
          </cell>
          <cell r="ET114" t="str">
            <v>309. EDUCACION PALLASCA</v>
          </cell>
          <cell r="EU114" t="str">
            <v>306. EDUCACION AYMARAES</v>
          </cell>
          <cell r="EV114" t="str">
            <v>309. UGEL LA UNIÓN</v>
          </cell>
          <cell r="EW114" t="str">
            <v>312. EDUCACION HUANCASANCOS</v>
          </cell>
          <cell r="EX114" t="str">
            <v>308. EDUCACION UGEL CELENDIN</v>
          </cell>
          <cell r="EY114" t="str">
            <v>310. EDUCACION ESPINAR</v>
          </cell>
          <cell r="EZ114" t="str">
            <v>311. UGEL HUAYTARA</v>
          </cell>
          <cell r="FA114" t="str">
            <v>312. INSTITUTO SUPERIOR DE MUSICA PUBLICO DANIEL ALOMIA ROBLES</v>
          </cell>
          <cell r="FB114" t="str">
            <v>406. RED DE SALUD ICA</v>
          </cell>
          <cell r="FC114" t="str">
            <v>311. EDUCACIÓN PANGOA</v>
          </cell>
          <cell r="FD114" t="str">
            <v>311. EDUCACION JULCAN</v>
          </cell>
          <cell r="FF114" t="str">
            <v>401. SALUD YURIMAGUAS</v>
          </cell>
          <cell r="FJ114" t="str">
            <v>308. EDUCACION UGEL AYABACA</v>
          </cell>
          <cell r="FK114" t="str">
            <v>309. EDUCACION CARABAYA - MACUSANI</v>
          </cell>
          <cell r="FL114" t="str">
            <v>306. EDUCACION RIOJA</v>
          </cell>
          <cell r="FO114" t="str">
            <v>401. HOSPITAL REGIONAL DE PUCALLPA</v>
          </cell>
          <cell r="FP114" t="str">
            <v>402. SERVICIOS BASICOS DE SALUD CAÑETE-YAUYOS</v>
          </cell>
        </row>
        <row r="115">
          <cell r="S115" t="str">
            <v>017. CORTE SUPERIOR DE JUSTICIA DE PUNO</v>
          </cell>
          <cell r="AF115" t="str">
            <v>034. REGIÓN POLICIAL LORETO</v>
          </cell>
          <cell r="AR115" t="str">
            <v>116. COLEGIO MAYOR SECUNDARIO PRESIDENTE DEL PERU</v>
          </cell>
          <cell r="CS115" t="str">
            <v>031. HOSPITAL DE EMERGENCIAS PEDIÁTRICAS</v>
          </cell>
          <cell r="ES115" t="str">
            <v>405. SALUD CONDORCANQUI</v>
          </cell>
          <cell r="ET115" t="str">
            <v>310. EDUCACION CASMA</v>
          </cell>
          <cell r="EU115" t="str">
            <v>307. EDUCACION ABANCAY</v>
          </cell>
          <cell r="EV115" t="str">
            <v>310. UGEL CAYLLOMA</v>
          </cell>
          <cell r="EW115" t="str">
            <v>400. SALUD AYACUCHO</v>
          </cell>
          <cell r="EX115" t="str">
            <v>309. EDUCACION UGEL CAJAMARCA</v>
          </cell>
          <cell r="EY115" t="str">
            <v>311. UGEL DE CALCA</v>
          </cell>
          <cell r="EZ115" t="str">
            <v>312. UGEL TAYACAJA</v>
          </cell>
          <cell r="FA115" t="str">
            <v>400. SALUD HUANUCO</v>
          </cell>
          <cell r="FB115" t="str">
            <v>407. HOSPITAL DE APOYO DE PALPA</v>
          </cell>
          <cell r="FC115" t="str">
            <v>312. EDUCACIÓN RIO TAMBO</v>
          </cell>
          <cell r="FD115" t="str">
            <v>312. EDUCACION VIRÚ</v>
          </cell>
          <cell r="FF115" t="str">
            <v>402. HOSPITAL DE APOYO IQUITOS</v>
          </cell>
          <cell r="FJ115" t="str">
            <v>309. UNIDAD DE GESTION EDUCATIVA LOCAL - UGEL HUANCABAMBA</v>
          </cell>
          <cell r="FK115" t="str">
            <v>310. EDUCACION SANDIA</v>
          </cell>
          <cell r="FL115" t="str">
            <v>307. EDUCACION BELLAVISTA</v>
          </cell>
          <cell r="FO115" t="str">
            <v>402. HOSPITAL AMAZONICO</v>
          </cell>
          <cell r="FP115" t="str">
            <v>403. HOSPITAL DE APOYO REZOLA</v>
          </cell>
        </row>
        <row r="116">
          <cell r="S116" t="str">
            <v>018. CORTE SUPERIOR DE JUSTICIA DE SAN MARTIN</v>
          </cell>
          <cell r="AF116" t="str">
            <v>035. REGIÓN POLICIAL HUÁNUCO - SAN MARTÍN - UCAYALI</v>
          </cell>
          <cell r="AR116" t="str">
            <v>117. PROGRAMA NACIONAL DE BECAS Y CREDITO EDUCATIVO</v>
          </cell>
          <cell r="CS116" t="str">
            <v>032. HOSPITAL NACIONAL VÍCTOR LARCO HERRERA</v>
          </cell>
          <cell r="ET116" t="str">
            <v>311. EDUCACION HUARAZ</v>
          </cell>
          <cell r="EU116" t="str">
            <v>308. EDUCACION ANTABAMBA</v>
          </cell>
          <cell r="EV116" t="str">
            <v>311. UGEL LA JOYA</v>
          </cell>
          <cell r="EW116" t="str">
            <v>401. HOSPITAL HUAMANGA</v>
          </cell>
          <cell r="EX116" t="str">
            <v>310. EDUCACION UGEL SAN MARCOS</v>
          </cell>
          <cell r="EY116" t="str">
            <v>312. UGEL CUSCO</v>
          </cell>
          <cell r="EZ116" t="str">
            <v>313. UGEL CASTROVIRREYNA</v>
          </cell>
          <cell r="FA116" t="str">
            <v>401. SALUD TINGO MARIA</v>
          </cell>
          <cell r="FC116" t="str">
            <v>400. DIRECCION REGIONAL DE SALUD JUNIN</v>
          </cell>
          <cell r="FD116" t="str">
            <v>313. EDUCACION EL PORVENIR</v>
          </cell>
          <cell r="FF116" t="str">
            <v>403. HOSPITAL REGIONAL LORETO</v>
          </cell>
          <cell r="FJ116" t="str">
            <v>310. EDUCACION UGEL HUARMACA</v>
          </cell>
          <cell r="FK116" t="str">
            <v>311. UGEL PUNO</v>
          </cell>
          <cell r="FL116" t="str">
            <v>400. SALUD SAN MARTIN</v>
          </cell>
          <cell r="FO116" t="str">
            <v>403. DIRECCION DE RED DE SALUD Nº 03 ATALAYA</v>
          </cell>
          <cell r="FP116" t="str">
            <v>404. HOSPITAL BARRANCA-CAJATAMBO Y SERVICIOS BASICOS DE SALUD</v>
          </cell>
        </row>
        <row r="117">
          <cell r="AF117" t="str">
            <v>036. REGIÓN POLICIAL AYACUCHO - ICA</v>
          </cell>
          <cell r="AR117" t="str">
            <v>118. MEJORAMIENTO DE LA CALIDAD DE LA EDUCACION BASICA</v>
          </cell>
          <cell r="CS117" t="str">
            <v>033. HOSPITAL NACIONAL DOCENTE MADRE NIÑO - SAN BARTOLOMÉ</v>
          </cell>
          <cell r="ET117" t="str">
            <v>312. EDUCACION ANTONIO RAIMONDI</v>
          </cell>
          <cell r="EU117" t="str">
            <v>400. SALUD APURIMAC</v>
          </cell>
          <cell r="EV117" t="str">
            <v>400. SALUD AREQUIPA</v>
          </cell>
          <cell r="EW117" t="str">
            <v>402. SALUD SUR AYACUCHO</v>
          </cell>
          <cell r="EX117" t="str">
            <v>311. EDUCACION UGEL CONTUMAZA</v>
          </cell>
          <cell r="EY117" t="str">
            <v>313. EDUCACIÓN CANAS</v>
          </cell>
          <cell r="EZ117" t="str">
            <v>314. UGEL CHURCAMPA</v>
          </cell>
          <cell r="FA117" t="str">
            <v>402. HOSPITAL HERMILIO VALDIZAN</v>
          </cell>
          <cell r="FC117" t="str">
            <v>401. SALUD DANIEL ALCIDES CARRION</v>
          </cell>
          <cell r="FD117" t="str">
            <v>314. EDUCACION LA ESPERANZA</v>
          </cell>
          <cell r="FF117" t="str">
            <v>404. RED DE SALUD DATEM DEL MARAÑON</v>
          </cell>
          <cell r="FJ117" t="str">
            <v>400. SALUD PIURA</v>
          </cell>
          <cell r="FK117" t="str">
            <v>312. EDUCACION LAMPA</v>
          </cell>
          <cell r="FL117" t="str">
            <v>401. SALUD ALTO MAYO</v>
          </cell>
          <cell r="FO117" t="str">
            <v>404. DIRECCION DE RED DE SALUD Nº 04 AGUAYTIA - SAN ALEJANDRO</v>
          </cell>
          <cell r="FP117" t="str">
            <v>405. HOSPITAL CHANCAY Y SERVICIOS BASICOS DE SALUD</v>
          </cell>
        </row>
        <row r="118">
          <cell r="AR118" t="str">
            <v>120. PROGRAMA NACIONAL DE DOTACION DE MATERIALES EDUCATIVOS</v>
          </cell>
          <cell r="CS118" t="str">
            <v>036. HOSPITAL CARLOS LANFRANCO LA HOZ</v>
          </cell>
          <cell r="ET118" t="str">
            <v>313. EDUCACION BOLOGNESI</v>
          </cell>
          <cell r="EU118" t="str">
            <v>401. SALUD CHANKA</v>
          </cell>
          <cell r="EV118" t="str">
            <v>401. HOSPITAL GOYENECHE</v>
          </cell>
          <cell r="EW118" t="str">
            <v>403. SALUD CENTRO AYACUCHO</v>
          </cell>
          <cell r="EX118" t="str">
            <v>312. EDUCACION UGEL SAN MIGUEL</v>
          </cell>
          <cell r="EY118" t="str">
            <v>314. EDUCACIÓN ACOMAYO</v>
          </cell>
          <cell r="EZ118" t="str">
            <v>400. SALUD HUANCAVELICA</v>
          </cell>
          <cell r="FA118" t="str">
            <v>403. SALUD LEONCIO PRADO</v>
          </cell>
          <cell r="FC118" t="str">
            <v>402. SALUD EL CARMEN</v>
          </cell>
          <cell r="FD118" t="str">
            <v>315. EDUCACION TRUJILLO NOR OESTE</v>
          </cell>
          <cell r="FF118" t="str">
            <v>405. HOSPITAL SANTA GEMA DE YURIMAGUAS</v>
          </cell>
          <cell r="FJ118" t="str">
            <v>401. SALUD LUCIANO CASTILLO COLONNA</v>
          </cell>
          <cell r="FK118" t="str">
            <v>313. EDUCACION MOHO</v>
          </cell>
          <cell r="FL118" t="str">
            <v>402. SALUD HUALLAGA CENTRAL</v>
          </cell>
          <cell r="FO118" t="str">
            <v>405. RED DE SALUD Nº 01 CORONEL PORTILLO</v>
          </cell>
          <cell r="FP118" t="str">
            <v>406. SERVICIOS BASICOS DE SALUD CHILCA - MALA</v>
          </cell>
        </row>
        <row r="119">
          <cell r="AR119" t="str">
            <v>122. ESCUELA NACIONAL SUPERIOR DE BALLET</v>
          </cell>
          <cell r="CS119" t="str">
            <v>042. HOSPITAL "JOSE AGURTO TELLO DE CHOSICA"</v>
          </cell>
          <cell r="ET119" t="str">
            <v>314. EDUCACION ASUNCION</v>
          </cell>
          <cell r="EU119" t="str">
            <v>402. HOSPITAL GUILLERMO DIAZ DE LA VEGA - ABANCAY</v>
          </cell>
          <cell r="EV119" t="str">
            <v>402. HOSPITAL REGIONAL HONORIO DELGADO</v>
          </cell>
          <cell r="EW119" t="str">
            <v>404. SALUD SARA SARA</v>
          </cell>
          <cell r="EX119" t="str">
            <v>313. EDUCACION UGEL SAN PABLO</v>
          </cell>
          <cell r="EY119" t="str">
            <v>315. EDUCACIÓN ANTA</v>
          </cell>
          <cell r="EZ119" t="str">
            <v>401. HOSPITAL DEPARTAMENTAL DE HUANCAVELICA</v>
          </cell>
          <cell r="FA119" t="str">
            <v>404. RED DE SALUD HUANUCO</v>
          </cell>
          <cell r="FC119" t="str">
            <v>403. SALUD JAUJA</v>
          </cell>
          <cell r="FD119" t="str">
            <v>316. EDUCACION TRUJILLO SUR ESTE</v>
          </cell>
          <cell r="FF119" t="str">
            <v>406. SALUD UCAYALI - CONTAMANA</v>
          </cell>
          <cell r="FJ119" t="str">
            <v>402. HOSPITAL DE APOYO III SULLANA</v>
          </cell>
          <cell r="FK119" t="str">
            <v>314. EDUCACION CRUCERO</v>
          </cell>
          <cell r="FL119" t="str">
            <v>403. SALUD ALTO HUALLAGA</v>
          </cell>
          <cell r="FP119" t="str">
            <v>407. HOSPITAL HUARAL Y SERVICIOS BASICOS DE SALUD</v>
          </cell>
        </row>
        <row r="120">
          <cell r="AR120" t="str">
            <v>123. ESCUELA NACIONAL SUPERIOR DE ARTE DRAMÁTICO "GUILLERMO UGARTE CHAMORRO"</v>
          </cell>
          <cell r="CS120" t="str">
            <v>049. HOSPITAL SAN JUAN DE LURIGANCHO</v>
          </cell>
          <cell r="ET120" t="str">
            <v>315. EDUCACION CARHUAZ</v>
          </cell>
          <cell r="EU120" t="str">
            <v>403. HOSPITAL SUB REGIONAL DE ANDAHUAYLAS</v>
          </cell>
          <cell r="EV120" t="str">
            <v>403. SALUD CAMANA</v>
          </cell>
          <cell r="EW120" t="str">
            <v>405. RED DE SALUD AYACUCHO NORTE</v>
          </cell>
          <cell r="EX120" t="str">
            <v>400. SALUD CAJAMARCA</v>
          </cell>
          <cell r="EY120" t="str">
            <v>316. EDUCACION PICHARI KIMBIRI VILLA VIRGEN</v>
          </cell>
          <cell r="EZ120" t="str">
            <v>402. HOSPITAL DE PAMPAS DE TAYACAJA</v>
          </cell>
          <cell r="FA120" t="str">
            <v>405. SALUD HUAMALÍES</v>
          </cell>
          <cell r="FC120" t="str">
            <v>404. SALUD TARMA</v>
          </cell>
          <cell r="FD120" t="str">
            <v>400. SALUD LA LIBERTAD</v>
          </cell>
          <cell r="FJ120" t="str">
            <v>403. SALUD MORROPON - CHULUCANAS</v>
          </cell>
          <cell r="FK120" t="str">
            <v>400. SALUD PUNO - LAMPA</v>
          </cell>
          <cell r="FL120" t="str">
            <v>404. HOSPITAL II - 2 TARAPOTO</v>
          </cell>
          <cell r="FP120" t="str">
            <v>408. RED DE SALUD HUAROCHIRI</v>
          </cell>
        </row>
        <row r="121">
          <cell r="CS121" t="str">
            <v>050. HOSPITAL VITARTE</v>
          </cell>
          <cell r="ET121" t="str">
            <v>316. EDUCACION MARISCAL LUZURIAGA</v>
          </cell>
          <cell r="EU121" t="str">
            <v>404. RED DE SALUD VIRGEN DE COCHARCAS</v>
          </cell>
          <cell r="EV121" t="str">
            <v>404. SALUD APLAO</v>
          </cell>
          <cell r="EW121" t="str">
            <v>406. RED DE SALUD HUAMANGA</v>
          </cell>
          <cell r="EX121" t="str">
            <v>401. SALUD CHOTA</v>
          </cell>
          <cell r="EY121" t="str">
            <v>400. SALUD CUSCO</v>
          </cell>
          <cell r="EZ121" t="str">
            <v>403. RED DE SALUD TAYACAJA</v>
          </cell>
          <cell r="FA121" t="str">
            <v>406. SALUD DOS DE MAYO</v>
          </cell>
          <cell r="FC121" t="str">
            <v>405. SALUD CHANCHAMAYO</v>
          </cell>
          <cell r="FD121" t="str">
            <v>401. INSTITUTO REGIONAL DE OFTALMOLOGIA</v>
          </cell>
          <cell r="FJ121" t="str">
            <v>404. HOSPITAL DE APOYO I CHULUCANAS</v>
          </cell>
          <cell r="FK121" t="str">
            <v>401. SALUD MELGAR</v>
          </cell>
        </row>
        <row r="122">
          <cell r="CS122" t="str">
            <v>124. CENTRO NACIONAL DE ABASTECIMIENTO DE RECURSOS ESTRATEGICOS EN SALUD</v>
          </cell>
          <cell r="ET122" t="str">
            <v>317. EDUCACION OCROS</v>
          </cell>
          <cell r="EU122" t="str">
            <v>405. RED DE SALUD ABANCAY</v>
          </cell>
          <cell r="EV122" t="str">
            <v>405. SALUD RED PERIFERICA AREQUIPA</v>
          </cell>
          <cell r="EW122" t="str">
            <v>407. RED DE SALUD SAN MIGUEL</v>
          </cell>
          <cell r="EX122" t="str">
            <v>402. SALUD CUTERVO</v>
          </cell>
          <cell r="EY122" t="str">
            <v>401. SALUD CANAS - CANCHIS - ESPINAR</v>
          </cell>
          <cell r="EZ122" t="str">
            <v>404. RED DE SALUD ACOBAMBA</v>
          </cell>
          <cell r="FA122" t="str">
            <v>407. RED DE SALUD PUERTO INCA</v>
          </cell>
          <cell r="FC122" t="str">
            <v>406. SALUD SATIPO</v>
          </cell>
          <cell r="FD122" t="str">
            <v>402. SALUD NORTE ASCOPE</v>
          </cell>
          <cell r="FJ122" t="str">
            <v>405. HOSPITAL DE APOYO I NUESTRA SEÑORA DE LAS MERCEDES DE PAITA</v>
          </cell>
          <cell r="FK122" t="str">
            <v>402. SALUD AZANGARO</v>
          </cell>
        </row>
        <row r="123">
          <cell r="CS123" t="str">
            <v>125. PROGRAMA NACIONAL DE INVERSIONES EN SALUD</v>
          </cell>
          <cell r="ET123" t="str">
            <v>318. EDUCACION RECUAY</v>
          </cell>
          <cell r="EU123" t="str">
            <v>406. RED DE SALUD GRAU</v>
          </cell>
          <cell r="EV123" t="str">
            <v>406. INSTITUTO REGIONAL DE ENFERMEDADES NEOPLÁSICAS DEL SUR (IREN SUR)</v>
          </cell>
          <cell r="EW123" t="str">
            <v>408. RED DE SALUD SAN FRANCISCO</v>
          </cell>
          <cell r="EX123" t="str">
            <v>403. SALUD JAEN</v>
          </cell>
          <cell r="EY123" t="str">
            <v>402. HOSPITAL DE APOYO DEPARTAMENTAL CUSCO</v>
          </cell>
          <cell r="EZ123" t="str">
            <v>405. RED DE SALUD ANGARAES</v>
          </cell>
          <cell r="FA123" t="str">
            <v>408. RED DE SALUD AMBO</v>
          </cell>
          <cell r="FC123" t="str">
            <v>407. SALUD JUNIN</v>
          </cell>
          <cell r="FD123" t="str">
            <v>403. SALUD TRUJILLO SUR OESTE</v>
          </cell>
          <cell r="FJ123" t="str">
            <v>406. HOSPITAL DE APOYO I SANTA ROSA</v>
          </cell>
          <cell r="FK123" t="str">
            <v>403. SALUD SAN ROMAN</v>
          </cell>
        </row>
        <row r="124">
          <cell r="CS124" t="str">
            <v>139. INSTITUTO NACIONAL DE SALUD DEL NIÑO - SAN BORJA</v>
          </cell>
          <cell r="ET124" t="str">
            <v>319. EDUCACION YUNGAY</v>
          </cell>
          <cell r="EU124" t="str">
            <v>407. RED DE SALUD COTABAMBAS</v>
          </cell>
          <cell r="EV124" t="str">
            <v>409. HOSPITAL CENTRAL DE MAJES ING. ANGEL GABRIEL CHURA GALLEGOS</v>
          </cell>
          <cell r="EX124" t="str">
            <v>404. HOSPITAL CAJAMARCA</v>
          </cell>
          <cell r="EY124" t="str">
            <v>403. HOSPITAL ANTONIO LORENA</v>
          </cell>
          <cell r="EZ124" t="str">
            <v>406. RED DE SALUD HUANCAVELICA</v>
          </cell>
          <cell r="FA124" t="str">
            <v>409. RED DE SALUD PACHITEA - PANAO</v>
          </cell>
          <cell r="FC124" t="str">
            <v>408. RED DE SALUD DEL VALLE DEL MANTARO</v>
          </cell>
          <cell r="FD124" t="str">
            <v>404. SALUD CHEPEN</v>
          </cell>
          <cell r="FK124" t="str">
            <v>404. SALUD HUANCANE</v>
          </cell>
        </row>
        <row r="125">
          <cell r="CS125" t="str">
            <v>140. HOSPITAL DE HUAYCAN</v>
          </cell>
          <cell r="ET125" t="str">
            <v>320. EDUCACION CORONGO</v>
          </cell>
          <cell r="EU125" t="str">
            <v>408. RED DE SALUD ANTABAMBA</v>
          </cell>
          <cell r="EX125" t="str">
            <v>405. HOSPITAL GENERAL DE JAEN</v>
          </cell>
          <cell r="EY125" t="str">
            <v>404. SALUD LA CONVENCION</v>
          </cell>
          <cell r="FC125" t="str">
            <v>409. RED DE SALUD PICHANAKI</v>
          </cell>
          <cell r="FD125" t="str">
            <v>405. SALUD PACASMAYO</v>
          </cell>
          <cell r="FK125" t="str">
            <v>405. SALUD PUNO</v>
          </cell>
        </row>
        <row r="126">
          <cell r="CS126" t="str">
            <v>142. HOSPITAL DE EMERGENCIAS VILLA EL SALVADOR</v>
          </cell>
          <cell r="ET126" t="str">
            <v>400. SALUD ANCASH</v>
          </cell>
          <cell r="EU126" t="str">
            <v>409. RED DE SALUD AYMARAES</v>
          </cell>
          <cell r="EX126" t="str">
            <v>406. HOSPITAL JOSÉ H. SOTO CADENILLAS - CHOTA</v>
          </cell>
          <cell r="EY126" t="str">
            <v>405. RED DE SERVICIOS DE SALUD CUSCO SUR</v>
          </cell>
          <cell r="FC126" t="str">
            <v>410. RED DE SALUD SAN MARTIN DE PANGOA</v>
          </cell>
          <cell r="FD126" t="str">
            <v>406. SALUD SANCHEZ CARRION</v>
          </cell>
          <cell r="FK126" t="str">
            <v>406. SALUD CHUCUITO</v>
          </cell>
        </row>
        <row r="127">
          <cell r="CS127" t="str">
            <v>143. DIRECCIÓN DE REDES INTEGRADAS DE SALUD LIMA CENTRO</v>
          </cell>
          <cell r="ET127" t="str">
            <v>401. SALUD RECUAY CARHUAZ</v>
          </cell>
          <cell r="EX127" t="str">
            <v>407. SALUD SAN IGNACIO</v>
          </cell>
          <cell r="EY127" t="str">
            <v>406. RED DE SERVICIOS DE SALUD KIMBIRI PICHARI</v>
          </cell>
          <cell r="FC127" t="str">
            <v>412. SALUD CHUPACA</v>
          </cell>
          <cell r="FD127" t="str">
            <v>407. SALUD SANTIAGO DE CHUCO</v>
          </cell>
          <cell r="FK127" t="str">
            <v>407. SALUD YUNGUYO</v>
          </cell>
        </row>
        <row r="128">
          <cell r="CS128" t="str">
            <v>144. DIRECCIÓN DE REDES INTEGRADAS DE SALUD LIMA NORTE</v>
          </cell>
          <cell r="ET128" t="str">
            <v>402. SALUD HUARAZ</v>
          </cell>
          <cell r="EX128" t="str">
            <v>408. SALUD HUALGAYOC - BAMBAMARCA</v>
          </cell>
          <cell r="EY128" t="str">
            <v>407. RED DE SERVICIOS DE SALUD CUSCO NORTE</v>
          </cell>
          <cell r="FD128" t="str">
            <v>408. SALUD OTUZCO</v>
          </cell>
          <cell r="FK128" t="str">
            <v>408. SALUD COLLAO</v>
          </cell>
        </row>
        <row r="129">
          <cell r="CS129" t="str">
            <v>145. DIRECCIÓN DE REDES INTEGRADAS DE SALUD LIMA SUR</v>
          </cell>
          <cell r="ET129" t="str">
            <v>403. SALUD ELEAZAR GUZMAN BARRON</v>
          </cell>
          <cell r="EX129" t="str">
            <v>409. SALUD SANTA CRUZ</v>
          </cell>
          <cell r="EY129" t="str">
            <v>408. HOSPITAL DE ESPINAR</v>
          </cell>
          <cell r="FD129" t="str">
            <v>409. SALUD TRUJILLO ESTE</v>
          </cell>
          <cell r="FK129" t="str">
            <v>409. SALUD MACUSANI</v>
          </cell>
        </row>
        <row r="130">
          <cell r="CS130" t="str">
            <v>146. DIRECCIÓN DE REDES INTEGRADAS DE SALUD LIMA ESTE</v>
          </cell>
          <cell r="ET130" t="str">
            <v>404. SALUD LA CALETA</v>
          </cell>
          <cell r="EY130" t="str">
            <v>409. HOSPITAL ALFREDO CALLO RODRÍGUEZ - SICUANI - CANCHIS</v>
          </cell>
          <cell r="FD130" t="str">
            <v>410. INSTITUTO REGIONAL DE ENFERMEDADES NEOPLASICAS LUIS PINILLOS GANOZA - INREN-NORTE</v>
          </cell>
          <cell r="FK130" t="str">
            <v>410. SALUD SANDIA</v>
          </cell>
        </row>
        <row r="131">
          <cell r="ET131" t="str">
            <v>405. SALUD CARAZ</v>
          </cell>
          <cell r="EY131" t="str">
            <v>410. HOSPITAL DE QUILLABAMBA</v>
          </cell>
          <cell r="FD131" t="str">
            <v>411. SALUD JULCAN</v>
          </cell>
          <cell r="FK131" t="str">
            <v>411. HOSPITAL REGIONAL MANUEL NUÑEZ BUTRON</v>
          </cell>
        </row>
        <row r="132">
          <cell r="ET132" t="str">
            <v>406. SALUD POMABAMBA</v>
          </cell>
          <cell r="EY132" t="str">
            <v>411. SALUD CHUMBIVILCAS</v>
          </cell>
          <cell r="FD132" t="str">
            <v>412. SALUD VIRU</v>
          </cell>
          <cell r="FK132" t="str">
            <v>412. SALUD LAMPA</v>
          </cell>
        </row>
        <row r="133">
          <cell r="ET133" t="str">
            <v>407. SALUD HUARI</v>
          </cell>
          <cell r="FD133" t="str">
            <v>413. SALUD ASCOPE</v>
          </cell>
        </row>
        <row r="134">
          <cell r="ET134" t="str">
            <v>408. RED DE SALUD PACIFICO SUR</v>
          </cell>
          <cell r="FD134" t="str">
            <v>414. SALUD GRAN CHIMU</v>
          </cell>
        </row>
        <row r="135">
          <cell r="ET135" t="str">
            <v>409. SALUD PACIFICO NORTE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TOR"/>
      <sheetName val="INBP"/>
      <sheetName val="SUCAMEC"/>
      <sheetName val="MIGRACIONES"/>
      <sheetName val="MININTER"/>
      <sheetName val="001"/>
      <sheetName val="002"/>
      <sheetName val="003"/>
      <sheetName val="005"/>
      <sheetName val="009"/>
      <sheetName val="010"/>
      <sheetName val="012"/>
      <sheetName val="018"/>
      <sheetName val="019"/>
      <sheetName val="020"/>
      <sheetName val="022"/>
      <sheetName val="026"/>
      <sheetName val="029"/>
      <sheetName val="032"/>
      <sheetName val="035"/>
      <sheetName val="036"/>
    </sheetNames>
    <sheetDataSet>
      <sheetData sheetId="0" refreshError="1"/>
      <sheetData sheetId="1" refreshError="1"/>
      <sheetData sheetId="2" refreshError="1"/>
      <sheetData sheetId="3" refreshError="1"/>
      <sheetData sheetId="4" refreshError="1"/>
      <sheetData sheetId="5" refreshError="1">
        <row r="19">
          <cell r="B19">
            <v>4</v>
          </cell>
          <cell r="L19">
            <v>135925.24</v>
          </cell>
          <cell r="M19">
            <v>4</v>
          </cell>
          <cell r="W19">
            <v>135925.24000000002</v>
          </cell>
        </row>
        <row r="20">
          <cell r="B20">
            <v>7</v>
          </cell>
          <cell r="L20">
            <v>233345.31999999998</v>
          </cell>
          <cell r="M20">
            <v>7</v>
          </cell>
          <cell r="W20">
            <v>233345.31999999998</v>
          </cell>
        </row>
        <row r="21">
          <cell r="B21">
            <v>11</v>
          </cell>
          <cell r="L21">
            <v>360342.32</v>
          </cell>
          <cell r="M21">
            <v>11</v>
          </cell>
          <cell r="W21">
            <v>360342.32000000007</v>
          </cell>
        </row>
        <row r="22">
          <cell r="B22">
            <v>32</v>
          </cell>
          <cell r="L22">
            <v>1022776.6400000004</v>
          </cell>
          <cell r="M22">
            <v>32</v>
          </cell>
          <cell r="W22">
            <v>4352682.6700000009</v>
          </cell>
        </row>
        <row r="23">
          <cell r="B23">
            <v>32</v>
          </cell>
          <cell r="L23">
            <v>1053015.2000000002</v>
          </cell>
          <cell r="M23">
            <v>32</v>
          </cell>
          <cell r="W23">
            <v>1051095.2</v>
          </cell>
        </row>
        <row r="24">
          <cell r="B24">
            <v>18</v>
          </cell>
          <cell r="L24">
            <v>565210.19999999995</v>
          </cell>
          <cell r="M24">
            <v>18</v>
          </cell>
          <cell r="W24">
            <v>564730.20000000007</v>
          </cell>
        </row>
        <row r="27">
          <cell r="B27">
            <v>122</v>
          </cell>
          <cell r="L27">
            <v>3790529.0000000019</v>
          </cell>
          <cell r="M27">
            <v>122</v>
          </cell>
          <cell r="W27">
            <v>3790529.0000000023</v>
          </cell>
        </row>
        <row r="28">
          <cell r="B28">
            <v>76</v>
          </cell>
          <cell r="L28">
            <v>2319191.3200000008</v>
          </cell>
          <cell r="M28">
            <v>76</v>
          </cell>
          <cell r="W28">
            <v>2357711.2000000002</v>
          </cell>
        </row>
        <row r="29">
          <cell r="B29">
            <v>91</v>
          </cell>
          <cell r="L29">
            <v>2779120</v>
          </cell>
          <cell r="M29">
            <v>91</v>
          </cell>
          <cell r="W29">
            <v>2791960.0000000009</v>
          </cell>
        </row>
        <row r="30">
          <cell r="B30">
            <v>32</v>
          </cell>
          <cell r="L30">
            <v>955423.39999999991</v>
          </cell>
          <cell r="M30">
            <v>32</v>
          </cell>
          <cell r="W30">
            <v>968263.04</v>
          </cell>
        </row>
        <row r="31">
          <cell r="B31">
            <v>3</v>
          </cell>
          <cell r="L31">
            <v>90798.720000000001</v>
          </cell>
          <cell r="M31">
            <v>3</v>
          </cell>
          <cell r="W31">
            <v>90798.720000000001</v>
          </cell>
        </row>
        <row r="32">
          <cell r="A32" t="str">
            <v>STF</v>
          </cell>
          <cell r="B32">
            <v>0</v>
          </cell>
          <cell r="L32">
            <v>0</v>
          </cell>
          <cell r="M32">
            <v>0</v>
          </cell>
          <cell r="W32">
            <v>0</v>
          </cell>
        </row>
        <row r="41">
          <cell r="D41">
            <v>958</v>
          </cell>
          <cell r="K41">
            <v>958</v>
          </cell>
          <cell r="L41">
            <v>79807538</v>
          </cell>
          <cell r="O41">
            <v>940</v>
          </cell>
          <cell r="W41">
            <v>70049352</v>
          </cell>
        </row>
      </sheetData>
      <sheetData sheetId="6" refreshError="1">
        <row r="11">
          <cell r="B11">
            <v>64</v>
          </cell>
          <cell r="L11">
            <v>1977560</v>
          </cell>
          <cell r="M11">
            <v>66</v>
          </cell>
          <cell r="W11">
            <v>2007984</v>
          </cell>
        </row>
        <row r="12">
          <cell r="B12">
            <v>19</v>
          </cell>
          <cell r="L12">
            <v>814595.39999999991</v>
          </cell>
          <cell r="M12">
            <v>20</v>
          </cell>
          <cell r="W12">
            <v>603404</v>
          </cell>
        </row>
        <row r="13">
          <cell r="B13">
            <v>51</v>
          </cell>
          <cell r="L13">
            <v>1551584.3200000003</v>
          </cell>
          <cell r="M13">
            <v>53</v>
          </cell>
          <cell r="W13">
            <v>1581422.4800000002</v>
          </cell>
        </row>
        <row r="14">
          <cell r="B14">
            <v>17</v>
          </cell>
          <cell r="L14">
            <v>468200.32</v>
          </cell>
          <cell r="M14">
            <v>17</v>
          </cell>
          <cell r="W14">
            <v>497462.84</v>
          </cell>
        </row>
        <row r="15">
          <cell r="B15">
            <v>224</v>
          </cell>
          <cell r="L15">
            <v>6804410.8399999999</v>
          </cell>
          <cell r="M15">
            <v>227</v>
          </cell>
          <cell r="W15">
            <v>6629189.96</v>
          </cell>
        </row>
        <row r="16">
          <cell r="B16">
            <v>0</v>
          </cell>
          <cell r="L16">
            <v>14320</v>
          </cell>
          <cell r="M16">
            <v>0</v>
          </cell>
          <cell r="W16">
            <v>0</v>
          </cell>
        </row>
        <row r="18">
          <cell r="B18">
            <v>282</v>
          </cell>
          <cell r="L18">
            <v>8522552.4800000004</v>
          </cell>
          <cell r="M18">
            <v>286</v>
          </cell>
          <cell r="W18">
            <v>8152006.7199999997</v>
          </cell>
        </row>
        <row r="19">
          <cell r="B19">
            <v>1</v>
          </cell>
          <cell r="L19">
            <v>227299.52</v>
          </cell>
          <cell r="M19">
            <v>1</v>
          </cell>
          <cell r="W19">
            <v>28412.44</v>
          </cell>
        </row>
        <row r="20">
          <cell r="B20">
            <v>25</v>
          </cell>
          <cell r="L20">
            <v>764615.16</v>
          </cell>
          <cell r="M20">
            <v>26</v>
          </cell>
          <cell r="W20">
            <v>736296.08000000007</v>
          </cell>
        </row>
        <row r="21">
          <cell r="B21">
            <v>0</v>
          </cell>
          <cell r="L21">
            <v>0</v>
          </cell>
          <cell r="M21">
            <v>0</v>
          </cell>
          <cell r="W21">
            <v>0</v>
          </cell>
        </row>
        <row r="22">
          <cell r="B22">
            <v>83</v>
          </cell>
          <cell r="L22">
            <v>2344826.36</v>
          </cell>
          <cell r="M22">
            <v>83</v>
          </cell>
          <cell r="W22">
            <v>2344826.36</v>
          </cell>
        </row>
        <row r="23">
          <cell r="B23">
            <v>5</v>
          </cell>
          <cell r="L23">
            <v>84679.680000000008</v>
          </cell>
          <cell r="M23">
            <v>5</v>
          </cell>
          <cell r="W23">
            <v>141132.80000000002</v>
          </cell>
        </row>
        <row r="25">
          <cell r="B25">
            <v>280</v>
          </cell>
          <cell r="L25">
            <v>8014945.7600000007</v>
          </cell>
          <cell r="M25">
            <v>287</v>
          </cell>
          <cell r="W25">
            <v>8099610.6800000006</v>
          </cell>
        </row>
        <row r="26">
          <cell r="B26">
            <v>31</v>
          </cell>
          <cell r="L26">
            <v>1265993.9999999998</v>
          </cell>
          <cell r="M26">
            <v>31</v>
          </cell>
          <cell r="W26">
            <v>872129.2</v>
          </cell>
        </row>
        <row r="27">
          <cell r="B27">
            <v>42</v>
          </cell>
          <cell r="L27">
            <v>1261792.7999999998</v>
          </cell>
          <cell r="M27">
            <v>43</v>
          </cell>
          <cell r="W27">
            <v>1205713.1199999999</v>
          </cell>
        </row>
        <row r="28">
          <cell r="B28">
            <v>29</v>
          </cell>
          <cell r="L28">
            <v>838682.4</v>
          </cell>
          <cell r="M28">
            <v>29</v>
          </cell>
          <cell r="W28">
            <v>810726.32000000007</v>
          </cell>
        </row>
        <row r="29">
          <cell r="B29">
            <v>2</v>
          </cell>
          <cell r="L29">
            <v>55706.240000000005</v>
          </cell>
          <cell r="M29">
            <v>2</v>
          </cell>
          <cell r="W29">
            <v>55706.240000000005</v>
          </cell>
        </row>
        <row r="30">
          <cell r="D30">
            <v>449</v>
          </cell>
          <cell r="K30">
            <v>449</v>
          </cell>
          <cell r="L30">
            <v>24331955.320000004</v>
          </cell>
          <cell r="O30">
            <v>769</v>
          </cell>
          <cell r="W30">
            <v>42778662</v>
          </cell>
        </row>
      </sheetData>
      <sheetData sheetId="7" refreshError="1">
        <row r="32">
          <cell r="D32">
            <v>77</v>
          </cell>
          <cell r="K32">
            <v>77</v>
          </cell>
          <cell r="L32">
            <v>1830312</v>
          </cell>
          <cell r="O32">
            <v>77</v>
          </cell>
          <cell r="W32">
            <v>1455176</v>
          </cell>
        </row>
      </sheetData>
      <sheetData sheetId="8" refreshError="1">
        <row r="32">
          <cell r="D32">
            <v>26</v>
          </cell>
          <cell r="K32">
            <v>26</v>
          </cell>
          <cell r="L32">
            <v>648537</v>
          </cell>
          <cell r="O32">
            <v>27</v>
          </cell>
          <cell r="W32">
            <v>690447</v>
          </cell>
        </row>
      </sheetData>
      <sheetData sheetId="9" refreshError="1">
        <row r="33">
          <cell r="D33">
            <v>586</v>
          </cell>
          <cell r="K33">
            <v>586</v>
          </cell>
          <cell r="L33">
            <v>11199900</v>
          </cell>
          <cell r="O33">
            <v>607</v>
          </cell>
          <cell r="W33">
            <v>12915211</v>
          </cell>
        </row>
      </sheetData>
      <sheetData sheetId="10" refreshError="1">
        <row r="26">
          <cell r="D26">
            <v>7</v>
          </cell>
          <cell r="K26">
            <v>7</v>
          </cell>
          <cell r="L26">
            <v>323004.59999999998</v>
          </cell>
          <cell r="O26">
            <v>7</v>
          </cell>
          <cell r="W26">
            <v>382228</v>
          </cell>
        </row>
      </sheetData>
      <sheetData sheetId="11" refreshError="1">
        <row r="31">
          <cell r="D31">
            <v>27</v>
          </cell>
          <cell r="K31">
            <v>27</v>
          </cell>
          <cell r="L31">
            <v>384931.5</v>
          </cell>
          <cell r="O31">
            <v>15</v>
          </cell>
          <cell r="W31">
            <v>477647</v>
          </cell>
        </row>
      </sheetData>
      <sheetData sheetId="12" refreshError="1">
        <row r="32">
          <cell r="D32">
            <v>19</v>
          </cell>
          <cell r="K32">
            <v>19</v>
          </cell>
          <cell r="L32">
            <v>626511</v>
          </cell>
          <cell r="O32">
            <v>23</v>
          </cell>
          <cell r="W32">
            <v>711807</v>
          </cell>
        </row>
      </sheetData>
      <sheetData sheetId="13" refreshError="1">
        <row r="32">
          <cell r="D32">
            <v>214</v>
          </cell>
          <cell r="K32">
            <v>214</v>
          </cell>
          <cell r="L32">
            <v>4607848</v>
          </cell>
          <cell r="O32">
            <v>0</v>
          </cell>
          <cell r="W32">
            <v>4607848</v>
          </cell>
        </row>
      </sheetData>
      <sheetData sheetId="14" refreshError="1">
        <row r="17">
          <cell r="D17">
            <v>32</v>
          </cell>
          <cell r="K17">
            <v>32</v>
          </cell>
          <cell r="L17">
            <v>860300</v>
          </cell>
          <cell r="O17">
            <v>30</v>
          </cell>
          <cell r="W17">
            <v>1192104</v>
          </cell>
        </row>
      </sheetData>
      <sheetData sheetId="15" refreshError="1">
        <row r="32">
          <cell r="D32">
            <v>69</v>
          </cell>
          <cell r="K32">
            <v>69</v>
          </cell>
          <cell r="L32">
            <v>1382618</v>
          </cell>
          <cell r="O32">
            <v>72</v>
          </cell>
          <cell r="W32">
            <v>1168194</v>
          </cell>
        </row>
      </sheetData>
      <sheetData sheetId="16" refreshError="1">
        <row r="31">
          <cell r="D31">
            <v>170</v>
          </cell>
          <cell r="K31">
            <v>170</v>
          </cell>
          <cell r="L31">
            <v>9890756</v>
          </cell>
          <cell r="O31">
            <v>125</v>
          </cell>
          <cell r="W31">
            <v>5206945</v>
          </cell>
        </row>
      </sheetData>
      <sheetData sheetId="17" refreshError="1">
        <row r="31">
          <cell r="D31">
            <v>63</v>
          </cell>
          <cell r="K31">
            <v>63</v>
          </cell>
          <cell r="L31">
            <v>1541500</v>
          </cell>
          <cell r="O31">
            <v>69</v>
          </cell>
          <cell r="W31">
            <v>1044595</v>
          </cell>
        </row>
      </sheetData>
      <sheetData sheetId="18" refreshError="1">
        <row r="33">
          <cell r="D33">
            <v>88</v>
          </cell>
          <cell r="K33">
            <v>88</v>
          </cell>
          <cell r="L33">
            <v>8353200</v>
          </cell>
          <cell r="O33">
            <v>110</v>
          </cell>
          <cell r="W33">
            <v>8630770</v>
          </cell>
        </row>
      </sheetData>
      <sheetData sheetId="19" refreshError="1">
        <row r="32">
          <cell r="D32">
            <v>7</v>
          </cell>
          <cell r="K32">
            <v>7</v>
          </cell>
          <cell r="L32">
            <v>250314</v>
          </cell>
          <cell r="O32">
            <v>8</v>
          </cell>
          <cell r="W32">
            <v>555947</v>
          </cell>
        </row>
      </sheetData>
      <sheetData sheetId="20" refreshError="1">
        <row r="41">
          <cell r="D41">
            <v>4</v>
          </cell>
          <cell r="K41">
            <v>4</v>
          </cell>
          <cell r="L41">
            <v>288000</v>
          </cell>
          <cell r="O41">
            <v>4</v>
          </cell>
          <cell r="W41">
            <v>152894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F-01"/>
      <sheetName val="F-02"/>
      <sheetName val="F-03"/>
      <sheetName val="F-04"/>
      <sheetName val="F-05"/>
      <sheetName val="F-06"/>
      <sheetName val="F-07"/>
      <sheetName val="F-08"/>
      <sheetName val="F-09"/>
      <sheetName val="F-10"/>
      <sheetName val="F-11"/>
      <sheetName val="F-12"/>
      <sheetName val="F-13"/>
      <sheetName val="F-14"/>
      <sheetName val="F-15"/>
      <sheetName val="F-16"/>
      <sheetName val="F-17"/>
      <sheetName val="F-18"/>
      <sheetName val="Hoja2"/>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0">
          <cell r="AE10">
            <v>1977560</v>
          </cell>
        </row>
        <row r="31">
          <cell r="AE31">
            <v>440960</v>
          </cell>
          <cell r="AI31">
            <v>440960</v>
          </cell>
        </row>
        <row r="32">
          <cell r="AE32">
            <v>331648</v>
          </cell>
          <cell r="AI32">
            <v>331648</v>
          </cell>
        </row>
        <row r="33">
          <cell r="AE33">
            <v>0</v>
          </cell>
          <cell r="AI33">
            <v>0</v>
          </cell>
        </row>
        <row r="34">
          <cell r="AE34">
            <v>1660232</v>
          </cell>
          <cell r="AI34">
            <v>1660232</v>
          </cell>
        </row>
        <row r="35">
          <cell r="AE35">
            <v>269536</v>
          </cell>
          <cell r="AI35">
            <v>269536</v>
          </cell>
        </row>
        <row r="37">
          <cell r="AE37">
            <v>0</v>
          </cell>
          <cell r="AI37">
            <v>0</v>
          </cell>
        </row>
        <row r="38">
          <cell r="AE38">
            <v>0</v>
          </cell>
          <cell r="AI38">
            <v>0</v>
          </cell>
        </row>
        <row r="39">
          <cell r="AE39">
            <v>0</v>
          </cell>
          <cell r="AI39">
            <v>0</v>
          </cell>
        </row>
        <row r="40">
          <cell r="AE40">
            <v>89840</v>
          </cell>
          <cell r="AI40">
            <v>89840</v>
          </cell>
        </row>
        <row r="41">
          <cell r="AE41">
            <v>0</v>
          </cell>
          <cell r="AI41">
            <v>0</v>
          </cell>
        </row>
        <row r="43">
          <cell r="AE43">
            <v>0</v>
          </cell>
          <cell r="AI43">
            <v>0</v>
          </cell>
        </row>
        <row r="44">
          <cell r="AE44">
            <v>0</v>
          </cell>
          <cell r="AI44">
            <v>0</v>
          </cell>
        </row>
        <row r="45">
          <cell r="AE45">
            <v>0</v>
          </cell>
          <cell r="AI45">
            <v>0</v>
          </cell>
        </row>
        <row r="46">
          <cell r="AE46">
            <v>44920</v>
          </cell>
          <cell r="AI46">
            <v>44920</v>
          </cell>
        </row>
        <row r="47">
          <cell r="AE47">
            <v>164512</v>
          </cell>
          <cell r="AI47">
            <v>164512</v>
          </cell>
        </row>
        <row r="49">
          <cell r="AE49">
            <v>5053800</v>
          </cell>
          <cell r="AI49">
            <v>5053800</v>
          </cell>
        </row>
        <row r="50">
          <cell r="AE50">
            <v>5525488</v>
          </cell>
          <cell r="AI50">
            <v>5862408</v>
          </cell>
        </row>
        <row r="51">
          <cell r="AE51">
            <v>5511152</v>
          </cell>
          <cell r="AI51">
            <v>5182128</v>
          </cell>
        </row>
        <row r="53">
          <cell r="AE53">
            <v>127054.99519999999</v>
          </cell>
          <cell r="AI53">
            <v>0</v>
          </cell>
        </row>
        <row r="57">
          <cell r="AE57">
            <v>162676</v>
          </cell>
          <cell r="AI57">
            <v>162676</v>
          </cell>
        </row>
        <row r="58">
          <cell r="AE58">
            <v>325352</v>
          </cell>
          <cell r="AI58">
            <v>650704</v>
          </cell>
        </row>
        <row r="59">
          <cell r="AE59">
            <v>7578688</v>
          </cell>
          <cell r="AI59">
            <v>8453152</v>
          </cell>
        </row>
        <row r="60">
          <cell r="AE60">
            <v>65476320</v>
          </cell>
          <cell r="AI60">
            <v>68474320</v>
          </cell>
        </row>
        <row r="61">
          <cell r="AE61">
            <v>133456752</v>
          </cell>
          <cell r="AI61">
            <v>133871536</v>
          </cell>
        </row>
        <row r="62">
          <cell r="AE62">
            <v>99491376</v>
          </cell>
          <cell r="AI62">
            <v>103509016</v>
          </cell>
        </row>
        <row r="63">
          <cell r="AE63">
            <v>53425260</v>
          </cell>
          <cell r="AI63">
            <v>55658120</v>
          </cell>
        </row>
        <row r="64">
          <cell r="AE64">
            <v>48614440</v>
          </cell>
          <cell r="AI64">
            <v>47752312</v>
          </cell>
        </row>
        <row r="65">
          <cell r="AE65">
            <v>80761096</v>
          </cell>
          <cell r="AI65">
            <v>79624896</v>
          </cell>
        </row>
        <row r="67">
          <cell r="AE67">
            <v>0</v>
          </cell>
          <cell r="AI67">
            <v>0</v>
          </cell>
        </row>
        <row r="68">
          <cell r="AE68">
            <v>800720</v>
          </cell>
          <cell r="AI68">
            <v>1121008</v>
          </cell>
        </row>
        <row r="69">
          <cell r="AE69">
            <v>42142240</v>
          </cell>
          <cell r="AI69">
            <v>35964320</v>
          </cell>
        </row>
        <row r="70">
          <cell r="AE70">
            <v>35436600</v>
          </cell>
          <cell r="AI70">
            <v>40082732</v>
          </cell>
        </row>
        <row r="71">
          <cell r="AE71">
            <v>47222368</v>
          </cell>
          <cell r="AI71">
            <v>38653296</v>
          </cell>
        </row>
        <row r="72">
          <cell r="AE72">
            <v>70942320</v>
          </cell>
          <cell r="AI72">
            <v>72646640</v>
          </cell>
        </row>
        <row r="73">
          <cell r="AE73">
            <v>47896</v>
          </cell>
          <cell r="AI73">
            <v>47896</v>
          </cell>
        </row>
        <row r="74">
          <cell r="AE74">
            <v>0</v>
          </cell>
          <cell r="AI74">
            <v>0</v>
          </cell>
        </row>
        <row r="76">
          <cell r="AE76">
            <v>0</v>
          </cell>
          <cell r="AI76">
            <v>0</v>
          </cell>
        </row>
        <row r="77">
          <cell r="AE77">
            <v>0</v>
          </cell>
          <cell r="AI77">
            <v>0</v>
          </cell>
        </row>
        <row r="78">
          <cell r="AE78">
            <v>551600</v>
          </cell>
          <cell r="AI78">
            <v>441280</v>
          </cell>
        </row>
        <row r="79">
          <cell r="AE79">
            <v>944976</v>
          </cell>
          <cell r="AI79">
            <v>787480</v>
          </cell>
        </row>
        <row r="80">
          <cell r="AE80">
            <v>184944</v>
          </cell>
          <cell r="AI80">
            <v>123296</v>
          </cell>
        </row>
        <row r="81">
          <cell r="AE81">
            <v>0</v>
          </cell>
          <cell r="AI81">
            <v>0</v>
          </cell>
        </row>
        <row r="82">
          <cell r="AE82">
            <v>0</v>
          </cell>
          <cell r="AI82">
            <v>0</v>
          </cell>
        </row>
        <row r="83">
          <cell r="AE83">
            <v>0</v>
          </cell>
          <cell r="AI83">
            <v>0</v>
          </cell>
        </row>
        <row r="85">
          <cell r="AE85">
            <v>577965488</v>
          </cell>
          <cell r="AI85">
            <v>522931216</v>
          </cell>
        </row>
        <row r="86">
          <cell r="AE86">
            <v>521241388</v>
          </cell>
          <cell r="AI86">
            <v>489354720</v>
          </cell>
        </row>
        <row r="87">
          <cell r="AE87">
            <v>423181512</v>
          </cell>
          <cell r="AI87">
            <v>401205192</v>
          </cell>
        </row>
        <row r="88">
          <cell r="AE88">
            <v>253948960</v>
          </cell>
          <cell r="AI88">
            <v>239864760</v>
          </cell>
        </row>
        <row r="89">
          <cell r="AE89">
            <v>204947216</v>
          </cell>
          <cell r="AI89">
            <v>192143096</v>
          </cell>
        </row>
        <row r="90">
          <cell r="AE90">
            <v>387863772</v>
          </cell>
          <cell r="AI90">
            <v>434166332</v>
          </cell>
        </row>
        <row r="91">
          <cell r="AE91">
            <v>829607040</v>
          </cell>
          <cell r="AI91">
            <v>872815740</v>
          </cell>
        </row>
        <row r="92">
          <cell r="AE92">
            <v>2194769880</v>
          </cell>
          <cell r="AI92">
            <v>2234742344</v>
          </cell>
        </row>
        <row r="94">
          <cell r="AE94">
            <v>23450304</v>
          </cell>
          <cell r="AI94">
            <v>18855312</v>
          </cell>
        </row>
        <row r="95">
          <cell r="AE95">
            <v>29682432</v>
          </cell>
          <cell r="AI95">
            <v>26023660</v>
          </cell>
        </row>
        <row r="96">
          <cell r="AE96">
            <v>21001848</v>
          </cell>
          <cell r="AI96">
            <v>17431064</v>
          </cell>
        </row>
        <row r="97">
          <cell r="AE97">
            <v>5373664</v>
          </cell>
          <cell r="AI97">
            <v>4030248</v>
          </cell>
        </row>
        <row r="98">
          <cell r="AE98">
            <v>3598928</v>
          </cell>
          <cell r="AI98">
            <v>3096752</v>
          </cell>
        </row>
        <row r="99">
          <cell r="AE99">
            <v>1192364</v>
          </cell>
          <cell r="AI99">
            <v>2138032</v>
          </cell>
        </row>
        <row r="100">
          <cell r="AE100">
            <v>17443140</v>
          </cell>
          <cell r="AI100">
            <v>17483800</v>
          </cell>
        </row>
        <row r="101">
          <cell r="AE101">
            <v>51625600</v>
          </cell>
          <cell r="AI101">
            <v>50315104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H1048576"/>
  <sheetViews>
    <sheetView tabSelected="1" zoomScale="80" zoomScaleNormal="80" workbookViewId="0">
      <selection activeCell="B21" sqref="B21"/>
    </sheetView>
  </sheetViews>
  <sheetFormatPr baseColWidth="10" defaultColWidth="11.42578125" defaultRowHeight="12.75" x14ac:dyDescent="0.2"/>
  <cols>
    <col min="1" max="1" width="41.140625" style="1056" customWidth="1"/>
    <col min="2" max="2" width="112.28515625" style="1067" customWidth="1"/>
    <col min="3" max="3" width="1.28515625" style="1056" customWidth="1"/>
    <col min="4" max="4" width="11.5703125" style="1071" hidden="1" customWidth="1"/>
    <col min="5" max="5" width="32" style="1056" hidden="1" customWidth="1"/>
    <col min="6" max="6" width="34.5703125" style="1069" hidden="1" customWidth="1"/>
    <col min="7" max="7" width="21.85546875" style="1056" hidden="1" customWidth="1"/>
    <col min="8" max="16384" width="11.42578125" style="1056"/>
  </cols>
  <sheetData>
    <row r="1" spans="1:502" s="1052" customFormat="1" ht="15.75" x14ac:dyDescent="0.2">
      <c r="A1" s="1047" t="s">
        <v>16223</v>
      </c>
      <c r="B1" s="1048"/>
      <c r="C1" s="1049"/>
      <c r="D1" s="1050" t="s">
        <v>16224</v>
      </c>
      <c r="E1" s="1050" t="s">
        <v>16225</v>
      </c>
      <c r="F1" s="1050" t="s">
        <v>16226</v>
      </c>
      <c r="G1" s="1051"/>
      <c r="H1" s="1051"/>
      <c r="I1" s="1051"/>
      <c r="J1" s="1051"/>
      <c r="K1" s="1051"/>
      <c r="L1" s="1051"/>
      <c r="M1" s="1051"/>
      <c r="N1" s="1051"/>
      <c r="O1" s="1051"/>
      <c r="P1" s="1051"/>
      <c r="Q1" s="1051"/>
      <c r="R1" s="1051"/>
      <c r="S1" s="1051"/>
      <c r="T1" s="1051"/>
      <c r="U1" s="1051"/>
      <c r="V1" s="1051"/>
      <c r="W1" s="1051"/>
      <c r="X1" s="1051"/>
      <c r="Y1" s="1051"/>
      <c r="Z1" s="1051"/>
      <c r="AA1" s="1051"/>
      <c r="AB1" s="1051"/>
      <c r="AC1" s="1051"/>
      <c r="AD1" s="1051"/>
      <c r="AE1" s="1051"/>
      <c r="AF1" s="1051"/>
      <c r="AG1" s="1051"/>
      <c r="AH1" s="1051"/>
      <c r="AI1" s="1051"/>
      <c r="AJ1" s="1051"/>
      <c r="AK1" s="1051"/>
      <c r="AL1" s="1051"/>
      <c r="AM1" s="1051"/>
      <c r="AN1" s="1051"/>
      <c r="AO1" s="1051"/>
      <c r="AP1" s="1051"/>
      <c r="AQ1" s="1051"/>
      <c r="AR1" s="1051"/>
      <c r="AS1" s="1051"/>
      <c r="AT1" s="1051"/>
      <c r="AU1" s="1051"/>
      <c r="AV1" s="1051"/>
      <c r="AW1" s="1051"/>
      <c r="AX1" s="1051"/>
      <c r="AY1" s="1051"/>
      <c r="AZ1" s="1051"/>
      <c r="BA1" s="1051"/>
      <c r="BB1" s="1051"/>
      <c r="BC1" s="1051"/>
      <c r="BD1" s="1051"/>
      <c r="BE1" s="1051"/>
      <c r="BF1" s="1051"/>
      <c r="BG1" s="1051"/>
      <c r="BH1" s="1051"/>
      <c r="BI1" s="1051"/>
      <c r="BJ1" s="1051"/>
      <c r="BK1" s="1051"/>
      <c r="BL1" s="1051"/>
      <c r="BM1" s="1051"/>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1051"/>
      <c r="ET1" s="1051"/>
      <c r="EU1" s="1051"/>
      <c r="EV1" s="1051"/>
      <c r="EW1" s="1051"/>
      <c r="EX1" s="1051"/>
      <c r="EY1" s="1051"/>
      <c r="EZ1" s="1051"/>
      <c r="FA1" s="1051"/>
      <c r="FB1" s="1051"/>
      <c r="FC1" s="1051"/>
      <c r="FD1" s="1051"/>
      <c r="FE1" s="1051"/>
      <c r="FF1" s="1051"/>
      <c r="FG1" s="1051"/>
      <c r="FH1" s="1051"/>
      <c r="FI1" s="1051"/>
      <c r="FJ1" s="1051"/>
      <c r="FK1" s="1051"/>
      <c r="FL1" s="1051"/>
      <c r="FM1" s="1051"/>
      <c r="FN1" s="1051"/>
      <c r="FO1" s="1051"/>
      <c r="FP1" s="1051"/>
      <c r="FQ1" s="1051"/>
      <c r="FR1" s="1051"/>
      <c r="FS1" s="1051"/>
      <c r="FT1" s="1051"/>
      <c r="FU1" s="1051"/>
      <c r="FV1" s="1051"/>
      <c r="FW1" s="1051"/>
      <c r="FX1" s="1051"/>
      <c r="FY1" s="1051"/>
      <c r="FZ1" s="1051"/>
      <c r="GA1" s="1051"/>
      <c r="GB1" s="1051"/>
      <c r="GC1" s="1051"/>
      <c r="GD1" s="1051"/>
      <c r="GE1" s="1051"/>
      <c r="GF1" s="1051"/>
      <c r="GG1" s="1051"/>
      <c r="GH1" s="1051"/>
      <c r="GI1" s="1051"/>
      <c r="GJ1" s="1051"/>
      <c r="GK1" s="1051"/>
      <c r="GL1" s="1051"/>
      <c r="GM1" s="1051"/>
      <c r="GN1" s="1051"/>
      <c r="GO1" s="1051"/>
      <c r="GP1" s="1051"/>
      <c r="GQ1" s="1051"/>
      <c r="GR1" s="1051"/>
      <c r="GS1" s="1051"/>
      <c r="GT1" s="1051"/>
      <c r="GU1" s="1051"/>
      <c r="GV1" s="1051"/>
      <c r="GW1" s="1051"/>
      <c r="GX1" s="1051"/>
      <c r="GY1" s="1051"/>
      <c r="GZ1" s="1051"/>
      <c r="HA1" s="1051"/>
      <c r="HB1" s="1051"/>
      <c r="HC1" s="1051"/>
      <c r="HD1" s="1051"/>
      <c r="HE1" s="1051"/>
      <c r="HF1" s="1051"/>
      <c r="HG1" s="1051"/>
      <c r="HH1" s="1051"/>
      <c r="HI1" s="1051"/>
      <c r="HJ1" s="1051"/>
      <c r="HK1" s="1051"/>
      <c r="HL1" s="1051"/>
      <c r="HM1" s="1051"/>
      <c r="HN1" s="1051"/>
      <c r="HO1" s="1051"/>
      <c r="HP1" s="1051"/>
      <c r="HQ1" s="1051"/>
      <c r="HR1" s="1051"/>
      <c r="HS1" s="1051"/>
      <c r="HT1" s="1051"/>
      <c r="HU1" s="1051"/>
      <c r="HV1" s="1051"/>
      <c r="HW1" s="1051"/>
      <c r="HX1" s="1051"/>
      <c r="HY1" s="1051"/>
      <c r="HZ1" s="1051"/>
      <c r="IA1" s="1051"/>
      <c r="IB1" s="1051"/>
      <c r="IC1" s="1051"/>
      <c r="ID1" s="1051"/>
      <c r="IE1" s="1051"/>
      <c r="IF1" s="1051"/>
      <c r="IG1" s="1051"/>
      <c r="IH1" s="1051"/>
      <c r="II1" s="1051"/>
      <c r="IJ1" s="1051"/>
      <c r="IK1" s="1051"/>
      <c r="IL1" s="1051"/>
      <c r="IM1" s="1051"/>
      <c r="IN1" s="1051"/>
      <c r="IO1" s="1051"/>
      <c r="IP1" s="1051"/>
      <c r="IQ1" s="1051"/>
      <c r="IR1" s="1051"/>
      <c r="IS1" s="1051"/>
      <c r="IT1" s="1051"/>
      <c r="IU1" s="1051"/>
      <c r="IV1" s="1051"/>
      <c r="IW1" s="1051"/>
      <c r="IX1" s="1051"/>
      <c r="IY1" s="1051"/>
      <c r="IZ1" s="1051"/>
      <c r="JA1" s="1051"/>
      <c r="JB1" s="1051"/>
      <c r="JC1" s="1051"/>
      <c r="JD1" s="1051"/>
      <c r="JE1" s="1051"/>
      <c r="JF1" s="1051"/>
      <c r="JG1" s="1051"/>
      <c r="JH1" s="1051"/>
      <c r="JI1" s="1051"/>
      <c r="JJ1" s="1051"/>
      <c r="JK1" s="1051"/>
      <c r="JL1" s="1051"/>
      <c r="JM1" s="1051"/>
      <c r="JN1" s="1051"/>
      <c r="JO1" s="1051"/>
      <c r="JP1" s="1051"/>
      <c r="JQ1" s="1051"/>
      <c r="JR1" s="1051"/>
      <c r="JS1" s="1051"/>
      <c r="JT1" s="1051"/>
      <c r="JU1" s="1051"/>
      <c r="JV1" s="1051"/>
      <c r="JW1" s="1051"/>
      <c r="JX1" s="1051"/>
      <c r="JY1" s="1051"/>
      <c r="JZ1" s="1051"/>
      <c r="KA1" s="1051"/>
      <c r="KB1" s="1051"/>
      <c r="KC1" s="1051"/>
      <c r="KD1" s="1051"/>
      <c r="KE1" s="1051"/>
      <c r="KF1" s="1051"/>
      <c r="KG1" s="1051"/>
      <c r="KH1" s="1051"/>
      <c r="KI1" s="1051"/>
      <c r="KJ1" s="1051"/>
      <c r="KK1" s="1051"/>
      <c r="KL1" s="1051"/>
      <c r="KM1" s="1051"/>
      <c r="KN1" s="1051"/>
      <c r="KO1" s="1051"/>
      <c r="KP1" s="1051"/>
      <c r="KQ1" s="1051"/>
      <c r="KR1" s="1051"/>
      <c r="KS1" s="1051"/>
      <c r="KT1" s="1051"/>
      <c r="KU1" s="1051"/>
      <c r="KV1" s="1051"/>
      <c r="KW1" s="1051"/>
      <c r="KX1" s="1051"/>
      <c r="KY1" s="1051"/>
      <c r="KZ1" s="1051"/>
      <c r="LA1" s="1051"/>
      <c r="LB1" s="1051"/>
      <c r="LC1" s="1051"/>
      <c r="LD1" s="1051"/>
      <c r="LE1" s="1051"/>
      <c r="LF1" s="1051"/>
      <c r="LG1" s="1051"/>
      <c r="LH1" s="1051"/>
      <c r="LI1" s="1051"/>
      <c r="LJ1" s="1051"/>
      <c r="LK1" s="1051"/>
      <c r="LL1" s="1051"/>
      <c r="LM1" s="1051"/>
      <c r="LN1" s="1051"/>
      <c r="LO1" s="1051"/>
      <c r="LP1" s="1051"/>
      <c r="LQ1" s="1051"/>
      <c r="LR1" s="1051"/>
      <c r="LS1" s="1051"/>
      <c r="LT1" s="1051"/>
      <c r="LU1" s="1051"/>
      <c r="LV1" s="1051"/>
      <c r="LW1" s="1051"/>
      <c r="LX1" s="1051"/>
      <c r="LY1" s="1051"/>
      <c r="LZ1" s="1051"/>
      <c r="MA1" s="1051"/>
      <c r="MB1" s="1051"/>
      <c r="MC1" s="1051"/>
      <c r="MD1" s="1051"/>
      <c r="ME1" s="1051"/>
      <c r="MF1" s="1051"/>
      <c r="MG1" s="1051"/>
      <c r="MH1" s="1051"/>
      <c r="MI1" s="1051"/>
      <c r="MJ1" s="1051"/>
      <c r="MK1" s="1051"/>
      <c r="ML1" s="1051"/>
      <c r="MM1" s="1051"/>
      <c r="MN1" s="1051"/>
      <c r="MO1" s="1051"/>
      <c r="MP1" s="1051"/>
      <c r="MQ1" s="1051"/>
      <c r="MR1" s="1051"/>
      <c r="MS1" s="1051"/>
      <c r="MT1" s="1051"/>
      <c r="MU1" s="1051"/>
      <c r="MV1" s="1051"/>
      <c r="MW1" s="1051"/>
      <c r="MX1" s="1051"/>
      <c r="MY1" s="1051"/>
      <c r="MZ1" s="1051"/>
      <c r="NA1" s="1051"/>
      <c r="NB1" s="1051"/>
      <c r="NC1" s="1051"/>
      <c r="ND1" s="1051"/>
      <c r="NE1" s="1051"/>
      <c r="NF1" s="1051"/>
      <c r="NG1" s="1051"/>
      <c r="NH1" s="1051"/>
      <c r="NI1" s="1051"/>
      <c r="NJ1" s="1051"/>
      <c r="NK1" s="1051"/>
      <c r="NL1" s="1051"/>
      <c r="NM1" s="1051"/>
      <c r="NN1" s="1051"/>
      <c r="NO1" s="1051"/>
      <c r="NP1" s="1051"/>
      <c r="NQ1" s="1051"/>
      <c r="NR1" s="1051"/>
      <c r="NS1" s="1051"/>
      <c r="NT1" s="1051"/>
      <c r="NU1" s="1051"/>
      <c r="NV1" s="1051"/>
      <c r="NW1" s="1051"/>
      <c r="NX1" s="1051"/>
      <c r="NY1" s="1051"/>
      <c r="NZ1" s="1051"/>
      <c r="OA1" s="1051"/>
      <c r="OB1" s="1051"/>
      <c r="OC1" s="1051"/>
      <c r="OD1" s="1051"/>
      <c r="OE1" s="1051"/>
      <c r="OF1" s="1051"/>
      <c r="OG1" s="1051"/>
      <c r="OH1" s="1051"/>
      <c r="OI1" s="1051"/>
      <c r="OJ1" s="1051"/>
      <c r="OK1" s="1051"/>
      <c r="OL1" s="1051"/>
      <c r="OM1" s="1051"/>
      <c r="ON1" s="1051"/>
      <c r="OO1" s="1051"/>
      <c r="OP1" s="1051"/>
      <c r="OQ1" s="1051"/>
      <c r="OR1" s="1051"/>
      <c r="OS1" s="1051"/>
      <c r="OT1" s="1051"/>
      <c r="OU1" s="1051"/>
      <c r="OV1" s="1051"/>
      <c r="OW1" s="1051"/>
      <c r="OX1" s="1051"/>
      <c r="OY1" s="1051"/>
      <c r="OZ1" s="1051"/>
      <c r="PA1" s="1051"/>
      <c r="PB1" s="1051"/>
      <c r="PC1" s="1051"/>
      <c r="PD1" s="1051"/>
      <c r="PE1" s="1051"/>
      <c r="PF1" s="1051"/>
      <c r="PG1" s="1051"/>
      <c r="PH1" s="1051"/>
      <c r="PI1" s="1051"/>
      <c r="PJ1" s="1051"/>
      <c r="PK1" s="1051"/>
      <c r="PL1" s="1051"/>
      <c r="PM1" s="1051"/>
      <c r="PN1" s="1051"/>
      <c r="PO1" s="1051"/>
      <c r="PP1" s="1051"/>
      <c r="PQ1" s="1051"/>
      <c r="PR1" s="1051"/>
      <c r="PS1" s="1051"/>
      <c r="PT1" s="1051"/>
      <c r="PU1" s="1051"/>
      <c r="PV1" s="1051"/>
      <c r="PW1" s="1051"/>
      <c r="PX1" s="1051"/>
      <c r="PY1" s="1051"/>
      <c r="PZ1" s="1051"/>
      <c r="QA1" s="1051"/>
      <c r="QB1" s="1051"/>
      <c r="QC1" s="1051"/>
      <c r="QD1" s="1051"/>
      <c r="QE1" s="1051"/>
      <c r="QF1" s="1051"/>
      <c r="QG1" s="1051"/>
      <c r="QH1" s="1051"/>
      <c r="QI1" s="1051"/>
      <c r="QJ1" s="1051"/>
      <c r="QK1" s="1051"/>
      <c r="QL1" s="1051"/>
      <c r="QM1" s="1051"/>
      <c r="QN1" s="1051"/>
      <c r="QO1" s="1051"/>
      <c r="QP1" s="1051"/>
      <c r="QQ1" s="1051"/>
      <c r="QR1" s="1051"/>
      <c r="QS1" s="1051"/>
      <c r="QT1" s="1051"/>
      <c r="QU1" s="1051"/>
      <c r="QV1" s="1051"/>
      <c r="QW1" s="1051"/>
      <c r="QX1" s="1051"/>
      <c r="QY1" s="1051"/>
      <c r="QZ1" s="1051"/>
      <c r="RA1" s="1051"/>
      <c r="RB1" s="1051"/>
      <c r="RC1" s="1051"/>
      <c r="RD1" s="1051"/>
      <c r="RE1" s="1051"/>
      <c r="RF1" s="1051"/>
      <c r="RG1" s="1051"/>
      <c r="RH1" s="1051"/>
      <c r="RI1" s="1051"/>
      <c r="RJ1" s="1051"/>
      <c r="RK1" s="1051"/>
      <c r="RL1" s="1051"/>
      <c r="RM1" s="1051"/>
      <c r="RN1" s="1051"/>
      <c r="RO1" s="1051"/>
      <c r="RP1" s="1051"/>
      <c r="RQ1" s="1051"/>
      <c r="RR1" s="1051"/>
      <c r="RS1" s="1051"/>
      <c r="RT1" s="1051"/>
      <c r="RU1" s="1051"/>
      <c r="RV1" s="1051"/>
      <c r="RW1" s="1051"/>
      <c r="RX1" s="1051"/>
      <c r="RY1" s="1051"/>
      <c r="RZ1" s="1051"/>
      <c r="SA1" s="1051"/>
      <c r="SB1" s="1051"/>
      <c r="SC1" s="1051"/>
      <c r="SD1" s="1051"/>
      <c r="SE1" s="1051"/>
      <c r="SF1" s="1051"/>
      <c r="SG1" s="1051"/>
      <c r="SH1" s="1051"/>
    </row>
    <row r="2" spans="1:502" x14ac:dyDescent="0.2">
      <c r="A2" s="1053"/>
      <c r="B2" s="1054"/>
      <c r="C2" s="1053"/>
      <c r="D2" s="586"/>
      <c r="E2" s="1055"/>
      <c r="F2" s="575"/>
    </row>
    <row r="3" spans="1:502" ht="28.5" customHeight="1" x14ac:dyDescent="0.2">
      <c r="A3" s="1072" t="s">
        <v>16227</v>
      </c>
      <c r="B3" s="1057"/>
      <c r="C3" s="1053"/>
      <c r="D3" s="1058" t="s">
        <v>16228</v>
      </c>
      <c r="E3" s="1059" t="s">
        <v>16229</v>
      </c>
      <c r="F3" s="1060" t="s">
        <v>16230</v>
      </c>
    </row>
    <row r="4" spans="1:502" x14ac:dyDescent="0.2">
      <c r="A4" s="1053"/>
      <c r="B4" s="1054"/>
      <c r="C4" s="1053"/>
      <c r="D4" s="586"/>
      <c r="E4" s="1055"/>
      <c r="F4" s="584"/>
    </row>
    <row r="5" spans="1:502" x14ac:dyDescent="0.2">
      <c r="A5" s="1061" t="s">
        <v>16231</v>
      </c>
      <c r="B5" s="1054"/>
      <c r="C5" s="1053"/>
      <c r="D5" s="586"/>
      <c r="E5" s="1055"/>
      <c r="F5" s="583"/>
    </row>
    <row r="6" spans="1:502" x14ac:dyDescent="0.2">
      <c r="A6" s="1053"/>
      <c r="B6" s="1054"/>
      <c r="C6" s="1053"/>
      <c r="D6" s="586"/>
      <c r="E6" s="1055"/>
      <c r="F6" s="584"/>
    </row>
    <row r="7" spans="1:502" s="1063" customFormat="1" ht="27" customHeight="1" x14ac:dyDescent="0.2">
      <c r="A7" s="1072" t="s">
        <v>16232</v>
      </c>
      <c r="B7" s="1057" t="s">
        <v>16233</v>
      </c>
      <c r="C7" s="1062"/>
      <c r="D7" s="1058" t="s">
        <v>16228</v>
      </c>
      <c r="E7" s="1059" t="s">
        <v>16229</v>
      </c>
      <c r="F7" s="1060" t="s">
        <v>16230</v>
      </c>
    </row>
    <row r="8" spans="1:502" x14ac:dyDescent="0.2">
      <c r="A8" s="1061"/>
      <c r="B8" s="1073"/>
      <c r="C8" s="1053"/>
      <c r="D8" s="1064"/>
      <c r="E8" s="1064"/>
      <c r="F8" s="1064"/>
    </row>
    <row r="9" spans="1:502" x14ac:dyDescent="0.2">
      <c r="A9" s="1061" t="s">
        <v>16234</v>
      </c>
      <c r="B9" s="1073"/>
      <c r="C9" s="1053"/>
      <c r="D9" s="1064"/>
      <c r="E9" s="1064"/>
      <c r="F9" s="1064"/>
    </row>
    <row r="10" spans="1:502" x14ac:dyDescent="0.2">
      <c r="A10" s="1061"/>
      <c r="B10" s="1073"/>
      <c r="C10" s="1053"/>
      <c r="D10" s="1064"/>
      <c r="E10" s="1064"/>
      <c r="F10" s="1064"/>
    </row>
    <row r="11" spans="1:502" s="1063" customFormat="1" ht="27" customHeight="1" x14ac:dyDescent="0.2">
      <c r="A11" s="1072" t="s">
        <v>16235</v>
      </c>
      <c r="B11" s="1057" t="s">
        <v>16236</v>
      </c>
      <c r="C11" s="1062"/>
      <c r="D11" s="1058" t="s">
        <v>16228</v>
      </c>
      <c r="E11" s="1058" t="s">
        <v>16237</v>
      </c>
      <c r="F11" s="1060" t="s">
        <v>16238</v>
      </c>
    </row>
    <row r="12" spans="1:502" s="1063" customFormat="1" ht="27" customHeight="1" x14ac:dyDescent="0.2">
      <c r="A12" s="1072" t="s">
        <v>16239</v>
      </c>
      <c r="B12" s="1057" t="s">
        <v>16240</v>
      </c>
      <c r="C12" s="1062"/>
      <c r="D12" s="1058" t="s">
        <v>16228</v>
      </c>
      <c r="E12" s="1058" t="s">
        <v>16237</v>
      </c>
      <c r="F12" s="1060" t="s">
        <v>16238</v>
      </c>
    </row>
    <row r="13" spans="1:502" s="1063" customFormat="1" ht="27" customHeight="1" x14ac:dyDescent="0.2">
      <c r="A13" s="1072" t="s">
        <v>16241</v>
      </c>
      <c r="B13" s="1057" t="s">
        <v>16242</v>
      </c>
      <c r="C13" s="1062"/>
      <c r="D13" s="1058" t="s">
        <v>16228</v>
      </c>
      <c r="E13" s="1058" t="s">
        <v>16237</v>
      </c>
      <c r="F13" s="1060" t="s">
        <v>16238</v>
      </c>
    </row>
    <row r="14" spans="1:502" s="1063" customFormat="1" ht="27" customHeight="1" x14ac:dyDescent="0.2">
      <c r="A14" s="1072" t="s">
        <v>16243</v>
      </c>
      <c r="B14" s="1057" t="s">
        <v>16244</v>
      </c>
      <c r="C14" s="1062"/>
      <c r="D14" s="1058" t="s">
        <v>16228</v>
      </c>
      <c r="E14" s="1058" t="s">
        <v>16237</v>
      </c>
      <c r="F14" s="1060" t="s">
        <v>16245</v>
      </c>
    </row>
    <row r="15" spans="1:502" s="1063" customFormat="1" ht="27" customHeight="1" x14ac:dyDescent="0.2">
      <c r="A15" s="1072" t="s">
        <v>16246</v>
      </c>
      <c r="B15" s="1057" t="s">
        <v>16247</v>
      </c>
      <c r="C15" s="1062"/>
      <c r="D15" s="1058" t="s">
        <v>16228</v>
      </c>
      <c r="E15" s="1058" t="s">
        <v>16237</v>
      </c>
      <c r="F15" s="1060" t="s">
        <v>16248</v>
      </c>
    </row>
    <row r="16" spans="1:502" s="1063" customFormat="1" ht="27" customHeight="1" x14ac:dyDescent="0.2">
      <c r="A16" s="1072" t="s">
        <v>16249</v>
      </c>
      <c r="B16" s="1057" t="s">
        <v>16250</v>
      </c>
      <c r="C16" s="1062"/>
      <c r="D16" s="1058" t="s">
        <v>16228</v>
      </c>
      <c r="E16" s="1058" t="s">
        <v>16237</v>
      </c>
      <c r="F16" s="1060" t="s">
        <v>16251</v>
      </c>
    </row>
    <row r="17" spans="1:7" s="1063" customFormat="1" ht="27" customHeight="1" x14ac:dyDescent="0.2">
      <c r="A17" s="1072" t="s">
        <v>16252</v>
      </c>
      <c r="B17" s="1057" t="s">
        <v>16253</v>
      </c>
      <c r="C17" s="1062"/>
      <c r="D17" s="1058" t="s">
        <v>16228</v>
      </c>
      <c r="E17" s="1058" t="s">
        <v>16237</v>
      </c>
      <c r="F17" s="1060" t="s">
        <v>16251</v>
      </c>
    </row>
    <row r="18" spans="1:7" x14ac:dyDescent="0.2">
      <c r="A18" s="1061"/>
      <c r="B18" s="1073"/>
      <c r="C18" s="1053"/>
      <c r="D18" s="1064"/>
      <c r="E18" s="1064"/>
      <c r="F18" s="1064"/>
    </row>
    <row r="19" spans="1:7" x14ac:dyDescent="0.2">
      <c r="A19" s="1061" t="s">
        <v>16254</v>
      </c>
      <c r="B19" s="1073"/>
      <c r="C19" s="1053"/>
      <c r="D19" s="1064"/>
      <c r="E19" s="1064"/>
      <c r="F19" s="1064"/>
    </row>
    <row r="20" spans="1:7" x14ac:dyDescent="0.2">
      <c r="A20" s="1061"/>
      <c r="B20" s="1073"/>
      <c r="C20" s="1053"/>
      <c r="D20" s="1064"/>
      <c r="E20" s="1064"/>
      <c r="F20" s="1064"/>
    </row>
    <row r="21" spans="1:7" s="1063" customFormat="1" ht="46.5" customHeight="1" x14ac:dyDescent="0.2">
      <c r="A21" s="1072" t="s">
        <v>16255</v>
      </c>
      <c r="B21" s="1057" t="s">
        <v>16256</v>
      </c>
      <c r="C21" s="1062"/>
      <c r="D21" s="1058" t="s">
        <v>16257</v>
      </c>
      <c r="E21" s="1060" t="s">
        <v>16258</v>
      </c>
      <c r="F21" s="1060" t="s">
        <v>16259</v>
      </c>
      <c r="G21" s="1065"/>
    </row>
    <row r="22" spans="1:7" s="1063" customFormat="1" ht="42.75" customHeight="1" x14ac:dyDescent="0.2">
      <c r="A22" s="1072" t="s">
        <v>16260</v>
      </c>
      <c r="B22" s="1057" t="s">
        <v>16261</v>
      </c>
      <c r="C22" s="1062"/>
      <c r="D22" s="1058" t="s">
        <v>16257</v>
      </c>
      <c r="E22" s="1060" t="s">
        <v>16258</v>
      </c>
      <c r="F22" s="1060" t="s">
        <v>16262</v>
      </c>
      <c r="G22" s="1066"/>
    </row>
    <row r="23" spans="1:7" s="1063" customFormat="1" ht="27" customHeight="1" x14ac:dyDescent="0.2">
      <c r="A23" s="1072" t="s">
        <v>16263</v>
      </c>
      <c r="B23" s="1057" t="s">
        <v>16264</v>
      </c>
      <c r="C23" s="1062"/>
      <c r="D23" s="1058" t="s">
        <v>16257</v>
      </c>
      <c r="E23" s="1060" t="s">
        <v>16258</v>
      </c>
      <c r="F23" s="1060" t="s">
        <v>16265</v>
      </c>
      <c r="G23" s="1066"/>
    </row>
    <row r="24" spans="1:7" x14ac:dyDescent="0.2">
      <c r="A24" s="1061"/>
      <c r="B24" s="1073"/>
      <c r="C24" s="1053"/>
      <c r="D24" s="1064"/>
      <c r="E24" s="1064"/>
      <c r="F24" s="1064"/>
    </row>
    <row r="25" spans="1:7" x14ac:dyDescent="0.2">
      <c r="A25" s="1061" t="s">
        <v>16266</v>
      </c>
      <c r="B25" s="1073"/>
      <c r="C25" s="1053"/>
      <c r="D25" s="1064"/>
      <c r="E25" s="1064"/>
      <c r="F25" s="1064"/>
    </row>
    <row r="26" spans="1:7" x14ac:dyDescent="0.2">
      <c r="A26" s="1061"/>
      <c r="B26" s="1073"/>
      <c r="C26" s="1053"/>
      <c r="D26" s="1064"/>
      <c r="E26" s="1064"/>
      <c r="F26" s="1064"/>
    </row>
    <row r="27" spans="1:7" s="1063" customFormat="1" ht="42" customHeight="1" x14ac:dyDescent="0.2">
      <c r="A27" s="1072" t="s">
        <v>16267</v>
      </c>
      <c r="B27" s="1057" t="s">
        <v>16268</v>
      </c>
      <c r="C27" s="1062"/>
      <c r="D27" s="1058" t="s">
        <v>16269</v>
      </c>
      <c r="E27" s="1060" t="s">
        <v>16270</v>
      </c>
      <c r="F27" s="1060" t="s">
        <v>16271</v>
      </c>
      <c r="G27" s="1065"/>
    </row>
    <row r="28" spans="1:7" s="1063" customFormat="1" ht="52.5" customHeight="1" x14ac:dyDescent="0.2">
      <c r="A28" s="1072" t="s">
        <v>16272</v>
      </c>
      <c r="B28" s="1057" t="s">
        <v>16273</v>
      </c>
      <c r="C28" s="1062"/>
      <c r="D28" s="1058" t="s">
        <v>16269</v>
      </c>
      <c r="E28" s="1060" t="s">
        <v>16258</v>
      </c>
      <c r="F28" s="1060" t="s">
        <v>16274</v>
      </c>
      <c r="G28" s="1065"/>
    </row>
    <row r="29" spans="1:7" s="1063" customFormat="1" ht="47.25" customHeight="1" x14ac:dyDescent="0.2">
      <c r="A29" s="1072" t="s">
        <v>16275</v>
      </c>
      <c r="B29" s="1057" t="s">
        <v>16276</v>
      </c>
      <c r="C29" s="1062"/>
      <c r="D29" s="1058" t="s">
        <v>16269</v>
      </c>
      <c r="E29" s="1060" t="s">
        <v>16258</v>
      </c>
      <c r="F29" s="1060" t="s">
        <v>16277</v>
      </c>
      <c r="G29" s="1065"/>
    </row>
    <row r="30" spans="1:7" s="1063" customFormat="1" ht="48.75" customHeight="1" x14ac:dyDescent="0.2">
      <c r="A30" s="1072" t="s">
        <v>16278</v>
      </c>
      <c r="B30" s="1057" t="s">
        <v>16279</v>
      </c>
      <c r="C30" s="1062"/>
      <c r="D30" s="1058" t="s">
        <v>16269</v>
      </c>
      <c r="E30" s="1060" t="s">
        <v>16258</v>
      </c>
      <c r="F30" s="1060" t="s">
        <v>16280</v>
      </c>
      <c r="G30" s="1065"/>
    </row>
    <row r="31" spans="1:7" s="1063" customFormat="1" ht="44.25" customHeight="1" x14ac:dyDescent="0.2">
      <c r="A31" s="1072" t="s">
        <v>16281</v>
      </c>
      <c r="B31" s="1057" t="s">
        <v>16282</v>
      </c>
      <c r="C31" s="1062"/>
      <c r="D31" s="1058" t="s">
        <v>16269</v>
      </c>
      <c r="E31" s="1060" t="s">
        <v>16258</v>
      </c>
      <c r="F31" s="1060" t="s">
        <v>16238</v>
      </c>
      <c r="G31" s="1065"/>
    </row>
    <row r="32" spans="1:7" x14ac:dyDescent="0.2">
      <c r="A32" s="1061"/>
      <c r="B32" s="1073"/>
      <c r="C32" s="1053"/>
      <c r="D32" s="1064"/>
      <c r="E32" s="1064"/>
      <c r="F32" s="1064"/>
    </row>
    <row r="33" spans="1:7" x14ac:dyDescent="0.2">
      <c r="A33" s="1061" t="s">
        <v>454</v>
      </c>
      <c r="B33" s="1073"/>
      <c r="C33" s="1053"/>
      <c r="D33" s="1064"/>
      <c r="E33" s="1064"/>
      <c r="F33" s="1064"/>
    </row>
    <row r="34" spans="1:7" x14ac:dyDescent="0.2">
      <c r="A34" s="1061"/>
      <c r="B34" s="1073"/>
      <c r="C34" s="1053"/>
      <c r="D34" s="1064"/>
      <c r="E34" s="1064"/>
      <c r="F34" s="1064"/>
    </row>
    <row r="35" spans="1:7" s="1063" customFormat="1" ht="34.5" customHeight="1" x14ac:dyDescent="0.2">
      <c r="A35" s="1072" t="s">
        <v>16283</v>
      </c>
      <c r="B35" s="1057" t="s">
        <v>16284</v>
      </c>
      <c r="C35" s="1062"/>
      <c r="D35" s="1058" t="s">
        <v>16257</v>
      </c>
      <c r="E35" s="1060" t="s">
        <v>16258</v>
      </c>
      <c r="F35" s="1060" t="s">
        <v>16285</v>
      </c>
      <c r="G35" s="1065"/>
    </row>
    <row r="36" spans="1:7" s="1063" customFormat="1" ht="32.25" customHeight="1" x14ac:dyDescent="0.2">
      <c r="A36" s="1072" t="s">
        <v>16286</v>
      </c>
      <c r="B36" s="1057" t="s">
        <v>16287</v>
      </c>
      <c r="C36" s="1062"/>
      <c r="D36" s="1058" t="s">
        <v>16269</v>
      </c>
      <c r="E36" s="1060" t="s">
        <v>16258</v>
      </c>
      <c r="F36" s="1060" t="s">
        <v>16288</v>
      </c>
      <c r="G36" s="1065"/>
    </row>
    <row r="37" spans="1:7" x14ac:dyDescent="0.2">
      <c r="C37" s="1053"/>
      <c r="D37" s="1068"/>
      <c r="E37" s="1053"/>
    </row>
    <row r="1048576" spans="4:4" x14ac:dyDescent="0.2">
      <c r="D1048576" s="107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108"/>
  <sheetViews>
    <sheetView zoomScale="85" zoomScaleNormal="85" zoomScaleSheetLayoutView="70" zoomScalePageLayoutView="90" workbookViewId="0">
      <selection activeCell="A2" sqref="A2"/>
    </sheetView>
  </sheetViews>
  <sheetFormatPr baseColWidth="10" defaultColWidth="11.42578125" defaultRowHeight="12" x14ac:dyDescent="0.2"/>
  <cols>
    <col min="1" max="1" width="25" style="182" customWidth="1"/>
    <col min="2" max="2" width="16.28515625" style="182" bestFit="1" customWidth="1"/>
    <col min="3" max="3" width="8.7109375" style="244" customWidth="1"/>
    <col min="4" max="4" width="17.140625" style="244" bestFit="1" customWidth="1"/>
    <col min="5" max="6" width="15.5703125" style="244" bestFit="1" customWidth="1"/>
    <col min="7" max="7" width="8.7109375" style="244" customWidth="1"/>
    <col min="8" max="8" width="11.7109375" style="244" bestFit="1" customWidth="1"/>
    <col min="9" max="9" width="14.140625" style="244" bestFit="1" customWidth="1"/>
    <col min="10" max="11" width="8.7109375" style="244" customWidth="1"/>
    <col min="12" max="12" width="14.140625" style="244" bestFit="1" customWidth="1"/>
    <col min="13" max="13" width="8.7109375" style="244" customWidth="1"/>
    <col min="14" max="14" width="11.7109375" style="244" bestFit="1" customWidth="1"/>
    <col min="15" max="16" width="8.7109375" style="244" customWidth="1"/>
    <col min="17" max="17" width="14.140625" style="244" bestFit="1" customWidth="1"/>
    <col min="18" max="18" width="8.7109375" style="245" customWidth="1"/>
    <col min="19" max="16384" width="11.42578125" style="182"/>
  </cols>
  <sheetData>
    <row r="1" spans="1:22" s="181" customFormat="1" ht="12.75" x14ac:dyDescent="0.2">
      <c r="A1" s="1721" t="s">
        <v>374</v>
      </c>
      <c r="B1" s="1739"/>
      <c r="C1" s="1740"/>
      <c r="D1" s="1740"/>
      <c r="E1" s="1740"/>
      <c r="F1" s="1740"/>
      <c r="G1" s="1740"/>
      <c r="H1" s="1740"/>
      <c r="I1" s="1740"/>
      <c r="J1" s="1740"/>
      <c r="K1" s="1740"/>
      <c r="L1" s="1740"/>
      <c r="M1" s="1740"/>
      <c r="N1" s="1740"/>
      <c r="O1" s="1740"/>
      <c r="P1" s="1740"/>
      <c r="Q1" s="1740"/>
      <c r="R1" s="1741"/>
    </row>
    <row r="2" spans="1:22" s="181" customFormat="1" ht="13.5" thickBot="1" x14ac:dyDescent="0.25">
      <c r="A2" s="411" t="s">
        <v>133</v>
      </c>
      <c r="B2" s="189"/>
      <c r="C2" s="1742"/>
      <c r="D2" s="1742"/>
      <c r="E2" s="1742"/>
      <c r="F2" s="1742"/>
      <c r="G2" s="1742"/>
      <c r="H2" s="1742"/>
      <c r="I2" s="1742"/>
      <c r="J2" s="1742"/>
      <c r="K2" s="1742"/>
      <c r="L2" s="1742"/>
      <c r="M2" s="1742"/>
      <c r="N2" s="1742"/>
      <c r="O2" s="1742"/>
      <c r="P2" s="1742"/>
      <c r="Q2" s="1742"/>
      <c r="R2" s="1743"/>
      <c r="S2" s="189"/>
      <c r="T2" s="189"/>
      <c r="U2" s="189"/>
      <c r="V2" s="189"/>
    </row>
    <row r="3" spans="1:22" ht="27" customHeight="1" x14ac:dyDescent="0.2">
      <c r="A3" s="2149" t="s">
        <v>375</v>
      </c>
      <c r="B3" s="2151" t="s">
        <v>376</v>
      </c>
      <c r="C3" s="2153" t="s">
        <v>377</v>
      </c>
      <c r="D3" s="2154"/>
      <c r="E3" s="2154"/>
      <c r="F3" s="2154"/>
      <c r="G3" s="2154"/>
      <c r="H3" s="2154"/>
      <c r="I3" s="2155"/>
      <c r="J3" s="2156" t="s">
        <v>22</v>
      </c>
      <c r="K3" s="2157"/>
      <c r="L3" s="2157"/>
      <c r="M3" s="2157"/>
      <c r="N3" s="2158"/>
      <c r="O3" s="2159" t="s">
        <v>18</v>
      </c>
      <c r="P3" s="2157"/>
      <c r="Q3" s="2147" t="s">
        <v>0</v>
      </c>
      <c r="R3" s="2148"/>
    </row>
    <row r="4" spans="1:22" ht="112.5" customHeight="1" thickBot="1" x14ac:dyDescent="0.25">
      <c r="A4" s="2150"/>
      <c r="B4" s="2152"/>
      <c r="C4" s="198" t="s">
        <v>378</v>
      </c>
      <c r="D4" s="199" t="s">
        <v>379</v>
      </c>
      <c r="E4" s="199" t="s">
        <v>380</v>
      </c>
      <c r="F4" s="199" t="s">
        <v>381</v>
      </c>
      <c r="G4" s="199" t="s">
        <v>382</v>
      </c>
      <c r="H4" s="199" t="s">
        <v>383</v>
      </c>
      <c r="I4" s="200" t="s">
        <v>19</v>
      </c>
      <c r="J4" s="198" t="s">
        <v>382</v>
      </c>
      <c r="K4" s="199" t="s">
        <v>383</v>
      </c>
      <c r="L4" s="199" t="s">
        <v>384</v>
      </c>
      <c r="M4" s="199" t="s">
        <v>385</v>
      </c>
      <c r="N4" s="200" t="s">
        <v>20</v>
      </c>
      <c r="O4" s="201" t="s">
        <v>386</v>
      </c>
      <c r="P4" s="199" t="s">
        <v>21</v>
      </c>
      <c r="Q4" s="202" t="s">
        <v>387</v>
      </c>
      <c r="R4" s="203" t="s">
        <v>16</v>
      </c>
    </row>
    <row r="5" spans="1:22" hidden="1" x14ac:dyDescent="0.2">
      <c r="A5" s="204" t="s">
        <v>388</v>
      </c>
      <c r="B5" s="205">
        <v>2019</v>
      </c>
      <c r="C5" s="206"/>
      <c r="D5" s="207"/>
      <c r="E5" s="207"/>
      <c r="F5" s="207"/>
      <c r="G5" s="207"/>
      <c r="H5" s="207"/>
      <c r="I5" s="208">
        <f>SUM(C5:H5)</f>
        <v>0</v>
      </c>
      <c r="J5" s="206"/>
      <c r="K5" s="207"/>
      <c r="L5" s="207"/>
      <c r="M5" s="207"/>
      <c r="N5" s="208">
        <f>SUM(J5:M5)</f>
        <v>0</v>
      </c>
      <c r="O5" s="209"/>
      <c r="P5" s="207">
        <f>+O5</f>
        <v>0</v>
      </c>
      <c r="Q5" s="207">
        <f>+I5+N5+P5</f>
        <v>0</v>
      </c>
      <c r="R5" s="210">
        <f>+Q5/$Q$105</f>
        <v>0</v>
      </c>
    </row>
    <row r="6" spans="1:22" hidden="1" x14ac:dyDescent="0.2">
      <c r="A6" s="211"/>
      <c r="B6" s="212">
        <v>2020</v>
      </c>
      <c r="C6" s="213"/>
      <c r="D6" s="214"/>
      <c r="E6" s="214"/>
      <c r="F6" s="214"/>
      <c r="G6" s="214"/>
      <c r="H6" s="214"/>
      <c r="I6" s="215">
        <f t="shared" ref="I6:I69" si="0">SUM(C6:H6)</f>
        <v>0</v>
      </c>
      <c r="J6" s="213"/>
      <c r="K6" s="214"/>
      <c r="L6" s="214"/>
      <c r="M6" s="214"/>
      <c r="N6" s="215">
        <f t="shared" ref="N6:N69" si="1">SUM(J6:M6)</f>
        <v>0</v>
      </c>
      <c r="O6" s="216"/>
      <c r="P6" s="214">
        <f t="shared" ref="P6:P69" si="2">+O6</f>
        <v>0</v>
      </c>
      <c r="Q6" s="214">
        <f t="shared" ref="Q6:Q69" si="3">+I6+N6+P6</f>
        <v>0</v>
      </c>
      <c r="R6" s="217">
        <f>+Q6/$Q$106</f>
        <v>0</v>
      </c>
    </row>
    <row r="7" spans="1:22" hidden="1" x14ac:dyDescent="0.2">
      <c r="A7" s="211"/>
      <c r="B7" s="212">
        <v>2021</v>
      </c>
      <c r="C7" s="218"/>
      <c r="D7" s="219"/>
      <c r="E7" s="219"/>
      <c r="F7" s="219"/>
      <c r="G7" s="219"/>
      <c r="H7" s="219"/>
      <c r="I7" s="220">
        <f t="shared" si="0"/>
        <v>0</v>
      </c>
      <c r="J7" s="218"/>
      <c r="K7" s="219"/>
      <c r="L7" s="219"/>
      <c r="M7" s="219"/>
      <c r="N7" s="220">
        <f t="shared" si="1"/>
        <v>0</v>
      </c>
      <c r="O7" s="221"/>
      <c r="P7" s="219">
        <f t="shared" si="2"/>
        <v>0</v>
      </c>
      <c r="Q7" s="219">
        <f t="shared" si="3"/>
        <v>0</v>
      </c>
      <c r="R7" s="222">
        <f>+Q7/$Q$107</f>
        <v>0</v>
      </c>
    </row>
    <row r="8" spans="1:22" ht="12.75" hidden="1" thickBot="1" x14ac:dyDescent="0.25">
      <c r="A8" s="223"/>
      <c r="B8" s="224" t="s">
        <v>389</v>
      </c>
      <c r="C8" s="225"/>
      <c r="D8" s="226"/>
      <c r="E8" s="226"/>
      <c r="F8" s="226"/>
      <c r="G8" s="226"/>
      <c r="H8" s="226"/>
      <c r="I8" s="226"/>
      <c r="J8" s="226"/>
      <c r="K8" s="226"/>
      <c r="L8" s="226"/>
      <c r="M8" s="226"/>
      <c r="N8" s="226"/>
      <c r="O8" s="226"/>
      <c r="P8" s="226"/>
      <c r="Q8" s="226"/>
      <c r="R8" s="227"/>
    </row>
    <row r="9" spans="1:22" hidden="1" x14ac:dyDescent="0.2">
      <c r="A9" s="228" t="s">
        <v>390</v>
      </c>
      <c r="B9" s="205">
        <v>2019</v>
      </c>
      <c r="C9" s="229"/>
      <c r="D9" s="230"/>
      <c r="E9" s="230"/>
      <c r="F9" s="230"/>
      <c r="G9" s="230"/>
      <c r="H9" s="230"/>
      <c r="I9" s="231">
        <f t="shared" si="0"/>
        <v>0</v>
      </c>
      <c r="J9" s="229"/>
      <c r="K9" s="230"/>
      <c r="L9" s="230"/>
      <c r="M9" s="230"/>
      <c r="N9" s="231">
        <f t="shared" si="1"/>
        <v>0</v>
      </c>
      <c r="O9" s="232"/>
      <c r="P9" s="230">
        <f t="shared" si="2"/>
        <v>0</v>
      </c>
      <c r="Q9" s="230">
        <f t="shared" si="3"/>
        <v>0</v>
      </c>
      <c r="R9" s="233">
        <f>+Q9/$Q$105</f>
        <v>0</v>
      </c>
    </row>
    <row r="10" spans="1:22" hidden="1" x14ac:dyDescent="0.2">
      <c r="A10" s="211"/>
      <c r="B10" s="212">
        <v>2020</v>
      </c>
      <c r="C10" s="213"/>
      <c r="D10" s="214"/>
      <c r="E10" s="214"/>
      <c r="F10" s="214"/>
      <c r="G10" s="214"/>
      <c r="H10" s="214"/>
      <c r="I10" s="215">
        <f t="shared" si="0"/>
        <v>0</v>
      </c>
      <c r="J10" s="213"/>
      <c r="K10" s="214"/>
      <c r="L10" s="214"/>
      <c r="M10" s="214"/>
      <c r="N10" s="215">
        <f t="shared" si="1"/>
        <v>0</v>
      </c>
      <c r="O10" s="216"/>
      <c r="P10" s="214">
        <f t="shared" si="2"/>
        <v>0</v>
      </c>
      <c r="Q10" s="214">
        <f t="shared" si="3"/>
        <v>0</v>
      </c>
      <c r="R10" s="217">
        <f>+Q10/$Q$106</f>
        <v>0</v>
      </c>
    </row>
    <row r="11" spans="1:22" hidden="1" x14ac:dyDescent="0.2">
      <c r="A11" s="211"/>
      <c r="B11" s="212">
        <v>2021</v>
      </c>
      <c r="C11" s="213"/>
      <c r="D11" s="214"/>
      <c r="E11" s="214"/>
      <c r="F11" s="214"/>
      <c r="G11" s="214"/>
      <c r="H11" s="214"/>
      <c r="I11" s="215">
        <f t="shared" si="0"/>
        <v>0</v>
      </c>
      <c r="J11" s="213"/>
      <c r="K11" s="214"/>
      <c r="L11" s="214"/>
      <c r="M11" s="214"/>
      <c r="N11" s="215">
        <f t="shared" si="1"/>
        <v>0</v>
      </c>
      <c r="O11" s="216"/>
      <c r="P11" s="214">
        <f t="shared" si="2"/>
        <v>0</v>
      </c>
      <c r="Q11" s="214">
        <f t="shared" si="3"/>
        <v>0</v>
      </c>
      <c r="R11" s="217">
        <f>+Q11/$Q$107</f>
        <v>0</v>
      </c>
    </row>
    <row r="12" spans="1:22" ht="12.75" hidden="1" thickBot="1" x14ac:dyDescent="0.25">
      <c r="A12" s="234"/>
      <c r="B12" s="224" t="s">
        <v>389</v>
      </c>
      <c r="C12" s="235"/>
      <c r="D12" s="236"/>
      <c r="E12" s="236"/>
      <c r="F12" s="236" t="s">
        <v>391</v>
      </c>
      <c r="G12" s="236"/>
      <c r="H12" s="237"/>
      <c r="I12" s="238">
        <f t="shared" si="0"/>
        <v>0</v>
      </c>
      <c r="J12" s="235"/>
      <c r="K12" s="237"/>
      <c r="L12" s="237"/>
      <c r="M12" s="237"/>
      <c r="N12" s="238">
        <f t="shared" si="1"/>
        <v>0</v>
      </c>
      <c r="O12" s="239"/>
      <c r="P12" s="237">
        <f t="shared" si="2"/>
        <v>0</v>
      </c>
      <c r="Q12" s="237">
        <f t="shared" si="3"/>
        <v>0</v>
      </c>
      <c r="R12" s="240"/>
    </row>
    <row r="13" spans="1:22" x14ac:dyDescent="0.2">
      <c r="A13" s="204" t="s">
        <v>392</v>
      </c>
      <c r="B13" s="205">
        <v>2019</v>
      </c>
      <c r="C13" s="206"/>
      <c r="D13" s="207"/>
      <c r="E13" s="207"/>
      <c r="F13" s="207"/>
      <c r="G13" s="207"/>
      <c r="H13" s="207"/>
      <c r="I13" s="208">
        <f t="shared" si="0"/>
        <v>0</v>
      </c>
      <c r="J13" s="206"/>
      <c r="K13" s="207"/>
      <c r="L13" s="207"/>
      <c r="M13" s="207"/>
      <c r="N13" s="208">
        <f t="shared" si="1"/>
        <v>0</v>
      </c>
      <c r="O13" s="209"/>
      <c r="P13" s="207">
        <f t="shared" si="2"/>
        <v>0</v>
      </c>
      <c r="Q13" s="207">
        <f t="shared" si="3"/>
        <v>0</v>
      </c>
      <c r="R13" s="210">
        <f>+Q13/$Q$105</f>
        <v>0</v>
      </c>
    </row>
    <row r="14" spans="1:22" x14ac:dyDescent="0.2">
      <c r="A14" s="211"/>
      <c r="B14" s="212">
        <v>2020</v>
      </c>
      <c r="C14" s="213"/>
      <c r="D14" s="214"/>
      <c r="E14" s="214"/>
      <c r="F14" s="214"/>
      <c r="G14" s="214"/>
      <c r="H14" s="214"/>
      <c r="I14" s="215">
        <f t="shared" si="0"/>
        <v>0</v>
      </c>
      <c r="J14" s="213"/>
      <c r="K14" s="214"/>
      <c r="L14" s="214"/>
      <c r="M14" s="214"/>
      <c r="N14" s="215">
        <f t="shared" si="1"/>
        <v>0</v>
      </c>
      <c r="O14" s="216"/>
      <c r="P14" s="214">
        <f t="shared" si="2"/>
        <v>0</v>
      </c>
      <c r="Q14" s="214">
        <f t="shared" si="3"/>
        <v>0</v>
      </c>
      <c r="R14" s="217">
        <f>+Q14/$Q$106</f>
        <v>0</v>
      </c>
    </row>
    <row r="15" spans="1:22" x14ac:dyDescent="0.2">
      <c r="A15" s="211"/>
      <c r="B15" s="212">
        <v>2021</v>
      </c>
      <c r="C15" s="213"/>
      <c r="D15" s="214"/>
      <c r="E15" s="214"/>
      <c r="F15" s="219">
        <v>229635</v>
      </c>
      <c r="G15" s="214"/>
      <c r="H15" s="214"/>
      <c r="I15" s="215">
        <f t="shared" si="0"/>
        <v>229635</v>
      </c>
      <c r="J15" s="213"/>
      <c r="K15" s="214"/>
      <c r="L15" s="214"/>
      <c r="M15" s="214"/>
      <c r="N15" s="215">
        <f t="shared" si="1"/>
        <v>0</v>
      </c>
      <c r="O15" s="216"/>
      <c r="P15" s="214">
        <f t="shared" si="2"/>
        <v>0</v>
      </c>
      <c r="Q15" s="214">
        <f t="shared" si="3"/>
        <v>229635</v>
      </c>
      <c r="R15" s="217">
        <f>+Q15/$Q$107</f>
        <v>2.0994129175606666E-5</v>
      </c>
    </row>
    <row r="16" spans="1:22" ht="12.75" thickBot="1" x14ac:dyDescent="0.25">
      <c r="A16" s="234"/>
      <c r="B16" s="224" t="s">
        <v>389</v>
      </c>
      <c r="C16" s="235"/>
      <c r="D16" s="237"/>
      <c r="E16" s="237"/>
      <c r="F16" s="241"/>
      <c r="G16" s="237"/>
      <c r="H16" s="237"/>
      <c r="I16" s="238">
        <f t="shared" si="0"/>
        <v>0</v>
      </c>
      <c r="J16" s="235"/>
      <c r="K16" s="237"/>
      <c r="L16" s="237"/>
      <c r="M16" s="237"/>
      <c r="N16" s="238">
        <f t="shared" si="1"/>
        <v>0</v>
      </c>
      <c r="O16" s="239"/>
      <c r="P16" s="237">
        <f t="shared" si="2"/>
        <v>0</v>
      </c>
      <c r="Q16" s="237">
        <f t="shared" si="3"/>
        <v>0</v>
      </c>
      <c r="R16" s="240"/>
    </row>
    <row r="17" spans="1:18" hidden="1" x14ac:dyDescent="0.2">
      <c r="A17" s="204" t="s">
        <v>393</v>
      </c>
      <c r="B17" s="205">
        <v>2019</v>
      </c>
      <c r="C17" s="206"/>
      <c r="D17" s="207"/>
      <c r="E17" s="207"/>
      <c r="F17" s="207"/>
      <c r="G17" s="207"/>
      <c r="H17" s="207"/>
      <c r="I17" s="208">
        <f t="shared" si="0"/>
        <v>0</v>
      </c>
      <c r="J17" s="206"/>
      <c r="K17" s="207"/>
      <c r="L17" s="207"/>
      <c r="M17" s="207"/>
      <c r="N17" s="208">
        <f t="shared" si="1"/>
        <v>0</v>
      </c>
      <c r="O17" s="209"/>
      <c r="P17" s="207">
        <f t="shared" si="2"/>
        <v>0</v>
      </c>
      <c r="Q17" s="207">
        <f t="shared" si="3"/>
        <v>0</v>
      </c>
      <c r="R17" s="210">
        <f>+Q17/$Q$105</f>
        <v>0</v>
      </c>
    </row>
    <row r="18" spans="1:18" hidden="1" x14ac:dyDescent="0.2">
      <c r="A18" s="211"/>
      <c r="B18" s="212">
        <v>2020</v>
      </c>
      <c r="C18" s="213"/>
      <c r="D18" s="214"/>
      <c r="E18" s="214"/>
      <c r="F18" s="214"/>
      <c r="G18" s="214"/>
      <c r="H18" s="214"/>
      <c r="I18" s="215">
        <f t="shared" si="0"/>
        <v>0</v>
      </c>
      <c r="J18" s="213"/>
      <c r="K18" s="214"/>
      <c r="L18" s="214"/>
      <c r="M18" s="214"/>
      <c r="N18" s="215">
        <f t="shared" si="1"/>
        <v>0</v>
      </c>
      <c r="O18" s="216"/>
      <c r="P18" s="214">
        <f t="shared" si="2"/>
        <v>0</v>
      </c>
      <c r="Q18" s="214">
        <f t="shared" si="3"/>
        <v>0</v>
      </c>
      <c r="R18" s="217">
        <f>+Q18/$Q$106</f>
        <v>0</v>
      </c>
    </row>
    <row r="19" spans="1:18" hidden="1" x14ac:dyDescent="0.2">
      <c r="A19" s="211"/>
      <c r="B19" s="212">
        <v>2021</v>
      </c>
      <c r="C19" s="213"/>
      <c r="D19" s="214"/>
      <c r="E19" s="214"/>
      <c r="F19" s="214"/>
      <c r="G19" s="214"/>
      <c r="H19" s="214"/>
      <c r="I19" s="215">
        <f t="shared" si="0"/>
        <v>0</v>
      </c>
      <c r="J19" s="213"/>
      <c r="K19" s="214"/>
      <c r="L19" s="214"/>
      <c r="M19" s="214"/>
      <c r="N19" s="215">
        <f t="shared" si="1"/>
        <v>0</v>
      </c>
      <c r="O19" s="216"/>
      <c r="P19" s="214">
        <f t="shared" si="2"/>
        <v>0</v>
      </c>
      <c r="Q19" s="214">
        <f t="shared" si="3"/>
        <v>0</v>
      </c>
      <c r="R19" s="217">
        <f>+Q19/$Q$107</f>
        <v>0</v>
      </c>
    </row>
    <row r="20" spans="1:18" ht="12.75" hidden="1" thickBot="1" x14ac:dyDescent="0.25">
      <c r="A20" s="234"/>
      <c r="B20" s="224" t="s">
        <v>389</v>
      </c>
      <c r="C20" s="235"/>
      <c r="D20" s="237"/>
      <c r="E20" s="237"/>
      <c r="F20" s="237"/>
      <c r="G20" s="237"/>
      <c r="H20" s="237"/>
      <c r="I20" s="238">
        <f t="shared" si="0"/>
        <v>0</v>
      </c>
      <c r="J20" s="235"/>
      <c r="K20" s="237"/>
      <c r="L20" s="237"/>
      <c r="M20" s="237"/>
      <c r="N20" s="238">
        <f t="shared" si="1"/>
        <v>0</v>
      </c>
      <c r="O20" s="239"/>
      <c r="P20" s="237">
        <f t="shared" si="2"/>
        <v>0</v>
      </c>
      <c r="Q20" s="237">
        <f t="shared" si="3"/>
        <v>0</v>
      </c>
      <c r="R20" s="240"/>
    </row>
    <row r="21" spans="1:18" x14ac:dyDescent="0.2">
      <c r="A21" s="204" t="s">
        <v>394</v>
      </c>
      <c r="B21" s="205">
        <v>2019</v>
      </c>
      <c r="C21" s="206"/>
      <c r="D21" s="207">
        <v>6351074636</v>
      </c>
      <c r="E21" s="207">
        <v>86406</v>
      </c>
      <c r="F21" s="207">
        <v>1419042963</v>
      </c>
      <c r="G21" s="207"/>
      <c r="H21" s="207">
        <v>68754343</v>
      </c>
      <c r="I21" s="208">
        <f t="shared" si="0"/>
        <v>7838958348</v>
      </c>
      <c r="J21" s="206"/>
      <c r="K21" s="207"/>
      <c r="L21" s="207">
        <v>295270884</v>
      </c>
      <c r="M21" s="207"/>
      <c r="N21" s="208">
        <f t="shared" si="1"/>
        <v>295270884</v>
      </c>
      <c r="O21" s="209"/>
      <c r="P21" s="207">
        <f t="shared" si="2"/>
        <v>0</v>
      </c>
      <c r="Q21" s="207">
        <f t="shared" si="3"/>
        <v>8134229232</v>
      </c>
      <c r="R21" s="210">
        <f>+Q21/$Q$105</f>
        <v>0.7801131284494216</v>
      </c>
    </row>
    <row r="22" spans="1:18" x14ac:dyDescent="0.2">
      <c r="A22" s="211"/>
      <c r="B22" s="212">
        <v>2020</v>
      </c>
      <c r="C22" s="213"/>
      <c r="D22" s="214">
        <v>6676906314</v>
      </c>
      <c r="E22" s="214">
        <v>36407</v>
      </c>
      <c r="F22" s="214">
        <v>1246906232</v>
      </c>
      <c r="G22" s="214"/>
      <c r="H22" s="214">
        <v>68739343</v>
      </c>
      <c r="I22" s="215">
        <f t="shared" si="0"/>
        <v>7992588296</v>
      </c>
      <c r="J22" s="213"/>
      <c r="K22" s="214"/>
      <c r="L22" s="214">
        <v>345342798</v>
      </c>
      <c r="M22" s="214"/>
      <c r="N22" s="215">
        <f t="shared" si="1"/>
        <v>345342798</v>
      </c>
      <c r="O22" s="216"/>
      <c r="P22" s="214">
        <f t="shared" si="2"/>
        <v>0</v>
      </c>
      <c r="Q22" s="214">
        <f t="shared" si="3"/>
        <v>8337931094</v>
      </c>
      <c r="R22" s="217">
        <f>+Q22/$Q$106</f>
        <v>0.78316595889303897</v>
      </c>
    </row>
    <row r="23" spans="1:18" ht="12.75" x14ac:dyDescent="0.2">
      <c r="A23" s="211"/>
      <c r="B23" s="212">
        <v>2021</v>
      </c>
      <c r="C23" s="213"/>
      <c r="D23" s="242">
        <v>6845245981</v>
      </c>
      <c r="E23" s="242">
        <v>22959</v>
      </c>
      <c r="F23" s="242">
        <v>1373824119</v>
      </c>
      <c r="G23" s="242"/>
      <c r="H23" s="242">
        <v>68716549</v>
      </c>
      <c r="I23" s="215">
        <f t="shared" si="0"/>
        <v>8287809608</v>
      </c>
      <c r="J23" s="213"/>
      <c r="K23" s="214"/>
      <c r="L23" s="214">
        <v>254921886</v>
      </c>
      <c r="M23" s="214"/>
      <c r="N23" s="215">
        <f t="shared" si="1"/>
        <v>254921886</v>
      </c>
      <c r="O23" s="216"/>
      <c r="P23" s="214">
        <f t="shared" si="2"/>
        <v>0</v>
      </c>
      <c r="Q23" s="214">
        <f t="shared" si="3"/>
        <v>8542731494</v>
      </c>
      <c r="R23" s="217">
        <f>+Q23/$Q$107</f>
        <v>0.78100990048363406</v>
      </c>
    </row>
    <row r="24" spans="1:18" ht="12.75" thickBot="1" x14ac:dyDescent="0.25">
      <c r="A24" s="234"/>
      <c r="B24" s="224" t="s">
        <v>389</v>
      </c>
      <c r="C24" s="235"/>
      <c r="D24" s="225">
        <f>(D23-D22)/D22</f>
        <v>2.5212225405503871E-2</v>
      </c>
      <c r="E24" s="225">
        <f>(E23-E22)/E22</f>
        <v>-0.36937951492844784</v>
      </c>
      <c r="F24" s="225">
        <f t="shared" ref="F24:I24" si="4">(F23-F22)/F22</f>
        <v>0.10178623198989674</v>
      </c>
      <c r="G24" s="225"/>
      <c r="H24" s="225">
        <f t="shared" si="4"/>
        <v>-3.3160049260290431E-4</v>
      </c>
      <c r="I24" s="225">
        <f t="shared" si="4"/>
        <v>3.6936884656969954E-2</v>
      </c>
      <c r="J24" s="235"/>
      <c r="K24" s="237"/>
      <c r="L24" s="225">
        <f t="shared" ref="L24:N24" si="5">(L23-L22)/L22</f>
        <v>-0.26182944171315831</v>
      </c>
      <c r="M24" s="237"/>
      <c r="N24" s="225">
        <f t="shared" si="5"/>
        <v>-0.26182944171315831</v>
      </c>
      <c r="O24" s="239"/>
      <c r="P24" s="237">
        <f t="shared" si="2"/>
        <v>0</v>
      </c>
      <c r="Q24" s="225">
        <f t="shared" ref="Q24" si="6">(Q23-Q22)/Q22</f>
        <v>2.4562496102585325E-2</v>
      </c>
      <c r="R24" s="240"/>
    </row>
    <row r="25" spans="1:18" hidden="1" x14ac:dyDescent="0.2">
      <c r="A25" s="204" t="s">
        <v>395</v>
      </c>
      <c r="B25" s="205">
        <v>2019</v>
      </c>
      <c r="C25" s="206"/>
      <c r="D25" s="207"/>
      <c r="E25" s="207"/>
      <c r="F25" s="207"/>
      <c r="G25" s="207"/>
      <c r="H25" s="207"/>
      <c r="I25" s="208">
        <f t="shared" si="0"/>
        <v>0</v>
      </c>
      <c r="J25" s="206"/>
      <c r="K25" s="207"/>
      <c r="L25" s="207"/>
      <c r="M25" s="207"/>
      <c r="N25" s="208">
        <f t="shared" si="1"/>
        <v>0</v>
      </c>
      <c r="O25" s="209"/>
      <c r="P25" s="207">
        <f t="shared" si="2"/>
        <v>0</v>
      </c>
      <c r="Q25" s="207">
        <f t="shared" si="3"/>
        <v>0</v>
      </c>
      <c r="R25" s="210">
        <f>+Q25/$Q$105</f>
        <v>0</v>
      </c>
    </row>
    <row r="26" spans="1:18" hidden="1" x14ac:dyDescent="0.2">
      <c r="A26" s="211"/>
      <c r="B26" s="212">
        <v>2020</v>
      </c>
      <c r="C26" s="213"/>
      <c r="D26" s="214"/>
      <c r="E26" s="214"/>
      <c r="F26" s="214"/>
      <c r="G26" s="214"/>
      <c r="H26" s="214"/>
      <c r="I26" s="215">
        <f t="shared" si="0"/>
        <v>0</v>
      </c>
      <c r="J26" s="213"/>
      <c r="K26" s="214"/>
      <c r="L26" s="214"/>
      <c r="M26" s="214"/>
      <c r="N26" s="215">
        <f t="shared" si="1"/>
        <v>0</v>
      </c>
      <c r="O26" s="216"/>
      <c r="P26" s="214">
        <f t="shared" si="2"/>
        <v>0</v>
      </c>
      <c r="Q26" s="214">
        <f t="shared" si="3"/>
        <v>0</v>
      </c>
      <c r="R26" s="217">
        <f>+Q26/$Q$106</f>
        <v>0</v>
      </c>
    </row>
    <row r="27" spans="1:18" hidden="1" x14ac:dyDescent="0.2">
      <c r="A27" s="211"/>
      <c r="B27" s="212">
        <v>2021</v>
      </c>
      <c r="C27" s="213"/>
      <c r="D27" s="214"/>
      <c r="E27" s="214"/>
      <c r="F27" s="214"/>
      <c r="G27" s="214"/>
      <c r="H27" s="214"/>
      <c r="I27" s="215">
        <f t="shared" si="0"/>
        <v>0</v>
      </c>
      <c r="J27" s="213"/>
      <c r="K27" s="214"/>
      <c r="L27" s="214"/>
      <c r="M27" s="214"/>
      <c r="N27" s="215">
        <f t="shared" si="1"/>
        <v>0</v>
      </c>
      <c r="O27" s="216"/>
      <c r="P27" s="214">
        <f t="shared" si="2"/>
        <v>0</v>
      </c>
      <c r="Q27" s="214">
        <f t="shared" si="3"/>
        <v>0</v>
      </c>
      <c r="R27" s="217">
        <f>+Q27/$Q$107</f>
        <v>0</v>
      </c>
    </row>
    <row r="28" spans="1:18" ht="12.75" hidden="1" thickBot="1" x14ac:dyDescent="0.25">
      <c r="A28" s="234"/>
      <c r="B28" s="224" t="s">
        <v>389</v>
      </c>
      <c r="C28" s="235"/>
      <c r="D28" s="237"/>
      <c r="E28" s="237"/>
      <c r="F28" s="237"/>
      <c r="G28" s="237"/>
      <c r="H28" s="237"/>
      <c r="I28" s="238">
        <f t="shared" si="0"/>
        <v>0</v>
      </c>
      <c r="J28" s="235"/>
      <c r="K28" s="237"/>
      <c r="L28" s="237"/>
      <c r="M28" s="237"/>
      <c r="N28" s="238">
        <f t="shared" si="1"/>
        <v>0</v>
      </c>
      <c r="O28" s="239"/>
      <c r="P28" s="237">
        <f t="shared" si="2"/>
        <v>0</v>
      </c>
      <c r="Q28" s="237">
        <f t="shared" si="3"/>
        <v>0</v>
      </c>
      <c r="R28" s="240"/>
    </row>
    <row r="29" spans="1:18" hidden="1" x14ac:dyDescent="0.2">
      <c r="A29" s="204" t="s">
        <v>396</v>
      </c>
      <c r="B29" s="205">
        <v>2019</v>
      </c>
      <c r="C29" s="206"/>
      <c r="D29" s="207"/>
      <c r="E29" s="207"/>
      <c r="F29" s="207"/>
      <c r="G29" s="207"/>
      <c r="H29" s="207"/>
      <c r="I29" s="208">
        <f t="shared" si="0"/>
        <v>0</v>
      </c>
      <c r="J29" s="206"/>
      <c r="K29" s="207"/>
      <c r="L29" s="207"/>
      <c r="M29" s="207"/>
      <c r="N29" s="208">
        <f t="shared" si="1"/>
        <v>0</v>
      </c>
      <c r="O29" s="209"/>
      <c r="P29" s="207">
        <f t="shared" si="2"/>
        <v>0</v>
      </c>
      <c r="Q29" s="207">
        <f t="shared" si="3"/>
        <v>0</v>
      </c>
      <c r="R29" s="210">
        <f>+Q29/$Q$105</f>
        <v>0</v>
      </c>
    </row>
    <row r="30" spans="1:18" hidden="1" x14ac:dyDescent="0.2">
      <c r="A30" s="211"/>
      <c r="B30" s="212">
        <v>2020</v>
      </c>
      <c r="C30" s="213"/>
      <c r="D30" s="214"/>
      <c r="E30" s="214"/>
      <c r="F30" s="214"/>
      <c r="G30" s="214"/>
      <c r="H30" s="214"/>
      <c r="I30" s="215">
        <f t="shared" si="0"/>
        <v>0</v>
      </c>
      <c r="J30" s="213"/>
      <c r="K30" s="214"/>
      <c r="L30" s="214"/>
      <c r="M30" s="214"/>
      <c r="N30" s="215">
        <f t="shared" si="1"/>
        <v>0</v>
      </c>
      <c r="O30" s="216"/>
      <c r="P30" s="214">
        <f t="shared" si="2"/>
        <v>0</v>
      </c>
      <c r="Q30" s="214">
        <f t="shared" si="3"/>
        <v>0</v>
      </c>
      <c r="R30" s="217">
        <f>+Q30/$Q$106</f>
        <v>0</v>
      </c>
    </row>
    <row r="31" spans="1:18" hidden="1" x14ac:dyDescent="0.2">
      <c r="A31" s="211"/>
      <c r="B31" s="212">
        <v>2021</v>
      </c>
      <c r="C31" s="213"/>
      <c r="D31" s="214"/>
      <c r="E31" s="214"/>
      <c r="F31" s="214"/>
      <c r="G31" s="214"/>
      <c r="H31" s="214"/>
      <c r="I31" s="215">
        <f t="shared" si="0"/>
        <v>0</v>
      </c>
      <c r="J31" s="213"/>
      <c r="K31" s="214"/>
      <c r="L31" s="214"/>
      <c r="M31" s="214"/>
      <c r="N31" s="215">
        <f t="shared" si="1"/>
        <v>0</v>
      </c>
      <c r="O31" s="216"/>
      <c r="P31" s="214">
        <f t="shared" si="2"/>
        <v>0</v>
      </c>
      <c r="Q31" s="214">
        <f t="shared" si="3"/>
        <v>0</v>
      </c>
      <c r="R31" s="217">
        <f>+Q31/$Q$107</f>
        <v>0</v>
      </c>
    </row>
    <row r="32" spans="1:18" ht="12.75" hidden="1" thickBot="1" x14ac:dyDescent="0.25">
      <c r="A32" s="234"/>
      <c r="B32" s="224" t="s">
        <v>389</v>
      </c>
      <c r="C32" s="235"/>
      <c r="D32" s="237"/>
      <c r="E32" s="237"/>
      <c r="F32" s="237"/>
      <c r="G32" s="237"/>
      <c r="H32" s="237"/>
      <c r="I32" s="238">
        <f t="shared" si="0"/>
        <v>0</v>
      </c>
      <c r="J32" s="235"/>
      <c r="K32" s="237"/>
      <c r="L32" s="237"/>
      <c r="M32" s="237"/>
      <c r="N32" s="238">
        <f t="shared" si="1"/>
        <v>0</v>
      </c>
      <c r="O32" s="239"/>
      <c r="P32" s="237">
        <f t="shared" si="2"/>
        <v>0</v>
      </c>
      <c r="Q32" s="237">
        <f t="shared" si="3"/>
        <v>0</v>
      </c>
      <c r="R32" s="240"/>
    </row>
    <row r="33" spans="1:18" hidden="1" x14ac:dyDescent="0.2">
      <c r="A33" s="204" t="s">
        <v>397</v>
      </c>
      <c r="B33" s="205">
        <v>2019</v>
      </c>
      <c r="C33" s="206"/>
      <c r="D33" s="207"/>
      <c r="E33" s="207"/>
      <c r="F33" s="207"/>
      <c r="G33" s="207"/>
      <c r="H33" s="207"/>
      <c r="I33" s="208">
        <f t="shared" si="0"/>
        <v>0</v>
      </c>
      <c r="J33" s="206"/>
      <c r="K33" s="207"/>
      <c r="L33" s="207"/>
      <c r="M33" s="207"/>
      <c r="N33" s="208">
        <f t="shared" si="1"/>
        <v>0</v>
      </c>
      <c r="O33" s="209"/>
      <c r="P33" s="207">
        <f t="shared" si="2"/>
        <v>0</v>
      </c>
      <c r="Q33" s="207">
        <f t="shared" si="3"/>
        <v>0</v>
      </c>
      <c r="R33" s="210">
        <f>+Q33/$Q$105</f>
        <v>0</v>
      </c>
    </row>
    <row r="34" spans="1:18" hidden="1" x14ac:dyDescent="0.2">
      <c r="A34" s="211"/>
      <c r="B34" s="212">
        <v>2020</v>
      </c>
      <c r="C34" s="213"/>
      <c r="D34" s="214"/>
      <c r="E34" s="214"/>
      <c r="F34" s="214"/>
      <c r="G34" s="214"/>
      <c r="H34" s="214"/>
      <c r="I34" s="215">
        <f t="shared" si="0"/>
        <v>0</v>
      </c>
      <c r="J34" s="213"/>
      <c r="K34" s="214"/>
      <c r="L34" s="214"/>
      <c r="M34" s="214"/>
      <c r="N34" s="215">
        <f t="shared" si="1"/>
        <v>0</v>
      </c>
      <c r="O34" s="216"/>
      <c r="P34" s="214">
        <f t="shared" si="2"/>
        <v>0</v>
      </c>
      <c r="Q34" s="214">
        <f t="shared" si="3"/>
        <v>0</v>
      </c>
      <c r="R34" s="217">
        <f>+Q34/$Q$106</f>
        <v>0</v>
      </c>
    </row>
    <row r="35" spans="1:18" hidden="1" x14ac:dyDescent="0.2">
      <c r="A35" s="211"/>
      <c r="B35" s="212">
        <v>2021</v>
      </c>
      <c r="C35" s="213"/>
      <c r="D35" s="214"/>
      <c r="E35" s="214"/>
      <c r="F35" s="214"/>
      <c r="G35" s="214"/>
      <c r="H35" s="214"/>
      <c r="I35" s="215">
        <f t="shared" si="0"/>
        <v>0</v>
      </c>
      <c r="J35" s="213"/>
      <c r="K35" s="214"/>
      <c r="L35" s="214"/>
      <c r="M35" s="214"/>
      <c r="N35" s="215">
        <f t="shared" si="1"/>
        <v>0</v>
      </c>
      <c r="O35" s="216"/>
      <c r="P35" s="214">
        <f t="shared" si="2"/>
        <v>0</v>
      </c>
      <c r="Q35" s="214">
        <f t="shared" si="3"/>
        <v>0</v>
      </c>
      <c r="R35" s="217">
        <f>+Q35/$Q$107</f>
        <v>0</v>
      </c>
    </row>
    <row r="36" spans="1:18" ht="12.75" hidden="1" thickBot="1" x14ac:dyDescent="0.25">
      <c r="A36" s="234"/>
      <c r="B36" s="224" t="s">
        <v>389</v>
      </c>
      <c r="C36" s="235"/>
      <c r="D36" s="237"/>
      <c r="E36" s="237"/>
      <c r="F36" s="237"/>
      <c r="G36" s="237"/>
      <c r="H36" s="237"/>
      <c r="I36" s="238">
        <f t="shared" si="0"/>
        <v>0</v>
      </c>
      <c r="J36" s="235"/>
      <c r="K36" s="237"/>
      <c r="L36" s="237"/>
      <c r="M36" s="237"/>
      <c r="N36" s="238">
        <f t="shared" si="1"/>
        <v>0</v>
      </c>
      <c r="O36" s="239"/>
      <c r="P36" s="237">
        <f t="shared" si="2"/>
        <v>0</v>
      </c>
      <c r="Q36" s="237">
        <f t="shared" si="3"/>
        <v>0</v>
      </c>
      <c r="R36" s="240"/>
    </row>
    <row r="37" spans="1:18" hidden="1" x14ac:dyDescent="0.2">
      <c r="A37" s="204" t="s">
        <v>398</v>
      </c>
      <c r="B37" s="205">
        <v>2019</v>
      </c>
      <c r="C37" s="206"/>
      <c r="D37" s="207"/>
      <c r="E37" s="207"/>
      <c r="F37" s="207"/>
      <c r="G37" s="207"/>
      <c r="H37" s="207"/>
      <c r="I37" s="208">
        <f t="shared" si="0"/>
        <v>0</v>
      </c>
      <c r="J37" s="206"/>
      <c r="K37" s="207"/>
      <c r="L37" s="207"/>
      <c r="M37" s="207"/>
      <c r="N37" s="208">
        <f t="shared" si="1"/>
        <v>0</v>
      </c>
      <c r="O37" s="209"/>
      <c r="P37" s="207">
        <f t="shared" si="2"/>
        <v>0</v>
      </c>
      <c r="Q37" s="207">
        <f t="shared" si="3"/>
        <v>0</v>
      </c>
      <c r="R37" s="210">
        <f>+Q37/$Q$105</f>
        <v>0</v>
      </c>
    </row>
    <row r="38" spans="1:18" hidden="1" x14ac:dyDescent="0.2">
      <c r="A38" s="211"/>
      <c r="B38" s="212">
        <v>2020</v>
      </c>
      <c r="C38" s="213"/>
      <c r="D38" s="214"/>
      <c r="E38" s="214"/>
      <c r="F38" s="214"/>
      <c r="G38" s="214"/>
      <c r="H38" s="214"/>
      <c r="I38" s="215">
        <f t="shared" si="0"/>
        <v>0</v>
      </c>
      <c r="J38" s="213"/>
      <c r="K38" s="214"/>
      <c r="L38" s="214"/>
      <c r="M38" s="214"/>
      <c r="N38" s="215">
        <f t="shared" si="1"/>
        <v>0</v>
      </c>
      <c r="O38" s="216"/>
      <c r="P38" s="214">
        <f t="shared" si="2"/>
        <v>0</v>
      </c>
      <c r="Q38" s="214">
        <f t="shared" si="3"/>
        <v>0</v>
      </c>
      <c r="R38" s="217">
        <f>+Q38/$Q$106</f>
        <v>0</v>
      </c>
    </row>
    <row r="39" spans="1:18" hidden="1" x14ac:dyDescent="0.2">
      <c r="A39" s="211"/>
      <c r="B39" s="212">
        <v>2021</v>
      </c>
      <c r="C39" s="213"/>
      <c r="D39" s="214"/>
      <c r="E39" s="214"/>
      <c r="F39" s="214"/>
      <c r="G39" s="214"/>
      <c r="H39" s="214"/>
      <c r="I39" s="215">
        <f t="shared" si="0"/>
        <v>0</v>
      </c>
      <c r="J39" s="213"/>
      <c r="K39" s="214"/>
      <c r="L39" s="214"/>
      <c r="M39" s="214"/>
      <c r="N39" s="215">
        <f t="shared" si="1"/>
        <v>0</v>
      </c>
      <c r="O39" s="216"/>
      <c r="P39" s="214">
        <f t="shared" si="2"/>
        <v>0</v>
      </c>
      <c r="Q39" s="214">
        <f t="shared" si="3"/>
        <v>0</v>
      </c>
      <c r="R39" s="217">
        <f>+Q39/$Q$107</f>
        <v>0</v>
      </c>
    </row>
    <row r="40" spans="1:18" ht="12.75" hidden="1" thickBot="1" x14ac:dyDescent="0.25">
      <c r="A40" s="234"/>
      <c r="B40" s="224" t="s">
        <v>389</v>
      </c>
      <c r="C40" s="235"/>
      <c r="D40" s="237"/>
      <c r="E40" s="237"/>
      <c r="F40" s="237"/>
      <c r="G40" s="237"/>
      <c r="H40" s="237"/>
      <c r="I40" s="238">
        <f t="shared" si="0"/>
        <v>0</v>
      </c>
      <c r="J40" s="235"/>
      <c r="K40" s="237"/>
      <c r="L40" s="237"/>
      <c r="M40" s="237"/>
      <c r="N40" s="238">
        <f t="shared" si="1"/>
        <v>0</v>
      </c>
      <c r="O40" s="239"/>
      <c r="P40" s="237">
        <f t="shared" si="2"/>
        <v>0</v>
      </c>
      <c r="Q40" s="237">
        <f t="shared" si="3"/>
        <v>0</v>
      </c>
      <c r="R40" s="240"/>
    </row>
    <row r="41" spans="1:18" hidden="1" x14ac:dyDescent="0.2">
      <c r="A41" s="204" t="s">
        <v>399</v>
      </c>
      <c r="B41" s="205">
        <v>2019</v>
      </c>
      <c r="C41" s="206"/>
      <c r="D41" s="207"/>
      <c r="E41" s="207"/>
      <c r="F41" s="207"/>
      <c r="G41" s="207"/>
      <c r="H41" s="207"/>
      <c r="I41" s="208">
        <f t="shared" si="0"/>
        <v>0</v>
      </c>
      <c r="J41" s="206"/>
      <c r="K41" s="207"/>
      <c r="L41" s="207"/>
      <c r="M41" s="207"/>
      <c r="N41" s="208">
        <f t="shared" si="1"/>
        <v>0</v>
      </c>
      <c r="O41" s="209"/>
      <c r="P41" s="207">
        <f t="shared" si="2"/>
        <v>0</v>
      </c>
      <c r="Q41" s="207">
        <f t="shared" si="3"/>
        <v>0</v>
      </c>
      <c r="R41" s="210">
        <f>+Q41/$Q$105</f>
        <v>0</v>
      </c>
    </row>
    <row r="42" spans="1:18" hidden="1" x14ac:dyDescent="0.2">
      <c r="A42" s="211"/>
      <c r="B42" s="212">
        <v>2020</v>
      </c>
      <c r="C42" s="213"/>
      <c r="D42" s="214"/>
      <c r="E42" s="214"/>
      <c r="F42" s="214"/>
      <c r="G42" s="214"/>
      <c r="H42" s="214"/>
      <c r="I42" s="215">
        <f t="shared" si="0"/>
        <v>0</v>
      </c>
      <c r="J42" s="213"/>
      <c r="K42" s="214"/>
      <c r="L42" s="214"/>
      <c r="M42" s="214"/>
      <c r="N42" s="215">
        <f t="shared" si="1"/>
        <v>0</v>
      </c>
      <c r="O42" s="216"/>
      <c r="P42" s="214">
        <f t="shared" si="2"/>
        <v>0</v>
      </c>
      <c r="Q42" s="214">
        <f t="shared" si="3"/>
        <v>0</v>
      </c>
      <c r="R42" s="217">
        <f>+Q42/$Q$106</f>
        <v>0</v>
      </c>
    </row>
    <row r="43" spans="1:18" hidden="1" x14ac:dyDescent="0.2">
      <c r="A43" s="211"/>
      <c r="B43" s="212">
        <v>2021</v>
      </c>
      <c r="C43" s="213"/>
      <c r="D43" s="214"/>
      <c r="E43" s="214"/>
      <c r="F43" s="214"/>
      <c r="G43" s="214"/>
      <c r="H43" s="214"/>
      <c r="I43" s="215">
        <f t="shared" si="0"/>
        <v>0</v>
      </c>
      <c r="J43" s="213"/>
      <c r="K43" s="214"/>
      <c r="L43" s="214"/>
      <c r="M43" s="214"/>
      <c r="N43" s="215">
        <f t="shared" si="1"/>
        <v>0</v>
      </c>
      <c r="O43" s="216"/>
      <c r="P43" s="214">
        <f t="shared" si="2"/>
        <v>0</v>
      </c>
      <c r="Q43" s="214">
        <f t="shared" si="3"/>
        <v>0</v>
      </c>
      <c r="R43" s="217">
        <f>+Q43/$Q$107</f>
        <v>0</v>
      </c>
    </row>
    <row r="44" spans="1:18" ht="12.75" hidden="1" thickBot="1" x14ac:dyDescent="0.25">
      <c r="A44" s="234"/>
      <c r="B44" s="224" t="s">
        <v>389</v>
      </c>
      <c r="C44" s="235"/>
      <c r="D44" s="237"/>
      <c r="E44" s="237"/>
      <c r="F44" s="237"/>
      <c r="G44" s="237"/>
      <c r="H44" s="237"/>
      <c r="I44" s="238">
        <f t="shared" si="0"/>
        <v>0</v>
      </c>
      <c r="J44" s="235"/>
      <c r="K44" s="237"/>
      <c r="L44" s="237"/>
      <c r="M44" s="237"/>
      <c r="N44" s="238">
        <f t="shared" si="1"/>
        <v>0</v>
      </c>
      <c r="O44" s="239"/>
      <c r="P44" s="237">
        <f t="shared" si="2"/>
        <v>0</v>
      </c>
      <c r="Q44" s="237">
        <f t="shared" si="3"/>
        <v>0</v>
      </c>
      <c r="R44" s="240"/>
    </row>
    <row r="45" spans="1:18" hidden="1" x14ac:dyDescent="0.2">
      <c r="A45" s="204" t="s">
        <v>400</v>
      </c>
      <c r="B45" s="205">
        <v>2019</v>
      </c>
      <c r="C45" s="206"/>
      <c r="D45" s="207"/>
      <c r="E45" s="207"/>
      <c r="F45" s="207"/>
      <c r="G45" s="207"/>
      <c r="H45" s="207"/>
      <c r="I45" s="208">
        <f t="shared" si="0"/>
        <v>0</v>
      </c>
      <c r="J45" s="206"/>
      <c r="K45" s="207"/>
      <c r="L45" s="207"/>
      <c r="M45" s="207"/>
      <c r="N45" s="208">
        <f t="shared" si="1"/>
        <v>0</v>
      </c>
      <c r="O45" s="209"/>
      <c r="P45" s="207">
        <f t="shared" si="2"/>
        <v>0</v>
      </c>
      <c r="Q45" s="207">
        <f t="shared" si="3"/>
        <v>0</v>
      </c>
      <c r="R45" s="210">
        <f>+Q45/$Q$105</f>
        <v>0</v>
      </c>
    </row>
    <row r="46" spans="1:18" hidden="1" x14ac:dyDescent="0.2">
      <c r="A46" s="211"/>
      <c r="B46" s="212">
        <v>2020</v>
      </c>
      <c r="C46" s="213"/>
      <c r="D46" s="214"/>
      <c r="E46" s="214"/>
      <c r="F46" s="214"/>
      <c r="G46" s="214"/>
      <c r="H46" s="214"/>
      <c r="I46" s="215">
        <f t="shared" si="0"/>
        <v>0</v>
      </c>
      <c r="J46" s="213"/>
      <c r="K46" s="214"/>
      <c r="L46" s="214"/>
      <c r="M46" s="214"/>
      <c r="N46" s="215">
        <f t="shared" si="1"/>
        <v>0</v>
      </c>
      <c r="O46" s="216"/>
      <c r="P46" s="214">
        <f t="shared" si="2"/>
        <v>0</v>
      </c>
      <c r="Q46" s="214">
        <f t="shared" si="3"/>
        <v>0</v>
      </c>
      <c r="R46" s="217">
        <f>+Q46/$Q$106</f>
        <v>0</v>
      </c>
    </row>
    <row r="47" spans="1:18" hidden="1" x14ac:dyDescent="0.2">
      <c r="A47" s="211"/>
      <c r="B47" s="212">
        <v>2021</v>
      </c>
      <c r="C47" s="213"/>
      <c r="D47" s="214"/>
      <c r="E47" s="214"/>
      <c r="F47" s="214"/>
      <c r="G47" s="214"/>
      <c r="H47" s="214"/>
      <c r="I47" s="215">
        <f t="shared" si="0"/>
        <v>0</v>
      </c>
      <c r="J47" s="213"/>
      <c r="K47" s="214"/>
      <c r="L47" s="214"/>
      <c r="M47" s="214"/>
      <c r="N47" s="215">
        <f t="shared" si="1"/>
        <v>0</v>
      </c>
      <c r="O47" s="216"/>
      <c r="P47" s="214">
        <f t="shared" si="2"/>
        <v>0</v>
      </c>
      <c r="Q47" s="214">
        <f t="shared" si="3"/>
        <v>0</v>
      </c>
      <c r="R47" s="217">
        <f>+Q47/$Q$107</f>
        <v>0</v>
      </c>
    </row>
    <row r="48" spans="1:18" ht="12.75" hidden="1" thickBot="1" x14ac:dyDescent="0.25">
      <c r="A48" s="234"/>
      <c r="B48" s="224" t="s">
        <v>389</v>
      </c>
      <c r="C48" s="235"/>
      <c r="D48" s="237"/>
      <c r="E48" s="237"/>
      <c r="F48" s="237"/>
      <c r="G48" s="237"/>
      <c r="H48" s="237"/>
      <c r="I48" s="238">
        <f t="shared" si="0"/>
        <v>0</v>
      </c>
      <c r="J48" s="235"/>
      <c r="K48" s="237"/>
      <c r="L48" s="237"/>
      <c r="M48" s="237"/>
      <c r="N48" s="238">
        <f t="shared" si="1"/>
        <v>0</v>
      </c>
      <c r="O48" s="239"/>
      <c r="P48" s="237">
        <f t="shared" si="2"/>
        <v>0</v>
      </c>
      <c r="Q48" s="237">
        <f t="shared" si="3"/>
        <v>0</v>
      </c>
      <c r="R48" s="240"/>
    </row>
    <row r="49" spans="1:18" hidden="1" x14ac:dyDescent="0.2">
      <c r="A49" s="204" t="s">
        <v>401</v>
      </c>
      <c r="B49" s="205">
        <v>2019</v>
      </c>
      <c r="C49" s="206"/>
      <c r="D49" s="207"/>
      <c r="E49" s="207"/>
      <c r="F49" s="207"/>
      <c r="G49" s="207"/>
      <c r="H49" s="207"/>
      <c r="I49" s="208">
        <f t="shared" si="0"/>
        <v>0</v>
      </c>
      <c r="J49" s="206"/>
      <c r="K49" s="207"/>
      <c r="L49" s="207"/>
      <c r="M49" s="207"/>
      <c r="N49" s="208">
        <f t="shared" si="1"/>
        <v>0</v>
      </c>
      <c r="O49" s="209"/>
      <c r="P49" s="207">
        <f t="shared" si="2"/>
        <v>0</v>
      </c>
      <c r="Q49" s="207">
        <f t="shared" si="3"/>
        <v>0</v>
      </c>
      <c r="R49" s="210">
        <f>+Q49/$Q$105</f>
        <v>0</v>
      </c>
    </row>
    <row r="50" spans="1:18" hidden="1" x14ac:dyDescent="0.2">
      <c r="A50" s="211"/>
      <c r="B50" s="212">
        <v>2020</v>
      </c>
      <c r="C50" s="213"/>
      <c r="D50" s="214"/>
      <c r="E50" s="214"/>
      <c r="F50" s="214"/>
      <c r="G50" s="214"/>
      <c r="H50" s="214"/>
      <c r="I50" s="215">
        <f t="shared" si="0"/>
        <v>0</v>
      </c>
      <c r="J50" s="213"/>
      <c r="K50" s="214"/>
      <c r="L50" s="214"/>
      <c r="M50" s="214"/>
      <c r="N50" s="215">
        <f t="shared" si="1"/>
        <v>0</v>
      </c>
      <c r="O50" s="216"/>
      <c r="P50" s="214">
        <f t="shared" si="2"/>
        <v>0</v>
      </c>
      <c r="Q50" s="214">
        <f t="shared" si="3"/>
        <v>0</v>
      </c>
      <c r="R50" s="217">
        <f>+Q50/$Q$106</f>
        <v>0</v>
      </c>
    </row>
    <row r="51" spans="1:18" hidden="1" x14ac:dyDescent="0.2">
      <c r="A51" s="211"/>
      <c r="B51" s="212">
        <v>2021</v>
      </c>
      <c r="C51" s="213"/>
      <c r="D51" s="214"/>
      <c r="E51" s="214"/>
      <c r="F51" s="214"/>
      <c r="G51" s="214"/>
      <c r="H51" s="214"/>
      <c r="I51" s="215">
        <f t="shared" si="0"/>
        <v>0</v>
      </c>
      <c r="J51" s="213"/>
      <c r="K51" s="214"/>
      <c r="L51" s="214"/>
      <c r="M51" s="214"/>
      <c r="N51" s="215">
        <f t="shared" si="1"/>
        <v>0</v>
      </c>
      <c r="O51" s="216"/>
      <c r="P51" s="214">
        <f t="shared" si="2"/>
        <v>0</v>
      </c>
      <c r="Q51" s="214">
        <f t="shared" si="3"/>
        <v>0</v>
      </c>
      <c r="R51" s="217">
        <f>+Q51/$Q$107</f>
        <v>0</v>
      </c>
    </row>
    <row r="52" spans="1:18" ht="12.75" hidden="1" thickBot="1" x14ac:dyDescent="0.25">
      <c r="A52" s="234"/>
      <c r="B52" s="224" t="s">
        <v>389</v>
      </c>
      <c r="C52" s="235"/>
      <c r="D52" s="237"/>
      <c r="E52" s="237"/>
      <c r="F52" s="237"/>
      <c r="G52" s="237"/>
      <c r="H52" s="237"/>
      <c r="I52" s="238">
        <f t="shared" si="0"/>
        <v>0</v>
      </c>
      <c r="J52" s="235"/>
      <c r="K52" s="237"/>
      <c r="L52" s="237"/>
      <c r="M52" s="237"/>
      <c r="N52" s="238">
        <f t="shared" si="1"/>
        <v>0</v>
      </c>
      <c r="O52" s="239"/>
      <c r="P52" s="237">
        <f t="shared" si="2"/>
        <v>0</v>
      </c>
      <c r="Q52" s="237">
        <f t="shared" si="3"/>
        <v>0</v>
      </c>
      <c r="R52" s="240"/>
    </row>
    <row r="53" spans="1:18" x14ac:dyDescent="0.2">
      <c r="A53" s="204" t="s">
        <v>402</v>
      </c>
      <c r="B53" s="205">
        <v>2019</v>
      </c>
      <c r="C53" s="206"/>
      <c r="D53" s="207"/>
      <c r="E53" s="207"/>
      <c r="F53" s="207">
        <v>5252661</v>
      </c>
      <c r="G53" s="207"/>
      <c r="H53" s="207"/>
      <c r="I53" s="208">
        <f t="shared" si="0"/>
        <v>5252661</v>
      </c>
      <c r="J53" s="206"/>
      <c r="K53" s="207"/>
      <c r="L53" s="207"/>
      <c r="M53" s="207"/>
      <c r="N53" s="208">
        <f t="shared" si="1"/>
        <v>0</v>
      </c>
      <c r="O53" s="209"/>
      <c r="P53" s="207">
        <f t="shared" si="2"/>
        <v>0</v>
      </c>
      <c r="Q53" s="207">
        <f t="shared" si="3"/>
        <v>5252661</v>
      </c>
      <c r="R53" s="210">
        <f>+Q53/$Q$105</f>
        <v>5.0375637181136518E-4</v>
      </c>
    </row>
    <row r="54" spans="1:18" x14ac:dyDescent="0.2">
      <c r="A54" s="211"/>
      <c r="B54" s="212">
        <v>2020</v>
      </c>
      <c r="C54" s="213"/>
      <c r="D54" s="214"/>
      <c r="E54" s="214"/>
      <c r="F54" s="214">
        <v>4072633</v>
      </c>
      <c r="G54" s="214"/>
      <c r="H54" s="214"/>
      <c r="I54" s="215">
        <f t="shared" si="0"/>
        <v>4072633</v>
      </c>
      <c r="J54" s="213"/>
      <c r="K54" s="214"/>
      <c r="L54" s="214"/>
      <c r="M54" s="214"/>
      <c r="N54" s="215">
        <f t="shared" si="1"/>
        <v>0</v>
      </c>
      <c r="O54" s="216"/>
      <c r="P54" s="214">
        <f t="shared" si="2"/>
        <v>0</v>
      </c>
      <c r="Q54" s="214">
        <f t="shared" si="3"/>
        <v>4072633</v>
      </c>
      <c r="R54" s="217">
        <f>+Q54/$Q$106</f>
        <v>3.8253464710923812E-4</v>
      </c>
    </row>
    <row r="55" spans="1:18" x14ac:dyDescent="0.2">
      <c r="A55" s="211"/>
      <c r="B55" s="212">
        <v>2021</v>
      </c>
      <c r="C55" s="213"/>
      <c r="D55" s="214"/>
      <c r="E55" s="214"/>
      <c r="F55" s="214">
        <v>2250921</v>
      </c>
      <c r="G55" s="214"/>
      <c r="H55" s="214"/>
      <c r="I55" s="215">
        <f t="shared" si="0"/>
        <v>2250921</v>
      </c>
      <c r="J55" s="213"/>
      <c r="K55" s="214"/>
      <c r="L55" s="214"/>
      <c r="M55" s="214"/>
      <c r="N55" s="215">
        <f t="shared" si="1"/>
        <v>0</v>
      </c>
      <c r="O55" s="216"/>
      <c r="P55" s="214">
        <f t="shared" si="2"/>
        <v>0</v>
      </c>
      <c r="Q55" s="214">
        <f t="shared" si="3"/>
        <v>2250921</v>
      </c>
      <c r="R55" s="217">
        <f>+Q55/$Q$107</f>
        <v>2.0578799502726384E-4</v>
      </c>
    </row>
    <row r="56" spans="1:18" ht="12.75" thickBot="1" x14ac:dyDescent="0.25">
      <c r="A56" s="234"/>
      <c r="B56" s="224" t="s">
        <v>389</v>
      </c>
      <c r="C56" s="235"/>
      <c r="D56" s="237"/>
      <c r="E56" s="237"/>
      <c r="F56" s="225">
        <f t="shared" ref="F56" si="7">(F55-F54)/F54</f>
        <v>-0.44730571107192818</v>
      </c>
      <c r="G56" s="237"/>
      <c r="H56" s="237"/>
      <c r="I56" s="225">
        <f t="shared" ref="I56" si="8">(I55-I54)/I54</f>
        <v>-0.44730571107192818</v>
      </c>
      <c r="J56" s="235"/>
      <c r="K56" s="237"/>
      <c r="L56" s="237"/>
      <c r="M56" s="237"/>
      <c r="N56" s="238">
        <f t="shared" si="1"/>
        <v>0</v>
      </c>
      <c r="O56" s="239"/>
      <c r="P56" s="237">
        <f t="shared" si="2"/>
        <v>0</v>
      </c>
      <c r="Q56" s="225">
        <f t="shared" ref="Q56" si="9">(Q55-Q54)/Q54</f>
        <v>-0.44730571107192818</v>
      </c>
      <c r="R56" s="240"/>
    </row>
    <row r="57" spans="1:18" hidden="1" x14ac:dyDescent="0.2">
      <c r="A57" s="204" t="s">
        <v>403</v>
      </c>
      <c r="B57" s="205">
        <v>2019</v>
      </c>
      <c r="C57" s="206"/>
      <c r="D57" s="207"/>
      <c r="E57" s="207"/>
      <c r="F57" s="207"/>
      <c r="G57" s="207"/>
      <c r="H57" s="207"/>
      <c r="I57" s="208">
        <f t="shared" si="0"/>
        <v>0</v>
      </c>
      <c r="J57" s="206"/>
      <c r="K57" s="207"/>
      <c r="L57" s="207"/>
      <c r="M57" s="207"/>
      <c r="N57" s="208">
        <f t="shared" si="1"/>
        <v>0</v>
      </c>
      <c r="O57" s="209"/>
      <c r="P57" s="207">
        <f t="shared" si="2"/>
        <v>0</v>
      </c>
      <c r="Q57" s="207">
        <f t="shared" si="3"/>
        <v>0</v>
      </c>
      <c r="R57" s="210">
        <f>+Q57/$Q$105</f>
        <v>0</v>
      </c>
    </row>
    <row r="58" spans="1:18" hidden="1" x14ac:dyDescent="0.2">
      <c r="A58" s="211"/>
      <c r="B58" s="212">
        <v>2020</v>
      </c>
      <c r="C58" s="213"/>
      <c r="D58" s="214"/>
      <c r="E58" s="214"/>
      <c r="F58" s="214"/>
      <c r="G58" s="214"/>
      <c r="H58" s="214"/>
      <c r="I58" s="215">
        <f t="shared" si="0"/>
        <v>0</v>
      </c>
      <c r="J58" s="213"/>
      <c r="K58" s="214"/>
      <c r="L58" s="214"/>
      <c r="M58" s="214"/>
      <c r="N58" s="215">
        <f t="shared" si="1"/>
        <v>0</v>
      </c>
      <c r="O58" s="216"/>
      <c r="P58" s="214">
        <f t="shared" si="2"/>
        <v>0</v>
      </c>
      <c r="Q58" s="214">
        <f t="shared" si="3"/>
        <v>0</v>
      </c>
      <c r="R58" s="217">
        <f>+Q58/$Q$106</f>
        <v>0</v>
      </c>
    </row>
    <row r="59" spans="1:18" hidden="1" x14ac:dyDescent="0.2">
      <c r="A59" s="211"/>
      <c r="B59" s="212">
        <v>2021</v>
      </c>
      <c r="C59" s="213"/>
      <c r="D59" s="214"/>
      <c r="E59" s="214"/>
      <c r="F59" s="214"/>
      <c r="G59" s="214"/>
      <c r="H59" s="214"/>
      <c r="I59" s="215">
        <f t="shared" si="0"/>
        <v>0</v>
      </c>
      <c r="J59" s="213"/>
      <c r="K59" s="214"/>
      <c r="L59" s="214"/>
      <c r="M59" s="214"/>
      <c r="N59" s="215">
        <f t="shared" si="1"/>
        <v>0</v>
      </c>
      <c r="O59" s="216"/>
      <c r="P59" s="214">
        <f t="shared" si="2"/>
        <v>0</v>
      </c>
      <c r="Q59" s="214">
        <f t="shared" si="3"/>
        <v>0</v>
      </c>
      <c r="R59" s="217">
        <f>+Q59/$Q$107</f>
        <v>0</v>
      </c>
    </row>
    <row r="60" spans="1:18" ht="12.75" hidden="1" thickBot="1" x14ac:dyDescent="0.25">
      <c r="A60" s="234"/>
      <c r="B60" s="224" t="s">
        <v>389</v>
      </c>
      <c r="C60" s="235"/>
      <c r="D60" s="237"/>
      <c r="E60" s="237"/>
      <c r="F60" s="237"/>
      <c r="G60" s="237"/>
      <c r="H60" s="237"/>
      <c r="I60" s="238">
        <f t="shared" si="0"/>
        <v>0</v>
      </c>
      <c r="J60" s="235"/>
      <c r="K60" s="237"/>
      <c r="L60" s="237"/>
      <c r="M60" s="237"/>
      <c r="N60" s="238">
        <f t="shared" si="1"/>
        <v>0</v>
      </c>
      <c r="O60" s="239"/>
      <c r="P60" s="237">
        <f t="shared" si="2"/>
        <v>0</v>
      </c>
      <c r="Q60" s="237">
        <f t="shared" si="3"/>
        <v>0</v>
      </c>
      <c r="R60" s="240"/>
    </row>
    <row r="61" spans="1:18" hidden="1" x14ac:dyDescent="0.2">
      <c r="A61" s="204" t="s">
        <v>404</v>
      </c>
      <c r="B61" s="205">
        <v>2019</v>
      </c>
      <c r="C61" s="206"/>
      <c r="D61" s="207"/>
      <c r="E61" s="207"/>
      <c r="F61" s="207"/>
      <c r="G61" s="207"/>
      <c r="H61" s="207"/>
      <c r="I61" s="208">
        <f t="shared" si="0"/>
        <v>0</v>
      </c>
      <c r="J61" s="206"/>
      <c r="K61" s="207"/>
      <c r="L61" s="207"/>
      <c r="M61" s="207"/>
      <c r="N61" s="208">
        <f t="shared" si="1"/>
        <v>0</v>
      </c>
      <c r="O61" s="209"/>
      <c r="P61" s="207">
        <f t="shared" si="2"/>
        <v>0</v>
      </c>
      <c r="Q61" s="207">
        <f t="shared" si="3"/>
        <v>0</v>
      </c>
      <c r="R61" s="210">
        <f>+Q61/$Q$105</f>
        <v>0</v>
      </c>
    </row>
    <row r="62" spans="1:18" hidden="1" x14ac:dyDescent="0.2">
      <c r="A62" s="211"/>
      <c r="B62" s="212">
        <v>2020</v>
      </c>
      <c r="C62" s="213"/>
      <c r="D62" s="214"/>
      <c r="E62" s="214"/>
      <c r="F62" s="214"/>
      <c r="G62" s="214"/>
      <c r="H62" s="214"/>
      <c r="I62" s="215">
        <f t="shared" si="0"/>
        <v>0</v>
      </c>
      <c r="J62" s="213"/>
      <c r="K62" s="214"/>
      <c r="L62" s="214"/>
      <c r="M62" s="214"/>
      <c r="N62" s="215">
        <f t="shared" si="1"/>
        <v>0</v>
      </c>
      <c r="O62" s="216"/>
      <c r="P62" s="214">
        <f t="shared" si="2"/>
        <v>0</v>
      </c>
      <c r="Q62" s="214">
        <f t="shared" si="3"/>
        <v>0</v>
      </c>
      <c r="R62" s="217">
        <f>+Q62/$Q$106</f>
        <v>0</v>
      </c>
    </row>
    <row r="63" spans="1:18" hidden="1" x14ac:dyDescent="0.2">
      <c r="A63" s="211"/>
      <c r="B63" s="212">
        <v>2021</v>
      </c>
      <c r="C63" s="213"/>
      <c r="D63" s="214"/>
      <c r="E63" s="214"/>
      <c r="F63" s="214"/>
      <c r="G63" s="214"/>
      <c r="H63" s="214"/>
      <c r="I63" s="215">
        <f t="shared" si="0"/>
        <v>0</v>
      </c>
      <c r="J63" s="213"/>
      <c r="K63" s="214"/>
      <c r="L63" s="214"/>
      <c r="M63" s="214"/>
      <c r="N63" s="215">
        <f t="shared" si="1"/>
        <v>0</v>
      </c>
      <c r="O63" s="216"/>
      <c r="P63" s="214">
        <f t="shared" si="2"/>
        <v>0</v>
      </c>
      <c r="Q63" s="214">
        <f t="shared" si="3"/>
        <v>0</v>
      </c>
      <c r="R63" s="217">
        <f>+Q63/$Q$107</f>
        <v>0</v>
      </c>
    </row>
    <row r="64" spans="1:18" ht="12.75" hidden="1" thickBot="1" x14ac:dyDescent="0.25">
      <c r="A64" s="234"/>
      <c r="B64" s="224" t="s">
        <v>389</v>
      </c>
      <c r="C64" s="235"/>
      <c r="D64" s="237"/>
      <c r="E64" s="237"/>
      <c r="F64" s="237"/>
      <c r="G64" s="237"/>
      <c r="H64" s="237"/>
      <c r="I64" s="238">
        <f t="shared" si="0"/>
        <v>0</v>
      </c>
      <c r="J64" s="235"/>
      <c r="K64" s="237"/>
      <c r="L64" s="237"/>
      <c r="M64" s="237"/>
      <c r="N64" s="238">
        <f t="shared" si="1"/>
        <v>0</v>
      </c>
      <c r="O64" s="239"/>
      <c r="P64" s="237">
        <f t="shared" si="2"/>
        <v>0</v>
      </c>
      <c r="Q64" s="237">
        <f t="shared" si="3"/>
        <v>0</v>
      </c>
      <c r="R64" s="240"/>
    </row>
    <row r="65" spans="1:18" hidden="1" x14ac:dyDescent="0.2">
      <c r="A65" s="204" t="s">
        <v>405</v>
      </c>
      <c r="B65" s="205">
        <v>2019</v>
      </c>
      <c r="C65" s="206"/>
      <c r="D65" s="207"/>
      <c r="E65" s="207"/>
      <c r="F65" s="207"/>
      <c r="G65" s="207"/>
      <c r="H65" s="207"/>
      <c r="I65" s="208">
        <f t="shared" si="0"/>
        <v>0</v>
      </c>
      <c r="J65" s="206"/>
      <c r="K65" s="207"/>
      <c r="L65" s="207"/>
      <c r="M65" s="207"/>
      <c r="N65" s="208">
        <f t="shared" si="1"/>
        <v>0</v>
      </c>
      <c r="O65" s="209"/>
      <c r="P65" s="207">
        <f t="shared" si="2"/>
        <v>0</v>
      </c>
      <c r="Q65" s="207">
        <f t="shared" si="3"/>
        <v>0</v>
      </c>
      <c r="R65" s="210">
        <f>+Q65/$Q$105</f>
        <v>0</v>
      </c>
    </row>
    <row r="66" spans="1:18" hidden="1" x14ac:dyDescent="0.2">
      <c r="A66" s="211"/>
      <c r="B66" s="212">
        <v>2020</v>
      </c>
      <c r="C66" s="213"/>
      <c r="D66" s="214"/>
      <c r="E66" s="214"/>
      <c r="F66" s="214"/>
      <c r="G66" s="214"/>
      <c r="H66" s="214"/>
      <c r="I66" s="215">
        <f t="shared" si="0"/>
        <v>0</v>
      </c>
      <c r="J66" s="213"/>
      <c r="K66" s="214"/>
      <c r="L66" s="214"/>
      <c r="M66" s="214"/>
      <c r="N66" s="215">
        <f t="shared" si="1"/>
        <v>0</v>
      </c>
      <c r="O66" s="216"/>
      <c r="P66" s="214">
        <f t="shared" si="2"/>
        <v>0</v>
      </c>
      <c r="Q66" s="214">
        <f t="shared" si="3"/>
        <v>0</v>
      </c>
      <c r="R66" s="217">
        <f>+Q66/$Q$106</f>
        <v>0</v>
      </c>
    </row>
    <row r="67" spans="1:18" hidden="1" x14ac:dyDescent="0.2">
      <c r="A67" s="211"/>
      <c r="B67" s="212">
        <v>2021</v>
      </c>
      <c r="C67" s="213"/>
      <c r="D67" s="214"/>
      <c r="E67" s="214"/>
      <c r="F67" s="214"/>
      <c r="G67" s="214"/>
      <c r="H67" s="214"/>
      <c r="I67" s="215">
        <f t="shared" si="0"/>
        <v>0</v>
      </c>
      <c r="J67" s="213"/>
      <c r="K67" s="214"/>
      <c r="L67" s="214"/>
      <c r="M67" s="214"/>
      <c r="N67" s="215">
        <f t="shared" si="1"/>
        <v>0</v>
      </c>
      <c r="O67" s="216"/>
      <c r="P67" s="214">
        <f t="shared" si="2"/>
        <v>0</v>
      </c>
      <c r="Q67" s="214">
        <f t="shared" si="3"/>
        <v>0</v>
      </c>
      <c r="R67" s="217">
        <f>+Q67/$Q$107</f>
        <v>0</v>
      </c>
    </row>
    <row r="68" spans="1:18" ht="12.75" hidden="1" thickBot="1" x14ac:dyDescent="0.25">
      <c r="A68" s="234"/>
      <c r="B68" s="224" t="s">
        <v>389</v>
      </c>
      <c r="C68" s="235"/>
      <c r="D68" s="237"/>
      <c r="E68" s="237"/>
      <c r="F68" s="237"/>
      <c r="G68" s="237"/>
      <c r="H68" s="237"/>
      <c r="I68" s="238">
        <f t="shared" si="0"/>
        <v>0</v>
      </c>
      <c r="J68" s="235"/>
      <c r="K68" s="237"/>
      <c r="L68" s="237"/>
      <c r="M68" s="237"/>
      <c r="N68" s="238">
        <f t="shared" si="1"/>
        <v>0</v>
      </c>
      <c r="O68" s="239"/>
      <c r="P68" s="237">
        <f t="shared" si="2"/>
        <v>0</v>
      </c>
      <c r="Q68" s="237">
        <f t="shared" si="3"/>
        <v>0</v>
      </c>
      <c r="R68" s="240"/>
    </row>
    <row r="69" spans="1:18" hidden="1" x14ac:dyDescent="0.2">
      <c r="A69" s="204" t="s">
        <v>406</v>
      </c>
      <c r="B69" s="205">
        <v>2019</v>
      </c>
      <c r="C69" s="206"/>
      <c r="D69" s="207"/>
      <c r="E69" s="207"/>
      <c r="F69" s="207"/>
      <c r="G69" s="207"/>
      <c r="H69" s="207"/>
      <c r="I69" s="208">
        <f t="shared" si="0"/>
        <v>0</v>
      </c>
      <c r="J69" s="206"/>
      <c r="K69" s="207"/>
      <c r="L69" s="207"/>
      <c r="M69" s="207"/>
      <c r="N69" s="208">
        <f t="shared" si="1"/>
        <v>0</v>
      </c>
      <c r="O69" s="209"/>
      <c r="P69" s="207">
        <f t="shared" si="2"/>
        <v>0</v>
      </c>
      <c r="Q69" s="207">
        <f t="shared" si="3"/>
        <v>0</v>
      </c>
      <c r="R69" s="210">
        <f>+Q69/$Q$105</f>
        <v>0</v>
      </c>
    </row>
    <row r="70" spans="1:18" hidden="1" x14ac:dyDescent="0.2">
      <c r="A70" s="211"/>
      <c r="B70" s="212">
        <v>2020</v>
      </c>
      <c r="C70" s="213"/>
      <c r="D70" s="214"/>
      <c r="E70" s="214"/>
      <c r="F70" s="214"/>
      <c r="G70" s="214"/>
      <c r="H70" s="214"/>
      <c r="I70" s="215">
        <f t="shared" ref="I70:I107" si="10">SUM(C70:H70)</f>
        <v>0</v>
      </c>
      <c r="J70" s="213"/>
      <c r="K70" s="214"/>
      <c r="L70" s="214"/>
      <c r="M70" s="214"/>
      <c r="N70" s="215">
        <f t="shared" ref="N70:N107" si="11">SUM(J70:M70)</f>
        <v>0</v>
      </c>
      <c r="O70" s="216"/>
      <c r="P70" s="214">
        <f t="shared" ref="P70:P108" si="12">+O70</f>
        <v>0</v>
      </c>
      <c r="Q70" s="214">
        <f t="shared" ref="Q70:Q107" si="13">+I70+N70+P70</f>
        <v>0</v>
      </c>
      <c r="R70" s="217">
        <f>+Q70/$Q$106</f>
        <v>0</v>
      </c>
    </row>
    <row r="71" spans="1:18" hidden="1" x14ac:dyDescent="0.2">
      <c r="A71" s="211"/>
      <c r="B71" s="212">
        <v>2021</v>
      </c>
      <c r="C71" s="213"/>
      <c r="D71" s="214"/>
      <c r="E71" s="214"/>
      <c r="F71" s="214"/>
      <c r="G71" s="214"/>
      <c r="H71" s="214"/>
      <c r="I71" s="215">
        <f t="shared" si="10"/>
        <v>0</v>
      </c>
      <c r="J71" s="213"/>
      <c r="K71" s="214"/>
      <c r="L71" s="214"/>
      <c r="M71" s="214"/>
      <c r="N71" s="215">
        <f t="shared" si="11"/>
        <v>0</v>
      </c>
      <c r="O71" s="216"/>
      <c r="P71" s="214">
        <f t="shared" si="12"/>
        <v>0</v>
      </c>
      <c r="Q71" s="214">
        <f t="shared" si="13"/>
        <v>0</v>
      </c>
      <c r="R71" s="217">
        <f>+Q71/$Q$107</f>
        <v>0</v>
      </c>
    </row>
    <row r="72" spans="1:18" ht="12.75" hidden="1" thickBot="1" x14ac:dyDescent="0.25">
      <c r="A72" s="234"/>
      <c r="B72" s="224" t="s">
        <v>389</v>
      </c>
      <c r="C72" s="235"/>
      <c r="D72" s="237"/>
      <c r="E72" s="237"/>
      <c r="F72" s="237"/>
      <c r="G72" s="237"/>
      <c r="H72" s="237"/>
      <c r="I72" s="238">
        <f t="shared" si="10"/>
        <v>0</v>
      </c>
      <c r="J72" s="235"/>
      <c r="K72" s="237"/>
      <c r="L72" s="237"/>
      <c r="M72" s="237"/>
      <c r="N72" s="238">
        <f t="shared" si="11"/>
        <v>0</v>
      </c>
      <c r="O72" s="239"/>
      <c r="P72" s="237">
        <f t="shared" si="12"/>
        <v>0</v>
      </c>
      <c r="Q72" s="237">
        <f t="shared" si="13"/>
        <v>0</v>
      </c>
      <c r="R72" s="240"/>
    </row>
    <row r="73" spans="1:18" hidden="1" x14ac:dyDescent="0.2">
      <c r="A73" s="204" t="s">
        <v>407</v>
      </c>
      <c r="B73" s="205">
        <v>2019</v>
      </c>
      <c r="C73" s="206"/>
      <c r="D73" s="207"/>
      <c r="E73" s="207"/>
      <c r="F73" s="207"/>
      <c r="G73" s="207"/>
      <c r="H73" s="207"/>
      <c r="I73" s="208">
        <f t="shared" si="10"/>
        <v>0</v>
      </c>
      <c r="J73" s="206"/>
      <c r="K73" s="207"/>
      <c r="L73" s="207"/>
      <c r="M73" s="207"/>
      <c r="N73" s="208">
        <f t="shared" si="11"/>
        <v>0</v>
      </c>
      <c r="O73" s="209"/>
      <c r="P73" s="207">
        <f t="shared" si="12"/>
        <v>0</v>
      </c>
      <c r="Q73" s="207">
        <f t="shared" si="13"/>
        <v>0</v>
      </c>
      <c r="R73" s="210">
        <f>+Q73/$Q$105</f>
        <v>0</v>
      </c>
    </row>
    <row r="74" spans="1:18" hidden="1" x14ac:dyDescent="0.2">
      <c r="A74" s="211"/>
      <c r="B74" s="212">
        <v>2020</v>
      </c>
      <c r="C74" s="213"/>
      <c r="D74" s="214"/>
      <c r="E74" s="214"/>
      <c r="F74" s="214"/>
      <c r="G74" s="214"/>
      <c r="H74" s="214"/>
      <c r="I74" s="215">
        <f t="shared" si="10"/>
        <v>0</v>
      </c>
      <c r="J74" s="213"/>
      <c r="K74" s="214"/>
      <c r="L74" s="214"/>
      <c r="M74" s="214"/>
      <c r="N74" s="215">
        <f t="shared" si="11"/>
        <v>0</v>
      </c>
      <c r="O74" s="216"/>
      <c r="P74" s="214">
        <f t="shared" si="12"/>
        <v>0</v>
      </c>
      <c r="Q74" s="214">
        <f t="shared" si="13"/>
        <v>0</v>
      </c>
      <c r="R74" s="217">
        <f>+Q74/$Q$106</f>
        <v>0</v>
      </c>
    </row>
    <row r="75" spans="1:18" hidden="1" x14ac:dyDescent="0.2">
      <c r="A75" s="211"/>
      <c r="B75" s="212">
        <v>2021</v>
      </c>
      <c r="C75" s="213"/>
      <c r="D75" s="214"/>
      <c r="E75" s="214"/>
      <c r="F75" s="214"/>
      <c r="G75" s="214"/>
      <c r="H75" s="214"/>
      <c r="I75" s="215">
        <f t="shared" si="10"/>
        <v>0</v>
      </c>
      <c r="J75" s="213"/>
      <c r="K75" s="214"/>
      <c r="L75" s="214"/>
      <c r="M75" s="214"/>
      <c r="N75" s="215">
        <f t="shared" si="11"/>
        <v>0</v>
      </c>
      <c r="O75" s="216"/>
      <c r="P75" s="214">
        <f t="shared" si="12"/>
        <v>0</v>
      </c>
      <c r="Q75" s="214">
        <f t="shared" si="13"/>
        <v>0</v>
      </c>
      <c r="R75" s="217">
        <f>+Q75/$Q$107</f>
        <v>0</v>
      </c>
    </row>
    <row r="76" spans="1:18" ht="12.75" hidden="1" thickBot="1" x14ac:dyDescent="0.25">
      <c r="A76" s="234"/>
      <c r="B76" s="224" t="s">
        <v>389</v>
      </c>
      <c r="C76" s="235"/>
      <c r="D76" s="237"/>
      <c r="E76" s="237"/>
      <c r="F76" s="237"/>
      <c r="G76" s="237"/>
      <c r="H76" s="237"/>
      <c r="I76" s="238">
        <f t="shared" si="10"/>
        <v>0</v>
      </c>
      <c r="J76" s="235"/>
      <c r="K76" s="237"/>
      <c r="L76" s="237"/>
      <c r="M76" s="237"/>
      <c r="N76" s="238">
        <f t="shared" si="11"/>
        <v>0</v>
      </c>
      <c r="O76" s="239"/>
      <c r="P76" s="237">
        <f t="shared" si="12"/>
        <v>0</v>
      </c>
      <c r="Q76" s="237">
        <f t="shared" si="13"/>
        <v>0</v>
      </c>
      <c r="R76" s="240"/>
    </row>
    <row r="77" spans="1:18" hidden="1" x14ac:dyDescent="0.2">
      <c r="A77" s="204" t="s">
        <v>408</v>
      </c>
      <c r="B77" s="205">
        <v>2019</v>
      </c>
      <c r="C77" s="206"/>
      <c r="D77" s="207"/>
      <c r="E77" s="207"/>
      <c r="F77" s="207"/>
      <c r="G77" s="207"/>
      <c r="H77" s="207"/>
      <c r="I77" s="208">
        <f t="shared" si="10"/>
        <v>0</v>
      </c>
      <c r="J77" s="206"/>
      <c r="K77" s="207"/>
      <c r="L77" s="207"/>
      <c r="M77" s="207"/>
      <c r="N77" s="208">
        <f t="shared" si="11"/>
        <v>0</v>
      </c>
      <c r="O77" s="209"/>
      <c r="P77" s="207">
        <f t="shared" si="12"/>
        <v>0</v>
      </c>
      <c r="Q77" s="207">
        <f t="shared" si="13"/>
        <v>0</v>
      </c>
      <c r="R77" s="210">
        <f>+Q77/$Q$105</f>
        <v>0</v>
      </c>
    </row>
    <row r="78" spans="1:18" hidden="1" x14ac:dyDescent="0.2">
      <c r="A78" s="211"/>
      <c r="B78" s="212">
        <v>2020</v>
      </c>
      <c r="C78" s="213"/>
      <c r="D78" s="214"/>
      <c r="E78" s="214"/>
      <c r="F78" s="214"/>
      <c r="G78" s="214"/>
      <c r="H78" s="214"/>
      <c r="I78" s="215">
        <f t="shared" si="10"/>
        <v>0</v>
      </c>
      <c r="J78" s="213"/>
      <c r="K78" s="214"/>
      <c r="L78" s="214"/>
      <c r="M78" s="214"/>
      <c r="N78" s="215">
        <f t="shared" si="11"/>
        <v>0</v>
      </c>
      <c r="O78" s="216"/>
      <c r="P78" s="214">
        <f t="shared" si="12"/>
        <v>0</v>
      </c>
      <c r="Q78" s="214">
        <f t="shared" si="13"/>
        <v>0</v>
      </c>
      <c r="R78" s="217">
        <f>+Q78/$Q$106</f>
        <v>0</v>
      </c>
    </row>
    <row r="79" spans="1:18" hidden="1" x14ac:dyDescent="0.2">
      <c r="A79" s="211"/>
      <c r="B79" s="212">
        <v>2021</v>
      </c>
      <c r="C79" s="213"/>
      <c r="D79" s="214"/>
      <c r="E79" s="214"/>
      <c r="F79" s="214"/>
      <c r="G79" s="214"/>
      <c r="H79" s="214"/>
      <c r="I79" s="215">
        <f t="shared" si="10"/>
        <v>0</v>
      </c>
      <c r="J79" s="213"/>
      <c r="K79" s="214"/>
      <c r="L79" s="214"/>
      <c r="M79" s="214"/>
      <c r="N79" s="215">
        <f t="shared" si="11"/>
        <v>0</v>
      </c>
      <c r="O79" s="216"/>
      <c r="P79" s="214">
        <f t="shared" si="12"/>
        <v>0</v>
      </c>
      <c r="Q79" s="214">
        <f t="shared" si="13"/>
        <v>0</v>
      </c>
      <c r="R79" s="217">
        <f>+Q79/$Q$107</f>
        <v>0</v>
      </c>
    </row>
    <row r="80" spans="1:18" ht="12.75" hidden="1" thickBot="1" x14ac:dyDescent="0.25">
      <c r="A80" s="234"/>
      <c r="B80" s="224" t="s">
        <v>389</v>
      </c>
      <c r="C80" s="235"/>
      <c r="D80" s="237"/>
      <c r="E80" s="237"/>
      <c r="F80" s="237"/>
      <c r="G80" s="237"/>
      <c r="H80" s="237"/>
      <c r="I80" s="238">
        <f t="shared" si="10"/>
        <v>0</v>
      </c>
      <c r="J80" s="235"/>
      <c r="K80" s="237"/>
      <c r="L80" s="237"/>
      <c r="M80" s="237"/>
      <c r="N80" s="238">
        <f t="shared" si="11"/>
        <v>0</v>
      </c>
      <c r="O80" s="239"/>
      <c r="P80" s="237">
        <f t="shared" si="12"/>
        <v>0</v>
      </c>
      <c r="Q80" s="237">
        <f t="shared" si="13"/>
        <v>0</v>
      </c>
      <c r="R80" s="240"/>
    </row>
    <row r="81" spans="1:18" x14ac:dyDescent="0.2">
      <c r="A81" s="204" t="s">
        <v>409</v>
      </c>
      <c r="B81" s="205">
        <v>2019</v>
      </c>
      <c r="C81" s="206"/>
      <c r="D81" s="207">
        <v>357220754</v>
      </c>
      <c r="E81" s="207"/>
      <c r="F81" s="207">
        <v>30564578</v>
      </c>
      <c r="G81" s="207"/>
      <c r="H81" s="207">
        <v>200000</v>
      </c>
      <c r="I81" s="208">
        <f t="shared" si="10"/>
        <v>387985332</v>
      </c>
      <c r="J81" s="206"/>
      <c r="K81" s="207"/>
      <c r="L81" s="207">
        <v>10000000</v>
      </c>
      <c r="M81" s="207"/>
      <c r="N81" s="208">
        <f t="shared" si="11"/>
        <v>10000000</v>
      </c>
      <c r="O81" s="209"/>
      <c r="P81" s="207">
        <f t="shared" si="12"/>
        <v>0</v>
      </c>
      <c r="Q81" s="207">
        <f t="shared" si="13"/>
        <v>397985332</v>
      </c>
      <c r="R81" s="210">
        <f>+Q81/$Q$105</f>
        <v>3.8168777098400532E-2</v>
      </c>
    </row>
    <row r="82" spans="1:18" x14ac:dyDescent="0.2">
      <c r="A82" s="211"/>
      <c r="B82" s="212">
        <v>2020</v>
      </c>
      <c r="C82" s="213"/>
      <c r="D82" s="214">
        <v>371497393</v>
      </c>
      <c r="E82" s="214"/>
      <c r="F82" s="214">
        <v>73969626</v>
      </c>
      <c r="G82" s="214"/>
      <c r="H82" s="214">
        <v>200000</v>
      </c>
      <c r="I82" s="215">
        <f t="shared" si="10"/>
        <v>445667019</v>
      </c>
      <c r="J82" s="213"/>
      <c r="K82" s="214"/>
      <c r="L82" s="214">
        <v>0</v>
      </c>
      <c r="M82" s="214"/>
      <c r="N82" s="215">
        <f t="shared" si="11"/>
        <v>0</v>
      </c>
      <c r="O82" s="216"/>
      <c r="P82" s="214">
        <f t="shared" si="12"/>
        <v>0</v>
      </c>
      <c r="Q82" s="214">
        <f t="shared" si="13"/>
        <v>445667019</v>
      </c>
      <c r="R82" s="217">
        <f>+Q82/$Q$106</f>
        <v>4.186065276232627E-2</v>
      </c>
    </row>
    <row r="83" spans="1:18" x14ac:dyDescent="0.2">
      <c r="A83" s="211"/>
      <c r="B83" s="212">
        <v>2021</v>
      </c>
      <c r="C83" s="213"/>
      <c r="D83" s="214">
        <v>359257666</v>
      </c>
      <c r="E83" s="214"/>
      <c r="F83" s="214">
        <v>128973712</v>
      </c>
      <c r="G83" s="214"/>
      <c r="H83" s="214">
        <v>249377</v>
      </c>
      <c r="I83" s="215">
        <f t="shared" si="10"/>
        <v>488480755</v>
      </c>
      <c r="J83" s="213"/>
      <c r="K83" s="214"/>
      <c r="L83" s="214"/>
      <c r="M83" s="214"/>
      <c r="N83" s="215">
        <f t="shared" si="11"/>
        <v>0</v>
      </c>
      <c r="O83" s="216"/>
      <c r="P83" s="214">
        <f t="shared" si="12"/>
        <v>0</v>
      </c>
      <c r="Q83" s="214">
        <f t="shared" si="13"/>
        <v>488480755</v>
      </c>
      <c r="R83" s="217">
        <f>+Q83/$Q$107</f>
        <v>4.4658819736833985E-2</v>
      </c>
    </row>
    <row r="84" spans="1:18" ht="12.75" thickBot="1" x14ac:dyDescent="0.25">
      <c r="A84" s="234"/>
      <c r="B84" s="224" t="s">
        <v>389</v>
      </c>
      <c r="C84" s="235"/>
      <c r="D84" s="225">
        <f t="shared" ref="D84:I84" si="14">(D83-D82)/D82</f>
        <v>-3.2947006441038471E-2</v>
      </c>
      <c r="E84" s="237"/>
      <c r="F84" s="225">
        <f t="shared" si="14"/>
        <v>0.74360367862343935</v>
      </c>
      <c r="G84" s="237"/>
      <c r="H84" s="225">
        <f t="shared" si="14"/>
        <v>0.24688499999999999</v>
      </c>
      <c r="I84" s="225">
        <f t="shared" si="14"/>
        <v>9.6066646565111879E-2</v>
      </c>
      <c r="J84" s="235"/>
      <c r="K84" s="237"/>
      <c r="L84" s="237"/>
      <c r="M84" s="237"/>
      <c r="N84" s="238">
        <f t="shared" si="11"/>
        <v>0</v>
      </c>
      <c r="O84" s="239"/>
      <c r="P84" s="237">
        <f t="shared" si="12"/>
        <v>0</v>
      </c>
      <c r="Q84" s="225">
        <f t="shared" ref="Q84" si="15">(Q83-Q82)/Q82</f>
        <v>9.6066646565111879E-2</v>
      </c>
      <c r="R84" s="240"/>
    </row>
    <row r="85" spans="1:18" hidden="1" x14ac:dyDescent="0.2">
      <c r="A85" s="204" t="s">
        <v>410</v>
      </c>
      <c r="B85" s="205">
        <v>2019</v>
      </c>
      <c r="C85" s="206"/>
      <c r="D85" s="207"/>
      <c r="E85" s="207"/>
      <c r="F85" s="207"/>
      <c r="G85" s="207"/>
      <c r="H85" s="207"/>
      <c r="I85" s="208">
        <f t="shared" si="10"/>
        <v>0</v>
      </c>
      <c r="J85" s="206"/>
      <c r="K85" s="207"/>
      <c r="L85" s="207"/>
      <c r="M85" s="207"/>
      <c r="N85" s="208">
        <f t="shared" si="11"/>
        <v>0</v>
      </c>
      <c r="O85" s="209"/>
      <c r="P85" s="207">
        <f t="shared" si="12"/>
        <v>0</v>
      </c>
      <c r="Q85" s="207">
        <f t="shared" si="13"/>
        <v>0</v>
      </c>
      <c r="R85" s="210">
        <f>+Q85/$Q$105</f>
        <v>0</v>
      </c>
    </row>
    <row r="86" spans="1:18" hidden="1" x14ac:dyDescent="0.2">
      <c r="A86" s="211"/>
      <c r="B86" s="212">
        <v>2020</v>
      </c>
      <c r="C86" s="213"/>
      <c r="D86" s="214"/>
      <c r="E86" s="214"/>
      <c r="F86" s="214"/>
      <c r="G86" s="214"/>
      <c r="H86" s="214"/>
      <c r="I86" s="215">
        <f t="shared" si="10"/>
        <v>0</v>
      </c>
      <c r="J86" s="213"/>
      <c r="K86" s="214"/>
      <c r="L86" s="214"/>
      <c r="M86" s="214"/>
      <c r="N86" s="215">
        <f t="shared" si="11"/>
        <v>0</v>
      </c>
      <c r="O86" s="216"/>
      <c r="P86" s="214">
        <f t="shared" si="12"/>
        <v>0</v>
      </c>
      <c r="Q86" s="214">
        <f t="shared" si="13"/>
        <v>0</v>
      </c>
      <c r="R86" s="217">
        <f>+Q86/$Q$106</f>
        <v>0</v>
      </c>
    </row>
    <row r="87" spans="1:18" hidden="1" x14ac:dyDescent="0.2">
      <c r="A87" s="211"/>
      <c r="B87" s="212">
        <v>2021</v>
      </c>
      <c r="C87" s="213"/>
      <c r="D87" s="214"/>
      <c r="E87" s="214"/>
      <c r="F87" s="214"/>
      <c r="G87" s="214"/>
      <c r="H87" s="214"/>
      <c r="I87" s="215">
        <f t="shared" si="10"/>
        <v>0</v>
      </c>
      <c r="J87" s="213"/>
      <c r="K87" s="214"/>
      <c r="L87" s="214"/>
      <c r="M87" s="214"/>
      <c r="N87" s="215">
        <f t="shared" si="11"/>
        <v>0</v>
      </c>
      <c r="O87" s="216"/>
      <c r="P87" s="214">
        <f t="shared" si="12"/>
        <v>0</v>
      </c>
      <c r="Q87" s="214">
        <f t="shared" si="13"/>
        <v>0</v>
      </c>
      <c r="R87" s="217">
        <f>+Q87/$Q$107</f>
        <v>0</v>
      </c>
    </row>
    <row r="88" spans="1:18" ht="12.75" hidden="1" thickBot="1" x14ac:dyDescent="0.25">
      <c r="A88" s="234"/>
      <c r="B88" s="224" t="s">
        <v>389</v>
      </c>
      <c r="C88" s="235"/>
      <c r="D88" s="237"/>
      <c r="E88" s="237"/>
      <c r="F88" s="237"/>
      <c r="G88" s="237"/>
      <c r="H88" s="237"/>
      <c r="I88" s="238">
        <f t="shared" si="10"/>
        <v>0</v>
      </c>
      <c r="J88" s="235"/>
      <c r="K88" s="237"/>
      <c r="L88" s="237"/>
      <c r="M88" s="237"/>
      <c r="N88" s="238">
        <f t="shared" si="11"/>
        <v>0</v>
      </c>
      <c r="O88" s="239"/>
      <c r="P88" s="237">
        <f t="shared" si="12"/>
        <v>0</v>
      </c>
      <c r="Q88" s="237">
        <f t="shared" si="13"/>
        <v>0</v>
      </c>
      <c r="R88" s="240"/>
    </row>
    <row r="89" spans="1:18" x14ac:dyDescent="0.2">
      <c r="A89" s="204" t="s">
        <v>411</v>
      </c>
      <c r="B89" s="205">
        <v>2019</v>
      </c>
      <c r="C89" s="206"/>
      <c r="D89" s="207">
        <v>143162186</v>
      </c>
      <c r="E89" s="207"/>
      <c r="F89" s="207">
        <v>103729554</v>
      </c>
      <c r="G89" s="207"/>
      <c r="H89" s="207"/>
      <c r="I89" s="208">
        <f t="shared" si="10"/>
        <v>246891740</v>
      </c>
      <c r="J89" s="206"/>
      <c r="K89" s="207"/>
      <c r="L89" s="207">
        <v>2470723</v>
      </c>
      <c r="M89" s="207"/>
      <c r="N89" s="208">
        <f t="shared" si="11"/>
        <v>2470723</v>
      </c>
      <c r="O89" s="209"/>
      <c r="P89" s="207">
        <f t="shared" si="12"/>
        <v>0</v>
      </c>
      <c r="Q89" s="207">
        <f t="shared" si="13"/>
        <v>249362463</v>
      </c>
      <c r="R89" s="210">
        <f>+Q89/$Q$105</f>
        <v>2.3915103149970234E-2</v>
      </c>
    </row>
    <row r="90" spans="1:18" x14ac:dyDescent="0.2">
      <c r="A90" s="211"/>
      <c r="B90" s="212">
        <v>2020</v>
      </c>
      <c r="C90" s="213"/>
      <c r="D90" s="214">
        <v>140047554</v>
      </c>
      <c r="E90" s="214"/>
      <c r="F90" s="214">
        <v>167882882</v>
      </c>
      <c r="G90" s="214"/>
      <c r="H90" s="214"/>
      <c r="I90" s="215">
        <f t="shared" si="10"/>
        <v>307930436</v>
      </c>
      <c r="J90" s="213"/>
      <c r="K90" s="214"/>
      <c r="L90" s="214">
        <v>0</v>
      </c>
      <c r="M90" s="214"/>
      <c r="N90" s="215">
        <f t="shared" si="11"/>
        <v>0</v>
      </c>
      <c r="O90" s="216"/>
      <c r="P90" s="214">
        <f t="shared" si="12"/>
        <v>0</v>
      </c>
      <c r="Q90" s="214">
        <f t="shared" si="13"/>
        <v>307930436</v>
      </c>
      <c r="R90" s="217">
        <f>+Q90/$Q$106</f>
        <v>2.8923318322435103E-2</v>
      </c>
    </row>
    <row r="91" spans="1:18" ht="12.75" x14ac:dyDescent="0.2">
      <c r="A91" s="211"/>
      <c r="B91" s="212">
        <v>2021</v>
      </c>
      <c r="C91" s="213"/>
      <c r="D91" s="242">
        <v>132257580</v>
      </c>
      <c r="E91" s="242"/>
      <c r="F91" s="242">
        <v>122703291</v>
      </c>
      <c r="G91" s="214"/>
      <c r="H91" s="214"/>
      <c r="I91" s="215">
        <f t="shared" si="10"/>
        <v>254960871</v>
      </c>
      <c r="J91" s="213"/>
      <c r="K91" s="214"/>
      <c r="L91" s="214"/>
      <c r="M91" s="214"/>
      <c r="N91" s="215">
        <f t="shared" si="11"/>
        <v>0</v>
      </c>
      <c r="O91" s="216"/>
      <c r="P91" s="214">
        <f t="shared" si="12"/>
        <v>0</v>
      </c>
      <c r="Q91" s="214">
        <f t="shared" si="13"/>
        <v>254960871</v>
      </c>
      <c r="R91" s="217">
        <f>+Q91/$Q$107</f>
        <v>2.33095192827713E-2</v>
      </c>
    </row>
    <row r="92" spans="1:18" ht="12.75" thickBot="1" x14ac:dyDescent="0.25">
      <c r="A92" s="234"/>
      <c r="B92" s="224" t="s">
        <v>389</v>
      </c>
      <c r="C92" s="235"/>
      <c r="D92" s="225">
        <f t="shared" ref="D92:F92" si="16">(D91-D90)/D90</f>
        <v>-5.5623777620564509E-2</v>
      </c>
      <c r="E92" s="237"/>
      <c r="F92" s="225">
        <f t="shared" si="16"/>
        <v>-0.26911374442571223</v>
      </c>
      <c r="G92" s="237"/>
      <c r="H92" s="237"/>
      <c r="I92" s="225">
        <f t="shared" ref="I92" si="17">(I91-I90)/I90</f>
        <v>-0.17201795862751287</v>
      </c>
      <c r="J92" s="235"/>
      <c r="K92" s="237"/>
      <c r="L92" s="237"/>
      <c r="M92" s="237"/>
      <c r="N92" s="238">
        <f t="shared" si="11"/>
        <v>0</v>
      </c>
      <c r="O92" s="239"/>
      <c r="P92" s="237">
        <f t="shared" si="12"/>
        <v>0</v>
      </c>
      <c r="Q92" s="225">
        <f t="shared" ref="Q92" si="18">(Q91-Q90)/Q90</f>
        <v>-0.17201795862751287</v>
      </c>
      <c r="R92" s="240"/>
    </row>
    <row r="93" spans="1:18" x14ac:dyDescent="0.2">
      <c r="A93" s="204" t="s">
        <v>412</v>
      </c>
      <c r="B93" s="205">
        <v>2019</v>
      </c>
      <c r="C93" s="206"/>
      <c r="D93" s="207"/>
      <c r="E93" s="207"/>
      <c r="F93" s="207"/>
      <c r="G93" s="207"/>
      <c r="H93" s="207"/>
      <c r="I93" s="208">
        <f t="shared" si="10"/>
        <v>0</v>
      </c>
      <c r="J93" s="206"/>
      <c r="K93" s="207"/>
      <c r="L93" s="207"/>
      <c r="M93" s="207"/>
      <c r="N93" s="208">
        <f t="shared" si="11"/>
        <v>0</v>
      </c>
      <c r="O93" s="209"/>
      <c r="P93" s="207">
        <f t="shared" si="12"/>
        <v>0</v>
      </c>
      <c r="Q93" s="207">
        <f t="shared" si="13"/>
        <v>0</v>
      </c>
      <c r="R93" s="210">
        <f>+Q93/$Q$105</f>
        <v>0</v>
      </c>
    </row>
    <row r="94" spans="1:18" x14ac:dyDescent="0.2">
      <c r="A94" s="211"/>
      <c r="B94" s="212">
        <v>2020</v>
      </c>
      <c r="C94" s="213"/>
      <c r="D94" s="214"/>
      <c r="E94" s="214"/>
      <c r="F94" s="214">
        <v>718300</v>
      </c>
      <c r="G94" s="214"/>
      <c r="H94" s="214"/>
      <c r="I94" s="215">
        <f t="shared" si="10"/>
        <v>718300</v>
      </c>
      <c r="J94" s="213"/>
      <c r="K94" s="214"/>
      <c r="L94" s="214"/>
      <c r="M94" s="214"/>
      <c r="N94" s="215">
        <f t="shared" si="11"/>
        <v>0</v>
      </c>
      <c r="O94" s="216"/>
      <c r="P94" s="214">
        <f t="shared" si="12"/>
        <v>0</v>
      </c>
      <c r="Q94" s="214">
        <f t="shared" si="13"/>
        <v>718300</v>
      </c>
      <c r="R94" s="217">
        <f>+Q94/$Q$106</f>
        <v>6.7468548484129492E-5</v>
      </c>
    </row>
    <row r="95" spans="1:18" x14ac:dyDescent="0.2">
      <c r="A95" s="211"/>
      <c r="B95" s="212">
        <v>2021</v>
      </c>
      <c r="C95" s="213"/>
      <c r="D95" s="214"/>
      <c r="E95" s="214"/>
      <c r="F95" s="214">
        <v>272911</v>
      </c>
      <c r="G95" s="214"/>
      <c r="H95" s="214"/>
      <c r="I95" s="215">
        <f t="shared" si="10"/>
        <v>272911</v>
      </c>
      <c r="J95" s="213"/>
      <c r="K95" s="214"/>
      <c r="L95" s="214"/>
      <c r="M95" s="214"/>
      <c r="N95" s="215">
        <f t="shared" si="11"/>
        <v>0</v>
      </c>
      <c r="O95" s="216"/>
      <c r="P95" s="214">
        <f t="shared" si="12"/>
        <v>0</v>
      </c>
      <c r="Q95" s="214">
        <f t="shared" si="13"/>
        <v>272911</v>
      </c>
      <c r="R95" s="217">
        <f>+Q95/$Q$107</f>
        <v>2.4950590229903936E-5</v>
      </c>
    </row>
    <row r="96" spans="1:18" ht="12.75" thickBot="1" x14ac:dyDescent="0.25">
      <c r="A96" s="234"/>
      <c r="B96" s="224" t="s">
        <v>389</v>
      </c>
      <c r="C96" s="235"/>
      <c r="D96" s="237"/>
      <c r="E96" s="237"/>
      <c r="F96" s="225">
        <f t="shared" ref="F96" si="19">(F95-F94)/F94</f>
        <v>-0.6200598635667548</v>
      </c>
      <c r="G96" s="237"/>
      <c r="H96" s="237"/>
      <c r="I96" s="225">
        <f t="shared" ref="I96" si="20">(I95-I94)/I94</f>
        <v>-0.6200598635667548</v>
      </c>
      <c r="J96" s="235"/>
      <c r="K96" s="237"/>
      <c r="L96" s="237"/>
      <c r="M96" s="237"/>
      <c r="N96" s="238">
        <f t="shared" si="11"/>
        <v>0</v>
      </c>
      <c r="O96" s="239"/>
      <c r="P96" s="237">
        <f t="shared" si="12"/>
        <v>0</v>
      </c>
      <c r="Q96" s="225">
        <f t="shared" ref="Q96" si="21">(Q95-Q94)/Q94</f>
        <v>-0.6200598635667548</v>
      </c>
      <c r="R96" s="240"/>
    </row>
    <row r="97" spans="1:18" x14ac:dyDescent="0.2">
      <c r="A97" s="204" t="s">
        <v>413</v>
      </c>
      <c r="B97" s="205">
        <v>2019</v>
      </c>
      <c r="C97" s="206"/>
      <c r="D97" s="207">
        <v>163697170</v>
      </c>
      <c r="E97" s="207">
        <v>1476459864</v>
      </c>
      <c r="F97" s="207"/>
      <c r="G97" s="207"/>
      <c r="H97" s="207"/>
      <c r="I97" s="208">
        <f t="shared" si="10"/>
        <v>1640157034</v>
      </c>
      <c r="J97" s="206"/>
      <c r="K97" s="207"/>
      <c r="L97" s="207"/>
      <c r="M97" s="207"/>
      <c r="N97" s="208">
        <f t="shared" si="11"/>
        <v>0</v>
      </c>
      <c r="O97" s="209"/>
      <c r="P97" s="207">
        <f t="shared" si="12"/>
        <v>0</v>
      </c>
      <c r="Q97" s="207">
        <f t="shared" si="13"/>
        <v>1640157034</v>
      </c>
      <c r="R97" s="210">
        <f>+Q97/$Q$105</f>
        <v>0.15729923493039621</v>
      </c>
    </row>
    <row r="98" spans="1:18" x14ac:dyDescent="0.2">
      <c r="A98" s="211"/>
      <c r="B98" s="212">
        <v>2020</v>
      </c>
      <c r="C98" s="213"/>
      <c r="D98" s="214">
        <v>73296953</v>
      </c>
      <c r="E98" s="214">
        <v>1476825739</v>
      </c>
      <c r="F98" s="214"/>
      <c r="G98" s="214"/>
      <c r="H98" s="214"/>
      <c r="I98" s="215">
        <f t="shared" si="10"/>
        <v>1550122692</v>
      </c>
      <c r="J98" s="213"/>
      <c r="K98" s="214"/>
      <c r="L98" s="214"/>
      <c r="M98" s="214"/>
      <c r="N98" s="215">
        <f t="shared" si="11"/>
        <v>0</v>
      </c>
      <c r="O98" s="216"/>
      <c r="P98" s="214">
        <f t="shared" si="12"/>
        <v>0</v>
      </c>
      <c r="Q98" s="214">
        <f t="shared" si="13"/>
        <v>1550122692</v>
      </c>
      <c r="R98" s="217">
        <f>+Q98/$Q$106</f>
        <v>0.14560006682660634</v>
      </c>
    </row>
    <row r="99" spans="1:18" ht="12.75" x14ac:dyDescent="0.2">
      <c r="A99" s="211"/>
      <c r="B99" s="212">
        <v>2021</v>
      </c>
      <c r="C99" s="213"/>
      <c r="D99" s="242">
        <v>167675095</v>
      </c>
      <c r="E99" s="242">
        <v>1481456195</v>
      </c>
      <c r="F99" s="214"/>
      <c r="G99" s="214"/>
      <c r="H99" s="214"/>
      <c r="I99" s="215">
        <f t="shared" si="10"/>
        <v>1649131290</v>
      </c>
      <c r="J99" s="213"/>
      <c r="K99" s="214"/>
      <c r="L99" s="214"/>
      <c r="M99" s="214"/>
      <c r="N99" s="215">
        <f t="shared" si="11"/>
        <v>0</v>
      </c>
      <c r="O99" s="216"/>
      <c r="P99" s="214">
        <f t="shared" si="12"/>
        <v>0</v>
      </c>
      <c r="Q99" s="214">
        <f t="shared" si="13"/>
        <v>1649131290</v>
      </c>
      <c r="R99" s="217">
        <f>+Q99/$Q$107</f>
        <v>0.15077002778232784</v>
      </c>
    </row>
    <row r="100" spans="1:18" ht="12.75" thickBot="1" x14ac:dyDescent="0.25">
      <c r="A100" s="234"/>
      <c r="B100" s="224" t="s">
        <v>389</v>
      </c>
      <c r="C100" s="235"/>
      <c r="D100" s="225">
        <f t="shared" ref="D100:E100" si="22">(D99-D98)/D98</f>
        <v>1.2876134428125545</v>
      </c>
      <c r="E100" s="225">
        <f t="shared" si="22"/>
        <v>3.1354112253862876E-3</v>
      </c>
      <c r="F100" s="237"/>
      <c r="G100" s="237"/>
      <c r="H100" s="237"/>
      <c r="I100" s="225">
        <f t="shared" ref="I100" si="23">(I99-I98)/I98</f>
        <v>6.3871459021257918E-2</v>
      </c>
      <c r="J100" s="235"/>
      <c r="K100" s="237"/>
      <c r="L100" s="237"/>
      <c r="M100" s="237"/>
      <c r="N100" s="238">
        <f t="shared" si="11"/>
        <v>0</v>
      </c>
      <c r="O100" s="239"/>
      <c r="P100" s="237">
        <f t="shared" si="12"/>
        <v>0</v>
      </c>
      <c r="Q100" s="225">
        <f t="shared" ref="Q100" si="24">(Q99-Q98)/Q98</f>
        <v>6.3871459021257918E-2</v>
      </c>
      <c r="R100" s="240"/>
    </row>
    <row r="101" spans="1:18" hidden="1" x14ac:dyDescent="0.2">
      <c r="A101" s="204" t="s">
        <v>414</v>
      </c>
      <c r="B101" s="205">
        <v>2019</v>
      </c>
      <c r="C101" s="206"/>
      <c r="D101" s="207"/>
      <c r="E101" s="207"/>
      <c r="F101" s="207"/>
      <c r="G101" s="207"/>
      <c r="H101" s="207"/>
      <c r="I101" s="208">
        <f t="shared" si="10"/>
        <v>0</v>
      </c>
      <c r="J101" s="206"/>
      <c r="K101" s="207"/>
      <c r="L101" s="207"/>
      <c r="M101" s="207"/>
      <c r="N101" s="208">
        <f t="shared" si="11"/>
        <v>0</v>
      </c>
      <c r="O101" s="209"/>
      <c r="P101" s="207">
        <f t="shared" si="12"/>
        <v>0</v>
      </c>
      <c r="Q101" s="207">
        <f t="shared" si="13"/>
        <v>0</v>
      </c>
      <c r="R101" s="210">
        <f>+Q101/$Q$105</f>
        <v>0</v>
      </c>
    </row>
    <row r="102" spans="1:18" hidden="1" x14ac:dyDescent="0.2">
      <c r="A102" s="211"/>
      <c r="B102" s="212">
        <v>2020</v>
      </c>
      <c r="C102" s="213"/>
      <c r="D102" s="214"/>
      <c r="E102" s="214"/>
      <c r="F102" s="214"/>
      <c r="G102" s="214"/>
      <c r="H102" s="214"/>
      <c r="I102" s="215">
        <f t="shared" si="10"/>
        <v>0</v>
      </c>
      <c r="J102" s="213"/>
      <c r="K102" s="214"/>
      <c r="L102" s="214"/>
      <c r="M102" s="214"/>
      <c r="N102" s="215">
        <f t="shared" si="11"/>
        <v>0</v>
      </c>
      <c r="O102" s="216"/>
      <c r="P102" s="214">
        <f t="shared" si="12"/>
        <v>0</v>
      </c>
      <c r="Q102" s="214">
        <f t="shared" si="13"/>
        <v>0</v>
      </c>
      <c r="R102" s="217">
        <f>+Q102/$Q$106</f>
        <v>0</v>
      </c>
    </row>
    <row r="103" spans="1:18" hidden="1" x14ac:dyDescent="0.2">
      <c r="A103" s="211"/>
      <c r="B103" s="212">
        <v>2021</v>
      </c>
      <c r="C103" s="213"/>
      <c r="D103" s="214"/>
      <c r="E103" s="214"/>
      <c r="F103" s="214"/>
      <c r="G103" s="214"/>
      <c r="H103" s="214"/>
      <c r="I103" s="215">
        <f t="shared" si="10"/>
        <v>0</v>
      </c>
      <c r="J103" s="213"/>
      <c r="K103" s="214"/>
      <c r="L103" s="214"/>
      <c r="M103" s="214"/>
      <c r="N103" s="215">
        <f t="shared" si="11"/>
        <v>0</v>
      </c>
      <c r="O103" s="216"/>
      <c r="P103" s="214">
        <f t="shared" si="12"/>
        <v>0</v>
      </c>
      <c r="Q103" s="214">
        <f t="shared" si="13"/>
        <v>0</v>
      </c>
      <c r="R103" s="217">
        <f>+Q103/$Q$107</f>
        <v>0</v>
      </c>
    </row>
    <row r="104" spans="1:18" ht="12.75" hidden="1" thickBot="1" x14ac:dyDescent="0.25">
      <c r="A104" s="234"/>
      <c r="B104" s="224" t="s">
        <v>389</v>
      </c>
      <c r="C104" s="235"/>
      <c r="D104" s="237"/>
      <c r="E104" s="237"/>
      <c r="F104" s="237"/>
      <c r="G104" s="237"/>
      <c r="H104" s="237"/>
      <c r="I104" s="238">
        <f t="shared" si="10"/>
        <v>0</v>
      </c>
      <c r="J104" s="235"/>
      <c r="K104" s="237"/>
      <c r="L104" s="237"/>
      <c r="M104" s="237"/>
      <c r="N104" s="238">
        <f t="shared" si="11"/>
        <v>0</v>
      </c>
      <c r="O104" s="239"/>
      <c r="P104" s="237">
        <f t="shared" si="12"/>
        <v>0</v>
      </c>
      <c r="Q104" s="237">
        <f t="shared" si="13"/>
        <v>0</v>
      </c>
      <c r="R104" s="240"/>
    </row>
    <row r="105" spans="1:18" x14ac:dyDescent="0.2">
      <c r="A105" s="1738" t="s">
        <v>0</v>
      </c>
      <c r="B105" s="205">
        <v>2019</v>
      </c>
      <c r="C105" s="229"/>
      <c r="D105" s="230">
        <f>+D5+D9+D13+D17+D21+D25+D29+D33+D37+D41+D45+D49+D53+D57+D61+D65+D69+D73+D77+D81+D85+D89+D93+D97+D101</f>
        <v>7015154746</v>
      </c>
      <c r="E105" s="230">
        <f t="shared" ref="E105:H107" si="25">+E5+E9+E13+E17+E21+E25+E29+E33+E37+E41+E45+E49+E53+E57+E61+E65+E69+E73+E77+E81+E85+E89+E93+E97+E101</f>
        <v>1476546270</v>
      </c>
      <c r="F105" s="230">
        <f t="shared" si="25"/>
        <v>1558589756</v>
      </c>
      <c r="G105" s="230"/>
      <c r="H105" s="230">
        <f t="shared" si="25"/>
        <v>68954343</v>
      </c>
      <c r="I105" s="231">
        <f t="shared" si="10"/>
        <v>10119245115</v>
      </c>
      <c r="J105" s="229"/>
      <c r="K105" s="230"/>
      <c r="L105" s="230">
        <f t="shared" ref="L105:L107" si="26">+L5+L9+L13+L17+L21+L25+L29+L33+L37+L41+L45+L49+L53+L57+L61+L65+L69+L73+L77+L81+L85+L89+L93+L97+L101</f>
        <v>307741607</v>
      </c>
      <c r="M105" s="230"/>
      <c r="N105" s="231">
        <f t="shared" si="11"/>
        <v>307741607</v>
      </c>
      <c r="O105" s="232"/>
      <c r="P105" s="230">
        <f t="shared" si="12"/>
        <v>0</v>
      </c>
      <c r="Q105" s="230">
        <f t="shared" si="13"/>
        <v>10426986722</v>
      </c>
      <c r="R105" s="233">
        <f>+Q105/$Q$105</f>
        <v>1</v>
      </c>
    </row>
    <row r="106" spans="1:18" x14ac:dyDescent="0.2">
      <c r="A106" s="243"/>
      <c r="B106" s="212">
        <v>2020</v>
      </c>
      <c r="C106" s="213"/>
      <c r="D106" s="230">
        <f t="shared" ref="D106:E107" si="27">+D6+D10+D14+D18+D22+D26+D30+D34+D38+D42+D46+D50+D54+D58+D62+D66+D70+D74+D78+D82+D86+D90+D94+D98+D102</f>
        <v>7261748214</v>
      </c>
      <c r="E106" s="230">
        <f t="shared" si="27"/>
        <v>1476862146</v>
      </c>
      <c r="F106" s="230">
        <f t="shared" si="25"/>
        <v>1493549673</v>
      </c>
      <c r="G106" s="230"/>
      <c r="H106" s="230">
        <f t="shared" si="25"/>
        <v>68939343</v>
      </c>
      <c r="I106" s="215">
        <f t="shared" si="10"/>
        <v>10301099376</v>
      </c>
      <c r="J106" s="213"/>
      <c r="K106" s="214"/>
      <c r="L106" s="230">
        <f t="shared" si="26"/>
        <v>345342798</v>
      </c>
      <c r="M106" s="214"/>
      <c r="N106" s="215">
        <f t="shared" si="11"/>
        <v>345342798</v>
      </c>
      <c r="O106" s="216"/>
      <c r="P106" s="214">
        <f t="shared" si="12"/>
        <v>0</v>
      </c>
      <c r="Q106" s="214">
        <f t="shared" si="13"/>
        <v>10646442174</v>
      </c>
      <c r="R106" s="217">
        <f>+Q106/$Q$106</f>
        <v>1</v>
      </c>
    </row>
    <row r="107" spans="1:18" x14ac:dyDescent="0.2">
      <c r="A107" s="243"/>
      <c r="B107" s="212">
        <v>2021</v>
      </c>
      <c r="C107" s="213"/>
      <c r="D107" s="230">
        <f t="shared" si="27"/>
        <v>7504436322</v>
      </c>
      <c r="E107" s="230">
        <f t="shared" si="27"/>
        <v>1481479154</v>
      </c>
      <c r="F107" s="230">
        <f t="shared" si="25"/>
        <v>1628254589</v>
      </c>
      <c r="G107" s="230"/>
      <c r="H107" s="230">
        <f t="shared" si="25"/>
        <v>68965926</v>
      </c>
      <c r="I107" s="215">
        <f t="shared" si="10"/>
        <v>10683135991</v>
      </c>
      <c r="J107" s="213"/>
      <c r="K107" s="214"/>
      <c r="L107" s="230">
        <f t="shared" si="26"/>
        <v>254921886</v>
      </c>
      <c r="M107" s="214"/>
      <c r="N107" s="215">
        <f t="shared" si="11"/>
        <v>254921886</v>
      </c>
      <c r="O107" s="216"/>
      <c r="P107" s="214">
        <f t="shared" si="12"/>
        <v>0</v>
      </c>
      <c r="Q107" s="214">
        <f t="shared" si="13"/>
        <v>10938057877</v>
      </c>
      <c r="R107" s="217">
        <f>+Q107/$Q$107</f>
        <v>1</v>
      </c>
    </row>
    <row r="108" spans="1:18" ht="12.75" thickBot="1" x14ac:dyDescent="0.25">
      <c r="A108" s="234"/>
      <c r="B108" s="224" t="s">
        <v>389</v>
      </c>
      <c r="C108" s="235"/>
      <c r="D108" s="225">
        <f t="shared" ref="D108:I108" si="28">(D107-D106)/D106</f>
        <v>3.3420066469960923E-2</v>
      </c>
      <c r="E108" s="225">
        <f t="shared" si="28"/>
        <v>3.1262281401855363E-3</v>
      </c>
      <c r="F108" s="225">
        <f t="shared" si="28"/>
        <v>9.0191118805862447E-2</v>
      </c>
      <c r="G108" s="237"/>
      <c r="H108" s="225">
        <f t="shared" si="28"/>
        <v>3.8559984535970989E-4</v>
      </c>
      <c r="I108" s="225">
        <f t="shared" si="28"/>
        <v>3.7086974997065592E-2</v>
      </c>
      <c r="J108" s="235"/>
      <c r="K108" s="237"/>
      <c r="L108" s="225">
        <f t="shared" ref="L108:N108" si="29">(L107-L106)/L106</f>
        <v>-0.26182944171315831</v>
      </c>
      <c r="M108" s="237"/>
      <c r="N108" s="225">
        <f t="shared" si="29"/>
        <v>-0.26182944171315831</v>
      </c>
      <c r="O108" s="239"/>
      <c r="P108" s="237">
        <f t="shared" si="12"/>
        <v>0</v>
      </c>
      <c r="Q108" s="225">
        <f t="shared" ref="Q108" si="30">(Q107-Q106)/Q106</f>
        <v>2.7390906580243641E-2</v>
      </c>
      <c r="R108" s="240"/>
    </row>
  </sheetData>
  <mergeCells count="6">
    <mergeCell ref="Q3:R3"/>
    <mergeCell ref="A3:A4"/>
    <mergeCell ref="B3:B4"/>
    <mergeCell ref="C3:I3"/>
    <mergeCell ref="J3:N3"/>
    <mergeCell ref="O3:P3"/>
  </mergeCells>
  <printOptions horizontalCentered="1"/>
  <pageMargins left="0.25" right="0.25" top="0.75" bottom="0.75" header="0.3" footer="0.3"/>
  <pageSetup paperSize="9" scale="44" orientation="portrait"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D250"/>
  <sheetViews>
    <sheetView topLeftCell="A196" zoomScale="80" zoomScaleNormal="80" workbookViewId="0">
      <selection activeCell="A216" sqref="A216"/>
    </sheetView>
  </sheetViews>
  <sheetFormatPr baseColWidth="10" defaultColWidth="11.42578125" defaultRowHeight="12.75" x14ac:dyDescent="0.2"/>
  <cols>
    <col min="1" max="1" width="41.28515625" style="179" customWidth="1"/>
    <col min="2" max="2" width="8.7109375" style="180" customWidth="1"/>
    <col min="3" max="4" width="11" style="180" customWidth="1"/>
    <col min="5" max="5" width="8.28515625" style="179" customWidth="1"/>
    <col min="6" max="11" width="7" style="179" customWidth="1"/>
    <col min="12" max="12" width="9.85546875" style="180" customWidth="1"/>
    <col min="13" max="13" width="21.28515625" style="886" customWidth="1"/>
    <col min="14" max="14" width="9.5703125" style="180" customWidth="1"/>
    <col min="15" max="16" width="10" style="180" customWidth="1"/>
    <col min="17" max="17" width="9.7109375" style="884" customWidth="1"/>
    <col min="18" max="18" width="7" style="180" customWidth="1"/>
    <col min="19" max="23" width="7" style="884" customWidth="1"/>
    <col min="24" max="24" width="10.7109375" style="180" customWidth="1"/>
    <col min="25" max="25" width="21" style="1622" customWidth="1"/>
    <col min="26" max="26" width="1.7109375" style="181" customWidth="1"/>
    <col min="27" max="28" width="10.7109375" style="1654" customWidth="1"/>
    <col min="29" max="30" width="10.7109375" style="1564" customWidth="1"/>
    <col min="31" max="16384" width="11.42578125" style="182"/>
  </cols>
  <sheetData>
    <row r="1" spans="1:30" s="908" customFormat="1" ht="15.75" x14ac:dyDescent="0.2">
      <c r="A1" s="903" t="s">
        <v>257</v>
      </c>
      <c r="B1" s="904"/>
      <c r="C1" s="904"/>
      <c r="D1" s="904"/>
      <c r="E1" s="905"/>
      <c r="F1" s="905"/>
      <c r="G1" s="905"/>
      <c r="H1" s="905"/>
      <c r="I1" s="905"/>
      <c r="J1" s="905"/>
      <c r="K1" s="905"/>
      <c r="L1" s="904"/>
      <c r="M1" s="906"/>
      <c r="N1" s="904"/>
      <c r="O1" s="904"/>
      <c r="P1" s="904"/>
      <c r="Q1" s="907"/>
      <c r="R1" s="904"/>
      <c r="S1" s="907"/>
      <c r="T1" s="907"/>
      <c r="U1" s="907"/>
      <c r="V1" s="907"/>
      <c r="W1" s="907"/>
      <c r="X1" s="904"/>
      <c r="Y1" s="1678"/>
    </row>
    <row r="2" spans="1:30" s="908" customFormat="1" ht="15.75" x14ac:dyDescent="0.2">
      <c r="A2" s="411" t="s">
        <v>133</v>
      </c>
      <c r="B2" s="904"/>
      <c r="C2" s="904"/>
      <c r="D2" s="904"/>
      <c r="E2" s="905"/>
      <c r="F2" s="905"/>
      <c r="G2" s="905"/>
      <c r="H2" s="905"/>
      <c r="I2" s="905"/>
      <c r="J2" s="905"/>
      <c r="K2" s="905"/>
      <c r="L2" s="904"/>
      <c r="M2" s="906"/>
      <c r="N2" s="904"/>
      <c r="O2" s="904"/>
      <c r="P2" s="904"/>
      <c r="Q2" s="907"/>
      <c r="R2" s="904"/>
      <c r="S2" s="907"/>
      <c r="T2" s="907"/>
      <c r="U2" s="907"/>
      <c r="V2" s="907"/>
      <c r="W2" s="907"/>
      <c r="X2" s="904"/>
      <c r="Y2" s="1678"/>
    </row>
    <row r="3" spans="1:30" s="178" customFormat="1" ht="16.5" thickBot="1" x14ac:dyDescent="0.3">
      <c r="A3" s="909" t="s">
        <v>258</v>
      </c>
      <c r="B3" s="177"/>
      <c r="C3" s="177"/>
      <c r="D3" s="177"/>
      <c r="E3" s="176"/>
      <c r="F3" s="176"/>
      <c r="G3" s="176"/>
      <c r="H3" s="176"/>
      <c r="I3" s="176"/>
      <c r="J3" s="176"/>
      <c r="K3" s="176"/>
      <c r="L3" s="177"/>
      <c r="M3" s="882"/>
      <c r="N3" s="177"/>
      <c r="O3" s="177"/>
      <c r="P3" s="177"/>
      <c r="Q3" s="883"/>
      <c r="R3" s="177"/>
      <c r="S3" s="883"/>
      <c r="T3" s="883"/>
      <c r="U3" s="883"/>
      <c r="V3" s="883"/>
      <c r="W3" s="883"/>
      <c r="X3" s="177"/>
      <c r="Y3" s="1563"/>
    </row>
    <row r="4" spans="1:30" s="123" customFormat="1" ht="26.25" customHeight="1" x14ac:dyDescent="0.2">
      <c r="A4" s="897" t="s">
        <v>259</v>
      </c>
      <c r="B4" s="2160" t="s">
        <v>260</v>
      </c>
      <c r="C4" s="2161"/>
      <c r="D4" s="2161"/>
      <c r="E4" s="2161"/>
      <c r="F4" s="2161"/>
      <c r="G4" s="2161"/>
      <c r="H4" s="2161"/>
      <c r="I4" s="2161"/>
      <c r="J4" s="2161"/>
      <c r="K4" s="2161"/>
      <c r="L4" s="2161"/>
      <c r="M4" s="2162"/>
      <c r="N4" s="2160" t="s">
        <v>261</v>
      </c>
      <c r="O4" s="2161"/>
      <c r="P4" s="2161"/>
      <c r="Q4" s="2161"/>
      <c r="R4" s="2161"/>
      <c r="S4" s="2161"/>
      <c r="T4" s="2161"/>
      <c r="U4" s="2161"/>
      <c r="V4" s="2161"/>
      <c r="W4" s="2161"/>
      <c r="X4" s="2161"/>
      <c r="Y4" s="2162"/>
      <c r="Z4" s="183"/>
      <c r="AA4" s="122"/>
      <c r="AB4" s="122"/>
    </row>
    <row r="5" spans="1:30" s="185" customFormat="1" ht="99.95" customHeight="1" x14ac:dyDescent="0.2">
      <c r="A5" s="898" t="s">
        <v>262</v>
      </c>
      <c r="B5" s="1635" t="s">
        <v>263</v>
      </c>
      <c r="C5" s="1635" t="s">
        <v>264</v>
      </c>
      <c r="D5" s="918" t="s">
        <v>274</v>
      </c>
      <c r="E5" s="899" t="s">
        <v>265</v>
      </c>
      <c r="F5" s="899" t="s">
        <v>266</v>
      </c>
      <c r="G5" s="899" t="s">
        <v>267</v>
      </c>
      <c r="H5" s="899" t="s">
        <v>268</v>
      </c>
      <c r="I5" s="899" t="s">
        <v>269</v>
      </c>
      <c r="J5" s="899" t="s">
        <v>270</v>
      </c>
      <c r="K5" s="900" t="s">
        <v>271</v>
      </c>
      <c r="L5" s="1636" t="s">
        <v>272</v>
      </c>
      <c r="M5" s="1637" t="s">
        <v>273</v>
      </c>
      <c r="N5" s="1638" t="s">
        <v>263</v>
      </c>
      <c r="O5" s="1635" t="s">
        <v>264</v>
      </c>
      <c r="P5" s="918" t="s">
        <v>274</v>
      </c>
      <c r="Q5" s="901" t="s">
        <v>265</v>
      </c>
      <c r="R5" s="901" t="s">
        <v>266</v>
      </c>
      <c r="S5" s="901" t="s">
        <v>267</v>
      </c>
      <c r="T5" s="901" t="s">
        <v>268</v>
      </c>
      <c r="U5" s="901" t="s">
        <v>269</v>
      </c>
      <c r="V5" s="901" t="s">
        <v>270</v>
      </c>
      <c r="W5" s="902" t="s">
        <v>271</v>
      </c>
      <c r="X5" s="1636" t="s">
        <v>272</v>
      </c>
      <c r="Y5" s="1639" t="s">
        <v>275</v>
      </c>
      <c r="Z5" s="184"/>
      <c r="AA5" s="1744"/>
      <c r="AB5" s="1744"/>
    </row>
    <row r="6" spans="1:30" x14ac:dyDescent="0.2">
      <c r="A6" s="1565"/>
      <c r="B6" s="1566"/>
      <c r="C6" s="1567"/>
      <c r="D6" s="1567"/>
      <c r="E6" s="1568"/>
      <c r="F6" s="1568"/>
      <c r="G6" s="1568"/>
      <c r="H6" s="1568"/>
      <c r="I6" s="1568"/>
      <c r="J6" s="1568"/>
      <c r="K6" s="1568"/>
      <c r="L6" s="1567"/>
      <c r="M6" s="1569"/>
      <c r="N6" s="1566"/>
      <c r="O6" s="1567"/>
      <c r="P6" s="1567"/>
      <c r="Q6" s="1570"/>
      <c r="R6" s="1567"/>
      <c r="S6" s="1570"/>
      <c r="T6" s="1570"/>
      <c r="U6" s="1570"/>
      <c r="V6" s="1570"/>
      <c r="W6" s="1570"/>
      <c r="X6" s="1567"/>
      <c r="Y6" s="1571"/>
      <c r="AC6" s="182"/>
      <c r="AD6" s="182"/>
    </row>
    <row r="7" spans="1:30" x14ac:dyDescent="0.2">
      <c r="A7" s="1572" t="s">
        <v>276</v>
      </c>
      <c r="B7" s="1658">
        <f>+B19+B26+B33+B9+B43+B45+B47+B41</f>
        <v>3500</v>
      </c>
      <c r="C7" s="1659">
        <f t="shared" ref="C7:Y7" si="0">+C19+C26+C33+C9+C43+C45+C47+C41</f>
        <v>0</v>
      </c>
      <c r="D7" s="1659"/>
      <c r="E7" s="1659">
        <f t="shared" si="0"/>
        <v>2796</v>
      </c>
      <c r="F7" s="1659">
        <f t="shared" si="0"/>
        <v>4</v>
      </c>
      <c r="G7" s="1659">
        <f t="shared" si="0"/>
        <v>0</v>
      </c>
      <c r="H7" s="1659">
        <f t="shared" si="0"/>
        <v>31</v>
      </c>
      <c r="I7" s="1659">
        <f t="shared" si="0"/>
        <v>0</v>
      </c>
      <c r="J7" s="1659">
        <f t="shared" si="0"/>
        <v>9</v>
      </c>
      <c r="K7" s="1659">
        <f t="shared" si="0"/>
        <v>59</v>
      </c>
      <c r="L7" s="1659">
        <f t="shared" si="0"/>
        <v>6399</v>
      </c>
      <c r="M7" s="1573">
        <f t="shared" si="0"/>
        <v>261314924.94000003</v>
      </c>
      <c r="N7" s="1658">
        <f t="shared" si="0"/>
        <v>3582</v>
      </c>
      <c r="O7" s="1658">
        <f t="shared" si="0"/>
        <v>0</v>
      </c>
      <c r="P7" s="1658"/>
      <c r="Q7" s="1659">
        <f t="shared" si="0"/>
        <v>2883</v>
      </c>
      <c r="R7" s="1659">
        <f t="shared" si="0"/>
        <v>4</v>
      </c>
      <c r="S7" s="1659">
        <f t="shared" si="0"/>
        <v>0</v>
      </c>
      <c r="T7" s="1659">
        <f t="shared" si="0"/>
        <v>31</v>
      </c>
      <c r="U7" s="1659">
        <f t="shared" si="0"/>
        <v>0</v>
      </c>
      <c r="V7" s="1659">
        <f t="shared" si="0"/>
        <v>18</v>
      </c>
      <c r="W7" s="1659">
        <f t="shared" si="0"/>
        <v>81</v>
      </c>
      <c r="X7" s="1658">
        <f t="shared" si="0"/>
        <v>6599</v>
      </c>
      <c r="Y7" s="1573">
        <f t="shared" si="0"/>
        <v>275942987.07640004</v>
      </c>
    </row>
    <row r="8" spans="1:30" s="186" customFormat="1" x14ac:dyDescent="0.2">
      <c r="A8" s="1574"/>
      <c r="B8" s="1575"/>
      <c r="C8" s="1576"/>
      <c r="D8" s="1576"/>
      <c r="E8" s="1577"/>
      <c r="F8" s="1577"/>
      <c r="G8" s="1577"/>
      <c r="H8" s="1577"/>
      <c r="I8" s="1577"/>
      <c r="J8" s="1577"/>
      <c r="K8" s="1577"/>
      <c r="L8" s="1576"/>
      <c r="M8" s="1578"/>
      <c r="N8" s="1576"/>
      <c r="O8" s="1576"/>
      <c r="P8" s="1576"/>
      <c r="Q8" s="1576"/>
      <c r="R8" s="1576"/>
      <c r="S8" s="1576"/>
      <c r="T8" s="1576"/>
      <c r="U8" s="1576"/>
      <c r="V8" s="1576"/>
      <c r="W8" s="1576"/>
      <c r="X8" s="1576"/>
      <c r="Y8" s="1579"/>
      <c r="Z8" s="181"/>
      <c r="AA8" s="1654"/>
      <c r="AB8" s="1654"/>
    </row>
    <row r="9" spans="1:30" x14ac:dyDescent="0.2">
      <c r="A9" s="1581" t="s">
        <v>277</v>
      </c>
      <c r="B9" s="1679">
        <f t="shared" ref="B9:Y9" si="1">SUM(B10:B18)</f>
        <v>1593</v>
      </c>
      <c r="C9" s="1680">
        <f t="shared" si="1"/>
        <v>0</v>
      </c>
      <c r="D9" s="1680"/>
      <c r="E9" s="1680">
        <f t="shared" si="1"/>
        <v>0</v>
      </c>
      <c r="F9" s="1680">
        <f t="shared" si="1"/>
        <v>4</v>
      </c>
      <c r="G9" s="1680">
        <f t="shared" si="1"/>
        <v>0</v>
      </c>
      <c r="H9" s="1680">
        <f t="shared" si="1"/>
        <v>0</v>
      </c>
      <c r="I9" s="1680">
        <f t="shared" si="1"/>
        <v>0</v>
      </c>
      <c r="J9" s="1680">
        <f t="shared" si="1"/>
        <v>0</v>
      </c>
      <c r="K9" s="1680">
        <f t="shared" si="1"/>
        <v>0</v>
      </c>
      <c r="L9" s="1680">
        <f t="shared" si="1"/>
        <v>1597</v>
      </c>
      <c r="M9" s="1582">
        <f t="shared" si="1"/>
        <v>52391989.440000005</v>
      </c>
      <c r="N9" s="1679">
        <f t="shared" si="1"/>
        <v>1654</v>
      </c>
      <c r="O9" s="1679">
        <f t="shared" si="1"/>
        <v>0</v>
      </c>
      <c r="P9" s="1679"/>
      <c r="Q9" s="1680">
        <f t="shared" si="1"/>
        <v>0</v>
      </c>
      <c r="R9" s="1680">
        <f t="shared" si="1"/>
        <v>4</v>
      </c>
      <c r="S9" s="1680">
        <f t="shared" si="1"/>
        <v>0</v>
      </c>
      <c r="T9" s="1680">
        <f t="shared" si="1"/>
        <v>0</v>
      </c>
      <c r="U9" s="1680">
        <f t="shared" si="1"/>
        <v>0</v>
      </c>
      <c r="V9" s="1680">
        <f t="shared" si="1"/>
        <v>0</v>
      </c>
      <c r="W9" s="1680">
        <f t="shared" si="1"/>
        <v>0</v>
      </c>
      <c r="X9" s="1679">
        <f t="shared" si="1"/>
        <v>1658</v>
      </c>
      <c r="Y9" s="1582">
        <f t="shared" si="1"/>
        <v>58722199.966399997</v>
      </c>
    </row>
    <row r="10" spans="1:30" s="1589" customFormat="1" ht="12.75" customHeight="1" x14ac:dyDescent="0.2">
      <c r="A10" s="1681" t="s">
        <v>278</v>
      </c>
      <c r="B10" s="1583"/>
      <c r="C10" s="1584"/>
      <c r="D10" s="1584"/>
      <c r="E10" s="1585"/>
      <c r="F10" s="1585">
        <v>1</v>
      </c>
      <c r="G10" s="1585"/>
      <c r="H10" s="1585"/>
      <c r="I10" s="1585"/>
      <c r="J10" s="1585"/>
      <c r="K10" s="1585"/>
      <c r="L10" s="1584">
        <f>SUM(B10:K10)</f>
        <v>1</v>
      </c>
      <c r="M10" s="1586">
        <v>478620</v>
      </c>
      <c r="N10" s="1583"/>
      <c r="O10" s="1584"/>
      <c r="P10" s="1584"/>
      <c r="Q10" s="1587"/>
      <c r="R10" s="1584">
        <v>1</v>
      </c>
      <c r="S10" s="1587"/>
      <c r="T10" s="1587"/>
      <c r="U10" s="1587"/>
      <c r="V10" s="1587"/>
      <c r="W10" s="1587"/>
      <c r="X10" s="1584">
        <f>SUM(N10:W10)</f>
        <v>1</v>
      </c>
      <c r="Y10" s="1588">
        <v>482400</v>
      </c>
      <c r="Z10" s="1745"/>
      <c r="AA10" s="1746"/>
      <c r="AB10" s="1746"/>
      <c r="AC10" s="187"/>
      <c r="AD10" s="187"/>
    </row>
    <row r="11" spans="1:30" s="1589" customFormat="1" ht="12.75" customHeight="1" x14ac:dyDescent="0.2">
      <c r="A11" s="1681" t="s">
        <v>279</v>
      </c>
      <c r="B11" s="1583"/>
      <c r="C11" s="1584"/>
      <c r="D11" s="1584"/>
      <c r="E11" s="1585"/>
      <c r="F11" s="1585">
        <v>2</v>
      </c>
      <c r="G11" s="1585"/>
      <c r="H11" s="1585"/>
      <c r="I11" s="1585"/>
      <c r="J11" s="1585"/>
      <c r="K11" s="1585"/>
      <c r="L11" s="1584">
        <f t="shared" ref="L11:L17" si="2">SUM(B11:K11)</f>
        <v>2</v>
      </c>
      <c r="M11" s="1586">
        <v>893568</v>
      </c>
      <c r="N11" s="1583"/>
      <c r="O11" s="1584"/>
      <c r="P11" s="1584"/>
      <c r="Q11" s="1587"/>
      <c r="R11" s="1584">
        <v>2</v>
      </c>
      <c r="S11" s="1587"/>
      <c r="T11" s="1587"/>
      <c r="U11" s="1587"/>
      <c r="V11" s="1587"/>
      <c r="W11" s="1587"/>
      <c r="X11" s="1584">
        <f t="shared" ref="X11:X17" si="3">SUM(N11:W11)</f>
        <v>2</v>
      </c>
      <c r="Y11" s="1588">
        <v>900480</v>
      </c>
      <c r="Z11" s="1745"/>
      <c r="AA11" s="1746"/>
      <c r="AB11" s="1746"/>
      <c r="AC11" s="187"/>
      <c r="AD11" s="187"/>
    </row>
    <row r="12" spans="1:30" s="1589" customFormat="1" ht="12.75" customHeight="1" x14ac:dyDescent="0.2">
      <c r="A12" s="1681" t="s">
        <v>280</v>
      </c>
      <c r="B12" s="1583"/>
      <c r="C12" s="1584"/>
      <c r="D12" s="1584"/>
      <c r="E12" s="1585"/>
      <c r="F12" s="1585">
        <v>1</v>
      </c>
      <c r="G12" s="1585"/>
      <c r="H12" s="1585"/>
      <c r="I12" s="1585"/>
      <c r="J12" s="1585"/>
      <c r="K12" s="1585"/>
      <c r="L12" s="1584">
        <f t="shared" si="2"/>
        <v>1</v>
      </c>
      <c r="M12" s="1586">
        <v>399030.12</v>
      </c>
      <c r="N12" s="1583"/>
      <c r="O12" s="1584"/>
      <c r="P12" s="1584"/>
      <c r="Q12" s="1587"/>
      <c r="R12" s="1584">
        <v>1</v>
      </c>
      <c r="S12" s="1587"/>
      <c r="T12" s="1587"/>
      <c r="U12" s="1587"/>
      <c r="V12" s="1587"/>
      <c r="W12" s="1587"/>
      <c r="X12" s="1584">
        <f t="shared" si="3"/>
        <v>1</v>
      </c>
      <c r="Y12" s="1588">
        <v>402000</v>
      </c>
      <c r="Z12" s="1745"/>
      <c r="AA12" s="1746"/>
      <c r="AB12" s="1746"/>
      <c r="AC12" s="187"/>
      <c r="AD12" s="187"/>
    </row>
    <row r="13" spans="1:30" s="1589" customFormat="1" ht="12.75" customHeight="1" x14ac:dyDescent="0.2">
      <c r="A13" s="1681" t="s">
        <v>281</v>
      </c>
      <c r="B13" s="1583"/>
      <c r="C13" s="1584"/>
      <c r="D13" s="1584"/>
      <c r="E13" s="1585"/>
      <c r="F13" s="1585"/>
      <c r="G13" s="1585"/>
      <c r="H13" s="1585"/>
      <c r="I13" s="1585"/>
      <c r="J13" s="1585"/>
      <c r="K13" s="1585"/>
      <c r="L13" s="1584">
        <f t="shared" si="2"/>
        <v>0</v>
      </c>
      <c r="M13" s="1586"/>
      <c r="N13" s="1583"/>
      <c r="O13" s="1584"/>
      <c r="P13" s="1584"/>
      <c r="Q13" s="1587"/>
      <c r="R13" s="1584"/>
      <c r="S13" s="1587"/>
      <c r="T13" s="1587"/>
      <c r="U13" s="1587"/>
      <c r="V13" s="1587"/>
      <c r="W13" s="1587"/>
      <c r="X13" s="1584">
        <f t="shared" si="3"/>
        <v>0</v>
      </c>
      <c r="Y13" s="1588"/>
      <c r="Z13" s="1745"/>
      <c r="AA13" s="1746"/>
      <c r="AB13" s="1746"/>
      <c r="AC13" s="187"/>
      <c r="AD13" s="187"/>
    </row>
    <row r="14" spans="1:30" s="1589" customFormat="1" ht="12.75" customHeight="1" x14ac:dyDescent="0.2">
      <c r="A14" s="1681" t="s">
        <v>282</v>
      </c>
      <c r="B14" s="1583"/>
      <c r="C14" s="1584"/>
      <c r="D14" s="1584"/>
      <c r="E14" s="1585"/>
      <c r="F14" s="1585"/>
      <c r="G14" s="1585"/>
      <c r="H14" s="1585"/>
      <c r="I14" s="1585"/>
      <c r="J14" s="1585"/>
      <c r="K14" s="1585"/>
      <c r="L14" s="1584">
        <f t="shared" si="2"/>
        <v>0</v>
      </c>
      <c r="M14" s="1586"/>
      <c r="N14" s="1583"/>
      <c r="O14" s="1584"/>
      <c r="P14" s="1584"/>
      <c r="Q14" s="1587"/>
      <c r="R14" s="1584"/>
      <c r="S14" s="1587"/>
      <c r="T14" s="1587"/>
      <c r="U14" s="1587"/>
      <c r="V14" s="1587"/>
      <c r="W14" s="1587"/>
      <c r="X14" s="1584">
        <f t="shared" si="3"/>
        <v>0</v>
      </c>
      <c r="Y14" s="1588"/>
      <c r="Z14" s="1745"/>
      <c r="AA14" s="1746"/>
      <c r="AB14" s="1746"/>
      <c r="AC14" s="187"/>
      <c r="AD14" s="187"/>
    </row>
    <row r="15" spans="1:30" s="1589" customFormat="1" ht="12.75" customHeight="1" x14ac:dyDescent="0.2">
      <c r="A15" s="1681" t="s">
        <v>283</v>
      </c>
      <c r="B15" s="1583">
        <v>6</v>
      </c>
      <c r="C15" s="1584"/>
      <c r="D15" s="1584"/>
      <c r="E15" s="1585"/>
      <c r="F15" s="1585"/>
      <c r="G15" s="1585"/>
      <c r="H15" s="1585"/>
      <c r="I15" s="1585"/>
      <c r="J15" s="1585"/>
      <c r="K15" s="1585"/>
      <c r="L15" s="1584">
        <f t="shared" si="2"/>
        <v>6</v>
      </c>
      <c r="M15" s="1586">
        <v>237307.2</v>
      </c>
      <c r="N15" s="1583">
        <v>6</v>
      </c>
      <c r="O15" s="1584"/>
      <c r="P15" s="1584"/>
      <c r="Q15" s="1587"/>
      <c r="R15" s="1584"/>
      <c r="S15" s="1587"/>
      <c r="T15" s="1587"/>
      <c r="U15" s="1587"/>
      <c r="V15" s="1587"/>
      <c r="W15" s="1587"/>
      <c r="X15" s="1584">
        <f t="shared" si="3"/>
        <v>6</v>
      </c>
      <c r="Y15" s="1588">
        <v>237307.08000000002</v>
      </c>
      <c r="Z15" s="1745"/>
      <c r="AA15" s="1746"/>
      <c r="AB15" s="1746"/>
      <c r="AD15" s="187"/>
    </row>
    <row r="16" spans="1:30" s="1589" customFormat="1" ht="12.75" customHeight="1" x14ac:dyDescent="0.2">
      <c r="A16" s="1681" t="s">
        <v>284</v>
      </c>
      <c r="B16" s="1583">
        <v>11</v>
      </c>
      <c r="C16" s="1584"/>
      <c r="D16" s="1584"/>
      <c r="E16" s="1585"/>
      <c r="F16" s="1585"/>
      <c r="G16" s="1585"/>
      <c r="H16" s="1585"/>
      <c r="I16" s="1585"/>
      <c r="J16" s="1585"/>
      <c r="K16" s="1585"/>
      <c r="L16" s="1584">
        <f t="shared" si="2"/>
        <v>11</v>
      </c>
      <c r="M16" s="1586">
        <v>393574.88</v>
      </c>
      <c r="N16" s="1583">
        <v>11</v>
      </c>
      <c r="O16" s="1584"/>
      <c r="P16" s="1584"/>
      <c r="Q16" s="1587"/>
      <c r="R16" s="1584"/>
      <c r="S16" s="1587"/>
      <c r="T16" s="1587"/>
      <c r="U16" s="1587"/>
      <c r="V16" s="1587"/>
      <c r="W16" s="1587"/>
      <c r="X16" s="1584">
        <f t="shared" si="3"/>
        <v>11</v>
      </c>
      <c r="Y16" s="1588">
        <v>391894.87999999995</v>
      </c>
      <c r="Z16" s="1745"/>
      <c r="AA16" s="1746"/>
      <c r="AB16" s="1746"/>
      <c r="AD16" s="187"/>
    </row>
    <row r="17" spans="1:30" s="1589" customFormat="1" ht="12.75" customHeight="1" x14ac:dyDescent="0.2">
      <c r="A17" s="1681" t="s">
        <v>285</v>
      </c>
      <c r="B17" s="1583">
        <f>1+1575</f>
        <v>1576</v>
      </c>
      <c r="C17" s="1584"/>
      <c r="D17" s="1584"/>
      <c r="E17" s="1585"/>
      <c r="F17" s="1585"/>
      <c r="G17" s="1585"/>
      <c r="H17" s="1585"/>
      <c r="I17" s="1585"/>
      <c r="J17" s="1585"/>
      <c r="K17" s="1585"/>
      <c r="L17" s="1584">
        <f t="shared" si="2"/>
        <v>1576</v>
      </c>
      <c r="M17" s="1586">
        <f>35054.56+49954834.68</f>
        <v>49989889.240000002</v>
      </c>
      <c r="N17" s="1583">
        <f>1+1636</f>
        <v>1637</v>
      </c>
      <c r="O17" s="1584"/>
      <c r="P17" s="1584"/>
      <c r="Q17" s="1587"/>
      <c r="R17" s="1584"/>
      <c r="S17" s="1587"/>
      <c r="T17" s="1587"/>
      <c r="U17" s="1587"/>
      <c r="V17" s="1587"/>
      <c r="W17" s="1587"/>
      <c r="X17" s="1584">
        <f t="shared" si="3"/>
        <v>1637</v>
      </c>
      <c r="Y17" s="1588">
        <f>56308114.0064+4</f>
        <v>56308118.006399997</v>
      </c>
      <c r="Z17" s="1745"/>
      <c r="AA17" s="1746"/>
      <c r="AB17" s="1746"/>
      <c r="AD17" s="187"/>
    </row>
    <row r="18" spans="1:30" s="1589" customFormat="1" ht="12.75" customHeight="1" x14ac:dyDescent="0.2">
      <c r="A18" s="1681"/>
      <c r="B18" s="1583"/>
      <c r="C18" s="1584"/>
      <c r="D18" s="1584"/>
      <c r="E18" s="1585"/>
      <c r="F18" s="1585"/>
      <c r="G18" s="1585"/>
      <c r="H18" s="1585"/>
      <c r="I18" s="1585"/>
      <c r="J18" s="1585"/>
      <c r="K18" s="1585"/>
      <c r="L18" s="1584"/>
      <c r="M18" s="1586"/>
      <c r="N18" s="1583"/>
      <c r="O18" s="1584"/>
      <c r="P18" s="1584"/>
      <c r="Q18" s="1587"/>
      <c r="R18" s="1584"/>
      <c r="S18" s="1587"/>
      <c r="T18" s="1587"/>
      <c r="U18" s="1587"/>
      <c r="V18" s="1587"/>
      <c r="W18" s="1587"/>
      <c r="X18" s="1584"/>
      <c r="Y18" s="1588"/>
      <c r="Z18" s="1745"/>
      <c r="AA18" s="1746"/>
      <c r="AB18" s="1746"/>
      <c r="AD18" s="187"/>
    </row>
    <row r="19" spans="1:30" x14ac:dyDescent="0.2">
      <c r="A19" s="1581" t="s">
        <v>286</v>
      </c>
      <c r="B19" s="1679">
        <f>SUM(B20:B25)</f>
        <v>479</v>
      </c>
      <c r="C19" s="1680">
        <f t="shared" ref="C19:Y19" si="4">SUM(C20:C25)</f>
        <v>0</v>
      </c>
      <c r="D19" s="1680"/>
      <c r="E19" s="1680">
        <f t="shared" si="4"/>
        <v>0</v>
      </c>
      <c r="F19" s="1680">
        <f t="shared" si="4"/>
        <v>0</v>
      </c>
      <c r="G19" s="1680">
        <f t="shared" si="4"/>
        <v>0</v>
      </c>
      <c r="H19" s="1680">
        <f t="shared" si="4"/>
        <v>0</v>
      </c>
      <c r="I19" s="1680">
        <f t="shared" si="4"/>
        <v>0</v>
      </c>
      <c r="J19" s="1680">
        <f t="shared" si="4"/>
        <v>0</v>
      </c>
      <c r="K19" s="1680">
        <f t="shared" si="4"/>
        <v>0</v>
      </c>
      <c r="L19" s="1680">
        <f t="shared" si="4"/>
        <v>479</v>
      </c>
      <c r="M19" s="1582">
        <f t="shared" si="4"/>
        <v>15001285.800000001</v>
      </c>
      <c r="N19" s="1679">
        <f>SUM(N20:N25)</f>
        <v>487</v>
      </c>
      <c r="O19" s="1679">
        <f t="shared" si="4"/>
        <v>0</v>
      </c>
      <c r="P19" s="1679"/>
      <c r="Q19" s="1680">
        <f t="shared" si="4"/>
        <v>0</v>
      </c>
      <c r="R19" s="1680">
        <f t="shared" si="4"/>
        <v>0</v>
      </c>
      <c r="S19" s="1680">
        <f t="shared" si="4"/>
        <v>0</v>
      </c>
      <c r="T19" s="1680">
        <f t="shared" si="4"/>
        <v>0</v>
      </c>
      <c r="U19" s="1680">
        <f t="shared" si="4"/>
        <v>0</v>
      </c>
      <c r="V19" s="1680">
        <f t="shared" si="4"/>
        <v>0</v>
      </c>
      <c r="W19" s="1680">
        <f t="shared" si="4"/>
        <v>0</v>
      </c>
      <c r="X19" s="1679">
        <f t="shared" si="4"/>
        <v>487</v>
      </c>
      <c r="Y19" s="1582">
        <f t="shared" si="4"/>
        <v>18017584.23</v>
      </c>
    </row>
    <row r="20" spans="1:30" x14ac:dyDescent="0.2">
      <c r="A20" s="1590" t="s">
        <v>287</v>
      </c>
      <c r="B20" s="1591">
        <f>+'[3]001'!B19+'[3]002'!B11</f>
        <v>68</v>
      </c>
      <c r="C20" s="1592"/>
      <c r="D20" s="1592"/>
      <c r="E20" s="1593"/>
      <c r="F20" s="1593"/>
      <c r="G20" s="1593"/>
      <c r="H20" s="1593"/>
      <c r="I20" s="1593"/>
      <c r="J20" s="1593"/>
      <c r="K20" s="1593"/>
      <c r="L20" s="1592">
        <f t="shared" ref="L20:L25" si="5">SUM(B20:K20)</f>
        <v>68</v>
      </c>
      <c r="M20" s="1594">
        <f>+'[3]001'!L19+'[3]002'!L11</f>
        <v>2113485.2400000002</v>
      </c>
      <c r="N20" s="1591">
        <f>+'[3]001'!M19+'[3]002'!M11</f>
        <v>70</v>
      </c>
      <c r="O20" s="1592"/>
      <c r="P20" s="1592"/>
      <c r="Q20" s="1592"/>
      <c r="R20" s="1592"/>
      <c r="S20" s="1592"/>
      <c r="T20" s="1592"/>
      <c r="U20" s="1592"/>
      <c r="V20" s="1592"/>
      <c r="W20" s="1592"/>
      <c r="X20" s="1592">
        <f t="shared" ref="X20:X38" si="6">SUM(N20:W20)</f>
        <v>70</v>
      </c>
      <c r="Y20" s="1595">
        <f>+'[3]001'!W19+'[3]002'!W11</f>
        <v>2143909.2400000002</v>
      </c>
      <c r="AC20" s="182"/>
      <c r="AD20" s="182"/>
    </row>
    <row r="21" spans="1:30" x14ac:dyDescent="0.2">
      <c r="A21" s="1590" t="s">
        <v>288</v>
      </c>
      <c r="B21" s="1591">
        <f>+'[3]001'!B20+'[3]002'!B12</f>
        <v>26</v>
      </c>
      <c r="C21" s="1592"/>
      <c r="D21" s="1592"/>
      <c r="E21" s="1593"/>
      <c r="F21" s="1593"/>
      <c r="G21" s="1593"/>
      <c r="H21" s="1593"/>
      <c r="I21" s="1593"/>
      <c r="J21" s="1593"/>
      <c r="K21" s="1593"/>
      <c r="L21" s="1592">
        <f t="shared" si="5"/>
        <v>26</v>
      </c>
      <c r="M21" s="1594">
        <f>+'[3]001'!L20+'[3]002'!L12</f>
        <v>1047940.7199999999</v>
      </c>
      <c r="N21" s="1591">
        <f>+'[3]001'!M20+'[3]002'!M12</f>
        <v>27</v>
      </c>
      <c r="O21" s="1592"/>
      <c r="P21" s="1592"/>
      <c r="Q21" s="1592"/>
      <c r="R21" s="1592"/>
      <c r="S21" s="1592"/>
      <c r="T21" s="1592"/>
      <c r="U21" s="1592"/>
      <c r="V21" s="1592"/>
      <c r="W21" s="1592"/>
      <c r="X21" s="1596">
        <f t="shared" si="6"/>
        <v>27</v>
      </c>
      <c r="Y21" s="1597">
        <f>+'[3]001'!W20+'[3]002'!W12</f>
        <v>836749.32</v>
      </c>
      <c r="AC21" s="182"/>
      <c r="AD21" s="182"/>
    </row>
    <row r="22" spans="1:30" x14ac:dyDescent="0.2">
      <c r="A22" s="1590" t="s">
        <v>289</v>
      </c>
      <c r="B22" s="1591">
        <f>+'[3]001'!B21+'[3]002'!B13</f>
        <v>62</v>
      </c>
      <c r="C22" s="1592"/>
      <c r="D22" s="1592"/>
      <c r="E22" s="1593"/>
      <c r="F22" s="1593"/>
      <c r="G22" s="1593"/>
      <c r="H22" s="1593"/>
      <c r="I22" s="1593"/>
      <c r="J22" s="1593"/>
      <c r="K22" s="1593"/>
      <c r="L22" s="1592">
        <f t="shared" si="5"/>
        <v>62</v>
      </c>
      <c r="M22" s="1594">
        <f>+'[3]001'!L21+'[3]002'!L13</f>
        <v>1911926.6400000004</v>
      </c>
      <c r="N22" s="1591">
        <f>+'[3]001'!M21+'[3]002'!M13</f>
        <v>64</v>
      </c>
      <c r="O22" s="1592"/>
      <c r="P22" s="1592"/>
      <c r="Q22" s="1592"/>
      <c r="R22" s="1592"/>
      <c r="S22" s="1592"/>
      <c r="T22" s="1592"/>
      <c r="U22" s="1592"/>
      <c r="V22" s="1592"/>
      <c r="W22" s="1592"/>
      <c r="X22" s="1592">
        <f t="shared" si="6"/>
        <v>64</v>
      </c>
      <c r="Y22" s="1595">
        <f>+'[3]001'!W21+'[3]002'!W13</f>
        <v>1941764.8000000003</v>
      </c>
      <c r="AC22" s="182"/>
      <c r="AD22" s="182"/>
    </row>
    <row r="23" spans="1:30" x14ac:dyDescent="0.2">
      <c r="A23" s="1590" t="s">
        <v>290</v>
      </c>
      <c r="B23" s="1591">
        <f>+'[3]001'!B22+'[3]002'!B14</f>
        <v>49</v>
      </c>
      <c r="C23" s="1592"/>
      <c r="D23" s="1592"/>
      <c r="E23" s="1593"/>
      <c r="F23" s="1593"/>
      <c r="G23" s="1593"/>
      <c r="H23" s="1593"/>
      <c r="I23" s="1593"/>
      <c r="J23" s="1593"/>
      <c r="K23" s="1593"/>
      <c r="L23" s="1592">
        <f t="shared" si="5"/>
        <v>49</v>
      </c>
      <c r="M23" s="1594">
        <f>+'[3]001'!L22+'[3]002'!L14</f>
        <v>1490976.9600000004</v>
      </c>
      <c r="N23" s="1591">
        <f>+'[3]001'!M22+'[3]002'!M14</f>
        <v>49</v>
      </c>
      <c r="O23" s="1592"/>
      <c r="P23" s="1592"/>
      <c r="Q23" s="1592"/>
      <c r="R23" s="1592"/>
      <c r="S23" s="1592"/>
      <c r="T23" s="1592"/>
      <c r="U23" s="1592"/>
      <c r="V23" s="1592"/>
      <c r="W23" s="1592"/>
      <c r="X23" s="1592">
        <f t="shared" si="6"/>
        <v>49</v>
      </c>
      <c r="Y23" s="1595">
        <f>+'[3]001'!W22+'[3]002'!W14</f>
        <v>4850145.5100000007</v>
      </c>
      <c r="AC23" s="182"/>
      <c r="AD23" s="182"/>
    </row>
    <row r="24" spans="1:30" x14ac:dyDescent="0.2">
      <c r="A24" s="1590" t="s">
        <v>291</v>
      </c>
      <c r="B24" s="1591">
        <f>+'[3]001'!B23+'[3]002'!B15</f>
        <v>256</v>
      </c>
      <c r="C24" s="1592"/>
      <c r="D24" s="1592"/>
      <c r="E24" s="1593"/>
      <c r="F24" s="1593"/>
      <c r="G24" s="1593"/>
      <c r="H24" s="1593"/>
      <c r="I24" s="1593"/>
      <c r="J24" s="1593"/>
      <c r="K24" s="1593"/>
      <c r="L24" s="1592">
        <f t="shared" si="5"/>
        <v>256</v>
      </c>
      <c r="M24" s="1594">
        <f>+'[3]001'!L23+'[3]002'!L15</f>
        <v>7857426.04</v>
      </c>
      <c r="N24" s="1591">
        <f>+'[3]001'!M23+'[3]002'!M15</f>
        <v>259</v>
      </c>
      <c r="O24" s="1592"/>
      <c r="P24" s="1592"/>
      <c r="Q24" s="1592"/>
      <c r="R24" s="1592"/>
      <c r="S24" s="1592"/>
      <c r="T24" s="1592"/>
      <c r="U24" s="1592"/>
      <c r="V24" s="1592"/>
      <c r="W24" s="1592"/>
      <c r="X24" s="1592">
        <f t="shared" si="6"/>
        <v>259</v>
      </c>
      <c r="Y24" s="1595">
        <f>+'[3]001'!W23+'[3]002'!W15</f>
        <v>7680285.1600000001</v>
      </c>
      <c r="AC24" s="182"/>
      <c r="AD24" s="182"/>
    </row>
    <row r="25" spans="1:30" x14ac:dyDescent="0.2">
      <c r="A25" s="1590" t="s">
        <v>292</v>
      </c>
      <c r="B25" s="1591">
        <f>+'[3]001'!B24+'[3]002'!B16</f>
        <v>18</v>
      </c>
      <c r="C25" s="1592"/>
      <c r="D25" s="1592"/>
      <c r="E25" s="1593"/>
      <c r="F25" s="1593"/>
      <c r="G25" s="1593"/>
      <c r="H25" s="1593"/>
      <c r="I25" s="1593"/>
      <c r="J25" s="1593"/>
      <c r="K25" s="1593"/>
      <c r="L25" s="1592">
        <f t="shared" si="5"/>
        <v>18</v>
      </c>
      <c r="M25" s="1594">
        <f>+'[3]001'!L24+'[3]002'!L16</f>
        <v>579530.19999999995</v>
      </c>
      <c r="N25" s="1591">
        <f>+'[3]001'!M24+'[3]002'!M16</f>
        <v>18</v>
      </c>
      <c r="O25" s="1592"/>
      <c r="P25" s="1592"/>
      <c r="Q25" s="1592"/>
      <c r="R25" s="1592"/>
      <c r="S25" s="1592"/>
      <c r="T25" s="1592"/>
      <c r="U25" s="1592"/>
      <c r="V25" s="1592"/>
      <c r="W25" s="1592"/>
      <c r="X25" s="1592">
        <f t="shared" si="6"/>
        <v>18</v>
      </c>
      <c r="Y25" s="1595">
        <f>+'[3]001'!W24+'[3]002'!W16</f>
        <v>564730.20000000007</v>
      </c>
      <c r="AC25" s="182"/>
      <c r="AD25" s="182"/>
    </row>
    <row r="26" spans="1:30" x14ac:dyDescent="0.2">
      <c r="A26" s="1581" t="s">
        <v>293</v>
      </c>
      <c r="B26" s="1679">
        <f>SUM(B27:B32)</f>
        <v>720</v>
      </c>
      <c r="C26" s="1680">
        <f t="shared" ref="C26:Y26" si="7">SUM(C27:C32)</f>
        <v>0</v>
      </c>
      <c r="D26" s="1680"/>
      <c r="E26" s="1680">
        <f t="shared" si="7"/>
        <v>0</v>
      </c>
      <c r="F26" s="1680">
        <f t="shared" si="7"/>
        <v>0</v>
      </c>
      <c r="G26" s="1680">
        <f t="shared" si="7"/>
        <v>0</v>
      </c>
      <c r="H26" s="1680">
        <f t="shared" si="7"/>
        <v>0</v>
      </c>
      <c r="I26" s="1680">
        <f t="shared" si="7"/>
        <v>0</v>
      </c>
      <c r="J26" s="1680">
        <f t="shared" si="7"/>
        <v>0</v>
      </c>
      <c r="K26" s="1680">
        <f t="shared" si="7"/>
        <v>0</v>
      </c>
      <c r="L26" s="1680">
        <f t="shared" si="7"/>
        <v>720</v>
      </c>
      <c r="M26" s="1582">
        <f t="shared" si="7"/>
        <v>21879035.640000001</v>
      </c>
      <c r="N26" s="1679">
        <f>SUM(N27:N32)</f>
        <v>725</v>
      </c>
      <c r="O26" s="1679">
        <f t="shared" si="7"/>
        <v>0</v>
      </c>
      <c r="P26" s="1679"/>
      <c r="Q26" s="1680">
        <f t="shared" si="7"/>
        <v>0</v>
      </c>
      <c r="R26" s="1680">
        <f t="shared" si="7"/>
        <v>0</v>
      </c>
      <c r="S26" s="1680">
        <f t="shared" si="7"/>
        <v>0</v>
      </c>
      <c r="T26" s="1680">
        <f t="shared" si="7"/>
        <v>0</v>
      </c>
      <c r="U26" s="1680">
        <f t="shared" si="7"/>
        <v>0</v>
      </c>
      <c r="V26" s="1680">
        <f t="shared" si="7"/>
        <v>0</v>
      </c>
      <c r="W26" s="1680">
        <f t="shared" si="7"/>
        <v>0</v>
      </c>
      <c r="X26" s="1679">
        <f t="shared" si="7"/>
        <v>725</v>
      </c>
      <c r="Y26" s="1582">
        <f t="shared" si="7"/>
        <v>21401936.360000003</v>
      </c>
    </row>
    <row r="27" spans="1:30" x14ac:dyDescent="0.2">
      <c r="A27" s="1590" t="s">
        <v>294</v>
      </c>
      <c r="B27" s="1591">
        <f>+'[3]001'!B27+'[3]002'!B18</f>
        <v>404</v>
      </c>
      <c r="C27" s="1592"/>
      <c r="D27" s="1592"/>
      <c r="E27" s="1593"/>
      <c r="F27" s="1593"/>
      <c r="G27" s="1593"/>
      <c r="H27" s="1593"/>
      <c r="I27" s="1593"/>
      <c r="J27" s="1593"/>
      <c r="K27" s="1593"/>
      <c r="L27" s="1592">
        <f t="shared" ref="L27:L32" si="8">SUM(B27:K27)</f>
        <v>404</v>
      </c>
      <c r="M27" s="1594">
        <f>+'[3]001'!L27+'[3]002'!L18</f>
        <v>12313081.480000002</v>
      </c>
      <c r="N27" s="1591">
        <f>+'[3]001'!M27+'[3]002'!M18</f>
        <v>408</v>
      </c>
      <c r="O27" s="1592"/>
      <c r="P27" s="1592"/>
      <c r="Q27" s="1592"/>
      <c r="R27" s="1592"/>
      <c r="S27" s="1592"/>
      <c r="T27" s="1592"/>
      <c r="U27" s="1592"/>
      <c r="V27" s="1592"/>
      <c r="W27" s="1592"/>
      <c r="X27" s="1596">
        <f t="shared" si="6"/>
        <v>408</v>
      </c>
      <c r="Y27" s="1597">
        <f>+'[3]001'!W27+'[3]002'!W18</f>
        <v>11942535.720000003</v>
      </c>
      <c r="AC27" s="182"/>
      <c r="AD27" s="182"/>
    </row>
    <row r="28" spans="1:30" x14ac:dyDescent="0.2">
      <c r="A28" s="1590" t="s">
        <v>295</v>
      </c>
      <c r="B28" s="1591">
        <f>+'[3]001'!B28+'[3]002'!B19</f>
        <v>77</v>
      </c>
      <c r="C28" s="1592"/>
      <c r="D28" s="1592"/>
      <c r="E28" s="1593"/>
      <c r="F28" s="1593"/>
      <c r="G28" s="1593"/>
      <c r="H28" s="1593"/>
      <c r="I28" s="1593"/>
      <c r="J28" s="1593"/>
      <c r="K28" s="1593"/>
      <c r="L28" s="1592">
        <f t="shared" si="8"/>
        <v>77</v>
      </c>
      <c r="M28" s="1594">
        <f>+'[3]001'!L28+'[3]002'!L19</f>
        <v>2546490.8400000008</v>
      </c>
      <c r="N28" s="1591">
        <f>+'[3]001'!M28+'[3]002'!M19</f>
        <v>77</v>
      </c>
      <c r="O28" s="1592"/>
      <c r="P28" s="1592"/>
      <c r="Q28" s="1592"/>
      <c r="R28" s="1592"/>
      <c r="S28" s="1592"/>
      <c r="T28" s="1592"/>
      <c r="U28" s="1592"/>
      <c r="V28" s="1592"/>
      <c r="W28" s="1592"/>
      <c r="X28" s="1596">
        <f t="shared" si="6"/>
        <v>77</v>
      </c>
      <c r="Y28" s="1597">
        <f>+'[3]001'!W28+'[3]002'!W19</f>
        <v>2386123.64</v>
      </c>
      <c r="AC28" s="182"/>
      <c r="AD28" s="182"/>
    </row>
    <row r="29" spans="1:30" x14ac:dyDescent="0.2">
      <c r="A29" s="1590" t="s">
        <v>296</v>
      </c>
      <c r="B29" s="1591">
        <f>+'[3]001'!B29+'[3]002'!B20</f>
        <v>116</v>
      </c>
      <c r="C29" s="1592"/>
      <c r="D29" s="1592"/>
      <c r="E29" s="1593"/>
      <c r="F29" s="1593"/>
      <c r="G29" s="1593"/>
      <c r="H29" s="1593"/>
      <c r="I29" s="1593"/>
      <c r="J29" s="1593"/>
      <c r="K29" s="1593"/>
      <c r="L29" s="1592">
        <f t="shared" si="8"/>
        <v>116</v>
      </c>
      <c r="M29" s="1594">
        <f>+'[3]001'!L29+'[3]002'!L20</f>
        <v>3543735.16</v>
      </c>
      <c r="N29" s="1591">
        <f>+'[3]001'!M29+'[3]002'!M20</f>
        <v>117</v>
      </c>
      <c r="O29" s="1592"/>
      <c r="P29" s="1592"/>
      <c r="Q29" s="1592"/>
      <c r="R29" s="1592"/>
      <c r="S29" s="1592"/>
      <c r="T29" s="1592"/>
      <c r="U29" s="1592"/>
      <c r="V29" s="1592"/>
      <c r="W29" s="1592"/>
      <c r="X29" s="1596">
        <f t="shared" si="6"/>
        <v>117</v>
      </c>
      <c r="Y29" s="1597">
        <f>+'[3]001'!W29+'[3]002'!W20</f>
        <v>3528256.080000001</v>
      </c>
      <c r="AC29" s="182"/>
      <c r="AD29" s="182"/>
    </row>
    <row r="30" spans="1:30" x14ac:dyDescent="0.2">
      <c r="A30" s="1590" t="s">
        <v>297</v>
      </c>
      <c r="B30" s="1591">
        <f>+'[3]001'!B30+'[3]002'!B21</f>
        <v>32</v>
      </c>
      <c r="C30" s="1592"/>
      <c r="D30" s="1592"/>
      <c r="E30" s="1593"/>
      <c r="F30" s="1593"/>
      <c r="G30" s="1593"/>
      <c r="H30" s="1593"/>
      <c r="I30" s="1593"/>
      <c r="J30" s="1593"/>
      <c r="K30" s="1593"/>
      <c r="L30" s="1592">
        <f t="shared" si="8"/>
        <v>32</v>
      </c>
      <c r="M30" s="1594">
        <f>+'[3]001'!L30+'[3]002'!L21</f>
        <v>955423.39999999991</v>
      </c>
      <c r="N30" s="1591">
        <f>+'[3]001'!M30+'[3]002'!M21</f>
        <v>32</v>
      </c>
      <c r="O30" s="1592"/>
      <c r="P30" s="1592"/>
      <c r="Q30" s="1592"/>
      <c r="R30" s="1592"/>
      <c r="S30" s="1592"/>
      <c r="T30" s="1592"/>
      <c r="U30" s="1592"/>
      <c r="V30" s="1592"/>
      <c r="W30" s="1592"/>
      <c r="X30" s="1592">
        <f t="shared" si="6"/>
        <v>32</v>
      </c>
      <c r="Y30" s="1595">
        <f>+'[3]001'!W30+'[3]002'!W21</f>
        <v>968263.04</v>
      </c>
      <c r="AC30" s="182"/>
      <c r="AD30" s="182"/>
    </row>
    <row r="31" spans="1:30" x14ac:dyDescent="0.2">
      <c r="A31" s="1590" t="s">
        <v>298</v>
      </c>
      <c r="B31" s="1591">
        <f>+'[3]001'!B31+'[3]002'!B22</f>
        <v>86</v>
      </c>
      <c r="C31" s="1592"/>
      <c r="D31" s="1592"/>
      <c r="E31" s="1593"/>
      <c r="F31" s="1593"/>
      <c r="G31" s="1593"/>
      <c r="H31" s="1593"/>
      <c r="I31" s="1593"/>
      <c r="J31" s="1593"/>
      <c r="K31" s="1593"/>
      <c r="L31" s="1592">
        <f t="shared" si="8"/>
        <v>86</v>
      </c>
      <c r="M31" s="1594">
        <f>+'[3]001'!L31+'[3]002'!L22</f>
        <v>2435625.08</v>
      </c>
      <c r="N31" s="1591">
        <f>+'[3]001'!M31+'[3]002'!M22</f>
        <v>86</v>
      </c>
      <c r="O31" s="1592"/>
      <c r="P31" s="1592"/>
      <c r="Q31" s="1592"/>
      <c r="R31" s="1592"/>
      <c r="S31" s="1592"/>
      <c r="T31" s="1592"/>
      <c r="U31" s="1592"/>
      <c r="V31" s="1592"/>
      <c r="W31" s="1592"/>
      <c r="X31" s="1592">
        <f t="shared" si="6"/>
        <v>86</v>
      </c>
      <c r="Y31" s="1595">
        <f>+'[3]001'!W31+'[3]002'!W22</f>
        <v>2435625.08</v>
      </c>
      <c r="AC31" s="182"/>
      <c r="AD31" s="182"/>
    </row>
    <row r="32" spans="1:30" x14ac:dyDescent="0.2">
      <c r="A32" s="1590" t="s">
        <v>299</v>
      </c>
      <c r="B32" s="1591">
        <f>+'[3]001'!B32+'[3]002'!B23</f>
        <v>5</v>
      </c>
      <c r="C32" s="1592"/>
      <c r="D32" s="1592"/>
      <c r="E32" s="1593"/>
      <c r="F32" s="1593"/>
      <c r="G32" s="1593"/>
      <c r="H32" s="1593"/>
      <c r="I32" s="1593"/>
      <c r="J32" s="1593"/>
      <c r="K32" s="1593"/>
      <c r="L32" s="1592">
        <f t="shared" si="8"/>
        <v>5</v>
      </c>
      <c r="M32" s="1594">
        <f>+'[3]001'!L32+'[3]002'!L23</f>
        <v>84679.680000000008</v>
      </c>
      <c r="N32" s="1591">
        <f>+'[3]001'!M32+'[3]002'!M23</f>
        <v>5</v>
      </c>
      <c r="O32" s="1592"/>
      <c r="P32" s="1592"/>
      <c r="Q32" s="1592"/>
      <c r="R32" s="1592"/>
      <c r="S32" s="1592"/>
      <c r="T32" s="1592"/>
      <c r="U32" s="1592"/>
      <c r="V32" s="1592"/>
      <c r="W32" s="1592"/>
      <c r="X32" s="1592">
        <f t="shared" si="6"/>
        <v>5</v>
      </c>
      <c r="Y32" s="1595">
        <f>+'[3]001'!W32+'[3]002'!W23</f>
        <v>141132.80000000002</v>
      </c>
      <c r="AC32" s="182"/>
      <c r="AD32" s="182"/>
    </row>
    <row r="33" spans="1:30" x14ac:dyDescent="0.2">
      <c r="A33" s="1581" t="s">
        <v>300</v>
      </c>
      <c r="B33" s="1679">
        <f>SUM(B34:B38)</f>
        <v>708</v>
      </c>
      <c r="C33" s="1680">
        <f t="shared" ref="C33:Y33" si="9">SUM(C34:C38)</f>
        <v>0</v>
      </c>
      <c r="D33" s="1680"/>
      <c r="E33" s="1680">
        <f t="shared" si="9"/>
        <v>0</v>
      </c>
      <c r="F33" s="1680">
        <f t="shared" si="9"/>
        <v>0</v>
      </c>
      <c r="G33" s="1680">
        <f t="shared" si="9"/>
        <v>0</v>
      </c>
      <c r="H33" s="1680">
        <f t="shared" si="9"/>
        <v>0</v>
      </c>
      <c r="I33" s="1680">
        <f t="shared" si="9"/>
        <v>0</v>
      </c>
      <c r="J33" s="1680">
        <f t="shared" si="9"/>
        <v>0</v>
      </c>
      <c r="K33" s="1680">
        <f t="shared" si="9"/>
        <v>0</v>
      </c>
      <c r="L33" s="1680">
        <f t="shared" si="9"/>
        <v>708</v>
      </c>
      <c r="M33" s="1582">
        <f t="shared" si="9"/>
        <v>21372183.640000004</v>
      </c>
      <c r="N33" s="1679">
        <f>SUM(N34:N38)</f>
        <v>716</v>
      </c>
      <c r="O33" s="1679">
        <f t="shared" si="9"/>
        <v>0</v>
      </c>
      <c r="P33" s="1679"/>
      <c r="Q33" s="1680">
        <f t="shared" si="9"/>
        <v>0</v>
      </c>
      <c r="R33" s="1680">
        <f t="shared" si="9"/>
        <v>0</v>
      </c>
      <c r="S33" s="1680">
        <f t="shared" si="9"/>
        <v>0</v>
      </c>
      <c r="T33" s="1680">
        <f t="shared" si="9"/>
        <v>0</v>
      </c>
      <c r="U33" s="1680">
        <f t="shared" si="9"/>
        <v>0</v>
      </c>
      <c r="V33" s="1680">
        <f t="shared" si="9"/>
        <v>0</v>
      </c>
      <c r="W33" s="1680">
        <f t="shared" si="9"/>
        <v>0</v>
      </c>
      <c r="X33" s="1679">
        <f t="shared" si="9"/>
        <v>716</v>
      </c>
      <c r="Y33" s="1582">
        <f t="shared" si="9"/>
        <v>21043147.520000003</v>
      </c>
    </row>
    <row r="34" spans="1:30" x14ac:dyDescent="0.2">
      <c r="A34" s="1590" t="s">
        <v>301</v>
      </c>
      <c r="B34" s="1591">
        <f>+'[3]001'!B27+'[3]002'!B25</f>
        <v>402</v>
      </c>
      <c r="C34" s="1592"/>
      <c r="D34" s="1592"/>
      <c r="E34" s="1593"/>
      <c r="F34" s="1593"/>
      <c r="G34" s="1593"/>
      <c r="H34" s="1593"/>
      <c r="I34" s="1593"/>
      <c r="J34" s="1593"/>
      <c r="K34" s="1593"/>
      <c r="L34" s="1592">
        <f>SUM(B34:K34)</f>
        <v>402</v>
      </c>
      <c r="M34" s="1594">
        <f>+'[3]001'!L27+'[3]002'!L25</f>
        <v>11805474.760000002</v>
      </c>
      <c r="N34" s="1591">
        <f>+'[3]001'!M27+'[3]002'!M25</f>
        <v>409</v>
      </c>
      <c r="O34" s="1592"/>
      <c r="P34" s="1592"/>
      <c r="Q34" s="1592"/>
      <c r="R34" s="1592"/>
      <c r="S34" s="1592"/>
      <c r="T34" s="1592"/>
      <c r="U34" s="1592"/>
      <c r="V34" s="1592"/>
      <c r="W34" s="1592"/>
      <c r="X34" s="1592">
        <f t="shared" si="6"/>
        <v>409</v>
      </c>
      <c r="Y34" s="1595">
        <f>+'[3]001'!W27+'[3]002'!W25</f>
        <v>11890139.680000003</v>
      </c>
      <c r="AC34" s="182"/>
      <c r="AD34" s="182"/>
    </row>
    <row r="35" spans="1:30" x14ac:dyDescent="0.2">
      <c r="A35" s="1590" t="s">
        <v>302</v>
      </c>
      <c r="B35" s="1591">
        <f>+'[3]001'!B28+'[3]002'!B26</f>
        <v>107</v>
      </c>
      <c r="C35" s="1592"/>
      <c r="D35" s="1592"/>
      <c r="E35" s="1593"/>
      <c r="F35" s="1593"/>
      <c r="G35" s="1593"/>
      <c r="H35" s="1593"/>
      <c r="I35" s="1593"/>
      <c r="J35" s="1593"/>
      <c r="K35" s="1593"/>
      <c r="L35" s="1592">
        <f>SUM(B35:K35)</f>
        <v>107</v>
      </c>
      <c r="M35" s="1594">
        <f>+'[3]001'!L28+'[3]002'!L26</f>
        <v>3585185.3200000003</v>
      </c>
      <c r="N35" s="1591">
        <f>+'[3]001'!M28+'[3]002'!M26</f>
        <v>107</v>
      </c>
      <c r="O35" s="1592"/>
      <c r="P35" s="1592"/>
      <c r="Q35" s="1592"/>
      <c r="R35" s="1592"/>
      <c r="S35" s="1592"/>
      <c r="T35" s="1592"/>
      <c r="U35" s="1592"/>
      <c r="V35" s="1592"/>
      <c r="W35" s="1592"/>
      <c r="X35" s="1592">
        <f t="shared" si="6"/>
        <v>107</v>
      </c>
      <c r="Y35" s="1595">
        <f>+'[3]001'!W28+'[3]002'!W26</f>
        <v>3229840.4000000004</v>
      </c>
      <c r="AC35" s="182"/>
      <c r="AD35" s="182"/>
    </row>
    <row r="36" spans="1:30" x14ac:dyDescent="0.2">
      <c r="A36" s="1590" t="s">
        <v>303</v>
      </c>
      <c r="B36" s="1591">
        <f>+'[3]001'!B29+'[3]002'!B27</f>
        <v>133</v>
      </c>
      <c r="C36" s="1592"/>
      <c r="D36" s="1592"/>
      <c r="E36" s="1593"/>
      <c r="F36" s="1593"/>
      <c r="G36" s="1593"/>
      <c r="H36" s="1593"/>
      <c r="I36" s="1593"/>
      <c r="J36" s="1593"/>
      <c r="K36" s="1593"/>
      <c r="L36" s="1592">
        <f>SUM(B36:K36)</f>
        <v>133</v>
      </c>
      <c r="M36" s="1594">
        <f>+'[3]001'!L29+'[3]002'!L27</f>
        <v>4040912.8</v>
      </c>
      <c r="N36" s="1591">
        <f>+'[3]001'!M29+'[3]002'!M27</f>
        <v>134</v>
      </c>
      <c r="O36" s="1592"/>
      <c r="P36" s="1592"/>
      <c r="Q36" s="1592"/>
      <c r="R36" s="1592"/>
      <c r="S36" s="1592"/>
      <c r="T36" s="1592"/>
      <c r="U36" s="1592"/>
      <c r="V36" s="1592"/>
      <c r="W36" s="1592"/>
      <c r="X36" s="1592">
        <f t="shared" si="6"/>
        <v>134</v>
      </c>
      <c r="Y36" s="1595">
        <f>+'[3]001'!W29+'[3]002'!W27</f>
        <v>3997673.120000001</v>
      </c>
      <c r="AC36" s="182"/>
      <c r="AD36" s="182"/>
    </row>
    <row r="37" spans="1:30" x14ac:dyDescent="0.2">
      <c r="A37" s="1590" t="s">
        <v>304</v>
      </c>
      <c r="B37" s="1591">
        <f>+'[3]001'!B30+'[3]002'!B28</f>
        <v>61</v>
      </c>
      <c r="C37" s="1592"/>
      <c r="D37" s="1592"/>
      <c r="E37" s="1593"/>
      <c r="F37" s="1593"/>
      <c r="G37" s="1593"/>
      <c r="H37" s="1593"/>
      <c r="I37" s="1593"/>
      <c r="J37" s="1593"/>
      <c r="K37" s="1593"/>
      <c r="L37" s="1592">
        <f>SUM(B37:K37)</f>
        <v>61</v>
      </c>
      <c r="M37" s="1594">
        <f>+'[3]001'!L30+'[3]002'!L28</f>
        <v>1794105.7999999998</v>
      </c>
      <c r="N37" s="1591">
        <f>+'[3]001'!M30+'[3]002'!M28</f>
        <v>61</v>
      </c>
      <c r="O37" s="1592"/>
      <c r="P37" s="1592"/>
      <c r="Q37" s="1592"/>
      <c r="R37" s="1592"/>
      <c r="S37" s="1592"/>
      <c r="T37" s="1592"/>
      <c r="U37" s="1592"/>
      <c r="V37" s="1592"/>
      <c r="W37" s="1592"/>
      <c r="X37" s="1592">
        <f t="shared" si="6"/>
        <v>61</v>
      </c>
      <c r="Y37" s="1595">
        <f>+'[3]001'!W30+'[3]002'!W28</f>
        <v>1778989.36</v>
      </c>
      <c r="AC37" s="182"/>
      <c r="AD37" s="182"/>
    </row>
    <row r="38" spans="1:30" x14ac:dyDescent="0.2">
      <c r="A38" s="1590" t="s">
        <v>305</v>
      </c>
      <c r="B38" s="1591">
        <f>+'[3]001'!B31+'[3]002'!B29</f>
        <v>5</v>
      </c>
      <c r="C38" s="1592"/>
      <c r="D38" s="1592"/>
      <c r="E38" s="1593"/>
      <c r="F38" s="1593"/>
      <c r="G38" s="1593"/>
      <c r="H38" s="1593"/>
      <c r="I38" s="1593"/>
      <c r="J38" s="1593"/>
      <c r="K38" s="1593"/>
      <c r="L38" s="1592">
        <f>SUM(B38:K38)</f>
        <v>5</v>
      </c>
      <c r="M38" s="1594">
        <f>+'[3]001'!L31+'[3]002'!L29</f>
        <v>146504.96000000002</v>
      </c>
      <c r="N38" s="1591">
        <f>+'[3]001'!M31+'[3]002'!M29</f>
        <v>5</v>
      </c>
      <c r="O38" s="1592"/>
      <c r="P38" s="1592"/>
      <c r="Q38" s="1592"/>
      <c r="R38" s="1592"/>
      <c r="S38" s="1592"/>
      <c r="T38" s="1592"/>
      <c r="U38" s="1592"/>
      <c r="V38" s="1592"/>
      <c r="W38" s="1592"/>
      <c r="X38" s="1592">
        <f t="shared" si="6"/>
        <v>5</v>
      </c>
      <c r="Y38" s="1595">
        <f>+'[3]001'!W31+'[3]002'!W29</f>
        <v>146504.96000000002</v>
      </c>
      <c r="AC38" s="182"/>
      <c r="AD38" s="182"/>
    </row>
    <row r="39" spans="1:30" x14ac:dyDescent="0.2">
      <c r="A39" s="1598" t="str">
        <f>+'[3]001'!A32</f>
        <v>STF</v>
      </c>
      <c r="B39" s="1591">
        <f>+'[3]001'!B32</f>
        <v>0</v>
      </c>
      <c r="C39" s="1592"/>
      <c r="D39" s="1592"/>
      <c r="E39" s="1593"/>
      <c r="F39" s="1593"/>
      <c r="G39" s="1593"/>
      <c r="H39" s="1593"/>
      <c r="I39" s="1593"/>
      <c r="J39" s="1593"/>
      <c r="K39" s="1593"/>
      <c r="L39" s="1592"/>
      <c r="M39" s="1594">
        <f>+'[3]001'!L32</f>
        <v>0</v>
      </c>
      <c r="N39" s="1591">
        <f>+'[3]001'!M32</f>
        <v>0</v>
      </c>
      <c r="O39" s="1592"/>
      <c r="P39" s="1592"/>
      <c r="Q39" s="1592"/>
      <c r="R39" s="1592"/>
      <c r="S39" s="1592"/>
      <c r="T39" s="1592"/>
      <c r="U39" s="1592"/>
      <c r="V39" s="1592"/>
      <c r="W39" s="1592"/>
      <c r="X39" s="1592"/>
      <c r="Y39" s="1595">
        <f>+'[3]001'!W32</f>
        <v>0</v>
      </c>
      <c r="AC39" s="182"/>
      <c r="AD39" s="182"/>
    </row>
    <row r="40" spans="1:30" x14ac:dyDescent="0.2">
      <c r="A40" s="1682"/>
      <c r="B40" s="1591"/>
      <c r="C40" s="1592"/>
      <c r="D40" s="1592"/>
      <c r="E40" s="1593"/>
      <c r="F40" s="1593"/>
      <c r="G40" s="1593"/>
      <c r="H40" s="1593"/>
      <c r="I40" s="1593"/>
      <c r="J40" s="1593"/>
      <c r="K40" s="1593"/>
      <c r="L40" s="1592"/>
      <c r="M40" s="1595"/>
      <c r="N40" s="1592"/>
      <c r="O40" s="1592"/>
      <c r="P40" s="1592"/>
      <c r="Q40" s="1592"/>
      <c r="R40" s="1592"/>
      <c r="S40" s="1592"/>
      <c r="T40" s="1592"/>
      <c r="U40" s="1592"/>
      <c r="V40" s="1592"/>
      <c r="W40" s="1592"/>
      <c r="X40" s="1592"/>
      <c r="Y40" s="1595"/>
      <c r="AC40" s="182"/>
      <c r="AD40" s="182"/>
    </row>
    <row r="41" spans="1:30" x14ac:dyDescent="0.2">
      <c r="A41" s="1581" t="s">
        <v>16141</v>
      </c>
      <c r="B41" s="1679"/>
      <c r="C41" s="1680"/>
      <c r="D41" s="1680"/>
      <c r="E41" s="1680"/>
      <c r="F41" s="1680"/>
      <c r="G41" s="1680"/>
      <c r="H41" s="1680">
        <v>31</v>
      </c>
      <c r="I41" s="1680"/>
      <c r="J41" s="1680"/>
      <c r="K41" s="1680"/>
      <c r="L41" s="1680">
        <f>SUM(B41:K41)</f>
        <v>31</v>
      </c>
      <c r="M41" s="1582">
        <v>3600000</v>
      </c>
      <c r="N41" s="1679"/>
      <c r="O41" s="1679"/>
      <c r="P41" s="1679"/>
      <c r="Q41" s="1680"/>
      <c r="R41" s="1680"/>
      <c r="S41" s="1680"/>
      <c r="T41" s="1680">
        <v>31</v>
      </c>
      <c r="U41" s="1680"/>
      <c r="V41" s="1680"/>
      <c r="W41" s="1680"/>
      <c r="X41" s="1679">
        <f>SUM(N41:W41)</f>
        <v>31</v>
      </c>
      <c r="Y41" s="1582">
        <v>3600000</v>
      </c>
    </row>
    <row r="42" spans="1:30" s="1605" customFormat="1" ht="12.75" customHeight="1" x14ac:dyDescent="0.25">
      <c r="A42" s="1683"/>
      <c r="B42" s="1599"/>
      <c r="C42" s="1600"/>
      <c r="D42" s="1600"/>
      <c r="E42" s="1601"/>
      <c r="F42" s="1600"/>
      <c r="G42" s="1600"/>
      <c r="H42" s="1601"/>
      <c r="I42" s="1600"/>
      <c r="J42" s="1600"/>
      <c r="K42" s="1600"/>
      <c r="L42" s="1602"/>
      <c r="M42" s="1603"/>
      <c r="N42" s="1684"/>
      <c r="O42" s="1684"/>
      <c r="P42" s="1684"/>
      <c r="Q42" s="1602"/>
      <c r="R42" s="1602"/>
      <c r="S42" s="1602"/>
      <c r="T42" s="1602"/>
      <c r="U42" s="1602"/>
      <c r="V42" s="1602"/>
      <c r="W42" s="1602"/>
      <c r="X42" s="1684"/>
      <c r="Y42" s="1603"/>
      <c r="Z42" s="1747"/>
      <c r="AA42" s="1748"/>
      <c r="AB42" s="1749"/>
      <c r="AC42" s="1604"/>
      <c r="AD42" s="1604"/>
    </row>
    <row r="43" spans="1:30" x14ac:dyDescent="0.2">
      <c r="A43" s="1581" t="s">
        <v>373</v>
      </c>
      <c r="B43" s="1679"/>
      <c r="C43" s="1680"/>
      <c r="D43" s="1680"/>
      <c r="E43" s="1680"/>
      <c r="F43" s="1680"/>
      <c r="G43" s="1680"/>
      <c r="H43" s="1680"/>
      <c r="I43" s="1680"/>
      <c r="J43" s="1680">
        <v>9</v>
      </c>
      <c r="K43" s="1680"/>
      <c r="L43" s="1680">
        <f>SUM(B43:K43)</f>
        <v>9</v>
      </c>
      <c r="M43" s="1582">
        <v>169271</v>
      </c>
      <c r="N43" s="1679"/>
      <c r="O43" s="1679"/>
      <c r="P43" s="1679"/>
      <c r="Q43" s="1680"/>
      <c r="R43" s="1680"/>
      <c r="S43" s="1680"/>
      <c r="T43" s="1680"/>
      <c r="U43" s="1680"/>
      <c r="V43" s="1680">
        <v>18</v>
      </c>
      <c r="W43" s="1680"/>
      <c r="X43" s="1679">
        <f>SUM(N43:W43)</f>
        <v>18</v>
      </c>
      <c r="Y43" s="1582">
        <v>1100906</v>
      </c>
    </row>
    <row r="44" spans="1:30" s="1607" customFormat="1" ht="12.75" customHeight="1" x14ac:dyDescent="0.2">
      <c r="A44" s="1685"/>
      <c r="B44" s="1686"/>
      <c r="C44" s="1687"/>
      <c r="D44" s="1687"/>
      <c r="E44" s="1687"/>
      <c r="F44" s="1687"/>
      <c r="G44" s="1687"/>
      <c r="H44" s="1687"/>
      <c r="I44" s="1687"/>
      <c r="J44" s="1688"/>
      <c r="K44" s="1688"/>
      <c r="L44" s="1688"/>
      <c r="M44" s="1606"/>
      <c r="N44" s="1689"/>
      <c r="O44" s="1689"/>
      <c r="P44" s="1689"/>
      <c r="Q44" s="1686"/>
      <c r="R44" s="1689"/>
      <c r="S44" s="1686"/>
      <c r="T44" s="1686"/>
      <c r="U44" s="1686"/>
      <c r="V44" s="1686"/>
      <c r="W44" s="1686"/>
      <c r="X44" s="1689"/>
      <c r="Y44" s="1690"/>
      <c r="Z44" s="1750"/>
      <c r="AA44" s="1746"/>
      <c r="AB44" s="1746"/>
      <c r="AC44" s="885"/>
      <c r="AD44" s="885"/>
    </row>
    <row r="45" spans="1:30" x14ac:dyDescent="0.2">
      <c r="A45" s="1581" t="s">
        <v>16142</v>
      </c>
      <c r="B45" s="1679"/>
      <c r="C45" s="1680"/>
      <c r="D45" s="1680"/>
      <c r="E45" s="1680"/>
      <c r="F45" s="1680"/>
      <c r="G45" s="1680"/>
      <c r="H45" s="1680"/>
      <c r="I45" s="1680"/>
      <c r="J45" s="1680"/>
      <c r="K45" s="1680">
        <v>59</v>
      </c>
      <c r="L45" s="1680">
        <f>SUM(B45:K45)</f>
        <v>59</v>
      </c>
      <c r="M45" s="1582">
        <v>573934</v>
      </c>
      <c r="N45" s="1679"/>
      <c r="O45" s="1679"/>
      <c r="P45" s="1679"/>
      <c r="Q45" s="1680"/>
      <c r="R45" s="1680"/>
      <c r="S45" s="1680"/>
      <c r="T45" s="1680"/>
      <c r="U45" s="1680"/>
      <c r="V45" s="1680"/>
      <c r="W45" s="1680">
        <v>81</v>
      </c>
      <c r="X45" s="1679">
        <f>SUM(N45:W45)</f>
        <v>81</v>
      </c>
      <c r="Y45" s="1582">
        <v>37386</v>
      </c>
    </row>
    <row r="46" spans="1:30" s="186" customFormat="1" x14ac:dyDescent="0.2">
      <c r="A46" s="1608"/>
      <c r="B46" s="1575"/>
      <c r="C46" s="1576"/>
      <c r="D46" s="1576"/>
      <c r="E46" s="1577"/>
      <c r="F46" s="1577"/>
      <c r="G46" s="1577"/>
      <c r="H46" s="1577"/>
      <c r="I46" s="1577"/>
      <c r="J46" s="1577"/>
      <c r="K46" s="1577"/>
      <c r="L46" s="1576"/>
      <c r="M46" s="1609"/>
      <c r="N46" s="1575"/>
      <c r="O46" s="1576"/>
      <c r="P46" s="1576"/>
      <c r="Q46" s="1576"/>
      <c r="R46" s="1576"/>
      <c r="S46" s="1576"/>
      <c r="T46" s="1576"/>
      <c r="U46" s="1576"/>
      <c r="V46" s="1576"/>
      <c r="W46" s="1576"/>
      <c r="X46" s="1576"/>
      <c r="Y46" s="1579"/>
      <c r="Z46" s="181"/>
      <c r="AA46" s="1654"/>
      <c r="AB46" s="1654"/>
    </row>
    <row r="47" spans="1:30" x14ac:dyDescent="0.2">
      <c r="A47" s="1581" t="s">
        <v>306</v>
      </c>
      <c r="B47" s="1679">
        <f t="shared" ref="B47:Y47" si="10">+B48</f>
        <v>0</v>
      </c>
      <c r="C47" s="1680">
        <f t="shared" si="10"/>
        <v>0</v>
      </c>
      <c r="D47" s="1680"/>
      <c r="E47" s="1680">
        <f t="shared" si="10"/>
        <v>2796</v>
      </c>
      <c r="F47" s="1680">
        <f t="shared" si="10"/>
        <v>0</v>
      </c>
      <c r="G47" s="1680">
        <f t="shared" si="10"/>
        <v>0</v>
      </c>
      <c r="H47" s="1680">
        <f t="shared" si="10"/>
        <v>0</v>
      </c>
      <c r="I47" s="1680">
        <f t="shared" si="10"/>
        <v>0</v>
      </c>
      <c r="J47" s="1680">
        <f t="shared" si="10"/>
        <v>0</v>
      </c>
      <c r="K47" s="1680">
        <f t="shared" si="10"/>
        <v>0</v>
      </c>
      <c r="L47" s="1680">
        <f t="shared" si="10"/>
        <v>2796</v>
      </c>
      <c r="M47" s="1582">
        <f t="shared" si="10"/>
        <v>146327225.42000002</v>
      </c>
      <c r="N47" s="1679">
        <f t="shared" si="10"/>
        <v>0</v>
      </c>
      <c r="O47" s="1679">
        <f t="shared" si="10"/>
        <v>0</v>
      </c>
      <c r="P47" s="1679"/>
      <c r="Q47" s="1680">
        <f t="shared" si="10"/>
        <v>2883</v>
      </c>
      <c r="R47" s="1680">
        <f t="shared" si="10"/>
        <v>0</v>
      </c>
      <c r="S47" s="1680">
        <f t="shared" si="10"/>
        <v>0</v>
      </c>
      <c r="T47" s="1680">
        <f t="shared" si="10"/>
        <v>0</v>
      </c>
      <c r="U47" s="1680">
        <f t="shared" si="10"/>
        <v>0</v>
      </c>
      <c r="V47" s="1680">
        <f t="shared" si="10"/>
        <v>0</v>
      </c>
      <c r="W47" s="1680">
        <f t="shared" si="10"/>
        <v>0</v>
      </c>
      <c r="X47" s="1679">
        <f t="shared" si="10"/>
        <v>2883</v>
      </c>
      <c r="Y47" s="1582">
        <f t="shared" si="10"/>
        <v>152019827</v>
      </c>
    </row>
    <row r="48" spans="1:30" x14ac:dyDescent="0.2">
      <c r="A48" s="1590" t="s">
        <v>307</v>
      </c>
      <c r="B48" s="1591"/>
      <c r="C48" s="1592"/>
      <c r="D48" s="1592"/>
      <c r="E48" s="1593">
        <f>+'[3]001'!D41+'[3]002'!D30+'[3]003'!D32+'[3]005'!D32+'[3]009'!D33+'[3]010'!D26+'[3]012'!D31+'[3]018'!D32+'[3]019'!D32+'[3]022'!D32+'[3]026'!D31+'[3]029'!D31+'[3]032'!D33+'[3]035'!D32+'[3]036'!D41+'[3]020'!D17</f>
        <v>2796</v>
      </c>
      <c r="F48" s="1593"/>
      <c r="G48" s="1593"/>
      <c r="H48" s="1593"/>
      <c r="I48" s="1593"/>
      <c r="J48" s="1593"/>
      <c r="K48" s="1593"/>
      <c r="L48" s="1593">
        <f>+'[3]001'!K41+'[3]002'!K30+'[3]003'!K32+'[3]005'!K32+'[3]009'!K33+'[3]010'!K26+'[3]012'!K31+'[3]018'!K32+'[3]019'!K32+'[3]022'!K32+'[3]026'!K31+'[3]029'!K31+'[3]032'!K33+'[3]035'!K32+'[3]036'!K41+'[3]020'!K17</f>
        <v>2796</v>
      </c>
      <c r="M48" s="1610">
        <f>+'[3]001'!L41+'[3]002'!L30+'[3]003'!L32+'[3]005'!L32+'[3]009'!L33+'[3]010'!L26+'[3]012'!L31+'[3]018'!L32+'[3]019'!L32+'[3]022'!L32+'[3]026'!L31+'[3]029'!L31+'[3]032'!L33+'[3]035'!L32+'[3]036'!L41+'[3]020'!L17</f>
        <v>146327225.42000002</v>
      </c>
      <c r="N48" s="1591"/>
      <c r="O48" s="1592"/>
      <c r="P48" s="1592"/>
      <c r="Q48" s="1592">
        <f>+'[3]001'!O41+'[3]002'!O30+'[3]003'!O32+'[3]005'!O32+'[3]009'!O33+'[3]010'!O26+'[3]012'!O31+'[3]018'!O32+'[3]019'!O32+'[3]022'!O32+'[3]026'!O31+'[3]029'!O31+'[3]032'!O33+'[3]035'!O32+'[3]036'!O41+'[3]020'!O17</f>
        <v>2883</v>
      </c>
      <c r="R48" s="1592"/>
      <c r="S48" s="1592"/>
      <c r="T48" s="1592"/>
      <c r="U48" s="1592"/>
      <c r="V48" s="1592"/>
      <c r="W48" s="1592"/>
      <c r="X48" s="1592">
        <f>SUM(N48:W48)</f>
        <v>2883</v>
      </c>
      <c r="Y48" s="1595">
        <f>+'[3]001'!W41+'[3]002'!W30+'[3]003'!W32+'[3]005'!W32+'[3]009'!W33+'[3]010'!W26+'[3]012'!W31+'[3]018'!W32+'[3]019'!W32+'[3]022'!W32+'[3]026'!W31+'[3]029'!W31+'[3]032'!W33+'[3]035'!W32+'[3]036'!W41+'[3]020'!W17</f>
        <v>152019827</v>
      </c>
      <c r="AC48" s="182"/>
      <c r="AD48" s="182"/>
    </row>
    <row r="49" spans="1:30" x14ac:dyDescent="0.2">
      <c r="A49" s="1590"/>
      <c r="B49" s="1591"/>
      <c r="C49" s="1592"/>
      <c r="D49" s="1592"/>
      <c r="E49" s="1593"/>
      <c r="F49" s="1593"/>
      <c r="G49" s="1593"/>
      <c r="H49" s="1593"/>
      <c r="I49" s="1593"/>
      <c r="J49" s="1593"/>
      <c r="K49" s="1593"/>
      <c r="L49" s="1611"/>
      <c r="M49" s="1610"/>
      <c r="N49" s="1591"/>
      <c r="O49" s="1592"/>
      <c r="P49" s="1592"/>
      <c r="Q49" s="1592"/>
      <c r="R49" s="1592"/>
      <c r="S49" s="1592"/>
      <c r="T49" s="1592"/>
      <c r="U49" s="1592"/>
      <c r="V49" s="1592"/>
      <c r="W49" s="1592"/>
      <c r="X49" s="1592"/>
      <c r="Y49" s="1595"/>
      <c r="AC49" s="182"/>
      <c r="AD49" s="182"/>
    </row>
    <row r="50" spans="1:30" x14ac:dyDescent="0.2">
      <c r="A50" s="1572" t="s">
        <v>308</v>
      </c>
      <c r="B50" s="1658">
        <f>+B51+B57+B63+B69+B73+B75</f>
        <v>342</v>
      </c>
      <c r="C50" s="1659">
        <f t="shared" ref="C50:Y50" si="11">+C51+C57+C63+C69+C73+C75</f>
        <v>0</v>
      </c>
      <c r="D50" s="1659"/>
      <c r="E50" s="1659">
        <f t="shared" si="11"/>
        <v>0</v>
      </c>
      <c r="F50" s="1659">
        <f t="shared" si="11"/>
        <v>0</v>
      </c>
      <c r="G50" s="1659">
        <f t="shared" si="11"/>
        <v>0</v>
      </c>
      <c r="H50" s="1659">
        <f t="shared" si="11"/>
        <v>0</v>
      </c>
      <c r="I50" s="1659">
        <f t="shared" si="11"/>
        <v>0</v>
      </c>
      <c r="J50" s="1659">
        <f t="shared" si="11"/>
        <v>59</v>
      </c>
      <c r="K50" s="1659">
        <f t="shared" si="11"/>
        <v>0</v>
      </c>
      <c r="L50" s="1659">
        <f t="shared" si="11"/>
        <v>401</v>
      </c>
      <c r="M50" s="1573">
        <f t="shared" si="11"/>
        <v>19223942.995200001</v>
      </c>
      <c r="N50" s="1658">
        <f t="shared" si="11"/>
        <v>331</v>
      </c>
      <c r="O50" s="1658">
        <f t="shared" si="11"/>
        <v>0</v>
      </c>
      <c r="P50" s="1658"/>
      <c r="Q50" s="1659">
        <f t="shared" si="11"/>
        <v>0</v>
      </c>
      <c r="R50" s="1659">
        <f t="shared" si="11"/>
        <v>0</v>
      </c>
      <c r="S50" s="1659">
        <f t="shared" si="11"/>
        <v>0</v>
      </c>
      <c r="T50" s="1659">
        <f t="shared" si="11"/>
        <v>0</v>
      </c>
      <c r="U50" s="1659">
        <f t="shared" si="11"/>
        <v>0</v>
      </c>
      <c r="V50" s="1659">
        <f t="shared" si="11"/>
        <v>60</v>
      </c>
      <c r="W50" s="1659">
        <f t="shared" si="11"/>
        <v>0</v>
      </c>
      <c r="X50" s="1658">
        <f t="shared" si="11"/>
        <v>391</v>
      </c>
      <c r="Y50" s="1573">
        <f t="shared" si="11"/>
        <v>19399984</v>
      </c>
    </row>
    <row r="51" spans="1:30" x14ac:dyDescent="0.2">
      <c r="A51" s="1581" t="s">
        <v>309</v>
      </c>
      <c r="B51" s="1679">
        <f>SUM(B52:B56)</f>
        <v>36</v>
      </c>
      <c r="C51" s="1680">
        <f t="shared" ref="C51:Y51" si="12">SUM(C52:C56)</f>
        <v>0</v>
      </c>
      <c r="D51" s="1680"/>
      <c r="E51" s="1680">
        <f t="shared" si="12"/>
        <v>0</v>
      </c>
      <c r="F51" s="1680">
        <f t="shared" si="12"/>
        <v>0</v>
      </c>
      <c r="G51" s="1680">
        <f t="shared" si="12"/>
        <v>0</v>
      </c>
      <c r="H51" s="1680">
        <f t="shared" si="12"/>
        <v>0</v>
      </c>
      <c r="I51" s="1680">
        <f t="shared" si="12"/>
        <v>0</v>
      </c>
      <c r="J51" s="1680">
        <f t="shared" si="12"/>
        <v>0</v>
      </c>
      <c r="K51" s="1680">
        <f t="shared" si="12"/>
        <v>0</v>
      </c>
      <c r="L51" s="1680">
        <f t="shared" si="12"/>
        <v>36</v>
      </c>
      <c r="M51" s="1582">
        <f t="shared" si="12"/>
        <v>2702376</v>
      </c>
      <c r="N51" s="1679">
        <f t="shared" si="12"/>
        <v>36</v>
      </c>
      <c r="O51" s="1679">
        <f t="shared" si="12"/>
        <v>0</v>
      </c>
      <c r="P51" s="1679"/>
      <c r="Q51" s="1680">
        <f t="shared" si="12"/>
        <v>0</v>
      </c>
      <c r="R51" s="1680">
        <f t="shared" si="12"/>
        <v>0</v>
      </c>
      <c r="S51" s="1680">
        <f t="shared" si="12"/>
        <v>0</v>
      </c>
      <c r="T51" s="1680">
        <f t="shared" si="12"/>
        <v>0</v>
      </c>
      <c r="U51" s="1680">
        <f t="shared" si="12"/>
        <v>0</v>
      </c>
      <c r="V51" s="1680">
        <f t="shared" si="12"/>
        <v>0</v>
      </c>
      <c r="W51" s="1680">
        <f t="shared" si="12"/>
        <v>0</v>
      </c>
      <c r="X51" s="1679">
        <f t="shared" si="12"/>
        <v>36</v>
      </c>
      <c r="Y51" s="1582">
        <f t="shared" si="12"/>
        <v>2702376</v>
      </c>
    </row>
    <row r="52" spans="1:30" x14ac:dyDescent="0.2">
      <c r="A52" s="1590" t="s">
        <v>310</v>
      </c>
      <c r="B52" s="1591">
        <v>5</v>
      </c>
      <c r="C52" s="1592"/>
      <c r="D52" s="1592"/>
      <c r="E52" s="1593"/>
      <c r="F52" s="1593"/>
      <c r="G52" s="1593"/>
      <c r="H52" s="1593"/>
      <c r="I52" s="1593"/>
      <c r="J52" s="1593"/>
      <c r="K52" s="1593"/>
      <c r="L52" s="1592">
        <f>SUM(B52:K52)</f>
        <v>5</v>
      </c>
      <c r="M52" s="1610">
        <f>+'[4]F-11'!AE31</f>
        <v>440960</v>
      </c>
      <c r="N52" s="1591">
        <v>5</v>
      </c>
      <c r="O52" s="1592"/>
      <c r="P52" s="1592"/>
      <c r="Q52" s="1592"/>
      <c r="R52" s="1592"/>
      <c r="S52" s="1592"/>
      <c r="T52" s="1592"/>
      <c r="U52" s="1592"/>
      <c r="V52" s="1592"/>
      <c r="W52" s="1592"/>
      <c r="X52" s="1592">
        <f>SUM(N52:W52)</f>
        <v>5</v>
      </c>
      <c r="Y52" s="1595">
        <f>+'[4]F-11'!AI31</f>
        <v>440960</v>
      </c>
      <c r="AC52" s="182"/>
      <c r="AD52" s="182"/>
    </row>
    <row r="53" spans="1:30" x14ac:dyDescent="0.2">
      <c r="A53" s="1590" t="s">
        <v>311</v>
      </c>
      <c r="B53" s="1591">
        <v>4</v>
      </c>
      <c r="C53" s="1592"/>
      <c r="D53" s="1592"/>
      <c r="E53" s="1593"/>
      <c r="F53" s="1593"/>
      <c r="G53" s="1593"/>
      <c r="H53" s="1593"/>
      <c r="I53" s="1593"/>
      <c r="J53" s="1593"/>
      <c r="K53" s="1593"/>
      <c r="L53" s="1592">
        <f>SUM(B53:K53)</f>
        <v>4</v>
      </c>
      <c r="M53" s="1610">
        <f>+'[4]F-11'!AE32</f>
        <v>331648</v>
      </c>
      <c r="N53" s="1591">
        <v>4</v>
      </c>
      <c r="O53" s="1592"/>
      <c r="P53" s="1592"/>
      <c r="Q53" s="1592"/>
      <c r="R53" s="1592"/>
      <c r="S53" s="1592"/>
      <c r="T53" s="1592"/>
      <c r="U53" s="1592"/>
      <c r="V53" s="1592"/>
      <c r="W53" s="1592"/>
      <c r="X53" s="1592">
        <f>SUM(N53:W53)</f>
        <v>4</v>
      </c>
      <c r="Y53" s="1595">
        <f>+'[4]F-11'!AI32</f>
        <v>331648</v>
      </c>
      <c r="AC53" s="182"/>
      <c r="AD53" s="182"/>
    </row>
    <row r="54" spans="1:30" x14ac:dyDescent="0.2">
      <c r="A54" s="1590" t="s">
        <v>312</v>
      </c>
      <c r="B54" s="1591"/>
      <c r="C54" s="1592"/>
      <c r="D54" s="1592"/>
      <c r="E54" s="1593"/>
      <c r="F54" s="1593"/>
      <c r="G54" s="1593"/>
      <c r="H54" s="1593"/>
      <c r="I54" s="1593"/>
      <c r="J54" s="1593"/>
      <c r="K54" s="1593"/>
      <c r="L54" s="1592">
        <f>SUM(B54:K54)</f>
        <v>0</v>
      </c>
      <c r="M54" s="1610">
        <f>+'[4]F-11'!AE33</f>
        <v>0</v>
      </c>
      <c r="N54" s="1591"/>
      <c r="O54" s="1592"/>
      <c r="P54" s="1592"/>
      <c r="Q54" s="1592"/>
      <c r="R54" s="1592"/>
      <c r="S54" s="1592"/>
      <c r="T54" s="1592"/>
      <c r="U54" s="1592"/>
      <c r="V54" s="1592"/>
      <c r="W54" s="1592"/>
      <c r="X54" s="1592">
        <f>SUM(N54:W54)</f>
        <v>0</v>
      </c>
      <c r="Y54" s="1595">
        <f>+'[4]F-11'!AI33</f>
        <v>0</v>
      </c>
      <c r="AC54" s="182"/>
      <c r="AD54" s="182"/>
    </row>
    <row r="55" spans="1:30" x14ac:dyDescent="0.2">
      <c r="A55" s="1590" t="s">
        <v>313</v>
      </c>
      <c r="B55" s="1591">
        <v>23</v>
      </c>
      <c r="C55" s="1592"/>
      <c r="D55" s="1592"/>
      <c r="E55" s="1593"/>
      <c r="F55" s="1593"/>
      <c r="G55" s="1593"/>
      <c r="H55" s="1593"/>
      <c r="I55" s="1593"/>
      <c r="J55" s="1593"/>
      <c r="K55" s="1593"/>
      <c r="L55" s="1592">
        <f>SUM(B55:K55)</f>
        <v>23</v>
      </c>
      <c r="M55" s="1610">
        <f>+'[4]F-11'!AE34</f>
        <v>1660232</v>
      </c>
      <c r="N55" s="1591">
        <v>23</v>
      </c>
      <c r="O55" s="1592"/>
      <c r="P55" s="1592"/>
      <c r="Q55" s="1592"/>
      <c r="R55" s="1592"/>
      <c r="S55" s="1592"/>
      <c r="T55" s="1592"/>
      <c r="U55" s="1592"/>
      <c r="V55" s="1592"/>
      <c r="W55" s="1592"/>
      <c r="X55" s="1592">
        <f>SUM(N55:W55)</f>
        <v>23</v>
      </c>
      <c r="Y55" s="1595">
        <f>+'[4]F-11'!AI34</f>
        <v>1660232</v>
      </c>
      <c r="AC55" s="182"/>
      <c r="AD55" s="182"/>
    </row>
    <row r="56" spans="1:30" x14ac:dyDescent="0.2">
      <c r="A56" s="1590" t="s">
        <v>314</v>
      </c>
      <c r="B56" s="1591">
        <v>4</v>
      </c>
      <c r="C56" s="1592"/>
      <c r="D56" s="1592"/>
      <c r="E56" s="1593"/>
      <c r="F56" s="1593"/>
      <c r="G56" s="1593"/>
      <c r="H56" s="1593"/>
      <c r="I56" s="1593"/>
      <c r="J56" s="1593"/>
      <c r="K56" s="1593"/>
      <c r="L56" s="1592">
        <f>SUM(B56:K56)</f>
        <v>4</v>
      </c>
      <c r="M56" s="1610">
        <f>+'[4]F-11'!AE35</f>
        <v>269536</v>
      </c>
      <c r="N56" s="1591">
        <v>4</v>
      </c>
      <c r="O56" s="1592"/>
      <c r="P56" s="1592"/>
      <c r="Q56" s="1592"/>
      <c r="R56" s="1592"/>
      <c r="S56" s="1592"/>
      <c r="T56" s="1592"/>
      <c r="U56" s="1592"/>
      <c r="V56" s="1592"/>
      <c r="W56" s="1592"/>
      <c r="X56" s="1592">
        <f>SUM(N56:W56)</f>
        <v>4</v>
      </c>
      <c r="Y56" s="1595">
        <f>+'[4]F-11'!AI35</f>
        <v>269536</v>
      </c>
      <c r="AC56" s="182"/>
      <c r="AD56" s="182"/>
    </row>
    <row r="57" spans="1:30" x14ac:dyDescent="0.2">
      <c r="A57" s="1581" t="s">
        <v>315</v>
      </c>
      <c r="B57" s="1679">
        <f>SUM(B58:B62)</f>
        <v>2</v>
      </c>
      <c r="C57" s="1680">
        <f t="shared" ref="C57:Y57" si="13">SUM(C58:C62)</f>
        <v>0</v>
      </c>
      <c r="D57" s="1680"/>
      <c r="E57" s="1680">
        <f t="shared" si="13"/>
        <v>0</v>
      </c>
      <c r="F57" s="1680">
        <f t="shared" si="13"/>
        <v>0</v>
      </c>
      <c r="G57" s="1680">
        <f t="shared" si="13"/>
        <v>0</v>
      </c>
      <c r="H57" s="1680">
        <f t="shared" si="13"/>
        <v>0</v>
      </c>
      <c r="I57" s="1680">
        <f t="shared" si="13"/>
        <v>0</v>
      </c>
      <c r="J57" s="1680">
        <f t="shared" si="13"/>
        <v>0</v>
      </c>
      <c r="K57" s="1680">
        <f t="shared" si="13"/>
        <v>0</v>
      </c>
      <c r="L57" s="1680">
        <f t="shared" si="13"/>
        <v>2</v>
      </c>
      <c r="M57" s="1582">
        <f t="shared" si="13"/>
        <v>89840</v>
      </c>
      <c r="N57" s="1679">
        <f t="shared" si="13"/>
        <v>2</v>
      </c>
      <c r="O57" s="1679">
        <f t="shared" si="13"/>
        <v>0</v>
      </c>
      <c r="P57" s="1679"/>
      <c r="Q57" s="1680">
        <f t="shared" si="13"/>
        <v>0</v>
      </c>
      <c r="R57" s="1680">
        <f t="shared" si="13"/>
        <v>0</v>
      </c>
      <c r="S57" s="1680">
        <f t="shared" si="13"/>
        <v>0</v>
      </c>
      <c r="T57" s="1680">
        <f t="shared" si="13"/>
        <v>0</v>
      </c>
      <c r="U57" s="1680">
        <f t="shared" si="13"/>
        <v>0</v>
      </c>
      <c r="V57" s="1680">
        <f t="shared" si="13"/>
        <v>0</v>
      </c>
      <c r="W57" s="1680">
        <f t="shared" si="13"/>
        <v>0</v>
      </c>
      <c r="X57" s="1679">
        <f t="shared" si="13"/>
        <v>2</v>
      </c>
      <c r="Y57" s="1582">
        <f t="shared" si="13"/>
        <v>89840</v>
      </c>
    </row>
    <row r="58" spans="1:30" x14ac:dyDescent="0.2">
      <c r="A58" s="1590" t="s">
        <v>310</v>
      </c>
      <c r="B58" s="1591"/>
      <c r="C58" s="1592"/>
      <c r="D58" s="1592"/>
      <c r="E58" s="1593"/>
      <c r="F58" s="1593"/>
      <c r="G58" s="1593"/>
      <c r="H58" s="1593"/>
      <c r="I58" s="1593"/>
      <c r="J58" s="1593"/>
      <c r="K58" s="1593"/>
      <c r="L58" s="1592">
        <f>SUM(B58:K58)</f>
        <v>0</v>
      </c>
      <c r="M58" s="1610">
        <f>+'[4]F-11'!AE37</f>
        <v>0</v>
      </c>
      <c r="N58" s="1591"/>
      <c r="O58" s="1592"/>
      <c r="P58" s="1592"/>
      <c r="Q58" s="1592"/>
      <c r="R58" s="1592"/>
      <c r="S58" s="1592"/>
      <c r="T58" s="1592"/>
      <c r="U58" s="1592"/>
      <c r="V58" s="1592"/>
      <c r="W58" s="1592"/>
      <c r="X58" s="1592">
        <f>SUM(N58:W58)</f>
        <v>0</v>
      </c>
      <c r="Y58" s="1595">
        <f>+'[4]F-11'!AI37</f>
        <v>0</v>
      </c>
      <c r="AC58" s="182"/>
      <c r="AD58" s="182"/>
    </row>
    <row r="59" spans="1:30" x14ac:dyDescent="0.2">
      <c r="A59" s="1590" t="s">
        <v>311</v>
      </c>
      <c r="B59" s="1591"/>
      <c r="C59" s="1592"/>
      <c r="D59" s="1592"/>
      <c r="E59" s="1593"/>
      <c r="F59" s="1593"/>
      <c r="G59" s="1593"/>
      <c r="H59" s="1593"/>
      <c r="I59" s="1593"/>
      <c r="J59" s="1593"/>
      <c r="K59" s="1593"/>
      <c r="L59" s="1592">
        <f>SUM(B59:K59)</f>
        <v>0</v>
      </c>
      <c r="M59" s="1610">
        <f>+'[4]F-11'!AE38</f>
        <v>0</v>
      </c>
      <c r="N59" s="1591"/>
      <c r="O59" s="1592"/>
      <c r="P59" s="1592"/>
      <c r="Q59" s="1592"/>
      <c r="R59" s="1592"/>
      <c r="S59" s="1592"/>
      <c r="T59" s="1592"/>
      <c r="U59" s="1592"/>
      <c r="V59" s="1592"/>
      <c r="W59" s="1592"/>
      <c r="X59" s="1592">
        <f>SUM(N59:W59)</f>
        <v>0</v>
      </c>
      <c r="Y59" s="1595">
        <f>+'[4]F-11'!AI38</f>
        <v>0</v>
      </c>
      <c r="AC59" s="182"/>
      <c r="AD59" s="182"/>
    </row>
    <row r="60" spans="1:30" x14ac:dyDescent="0.2">
      <c r="A60" s="1590" t="s">
        <v>312</v>
      </c>
      <c r="B60" s="1591"/>
      <c r="C60" s="1592"/>
      <c r="D60" s="1592"/>
      <c r="E60" s="1593"/>
      <c r="F60" s="1593"/>
      <c r="G60" s="1593"/>
      <c r="H60" s="1593"/>
      <c r="I60" s="1593"/>
      <c r="J60" s="1593"/>
      <c r="K60" s="1593"/>
      <c r="L60" s="1592">
        <f>SUM(B60:K60)</f>
        <v>0</v>
      </c>
      <c r="M60" s="1610">
        <f>+'[4]F-11'!AE39</f>
        <v>0</v>
      </c>
      <c r="N60" s="1591"/>
      <c r="O60" s="1592"/>
      <c r="P60" s="1592"/>
      <c r="Q60" s="1592"/>
      <c r="R60" s="1592"/>
      <c r="S60" s="1592"/>
      <c r="T60" s="1592"/>
      <c r="U60" s="1592"/>
      <c r="V60" s="1592"/>
      <c r="W60" s="1592"/>
      <c r="X60" s="1592">
        <f>SUM(N60:W60)</f>
        <v>0</v>
      </c>
      <c r="Y60" s="1595">
        <f>+'[4]F-11'!AI39</f>
        <v>0</v>
      </c>
      <c r="AC60" s="182"/>
      <c r="AD60" s="182"/>
    </row>
    <row r="61" spans="1:30" x14ac:dyDescent="0.2">
      <c r="A61" s="1590" t="s">
        <v>313</v>
      </c>
      <c r="B61" s="1591">
        <v>2</v>
      </c>
      <c r="C61" s="1592"/>
      <c r="D61" s="1592"/>
      <c r="E61" s="1593"/>
      <c r="F61" s="1593"/>
      <c r="G61" s="1593"/>
      <c r="H61" s="1593"/>
      <c r="I61" s="1593"/>
      <c r="J61" s="1593"/>
      <c r="K61" s="1593"/>
      <c r="L61" s="1592">
        <f>SUM(B61:K61)</f>
        <v>2</v>
      </c>
      <c r="M61" s="1610">
        <f>+'[4]F-11'!AE40</f>
        <v>89840</v>
      </c>
      <c r="N61" s="1591">
        <v>2</v>
      </c>
      <c r="O61" s="1592"/>
      <c r="P61" s="1592"/>
      <c r="Q61" s="1592"/>
      <c r="R61" s="1592"/>
      <c r="S61" s="1592"/>
      <c r="T61" s="1592"/>
      <c r="U61" s="1592"/>
      <c r="V61" s="1592"/>
      <c r="W61" s="1592"/>
      <c r="X61" s="1592">
        <f>SUM(N61:W61)</f>
        <v>2</v>
      </c>
      <c r="Y61" s="1595">
        <f>+'[4]F-11'!AI40</f>
        <v>89840</v>
      </c>
      <c r="AC61" s="182"/>
      <c r="AD61" s="182"/>
    </row>
    <row r="62" spans="1:30" x14ac:dyDescent="0.2">
      <c r="A62" s="1590" t="s">
        <v>314</v>
      </c>
      <c r="B62" s="1591"/>
      <c r="C62" s="1592"/>
      <c r="D62" s="1592"/>
      <c r="E62" s="1593"/>
      <c r="F62" s="1593"/>
      <c r="G62" s="1593"/>
      <c r="H62" s="1593"/>
      <c r="I62" s="1593"/>
      <c r="J62" s="1593"/>
      <c r="K62" s="1593"/>
      <c r="L62" s="1592">
        <f>SUM(B62:K62)</f>
        <v>0</v>
      </c>
      <c r="M62" s="1610">
        <f>+'[4]F-11'!AE41</f>
        <v>0</v>
      </c>
      <c r="N62" s="1591"/>
      <c r="O62" s="1592"/>
      <c r="P62" s="1592"/>
      <c r="Q62" s="1592"/>
      <c r="R62" s="1592"/>
      <c r="S62" s="1592"/>
      <c r="T62" s="1592"/>
      <c r="U62" s="1592"/>
      <c r="V62" s="1592"/>
      <c r="W62" s="1592"/>
      <c r="X62" s="1592">
        <f>SUM(N62:W62)</f>
        <v>0</v>
      </c>
      <c r="Y62" s="1595">
        <f>+'[4]F-11'!AI41</f>
        <v>0</v>
      </c>
      <c r="AC62" s="182"/>
      <c r="AD62" s="182"/>
    </row>
    <row r="63" spans="1:30" x14ac:dyDescent="0.2">
      <c r="A63" s="1581" t="s">
        <v>316</v>
      </c>
      <c r="B63" s="1679">
        <f>SUM(B64:B68)</f>
        <v>5</v>
      </c>
      <c r="C63" s="1680">
        <f t="shared" ref="C63:Y63" si="14">SUM(C64:C68)</f>
        <v>0</v>
      </c>
      <c r="D63" s="1680"/>
      <c r="E63" s="1680">
        <f t="shared" si="14"/>
        <v>0</v>
      </c>
      <c r="F63" s="1680">
        <f t="shared" si="14"/>
        <v>0</v>
      </c>
      <c r="G63" s="1680">
        <f t="shared" si="14"/>
        <v>0</v>
      </c>
      <c r="H63" s="1680">
        <f t="shared" si="14"/>
        <v>0</v>
      </c>
      <c r="I63" s="1680">
        <f t="shared" si="14"/>
        <v>0</v>
      </c>
      <c r="J63" s="1680">
        <f t="shared" si="14"/>
        <v>0</v>
      </c>
      <c r="K63" s="1680">
        <f t="shared" si="14"/>
        <v>0</v>
      </c>
      <c r="L63" s="1680">
        <f t="shared" si="14"/>
        <v>5</v>
      </c>
      <c r="M63" s="1582">
        <f t="shared" si="14"/>
        <v>209432</v>
      </c>
      <c r="N63" s="1679">
        <f t="shared" si="14"/>
        <v>5</v>
      </c>
      <c r="O63" s="1679">
        <f t="shared" si="14"/>
        <v>0</v>
      </c>
      <c r="P63" s="1679"/>
      <c r="Q63" s="1680">
        <f t="shared" si="14"/>
        <v>0</v>
      </c>
      <c r="R63" s="1680">
        <f t="shared" si="14"/>
        <v>0</v>
      </c>
      <c r="S63" s="1680">
        <f t="shared" si="14"/>
        <v>0</v>
      </c>
      <c r="T63" s="1680">
        <f t="shared" si="14"/>
        <v>0</v>
      </c>
      <c r="U63" s="1680">
        <f t="shared" si="14"/>
        <v>0</v>
      </c>
      <c r="V63" s="1680">
        <f t="shared" si="14"/>
        <v>0</v>
      </c>
      <c r="W63" s="1680">
        <f t="shared" si="14"/>
        <v>0</v>
      </c>
      <c r="X63" s="1679">
        <f t="shared" si="14"/>
        <v>5</v>
      </c>
      <c r="Y63" s="1582">
        <f t="shared" si="14"/>
        <v>209432</v>
      </c>
    </row>
    <row r="64" spans="1:30" x14ac:dyDescent="0.2">
      <c r="A64" s="1590" t="s">
        <v>317</v>
      </c>
      <c r="B64" s="1591"/>
      <c r="C64" s="1592"/>
      <c r="D64" s="1592"/>
      <c r="E64" s="1593"/>
      <c r="F64" s="1593"/>
      <c r="G64" s="1593"/>
      <c r="H64" s="1593"/>
      <c r="I64" s="1593"/>
      <c r="J64" s="1593"/>
      <c r="K64" s="1593"/>
      <c r="L64" s="1592">
        <f>SUM(B64:K64)</f>
        <v>0</v>
      </c>
      <c r="M64" s="1610">
        <f>+'[4]F-11'!AE43</f>
        <v>0</v>
      </c>
      <c r="N64" s="1591"/>
      <c r="O64" s="1592"/>
      <c r="P64" s="1592"/>
      <c r="Q64" s="1592"/>
      <c r="R64" s="1592"/>
      <c r="S64" s="1592"/>
      <c r="T64" s="1592"/>
      <c r="U64" s="1592"/>
      <c r="V64" s="1592"/>
      <c r="W64" s="1592"/>
      <c r="X64" s="1592">
        <f>SUM(N64:W64)</f>
        <v>0</v>
      </c>
      <c r="Y64" s="1595">
        <f>+'[4]F-11'!AI43</f>
        <v>0</v>
      </c>
      <c r="AC64" s="182"/>
      <c r="AD64" s="182"/>
    </row>
    <row r="65" spans="1:30" x14ac:dyDescent="0.2">
      <c r="A65" s="1590" t="s">
        <v>318</v>
      </c>
      <c r="B65" s="1591"/>
      <c r="C65" s="1592"/>
      <c r="D65" s="1592"/>
      <c r="E65" s="1593"/>
      <c r="F65" s="1593"/>
      <c r="G65" s="1593"/>
      <c r="H65" s="1593"/>
      <c r="I65" s="1593"/>
      <c r="J65" s="1593"/>
      <c r="K65" s="1593"/>
      <c r="L65" s="1592">
        <f>SUM(B65:K65)</f>
        <v>0</v>
      </c>
      <c r="M65" s="1610">
        <f>+'[4]F-11'!AE44</f>
        <v>0</v>
      </c>
      <c r="N65" s="1591"/>
      <c r="O65" s="1592"/>
      <c r="P65" s="1592"/>
      <c r="Q65" s="1592"/>
      <c r="R65" s="1592"/>
      <c r="S65" s="1592"/>
      <c r="T65" s="1592"/>
      <c r="U65" s="1592"/>
      <c r="V65" s="1592"/>
      <c r="W65" s="1592"/>
      <c r="X65" s="1592">
        <f>SUM(N65:W65)</f>
        <v>0</v>
      </c>
      <c r="Y65" s="1595">
        <f>+'[4]F-11'!AI44</f>
        <v>0</v>
      </c>
      <c r="AC65" s="182"/>
      <c r="AD65" s="182"/>
    </row>
    <row r="66" spans="1:30" x14ac:dyDescent="0.2">
      <c r="A66" s="1590" t="s">
        <v>319</v>
      </c>
      <c r="B66" s="1591"/>
      <c r="C66" s="1592"/>
      <c r="D66" s="1592"/>
      <c r="E66" s="1593"/>
      <c r="F66" s="1593"/>
      <c r="G66" s="1593"/>
      <c r="H66" s="1593"/>
      <c r="I66" s="1593"/>
      <c r="J66" s="1593"/>
      <c r="K66" s="1593"/>
      <c r="L66" s="1592">
        <f>SUM(B66:K66)</f>
        <v>0</v>
      </c>
      <c r="M66" s="1610">
        <f>+'[4]F-11'!AE45</f>
        <v>0</v>
      </c>
      <c r="N66" s="1591"/>
      <c r="O66" s="1592"/>
      <c r="P66" s="1592"/>
      <c r="Q66" s="1592"/>
      <c r="R66" s="1592"/>
      <c r="S66" s="1592"/>
      <c r="T66" s="1592"/>
      <c r="U66" s="1592"/>
      <c r="V66" s="1592"/>
      <c r="W66" s="1592"/>
      <c r="X66" s="1592">
        <f>SUM(N66:W66)</f>
        <v>0</v>
      </c>
      <c r="Y66" s="1595">
        <f>+'[4]F-11'!AI45</f>
        <v>0</v>
      </c>
      <c r="AC66" s="182"/>
      <c r="AD66" s="182"/>
    </row>
    <row r="67" spans="1:30" x14ac:dyDescent="0.2">
      <c r="A67" s="1590" t="s">
        <v>320</v>
      </c>
      <c r="B67" s="1591">
        <v>1</v>
      </c>
      <c r="C67" s="1592"/>
      <c r="D67" s="1592"/>
      <c r="E67" s="1593"/>
      <c r="F67" s="1593"/>
      <c r="G67" s="1593"/>
      <c r="H67" s="1593"/>
      <c r="I67" s="1593"/>
      <c r="J67" s="1593"/>
      <c r="K67" s="1593"/>
      <c r="L67" s="1592">
        <f>SUM(B67:K67)</f>
        <v>1</v>
      </c>
      <c r="M67" s="1610">
        <f>+'[4]F-11'!AE46</f>
        <v>44920</v>
      </c>
      <c r="N67" s="1591">
        <v>1</v>
      </c>
      <c r="O67" s="1592"/>
      <c r="P67" s="1592"/>
      <c r="Q67" s="1592"/>
      <c r="R67" s="1592"/>
      <c r="S67" s="1592"/>
      <c r="T67" s="1592"/>
      <c r="U67" s="1592"/>
      <c r="V67" s="1592"/>
      <c r="W67" s="1592"/>
      <c r="X67" s="1592">
        <f>SUM(N67:W67)</f>
        <v>1</v>
      </c>
      <c r="Y67" s="1595">
        <f>+'[4]F-11'!AI46</f>
        <v>44920</v>
      </c>
      <c r="AC67" s="182"/>
      <c r="AD67" s="182"/>
    </row>
    <row r="68" spans="1:30" x14ac:dyDescent="0.2">
      <c r="A68" s="1590" t="s">
        <v>321</v>
      </c>
      <c r="B68" s="1591">
        <v>4</v>
      </c>
      <c r="C68" s="1592"/>
      <c r="D68" s="1592"/>
      <c r="E68" s="1593"/>
      <c r="F68" s="1593"/>
      <c r="G68" s="1593"/>
      <c r="H68" s="1593"/>
      <c r="I68" s="1593"/>
      <c r="J68" s="1593"/>
      <c r="K68" s="1593"/>
      <c r="L68" s="1592">
        <f>SUM(B68:K68)</f>
        <v>4</v>
      </c>
      <c r="M68" s="1610">
        <f>+'[4]F-11'!AE47</f>
        <v>164512</v>
      </c>
      <c r="N68" s="1591">
        <v>4</v>
      </c>
      <c r="O68" s="1592"/>
      <c r="P68" s="1592"/>
      <c r="Q68" s="1592"/>
      <c r="R68" s="1592"/>
      <c r="S68" s="1592"/>
      <c r="T68" s="1592"/>
      <c r="U68" s="1592"/>
      <c r="V68" s="1592"/>
      <c r="W68" s="1592"/>
      <c r="X68" s="1592">
        <f>SUM(N68:W68)</f>
        <v>4</v>
      </c>
      <c r="Y68" s="1595">
        <f>+'[4]F-11'!AI47</f>
        <v>164512</v>
      </c>
      <c r="AC68" s="182"/>
      <c r="AD68" s="182"/>
    </row>
    <row r="69" spans="1:30" x14ac:dyDescent="0.2">
      <c r="A69" s="1581" t="s">
        <v>322</v>
      </c>
      <c r="B69" s="1679">
        <f>SUM(B70:B72)</f>
        <v>291</v>
      </c>
      <c r="C69" s="1680">
        <f t="shared" ref="C69:Y69" si="15">SUM(C70:C72)</f>
        <v>0</v>
      </c>
      <c r="D69" s="1680"/>
      <c r="E69" s="1680">
        <f t="shared" si="15"/>
        <v>0</v>
      </c>
      <c r="F69" s="1680">
        <f t="shared" si="15"/>
        <v>0</v>
      </c>
      <c r="G69" s="1680">
        <f t="shared" si="15"/>
        <v>0</v>
      </c>
      <c r="H69" s="1680">
        <f t="shared" si="15"/>
        <v>0</v>
      </c>
      <c r="I69" s="1680">
        <f t="shared" si="15"/>
        <v>0</v>
      </c>
      <c r="J69" s="1680">
        <f t="shared" si="15"/>
        <v>0</v>
      </c>
      <c r="K69" s="1680">
        <f t="shared" si="15"/>
        <v>0</v>
      </c>
      <c r="L69" s="1680">
        <f t="shared" si="15"/>
        <v>291</v>
      </c>
      <c r="M69" s="1582">
        <f t="shared" si="15"/>
        <v>16090440</v>
      </c>
      <c r="N69" s="1679">
        <f t="shared" si="15"/>
        <v>288</v>
      </c>
      <c r="O69" s="1679">
        <f t="shared" si="15"/>
        <v>0</v>
      </c>
      <c r="P69" s="1679"/>
      <c r="Q69" s="1680">
        <f t="shared" si="15"/>
        <v>0</v>
      </c>
      <c r="R69" s="1680">
        <f t="shared" si="15"/>
        <v>0</v>
      </c>
      <c r="S69" s="1680">
        <f t="shared" si="15"/>
        <v>0</v>
      </c>
      <c r="T69" s="1680">
        <f t="shared" si="15"/>
        <v>0</v>
      </c>
      <c r="U69" s="1680">
        <f t="shared" si="15"/>
        <v>0</v>
      </c>
      <c r="V69" s="1680">
        <f t="shared" si="15"/>
        <v>0</v>
      </c>
      <c r="W69" s="1680">
        <f t="shared" si="15"/>
        <v>0</v>
      </c>
      <c r="X69" s="1679">
        <f t="shared" si="15"/>
        <v>288</v>
      </c>
      <c r="Y69" s="1582">
        <f t="shared" si="15"/>
        <v>16098336</v>
      </c>
    </row>
    <row r="70" spans="1:30" x14ac:dyDescent="0.2">
      <c r="A70" s="1590" t="s">
        <v>323</v>
      </c>
      <c r="B70" s="1591">
        <v>75</v>
      </c>
      <c r="C70" s="1592"/>
      <c r="D70" s="1592"/>
      <c r="E70" s="1593"/>
      <c r="F70" s="1593"/>
      <c r="G70" s="1593"/>
      <c r="H70" s="1593"/>
      <c r="I70" s="1593"/>
      <c r="J70" s="1593"/>
      <c r="K70" s="1593"/>
      <c r="L70" s="1592">
        <f>SUM(B70:K70)</f>
        <v>75</v>
      </c>
      <c r="M70" s="1610">
        <f>+'[4]F-11'!AE49</f>
        <v>5053800</v>
      </c>
      <c r="N70" s="1591">
        <v>75</v>
      </c>
      <c r="O70" s="1592"/>
      <c r="P70" s="1592"/>
      <c r="Q70" s="1592"/>
      <c r="R70" s="1592"/>
      <c r="S70" s="1592"/>
      <c r="T70" s="1592"/>
      <c r="U70" s="1592"/>
      <c r="V70" s="1592"/>
      <c r="W70" s="1592"/>
      <c r="X70" s="1592">
        <f>SUM(N70:W70)</f>
        <v>75</v>
      </c>
      <c r="Y70" s="1595">
        <f>+'[4]F-11'!AI49</f>
        <v>5053800</v>
      </c>
      <c r="AC70" s="182"/>
      <c r="AD70" s="182"/>
    </row>
    <row r="71" spans="1:30" x14ac:dyDescent="0.2">
      <c r="A71" s="1590" t="s">
        <v>324</v>
      </c>
      <c r="B71" s="1591">
        <v>82</v>
      </c>
      <c r="C71" s="1592"/>
      <c r="D71" s="1592"/>
      <c r="E71" s="1593"/>
      <c r="F71" s="1593"/>
      <c r="G71" s="1593"/>
      <c r="H71" s="1593"/>
      <c r="I71" s="1593"/>
      <c r="J71" s="1593"/>
      <c r="K71" s="1593"/>
      <c r="L71" s="1592">
        <f>SUM(B71:K71)</f>
        <v>82</v>
      </c>
      <c r="M71" s="1610">
        <f>+'[4]F-11'!AE50</f>
        <v>5525488</v>
      </c>
      <c r="N71" s="1591">
        <v>87</v>
      </c>
      <c r="O71" s="1592"/>
      <c r="P71" s="1592"/>
      <c r="Q71" s="1592"/>
      <c r="R71" s="1592"/>
      <c r="S71" s="1592"/>
      <c r="T71" s="1592"/>
      <c r="U71" s="1592"/>
      <c r="V71" s="1592"/>
      <c r="W71" s="1592"/>
      <c r="X71" s="1592">
        <f>SUM(N71:W71)</f>
        <v>87</v>
      </c>
      <c r="Y71" s="1595">
        <f>+'[4]F-11'!AI50</f>
        <v>5862408</v>
      </c>
      <c r="AC71" s="182"/>
      <c r="AD71" s="182"/>
    </row>
    <row r="72" spans="1:30" x14ac:dyDescent="0.2">
      <c r="A72" s="1590" t="s">
        <v>324</v>
      </c>
      <c r="B72" s="1591">
        <v>134</v>
      </c>
      <c r="C72" s="1592"/>
      <c r="D72" s="1592"/>
      <c r="E72" s="1593"/>
      <c r="F72" s="1593"/>
      <c r="G72" s="1593"/>
      <c r="H72" s="1593"/>
      <c r="I72" s="1593"/>
      <c r="J72" s="1593"/>
      <c r="K72" s="1593"/>
      <c r="L72" s="1592">
        <f>SUM(B72:K72)</f>
        <v>134</v>
      </c>
      <c r="M72" s="1610">
        <f>+'[4]F-11'!AE51</f>
        <v>5511152</v>
      </c>
      <c r="N72" s="1591">
        <v>126</v>
      </c>
      <c r="O72" s="1592"/>
      <c r="P72" s="1592"/>
      <c r="Q72" s="1592"/>
      <c r="R72" s="1592"/>
      <c r="S72" s="1592"/>
      <c r="T72" s="1592"/>
      <c r="U72" s="1592"/>
      <c r="V72" s="1592"/>
      <c r="W72" s="1592"/>
      <c r="X72" s="1592">
        <f>SUM(N72:W72)</f>
        <v>126</v>
      </c>
      <c r="Y72" s="1595">
        <f>+'[4]F-11'!AI51</f>
        <v>5182128</v>
      </c>
      <c r="AA72" s="1676"/>
      <c r="AC72" s="182"/>
      <c r="AD72" s="182"/>
    </row>
    <row r="73" spans="1:30" x14ac:dyDescent="0.2">
      <c r="A73" s="1581" t="s">
        <v>325</v>
      </c>
      <c r="B73" s="1679">
        <f>SUM(B74)</f>
        <v>8</v>
      </c>
      <c r="C73" s="1680">
        <f t="shared" ref="C73:Y73" si="16">SUM(C74)</f>
        <v>0</v>
      </c>
      <c r="D73" s="1680"/>
      <c r="E73" s="1680">
        <f t="shared" si="16"/>
        <v>0</v>
      </c>
      <c r="F73" s="1680">
        <f t="shared" si="16"/>
        <v>0</v>
      </c>
      <c r="G73" s="1680">
        <f t="shared" si="16"/>
        <v>0</v>
      </c>
      <c r="H73" s="1680">
        <f t="shared" si="16"/>
        <v>0</v>
      </c>
      <c r="I73" s="1680">
        <f t="shared" si="16"/>
        <v>0</v>
      </c>
      <c r="J73" s="1680">
        <f t="shared" si="16"/>
        <v>0</v>
      </c>
      <c r="K73" s="1680">
        <f t="shared" si="16"/>
        <v>0</v>
      </c>
      <c r="L73" s="1680">
        <f t="shared" si="16"/>
        <v>8</v>
      </c>
      <c r="M73" s="1582">
        <f t="shared" si="16"/>
        <v>127054.99519999999</v>
      </c>
      <c r="N73" s="1679">
        <f t="shared" si="16"/>
        <v>0</v>
      </c>
      <c r="O73" s="1679">
        <f t="shared" si="16"/>
        <v>0</v>
      </c>
      <c r="P73" s="1679"/>
      <c r="Q73" s="1680">
        <f t="shared" si="16"/>
        <v>0</v>
      </c>
      <c r="R73" s="1680">
        <f t="shared" si="16"/>
        <v>0</v>
      </c>
      <c r="S73" s="1680">
        <f t="shared" si="16"/>
        <v>0</v>
      </c>
      <c r="T73" s="1680">
        <f t="shared" si="16"/>
        <v>0</v>
      </c>
      <c r="U73" s="1680">
        <f t="shared" si="16"/>
        <v>0</v>
      </c>
      <c r="V73" s="1680">
        <f t="shared" si="16"/>
        <v>0</v>
      </c>
      <c r="W73" s="1680">
        <f t="shared" si="16"/>
        <v>0</v>
      </c>
      <c r="X73" s="1679">
        <f t="shared" si="16"/>
        <v>0</v>
      </c>
      <c r="Y73" s="1582">
        <f t="shared" si="16"/>
        <v>0</v>
      </c>
    </row>
    <row r="74" spans="1:30" x14ac:dyDescent="0.2">
      <c r="A74" s="1590" t="s">
        <v>326</v>
      </c>
      <c r="B74" s="1591">
        <v>8</v>
      </c>
      <c r="C74" s="1592"/>
      <c r="D74" s="1592"/>
      <c r="E74" s="1593"/>
      <c r="F74" s="1593"/>
      <c r="G74" s="1593"/>
      <c r="H74" s="1593"/>
      <c r="I74" s="1593"/>
      <c r="J74" s="1593"/>
      <c r="K74" s="1593"/>
      <c r="L74" s="1592">
        <f>SUM(B74:K74)</f>
        <v>8</v>
      </c>
      <c r="M74" s="1610">
        <f>+'[4]F-11'!AE53</f>
        <v>127054.99519999999</v>
      </c>
      <c r="N74" s="1591"/>
      <c r="O74" s="1592"/>
      <c r="P74" s="1592"/>
      <c r="Q74" s="1592"/>
      <c r="R74" s="1592"/>
      <c r="S74" s="1592"/>
      <c r="T74" s="1592"/>
      <c r="U74" s="1592"/>
      <c r="V74" s="1592"/>
      <c r="W74" s="1592"/>
      <c r="X74" s="1592">
        <f>SUM(N74:W74)</f>
        <v>0</v>
      </c>
      <c r="Y74" s="1595">
        <f>+'[4]F-11'!AI53</f>
        <v>0</v>
      </c>
      <c r="AC74" s="182"/>
      <c r="AD74" s="182"/>
    </row>
    <row r="75" spans="1:30" x14ac:dyDescent="0.2">
      <c r="A75" s="1581" t="s">
        <v>16143</v>
      </c>
      <c r="B75" s="1679"/>
      <c r="C75" s="1680"/>
      <c r="D75" s="1680"/>
      <c r="E75" s="1680"/>
      <c r="F75" s="1680"/>
      <c r="G75" s="1680"/>
      <c r="H75" s="1680"/>
      <c r="I75" s="1680"/>
      <c r="J75" s="1680">
        <v>59</v>
      </c>
      <c r="K75" s="1680"/>
      <c r="L75" s="1680">
        <v>59</v>
      </c>
      <c r="M75" s="1582">
        <v>4800</v>
      </c>
      <c r="N75" s="1679"/>
      <c r="O75" s="1679"/>
      <c r="P75" s="1679"/>
      <c r="Q75" s="1680"/>
      <c r="R75" s="1680"/>
      <c r="S75" s="1680"/>
      <c r="T75" s="1680"/>
      <c r="U75" s="1680"/>
      <c r="V75" s="1680">
        <v>60</v>
      </c>
      <c r="W75" s="1680"/>
      <c r="X75" s="1679">
        <v>60</v>
      </c>
      <c r="Y75" s="1582">
        <v>300000</v>
      </c>
    </row>
    <row r="76" spans="1:30" x14ac:dyDescent="0.2">
      <c r="A76" s="1590"/>
      <c r="B76" s="1591"/>
      <c r="C76" s="1592"/>
      <c r="D76" s="1592"/>
      <c r="E76" s="1593"/>
      <c r="F76" s="1593"/>
      <c r="G76" s="1593"/>
      <c r="H76" s="1593"/>
      <c r="I76" s="1593"/>
      <c r="J76" s="1593"/>
      <c r="K76" s="1593"/>
      <c r="L76" s="1592"/>
      <c r="M76" s="1610"/>
      <c r="N76" s="1591"/>
      <c r="O76" s="1592"/>
      <c r="P76" s="1592"/>
      <c r="Q76" s="1592"/>
      <c r="R76" s="1592"/>
      <c r="S76" s="1592"/>
      <c r="T76" s="1592"/>
      <c r="U76" s="1592"/>
      <c r="V76" s="1592"/>
      <c r="W76" s="1592"/>
      <c r="X76" s="1592"/>
      <c r="Y76" s="1595"/>
      <c r="AC76" s="182"/>
      <c r="AD76" s="182"/>
    </row>
    <row r="77" spans="1:30" x14ac:dyDescent="0.2">
      <c r="A77" s="1572" t="s">
        <v>327</v>
      </c>
      <c r="B77" s="1658">
        <f>+B78+B88+B97+B106+B115</f>
        <v>0</v>
      </c>
      <c r="C77" s="1659">
        <f t="shared" ref="C77:Y77" si="17">+C78+C88+C97+C106+C115</f>
        <v>136353</v>
      </c>
      <c r="D77" s="1659"/>
      <c r="E77" s="1659">
        <f t="shared" si="17"/>
        <v>0</v>
      </c>
      <c r="F77" s="1659">
        <f t="shared" si="17"/>
        <v>0</v>
      </c>
      <c r="G77" s="1659">
        <f t="shared" si="17"/>
        <v>0</v>
      </c>
      <c r="H77" s="1659">
        <f t="shared" si="17"/>
        <v>0</v>
      </c>
      <c r="I77" s="1659">
        <f t="shared" si="17"/>
        <v>0</v>
      </c>
      <c r="J77" s="1659">
        <f t="shared" si="17"/>
        <v>0</v>
      </c>
      <c r="K77" s="1659">
        <f t="shared" si="17"/>
        <v>0</v>
      </c>
      <c r="L77" s="1659">
        <f t="shared" si="17"/>
        <v>136353</v>
      </c>
      <c r="M77" s="1573">
        <f t="shared" si="17"/>
        <v>6234459160</v>
      </c>
      <c r="N77" s="1658">
        <f t="shared" si="17"/>
        <v>0</v>
      </c>
      <c r="O77" s="1658">
        <f t="shared" si="17"/>
        <v>142131</v>
      </c>
      <c r="P77" s="1658"/>
      <c r="Q77" s="1659">
        <f t="shared" si="17"/>
        <v>0</v>
      </c>
      <c r="R77" s="1659">
        <f t="shared" si="17"/>
        <v>0</v>
      </c>
      <c r="S77" s="1659">
        <f t="shared" si="17"/>
        <v>0</v>
      </c>
      <c r="T77" s="1659">
        <f t="shared" si="17"/>
        <v>0</v>
      </c>
      <c r="U77" s="1659">
        <f t="shared" si="17"/>
        <v>0</v>
      </c>
      <c r="V77" s="1659">
        <f t="shared" si="17"/>
        <v>0</v>
      </c>
      <c r="W77" s="1659">
        <f t="shared" si="17"/>
        <v>0</v>
      </c>
      <c r="X77" s="1658">
        <f t="shared" si="17"/>
        <v>142131</v>
      </c>
      <c r="Y77" s="1573">
        <f t="shared" si="17"/>
        <v>6214622052</v>
      </c>
    </row>
    <row r="78" spans="1:30" x14ac:dyDescent="0.2">
      <c r="A78" s="1581" t="s">
        <v>328</v>
      </c>
      <c r="B78" s="1679">
        <f>SUM(B79:B87)</f>
        <v>0</v>
      </c>
      <c r="C78" s="1680">
        <f t="shared" ref="C78:Y78" si="18">SUM(C79:C87)</f>
        <v>6921</v>
      </c>
      <c r="D78" s="1680"/>
      <c r="E78" s="1680">
        <f t="shared" si="18"/>
        <v>0</v>
      </c>
      <c r="F78" s="1680">
        <f t="shared" si="18"/>
        <v>0</v>
      </c>
      <c r="G78" s="1680">
        <f t="shared" si="18"/>
        <v>0</v>
      </c>
      <c r="H78" s="1680">
        <f t="shared" si="18"/>
        <v>0</v>
      </c>
      <c r="I78" s="1680">
        <f t="shared" si="18"/>
        <v>0</v>
      </c>
      <c r="J78" s="1680">
        <f t="shared" si="18"/>
        <v>0</v>
      </c>
      <c r="K78" s="1680">
        <f t="shared" si="18"/>
        <v>0</v>
      </c>
      <c r="L78" s="1680">
        <f t="shared" si="18"/>
        <v>6921</v>
      </c>
      <c r="M78" s="1582">
        <f t="shared" si="18"/>
        <v>489291960</v>
      </c>
      <c r="N78" s="1679">
        <f t="shared" si="18"/>
        <v>0</v>
      </c>
      <c r="O78" s="1679">
        <f t="shared" si="18"/>
        <v>7113</v>
      </c>
      <c r="P78" s="1679"/>
      <c r="Q78" s="1680">
        <f t="shared" si="18"/>
        <v>0</v>
      </c>
      <c r="R78" s="1680">
        <f t="shared" si="18"/>
        <v>0</v>
      </c>
      <c r="S78" s="1680">
        <f t="shared" si="18"/>
        <v>0</v>
      </c>
      <c r="T78" s="1680">
        <f t="shared" si="18"/>
        <v>0</v>
      </c>
      <c r="U78" s="1680">
        <f t="shared" si="18"/>
        <v>0</v>
      </c>
      <c r="V78" s="1680">
        <f t="shared" si="18"/>
        <v>0</v>
      </c>
      <c r="W78" s="1680">
        <f t="shared" si="18"/>
        <v>0</v>
      </c>
      <c r="X78" s="1679">
        <f t="shared" si="18"/>
        <v>7113</v>
      </c>
      <c r="Y78" s="1582">
        <f t="shared" si="18"/>
        <v>498156732</v>
      </c>
    </row>
    <row r="79" spans="1:30" x14ac:dyDescent="0.2">
      <c r="A79" s="1590" t="s">
        <v>329</v>
      </c>
      <c r="B79" s="1591"/>
      <c r="C79" s="1592">
        <v>1</v>
      </c>
      <c r="D79" s="1592"/>
      <c r="E79" s="1593"/>
      <c r="F79" s="1593"/>
      <c r="G79" s="1593"/>
      <c r="H79" s="1593"/>
      <c r="I79" s="1593"/>
      <c r="J79" s="1593"/>
      <c r="K79" s="1593"/>
      <c r="L79" s="1592">
        <f t="shared" ref="L79:L87" si="19">SUM(B79:K79)</f>
        <v>1</v>
      </c>
      <c r="M79" s="1610">
        <f>+'[4]F-11'!AE57</f>
        <v>162676</v>
      </c>
      <c r="N79" s="1591"/>
      <c r="O79" s="1592">
        <v>1</v>
      </c>
      <c r="P79" s="1592"/>
      <c r="Q79" s="1592"/>
      <c r="R79" s="1592"/>
      <c r="S79" s="1592"/>
      <c r="T79" s="1592"/>
      <c r="U79" s="1592"/>
      <c r="V79" s="1592"/>
      <c r="W79" s="1592"/>
      <c r="X79" s="1592">
        <f t="shared" ref="X79:X87" si="20">SUM(N79:W79)</f>
        <v>1</v>
      </c>
      <c r="Y79" s="1595">
        <f>+'[4]F-11'!AI57</f>
        <v>162676</v>
      </c>
      <c r="AC79" s="182"/>
      <c r="AD79" s="182"/>
    </row>
    <row r="80" spans="1:30" x14ac:dyDescent="0.2">
      <c r="A80" s="1590" t="s">
        <v>330</v>
      </c>
      <c r="B80" s="1591"/>
      <c r="C80" s="1592">
        <v>2</v>
      </c>
      <c r="D80" s="1592"/>
      <c r="E80" s="1593"/>
      <c r="F80" s="1593"/>
      <c r="G80" s="1593"/>
      <c r="H80" s="1593"/>
      <c r="I80" s="1593"/>
      <c r="J80" s="1593"/>
      <c r="K80" s="1593"/>
      <c r="L80" s="1592">
        <f t="shared" si="19"/>
        <v>2</v>
      </c>
      <c r="M80" s="1610">
        <f>+'[4]F-11'!AE58</f>
        <v>325352</v>
      </c>
      <c r="N80" s="1591"/>
      <c r="O80" s="1592">
        <v>4</v>
      </c>
      <c r="P80" s="1592"/>
      <c r="Q80" s="1592"/>
      <c r="R80" s="1592"/>
      <c r="S80" s="1592"/>
      <c r="T80" s="1592"/>
      <c r="U80" s="1592"/>
      <c r="V80" s="1592"/>
      <c r="W80" s="1592"/>
      <c r="X80" s="1592">
        <f t="shared" si="20"/>
        <v>4</v>
      </c>
      <c r="Y80" s="1595">
        <f>+'[4]F-11'!AI58</f>
        <v>650704</v>
      </c>
      <c r="AC80" s="182"/>
      <c r="AD80" s="182"/>
    </row>
    <row r="81" spans="1:30" x14ac:dyDescent="0.2">
      <c r="A81" s="1590" t="s">
        <v>331</v>
      </c>
      <c r="B81" s="1591"/>
      <c r="C81" s="1592">
        <v>53</v>
      </c>
      <c r="D81" s="1592"/>
      <c r="E81" s="1593"/>
      <c r="F81" s="1593"/>
      <c r="G81" s="1593"/>
      <c r="H81" s="1593"/>
      <c r="I81" s="1593"/>
      <c r="J81" s="1593"/>
      <c r="K81" s="1593"/>
      <c r="L81" s="1592">
        <f t="shared" si="19"/>
        <v>53</v>
      </c>
      <c r="M81" s="1610">
        <f>+'[4]F-11'!AE59</f>
        <v>7578688</v>
      </c>
      <c r="N81" s="1591"/>
      <c r="O81" s="1592">
        <v>58</v>
      </c>
      <c r="P81" s="1592"/>
      <c r="Q81" s="1592"/>
      <c r="R81" s="1592"/>
      <c r="S81" s="1592"/>
      <c r="T81" s="1592"/>
      <c r="U81" s="1592"/>
      <c r="V81" s="1592"/>
      <c r="W81" s="1592"/>
      <c r="X81" s="1592">
        <f t="shared" si="20"/>
        <v>58</v>
      </c>
      <c r="Y81" s="1595">
        <f>+'[4]F-11'!AI59</f>
        <v>8453152</v>
      </c>
      <c r="AC81" s="182"/>
      <c r="AD81" s="182"/>
    </row>
    <row r="82" spans="1:30" x14ac:dyDescent="0.2">
      <c r="A82" s="1590" t="s">
        <v>332</v>
      </c>
      <c r="B82" s="1591"/>
      <c r="C82" s="1592">
        <v>571</v>
      </c>
      <c r="D82" s="1592"/>
      <c r="E82" s="1593"/>
      <c r="F82" s="1593"/>
      <c r="G82" s="1593"/>
      <c r="H82" s="1593"/>
      <c r="I82" s="1593"/>
      <c r="J82" s="1593"/>
      <c r="K82" s="1593"/>
      <c r="L82" s="1592">
        <f t="shared" si="19"/>
        <v>571</v>
      </c>
      <c r="M82" s="1610">
        <f>+'[4]F-11'!AE60</f>
        <v>65476320</v>
      </c>
      <c r="N82" s="1591"/>
      <c r="O82" s="1592">
        <v>571</v>
      </c>
      <c r="P82" s="1592"/>
      <c r="Q82" s="1592"/>
      <c r="R82" s="1592"/>
      <c r="S82" s="1592"/>
      <c r="T82" s="1592"/>
      <c r="U82" s="1592"/>
      <c r="V82" s="1592"/>
      <c r="W82" s="1592"/>
      <c r="X82" s="1592">
        <f t="shared" si="20"/>
        <v>571</v>
      </c>
      <c r="Y82" s="1595">
        <f>+'[4]F-11'!AI60</f>
        <v>68474320</v>
      </c>
      <c r="AC82" s="182"/>
      <c r="AD82" s="182"/>
    </row>
    <row r="83" spans="1:30" x14ac:dyDescent="0.2">
      <c r="A83" s="1590" t="s">
        <v>333</v>
      </c>
      <c r="B83" s="1591"/>
      <c r="C83" s="1592">
        <v>1289</v>
      </c>
      <c r="D83" s="1592"/>
      <c r="E83" s="1593"/>
      <c r="F83" s="1593"/>
      <c r="G83" s="1593"/>
      <c r="H83" s="1593"/>
      <c r="I83" s="1593"/>
      <c r="J83" s="1593"/>
      <c r="K83" s="1593"/>
      <c r="L83" s="1592">
        <f t="shared" si="19"/>
        <v>1289</v>
      </c>
      <c r="M83" s="1610">
        <f>+'[4]F-11'!AE61</f>
        <v>133456752</v>
      </c>
      <c r="N83" s="1591"/>
      <c r="O83" s="1592">
        <v>1291</v>
      </c>
      <c r="P83" s="1592"/>
      <c r="Q83" s="1592"/>
      <c r="R83" s="1592"/>
      <c r="S83" s="1592"/>
      <c r="T83" s="1592"/>
      <c r="U83" s="1592"/>
      <c r="V83" s="1592"/>
      <c r="W83" s="1592"/>
      <c r="X83" s="1592">
        <f t="shared" si="20"/>
        <v>1291</v>
      </c>
      <c r="Y83" s="1595">
        <f>+'[4]F-11'!AI61</f>
        <v>133871536</v>
      </c>
      <c r="AC83" s="182"/>
      <c r="AD83" s="182"/>
    </row>
    <row r="84" spans="1:30" x14ac:dyDescent="0.2">
      <c r="A84" s="1590" t="s">
        <v>334</v>
      </c>
      <c r="B84" s="1591"/>
      <c r="C84" s="1592">
        <v>1406</v>
      </c>
      <c r="D84" s="1592"/>
      <c r="E84" s="1593"/>
      <c r="F84" s="1593"/>
      <c r="G84" s="1593"/>
      <c r="H84" s="1593"/>
      <c r="I84" s="1593"/>
      <c r="J84" s="1593"/>
      <c r="K84" s="1593"/>
      <c r="L84" s="1592">
        <f t="shared" si="19"/>
        <v>1406</v>
      </c>
      <c r="M84" s="1610">
        <f>+'[4]F-11'!AE62</f>
        <v>99491376</v>
      </c>
      <c r="N84" s="1591"/>
      <c r="O84" s="1592">
        <v>1417</v>
      </c>
      <c r="P84" s="1592"/>
      <c r="Q84" s="1592"/>
      <c r="R84" s="1592"/>
      <c r="S84" s="1592"/>
      <c r="T84" s="1592"/>
      <c r="U84" s="1592"/>
      <c r="V84" s="1592"/>
      <c r="W84" s="1592"/>
      <c r="X84" s="1592">
        <f t="shared" si="20"/>
        <v>1417</v>
      </c>
      <c r="Y84" s="1595">
        <f>+'[4]F-11'!AI62</f>
        <v>103509016</v>
      </c>
      <c r="AC84" s="182"/>
      <c r="AD84" s="182"/>
    </row>
    <row r="85" spans="1:30" x14ac:dyDescent="0.2">
      <c r="A85" s="1590" t="s">
        <v>335</v>
      </c>
      <c r="B85" s="1591"/>
      <c r="C85" s="1592">
        <v>1020</v>
      </c>
      <c r="D85" s="1592"/>
      <c r="E85" s="1593"/>
      <c r="F85" s="1593"/>
      <c r="G85" s="1593"/>
      <c r="H85" s="1593"/>
      <c r="I85" s="1593"/>
      <c r="J85" s="1593"/>
      <c r="K85" s="1593"/>
      <c r="L85" s="1592">
        <f t="shared" si="19"/>
        <v>1020</v>
      </c>
      <c r="M85" s="1610">
        <f>+'[4]F-11'!AE63</f>
        <v>53425260</v>
      </c>
      <c r="N85" s="1591"/>
      <c r="O85" s="1592">
        <v>1022</v>
      </c>
      <c r="P85" s="1592"/>
      <c r="Q85" s="1592"/>
      <c r="R85" s="1592"/>
      <c r="S85" s="1592"/>
      <c r="T85" s="1592"/>
      <c r="U85" s="1592"/>
      <c r="V85" s="1592"/>
      <c r="W85" s="1592"/>
      <c r="X85" s="1592">
        <f t="shared" si="20"/>
        <v>1022</v>
      </c>
      <c r="Y85" s="1595">
        <f>+'[4]F-11'!AI63</f>
        <v>55658120</v>
      </c>
      <c r="AC85" s="182"/>
      <c r="AD85" s="182"/>
    </row>
    <row r="86" spans="1:30" x14ac:dyDescent="0.2">
      <c r="A86" s="1590" t="s">
        <v>336</v>
      </c>
      <c r="B86" s="1591"/>
      <c r="C86" s="1592">
        <v>997</v>
      </c>
      <c r="D86" s="1592"/>
      <c r="E86" s="1593"/>
      <c r="F86" s="1593"/>
      <c r="G86" s="1593"/>
      <c r="H86" s="1593"/>
      <c r="I86" s="1593"/>
      <c r="J86" s="1593"/>
      <c r="K86" s="1593"/>
      <c r="L86" s="1592">
        <f t="shared" si="19"/>
        <v>997</v>
      </c>
      <c r="M86" s="1610">
        <f>+'[4]F-11'!AE64</f>
        <v>48614440</v>
      </c>
      <c r="N86" s="1591"/>
      <c r="O86" s="1592">
        <v>997</v>
      </c>
      <c r="P86" s="1592"/>
      <c r="Q86" s="1592"/>
      <c r="R86" s="1592"/>
      <c r="S86" s="1592"/>
      <c r="T86" s="1592"/>
      <c r="U86" s="1592"/>
      <c r="V86" s="1592"/>
      <c r="W86" s="1592"/>
      <c r="X86" s="1596">
        <f t="shared" si="20"/>
        <v>997</v>
      </c>
      <c r="Y86" s="1597">
        <f>+'[4]F-11'!AI64</f>
        <v>47752312</v>
      </c>
      <c r="AC86" s="182"/>
      <c r="AD86" s="182"/>
    </row>
    <row r="87" spans="1:30" x14ac:dyDescent="0.2">
      <c r="A87" s="1590" t="s">
        <v>337</v>
      </c>
      <c r="B87" s="1591"/>
      <c r="C87" s="1592">
        <v>1582</v>
      </c>
      <c r="D87" s="1592"/>
      <c r="E87" s="1593"/>
      <c r="F87" s="1593"/>
      <c r="G87" s="1593"/>
      <c r="H87" s="1593"/>
      <c r="I87" s="1593"/>
      <c r="J87" s="1593"/>
      <c r="K87" s="1593"/>
      <c r="L87" s="1592">
        <f t="shared" si="19"/>
        <v>1582</v>
      </c>
      <c r="M87" s="1610">
        <f>+'[4]F-11'!AE65</f>
        <v>80761096</v>
      </c>
      <c r="N87" s="1591"/>
      <c r="O87" s="1592">
        <v>1752</v>
      </c>
      <c r="P87" s="1592"/>
      <c r="Q87" s="1592"/>
      <c r="R87" s="1592"/>
      <c r="S87" s="1592"/>
      <c r="T87" s="1592"/>
      <c r="U87" s="1592"/>
      <c r="V87" s="1592"/>
      <c r="W87" s="1592"/>
      <c r="X87" s="1596">
        <f t="shared" si="20"/>
        <v>1752</v>
      </c>
      <c r="Y87" s="1597">
        <f>+'[4]F-11'!AI65</f>
        <v>79624896</v>
      </c>
      <c r="AC87" s="182"/>
      <c r="AD87" s="182"/>
    </row>
    <row r="88" spans="1:30" x14ac:dyDescent="0.2">
      <c r="A88" s="1581" t="s">
        <v>338</v>
      </c>
      <c r="B88" s="1679">
        <f>SUM(B89:B96)</f>
        <v>0</v>
      </c>
      <c r="C88" s="1680">
        <f>SUM(C89:C96)</f>
        <v>2827</v>
      </c>
      <c r="D88" s="1680"/>
      <c r="E88" s="1680">
        <f t="shared" ref="E88:Y88" si="21">SUM(E89:E96)</f>
        <v>0</v>
      </c>
      <c r="F88" s="1680">
        <f t="shared" si="21"/>
        <v>0</v>
      </c>
      <c r="G88" s="1680">
        <f t="shared" si="21"/>
        <v>0</v>
      </c>
      <c r="H88" s="1680">
        <f t="shared" si="21"/>
        <v>0</v>
      </c>
      <c r="I88" s="1680">
        <f t="shared" si="21"/>
        <v>0</v>
      </c>
      <c r="J88" s="1680">
        <f t="shared" si="21"/>
        <v>0</v>
      </c>
      <c r="K88" s="1680">
        <f t="shared" si="21"/>
        <v>0</v>
      </c>
      <c r="L88" s="1680">
        <f t="shared" si="21"/>
        <v>2827</v>
      </c>
      <c r="M88" s="1582">
        <f t="shared" si="21"/>
        <v>196592144</v>
      </c>
      <c r="N88" s="1679">
        <f t="shared" si="21"/>
        <v>0</v>
      </c>
      <c r="O88" s="1679">
        <f t="shared" si="21"/>
        <v>2834</v>
      </c>
      <c r="P88" s="1679"/>
      <c r="Q88" s="1680">
        <f t="shared" si="21"/>
        <v>0</v>
      </c>
      <c r="R88" s="1680">
        <f t="shared" si="21"/>
        <v>0</v>
      </c>
      <c r="S88" s="1680">
        <f t="shared" si="21"/>
        <v>0</v>
      </c>
      <c r="T88" s="1680">
        <f t="shared" si="21"/>
        <v>0</v>
      </c>
      <c r="U88" s="1680">
        <f t="shared" si="21"/>
        <v>0</v>
      </c>
      <c r="V88" s="1680">
        <f t="shared" si="21"/>
        <v>0</v>
      </c>
      <c r="W88" s="1680">
        <f t="shared" si="21"/>
        <v>0</v>
      </c>
      <c r="X88" s="1679">
        <f t="shared" si="21"/>
        <v>2834</v>
      </c>
      <c r="Y88" s="1582">
        <f t="shared" si="21"/>
        <v>188515892</v>
      </c>
    </row>
    <row r="89" spans="1:30" x14ac:dyDescent="0.2">
      <c r="A89" s="1590" t="s">
        <v>330</v>
      </c>
      <c r="B89" s="1591"/>
      <c r="C89" s="1592"/>
      <c r="D89" s="1592"/>
      <c r="E89" s="1593"/>
      <c r="F89" s="1593"/>
      <c r="G89" s="1593"/>
      <c r="H89" s="1593"/>
      <c r="I89" s="1593"/>
      <c r="J89" s="1593"/>
      <c r="K89" s="1593"/>
      <c r="L89" s="1592">
        <f t="shared" ref="L89:L96" si="22">SUM(B89:K89)</f>
        <v>0</v>
      </c>
      <c r="M89" s="1610">
        <f>+'[4]F-11'!AE67</f>
        <v>0</v>
      </c>
      <c r="N89" s="1591"/>
      <c r="O89" s="1592">
        <v>0</v>
      </c>
      <c r="P89" s="1592"/>
      <c r="Q89" s="1592"/>
      <c r="R89" s="1592"/>
      <c r="S89" s="1592"/>
      <c r="T89" s="1592"/>
      <c r="U89" s="1592"/>
      <c r="V89" s="1592"/>
      <c r="W89" s="1592"/>
      <c r="X89" s="1592">
        <f t="shared" ref="X89:X96" si="23">SUM(N89:W89)</f>
        <v>0</v>
      </c>
      <c r="Y89" s="1595">
        <f>+'[4]F-11'!AI67</f>
        <v>0</v>
      </c>
      <c r="AC89" s="182"/>
      <c r="AD89" s="182"/>
    </row>
    <row r="90" spans="1:30" x14ac:dyDescent="0.2">
      <c r="A90" s="1590" t="s">
        <v>331</v>
      </c>
      <c r="B90" s="1591"/>
      <c r="C90" s="1592">
        <v>6</v>
      </c>
      <c r="D90" s="1592"/>
      <c r="E90" s="1593"/>
      <c r="F90" s="1593"/>
      <c r="G90" s="1593"/>
      <c r="H90" s="1593"/>
      <c r="I90" s="1593"/>
      <c r="J90" s="1593"/>
      <c r="K90" s="1593"/>
      <c r="L90" s="1592">
        <f t="shared" si="22"/>
        <v>6</v>
      </c>
      <c r="M90" s="1610">
        <f>+'[4]F-11'!AE68</f>
        <v>800720</v>
      </c>
      <c r="N90" s="1591"/>
      <c r="O90" s="1592">
        <v>7</v>
      </c>
      <c r="P90" s="1592"/>
      <c r="Q90" s="1592"/>
      <c r="R90" s="1592"/>
      <c r="S90" s="1592"/>
      <c r="T90" s="1592"/>
      <c r="U90" s="1592"/>
      <c r="V90" s="1592"/>
      <c r="W90" s="1592"/>
      <c r="X90" s="1592">
        <f t="shared" si="23"/>
        <v>7</v>
      </c>
      <c r="Y90" s="1595">
        <f>+'[4]F-11'!AI68</f>
        <v>1121008</v>
      </c>
      <c r="AC90" s="182"/>
      <c r="AD90" s="182"/>
    </row>
    <row r="91" spans="1:30" x14ac:dyDescent="0.2">
      <c r="A91" s="1590" t="s">
        <v>332</v>
      </c>
      <c r="B91" s="1591"/>
      <c r="C91" s="1592">
        <v>322</v>
      </c>
      <c r="D91" s="1592"/>
      <c r="E91" s="1593"/>
      <c r="F91" s="1593"/>
      <c r="G91" s="1593"/>
      <c r="H91" s="1593"/>
      <c r="I91" s="1593"/>
      <c r="J91" s="1593"/>
      <c r="K91" s="1593"/>
      <c r="L91" s="1592">
        <f t="shared" si="22"/>
        <v>322</v>
      </c>
      <c r="M91" s="1610">
        <f>+'[4]F-11'!AE69</f>
        <v>42142240</v>
      </c>
      <c r="N91" s="1591"/>
      <c r="O91" s="1592">
        <v>326</v>
      </c>
      <c r="P91" s="1592"/>
      <c r="Q91" s="1592"/>
      <c r="R91" s="1592"/>
      <c r="S91" s="1592"/>
      <c r="T91" s="1592"/>
      <c r="U91" s="1592"/>
      <c r="V91" s="1592"/>
      <c r="W91" s="1592"/>
      <c r="X91" s="1596">
        <f t="shared" si="23"/>
        <v>326</v>
      </c>
      <c r="Y91" s="1597">
        <f>+'[4]F-11'!AI69</f>
        <v>35964320</v>
      </c>
      <c r="AC91" s="182"/>
      <c r="AD91" s="182"/>
    </row>
    <row r="92" spans="1:30" x14ac:dyDescent="0.2">
      <c r="A92" s="1590" t="s">
        <v>333</v>
      </c>
      <c r="B92" s="1591"/>
      <c r="C92" s="1592">
        <v>507</v>
      </c>
      <c r="D92" s="1592"/>
      <c r="E92" s="1593"/>
      <c r="F92" s="1593"/>
      <c r="G92" s="1593"/>
      <c r="H92" s="1593"/>
      <c r="I92" s="1593"/>
      <c r="J92" s="1593"/>
      <c r="K92" s="1593"/>
      <c r="L92" s="1592">
        <f t="shared" si="22"/>
        <v>507</v>
      </c>
      <c r="M92" s="1610">
        <f>+'[4]F-11'!AE70</f>
        <v>35436600</v>
      </c>
      <c r="N92" s="1591"/>
      <c r="O92" s="1592">
        <v>509</v>
      </c>
      <c r="P92" s="1592"/>
      <c r="Q92" s="1592"/>
      <c r="R92" s="1592"/>
      <c r="S92" s="1592"/>
      <c r="T92" s="1592"/>
      <c r="U92" s="1592"/>
      <c r="V92" s="1592"/>
      <c r="W92" s="1592"/>
      <c r="X92" s="1592">
        <f t="shared" si="23"/>
        <v>509</v>
      </c>
      <c r="Y92" s="1595">
        <f>+'[4]F-11'!AI70</f>
        <v>40082732</v>
      </c>
      <c r="AC92" s="182"/>
      <c r="AD92" s="182"/>
    </row>
    <row r="93" spans="1:30" x14ac:dyDescent="0.2">
      <c r="A93" s="1590" t="s">
        <v>334</v>
      </c>
      <c r="B93" s="1591"/>
      <c r="C93" s="1592">
        <v>626</v>
      </c>
      <c r="D93" s="1592"/>
      <c r="E93" s="1593"/>
      <c r="F93" s="1593"/>
      <c r="G93" s="1593"/>
      <c r="H93" s="1593"/>
      <c r="I93" s="1593"/>
      <c r="J93" s="1593"/>
      <c r="K93" s="1593"/>
      <c r="L93" s="1592">
        <f t="shared" si="22"/>
        <v>626</v>
      </c>
      <c r="M93" s="1610">
        <f>+'[4]F-11'!AE71</f>
        <v>47222368</v>
      </c>
      <c r="N93" s="1591"/>
      <c r="O93" s="1592">
        <v>627</v>
      </c>
      <c r="P93" s="1592"/>
      <c r="Q93" s="1592"/>
      <c r="R93" s="1592"/>
      <c r="S93" s="1592"/>
      <c r="T93" s="1592"/>
      <c r="U93" s="1592"/>
      <c r="V93" s="1592"/>
      <c r="W93" s="1592"/>
      <c r="X93" s="1592">
        <f t="shared" si="23"/>
        <v>627</v>
      </c>
      <c r="Y93" s="1595">
        <f>+'[4]F-11'!AI71</f>
        <v>38653296</v>
      </c>
      <c r="AC93" s="182"/>
      <c r="AD93" s="182"/>
    </row>
    <row r="94" spans="1:30" x14ac:dyDescent="0.2">
      <c r="A94" s="1590" t="s">
        <v>335</v>
      </c>
      <c r="B94" s="1591"/>
      <c r="C94" s="1592">
        <v>1365</v>
      </c>
      <c r="D94" s="1592"/>
      <c r="E94" s="1593"/>
      <c r="F94" s="1593"/>
      <c r="G94" s="1593"/>
      <c r="H94" s="1593"/>
      <c r="I94" s="1593"/>
      <c r="J94" s="1593"/>
      <c r="K94" s="1593"/>
      <c r="L94" s="1592">
        <f t="shared" si="22"/>
        <v>1365</v>
      </c>
      <c r="M94" s="1610">
        <f>+'[4]F-11'!AE72</f>
        <v>70942320</v>
      </c>
      <c r="N94" s="1591"/>
      <c r="O94" s="1592">
        <v>1364</v>
      </c>
      <c r="P94" s="1592"/>
      <c r="Q94" s="1592"/>
      <c r="R94" s="1592"/>
      <c r="S94" s="1592"/>
      <c r="T94" s="1592"/>
      <c r="U94" s="1592"/>
      <c r="V94" s="1592"/>
      <c r="W94" s="1592"/>
      <c r="X94" s="1592">
        <f t="shared" si="23"/>
        <v>1364</v>
      </c>
      <c r="Y94" s="1595">
        <f>+'[4]F-11'!AI72</f>
        <v>72646640</v>
      </c>
      <c r="AC94" s="182"/>
      <c r="AD94" s="182"/>
    </row>
    <row r="95" spans="1:30" x14ac:dyDescent="0.2">
      <c r="A95" s="1590" t="s">
        <v>336</v>
      </c>
      <c r="B95" s="1591"/>
      <c r="C95" s="1592">
        <v>1</v>
      </c>
      <c r="D95" s="1592"/>
      <c r="E95" s="1593"/>
      <c r="F95" s="1593"/>
      <c r="G95" s="1593"/>
      <c r="H95" s="1593"/>
      <c r="I95" s="1593"/>
      <c r="J95" s="1593"/>
      <c r="K95" s="1593"/>
      <c r="L95" s="1592">
        <f t="shared" si="22"/>
        <v>1</v>
      </c>
      <c r="M95" s="1610">
        <f>+'[4]F-11'!AE73</f>
        <v>47896</v>
      </c>
      <c r="N95" s="1591"/>
      <c r="O95" s="1592">
        <v>1</v>
      </c>
      <c r="P95" s="1592"/>
      <c r="Q95" s="1592"/>
      <c r="R95" s="1592"/>
      <c r="S95" s="1592"/>
      <c r="T95" s="1592"/>
      <c r="U95" s="1592"/>
      <c r="V95" s="1592"/>
      <c r="W95" s="1592"/>
      <c r="X95" s="1592">
        <f t="shared" si="23"/>
        <v>1</v>
      </c>
      <c r="Y95" s="1595">
        <f>+'[4]F-11'!AI73</f>
        <v>47896</v>
      </c>
      <c r="AC95" s="182"/>
      <c r="AD95" s="182"/>
    </row>
    <row r="96" spans="1:30" x14ac:dyDescent="0.2">
      <c r="A96" s="1590" t="s">
        <v>337</v>
      </c>
      <c r="B96" s="1591"/>
      <c r="C96" s="1592"/>
      <c r="D96" s="1592"/>
      <c r="E96" s="1593"/>
      <c r="F96" s="1593"/>
      <c r="G96" s="1593"/>
      <c r="H96" s="1593"/>
      <c r="I96" s="1593"/>
      <c r="J96" s="1593"/>
      <c r="K96" s="1593"/>
      <c r="L96" s="1592">
        <f t="shared" si="22"/>
        <v>0</v>
      </c>
      <c r="M96" s="1610">
        <f>+'[4]F-11'!AE74</f>
        <v>0</v>
      </c>
      <c r="N96" s="1591"/>
      <c r="O96" s="1592">
        <v>0</v>
      </c>
      <c r="P96" s="1592"/>
      <c r="Q96" s="1592"/>
      <c r="R96" s="1592"/>
      <c r="S96" s="1592"/>
      <c r="T96" s="1592"/>
      <c r="U96" s="1592"/>
      <c r="V96" s="1592"/>
      <c r="W96" s="1592"/>
      <c r="X96" s="1592">
        <f t="shared" si="23"/>
        <v>0</v>
      </c>
      <c r="Y96" s="1595">
        <f>+'[4]F-11'!AI74</f>
        <v>0</v>
      </c>
      <c r="AC96" s="182"/>
      <c r="AD96" s="182"/>
    </row>
    <row r="97" spans="1:30" x14ac:dyDescent="0.2">
      <c r="A97" s="1581" t="s">
        <v>339</v>
      </c>
      <c r="B97" s="1679">
        <f>SUM(B98:B105)</f>
        <v>0</v>
      </c>
      <c r="C97" s="1680">
        <f t="shared" ref="C97:Y97" si="24">SUM(C98:C105)</f>
        <v>16</v>
      </c>
      <c r="D97" s="1680"/>
      <c r="E97" s="1680">
        <f t="shared" si="24"/>
        <v>0</v>
      </c>
      <c r="F97" s="1680">
        <f t="shared" si="24"/>
        <v>0</v>
      </c>
      <c r="G97" s="1680">
        <f t="shared" si="24"/>
        <v>0</v>
      </c>
      <c r="H97" s="1680">
        <f t="shared" si="24"/>
        <v>0</v>
      </c>
      <c r="I97" s="1680">
        <f t="shared" si="24"/>
        <v>0</v>
      </c>
      <c r="J97" s="1680">
        <f t="shared" si="24"/>
        <v>0</v>
      </c>
      <c r="K97" s="1680">
        <f t="shared" si="24"/>
        <v>0</v>
      </c>
      <c r="L97" s="1680">
        <f t="shared" si="24"/>
        <v>16</v>
      </c>
      <c r="M97" s="1582">
        <f t="shared" si="24"/>
        <v>1681520</v>
      </c>
      <c r="N97" s="1679">
        <f t="shared" si="24"/>
        <v>0</v>
      </c>
      <c r="O97" s="1679">
        <f t="shared" si="24"/>
        <v>16</v>
      </c>
      <c r="P97" s="1679"/>
      <c r="Q97" s="1680">
        <f t="shared" si="24"/>
        <v>0</v>
      </c>
      <c r="R97" s="1680">
        <f t="shared" si="24"/>
        <v>0</v>
      </c>
      <c r="S97" s="1680">
        <f t="shared" si="24"/>
        <v>0</v>
      </c>
      <c r="T97" s="1680">
        <f t="shared" si="24"/>
        <v>0</v>
      </c>
      <c r="U97" s="1680">
        <f t="shared" si="24"/>
        <v>0</v>
      </c>
      <c r="V97" s="1680">
        <f t="shared" si="24"/>
        <v>0</v>
      </c>
      <c r="W97" s="1680">
        <f t="shared" si="24"/>
        <v>0</v>
      </c>
      <c r="X97" s="1679">
        <f t="shared" si="24"/>
        <v>16</v>
      </c>
      <c r="Y97" s="1582">
        <f t="shared" si="24"/>
        <v>1352056</v>
      </c>
    </row>
    <row r="98" spans="1:30" x14ac:dyDescent="0.2">
      <c r="A98" s="1590" t="s">
        <v>330</v>
      </c>
      <c r="B98" s="1591"/>
      <c r="C98" s="1592">
        <v>0</v>
      </c>
      <c r="D98" s="1592"/>
      <c r="E98" s="1593"/>
      <c r="F98" s="1593"/>
      <c r="G98" s="1593"/>
      <c r="H98" s="1593"/>
      <c r="I98" s="1593"/>
      <c r="J98" s="1593"/>
      <c r="K98" s="1593"/>
      <c r="L98" s="1592">
        <f t="shared" ref="L98:L105" si="25">SUM(B98:K98)</f>
        <v>0</v>
      </c>
      <c r="M98" s="1610">
        <f>+'[4]F-11'!AE76</f>
        <v>0</v>
      </c>
      <c r="N98" s="1591"/>
      <c r="O98" s="1592">
        <v>0</v>
      </c>
      <c r="P98" s="1592"/>
      <c r="Q98" s="1592"/>
      <c r="R98" s="1592"/>
      <c r="S98" s="1592"/>
      <c r="T98" s="1592"/>
      <c r="U98" s="1592"/>
      <c r="V98" s="1592"/>
      <c r="W98" s="1592"/>
      <c r="X98" s="1592">
        <f t="shared" ref="X98:X105" si="26">SUM(N98:W98)</f>
        <v>0</v>
      </c>
      <c r="Y98" s="1595">
        <f>+'[4]F-11'!AI76</f>
        <v>0</v>
      </c>
      <c r="AC98" s="182"/>
      <c r="AD98" s="182"/>
    </row>
    <row r="99" spans="1:30" x14ac:dyDescent="0.2">
      <c r="A99" s="1590" t="s">
        <v>331</v>
      </c>
      <c r="B99" s="1591"/>
      <c r="C99" s="1592">
        <v>0</v>
      </c>
      <c r="D99" s="1592"/>
      <c r="E99" s="1593"/>
      <c r="F99" s="1593"/>
      <c r="G99" s="1593"/>
      <c r="H99" s="1593"/>
      <c r="I99" s="1593"/>
      <c r="J99" s="1593"/>
      <c r="K99" s="1593"/>
      <c r="L99" s="1592">
        <f t="shared" si="25"/>
        <v>0</v>
      </c>
      <c r="M99" s="1610">
        <f>+'[4]F-11'!AE77</f>
        <v>0</v>
      </c>
      <c r="N99" s="1591"/>
      <c r="O99" s="1592">
        <v>0</v>
      </c>
      <c r="P99" s="1592"/>
      <c r="Q99" s="1592"/>
      <c r="R99" s="1592"/>
      <c r="S99" s="1592"/>
      <c r="T99" s="1592"/>
      <c r="U99" s="1592"/>
      <c r="V99" s="1592"/>
      <c r="W99" s="1592"/>
      <c r="X99" s="1592">
        <f t="shared" si="26"/>
        <v>0</v>
      </c>
      <c r="Y99" s="1595">
        <f>+'[4]F-11'!AI77</f>
        <v>0</v>
      </c>
      <c r="AC99" s="182"/>
      <c r="AD99" s="182"/>
    </row>
    <row r="100" spans="1:30" x14ac:dyDescent="0.2">
      <c r="A100" s="1590" t="s">
        <v>332</v>
      </c>
      <c r="B100" s="1591"/>
      <c r="C100" s="1592">
        <v>4</v>
      </c>
      <c r="D100" s="1592"/>
      <c r="E100" s="1593"/>
      <c r="F100" s="1593"/>
      <c r="G100" s="1593"/>
      <c r="H100" s="1593"/>
      <c r="I100" s="1593"/>
      <c r="J100" s="1593"/>
      <c r="K100" s="1593"/>
      <c r="L100" s="1592">
        <f t="shared" si="25"/>
        <v>4</v>
      </c>
      <c r="M100" s="1610">
        <f>+'[4]F-11'!AE78</f>
        <v>551600</v>
      </c>
      <c r="N100" s="1591"/>
      <c r="O100" s="1592">
        <v>4</v>
      </c>
      <c r="P100" s="1592"/>
      <c r="Q100" s="1592"/>
      <c r="R100" s="1592"/>
      <c r="S100" s="1592"/>
      <c r="T100" s="1592"/>
      <c r="U100" s="1592"/>
      <c r="V100" s="1592"/>
      <c r="W100" s="1592"/>
      <c r="X100" s="1592">
        <f t="shared" si="26"/>
        <v>4</v>
      </c>
      <c r="Y100" s="1595">
        <f>+'[4]F-11'!AI78</f>
        <v>441280</v>
      </c>
      <c r="AC100" s="182"/>
      <c r="AD100" s="182"/>
    </row>
    <row r="101" spans="1:30" x14ac:dyDescent="0.2">
      <c r="A101" s="1590" t="s">
        <v>333</v>
      </c>
      <c r="B101" s="1591"/>
      <c r="C101" s="1592">
        <v>10</v>
      </c>
      <c r="D101" s="1592"/>
      <c r="E101" s="1593"/>
      <c r="F101" s="1593"/>
      <c r="G101" s="1593"/>
      <c r="H101" s="1593"/>
      <c r="I101" s="1593"/>
      <c r="J101" s="1593"/>
      <c r="K101" s="1593"/>
      <c r="L101" s="1592">
        <f t="shared" si="25"/>
        <v>10</v>
      </c>
      <c r="M101" s="1610">
        <f>+'[4]F-11'!AE79</f>
        <v>944976</v>
      </c>
      <c r="N101" s="1591"/>
      <c r="O101" s="1592">
        <v>10</v>
      </c>
      <c r="P101" s="1592"/>
      <c r="Q101" s="1592"/>
      <c r="R101" s="1592"/>
      <c r="S101" s="1592"/>
      <c r="T101" s="1592"/>
      <c r="U101" s="1592"/>
      <c r="V101" s="1592"/>
      <c r="W101" s="1592"/>
      <c r="X101" s="1592">
        <f t="shared" si="26"/>
        <v>10</v>
      </c>
      <c r="Y101" s="1595">
        <f>+'[4]F-11'!AI79</f>
        <v>787480</v>
      </c>
      <c r="AC101" s="182"/>
      <c r="AD101" s="182"/>
    </row>
    <row r="102" spans="1:30" x14ac:dyDescent="0.2">
      <c r="A102" s="1590" t="s">
        <v>334</v>
      </c>
      <c r="B102" s="1591"/>
      <c r="C102" s="1592">
        <v>2</v>
      </c>
      <c r="D102" s="1592"/>
      <c r="E102" s="1593"/>
      <c r="F102" s="1593"/>
      <c r="G102" s="1593"/>
      <c r="H102" s="1593"/>
      <c r="I102" s="1593"/>
      <c r="J102" s="1593"/>
      <c r="K102" s="1593"/>
      <c r="L102" s="1592">
        <f t="shared" si="25"/>
        <v>2</v>
      </c>
      <c r="M102" s="1610">
        <f>+'[4]F-11'!AE80</f>
        <v>184944</v>
      </c>
      <c r="N102" s="1591"/>
      <c r="O102" s="1592">
        <v>2</v>
      </c>
      <c r="P102" s="1592"/>
      <c r="Q102" s="1592"/>
      <c r="R102" s="1592"/>
      <c r="S102" s="1592"/>
      <c r="T102" s="1592"/>
      <c r="U102" s="1592"/>
      <c r="V102" s="1592"/>
      <c r="W102" s="1592"/>
      <c r="X102" s="1592">
        <f t="shared" si="26"/>
        <v>2</v>
      </c>
      <c r="Y102" s="1595">
        <f>+'[4]F-11'!AI80</f>
        <v>123296</v>
      </c>
      <c r="AC102" s="182"/>
      <c r="AD102" s="182"/>
    </row>
    <row r="103" spans="1:30" x14ac:dyDescent="0.2">
      <c r="A103" s="1590" t="s">
        <v>335</v>
      </c>
      <c r="B103" s="1591"/>
      <c r="C103" s="1592">
        <v>0</v>
      </c>
      <c r="D103" s="1592"/>
      <c r="E103" s="1593"/>
      <c r="F103" s="1593"/>
      <c r="G103" s="1593"/>
      <c r="H103" s="1593"/>
      <c r="I103" s="1593"/>
      <c r="J103" s="1593"/>
      <c r="K103" s="1593"/>
      <c r="L103" s="1592">
        <f t="shared" si="25"/>
        <v>0</v>
      </c>
      <c r="M103" s="1610">
        <f>+'[4]F-11'!AE81</f>
        <v>0</v>
      </c>
      <c r="N103" s="1591"/>
      <c r="O103" s="1592"/>
      <c r="P103" s="1592"/>
      <c r="Q103" s="1592"/>
      <c r="R103" s="1592"/>
      <c r="S103" s="1592"/>
      <c r="T103" s="1592"/>
      <c r="U103" s="1592"/>
      <c r="V103" s="1592"/>
      <c r="W103" s="1592"/>
      <c r="X103" s="1592">
        <f t="shared" si="26"/>
        <v>0</v>
      </c>
      <c r="Y103" s="1595">
        <f>+'[4]F-11'!AI81</f>
        <v>0</v>
      </c>
      <c r="AC103" s="182"/>
      <c r="AD103" s="182"/>
    </row>
    <row r="104" spans="1:30" x14ac:dyDescent="0.2">
      <c r="A104" s="1590" t="s">
        <v>336</v>
      </c>
      <c r="B104" s="1591"/>
      <c r="C104" s="1592">
        <v>0</v>
      </c>
      <c r="D104" s="1592"/>
      <c r="E104" s="1593"/>
      <c r="F104" s="1593"/>
      <c r="G104" s="1593"/>
      <c r="H104" s="1593"/>
      <c r="I104" s="1593"/>
      <c r="J104" s="1593"/>
      <c r="K104" s="1593"/>
      <c r="L104" s="1592">
        <f t="shared" si="25"/>
        <v>0</v>
      </c>
      <c r="M104" s="1610">
        <f>+'[4]F-11'!AE82</f>
        <v>0</v>
      </c>
      <c r="N104" s="1591"/>
      <c r="O104" s="1592"/>
      <c r="P104" s="1592"/>
      <c r="Q104" s="1592"/>
      <c r="R104" s="1592"/>
      <c r="S104" s="1592"/>
      <c r="T104" s="1592"/>
      <c r="U104" s="1592"/>
      <c r="V104" s="1592"/>
      <c r="W104" s="1592"/>
      <c r="X104" s="1592">
        <f t="shared" si="26"/>
        <v>0</v>
      </c>
      <c r="Y104" s="1595">
        <f>+'[4]F-11'!AI82</f>
        <v>0</v>
      </c>
      <c r="AC104" s="182"/>
      <c r="AD104" s="182"/>
    </row>
    <row r="105" spans="1:30" x14ac:dyDescent="0.2">
      <c r="A105" s="1590" t="s">
        <v>337</v>
      </c>
      <c r="B105" s="1591"/>
      <c r="C105" s="1592">
        <v>0</v>
      </c>
      <c r="D105" s="1592"/>
      <c r="E105" s="1593"/>
      <c r="F105" s="1593"/>
      <c r="G105" s="1593"/>
      <c r="H105" s="1593"/>
      <c r="I105" s="1593"/>
      <c r="J105" s="1593"/>
      <c r="K105" s="1593"/>
      <c r="L105" s="1592">
        <f t="shared" si="25"/>
        <v>0</v>
      </c>
      <c r="M105" s="1610">
        <f>+'[4]F-11'!AE83</f>
        <v>0</v>
      </c>
      <c r="N105" s="1591"/>
      <c r="O105" s="1592"/>
      <c r="P105" s="1592"/>
      <c r="Q105" s="1592"/>
      <c r="R105" s="1592"/>
      <c r="S105" s="1592"/>
      <c r="T105" s="1592"/>
      <c r="U105" s="1592"/>
      <c r="V105" s="1592"/>
      <c r="W105" s="1592"/>
      <c r="X105" s="1592">
        <f t="shared" si="26"/>
        <v>0</v>
      </c>
      <c r="Y105" s="1595">
        <f>+'[4]F-11'!AI83</f>
        <v>0</v>
      </c>
      <c r="AC105" s="182"/>
      <c r="AD105" s="182"/>
    </row>
    <row r="106" spans="1:30" x14ac:dyDescent="0.2">
      <c r="A106" s="1581" t="s">
        <v>340</v>
      </c>
      <c r="B106" s="1679">
        <f>SUM(B107:B114)</f>
        <v>0</v>
      </c>
      <c r="C106" s="1680">
        <f t="shared" ref="C106:Y106" si="27">SUM(C107:C114)</f>
        <v>123489</v>
      </c>
      <c r="D106" s="1680"/>
      <c r="E106" s="1680">
        <f t="shared" si="27"/>
        <v>0</v>
      </c>
      <c r="F106" s="1680">
        <f t="shared" si="27"/>
        <v>0</v>
      </c>
      <c r="G106" s="1680">
        <f t="shared" si="27"/>
        <v>0</v>
      </c>
      <c r="H106" s="1680">
        <f t="shared" si="27"/>
        <v>0</v>
      </c>
      <c r="I106" s="1680">
        <f t="shared" si="27"/>
        <v>0</v>
      </c>
      <c r="J106" s="1680">
        <f t="shared" si="27"/>
        <v>0</v>
      </c>
      <c r="K106" s="1680">
        <f t="shared" si="27"/>
        <v>0</v>
      </c>
      <c r="L106" s="1680">
        <f t="shared" si="27"/>
        <v>123489</v>
      </c>
      <c r="M106" s="1582">
        <f t="shared" si="27"/>
        <v>5393525256</v>
      </c>
      <c r="N106" s="1679">
        <f t="shared" si="27"/>
        <v>0</v>
      </c>
      <c r="O106" s="1679">
        <f t="shared" si="27"/>
        <v>129019</v>
      </c>
      <c r="P106" s="1679"/>
      <c r="Q106" s="1680">
        <f t="shared" si="27"/>
        <v>0</v>
      </c>
      <c r="R106" s="1680">
        <f t="shared" si="27"/>
        <v>0</v>
      </c>
      <c r="S106" s="1680">
        <f t="shared" si="27"/>
        <v>0</v>
      </c>
      <c r="T106" s="1680">
        <f t="shared" si="27"/>
        <v>0</v>
      </c>
      <c r="U106" s="1680">
        <f t="shared" si="27"/>
        <v>0</v>
      </c>
      <c r="V106" s="1680">
        <f t="shared" si="27"/>
        <v>0</v>
      </c>
      <c r="W106" s="1680">
        <f t="shared" si="27"/>
        <v>0</v>
      </c>
      <c r="X106" s="1679">
        <f t="shared" si="27"/>
        <v>129019</v>
      </c>
      <c r="Y106" s="1582">
        <f t="shared" si="27"/>
        <v>5387223400</v>
      </c>
    </row>
    <row r="107" spans="1:30" x14ac:dyDescent="0.2">
      <c r="A107" s="1590" t="s">
        <v>341</v>
      </c>
      <c r="B107" s="1591"/>
      <c r="C107" s="1592">
        <v>9717</v>
      </c>
      <c r="D107" s="1592"/>
      <c r="E107" s="1593"/>
      <c r="F107" s="1593"/>
      <c r="G107" s="1593"/>
      <c r="H107" s="1593"/>
      <c r="I107" s="1593"/>
      <c r="J107" s="1593"/>
      <c r="K107" s="1593"/>
      <c r="L107" s="1592">
        <f t="shared" ref="L107:L114" si="28">SUM(B107:K107)</f>
        <v>9717</v>
      </c>
      <c r="M107" s="1610">
        <f>+'[4]F-11'!AE85</f>
        <v>577965488</v>
      </c>
      <c r="N107" s="1591"/>
      <c r="O107" s="1592">
        <v>9901</v>
      </c>
      <c r="P107" s="1592"/>
      <c r="Q107" s="1592"/>
      <c r="R107" s="1592"/>
      <c r="S107" s="1592"/>
      <c r="T107" s="1592"/>
      <c r="U107" s="1592"/>
      <c r="V107" s="1592"/>
      <c r="W107" s="1592"/>
      <c r="X107" s="1596">
        <f t="shared" ref="X107:X114" si="29">SUM(N107:W107)</f>
        <v>9901</v>
      </c>
      <c r="Y107" s="1597">
        <f>+'[4]F-11'!AI85</f>
        <v>522931216</v>
      </c>
      <c r="AC107" s="182"/>
      <c r="AD107" s="182"/>
    </row>
    <row r="108" spans="1:30" x14ac:dyDescent="0.2">
      <c r="A108" s="1590" t="s">
        <v>342</v>
      </c>
      <c r="B108" s="1591"/>
      <c r="C108" s="1592">
        <v>9768</v>
      </c>
      <c r="D108" s="1592"/>
      <c r="E108" s="1593"/>
      <c r="F108" s="1593"/>
      <c r="G108" s="1593"/>
      <c r="H108" s="1593"/>
      <c r="I108" s="1593"/>
      <c r="J108" s="1593"/>
      <c r="K108" s="1593"/>
      <c r="L108" s="1592">
        <f t="shared" si="28"/>
        <v>9768</v>
      </c>
      <c r="M108" s="1610">
        <f>+'[4]F-11'!AE86</f>
        <v>521241388</v>
      </c>
      <c r="N108" s="1591"/>
      <c r="O108" s="1592">
        <v>9960</v>
      </c>
      <c r="P108" s="1592"/>
      <c r="Q108" s="1592"/>
      <c r="R108" s="1592"/>
      <c r="S108" s="1592"/>
      <c r="T108" s="1592"/>
      <c r="U108" s="1592"/>
      <c r="V108" s="1592"/>
      <c r="W108" s="1592"/>
      <c r="X108" s="1596">
        <f t="shared" si="29"/>
        <v>9960</v>
      </c>
      <c r="Y108" s="1597">
        <f>+'[4]F-11'!AI86</f>
        <v>489354720</v>
      </c>
      <c r="AC108" s="182"/>
      <c r="AD108" s="182"/>
    </row>
    <row r="109" spans="1:30" x14ac:dyDescent="0.2">
      <c r="A109" s="1590" t="s">
        <v>343</v>
      </c>
      <c r="B109" s="1591"/>
      <c r="C109" s="1592">
        <v>8651</v>
      </c>
      <c r="D109" s="1592"/>
      <c r="E109" s="1593"/>
      <c r="F109" s="1593"/>
      <c r="G109" s="1593"/>
      <c r="H109" s="1593"/>
      <c r="I109" s="1593"/>
      <c r="J109" s="1593"/>
      <c r="K109" s="1593"/>
      <c r="L109" s="1592">
        <f t="shared" si="28"/>
        <v>8651</v>
      </c>
      <c r="M109" s="1610">
        <f>+'[4]F-11'!AE87</f>
        <v>423181512</v>
      </c>
      <c r="N109" s="1591"/>
      <c r="O109" s="1592">
        <v>8763</v>
      </c>
      <c r="P109" s="1592"/>
      <c r="Q109" s="1592"/>
      <c r="R109" s="1592"/>
      <c r="S109" s="1592"/>
      <c r="T109" s="1592"/>
      <c r="U109" s="1592"/>
      <c r="V109" s="1592"/>
      <c r="W109" s="1592"/>
      <c r="X109" s="1596">
        <f t="shared" si="29"/>
        <v>8763</v>
      </c>
      <c r="Y109" s="1597">
        <f>+'[4]F-11'!AI87</f>
        <v>401205192</v>
      </c>
      <c r="AC109" s="182"/>
      <c r="AD109" s="182"/>
    </row>
    <row r="110" spans="1:30" x14ac:dyDescent="0.2">
      <c r="A110" s="1590" t="s">
        <v>344</v>
      </c>
      <c r="B110" s="1591"/>
      <c r="C110" s="1592">
        <v>5474</v>
      </c>
      <c r="D110" s="1592"/>
      <c r="E110" s="1593"/>
      <c r="F110" s="1593"/>
      <c r="G110" s="1593"/>
      <c r="H110" s="1593"/>
      <c r="I110" s="1593"/>
      <c r="J110" s="1593"/>
      <c r="K110" s="1593"/>
      <c r="L110" s="1592">
        <f t="shared" si="28"/>
        <v>5474</v>
      </c>
      <c r="M110" s="1610">
        <f>+'[4]F-11'!AE88</f>
        <v>253948960</v>
      </c>
      <c r="N110" s="1591"/>
      <c r="O110" s="1592">
        <v>5535</v>
      </c>
      <c r="P110" s="1592"/>
      <c r="Q110" s="1592"/>
      <c r="R110" s="1592"/>
      <c r="S110" s="1592"/>
      <c r="T110" s="1592"/>
      <c r="U110" s="1592"/>
      <c r="V110" s="1592"/>
      <c r="W110" s="1592"/>
      <c r="X110" s="1596">
        <f t="shared" si="29"/>
        <v>5535</v>
      </c>
      <c r="Y110" s="1597">
        <f>+'[4]F-11'!AI88</f>
        <v>239864760</v>
      </c>
      <c r="AC110" s="182"/>
      <c r="AD110" s="182"/>
    </row>
    <row r="111" spans="1:30" x14ac:dyDescent="0.2">
      <c r="A111" s="1590" t="s">
        <v>345</v>
      </c>
      <c r="B111" s="1591"/>
      <c r="C111" s="1592">
        <v>4714</v>
      </c>
      <c r="D111" s="1592"/>
      <c r="E111" s="1593"/>
      <c r="F111" s="1593"/>
      <c r="G111" s="1593"/>
      <c r="H111" s="1593"/>
      <c r="I111" s="1593"/>
      <c r="J111" s="1593"/>
      <c r="K111" s="1593"/>
      <c r="L111" s="1592">
        <f t="shared" si="28"/>
        <v>4714</v>
      </c>
      <c r="M111" s="1610">
        <f>+'[4]F-11'!AE89</f>
        <v>204947216</v>
      </c>
      <c r="N111" s="1591"/>
      <c r="O111" s="1592">
        <v>4727</v>
      </c>
      <c r="P111" s="1592"/>
      <c r="Q111" s="1592"/>
      <c r="R111" s="1592"/>
      <c r="S111" s="1592"/>
      <c r="T111" s="1592"/>
      <c r="U111" s="1592"/>
      <c r="V111" s="1592"/>
      <c r="W111" s="1592"/>
      <c r="X111" s="1596">
        <f t="shared" si="29"/>
        <v>4727</v>
      </c>
      <c r="Y111" s="1597">
        <f>+'[4]F-11'!AI89</f>
        <v>192143096</v>
      </c>
      <c r="AC111" s="182"/>
      <c r="AD111" s="182"/>
    </row>
    <row r="112" spans="1:30" x14ac:dyDescent="0.2">
      <c r="A112" s="1590" t="s">
        <v>346</v>
      </c>
      <c r="B112" s="1591"/>
      <c r="C112" s="1592">
        <v>10856</v>
      </c>
      <c r="D112" s="1592"/>
      <c r="E112" s="1593"/>
      <c r="F112" s="1593"/>
      <c r="G112" s="1593"/>
      <c r="H112" s="1593"/>
      <c r="I112" s="1593"/>
      <c r="J112" s="1593"/>
      <c r="K112" s="1593"/>
      <c r="L112" s="1592">
        <f t="shared" si="28"/>
        <v>10856</v>
      </c>
      <c r="M112" s="1610">
        <f>+'[4]F-11'!AE90</f>
        <v>387863772</v>
      </c>
      <c r="N112" s="1591"/>
      <c r="O112" s="1592">
        <v>10877</v>
      </c>
      <c r="P112" s="1592"/>
      <c r="Q112" s="1592"/>
      <c r="R112" s="1592"/>
      <c r="S112" s="1592"/>
      <c r="T112" s="1592"/>
      <c r="U112" s="1592"/>
      <c r="V112" s="1592"/>
      <c r="W112" s="1592"/>
      <c r="X112" s="1592">
        <f t="shared" si="29"/>
        <v>10877</v>
      </c>
      <c r="Y112" s="1595">
        <f>+'[4]F-11'!AI90</f>
        <v>434166332</v>
      </c>
      <c r="AC112" s="182"/>
      <c r="AD112" s="182"/>
    </row>
    <row r="113" spans="1:30" x14ac:dyDescent="0.2">
      <c r="A113" s="1590" t="s">
        <v>347</v>
      </c>
      <c r="B113" s="1591"/>
      <c r="C113" s="1592">
        <v>22099</v>
      </c>
      <c r="D113" s="1592"/>
      <c r="E113" s="1593"/>
      <c r="F113" s="1593"/>
      <c r="G113" s="1593"/>
      <c r="H113" s="1593"/>
      <c r="I113" s="1593"/>
      <c r="J113" s="1593"/>
      <c r="K113" s="1593"/>
      <c r="L113" s="1592">
        <f t="shared" si="28"/>
        <v>22099</v>
      </c>
      <c r="M113" s="1610">
        <f>+'[4]F-11'!AE91</f>
        <v>829607040</v>
      </c>
      <c r="N113" s="1591"/>
      <c r="O113" s="1592">
        <v>22119</v>
      </c>
      <c r="P113" s="1592"/>
      <c r="Q113" s="1592"/>
      <c r="R113" s="1592"/>
      <c r="S113" s="1592"/>
      <c r="T113" s="1592"/>
      <c r="U113" s="1592"/>
      <c r="V113" s="1592"/>
      <c r="W113" s="1592"/>
      <c r="X113" s="1592">
        <f t="shared" si="29"/>
        <v>22119</v>
      </c>
      <c r="Y113" s="1595">
        <f>+'[4]F-11'!AI91</f>
        <v>872815740</v>
      </c>
      <c r="AC113" s="182"/>
      <c r="AD113" s="182"/>
    </row>
    <row r="114" spans="1:30" x14ac:dyDescent="0.2">
      <c r="A114" s="1590" t="s">
        <v>348</v>
      </c>
      <c r="B114" s="1591"/>
      <c r="C114" s="1592">
        <v>52210</v>
      </c>
      <c r="D114" s="1592"/>
      <c r="E114" s="1593"/>
      <c r="F114" s="1593"/>
      <c r="G114" s="1593"/>
      <c r="H114" s="1593"/>
      <c r="I114" s="1593"/>
      <c r="J114" s="1593"/>
      <c r="K114" s="1593"/>
      <c r="L114" s="1592">
        <f t="shared" si="28"/>
        <v>52210</v>
      </c>
      <c r="M114" s="1610">
        <f>+'[4]F-11'!AE92</f>
        <v>2194769880</v>
      </c>
      <c r="N114" s="1591"/>
      <c r="O114" s="1592">
        <v>57137</v>
      </c>
      <c r="P114" s="1592"/>
      <c r="Q114" s="1592"/>
      <c r="R114" s="1592"/>
      <c r="S114" s="1592"/>
      <c r="T114" s="1592"/>
      <c r="U114" s="1592"/>
      <c r="V114" s="1592"/>
      <c r="W114" s="1592"/>
      <c r="X114" s="1592">
        <f t="shared" si="29"/>
        <v>57137</v>
      </c>
      <c r="Y114" s="1595">
        <f>+'[4]F-11'!AI92</f>
        <v>2234742344</v>
      </c>
      <c r="AC114" s="182"/>
      <c r="AD114" s="182"/>
    </row>
    <row r="115" spans="1:30" x14ac:dyDescent="0.2">
      <c r="A115" s="1581" t="s">
        <v>349</v>
      </c>
      <c r="B115" s="1679">
        <f>SUM(B116:B123)</f>
        <v>0</v>
      </c>
      <c r="C115" s="1680">
        <f t="shared" ref="C115:Y115" si="30">SUM(C116:C123)</f>
        <v>3100</v>
      </c>
      <c r="D115" s="1680"/>
      <c r="E115" s="1680">
        <f t="shared" si="30"/>
        <v>0</v>
      </c>
      <c r="F115" s="1680">
        <f t="shared" si="30"/>
        <v>0</v>
      </c>
      <c r="G115" s="1680">
        <f t="shared" si="30"/>
        <v>0</v>
      </c>
      <c r="H115" s="1680">
        <f t="shared" si="30"/>
        <v>0</v>
      </c>
      <c r="I115" s="1680">
        <f t="shared" si="30"/>
        <v>0</v>
      </c>
      <c r="J115" s="1680">
        <f t="shared" si="30"/>
        <v>0</v>
      </c>
      <c r="K115" s="1680">
        <f t="shared" si="30"/>
        <v>0</v>
      </c>
      <c r="L115" s="1680">
        <f t="shared" si="30"/>
        <v>3100</v>
      </c>
      <c r="M115" s="1582">
        <f t="shared" si="30"/>
        <v>153368280</v>
      </c>
      <c r="N115" s="1679">
        <f t="shared" si="30"/>
        <v>0</v>
      </c>
      <c r="O115" s="1679">
        <f t="shared" si="30"/>
        <v>3149</v>
      </c>
      <c r="P115" s="1679"/>
      <c r="Q115" s="1680">
        <f t="shared" si="30"/>
        <v>0</v>
      </c>
      <c r="R115" s="1680">
        <f t="shared" si="30"/>
        <v>0</v>
      </c>
      <c r="S115" s="1680">
        <f t="shared" si="30"/>
        <v>0</v>
      </c>
      <c r="T115" s="1680">
        <f t="shared" si="30"/>
        <v>0</v>
      </c>
      <c r="U115" s="1680">
        <f t="shared" si="30"/>
        <v>0</v>
      </c>
      <c r="V115" s="1680">
        <f t="shared" si="30"/>
        <v>0</v>
      </c>
      <c r="W115" s="1680">
        <f t="shared" si="30"/>
        <v>0</v>
      </c>
      <c r="X115" s="1679">
        <f t="shared" si="30"/>
        <v>3149</v>
      </c>
      <c r="Y115" s="1582">
        <f t="shared" si="30"/>
        <v>139373972</v>
      </c>
    </row>
    <row r="116" spans="1:30" x14ac:dyDescent="0.2">
      <c r="A116" s="1590" t="s">
        <v>341</v>
      </c>
      <c r="B116" s="1591"/>
      <c r="C116" s="1592">
        <v>344</v>
      </c>
      <c r="D116" s="1592"/>
      <c r="E116" s="1593"/>
      <c r="F116" s="1593"/>
      <c r="G116" s="1593"/>
      <c r="H116" s="1593"/>
      <c r="I116" s="1593"/>
      <c r="J116" s="1593"/>
      <c r="K116" s="1593"/>
      <c r="L116" s="1592">
        <f t="shared" ref="L116:L123" si="31">SUM(B116:K116)</f>
        <v>344</v>
      </c>
      <c r="M116" s="1610">
        <f>+'[4]F-11'!AE94</f>
        <v>23450304</v>
      </c>
      <c r="N116" s="1591"/>
      <c r="O116" s="1592">
        <v>357</v>
      </c>
      <c r="P116" s="1592"/>
      <c r="Q116" s="1592"/>
      <c r="R116" s="1592"/>
      <c r="S116" s="1592"/>
      <c r="T116" s="1592"/>
      <c r="U116" s="1592"/>
      <c r="V116" s="1592"/>
      <c r="W116" s="1592"/>
      <c r="X116" s="1596">
        <f t="shared" ref="X116:X123" si="32">SUM(N116:W116)</f>
        <v>357</v>
      </c>
      <c r="Y116" s="1597">
        <f>+'[4]F-11'!AI94</f>
        <v>18855312</v>
      </c>
      <c r="AC116" s="182"/>
      <c r="AD116" s="182"/>
    </row>
    <row r="117" spans="1:30" x14ac:dyDescent="0.2">
      <c r="A117" s="1590" t="s">
        <v>342</v>
      </c>
      <c r="B117" s="1591"/>
      <c r="C117" s="1592">
        <v>485</v>
      </c>
      <c r="D117" s="1592"/>
      <c r="E117" s="1593"/>
      <c r="F117" s="1593"/>
      <c r="G117" s="1593"/>
      <c r="H117" s="1593"/>
      <c r="I117" s="1593"/>
      <c r="J117" s="1593"/>
      <c r="K117" s="1593"/>
      <c r="L117" s="1592">
        <f t="shared" si="31"/>
        <v>485</v>
      </c>
      <c r="M117" s="1610">
        <f>+'[4]F-11'!AE95</f>
        <v>29682432</v>
      </c>
      <c r="N117" s="1591"/>
      <c r="O117" s="1592">
        <v>505</v>
      </c>
      <c r="P117" s="1592"/>
      <c r="Q117" s="1592"/>
      <c r="R117" s="1592"/>
      <c r="S117" s="1592"/>
      <c r="T117" s="1592"/>
      <c r="U117" s="1592"/>
      <c r="V117" s="1592"/>
      <c r="W117" s="1592"/>
      <c r="X117" s="1596">
        <f t="shared" si="32"/>
        <v>505</v>
      </c>
      <c r="Y117" s="1597">
        <f>+'[4]F-11'!AI95</f>
        <v>26023660</v>
      </c>
      <c r="AC117" s="182"/>
      <c r="AD117" s="182"/>
    </row>
    <row r="118" spans="1:30" x14ac:dyDescent="0.2">
      <c r="A118" s="1590" t="s">
        <v>343</v>
      </c>
      <c r="B118" s="1591"/>
      <c r="C118" s="1592">
        <v>362</v>
      </c>
      <c r="D118" s="1592"/>
      <c r="E118" s="1593"/>
      <c r="F118" s="1593"/>
      <c r="G118" s="1593"/>
      <c r="H118" s="1593"/>
      <c r="I118" s="1593"/>
      <c r="J118" s="1593"/>
      <c r="K118" s="1593"/>
      <c r="L118" s="1592">
        <f t="shared" si="31"/>
        <v>362</v>
      </c>
      <c r="M118" s="1610">
        <f>+'[4]F-11'!AE96</f>
        <v>21001848</v>
      </c>
      <c r="N118" s="1591"/>
      <c r="O118" s="1592">
        <v>371</v>
      </c>
      <c r="P118" s="1592"/>
      <c r="Q118" s="1592"/>
      <c r="R118" s="1592"/>
      <c r="S118" s="1592"/>
      <c r="T118" s="1592"/>
      <c r="U118" s="1592"/>
      <c r="V118" s="1592"/>
      <c r="W118" s="1592"/>
      <c r="X118" s="1596">
        <f t="shared" si="32"/>
        <v>371</v>
      </c>
      <c r="Y118" s="1597">
        <f>+'[4]F-11'!AI96</f>
        <v>17431064</v>
      </c>
      <c r="AC118" s="182"/>
      <c r="AD118" s="182"/>
    </row>
    <row r="119" spans="1:30" x14ac:dyDescent="0.2">
      <c r="A119" s="1590" t="s">
        <v>344</v>
      </c>
      <c r="B119" s="1591"/>
      <c r="C119" s="1592">
        <v>90</v>
      </c>
      <c r="D119" s="1592"/>
      <c r="E119" s="1593"/>
      <c r="F119" s="1593"/>
      <c r="G119" s="1593"/>
      <c r="H119" s="1593"/>
      <c r="I119" s="1593"/>
      <c r="J119" s="1593"/>
      <c r="K119" s="1593"/>
      <c r="L119" s="1592">
        <f t="shared" si="31"/>
        <v>90</v>
      </c>
      <c r="M119" s="1610">
        <f>+'[4]F-11'!AE97</f>
        <v>5373664</v>
      </c>
      <c r="N119" s="1591"/>
      <c r="O119" s="1592">
        <v>93</v>
      </c>
      <c r="P119" s="1592"/>
      <c r="Q119" s="1592"/>
      <c r="R119" s="1592"/>
      <c r="S119" s="1592"/>
      <c r="T119" s="1592"/>
      <c r="U119" s="1592"/>
      <c r="V119" s="1592"/>
      <c r="W119" s="1592"/>
      <c r="X119" s="1596">
        <f t="shared" si="32"/>
        <v>93</v>
      </c>
      <c r="Y119" s="1597">
        <f>+'[4]F-11'!AI97</f>
        <v>4030248</v>
      </c>
      <c r="AC119" s="182"/>
      <c r="AD119" s="182"/>
    </row>
    <row r="120" spans="1:30" x14ac:dyDescent="0.2">
      <c r="A120" s="1590" t="s">
        <v>345</v>
      </c>
      <c r="B120" s="1591"/>
      <c r="C120" s="1592">
        <v>73</v>
      </c>
      <c r="D120" s="1592"/>
      <c r="E120" s="1593"/>
      <c r="F120" s="1593"/>
      <c r="G120" s="1593"/>
      <c r="H120" s="1593"/>
      <c r="I120" s="1593"/>
      <c r="J120" s="1593"/>
      <c r="K120" s="1593"/>
      <c r="L120" s="1592">
        <f t="shared" si="31"/>
        <v>73</v>
      </c>
      <c r="M120" s="1610">
        <f>+'[4]F-11'!AE98</f>
        <v>3598928</v>
      </c>
      <c r="N120" s="1591"/>
      <c r="O120" s="1592">
        <v>74</v>
      </c>
      <c r="P120" s="1592"/>
      <c r="Q120" s="1592"/>
      <c r="R120" s="1592"/>
      <c r="S120" s="1592"/>
      <c r="T120" s="1592"/>
      <c r="U120" s="1592"/>
      <c r="V120" s="1592"/>
      <c r="W120" s="1592"/>
      <c r="X120" s="1596">
        <f t="shared" si="32"/>
        <v>74</v>
      </c>
      <c r="Y120" s="1597">
        <f>+'[4]F-11'!AI98</f>
        <v>3096752</v>
      </c>
      <c r="AC120" s="182"/>
      <c r="AD120" s="182"/>
    </row>
    <row r="121" spans="1:30" x14ac:dyDescent="0.2">
      <c r="A121" s="1590" t="s">
        <v>346</v>
      </c>
      <c r="B121" s="1591"/>
      <c r="C121" s="1592">
        <v>51</v>
      </c>
      <c r="D121" s="1592"/>
      <c r="E121" s="1593"/>
      <c r="F121" s="1593"/>
      <c r="G121" s="1593"/>
      <c r="H121" s="1593"/>
      <c r="I121" s="1593"/>
      <c r="J121" s="1593"/>
      <c r="K121" s="1593"/>
      <c r="L121" s="1592">
        <f t="shared" si="31"/>
        <v>51</v>
      </c>
      <c r="M121" s="1610">
        <f>+'[4]F-11'!AE99</f>
        <v>1192364</v>
      </c>
      <c r="N121" s="1591"/>
      <c r="O121" s="1592">
        <v>52</v>
      </c>
      <c r="P121" s="1592"/>
      <c r="Q121" s="1592"/>
      <c r="R121" s="1592"/>
      <c r="S121" s="1592"/>
      <c r="T121" s="1592"/>
      <c r="U121" s="1592"/>
      <c r="V121" s="1592"/>
      <c r="W121" s="1592"/>
      <c r="X121" s="1592">
        <f t="shared" si="32"/>
        <v>52</v>
      </c>
      <c r="Y121" s="1595">
        <f>+'[4]F-11'!AI99</f>
        <v>2138032</v>
      </c>
      <c r="AC121" s="182"/>
      <c r="AD121" s="182"/>
    </row>
    <row r="122" spans="1:30" x14ac:dyDescent="0.2">
      <c r="A122" s="1590" t="s">
        <v>347</v>
      </c>
      <c r="B122" s="1591"/>
      <c r="C122" s="1592">
        <v>430</v>
      </c>
      <c r="D122" s="1592"/>
      <c r="E122" s="1593"/>
      <c r="F122" s="1593"/>
      <c r="G122" s="1593"/>
      <c r="H122" s="1593"/>
      <c r="I122" s="1593"/>
      <c r="J122" s="1593"/>
      <c r="K122" s="1593"/>
      <c r="L122" s="1592">
        <f t="shared" si="31"/>
        <v>430</v>
      </c>
      <c r="M122" s="1610">
        <f>+'[4]F-11'!AE100</f>
        <v>17443140</v>
      </c>
      <c r="N122" s="1591"/>
      <c r="O122" s="1592">
        <v>430</v>
      </c>
      <c r="P122" s="1592"/>
      <c r="Q122" s="1592"/>
      <c r="R122" s="1592"/>
      <c r="S122" s="1592"/>
      <c r="T122" s="1592"/>
      <c r="U122" s="1592"/>
      <c r="V122" s="1592"/>
      <c r="W122" s="1592"/>
      <c r="X122" s="1592">
        <f t="shared" si="32"/>
        <v>430</v>
      </c>
      <c r="Y122" s="1595">
        <f>+'[4]F-11'!AI100</f>
        <v>17483800</v>
      </c>
      <c r="AC122" s="182"/>
      <c r="AD122" s="182"/>
    </row>
    <row r="123" spans="1:30" ht="13.5" thickBot="1" x14ac:dyDescent="0.25">
      <c r="A123" s="1590" t="s">
        <v>348</v>
      </c>
      <c r="B123" s="1612"/>
      <c r="C123" s="1592">
        <v>1265</v>
      </c>
      <c r="D123" s="1592"/>
      <c r="E123" s="1613"/>
      <c r="F123" s="1613"/>
      <c r="G123" s="1613"/>
      <c r="H123" s="1613"/>
      <c r="I123" s="1613"/>
      <c r="J123" s="1613"/>
      <c r="K123" s="1613"/>
      <c r="L123" s="1592">
        <f t="shared" si="31"/>
        <v>1265</v>
      </c>
      <c r="M123" s="1610">
        <f>+'[4]F-11'!AE101</f>
        <v>51625600</v>
      </c>
      <c r="N123" s="1612"/>
      <c r="O123" s="1614">
        <v>1267</v>
      </c>
      <c r="P123" s="1614"/>
      <c r="Q123" s="1614"/>
      <c r="R123" s="1614"/>
      <c r="S123" s="1614"/>
      <c r="T123" s="1614"/>
      <c r="U123" s="1614"/>
      <c r="V123" s="1614"/>
      <c r="W123" s="1614"/>
      <c r="X123" s="1615">
        <f t="shared" si="32"/>
        <v>1267</v>
      </c>
      <c r="Y123" s="1616">
        <f>+'[4]F-11'!AI101</f>
        <v>50315104</v>
      </c>
      <c r="AC123" s="182"/>
      <c r="AD123" s="182"/>
    </row>
    <row r="124" spans="1:30" ht="13.5" thickBot="1" x14ac:dyDescent="0.25">
      <c r="A124" s="966" t="s">
        <v>350</v>
      </c>
      <c r="B124" s="1617">
        <f>SUM(B77,B50,B7)</f>
        <v>3842</v>
      </c>
      <c r="C124" s="1618">
        <f t="shared" ref="C124:Y124" si="33">SUM(C77,C50,C7)</f>
        <v>136353</v>
      </c>
      <c r="D124" s="1618"/>
      <c r="E124" s="1619">
        <f t="shared" si="33"/>
        <v>2796</v>
      </c>
      <c r="F124" s="1619">
        <f t="shared" si="33"/>
        <v>4</v>
      </c>
      <c r="G124" s="1619">
        <f t="shared" si="33"/>
        <v>0</v>
      </c>
      <c r="H124" s="1619">
        <f t="shared" si="33"/>
        <v>31</v>
      </c>
      <c r="I124" s="1619">
        <f t="shared" si="33"/>
        <v>0</v>
      </c>
      <c r="J124" s="1619">
        <f t="shared" si="33"/>
        <v>68</v>
      </c>
      <c r="K124" s="1619">
        <f t="shared" si="33"/>
        <v>59</v>
      </c>
      <c r="L124" s="1618">
        <f t="shared" si="33"/>
        <v>143153</v>
      </c>
      <c r="M124" s="1620">
        <f t="shared" si="33"/>
        <v>6514998027.9351997</v>
      </c>
      <c r="N124" s="1618">
        <f t="shared" si="33"/>
        <v>3913</v>
      </c>
      <c r="O124" s="1618">
        <f t="shared" si="33"/>
        <v>142131</v>
      </c>
      <c r="P124" s="1618"/>
      <c r="Q124" s="1618">
        <f t="shared" si="33"/>
        <v>2883</v>
      </c>
      <c r="R124" s="1618">
        <f t="shared" si="33"/>
        <v>4</v>
      </c>
      <c r="S124" s="1618">
        <f t="shared" si="33"/>
        <v>0</v>
      </c>
      <c r="T124" s="1618">
        <f t="shared" si="33"/>
        <v>31</v>
      </c>
      <c r="U124" s="1618">
        <f t="shared" si="33"/>
        <v>0</v>
      </c>
      <c r="V124" s="1618">
        <f t="shared" si="33"/>
        <v>78</v>
      </c>
      <c r="W124" s="1618">
        <f t="shared" si="33"/>
        <v>81</v>
      </c>
      <c r="X124" s="1618">
        <f t="shared" si="33"/>
        <v>149121</v>
      </c>
      <c r="Y124" s="1621">
        <f t="shared" si="33"/>
        <v>6509965023.0763998</v>
      </c>
      <c r="Z124" s="189"/>
      <c r="AC124" s="182"/>
      <c r="AD124" s="182"/>
    </row>
    <row r="125" spans="1:30" s="181" customFormat="1" x14ac:dyDescent="0.2">
      <c r="A125" s="1691" t="s">
        <v>16144</v>
      </c>
      <c r="B125" s="1692"/>
      <c r="C125" s="1692"/>
      <c r="D125" s="1692"/>
      <c r="E125" s="1090"/>
      <c r="F125" s="1090"/>
      <c r="G125" s="1090"/>
      <c r="H125" s="1090"/>
      <c r="I125" s="1090"/>
      <c r="J125" s="1090"/>
      <c r="K125" s="1090"/>
      <c r="L125" s="1692"/>
      <c r="M125" s="1693"/>
      <c r="N125" s="1692"/>
      <c r="O125" s="1692"/>
      <c r="P125" s="1692"/>
      <c r="Q125" s="1694"/>
      <c r="R125" s="1695"/>
      <c r="S125" s="910"/>
      <c r="T125" s="1696"/>
      <c r="U125" s="1696"/>
      <c r="V125" s="910"/>
      <c r="W125" s="910"/>
      <c r="X125" s="1695"/>
      <c r="Y125" s="1697"/>
    </row>
    <row r="126" spans="1:30" s="181" customFormat="1" x14ac:dyDescent="0.2">
      <c r="A126" s="1691" t="s">
        <v>16145</v>
      </c>
      <c r="B126" s="1698"/>
      <c r="C126" s="1698"/>
      <c r="D126" s="1698"/>
      <c r="E126" s="1699"/>
      <c r="F126" s="1699"/>
      <c r="G126" s="1699"/>
      <c r="H126" s="1699"/>
      <c r="I126" s="1699"/>
      <c r="J126" s="1699"/>
      <c r="K126" s="1699"/>
      <c r="L126" s="1698"/>
      <c r="M126" s="1700"/>
      <c r="N126" s="1698"/>
      <c r="O126" s="1698"/>
      <c r="P126" s="1698"/>
      <c r="Q126" s="1701"/>
      <c r="R126" s="1695"/>
      <c r="S126" s="910"/>
      <c r="T126" s="1696"/>
      <c r="U126" s="1696"/>
      <c r="V126" s="1696"/>
      <c r="W126" s="1696"/>
      <c r="X126" s="1695"/>
      <c r="Y126" s="1697"/>
    </row>
    <row r="127" spans="1:30" s="181" customFormat="1" x14ac:dyDescent="0.2">
      <c r="A127" s="1691" t="s">
        <v>16146</v>
      </c>
      <c r="B127" s="1698"/>
      <c r="C127" s="1698"/>
      <c r="D127" s="1698"/>
      <c r="E127" s="1699"/>
      <c r="F127" s="1699"/>
      <c r="G127" s="1699"/>
      <c r="H127" s="1699"/>
      <c r="I127" s="1699"/>
      <c r="J127" s="1699"/>
      <c r="K127" s="1699"/>
      <c r="L127" s="1698"/>
      <c r="M127" s="1700"/>
      <c r="N127" s="1698"/>
      <c r="O127" s="1698"/>
      <c r="P127" s="1698"/>
      <c r="Q127" s="1701"/>
      <c r="R127" s="1695"/>
      <c r="S127" s="910"/>
      <c r="T127" s="1696"/>
      <c r="U127" s="1696"/>
      <c r="V127" s="1696"/>
      <c r="W127" s="1696"/>
      <c r="X127" s="1695"/>
      <c r="Y127" s="1697"/>
    </row>
    <row r="128" spans="1:30" s="181" customFormat="1" x14ac:dyDescent="0.2">
      <c r="A128" s="1691" t="s">
        <v>16147</v>
      </c>
      <c r="B128" s="1698"/>
      <c r="C128" s="1698"/>
      <c r="D128" s="1698"/>
      <c r="E128" s="1699"/>
      <c r="F128" s="1699"/>
      <c r="G128" s="1699"/>
      <c r="H128" s="1699"/>
      <c r="I128" s="1699"/>
      <c r="J128" s="1699"/>
      <c r="K128" s="1699"/>
      <c r="L128" s="1698"/>
      <c r="M128" s="1700"/>
      <c r="N128" s="1698"/>
      <c r="O128" s="1698"/>
      <c r="P128" s="1698"/>
      <c r="Q128" s="1701"/>
      <c r="R128" s="1698"/>
      <c r="S128" s="1701"/>
      <c r="T128" s="1701"/>
      <c r="U128" s="1701"/>
      <c r="V128" s="1701"/>
      <c r="W128" s="1701"/>
      <c r="X128" s="1698"/>
      <c r="Y128" s="1702"/>
      <c r="AA128" s="1654"/>
      <c r="AB128" s="1654"/>
      <c r="AC128" s="1654"/>
      <c r="AD128" s="1654"/>
    </row>
    <row r="129" spans="1:30" s="181" customFormat="1" x14ac:dyDescent="0.2">
      <c r="A129" s="1703"/>
      <c r="B129" s="1698"/>
      <c r="C129" s="1698"/>
      <c r="D129" s="1698"/>
      <c r="E129" s="1699"/>
      <c r="F129" s="1699"/>
      <c r="G129" s="1699"/>
      <c r="H129" s="1699"/>
      <c r="I129" s="1699"/>
      <c r="J129" s="1699"/>
      <c r="K129" s="1699"/>
      <c r="L129" s="1698"/>
      <c r="M129" s="1700"/>
      <c r="N129" s="1698"/>
      <c r="O129" s="1698"/>
      <c r="P129" s="1698"/>
      <c r="Q129" s="1701"/>
      <c r="R129" s="1698"/>
      <c r="S129" s="1701"/>
      <c r="T129" s="1701"/>
      <c r="U129" s="1701"/>
      <c r="V129" s="1701"/>
      <c r="W129" s="1701"/>
      <c r="X129" s="1698"/>
      <c r="Y129" s="1702"/>
      <c r="AA129" s="1654"/>
      <c r="AB129" s="1654"/>
      <c r="AC129" s="1654"/>
      <c r="AD129" s="1654"/>
    </row>
    <row r="130" spans="1:30" s="181" customFormat="1" x14ac:dyDescent="0.2">
      <c r="A130" s="1703"/>
      <c r="B130" s="1698"/>
      <c r="C130" s="1698"/>
      <c r="D130" s="1698"/>
      <c r="E130" s="1699"/>
      <c r="F130" s="1699"/>
      <c r="G130" s="1699"/>
      <c r="H130" s="1699"/>
      <c r="I130" s="1699"/>
      <c r="J130" s="1699"/>
      <c r="K130" s="1699"/>
      <c r="L130" s="1698"/>
      <c r="M130" s="1700"/>
      <c r="N130" s="1698"/>
      <c r="O130" s="1698"/>
      <c r="P130" s="1698"/>
      <c r="Q130" s="1701"/>
      <c r="R130" s="1698"/>
      <c r="S130" s="1701"/>
      <c r="T130" s="1701"/>
      <c r="U130" s="1701"/>
      <c r="V130" s="1701"/>
      <c r="W130" s="1701"/>
      <c r="X130" s="1698"/>
      <c r="Y130" s="1702"/>
      <c r="AA130" s="1654"/>
      <c r="AB130" s="1654"/>
      <c r="AC130" s="1654"/>
      <c r="AD130" s="1654"/>
    </row>
    <row r="131" spans="1:30" s="181" customFormat="1" x14ac:dyDescent="0.2">
      <c r="A131" s="1703"/>
      <c r="B131" s="1698"/>
      <c r="C131" s="1698"/>
      <c r="D131" s="1698"/>
      <c r="E131" s="1699"/>
      <c r="F131" s="1699"/>
      <c r="G131" s="1699"/>
      <c r="H131" s="1699"/>
      <c r="I131" s="1699"/>
      <c r="J131" s="1699"/>
      <c r="K131" s="1699"/>
      <c r="L131" s="1698"/>
      <c r="M131" s="1700"/>
      <c r="N131" s="1698"/>
      <c r="O131" s="1698"/>
      <c r="P131" s="1698"/>
      <c r="Q131" s="1701"/>
      <c r="R131" s="1698"/>
      <c r="S131" s="1701"/>
      <c r="T131" s="1701"/>
      <c r="U131" s="1701"/>
      <c r="V131" s="1701"/>
      <c r="W131" s="1701"/>
      <c r="X131" s="1698"/>
      <c r="Y131" s="1702"/>
      <c r="AA131" s="1654"/>
      <c r="AB131" s="1654"/>
      <c r="AC131" s="1654"/>
      <c r="AD131" s="1654"/>
    </row>
    <row r="132" spans="1:30" s="181" customFormat="1" ht="15.75" x14ac:dyDescent="0.2">
      <c r="A132" s="903" t="s">
        <v>257</v>
      </c>
      <c r="B132" s="915"/>
      <c r="C132" s="915"/>
      <c r="D132" s="915"/>
      <c r="E132" s="915"/>
      <c r="F132" s="915"/>
      <c r="G132" s="915"/>
      <c r="H132" s="915"/>
      <c r="I132" s="915"/>
      <c r="J132" s="915"/>
      <c r="K132" s="915"/>
      <c r="L132" s="915"/>
      <c r="M132" s="915"/>
      <c r="N132" s="1704"/>
      <c r="O132" s="1704"/>
      <c r="P132" s="1704"/>
      <c r="Q132" s="915"/>
      <c r="R132" s="915"/>
      <c r="S132" s="915"/>
      <c r="T132" s="915"/>
      <c r="U132" s="915"/>
      <c r="V132" s="915"/>
      <c r="W132" s="915"/>
      <c r="X132" s="1704"/>
      <c r="Y132" s="1705"/>
      <c r="AA132" s="1654"/>
      <c r="AB132" s="1654"/>
      <c r="AC132" s="1654"/>
      <c r="AD132" s="1654"/>
    </row>
    <row r="133" spans="1:30" s="181" customFormat="1" ht="15.75" x14ac:dyDescent="0.2">
      <c r="A133" s="411" t="s">
        <v>133</v>
      </c>
      <c r="B133" s="915"/>
      <c r="C133" s="915"/>
      <c r="D133" s="915"/>
      <c r="E133" s="915"/>
      <c r="F133" s="915"/>
      <c r="G133" s="915"/>
      <c r="H133" s="915"/>
      <c r="I133" s="915"/>
      <c r="J133" s="915"/>
      <c r="K133" s="915"/>
      <c r="L133" s="915"/>
      <c r="M133" s="915"/>
      <c r="N133" s="1704"/>
      <c r="O133" s="1704"/>
      <c r="P133" s="1704"/>
      <c r="Q133" s="915"/>
      <c r="R133" s="915"/>
      <c r="S133" s="915"/>
      <c r="T133" s="915"/>
      <c r="U133" s="915"/>
      <c r="V133" s="915"/>
      <c r="W133" s="915"/>
      <c r="X133" s="1704"/>
      <c r="Y133" s="1705"/>
      <c r="AA133" s="1654"/>
      <c r="AB133" s="1654"/>
      <c r="AC133" s="1654"/>
      <c r="AD133" s="1654"/>
    </row>
    <row r="134" spans="1:30" s="181" customFormat="1" ht="16.5" thickBot="1" x14ac:dyDescent="0.3">
      <c r="A134" s="1706" t="s">
        <v>16148</v>
      </c>
      <c r="B134" s="914"/>
      <c r="C134" s="914"/>
      <c r="D134" s="914"/>
      <c r="E134" s="914"/>
      <c r="F134" s="914"/>
      <c r="G134" s="914"/>
      <c r="H134" s="914"/>
      <c r="I134" s="914"/>
      <c r="J134" s="914"/>
      <c r="K134" s="914"/>
      <c r="L134" s="914"/>
      <c r="M134" s="914"/>
      <c r="N134" s="1677"/>
      <c r="O134" s="1677"/>
      <c r="P134" s="1677"/>
      <c r="Q134" s="914"/>
      <c r="R134" s="914"/>
      <c r="S134" s="914"/>
      <c r="T134" s="914"/>
      <c r="U134" s="914"/>
      <c r="V134" s="914"/>
      <c r="W134" s="914"/>
      <c r="X134" s="1677"/>
      <c r="Y134" s="1707"/>
      <c r="AA134" s="1654"/>
      <c r="AB134" s="1654"/>
      <c r="AC134" s="1654"/>
      <c r="AD134" s="1654"/>
    </row>
    <row r="135" spans="1:30" x14ac:dyDescent="0.2">
      <c r="A135" s="897" t="s">
        <v>259</v>
      </c>
      <c r="B135" s="2160" t="s">
        <v>260</v>
      </c>
      <c r="C135" s="2161"/>
      <c r="D135" s="2161"/>
      <c r="E135" s="2161"/>
      <c r="F135" s="2161"/>
      <c r="G135" s="2161"/>
      <c r="H135" s="2161"/>
      <c r="I135" s="2161"/>
      <c r="J135" s="2161"/>
      <c r="K135" s="2161"/>
      <c r="L135" s="2161"/>
      <c r="M135" s="2162"/>
      <c r="N135" s="2160" t="s">
        <v>261</v>
      </c>
      <c r="O135" s="2161"/>
      <c r="P135" s="2161"/>
      <c r="Q135" s="2161"/>
      <c r="R135" s="2161"/>
      <c r="S135" s="2161"/>
      <c r="T135" s="2161"/>
      <c r="U135" s="2161"/>
      <c r="V135" s="2161"/>
      <c r="W135" s="2161"/>
      <c r="X135" s="2161"/>
      <c r="Y135" s="2162"/>
    </row>
    <row r="136" spans="1:30" ht="130.5" x14ac:dyDescent="0.2">
      <c r="A136" s="898" t="s">
        <v>262</v>
      </c>
      <c r="B136" s="918" t="s">
        <v>263</v>
      </c>
      <c r="C136" s="1635" t="s">
        <v>264</v>
      </c>
      <c r="D136" s="918" t="s">
        <v>274</v>
      </c>
      <c r="E136" s="899" t="s">
        <v>265</v>
      </c>
      <c r="F136" s="899" t="s">
        <v>266</v>
      </c>
      <c r="G136" s="899" t="s">
        <v>267</v>
      </c>
      <c r="H136" s="899" t="s">
        <v>268</v>
      </c>
      <c r="I136" s="899" t="s">
        <v>269</v>
      </c>
      <c r="J136" s="899" t="s">
        <v>270</v>
      </c>
      <c r="K136" s="900" t="s">
        <v>271</v>
      </c>
      <c r="L136" s="919" t="s">
        <v>272</v>
      </c>
      <c r="M136" s="916" t="s">
        <v>273</v>
      </c>
      <c r="N136" s="918" t="s">
        <v>263</v>
      </c>
      <c r="O136" s="1635" t="s">
        <v>264</v>
      </c>
      <c r="P136" s="918" t="s">
        <v>274</v>
      </c>
      <c r="Q136" s="899" t="s">
        <v>265</v>
      </c>
      <c r="R136" s="899" t="s">
        <v>266</v>
      </c>
      <c r="S136" s="899" t="s">
        <v>267</v>
      </c>
      <c r="T136" s="899" t="s">
        <v>268</v>
      </c>
      <c r="U136" s="899" t="s">
        <v>269</v>
      </c>
      <c r="V136" s="899" t="s">
        <v>270</v>
      </c>
      <c r="W136" s="900" t="s">
        <v>271</v>
      </c>
      <c r="X136" s="919" t="s">
        <v>272</v>
      </c>
      <c r="Y136" s="916" t="s">
        <v>275</v>
      </c>
    </row>
    <row r="137" spans="1:30" x14ac:dyDescent="0.2">
      <c r="A137" s="1572" t="s">
        <v>276</v>
      </c>
      <c r="B137" s="1658">
        <f>+B138+B141+B147+B158+B165</f>
        <v>0</v>
      </c>
      <c r="C137" s="1658"/>
      <c r="D137" s="1659">
        <f>+D138+D141+D147+D158+D165</f>
        <v>341</v>
      </c>
      <c r="E137" s="1659">
        <f t="shared" ref="E137:Y137" si="34">+E138+E141+E147+E158+E165</f>
        <v>1504</v>
      </c>
      <c r="F137" s="1659">
        <f t="shared" si="34"/>
        <v>0</v>
      </c>
      <c r="G137" s="1659">
        <f t="shared" si="34"/>
        <v>0</v>
      </c>
      <c r="H137" s="1659">
        <f t="shared" si="34"/>
        <v>0</v>
      </c>
      <c r="I137" s="1659">
        <f t="shared" si="34"/>
        <v>0</v>
      </c>
      <c r="J137" s="1659">
        <f t="shared" si="34"/>
        <v>0</v>
      </c>
      <c r="K137" s="1659">
        <f t="shared" si="34"/>
        <v>0</v>
      </c>
      <c r="L137" s="1659">
        <f t="shared" si="34"/>
        <v>1093</v>
      </c>
      <c r="M137" s="1573">
        <f t="shared" si="34"/>
        <v>31902089.620000012</v>
      </c>
      <c r="N137" s="1658">
        <f t="shared" si="34"/>
        <v>0</v>
      </c>
      <c r="O137" s="1658"/>
      <c r="P137" s="1658">
        <f>+P138+P141+P147+P158+P165</f>
        <v>341</v>
      </c>
      <c r="Q137" s="1659">
        <f t="shared" si="34"/>
        <v>592</v>
      </c>
      <c r="R137" s="1659">
        <f t="shared" si="34"/>
        <v>0</v>
      </c>
      <c r="S137" s="1659">
        <f t="shared" si="34"/>
        <v>0</v>
      </c>
      <c r="T137" s="1659">
        <f t="shared" si="34"/>
        <v>0</v>
      </c>
      <c r="U137" s="1659">
        <f t="shared" si="34"/>
        <v>0</v>
      </c>
      <c r="V137" s="1659">
        <f t="shared" si="34"/>
        <v>0</v>
      </c>
      <c r="W137" s="1659">
        <f t="shared" si="34"/>
        <v>0</v>
      </c>
      <c r="X137" s="1658">
        <f t="shared" si="34"/>
        <v>933</v>
      </c>
      <c r="Y137" s="1573">
        <f t="shared" si="34"/>
        <v>32707312.920000002</v>
      </c>
    </row>
    <row r="138" spans="1:30" x14ac:dyDescent="0.2">
      <c r="A138" s="193" t="s">
        <v>277</v>
      </c>
      <c r="B138" s="1708">
        <f t="shared" ref="B138:L138" si="35">SUM(B139:B140)</f>
        <v>0</v>
      </c>
      <c r="C138" s="1708"/>
      <c r="D138" s="1708">
        <f>SUM(D139:D140)</f>
        <v>0</v>
      </c>
      <c r="E138" s="1708">
        <f t="shared" si="35"/>
        <v>0</v>
      </c>
      <c r="F138" s="1708">
        <f t="shared" si="35"/>
        <v>0</v>
      </c>
      <c r="G138" s="1708">
        <f t="shared" si="35"/>
        <v>0</v>
      </c>
      <c r="H138" s="1708">
        <f t="shared" si="35"/>
        <v>0</v>
      </c>
      <c r="I138" s="1708">
        <f t="shared" si="35"/>
        <v>0</v>
      </c>
      <c r="J138" s="1708">
        <f t="shared" si="35"/>
        <v>0</v>
      </c>
      <c r="K138" s="1708">
        <f t="shared" si="35"/>
        <v>0</v>
      </c>
      <c r="L138" s="1708">
        <f t="shared" si="35"/>
        <v>0</v>
      </c>
      <c r="M138" s="1623">
        <v>0</v>
      </c>
      <c r="N138" s="1709">
        <f t="shared" ref="N138:X138" si="36">SUM(N139:N140)</f>
        <v>0</v>
      </c>
      <c r="O138" s="1709"/>
      <c r="P138" s="1709">
        <f>SUM(P139:P140)</f>
        <v>0</v>
      </c>
      <c r="Q138" s="1708">
        <f t="shared" si="36"/>
        <v>0</v>
      </c>
      <c r="R138" s="1708">
        <f t="shared" si="36"/>
        <v>0</v>
      </c>
      <c r="S138" s="1708">
        <f t="shared" si="36"/>
        <v>0</v>
      </c>
      <c r="T138" s="1708">
        <f t="shared" si="36"/>
        <v>0</v>
      </c>
      <c r="U138" s="1708">
        <f t="shared" si="36"/>
        <v>0</v>
      </c>
      <c r="V138" s="1708">
        <f t="shared" si="36"/>
        <v>0</v>
      </c>
      <c r="W138" s="1708">
        <f t="shared" si="36"/>
        <v>0</v>
      </c>
      <c r="X138" s="1709">
        <f t="shared" si="36"/>
        <v>0</v>
      </c>
      <c r="Y138" s="1623">
        <v>0</v>
      </c>
    </row>
    <row r="139" spans="1:30" x14ac:dyDescent="0.2">
      <c r="A139" s="1565" t="s">
        <v>351</v>
      </c>
      <c r="B139" s="1624"/>
      <c r="C139" s="1624"/>
      <c r="D139" s="1710"/>
      <c r="E139" s="1625"/>
      <c r="F139" s="1710"/>
      <c r="G139" s="1710"/>
      <c r="H139" s="1710"/>
      <c r="I139" s="1710"/>
      <c r="J139" s="1710"/>
      <c r="K139" s="1710"/>
      <c r="L139" s="1710"/>
      <c r="M139" s="1710">
        <v>0</v>
      </c>
      <c r="N139" s="1624"/>
      <c r="O139" s="1624"/>
      <c r="P139" s="1711"/>
      <c r="Q139" s="1625">
        <v>0</v>
      </c>
      <c r="R139" s="1710"/>
      <c r="S139" s="1710"/>
      <c r="T139" s="1710"/>
      <c r="U139" s="1710"/>
      <c r="V139" s="1710"/>
      <c r="W139" s="1710"/>
      <c r="X139" s="1712"/>
      <c r="Y139" s="1626">
        <v>0</v>
      </c>
    </row>
    <row r="140" spans="1:30" x14ac:dyDescent="0.2">
      <c r="A140" s="191" t="s">
        <v>352</v>
      </c>
      <c r="B140" s="1710"/>
      <c r="C140" s="1710"/>
      <c r="D140" s="1710"/>
      <c r="E140" s="1710"/>
      <c r="F140" s="1710"/>
      <c r="G140" s="1710"/>
      <c r="H140" s="1710"/>
      <c r="I140" s="1710"/>
      <c r="J140" s="1710"/>
      <c r="K140" s="1710"/>
      <c r="L140" s="1710"/>
      <c r="M140" s="1627"/>
      <c r="N140" s="1712"/>
      <c r="O140" s="1712"/>
      <c r="P140" s="1712"/>
      <c r="Q140" s="1710"/>
      <c r="R140" s="1710"/>
      <c r="S140" s="1710"/>
      <c r="T140" s="1710"/>
      <c r="U140" s="1710"/>
      <c r="V140" s="1710"/>
      <c r="W140" s="1710"/>
      <c r="X140" s="1712"/>
      <c r="Y140" s="1627"/>
    </row>
    <row r="141" spans="1:30" x14ac:dyDescent="0.2">
      <c r="A141" s="193" t="s">
        <v>286</v>
      </c>
      <c r="B141" s="1708">
        <f t="shared" ref="B141:L141" si="37">SUM(B142:B145)</f>
        <v>0</v>
      </c>
      <c r="C141" s="1708"/>
      <c r="D141" s="1708">
        <f>SUM(D142:D145)</f>
        <v>4</v>
      </c>
      <c r="E141" s="1708">
        <f t="shared" si="37"/>
        <v>0</v>
      </c>
      <c r="F141" s="1708">
        <f t="shared" si="37"/>
        <v>0</v>
      </c>
      <c r="G141" s="1708">
        <f t="shared" si="37"/>
        <v>0</v>
      </c>
      <c r="H141" s="1708">
        <f t="shared" si="37"/>
        <v>0</v>
      </c>
      <c r="I141" s="1708">
        <f t="shared" si="37"/>
        <v>0</v>
      </c>
      <c r="J141" s="1708">
        <f t="shared" si="37"/>
        <v>0</v>
      </c>
      <c r="K141" s="1708">
        <f t="shared" si="37"/>
        <v>0</v>
      </c>
      <c r="L141" s="1708">
        <f t="shared" si="37"/>
        <v>4</v>
      </c>
      <c r="M141" s="1623">
        <v>206288.06</v>
      </c>
      <c r="N141" s="1709">
        <f t="shared" ref="N141:X141" si="38">SUM(N142:N145)</f>
        <v>0</v>
      </c>
      <c r="O141" s="1709"/>
      <c r="P141" s="1709">
        <f>SUM(P142:P145)</f>
        <v>4</v>
      </c>
      <c r="Q141" s="1708">
        <f t="shared" si="38"/>
        <v>0</v>
      </c>
      <c r="R141" s="1708">
        <f t="shared" si="38"/>
        <v>0</v>
      </c>
      <c r="S141" s="1708">
        <f t="shared" si="38"/>
        <v>0</v>
      </c>
      <c r="T141" s="1708">
        <f t="shared" si="38"/>
        <v>0</v>
      </c>
      <c r="U141" s="1708">
        <f t="shared" si="38"/>
        <v>0</v>
      </c>
      <c r="V141" s="1708">
        <f t="shared" si="38"/>
        <v>0</v>
      </c>
      <c r="W141" s="1708">
        <f t="shared" si="38"/>
        <v>0</v>
      </c>
      <c r="X141" s="1709">
        <f t="shared" si="38"/>
        <v>4</v>
      </c>
      <c r="Y141" s="1623">
        <v>266101.8</v>
      </c>
    </row>
    <row r="142" spans="1:30" x14ac:dyDescent="0.2">
      <c r="A142" s="1565" t="s">
        <v>353</v>
      </c>
      <c r="B142" s="1624"/>
      <c r="C142" s="1624"/>
      <c r="D142" s="1625">
        <v>1</v>
      </c>
      <c r="E142" s="1625"/>
      <c r="F142" s="1710"/>
      <c r="G142" s="1710"/>
      <c r="H142" s="1710"/>
      <c r="I142" s="1710"/>
      <c r="J142" s="1710"/>
      <c r="K142" s="1710"/>
      <c r="L142" s="1710">
        <f>SUM(D142:K142)</f>
        <v>1</v>
      </c>
      <c r="M142" s="1628">
        <v>54342.33</v>
      </c>
      <c r="N142" s="1640"/>
      <c r="O142" s="1640"/>
      <c r="P142" s="1711">
        <v>1</v>
      </c>
      <c r="Q142" s="1625"/>
      <c r="R142" s="1710"/>
      <c r="S142" s="1710"/>
      <c r="T142" s="1710"/>
      <c r="U142" s="1710"/>
      <c r="V142" s="1710"/>
      <c r="W142" s="1710"/>
      <c r="X142" s="1712">
        <f>SUM(P142:W142)</f>
        <v>1</v>
      </c>
      <c r="Y142" s="1626">
        <v>72218.399999999994</v>
      </c>
    </row>
    <row r="143" spans="1:30" x14ac:dyDescent="0.2">
      <c r="A143" s="1565" t="s">
        <v>354</v>
      </c>
      <c r="B143" s="1624"/>
      <c r="C143" s="1624"/>
      <c r="D143" s="1625">
        <v>2</v>
      </c>
      <c r="E143" s="1625"/>
      <c r="F143" s="1710"/>
      <c r="G143" s="1710"/>
      <c r="H143" s="1710"/>
      <c r="I143" s="1710"/>
      <c r="J143" s="1710"/>
      <c r="K143" s="1710"/>
      <c r="L143" s="1710">
        <f>SUM(D143:K143)</f>
        <v>2</v>
      </c>
      <c r="M143" s="1628">
        <v>109796.85999999999</v>
      </c>
      <c r="N143" s="1640"/>
      <c r="O143" s="1640"/>
      <c r="P143" s="1711">
        <v>2</v>
      </c>
      <c r="Q143" s="1625"/>
      <c r="R143" s="1710"/>
      <c r="S143" s="1710"/>
      <c r="T143" s="1710"/>
      <c r="U143" s="1710"/>
      <c r="V143" s="1710"/>
      <c r="W143" s="1710"/>
      <c r="X143" s="1712">
        <f>SUM(P143:W143)</f>
        <v>2</v>
      </c>
      <c r="Y143" s="1626">
        <v>133926.72</v>
      </c>
    </row>
    <row r="144" spans="1:30" x14ac:dyDescent="0.2">
      <c r="A144" s="1565" t="s">
        <v>355</v>
      </c>
      <c r="B144" s="1624"/>
      <c r="C144" s="1624"/>
      <c r="D144" s="1625">
        <v>1</v>
      </c>
      <c r="E144" s="1625"/>
      <c r="F144" s="1710"/>
      <c r="G144" s="1710"/>
      <c r="H144" s="1710"/>
      <c r="I144" s="1710"/>
      <c r="J144" s="1710"/>
      <c r="K144" s="1710"/>
      <c r="L144" s="1710">
        <f>SUM(D144:K144)</f>
        <v>1</v>
      </c>
      <c r="M144" s="1628">
        <v>42148.869999999995</v>
      </c>
      <c r="N144" s="1640"/>
      <c r="O144" s="1640"/>
      <c r="P144" s="1711">
        <v>1</v>
      </c>
      <c r="Q144" s="1625"/>
      <c r="R144" s="1710"/>
      <c r="S144" s="1710"/>
      <c r="T144" s="1710"/>
      <c r="U144" s="1710"/>
      <c r="V144" s="1710"/>
      <c r="W144" s="1710"/>
      <c r="X144" s="1712">
        <f>SUM(P144:W144)</f>
        <v>1</v>
      </c>
      <c r="Y144" s="1626">
        <v>59956.680000000008</v>
      </c>
    </row>
    <row r="145" spans="1:25" x14ac:dyDescent="0.2">
      <c r="A145" s="1565" t="s">
        <v>286</v>
      </c>
      <c r="B145" s="1624"/>
      <c r="C145" s="1624"/>
      <c r="D145" s="1625"/>
      <c r="E145" s="1625"/>
      <c r="F145" s="1710"/>
      <c r="G145" s="1710"/>
      <c r="H145" s="1710"/>
      <c r="I145" s="1710"/>
      <c r="J145" s="1710"/>
      <c r="K145" s="1710"/>
      <c r="L145" s="1710">
        <f>SUM(D145:K145)</f>
        <v>0</v>
      </c>
      <c r="M145" s="1628">
        <v>0</v>
      </c>
      <c r="N145" s="1640"/>
      <c r="O145" s="1640"/>
      <c r="P145" s="1711"/>
      <c r="Q145" s="1625">
        <v>0</v>
      </c>
      <c r="R145" s="1710"/>
      <c r="S145" s="1710"/>
      <c r="T145" s="1710"/>
      <c r="U145" s="1710"/>
      <c r="V145" s="1710"/>
      <c r="W145" s="1710"/>
      <c r="X145" s="1712">
        <f>SUM(P145:W145)</f>
        <v>0</v>
      </c>
      <c r="Y145" s="1626">
        <v>0</v>
      </c>
    </row>
    <row r="146" spans="1:25" x14ac:dyDescent="0.2">
      <c r="A146" s="191"/>
      <c r="B146" s="1710"/>
      <c r="C146" s="1710"/>
      <c r="D146" s="1710"/>
      <c r="E146" s="1710"/>
      <c r="F146" s="1710"/>
      <c r="G146" s="1710"/>
      <c r="H146" s="1710"/>
      <c r="I146" s="1710"/>
      <c r="J146" s="1710"/>
      <c r="K146" s="1710"/>
      <c r="L146" s="1710"/>
      <c r="M146" s="1627"/>
      <c r="N146" s="1712"/>
      <c r="O146" s="1712"/>
      <c r="P146" s="1712"/>
      <c r="Q146" s="1710"/>
      <c r="R146" s="1710"/>
      <c r="S146" s="1710"/>
      <c r="T146" s="1710"/>
      <c r="U146" s="1710"/>
      <c r="V146" s="1710"/>
      <c r="W146" s="1710"/>
      <c r="X146" s="1712"/>
      <c r="Y146" s="1627"/>
    </row>
    <row r="147" spans="1:25" x14ac:dyDescent="0.2">
      <c r="A147" s="193" t="s">
        <v>293</v>
      </c>
      <c r="B147" s="1708">
        <f t="shared" ref="B147:L147" si="39">SUM(B148:B156)</f>
        <v>0</v>
      </c>
      <c r="C147" s="1708"/>
      <c r="D147" s="1708">
        <f>SUM(D148:D156)</f>
        <v>329</v>
      </c>
      <c r="E147" s="1708">
        <f t="shared" si="39"/>
        <v>0</v>
      </c>
      <c r="F147" s="1708">
        <f t="shared" si="39"/>
        <v>0</v>
      </c>
      <c r="G147" s="1708">
        <f t="shared" si="39"/>
        <v>0</v>
      </c>
      <c r="H147" s="1708">
        <f t="shared" si="39"/>
        <v>0</v>
      </c>
      <c r="I147" s="1708">
        <f t="shared" si="39"/>
        <v>0</v>
      </c>
      <c r="J147" s="1708">
        <f t="shared" si="39"/>
        <v>0</v>
      </c>
      <c r="K147" s="1708">
        <f t="shared" si="39"/>
        <v>0</v>
      </c>
      <c r="L147" s="1708">
        <f t="shared" si="39"/>
        <v>329</v>
      </c>
      <c r="M147" s="1623">
        <f>SUM(M148:M155)</f>
        <v>10565597.62000001</v>
      </c>
      <c r="N147" s="1709">
        <f t="shared" ref="N147:X147" si="40">SUM(N148:N156)</f>
        <v>0</v>
      </c>
      <c r="O147" s="1709"/>
      <c r="P147" s="1709">
        <f>SUM(P148:P156)</f>
        <v>329</v>
      </c>
      <c r="Q147" s="1708">
        <f t="shared" si="40"/>
        <v>0</v>
      </c>
      <c r="R147" s="1708">
        <f t="shared" si="40"/>
        <v>0</v>
      </c>
      <c r="S147" s="1708">
        <f t="shared" si="40"/>
        <v>0</v>
      </c>
      <c r="T147" s="1708">
        <f t="shared" si="40"/>
        <v>0</v>
      </c>
      <c r="U147" s="1708">
        <f t="shared" si="40"/>
        <v>0</v>
      </c>
      <c r="V147" s="1708">
        <f t="shared" si="40"/>
        <v>0</v>
      </c>
      <c r="W147" s="1708">
        <f t="shared" si="40"/>
        <v>0</v>
      </c>
      <c r="X147" s="1709">
        <f t="shared" si="40"/>
        <v>329</v>
      </c>
      <c r="Y147" s="1623">
        <f>SUM(Y148:Y155)</f>
        <v>11550069.840000004</v>
      </c>
    </row>
    <row r="148" spans="1:25" x14ac:dyDescent="0.2">
      <c r="A148" s="1565" t="s">
        <v>356</v>
      </c>
      <c r="B148" s="1624"/>
      <c r="C148" s="1624"/>
      <c r="D148" s="1625">
        <v>1</v>
      </c>
      <c r="E148" s="1625"/>
      <c r="F148" s="1710"/>
      <c r="G148" s="1710"/>
      <c r="H148" s="1710"/>
      <c r="I148" s="1710"/>
      <c r="J148" s="1710"/>
      <c r="K148" s="1710"/>
      <c r="L148" s="1710">
        <f t="shared" ref="L148:L155" si="41">SUM(D148:K148)</f>
        <v>1</v>
      </c>
      <c r="M148" s="1628">
        <v>53671.680000000008</v>
      </c>
      <c r="N148" s="1640"/>
      <c r="O148" s="1640"/>
      <c r="P148" s="1711">
        <v>1</v>
      </c>
      <c r="Q148" s="1625"/>
      <c r="R148" s="1710"/>
      <c r="S148" s="1710"/>
      <c r="T148" s="1710"/>
      <c r="U148" s="1710"/>
      <c r="V148" s="1710"/>
      <c r="W148" s="1710"/>
      <c r="X148" s="1712">
        <f t="shared" ref="X148:X155" si="42">SUM(P148:W148)</f>
        <v>1</v>
      </c>
      <c r="Y148" s="1626">
        <v>57206.520000000004</v>
      </c>
    </row>
    <row r="149" spans="1:25" x14ac:dyDescent="0.2">
      <c r="A149" s="1565" t="s">
        <v>357</v>
      </c>
      <c r="B149" s="1624"/>
      <c r="C149" s="1624"/>
      <c r="D149" s="1625">
        <v>5</v>
      </c>
      <c r="E149" s="1625"/>
      <c r="F149" s="1710"/>
      <c r="G149" s="1710"/>
      <c r="H149" s="1710"/>
      <c r="I149" s="1710"/>
      <c r="J149" s="1710"/>
      <c r="K149" s="1710"/>
      <c r="L149" s="1710">
        <f t="shared" si="41"/>
        <v>5</v>
      </c>
      <c r="M149" s="1628">
        <v>250404.07</v>
      </c>
      <c r="N149" s="1640"/>
      <c r="O149" s="1640"/>
      <c r="P149" s="1711">
        <v>5</v>
      </c>
      <c r="Q149" s="1625"/>
      <c r="R149" s="1710"/>
      <c r="S149" s="1710"/>
      <c r="T149" s="1710"/>
      <c r="U149" s="1710"/>
      <c r="V149" s="1710"/>
      <c r="W149" s="1710"/>
      <c r="X149" s="1712">
        <f t="shared" si="42"/>
        <v>5</v>
      </c>
      <c r="Y149" s="1626">
        <v>263628.83999999997</v>
      </c>
    </row>
    <row r="150" spans="1:25" x14ac:dyDescent="0.2">
      <c r="A150" s="1565" t="s">
        <v>358</v>
      </c>
      <c r="B150" s="1624"/>
      <c r="C150" s="1624"/>
      <c r="D150" s="1625">
        <v>2</v>
      </c>
      <c r="E150" s="1625"/>
      <c r="F150" s="1710"/>
      <c r="G150" s="1710"/>
      <c r="H150" s="1710"/>
      <c r="I150" s="1710"/>
      <c r="J150" s="1710"/>
      <c r="K150" s="1710"/>
      <c r="L150" s="1710">
        <f t="shared" si="41"/>
        <v>2</v>
      </c>
      <c r="M150" s="1628">
        <v>94317.01999999999</v>
      </c>
      <c r="N150" s="1640"/>
      <c r="O150" s="1640"/>
      <c r="P150" s="1711">
        <v>2</v>
      </c>
      <c r="Q150" s="1625"/>
      <c r="R150" s="1710"/>
      <c r="S150" s="1710"/>
      <c r="T150" s="1710"/>
      <c r="U150" s="1710"/>
      <c r="V150" s="1710"/>
      <c r="W150" s="1710"/>
      <c r="X150" s="1712">
        <f t="shared" si="42"/>
        <v>2</v>
      </c>
      <c r="Y150" s="1626">
        <v>100522.44</v>
      </c>
    </row>
    <row r="151" spans="1:25" x14ac:dyDescent="0.2">
      <c r="A151" s="1565" t="s">
        <v>359</v>
      </c>
      <c r="B151" s="1624"/>
      <c r="C151" s="1624"/>
      <c r="D151" s="1625">
        <v>10</v>
      </c>
      <c r="E151" s="1625"/>
      <c r="F151" s="1710"/>
      <c r="G151" s="1710"/>
      <c r="H151" s="1710"/>
      <c r="I151" s="1710"/>
      <c r="J151" s="1710"/>
      <c r="K151" s="1710"/>
      <c r="L151" s="1710">
        <f t="shared" si="41"/>
        <v>10</v>
      </c>
      <c r="M151" s="1628">
        <v>364510.65999999992</v>
      </c>
      <c r="N151" s="1640"/>
      <c r="O151" s="1640"/>
      <c r="P151" s="1711">
        <v>10</v>
      </c>
      <c r="Q151" s="1625"/>
      <c r="R151" s="1710"/>
      <c r="S151" s="1710"/>
      <c r="T151" s="1710"/>
      <c r="U151" s="1710"/>
      <c r="V151" s="1710"/>
      <c r="W151" s="1710"/>
      <c r="X151" s="1712">
        <f t="shared" si="42"/>
        <v>10</v>
      </c>
      <c r="Y151" s="1626">
        <v>418899.6</v>
      </c>
    </row>
    <row r="152" spans="1:25" x14ac:dyDescent="0.2">
      <c r="A152" s="1565" t="s">
        <v>360</v>
      </c>
      <c r="B152" s="1624"/>
      <c r="C152" s="1624"/>
      <c r="D152" s="1625">
        <v>33</v>
      </c>
      <c r="E152" s="1625"/>
      <c r="F152" s="1710"/>
      <c r="G152" s="1710"/>
      <c r="H152" s="1710"/>
      <c r="I152" s="1710"/>
      <c r="J152" s="1710"/>
      <c r="K152" s="1710"/>
      <c r="L152" s="1710">
        <f t="shared" si="41"/>
        <v>33</v>
      </c>
      <c r="M152" s="1628">
        <v>1192935.29</v>
      </c>
      <c r="N152" s="1640"/>
      <c r="O152" s="1640"/>
      <c r="P152" s="1711">
        <v>33</v>
      </c>
      <c r="Q152" s="1625"/>
      <c r="R152" s="1710"/>
      <c r="S152" s="1710"/>
      <c r="T152" s="1710"/>
      <c r="U152" s="1710"/>
      <c r="V152" s="1710"/>
      <c r="W152" s="1710"/>
      <c r="X152" s="1712">
        <f t="shared" si="42"/>
        <v>33</v>
      </c>
      <c r="Y152" s="1626">
        <v>1277186.0400000005</v>
      </c>
    </row>
    <row r="153" spans="1:25" x14ac:dyDescent="0.2">
      <c r="A153" s="1565" t="s">
        <v>361</v>
      </c>
      <c r="B153" s="1624"/>
      <c r="C153" s="1624"/>
      <c r="D153" s="1625">
        <v>66</v>
      </c>
      <c r="E153" s="1625"/>
      <c r="F153" s="1710"/>
      <c r="G153" s="1710"/>
      <c r="H153" s="1710"/>
      <c r="I153" s="1710"/>
      <c r="J153" s="1710"/>
      <c r="K153" s="1710"/>
      <c r="L153" s="1710">
        <f t="shared" si="41"/>
        <v>66</v>
      </c>
      <c r="M153" s="1628">
        <v>2156794.6200000006</v>
      </c>
      <c r="N153" s="1640"/>
      <c r="O153" s="1640"/>
      <c r="P153" s="1711">
        <v>66</v>
      </c>
      <c r="Q153" s="1625"/>
      <c r="R153" s="1710"/>
      <c r="S153" s="1710"/>
      <c r="T153" s="1710"/>
      <c r="U153" s="1710"/>
      <c r="V153" s="1710"/>
      <c r="W153" s="1710"/>
      <c r="X153" s="1712">
        <f t="shared" si="42"/>
        <v>66</v>
      </c>
      <c r="Y153" s="1626">
        <v>2376068.7599999993</v>
      </c>
    </row>
    <row r="154" spans="1:25" x14ac:dyDescent="0.2">
      <c r="A154" s="1565" t="s">
        <v>362</v>
      </c>
      <c r="B154" s="1624"/>
      <c r="C154" s="1624"/>
      <c r="D154" s="1625">
        <v>72</v>
      </c>
      <c r="E154" s="1625"/>
      <c r="F154" s="1710"/>
      <c r="G154" s="1710"/>
      <c r="H154" s="1710"/>
      <c r="I154" s="1710"/>
      <c r="J154" s="1710"/>
      <c r="K154" s="1710"/>
      <c r="L154" s="1710">
        <f t="shared" si="41"/>
        <v>72</v>
      </c>
      <c r="M154" s="1628">
        <v>2257603.2800000017</v>
      </c>
      <c r="N154" s="1640"/>
      <c r="O154" s="1640"/>
      <c r="P154" s="1711">
        <v>72</v>
      </c>
      <c r="Q154" s="1625"/>
      <c r="R154" s="1710"/>
      <c r="S154" s="1710"/>
      <c r="T154" s="1710"/>
      <c r="U154" s="1710"/>
      <c r="V154" s="1710"/>
      <c r="W154" s="1710"/>
      <c r="X154" s="1712">
        <f t="shared" si="42"/>
        <v>72</v>
      </c>
      <c r="Y154" s="1626">
        <v>2472324.8399999989</v>
      </c>
    </row>
    <row r="155" spans="1:25" x14ac:dyDescent="0.2">
      <c r="A155" s="1565" t="s">
        <v>363</v>
      </c>
      <c r="B155" s="1624"/>
      <c r="C155" s="1624"/>
      <c r="D155" s="1625">
        <v>140</v>
      </c>
      <c r="E155" s="1625"/>
      <c r="F155" s="1710"/>
      <c r="G155" s="1710"/>
      <c r="H155" s="1710"/>
      <c r="I155" s="1710"/>
      <c r="J155" s="1710"/>
      <c r="K155" s="1710"/>
      <c r="L155" s="1710">
        <f t="shared" si="41"/>
        <v>140</v>
      </c>
      <c r="M155" s="1628">
        <v>4195361.0000000075</v>
      </c>
      <c r="N155" s="1640"/>
      <c r="O155" s="1640"/>
      <c r="P155" s="1711">
        <v>140</v>
      </c>
      <c r="Q155" s="1625"/>
      <c r="R155" s="1710"/>
      <c r="S155" s="1710"/>
      <c r="T155" s="1710"/>
      <c r="U155" s="1710"/>
      <c r="V155" s="1710"/>
      <c r="W155" s="1710"/>
      <c r="X155" s="1712">
        <f t="shared" si="42"/>
        <v>140</v>
      </c>
      <c r="Y155" s="1626">
        <v>4584232.8000000063</v>
      </c>
    </row>
    <row r="156" spans="1:25" x14ac:dyDescent="0.2">
      <c r="A156" s="1565" t="s">
        <v>293</v>
      </c>
      <c r="B156" s="1624"/>
      <c r="C156" s="1624"/>
      <c r="D156" s="1625"/>
      <c r="E156" s="1625"/>
      <c r="F156" s="1710"/>
      <c r="G156" s="1710"/>
      <c r="H156" s="1710"/>
      <c r="I156" s="1710"/>
      <c r="J156" s="1710"/>
      <c r="K156" s="1710"/>
      <c r="L156" s="1710">
        <v>0</v>
      </c>
      <c r="M156" s="1626">
        <v>0</v>
      </c>
      <c r="N156" s="1641"/>
      <c r="O156" s="1641"/>
      <c r="P156" s="1711"/>
      <c r="Q156" s="1625">
        <v>0</v>
      </c>
      <c r="R156" s="1710"/>
      <c r="S156" s="1710"/>
      <c r="T156" s="1710"/>
      <c r="U156" s="1710"/>
      <c r="V156" s="1710"/>
      <c r="W156" s="1710"/>
      <c r="X156" s="1712">
        <v>0</v>
      </c>
      <c r="Y156" s="1626">
        <v>0</v>
      </c>
    </row>
    <row r="157" spans="1:25" x14ac:dyDescent="0.2">
      <c r="A157" s="191"/>
      <c r="B157" s="1710"/>
      <c r="C157" s="1710"/>
      <c r="D157" s="1710"/>
      <c r="E157" s="1710"/>
      <c r="F157" s="1710"/>
      <c r="G157" s="1710"/>
      <c r="H157" s="1710"/>
      <c r="I157" s="1710"/>
      <c r="J157" s="1710"/>
      <c r="K157" s="1710"/>
      <c r="L157" s="1710"/>
      <c r="M157" s="1627"/>
      <c r="N157" s="1712"/>
      <c r="O157" s="1712"/>
      <c r="P157" s="1712"/>
      <c r="Q157" s="1710"/>
      <c r="R157" s="1710"/>
      <c r="S157" s="1710"/>
      <c r="T157" s="1710"/>
      <c r="U157" s="1710"/>
      <c r="V157" s="1710"/>
      <c r="W157" s="1710"/>
      <c r="X157" s="1712"/>
      <c r="Y157" s="1627"/>
    </row>
    <row r="158" spans="1:25" x14ac:dyDescent="0.2">
      <c r="A158" s="193" t="s">
        <v>300</v>
      </c>
      <c r="B158" s="1708">
        <f>SUM(B159:B163)</f>
        <v>0</v>
      </c>
      <c r="C158" s="1708"/>
      <c r="D158" s="1708">
        <f>SUM(D159:D163)</f>
        <v>8</v>
      </c>
      <c r="E158" s="1708">
        <f>SUM(E159:E165)</f>
        <v>752</v>
      </c>
      <c r="F158" s="1708">
        <f t="shared" ref="F158:L158" si="43">SUM(F159:F163)</f>
        <v>0</v>
      </c>
      <c r="G158" s="1708">
        <f t="shared" si="43"/>
        <v>0</v>
      </c>
      <c r="H158" s="1708">
        <f t="shared" si="43"/>
        <v>0</v>
      </c>
      <c r="I158" s="1708">
        <f t="shared" si="43"/>
        <v>0</v>
      </c>
      <c r="J158" s="1708">
        <f t="shared" si="43"/>
        <v>0</v>
      </c>
      <c r="K158" s="1708">
        <f t="shared" si="43"/>
        <v>0</v>
      </c>
      <c r="L158" s="1708">
        <f t="shared" si="43"/>
        <v>8</v>
      </c>
      <c r="M158" s="1623">
        <f>SUM(M159:M160)</f>
        <v>208163.94</v>
      </c>
      <c r="N158" s="1709">
        <f>SUM(N159:N163)</f>
        <v>0</v>
      </c>
      <c r="O158" s="1709"/>
      <c r="P158" s="1709">
        <f>SUM(P159:P163)</f>
        <v>8</v>
      </c>
      <c r="Q158" s="1708">
        <f t="shared" ref="Q158:Y158" si="44">SUM(Q159:Q163)</f>
        <v>0</v>
      </c>
      <c r="R158" s="1708">
        <f t="shared" si="44"/>
        <v>0</v>
      </c>
      <c r="S158" s="1708">
        <f t="shared" si="44"/>
        <v>0</v>
      </c>
      <c r="T158" s="1708">
        <f t="shared" si="44"/>
        <v>0</v>
      </c>
      <c r="U158" s="1708">
        <f t="shared" si="44"/>
        <v>0</v>
      </c>
      <c r="V158" s="1708">
        <f t="shared" si="44"/>
        <v>0</v>
      </c>
      <c r="W158" s="1708">
        <f t="shared" si="44"/>
        <v>0</v>
      </c>
      <c r="X158" s="1709">
        <f t="shared" si="44"/>
        <v>8</v>
      </c>
      <c r="Y158" s="1623">
        <f t="shared" si="44"/>
        <v>242933.28</v>
      </c>
    </row>
    <row r="159" spans="1:25" x14ac:dyDescent="0.2">
      <c r="A159" s="1565" t="s">
        <v>364</v>
      </c>
      <c r="B159" s="1624"/>
      <c r="C159" s="1624"/>
      <c r="D159" s="1625">
        <v>6</v>
      </c>
      <c r="E159" s="1625"/>
      <c r="F159" s="1710"/>
      <c r="G159" s="1710"/>
      <c r="H159" s="1710"/>
      <c r="I159" s="1710"/>
      <c r="J159" s="1710"/>
      <c r="K159" s="1710"/>
      <c r="L159" s="1710">
        <f>SUM(D159:K159)</f>
        <v>6</v>
      </c>
      <c r="M159" s="1626">
        <v>159627.74000000002</v>
      </c>
      <c r="N159" s="1641"/>
      <c r="O159" s="1641"/>
      <c r="P159" s="1711">
        <v>6</v>
      </c>
      <c r="Q159" s="1625"/>
      <c r="R159" s="1710"/>
      <c r="S159" s="1710"/>
      <c r="T159" s="1710"/>
      <c r="U159" s="1710"/>
      <c r="V159" s="1710"/>
      <c r="W159" s="1710"/>
      <c r="X159" s="1712">
        <f>SUM(P159:W159)</f>
        <v>6</v>
      </c>
      <c r="Y159" s="1626">
        <v>184328.16</v>
      </c>
    </row>
    <row r="160" spans="1:25" x14ac:dyDescent="0.2">
      <c r="A160" s="1565" t="s">
        <v>365</v>
      </c>
      <c r="B160" s="1624"/>
      <c r="C160" s="1624"/>
      <c r="D160" s="1625">
        <v>2</v>
      </c>
      <c r="E160" s="1625"/>
      <c r="F160" s="1710"/>
      <c r="G160" s="1710"/>
      <c r="H160" s="1710"/>
      <c r="I160" s="1710"/>
      <c r="J160" s="1710"/>
      <c r="K160" s="1710"/>
      <c r="L160" s="1710">
        <f>SUM(D160:K160)</f>
        <v>2</v>
      </c>
      <c r="M160" s="1626">
        <v>48536.2</v>
      </c>
      <c r="N160" s="1641"/>
      <c r="O160" s="1641"/>
      <c r="P160" s="1711">
        <v>2</v>
      </c>
      <c r="Q160" s="1625"/>
      <c r="R160" s="1710"/>
      <c r="S160" s="1710"/>
      <c r="T160" s="1710"/>
      <c r="U160" s="1710"/>
      <c r="V160" s="1710"/>
      <c r="W160" s="1710"/>
      <c r="X160" s="1712">
        <f>SUM(P160:W160)</f>
        <v>2</v>
      </c>
      <c r="Y160" s="1626">
        <v>58605.120000000003</v>
      </c>
    </row>
    <row r="161" spans="1:30" x14ac:dyDescent="0.2">
      <c r="A161" s="1565" t="s">
        <v>366</v>
      </c>
      <c r="B161" s="1624"/>
      <c r="C161" s="1624"/>
      <c r="D161" s="1625"/>
      <c r="E161" s="1625"/>
      <c r="F161" s="1710"/>
      <c r="G161" s="1710"/>
      <c r="H161" s="1710"/>
      <c r="I161" s="1710"/>
      <c r="J161" s="1710"/>
      <c r="K161" s="1710"/>
      <c r="L161" s="1710">
        <f>SUM(D161:K161)</f>
        <v>0</v>
      </c>
      <c r="M161" s="1626">
        <v>0</v>
      </c>
      <c r="N161" s="1641"/>
      <c r="O161" s="1641"/>
      <c r="P161" s="1711"/>
      <c r="Q161" s="1625"/>
      <c r="R161" s="1710"/>
      <c r="S161" s="1710"/>
      <c r="T161" s="1710"/>
      <c r="U161" s="1710"/>
      <c r="V161" s="1710"/>
      <c r="W161" s="1710"/>
      <c r="X161" s="1712">
        <f>SUM(P161:W161)</f>
        <v>0</v>
      </c>
      <c r="Y161" s="1626">
        <v>0</v>
      </c>
    </row>
    <row r="162" spans="1:30" x14ac:dyDescent="0.2">
      <c r="A162" s="1565" t="s">
        <v>367</v>
      </c>
      <c r="B162" s="1624"/>
      <c r="C162" s="1624"/>
      <c r="D162" s="1625"/>
      <c r="E162" s="1625"/>
      <c r="F162" s="1710"/>
      <c r="G162" s="1710"/>
      <c r="H162" s="1710"/>
      <c r="I162" s="1710"/>
      <c r="J162" s="1710"/>
      <c r="K162" s="1710"/>
      <c r="L162" s="1710">
        <f>SUM(D162:K162)</f>
        <v>0</v>
      </c>
      <c r="M162" s="1626">
        <v>0</v>
      </c>
      <c r="N162" s="1641"/>
      <c r="O162" s="1641"/>
      <c r="P162" s="1711"/>
      <c r="Q162" s="1625"/>
      <c r="R162" s="1710"/>
      <c r="S162" s="1710"/>
      <c r="T162" s="1710"/>
      <c r="U162" s="1710"/>
      <c r="V162" s="1710"/>
      <c r="W162" s="1710"/>
      <c r="X162" s="1712">
        <f>SUM(P162:W162)</f>
        <v>0</v>
      </c>
      <c r="Y162" s="1626">
        <v>0</v>
      </c>
    </row>
    <row r="163" spans="1:30" x14ac:dyDescent="0.2">
      <c r="A163" s="1565" t="s">
        <v>300</v>
      </c>
      <c r="B163" s="1624"/>
      <c r="C163" s="1624"/>
      <c r="D163" s="1625"/>
      <c r="E163" s="1625"/>
      <c r="F163" s="1710"/>
      <c r="G163" s="1710"/>
      <c r="H163" s="1710"/>
      <c r="I163" s="1710"/>
      <c r="J163" s="1710"/>
      <c r="K163" s="1710"/>
      <c r="L163" s="1710">
        <f>SUM(D163:K163)</f>
        <v>0</v>
      </c>
      <c r="M163" s="1626">
        <v>0</v>
      </c>
      <c r="N163" s="1641"/>
      <c r="O163" s="1641"/>
      <c r="P163" s="1711"/>
      <c r="Q163" s="1625">
        <v>0</v>
      </c>
      <c r="R163" s="1710"/>
      <c r="S163" s="1710"/>
      <c r="T163" s="1710"/>
      <c r="U163" s="1710"/>
      <c r="V163" s="1710"/>
      <c r="W163" s="1710"/>
      <c r="X163" s="1712">
        <f>SUM(P163:W163)</f>
        <v>0</v>
      </c>
      <c r="Y163" s="1626">
        <v>0</v>
      </c>
    </row>
    <row r="164" spans="1:30" x14ac:dyDescent="0.2">
      <c r="A164" s="1565"/>
      <c r="B164" s="1624"/>
      <c r="C164" s="1624"/>
      <c r="D164" s="1625"/>
      <c r="E164" s="1625"/>
      <c r="F164" s="1710"/>
      <c r="G164" s="1710"/>
      <c r="H164" s="1710"/>
      <c r="I164" s="1710"/>
      <c r="J164" s="1710"/>
      <c r="K164" s="1710"/>
      <c r="L164" s="1710"/>
      <c r="M164" s="1626"/>
      <c r="N164" s="1641"/>
      <c r="O164" s="1641"/>
      <c r="P164" s="1711"/>
      <c r="Q164" s="1625"/>
      <c r="R164" s="1710"/>
      <c r="S164" s="1710"/>
      <c r="T164" s="1710"/>
      <c r="U164" s="1710"/>
      <c r="V164" s="1710"/>
      <c r="W164" s="1710"/>
      <c r="X164" s="1712"/>
      <c r="Y164" s="1626"/>
    </row>
    <row r="165" spans="1:30" x14ac:dyDescent="0.2">
      <c r="A165" s="193" t="s">
        <v>16149</v>
      </c>
      <c r="B165" s="1708"/>
      <c r="C165" s="1708"/>
      <c r="D165" s="1708"/>
      <c r="E165" s="1708">
        <v>752</v>
      </c>
      <c r="F165" s="1708"/>
      <c r="G165" s="1708"/>
      <c r="H165" s="1708"/>
      <c r="I165" s="1708"/>
      <c r="J165" s="1708"/>
      <c r="K165" s="1708"/>
      <c r="L165" s="1708">
        <f>SUM(D165:K165)</f>
        <v>752</v>
      </c>
      <c r="M165" s="1623">
        <v>20922040</v>
      </c>
      <c r="N165" s="1709"/>
      <c r="O165" s="1709"/>
      <c r="P165" s="1709"/>
      <c r="Q165" s="1708">
        <v>592</v>
      </c>
      <c r="R165" s="1708"/>
      <c r="S165" s="1708"/>
      <c r="T165" s="1708"/>
      <c r="U165" s="1708"/>
      <c r="V165" s="1708"/>
      <c r="W165" s="1708"/>
      <c r="X165" s="1709">
        <f>SUM(P165:W165)</f>
        <v>592</v>
      </c>
      <c r="Y165" s="1623">
        <v>20648208</v>
      </c>
    </row>
    <row r="166" spans="1:30" x14ac:dyDescent="0.2">
      <c r="A166" s="1565"/>
      <c r="B166" s="1624"/>
      <c r="C166" s="1624"/>
      <c r="D166" s="1625"/>
      <c r="E166" s="1625"/>
      <c r="F166" s="1710"/>
      <c r="G166" s="1710"/>
      <c r="H166" s="1710"/>
      <c r="I166" s="1710"/>
      <c r="J166" s="1710"/>
      <c r="K166" s="1710"/>
      <c r="L166" s="1710"/>
      <c r="M166" s="1628"/>
      <c r="N166" s="1640"/>
      <c r="O166" s="1640"/>
      <c r="P166" s="1711"/>
      <c r="Q166" s="1625"/>
      <c r="R166" s="1710"/>
      <c r="S166" s="1710"/>
      <c r="T166" s="1710"/>
      <c r="U166" s="1710"/>
      <c r="V166" s="1710"/>
      <c r="W166" s="1710"/>
      <c r="X166" s="1712"/>
      <c r="Y166" s="1626"/>
    </row>
    <row r="167" spans="1:30" ht="13.5" thickBot="1" x14ac:dyDescent="0.25">
      <c r="A167" s="1629"/>
      <c r="B167" s="1630"/>
      <c r="C167" s="1630"/>
      <c r="D167" s="1625"/>
      <c r="E167" s="1625"/>
      <c r="F167" s="1710"/>
      <c r="G167" s="1710"/>
      <c r="H167" s="1710"/>
      <c r="I167" s="1710"/>
      <c r="J167" s="1710"/>
      <c r="K167" s="1710"/>
      <c r="L167" s="1710"/>
      <c r="M167" s="1628"/>
      <c r="N167" s="1640"/>
      <c r="O167" s="1640"/>
      <c r="P167" s="1711"/>
      <c r="Q167" s="1625"/>
      <c r="R167" s="1710"/>
      <c r="S167" s="1710"/>
      <c r="T167" s="1710"/>
      <c r="U167" s="1710"/>
      <c r="V167" s="1710"/>
      <c r="W167" s="1710"/>
      <c r="X167" s="1712"/>
      <c r="Y167" s="1626"/>
    </row>
    <row r="168" spans="1:30" ht="13.5" thickBot="1" x14ac:dyDescent="0.25">
      <c r="A168" s="188" t="s">
        <v>350</v>
      </c>
      <c r="B168" s="1631">
        <f t="shared" ref="B168:X168" si="45">SUM(B158,B147,B141,B138)</f>
        <v>0</v>
      </c>
      <c r="C168" s="1631"/>
      <c r="D168" s="1631">
        <f>SUM(D158,D147,D141,D138)</f>
        <v>341</v>
      </c>
      <c r="E168" s="1631">
        <f t="shared" si="45"/>
        <v>752</v>
      </c>
      <c r="F168" s="1631">
        <f t="shared" si="45"/>
        <v>0</v>
      </c>
      <c r="G168" s="1631">
        <f t="shared" si="45"/>
        <v>0</v>
      </c>
      <c r="H168" s="1631">
        <f t="shared" si="45"/>
        <v>0</v>
      </c>
      <c r="I168" s="1631">
        <f t="shared" si="45"/>
        <v>0</v>
      </c>
      <c r="J168" s="1631">
        <f t="shared" si="45"/>
        <v>0</v>
      </c>
      <c r="K168" s="1631">
        <f t="shared" si="45"/>
        <v>0</v>
      </c>
      <c r="L168" s="1631">
        <f t="shared" si="45"/>
        <v>341</v>
      </c>
      <c r="M168" s="1631">
        <f t="shared" si="45"/>
        <v>10980049.62000001</v>
      </c>
      <c r="N168" s="1642">
        <f t="shared" si="45"/>
        <v>0</v>
      </c>
      <c r="O168" s="1642"/>
      <c r="P168" s="1642">
        <f>SUM(P158,P147,P141,P138)</f>
        <v>341</v>
      </c>
      <c r="Q168" s="1631">
        <f t="shared" si="45"/>
        <v>0</v>
      </c>
      <c r="R168" s="1631">
        <f t="shared" si="45"/>
        <v>0</v>
      </c>
      <c r="S168" s="1631">
        <f t="shared" si="45"/>
        <v>0</v>
      </c>
      <c r="T168" s="1631">
        <f t="shared" si="45"/>
        <v>0</v>
      </c>
      <c r="U168" s="1631">
        <f t="shared" si="45"/>
        <v>0</v>
      </c>
      <c r="V168" s="1631">
        <f t="shared" si="45"/>
        <v>0</v>
      </c>
      <c r="W168" s="1631">
        <f t="shared" si="45"/>
        <v>0</v>
      </c>
      <c r="X168" s="1642">
        <f t="shared" si="45"/>
        <v>341</v>
      </c>
      <c r="Y168" s="1632">
        <v>32059528.119999975</v>
      </c>
    </row>
    <row r="169" spans="1:30" s="181" customFormat="1" x14ac:dyDescent="0.2">
      <c r="A169" s="1691" t="s">
        <v>16144</v>
      </c>
      <c r="B169" s="1089"/>
      <c r="C169" s="1089"/>
      <c r="D169" s="1089"/>
      <c r="E169" s="1089"/>
      <c r="F169" s="1089"/>
      <c r="G169" s="1089"/>
      <c r="H169" s="1089"/>
      <c r="I169" s="1089"/>
      <c r="J169" s="1089"/>
      <c r="K169" s="1089"/>
      <c r="L169" s="1089"/>
      <c r="M169" s="1089"/>
      <c r="N169" s="1090"/>
      <c r="O169" s="1090"/>
      <c r="P169" s="1090"/>
      <c r="Q169" s="1089"/>
      <c r="R169" s="913"/>
      <c r="S169" s="913"/>
      <c r="T169" s="1713"/>
      <c r="U169" s="1713"/>
      <c r="V169" s="913"/>
      <c r="W169" s="913"/>
      <c r="X169" s="1090"/>
      <c r="Y169" s="1714"/>
      <c r="AA169" s="1654"/>
      <c r="AB169" s="1654"/>
      <c r="AC169" s="1654"/>
      <c r="AD169" s="1654"/>
    </row>
    <row r="170" spans="1:30" s="181" customFormat="1" x14ac:dyDescent="0.2">
      <c r="A170" s="1715" t="s">
        <v>16145</v>
      </c>
      <c r="B170" s="1716"/>
      <c r="C170" s="1716"/>
      <c r="D170" s="1716"/>
      <c r="E170" s="1716"/>
      <c r="F170" s="1716"/>
      <c r="G170" s="1716"/>
      <c r="H170" s="1716"/>
      <c r="I170" s="1716"/>
      <c r="J170" s="1716"/>
      <c r="K170" s="1716"/>
      <c r="L170" s="1716"/>
      <c r="M170" s="1716"/>
      <c r="N170" s="1699"/>
      <c r="O170" s="1699"/>
      <c r="P170" s="1699"/>
      <c r="Q170" s="1716"/>
      <c r="R170" s="913"/>
      <c r="S170" s="913"/>
      <c r="T170" s="1713"/>
      <c r="U170" s="1713"/>
      <c r="V170" s="1713"/>
      <c r="W170" s="1713"/>
      <c r="X170" s="1699"/>
      <c r="Y170" s="1714"/>
      <c r="AA170" s="1654"/>
      <c r="AB170" s="1654"/>
      <c r="AC170" s="1654"/>
      <c r="AD170" s="1654"/>
    </row>
    <row r="171" spans="1:30" s="181" customFormat="1" x14ac:dyDescent="0.2">
      <c r="A171" s="1703"/>
      <c r="B171" s="1698"/>
      <c r="C171" s="1698"/>
      <c r="D171" s="1698"/>
      <c r="E171" s="1699"/>
      <c r="F171" s="1699"/>
      <c r="G171" s="1699"/>
      <c r="H171" s="1699"/>
      <c r="I171" s="1699"/>
      <c r="J171" s="1699"/>
      <c r="K171" s="1699"/>
      <c r="L171" s="1698"/>
      <c r="M171" s="1700"/>
      <c r="N171" s="1698"/>
      <c r="O171" s="1698"/>
      <c r="P171" s="1698"/>
      <c r="Q171" s="1701"/>
      <c r="R171" s="1698"/>
      <c r="S171" s="1701"/>
      <c r="T171" s="1701"/>
      <c r="U171" s="1701"/>
      <c r="V171" s="1701"/>
      <c r="W171" s="1701"/>
      <c r="X171" s="1698"/>
      <c r="Y171" s="1702"/>
      <c r="AA171" s="1654"/>
      <c r="AB171" s="1654"/>
      <c r="AC171" s="1654"/>
      <c r="AD171" s="1654"/>
    </row>
    <row r="172" spans="1:30" s="181" customFormat="1" x14ac:dyDescent="0.2">
      <c r="A172" s="1703"/>
      <c r="B172" s="1698"/>
      <c r="C172" s="1698"/>
      <c r="D172" s="1698"/>
      <c r="E172" s="1699"/>
      <c r="F172" s="1699"/>
      <c r="G172" s="1699"/>
      <c r="H172" s="1699"/>
      <c r="I172" s="1699"/>
      <c r="J172" s="1699"/>
      <c r="K172" s="1699"/>
      <c r="L172" s="1698"/>
      <c r="M172" s="1700"/>
      <c r="N172" s="1698"/>
      <c r="O172" s="1698"/>
      <c r="P172" s="1698"/>
      <c r="Q172" s="1701"/>
      <c r="R172" s="1698"/>
      <c r="S172" s="1701"/>
      <c r="T172" s="1701"/>
      <c r="U172" s="1701"/>
      <c r="V172" s="1701"/>
      <c r="W172" s="1701"/>
      <c r="X172" s="1698"/>
      <c r="Y172" s="1702"/>
      <c r="AA172" s="1654"/>
      <c r="AB172" s="1654"/>
      <c r="AC172" s="1654"/>
      <c r="AD172" s="1654"/>
    </row>
    <row r="173" spans="1:30" s="181" customFormat="1" x14ac:dyDescent="0.2">
      <c r="A173" s="1703"/>
      <c r="B173" s="1698"/>
      <c r="C173" s="1698"/>
      <c r="D173" s="1698"/>
      <c r="E173" s="1699"/>
      <c r="F173" s="1699"/>
      <c r="G173" s="1699"/>
      <c r="H173" s="1699"/>
      <c r="I173" s="1699"/>
      <c r="J173" s="1699"/>
      <c r="K173" s="1699"/>
      <c r="L173" s="1698"/>
      <c r="M173" s="1700"/>
      <c r="N173" s="1698"/>
      <c r="O173" s="1698"/>
      <c r="P173" s="1698"/>
      <c r="Q173" s="1701"/>
      <c r="R173" s="1698"/>
      <c r="S173" s="1701"/>
      <c r="T173" s="1701"/>
      <c r="U173" s="1701"/>
      <c r="V173" s="1701"/>
      <c r="W173" s="1701"/>
      <c r="X173" s="1698"/>
      <c r="Y173" s="1702"/>
      <c r="AA173" s="1654"/>
      <c r="AB173" s="1654"/>
      <c r="AC173" s="1654"/>
      <c r="AD173" s="1654"/>
    </row>
    <row r="174" spans="1:30" s="181" customFormat="1" x14ac:dyDescent="0.2">
      <c r="A174" s="1703"/>
      <c r="B174" s="1698"/>
      <c r="C174" s="1698"/>
      <c r="D174" s="1698"/>
      <c r="E174" s="1699"/>
      <c r="F174" s="1699"/>
      <c r="G174" s="1699"/>
      <c r="H174" s="1699"/>
      <c r="I174" s="1699"/>
      <c r="J174" s="1699"/>
      <c r="K174" s="1699"/>
      <c r="L174" s="1698"/>
      <c r="M174" s="1700"/>
      <c r="N174" s="1698"/>
      <c r="O174" s="1698"/>
      <c r="P174" s="1698"/>
      <c r="Q174" s="1701"/>
      <c r="R174" s="1698"/>
      <c r="S174" s="1701"/>
      <c r="T174" s="1701"/>
      <c r="U174" s="1701"/>
      <c r="V174" s="1701"/>
      <c r="W174" s="1701"/>
      <c r="X174" s="1698"/>
      <c r="Y174" s="1702"/>
      <c r="AA174" s="1654"/>
      <c r="AB174" s="1654"/>
      <c r="AC174" s="1654"/>
      <c r="AD174" s="1654"/>
    </row>
    <row r="175" spans="1:30" s="181" customFormat="1" ht="15.75" x14ac:dyDescent="0.2">
      <c r="A175" s="903" t="s">
        <v>257</v>
      </c>
      <c r="B175" s="915"/>
      <c r="C175" s="915"/>
      <c r="D175" s="915"/>
      <c r="E175" s="1704"/>
      <c r="F175" s="915"/>
      <c r="G175" s="915"/>
      <c r="H175" s="915"/>
      <c r="I175" s="1704"/>
      <c r="J175" s="915"/>
      <c r="K175" s="915"/>
      <c r="L175" s="915"/>
      <c r="M175" s="915"/>
      <c r="N175" s="1704"/>
      <c r="O175" s="1704"/>
      <c r="P175" s="1704"/>
      <c r="Q175" s="915"/>
      <c r="R175" s="915"/>
      <c r="S175" s="915"/>
      <c r="T175" s="915"/>
      <c r="U175" s="1704"/>
      <c r="V175" s="915"/>
      <c r="W175" s="915"/>
      <c r="X175" s="1704"/>
      <c r="Y175" s="1717"/>
      <c r="AA175" s="1654"/>
      <c r="AB175" s="1654"/>
      <c r="AC175" s="1654"/>
      <c r="AD175" s="1654"/>
    </row>
    <row r="176" spans="1:30" s="181" customFormat="1" ht="15.75" x14ac:dyDescent="0.2">
      <c r="A176" s="411" t="s">
        <v>133</v>
      </c>
      <c r="B176" s="915"/>
      <c r="C176" s="915"/>
      <c r="D176" s="915"/>
      <c r="E176" s="1704"/>
      <c r="F176" s="915"/>
      <c r="G176" s="915"/>
      <c r="H176" s="915"/>
      <c r="I176" s="1704"/>
      <c r="J176" s="915"/>
      <c r="K176" s="915"/>
      <c r="L176" s="915"/>
      <c r="M176" s="915"/>
      <c r="N176" s="1704"/>
      <c r="O176" s="1704"/>
      <c r="P176" s="1704"/>
      <c r="Q176" s="915"/>
      <c r="R176" s="915"/>
      <c r="S176" s="915"/>
      <c r="T176" s="915"/>
      <c r="U176" s="1704"/>
      <c r="V176" s="915"/>
      <c r="W176" s="915"/>
      <c r="X176" s="1704"/>
      <c r="Y176" s="1717"/>
      <c r="AA176" s="1654"/>
      <c r="AB176" s="1654"/>
      <c r="AC176" s="1654"/>
      <c r="AD176" s="1654"/>
    </row>
    <row r="177" spans="1:30" s="181" customFormat="1" ht="16.5" thickBot="1" x14ac:dyDescent="0.25">
      <c r="A177" s="1706" t="s">
        <v>371</v>
      </c>
      <c r="B177" s="915"/>
      <c r="C177" s="915"/>
      <c r="D177" s="915"/>
      <c r="E177" s="1704"/>
      <c r="F177" s="915"/>
      <c r="G177" s="915"/>
      <c r="H177" s="915"/>
      <c r="I177" s="1704"/>
      <c r="J177" s="915"/>
      <c r="K177" s="915"/>
      <c r="L177" s="915"/>
      <c r="M177" s="915"/>
      <c r="N177" s="1704"/>
      <c r="O177" s="1704"/>
      <c r="P177" s="1704"/>
      <c r="Q177" s="915"/>
      <c r="R177" s="915"/>
      <c r="S177" s="915"/>
      <c r="T177" s="915"/>
      <c r="U177" s="1704"/>
      <c r="V177" s="915"/>
      <c r="W177" s="915"/>
      <c r="X177" s="1704"/>
      <c r="Y177" s="1717"/>
      <c r="AA177" s="1654"/>
      <c r="AB177" s="1654"/>
      <c r="AC177" s="1654"/>
      <c r="AD177" s="1654"/>
    </row>
    <row r="178" spans="1:30" x14ac:dyDescent="0.2">
      <c r="A178" s="897" t="s">
        <v>259</v>
      </c>
      <c r="B178" s="2160" t="s">
        <v>260</v>
      </c>
      <c r="C178" s="2161"/>
      <c r="D178" s="2161"/>
      <c r="E178" s="2161"/>
      <c r="F178" s="2161"/>
      <c r="G178" s="2161"/>
      <c r="H178" s="2161"/>
      <c r="I178" s="2161"/>
      <c r="J178" s="2161"/>
      <c r="K178" s="2161"/>
      <c r="L178" s="2161"/>
      <c r="M178" s="2162"/>
      <c r="N178" s="2160" t="s">
        <v>261</v>
      </c>
      <c r="O178" s="2161"/>
      <c r="P178" s="2161"/>
      <c r="Q178" s="2161"/>
      <c r="R178" s="2161"/>
      <c r="S178" s="2161"/>
      <c r="T178" s="2161"/>
      <c r="U178" s="2161"/>
      <c r="V178" s="2161"/>
      <c r="W178" s="2161"/>
      <c r="X178" s="2161"/>
      <c r="Y178" s="2162"/>
    </row>
    <row r="179" spans="1:30" ht="130.5" x14ac:dyDescent="0.2">
      <c r="A179" s="898" t="s">
        <v>262</v>
      </c>
      <c r="B179" s="918" t="s">
        <v>263</v>
      </c>
      <c r="C179" s="1635" t="s">
        <v>264</v>
      </c>
      <c r="D179" s="918" t="s">
        <v>274</v>
      </c>
      <c r="E179" s="899" t="s">
        <v>265</v>
      </c>
      <c r="F179" s="899" t="s">
        <v>266</v>
      </c>
      <c r="G179" s="899" t="s">
        <v>267</v>
      </c>
      <c r="H179" s="899" t="s">
        <v>268</v>
      </c>
      <c r="I179" s="899" t="s">
        <v>269</v>
      </c>
      <c r="J179" s="899" t="s">
        <v>270</v>
      </c>
      <c r="K179" s="900" t="s">
        <v>271</v>
      </c>
      <c r="L179" s="919" t="s">
        <v>272</v>
      </c>
      <c r="M179" s="916" t="s">
        <v>273</v>
      </c>
      <c r="N179" s="1638" t="s">
        <v>263</v>
      </c>
      <c r="O179" s="1635" t="s">
        <v>264</v>
      </c>
      <c r="P179" s="918" t="s">
        <v>274</v>
      </c>
      <c r="Q179" s="899" t="s">
        <v>265</v>
      </c>
      <c r="R179" s="899" t="s">
        <v>266</v>
      </c>
      <c r="S179" s="899" t="s">
        <v>267</v>
      </c>
      <c r="T179" s="899" t="s">
        <v>268</v>
      </c>
      <c r="U179" s="899" t="s">
        <v>269</v>
      </c>
      <c r="V179" s="899" t="s">
        <v>270</v>
      </c>
      <c r="W179" s="900" t="s">
        <v>271</v>
      </c>
      <c r="X179" s="919" t="s">
        <v>272</v>
      </c>
      <c r="Y179" s="920" t="s">
        <v>275</v>
      </c>
    </row>
    <row r="180" spans="1:30" x14ac:dyDescent="0.2">
      <c r="A180" s="1572" t="s">
        <v>276</v>
      </c>
      <c r="B180" s="1658">
        <f>+B181+B189+B194+B199+B205</f>
        <v>0</v>
      </c>
      <c r="C180" s="1659">
        <f t="shared" ref="C180:Y180" si="46">+C181+C189+C194+C199+C205</f>
        <v>0</v>
      </c>
      <c r="D180" s="1659"/>
      <c r="E180" s="1659">
        <f t="shared" si="46"/>
        <v>219</v>
      </c>
      <c r="F180" s="1659">
        <f t="shared" si="46"/>
        <v>0</v>
      </c>
      <c r="G180" s="1659">
        <f t="shared" si="46"/>
        <v>0</v>
      </c>
      <c r="H180" s="1659">
        <f t="shared" si="46"/>
        <v>0</v>
      </c>
      <c r="I180" s="1659">
        <f t="shared" si="46"/>
        <v>0</v>
      </c>
      <c r="J180" s="1659">
        <f t="shared" si="46"/>
        <v>0</v>
      </c>
      <c r="K180" s="1659">
        <f t="shared" si="46"/>
        <v>0</v>
      </c>
      <c r="L180" s="1659">
        <f t="shared" si="46"/>
        <v>219</v>
      </c>
      <c r="M180" s="1573">
        <f t="shared" si="46"/>
        <v>107723855</v>
      </c>
      <c r="N180" s="1658">
        <f t="shared" si="46"/>
        <v>0</v>
      </c>
      <c r="O180" s="1658">
        <f t="shared" si="46"/>
        <v>0</v>
      </c>
      <c r="P180" s="1658"/>
      <c r="Q180" s="1659">
        <f t="shared" si="46"/>
        <v>230</v>
      </c>
      <c r="R180" s="1659">
        <f t="shared" si="46"/>
        <v>0</v>
      </c>
      <c r="S180" s="1659">
        <f t="shared" si="46"/>
        <v>0</v>
      </c>
      <c r="T180" s="1659">
        <f t="shared" si="46"/>
        <v>0</v>
      </c>
      <c r="U180" s="1659">
        <f t="shared" si="46"/>
        <v>0</v>
      </c>
      <c r="V180" s="1659">
        <f t="shared" si="46"/>
        <v>0</v>
      </c>
      <c r="W180" s="1659">
        <f t="shared" si="46"/>
        <v>0</v>
      </c>
      <c r="X180" s="1658">
        <f t="shared" si="46"/>
        <v>0</v>
      </c>
      <c r="Y180" s="1573">
        <f t="shared" si="46"/>
        <v>15288047</v>
      </c>
    </row>
    <row r="181" spans="1:30" x14ac:dyDescent="0.2">
      <c r="A181" s="193" t="s">
        <v>277</v>
      </c>
      <c r="B181" s="1645"/>
      <c r="C181" s="1645"/>
      <c r="D181" s="1645"/>
      <c r="E181" s="1646"/>
      <c r="F181" s="1645"/>
      <c r="G181" s="1645"/>
      <c r="H181" s="1645"/>
      <c r="I181" s="1646"/>
      <c r="J181" s="1645"/>
      <c r="K181" s="1645"/>
      <c r="L181" s="1645"/>
      <c r="M181" s="887"/>
      <c r="N181" s="1646"/>
      <c r="O181" s="1646"/>
      <c r="P181" s="1646"/>
      <c r="Q181" s="1645"/>
      <c r="R181" s="1645"/>
      <c r="S181" s="1645"/>
      <c r="T181" s="1645"/>
      <c r="U181" s="1646"/>
      <c r="V181" s="1645"/>
      <c r="W181" s="1645"/>
      <c r="X181" s="1646"/>
      <c r="Y181" s="888"/>
    </row>
    <row r="182" spans="1:30" s="186" customFormat="1" x14ac:dyDescent="0.2">
      <c r="A182" s="889" t="s">
        <v>278</v>
      </c>
      <c r="B182" s="1660"/>
      <c r="C182" s="1660"/>
      <c r="D182" s="1660"/>
      <c r="E182" s="1661"/>
      <c r="F182" s="1660"/>
      <c r="G182" s="1660"/>
      <c r="H182" s="1660"/>
      <c r="I182" s="1661"/>
      <c r="J182" s="1660"/>
      <c r="K182" s="1660"/>
      <c r="L182" s="1660"/>
      <c r="M182" s="890"/>
      <c r="N182" s="1661"/>
      <c r="O182" s="1661"/>
      <c r="P182" s="1661"/>
      <c r="Q182" s="1662"/>
      <c r="R182" s="1662"/>
      <c r="S182" s="1662"/>
      <c r="T182" s="1662"/>
      <c r="U182" s="1663"/>
      <c r="V182" s="1662"/>
      <c r="W182" s="1662"/>
      <c r="X182" s="1663"/>
      <c r="Y182" s="891"/>
      <c r="Z182" s="181"/>
      <c r="AA182" s="1654"/>
      <c r="AB182" s="1654"/>
      <c r="AC182" s="1580"/>
      <c r="AD182" s="1580"/>
    </row>
    <row r="183" spans="1:30" s="186" customFormat="1" x14ac:dyDescent="0.2">
      <c r="A183" s="889" t="s">
        <v>352</v>
      </c>
      <c r="B183" s="1660"/>
      <c r="C183" s="1660"/>
      <c r="D183" s="1660"/>
      <c r="E183" s="1663"/>
      <c r="F183" s="1662"/>
      <c r="G183" s="1662"/>
      <c r="H183" s="1662"/>
      <c r="I183" s="1663">
        <v>1</v>
      </c>
      <c r="J183" s="1662"/>
      <c r="K183" s="1662"/>
      <c r="L183" s="1664">
        <f>SUM(E183:K183)</f>
        <v>1</v>
      </c>
      <c r="M183" s="892">
        <f>22500*12</f>
        <v>270000</v>
      </c>
      <c r="N183" s="1661"/>
      <c r="O183" s="1661"/>
      <c r="P183" s="1661"/>
      <c r="Q183" s="1662"/>
      <c r="R183" s="1662"/>
      <c r="S183" s="1662"/>
      <c r="T183" s="1662"/>
      <c r="U183" s="1663">
        <v>1</v>
      </c>
      <c r="V183" s="1662"/>
      <c r="W183" s="1662"/>
      <c r="X183" s="1666">
        <f>SUM(Q183:W183)</f>
        <v>1</v>
      </c>
      <c r="Y183" s="892">
        <v>270000</v>
      </c>
      <c r="Z183" s="181"/>
      <c r="AA183" s="1654"/>
      <c r="AB183" s="1654"/>
      <c r="AC183" s="1580"/>
      <c r="AD183" s="1580"/>
    </row>
    <row r="184" spans="1:30" s="186" customFormat="1" x14ac:dyDescent="0.2">
      <c r="A184" s="889" t="s">
        <v>352</v>
      </c>
      <c r="B184" s="1660"/>
      <c r="C184" s="1660"/>
      <c r="D184" s="1660"/>
      <c r="E184" s="1663"/>
      <c r="F184" s="1662"/>
      <c r="G184" s="1662"/>
      <c r="H184" s="1662"/>
      <c r="I184" s="1663"/>
      <c r="J184" s="1662"/>
      <c r="K184" s="1662"/>
      <c r="L184" s="1664"/>
      <c r="M184" s="892"/>
      <c r="N184" s="1661"/>
      <c r="O184" s="1661"/>
      <c r="P184" s="1661"/>
      <c r="Q184" s="1662"/>
      <c r="R184" s="1662"/>
      <c r="S184" s="1662"/>
      <c r="T184" s="1662"/>
      <c r="U184" s="1663"/>
      <c r="V184" s="1662"/>
      <c r="W184" s="1662"/>
      <c r="X184" s="1663"/>
      <c r="Y184" s="891"/>
      <c r="Z184" s="181"/>
      <c r="AA184" s="1654"/>
      <c r="AB184" s="1654"/>
      <c r="AC184" s="1580"/>
      <c r="AD184" s="1580"/>
    </row>
    <row r="185" spans="1:30" s="186" customFormat="1" x14ac:dyDescent="0.2">
      <c r="A185" s="889" t="s">
        <v>352</v>
      </c>
      <c r="B185" s="1660"/>
      <c r="C185" s="1660"/>
      <c r="D185" s="1660"/>
      <c r="E185" s="1663"/>
      <c r="F185" s="1662"/>
      <c r="G185" s="1662"/>
      <c r="H185" s="1662"/>
      <c r="I185" s="1663"/>
      <c r="J185" s="1662"/>
      <c r="K185" s="1662"/>
      <c r="L185" s="1664"/>
      <c r="M185" s="892"/>
      <c r="N185" s="1661"/>
      <c r="O185" s="1661"/>
      <c r="P185" s="1661"/>
      <c r="Q185" s="1662"/>
      <c r="R185" s="1662"/>
      <c r="S185" s="1662"/>
      <c r="T185" s="1662"/>
      <c r="U185" s="1663"/>
      <c r="V185" s="1662"/>
      <c r="W185" s="1662"/>
      <c r="X185" s="1663"/>
      <c r="Y185" s="891"/>
      <c r="Z185" s="181"/>
      <c r="AA185" s="1654"/>
      <c r="AB185" s="1654"/>
      <c r="AC185" s="1580"/>
      <c r="AD185" s="1580"/>
    </row>
    <row r="186" spans="1:30" s="186" customFormat="1" x14ac:dyDescent="0.2">
      <c r="A186" s="889" t="s">
        <v>352</v>
      </c>
      <c r="B186" s="1660"/>
      <c r="C186" s="1660"/>
      <c r="D186" s="1660"/>
      <c r="E186" s="1663"/>
      <c r="F186" s="1662"/>
      <c r="G186" s="1662"/>
      <c r="H186" s="1662"/>
      <c r="I186" s="1663"/>
      <c r="J186" s="1662"/>
      <c r="K186" s="1662"/>
      <c r="L186" s="1664"/>
      <c r="M186" s="892"/>
      <c r="N186" s="1661"/>
      <c r="O186" s="1661"/>
      <c r="P186" s="1661"/>
      <c r="Q186" s="1662"/>
      <c r="R186" s="1662"/>
      <c r="S186" s="1662"/>
      <c r="T186" s="1662"/>
      <c r="U186" s="1663"/>
      <c r="V186" s="1662"/>
      <c r="W186" s="1662"/>
      <c r="X186" s="1663"/>
      <c r="Y186" s="891"/>
      <c r="Z186" s="181"/>
      <c r="AA186" s="1654"/>
      <c r="AB186" s="1654"/>
      <c r="AC186" s="1580"/>
      <c r="AD186" s="1580"/>
    </row>
    <row r="187" spans="1:30" s="186" customFormat="1" x14ac:dyDescent="0.2">
      <c r="A187" s="889" t="s">
        <v>285</v>
      </c>
      <c r="B187" s="1660"/>
      <c r="C187" s="1660"/>
      <c r="D187" s="1660"/>
      <c r="E187" s="1666"/>
      <c r="F187" s="1667"/>
      <c r="G187" s="1662"/>
      <c r="H187" s="1662"/>
      <c r="I187" s="1663"/>
      <c r="J187" s="1662"/>
      <c r="K187" s="1662"/>
      <c r="L187" s="1664"/>
      <c r="M187" s="892"/>
      <c r="N187" s="1661"/>
      <c r="O187" s="1661"/>
      <c r="P187" s="1661"/>
      <c r="Q187" s="1665"/>
      <c r="R187" s="1662"/>
      <c r="S187" s="1662"/>
      <c r="T187" s="1662"/>
      <c r="U187" s="1663"/>
      <c r="V187" s="1662"/>
      <c r="W187" s="1662"/>
      <c r="X187" s="1666"/>
      <c r="Y187" s="892"/>
      <c r="Z187" s="181"/>
      <c r="AA187" s="1654"/>
      <c r="AB187" s="1654"/>
      <c r="AC187" s="1580"/>
      <c r="AD187" s="1580"/>
    </row>
    <row r="188" spans="1:30" s="186" customFormat="1" x14ac:dyDescent="0.2">
      <c r="A188" s="893"/>
      <c r="B188" s="1660"/>
      <c r="C188" s="1660"/>
      <c r="D188" s="1660"/>
      <c r="E188" s="1665"/>
      <c r="F188" s="1668"/>
      <c r="G188" s="1660"/>
      <c r="H188" s="1660"/>
      <c r="I188" s="1661"/>
      <c r="J188" s="1660"/>
      <c r="K188" s="1660"/>
      <c r="L188" s="1664"/>
      <c r="M188" s="892"/>
      <c r="N188" s="1661"/>
      <c r="O188" s="1661"/>
      <c r="P188" s="1661"/>
      <c r="Q188" s="1665"/>
      <c r="R188" s="1662"/>
      <c r="S188" s="1662"/>
      <c r="T188" s="1662"/>
      <c r="U188" s="1663"/>
      <c r="V188" s="1662"/>
      <c r="W188" s="1662"/>
      <c r="X188" s="1666"/>
      <c r="Y188" s="1669"/>
      <c r="Z188" s="181"/>
      <c r="AA188" s="1654"/>
      <c r="AB188" s="1654"/>
      <c r="AC188" s="1580"/>
      <c r="AD188" s="1580"/>
    </row>
    <row r="189" spans="1:30" x14ac:dyDescent="0.2">
      <c r="A189" s="193" t="s">
        <v>286</v>
      </c>
      <c r="B189" s="1645"/>
      <c r="C189" s="1645"/>
      <c r="D189" s="1645"/>
      <c r="E189" s="1670"/>
      <c r="F189" s="1671"/>
      <c r="G189" s="1645"/>
      <c r="H189" s="1645"/>
      <c r="I189" s="1646"/>
      <c r="J189" s="1645"/>
      <c r="K189" s="1645"/>
      <c r="L189" s="1672"/>
      <c r="M189" s="895"/>
      <c r="N189" s="1646"/>
      <c r="O189" s="1646"/>
      <c r="P189" s="1646"/>
      <c r="Q189" s="1673"/>
      <c r="R189" s="1674"/>
      <c r="S189" s="1674"/>
      <c r="T189" s="1674"/>
      <c r="U189" s="1675"/>
      <c r="V189" s="1674"/>
      <c r="W189" s="1674"/>
      <c r="X189" s="1670"/>
      <c r="Y189" s="895"/>
    </row>
    <row r="190" spans="1:30" s="186" customFormat="1" x14ac:dyDescent="0.2">
      <c r="A190" s="889" t="s">
        <v>287</v>
      </c>
      <c r="B190" s="1660"/>
      <c r="C190" s="1660"/>
      <c r="D190" s="1660"/>
      <c r="E190" s="1666"/>
      <c r="F190" s="1667"/>
      <c r="G190" s="1662"/>
      <c r="H190" s="1662"/>
      <c r="I190" s="1663"/>
      <c r="J190" s="1662"/>
      <c r="K190" s="1662"/>
      <c r="L190" s="1664"/>
      <c r="M190" s="892"/>
      <c r="N190" s="1661"/>
      <c r="O190" s="1661"/>
      <c r="P190" s="1661"/>
      <c r="Q190" s="1665"/>
      <c r="R190" s="1662"/>
      <c r="S190" s="1662"/>
      <c r="T190" s="1662"/>
      <c r="U190" s="1663"/>
      <c r="V190" s="1662"/>
      <c r="W190" s="1662"/>
      <c r="X190" s="1666"/>
      <c r="Y190" s="892"/>
      <c r="Z190" s="181"/>
      <c r="AA190" s="1654"/>
      <c r="AB190" s="1654"/>
      <c r="AC190" s="1580"/>
      <c r="AD190" s="1580"/>
    </row>
    <row r="191" spans="1:30" s="186" customFormat="1" x14ac:dyDescent="0.2">
      <c r="A191" s="889" t="s">
        <v>372</v>
      </c>
      <c r="B191" s="1660"/>
      <c r="C191" s="1660"/>
      <c r="D191" s="1660"/>
      <c r="E191" s="1666"/>
      <c r="F191" s="1667"/>
      <c r="G191" s="1662"/>
      <c r="H191" s="1662"/>
      <c r="I191" s="1663"/>
      <c r="J191" s="1662"/>
      <c r="K191" s="1662"/>
      <c r="L191" s="1664"/>
      <c r="M191" s="892"/>
      <c r="N191" s="1661"/>
      <c r="O191" s="1661"/>
      <c r="P191" s="1661"/>
      <c r="Q191" s="1665"/>
      <c r="R191" s="1662"/>
      <c r="S191" s="1662"/>
      <c r="T191" s="1662"/>
      <c r="U191" s="1663"/>
      <c r="V191" s="1662"/>
      <c r="W191" s="1662"/>
      <c r="X191" s="1666"/>
      <c r="Y191" s="892"/>
      <c r="Z191" s="181"/>
      <c r="AA191" s="1654"/>
      <c r="AB191" s="1654"/>
      <c r="AC191" s="1580"/>
      <c r="AD191" s="1580"/>
    </row>
    <row r="192" spans="1:30" s="186" customFormat="1" x14ac:dyDescent="0.2">
      <c r="A192" s="889" t="s">
        <v>291</v>
      </c>
      <c r="B192" s="1660"/>
      <c r="C192" s="1660"/>
      <c r="D192" s="1660"/>
      <c r="E192" s="1666"/>
      <c r="F192" s="1667"/>
      <c r="G192" s="1662"/>
      <c r="H192" s="1662"/>
      <c r="I192" s="1663"/>
      <c r="J192" s="1662"/>
      <c r="K192" s="1662"/>
      <c r="L192" s="1664"/>
      <c r="M192" s="892"/>
      <c r="N192" s="1661"/>
      <c r="O192" s="1661"/>
      <c r="P192" s="1661"/>
      <c r="Q192" s="1665"/>
      <c r="R192" s="1662"/>
      <c r="S192" s="1662"/>
      <c r="T192" s="1662"/>
      <c r="U192" s="1663"/>
      <c r="V192" s="1662"/>
      <c r="W192" s="1662"/>
      <c r="X192" s="1666"/>
      <c r="Y192" s="892"/>
      <c r="Z192" s="181"/>
      <c r="AA192" s="1654"/>
      <c r="AB192" s="1654"/>
      <c r="AC192" s="1580"/>
      <c r="AD192" s="1580"/>
    </row>
    <row r="193" spans="1:30" s="186" customFormat="1" x14ac:dyDescent="0.2">
      <c r="A193" s="893"/>
      <c r="B193" s="1660"/>
      <c r="C193" s="1660"/>
      <c r="D193" s="1660"/>
      <c r="E193" s="1665"/>
      <c r="F193" s="1668"/>
      <c r="G193" s="1660"/>
      <c r="H193" s="1660"/>
      <c r="I193" s="1661"/>
      <c r="J193" s="1660"/>
      <c r="K193" s="1660"/>
      <c r="L193" s="1664"/>
      <c r="M193" s="892"/>
      <c r="N193" s="1661"/>
      <c r="O193" s="1661"/>
      <c r="P193" s="1661"/>
      <c r="Q193" s="1665"/>
      <c r="R193" s="1662"/>
      <c r="S193" s="1662"/>
      <c r="T193" s="1662"/>
      <c r="U193" s="1663"/>
      <c r="V193" s="1662"/>
      <c r="W193" s="1662"/>
      <c r="X193" s="1666"/>
      <c r="Y193" s="1669"/>
      <c r="Z193" s="181"/>
      <c r="AA193" s="1654"/>
      <c r="AB193" s="1654"/>
      <c r="AC193" s="1580"/>
      <c r="AD193" s="1580"/>
    </row>
    <row r="194" spans="1:30" x14ac:dyDescent="0.2">
      <c r="A194" s="193" t="s">
        <v>293</v>
      </c>
      <c r="B194" s="1645"/>
      <c r="C194" s="1645"/>
      <c r="D194" s="1645"/>
      <c r="E194" s="1670"/>
      <c r="F194" s="1671"/>
      <c r="G194" s="1645"/>
      <c r="H194" s="1645"/>
      <c r="I194" s="1646"/>
      <c r="J194" s="1645"/>
      <c r="K194" s="1645"/>
      <c r="L194" s="1672"/>
      <c r="M194" s="895"/>
      <c r="N194" s="1646"/>
      <c r="O194" s="1646"/>
      <c r="P194" s="1646"/>
      <c r="Q194" s="1673"/>
      <c r="R194" s="1674"/>
      <c r="S194" s="1674"/>
      <c r="T194" s="1674"/>
      <c r="U194" s="1675"/>
      <c r="V194" s="1674"/>
      <c r="W194" s="1674"/>
      <c r="X194" s="1670"/>
      <c r="Y194" s="895"/>
    </row>
    <row r="195" spans="1:30" s="186" customFormat="1" x14ac:dyDescent="0.2">
      <c r="A195" s="889" t="s">
        <v>294</v>
      </c>
      <c r="B195" s="1660"/>
      <c r="C195" s="1660"/>
      <c r="D195" s="1660"/>
      <c r="E195" s="1666"/>
      <c r="F195" s="1667"/>
      <c r="G195" s="1662"/>
      <c r="H195" s="1662"/>
      <c r="I195" s="1663"/>
      <c r="J195" s="1662"/>
      <c r="K195" s="1662"/>
      <c r="L195" s="1664"/>
      <c r="M195" s="892"/>
      <c r="N195" s="1661"/>
      <c r="O195" s="1661"/>
      <c r="P195" s="1661"/>
      <c r="Q195" s="1665"/>
      <c r="R195" s="1662"/>
      <c r="S195" s="1662"/>
      <c r="T195" s="1662"/>
      <c r="U195" s="1663"/>
      <c r="V195" s="1662"/>
      <c r="W195" s="1662"/>
      <c r="X195" s="1666"/>
      <c r="Y195" s="892"/>
      <c r="Z195" s="181"/>
      <c r="AA195" s="1654"/>
      <c r="AB195" s="1654"/>
      <c r="AC195" s="1580"/>
      <c r="AD195" s="1580"/>
    </row>
    <row r="196" spans="1:30" s="186" customFormat="1" x14ac:dyDescent="0.2">
      <c r="A196" s="889" t="s">
        <v>352</v>
      </c>
      <c r="B196" s="1660"/>
      <c r="C196" s="1660"/>
      <c r="D196" s="1660"/>
      <c r="E196" s="1666"/>
      <c r="F196" s="1667"/>
      <c r="G196" s="1662"/>
      <c r="H196" s="1662"/>
      <c r="I196" s="1663"/>
      <c r="J196" s="1662"/>
      <c r="K196" s="1662"/>
      <c r="L196" s="1664"/>
      <c r="M196" s="892"/>
      <c r="N196" s="1661"/>
      <c r="O196" s="1661"/>
      <c r="P196" s="1661"/>
      <c r="Q196" s="1665"/>
      <c r="R196" s="1662"/>
      <c r="S196" s="1662"/>
      <c r="T196" s="1662"/>
      <c r="U196" s="1663"/>
      <c r="V196" s="1662"/>
      <c r="W196" s="1662"/>
      <c r="X196" s="1666"/>
      <c r="Y196" s="892"/>
      <c r="Z196" s="181"/>
      <c r="AA196" s="1654"/>
      <c r="AB196" s="1654"/>
      <c r="AC196" s="1580"/>
      <c r="AD196" s="1580"/>
    </row>
    <row r="197" spans="1:30" s="186" customFormat="1" x14ac:dyDescent="0.2">
      <c r="A197" s="889" t="s">
        <v>298</v>
      </c>
      <c r="B197" s="1660"/>
      <c r="C197" s="1660"/>
      <c r="D197" s="1660"/>
      <c r="E197" s="1666"/>
      <c r="F197" s="1667"/>
      <c r="G197" s="1662"/>
      <c r="H197" s="1662"/>
      <c r="I197" s="1663"/>
      <c r="J197" s="1662"/>
      <c r="K197" s="1662"/>
      <c r="L197" s="1664"/>
      <c r="M197" s="892"/>
      <c r="N197" s="1661"/>
      <c r="O197" s="1661"/>
      <c r="P197" s="1661"/>
      <c r="Q197" s="1665"/>
      <c r="R197" s="1662"/>
      <c r="S197" s="1662"/>
      <c r="T197" s="1662"/>
      <c r="U197" s="1663"/>
      <c r="V197" s="1662"/>
      <c r="W197" s="1662"/>
      <c r="X197" s="1666"/>
      <c r="Y197" s="892"/>
      <c r="Z197" s="181"/>
      <c r="AA197" s="1654"/>
      <c r="AB197" s="1654"/>
      <c r="AC197" s="1580"/>
      <c r="AD197" s="1580"/>
    </row>
    <row r="198" spans="1:30" s="186" customFormat="1" x14ac:dyDescent="0.2">
      <c r="A198" s="894"/>
      <c r="B198" s="1660"/>
      <c r="C198" s="1660"/>
      <c r="D198" s="1660"/>
      <c r="E198" s="1665"/>
      <c r="F198" s="1668"/>
      <c r="G198" s="1660"/>
      <c r="H198" s="1660"/>
      <c r="I198" s="1661"/>
      <c r="J198" s="1660"/>
      <c r="K198" s="1660"/>
      <c r="L198" s="1664"/>
      <c r="M198" s="892"/>
      <c r="N198" s="1661"/>
      <c r="O198" s="1661"/>
      <c r="P198" s="1661"/>
      <c r="Q198" s="1665"/>
      <c r="R198" s="1662"/>
      <c r="S198" s="1662"/>
      <c r="T198" s="1662"/>
      <c r="U198" s="1663"/>
      <c r="V198" s="1662"/>
      <c r="W198" s="1662"/>
      <c r="X198" s="1666"/>
      <c r="Y198" s="1669"/>
      <c r="Z198" s="181"/>
      <c r="AA198" s="1654"/>
      <c r="AB198" s="1654"/>
      <c r="AC198" s="1580"/>
      <c r="AD198" s="1580"/>
    </row>
    <row r="199" spans="1:30" x14ac:dyDescent="0.2">
      <c r="A199" s="193" t="s">
        <v>300</v>
      </c>
      <c r="B199" s="1645"/>
      <c r="C199" s="1645"/>
      <c r="D199" s="1645"/>
      <c r="E199" s="1670"/>
      <c r="F199" s="1671"/>
      <c r="G199" s="1645"/>
      <c r="H199" s="1645"/>
      <c r="I199" s="1646"/>
      <c r="J199" s="1645"/>
      <c r="K199" s="1645"/>
      <c r="L199" s="1672"/>
      <c r="M199" s="895"/>
      <c r="N199" s="1646"/>
      <c r="O199" s="1646"/>
      <c r="P199" s="1646"/>
      <c r="Q199" s="1673"/>
      <c r="R199" s="1674"/>
      <c r="S199" s="1674"/>
      <c r="T199" s="1674"/>
      <c r="U199" s="1675"/>
      <c r="V199" s="1674"/>
      <c r="W199" s="1674"/>
      <c r="X199" s="1670"/>
      <c r="Y199" s="895"/>
    </row>
    <row r="200" spans="1:30" s="186" customFormat="1" x14ac:dyDescent="0.2">
      <c r="A200" s="889" t="s">
        <v>301</v>
      </c>
      <c r="B200" s="1660"/>
      <c r="C200" s="1660"/>
      <c r="D200" s="1660"/>
      <c r="E200" s="1666"/>
      <c r="F200" s="1667"/>
      <c r="G200" s="1662"/>
      <c r="H200" s="1662"/>
      <c r="I200" s="1663"/>
      <c r="J200" s="1662"/>
      <c r="K200" s="1662"/>
      <c r="L200" s="1664"/>
      <c r="M200" s="892"/>
      <c r="N200" s="1661"/>
      <c r="O200" s="1661"/>
      <c r="P200" s="1661"/>
      <c r="Q200" s="1665"/>
      <c r="R200" s="1662"/>
      <c r="S200" s="1662"/>
      <c r="T200" s="1662"/>
      <c r="U200" s="1663"/>
      <c r="V200" s="1662"/>
      <c r="W200" s="1662"/>
      <c r="X200" s="1666"/>
      <c r="Y200" s="892"/>
      <c r="Z200" s="181"/>
      <c r="AA200" s="1654"/>
      <c r="AB200" s="1654"/>
      <c r="AC200" s="1580"/>
      <c r="AD200" s="1580"/>
    </row>
    <row r="201" spans="1:30" s="186" customFormat="1" x14ac:dyDescent="0.2">
      <c r="A201" s="889" t="s">
        <v>352</v>
      </c>
      <c r="B201" s="1660"/>
      <c r="C201" s="1660"/>
      <c r="D201" s="1660"/>
      <c r="E201" s="1666"/>
      <c r="F201" s="1667"/>
      <c r="G201" s="1662"/>
      <c r="H201" s="1662"/>
      <c r="I201" s="1663"/>
      <c r="J201" s="1662"/>
      <c r="K201" s="1662"/>
      <c r="L201" s="1664"/>
      <c r="M201" s="892"/>
      <c r="N201" s="1661"/>
      <c r="O201" s="1661"/>
      <c r="P201" s="1661"/>
      <c r="Q201" s="1665"/>
      <c r="R201" s="1662"/>
      <c r="S201" s="1662"/>
      <c r="T201" s="1662"/>
      <c r="U201" s="1663"/>
      <c r="V201" s="1662"/>
      <c r="W201" s="1662"/>
      <c r="X201" s="1666"/>
      <c r="Y201" s="892"/>
      <c r="Z201" s="181"/>
      <c r="AA201" s="1654"/>
      <c r="AB201" s="1654"/>
      <c r="AC201" s="1580"/>
      <c r="AD201" s="1580"/>
    </row>
    <row r="202" spans="1:30" s="186" customFormat="1" x14ac:dyDescent="0.2">
      <c r="A202" s="889" t="s">
        <v>305</v>
      </c>
      <c r="B202" s="1660"/>
      <c r="C202" s="1660"/>
      <c r="D202" s="1660"/>
      <c r="E202" s="1666"/>
      <c r="F202" s="1667"/>
      <c r="G202" s="1662"/>
      <c r="H202" s="1662"/>
      <c r="I202" s="1663"/>
      <c r="J202" s="1662"/>
      <c r="K202" s="1662"/>
      <c r="L202" s="1664"/>
      <c r="M202" s="892"/>
      <c r="N202" s="1661"/>
      <c r="O202" s="1661"/>
      <c r="P202" s="1661"/>
      <c r="Q202" s="1665"/>
      <c r="R202" s="1662"/>
      <c r="S202" s="1662"/>
      <c r="T202" s="1662"/>
      <c r="U202" s="1663"/>
      <c r="V202" s="1662"/>
      <c r="W202" s="1662"/>
      <c r="X202" s="1666"/>
      <c r="Y202" s="892"/>
      <c r="Z202" s="181"/>
      <c r="AA202" s="1654"/>
      <c r="AB202" s="1654"/>
      <c r="AC202" s="1580"/>
      <c r="AD202" s="1580"/>
    </row>
    <row r="203" spans="1:30" s="186" customFormat="1" x14ac:dyDescent="0.2">
      <c r="A203" s="894"/>
      <c r="B203" s="1660"/>
      <c r="C203" s="1660"/>
      <c r="D203" s="1660"/>
      <c r="E203" s="1665"/>
      <c r="F203" s="1660"/>
      <c r="G203" s="1660"/>
      <c r="H203" s="1660"/>
      <c r="I203" s="1661"/>
      <c r="J203" s="1660"/>
      <c r="K203" s="1660"/>
      <c r="L203" s="1660"/>
      <c r="M203" s="890"/>
      <c r="N203" s="1661"/>
      <c r="O203" s="1661"/>
      <c r="P203" s="1661"/>
      <c r="Q203" s="1660"/>
      <c r="R203" s="1660"/>
      <c r="S203" s="1660"/>
      <c r="T203" s="1660"/>
      <c r="U203" s="1661"/>
      <c r="V203" s="1660"/>
      <c r="W203" s="1660"/>
      <c r="X203" s="1661"/>
      <c r="Y203" s="892"/>
      <c r="Z203" s="181"/>
      <c r="AA203" s="1654"/>
      <c r="AB203" s="1654"/>
      <c r="AC203" s="1580"/>
      <c r="AD203" s="1580"/>
    </row>
    <row r="204" spans="1:30" s="186" customFormat="1" x14ac:dyDescent="0.2">
      <c r="A204" s="894"/>
      <c r="B204" s="1660"/>
      <c r="C204" s="1660"/>
      <c r="D204" s="1660"/>
      <c r="E204" s="1660"/>
      <c r="F204" s="1660"/>
      <c r="G204" s="1660"/>
      <c r="H204" s="1660"/>
      <c r="I204" s="1661"/>
      <c r="J204" s="1660"/>
      <c r="K204" s="1660"/>
      <c r="L204" s="1660"/>
      <c r="M204" s="890"/>
      <c r="N204" s="1661"/>
      <c r="O204" s="1661"/>
      <c r="P204" s="1661"/>
      <c r="Q204" s="1660"/>
      <c r="R204" s="1660"/>
      <c r="S204" s="1660"/>
      <c r="T204" s="1660"/>
      <c r="U204" s="1661"/>
      <c r="V204" s="1660"/>
      <c r="W204" s="1660"/>
      <c r="X204" s="1661"/>
      <c r="Y204" s="892"/>
      <c r="Z204" s="181"/>
      <c r="AA204" s="1654"/>
      <c r="AB204" s="1654"/>
      <c r="AC204" s="1580"/>
      <c r="AD204" s="1580"/>
    </row>
    <row r="205" spans="1:30" x14ac:dyDescent="0.2">
      <c r="A205" s="193" t="s">
        <v>307</v>
      </c>
      <c r="B205" s="1645"/>
      <c r="C205" s="1645"/>
      <c r="D205" s="1645"/>
      <c r="E205" s="1670">
        <v>219</v>
      </c>
      <c r="F205" s="1671"/>
      <c r="G205" s="1645"/>
      <c r="H205" s="1645"/>
      <c r="I205" s="1646"/>
      <c r="J205" s="1645"/>
      <c r="K205" s="1645"/>
      <c r="L205" s="1672">
        <v>219</v>
      </c>
      <c r="M205" s="895">
        <v>107723855</v>
      </c>
      <c r="N205" s="1646"/>
      <c r="O205" s="1646"/>
      <c r="P205" s="1646"/>
      <c r="Q205" s="1673">
        <v>230</v>
      </c>
      <c r="R205" s="1674"/>
      <c r="S205" s="1674"/>
      <c r="T205" s="1674"/>
      <c r="U205" s="1675"/>
      <c r="V205" s="1674"/>
      <c r="W205" s="1674"/>
      <c r="X205" s="1670"/>
      <c r="Y205" s="895">
        <v>15288047</v>
      </c>
    </row>
    <row r="206" spans="1:30" s="186" customFormat="1" x14ac:dyDescent="0.2">
      <c r="A206" s="894"/>
      <c r="B206" s="1660"/>
      <c r="C206" s="1660"/>
      <c r="D206" s="1660"/>
      <c r="E206" s="1660"/>
      <c r="F206" s="1660"/>
      <c r="G206" s="1660"/>
      <c r="H206" s="1660"/>
      <c r="I206" s="1661"/>
      <c r="J206" s="1660"/>
      <c r="K206" s="1660"/>
      <c r="L206" s="1660"/>
      <c r="M206" s="890"/>
      <c r="N206" s="1661"/>
      <c r="O206" s="1661"/>
      <c r="P206" s="1661"/>
      <c r="Q206" s="1660"/>
      <c r="R206" s="1660"/>
      <c r="S206" s="1660"/>
      <c r="T206" s="1660"/>
      <c r="U206" s="1661"/>
      <c r="V206" s="1660"/>
      <c r="W206" s="1660"/>
      <c r="X206" s="1661"/>
      <c r="Y206" s="890"/>
      <c r="Z206" s="181"/>
      <c r="AA206" s="1654"/>
      <c r="AB206" s="1654"/>
      <c r="AC206" s="1580"/>
      <c r="AD206" s="1580"/>
    </row>
    <row r="207" spans="1:30" s="186" customFormat="1" ht="13.5" thickBot="1" x14ac:dyDescent="0.25">
      <c r="A207" s="894" t="s">
        <v>373</v>
      </c>
      <c r="B207" s="1660"/>
      <c r="C207" s="1660"/>
      <c r="D207" s="1660"/>
      <c r="E207" s="1661"/>
      <c r="F207" s="1660"/>
      <c r="G207" s="1660"/>
      <c r="H207" s="1660"/>
      <c r="I207" s="1661"/>
      <c r="J207" s="1660"/>
      <c r="K207" s="1660"/>
      <c r="L207" s="1660"/>
      <c r="M207" s="890"/>
      <c r="N207" s="1661"/>
      <c r="O207" s="1661"/>
      <c r="P207" s="1661"/>
      <c r="Q207" s="1661"/>
      <c r="R207" s="1660"/>
      <c r="S207" s="1660"/>
      <c r="T207" s="1660"/>
      <c r="U207" s="1661"/>
      <c r="V207" s="1660"/>
      <c r="W207" s="1660"/>
      <c r="X207" s="1661"/>
      <c r="Y207" s="890"/>
      <c r="Z207" s="181"/>
      <c r="AA207" s="1654"/>
      <c r="AB207" s="1654"/>
      <c r="AC207" s="1580"/>
      <c r="AD207" s="1580"/>
    </row>
    <row r="208" spans="1:30" ht="13.5" thickBot="1" x14ac:dyDescent="0.25">
      <c r="A208" s="188" t="s">
        <v>350</v>
      </c>
      <c r="B208" s="1631">
        <f>+B180</f>
        <v>0</v>
      </c>
      <c r="C208" s="921">
        <f t="shared" ref="C208:Y208" si="47">+C180</f>
        <v>0</v>
      </c>
      <c r="D208" s="921"/>
      <c r="E208" s="1643">
        <f t="shared" si="47"/>
        <v>219</v>
      </c>
      <c r="F208" s="921">
        <f t="shared" si="47"/>
        <v>0</v>
      </c>
      <c r="G208" s="921">
        <f t="shared" si="47"/>
        <v>0</v>
      </c>
      <c r="H208" s="921">
        <f t="shared" si="47"/>
        <v>0</v>
      </c>
      <c r="I208" s="1643">
        <f t="shared" si="47"/>
        <v>0</v>
      </c>
      <c r="J208" s="921">
        <f t="shared" si="47"/>
        <v>0</v>
      </c>
      <c r="K208" s="921">
        <f t="shared" si="47"/>
        <v>0</v>
      </c>
      <c r="L208" s="921">
        <f t="shared" si="47"/>
        <v>219</v>
      </c>
      <c r="M208" s="922">
        <f t="shared" si="47"/>
        <v>107723855</v>
      </c>
      <c r="N208" s="1643">
        <f t="shared" si="47"/>
        <v>0</v>
      </c>
      <c r="O208" s="1643">
        <f t="shared" si="47"/>
        <v>0</v>
      </c>
      <c r="P208" s="1643"/>
      <c r="Q208" s="921">
        <f t="shared" si="47"/>
        <v>230</v>
      </c>
      <c r="R208" s="921">
        <f t="shared" si="47"/>
        <v>0</v>
      </c>
      <c r="S208" s="921">
        <f t="shared" si="47"/>
        <v>0</v>
      </c>
      <c r="T208" s="921">
        <f t="shared" si="47"/>
        <v>0</v>
      </c>
      <c r="U208" s="1643">
        <f t="shared" si="47"/>
        <v>0</v>
      </c>
      <c r="V208" s="921">
        <f t="shared" si="47"/>
        <v>0</v>
      </c>
      <c r="W208" s="921">
        <f t="shared" si="47"/>
        <v>0</v>
      </c>
      <c r="X208" s="1643">
        <f t="shared" si="47"/>
        <v>0</v>
      </c>
      <c r="Y208" s="922">
        <f t="shared" si="47"/>
        <v>15288047</v>
      </c>
    </row>
    <row r="209" spans="1:30" s="181" customFormat="1" x14ac:dyDescent="0.2">
      <c r="A209" s="923" t="s">
        <v>16144</v>
      </c>
      <c r="B209" s="189"/>
      <c r="C209" s="189"/>
      <c r="D209" s="189"/>
      <c r="E209" s="288"/>
      <c r="F209" s="189"/>
      <c r="G209" s="189"/>
      <c r="H209" s="189"/>
      <c r="I209" s="288"/>
      <c r="J209" s="189"/>
      <c r="K209" s="189"/>
      <c r="L209" s="189"/>
      <c r="M209" s="189"/>
      <c r="N209" s="288"/>
      <c r="O209" s="288"/>
      <c r="P209" s="288"/>
      <c r="Q209" s="189"/>
      <c r="T209" s="1654"/>
      <c r="U209" s="1655"/>
      <c r="X209" s="420"/>
      <c r="Y209" s="924"/>
      <c r="AA209" s="1654"/>
      <c r="AB209" s="1654"/>
      <c r="AC209" s="1654"/>
      <c r="AD209" s="1654"/>
    </row>
    <row r="210" spans="1:30" s="181" customFormat="1" x14ac:dyDescent="0.2">
      <c r="A210" s="585" t="s">
        <v>16145</v>
      </c>
      <c r="B210" s="585"/>
      <c r="C210" s="585"/>
      <c r="D210" s="585"/>
      <c r="E210" s="582"/>
      <c r="F210" s="585"/>
      <c r="G210" s="585"/>
      <c r="H210" s="585"/>
      <c r="I210" s="582"/>
      <c r="J210" s="585"/>
      <c r="K210" s="585"/>
      <c r="L210" s="585"/>
      <c r="M210" s="585"/>
      <c r="N210" s="582"/>
      <c r="O210" s="582"/>
      <c r="P210" s="582"/>
      <c r="Q210" s="585"/>
      <c r="T210" s="1654"/>
      <c r="U210" s="1655"/>
      <c r="V210" s="1654"/>
      <c r="W210" s="1654"/>
      <c r="X210" s="420"/>
      <c r="Y210" s="924"/>
      <c r="AA210" s="1654"/>
      <c r="AB210" s="1654"/>
      <c r="AC210" s="1654"/>
      <c r="AD210" s="1654"/>
    </row>
    <row r="211" spans="1:30" s="181" customFormat="1" x14ac:dyDescent="0.2">
      <c r="A211" s="585" t="s">
        <v>16146</v>
      </c>
      <c r="B211" s="585"/>
      <c r="C211" s="585"/>
      <c r="D211" s="585"/>
      <c r="E211" s="582"/>
      <c r="F211" s="585"/>
      <c r="G211" s="585"/>
      <c r="H211" s="585"/>
      <c r="I211" s="582"/>
      <c r="J211" s="585"/>
      <c r="K211" s="585"/>
      <c r="L211" s="585"/>
      <c r="M211" s="585"/>
      <c r="N211" s="582"/>
      <c r="O211" s="582"/>
      <c r="P211" s="582"/>
      <c r="Q211" s="585"/>
      <c r="T211" s="1654"/>
      <c r="U211" s="1655"/>
      <c r="V211" s="1656"/>
      <c r="W211" s="1654"/>
      <c r="X211" s="420"/>
      <c r="Y211" s="924"/>
      <c r="AA211" s="1654"/>
      <c r="AB211" s="1654"/>
      <c r="AC211" s="1654"/>
      <c r="AD211" s="1654"/>
    </row>
    <row r="212" spans="1:30" s="181" customFormat="1" x14ac:dyDescent="0.2">
      <c r="A212" s="585" t="s">
        <v>16147</v>
      </c>
      <c r="B212" s="585"/>
      <c r="C212" s="585"/>
      <c r="D212" s="585"/>
      <c r="E212" s="582"/>
      <c r="F212" s="585"/>
      <c r="G212" s="585"/>
      <c r="I212" s="1654"/>
      <c r="J212" s="1654"/>
      <c r="K212" s="1654"/>
      <c r="L212" s="1654"/>
      <c r="N212" s="420"/>
      <c r="O212" s="420"/>
      <c r="P212" s="420"/>
      <c r="X212" s="420"/>
      <c r="AA212" s="1654"/>
      <c r="AB212" s="1654"/>
      <c r="AC212" s="1654"/>
      <c r="AD212" s="1654"/>
    </row>
    <row r="213" spans="1:30" s="181" customFormat="1" x14ac:dyDescent="0.2">
      <c r="A213" s="582"/>
      <c r="B213" s="925"/>
      <c r="C213" s="925"/>
      <c r="D213" s="925"/>
      <c r="E213" s="582"/>
      <c r="F213" s="582"/>
      <c r="G213" s="582"/>
      <c r="H213" s="582"/>
      <c r="I213" s="582"/>
      <c r="J213" s="582"/>
      <c r="K213" s="582"/>
      <c r="L213" s="925"/>
      <c r="M213" s="926"/>
      <c r="N213" s="925"/>
      <c r="O213" s="925"/>
      <c r="P213" s="925"/>
      <c r="Q213" s="927"/>
      <c r="R213" s="925"/>
      <c r="S213" s="927"/>
      <c r="T213" s="927"/>
      <c r="U213" s="927"/>
      <c r="V213" s="927"/>
      <c r="W213" s="927"/>
      <c r="X213" s="925"/>
      <c r="Y213" s="1657"/>
      <c r="AA213" s="1654"/>
      <c r="AB213" s="1654"/>
      <c r="AC213" s="1654"/>
      <c r="AD213" s="1654"/>
    </row>
    <row r="214" spans="1:30" s="181" customFormat="1" x14ac:dyDescent="0.2">
      <c r="A214" s="582"/>
      <c r="B214" s="925"/>
      <c r="C214" s="925"/>
      <c r="D214" s="925"/>
      <c r="E214" s="582"/>
      <c r="F214" s="582"/>
      <c r="G214" s="582"/>
      <c r="H214" s="582"/>
      <c r="I214" s="582"/>
      <c r="J214" s="582"/>
      <c r="K214" s="582"/>
      <c r="L214" s="925"/>
      <c r="M214" s="926"/>
      <c r="N214" s="925"/>
      <c r="O214" s="925"/>
      <c r="P214" s="925"/>
      <c r="Q214" s="927"/>
      <c r="R214" s="925"/>
      <c r="S214" s="927"/>
      <c r="T214" s="927"/>
      <c r="U214" s="927"/>
      <c r="V214" s="927"/>
      <c r="W214" s="927"/>
      <c r="X214" s="925"/>
      <c r="Y214" s="1657"/>
      <c r="AA214" s="1654"/>
      <c r="AB214" s="1654"/>
      <c r="AC214" s="1654"/>
      <c r="AD214" s="1654"/>
    </row>
    <row r="215" spans="1:30" s="181" customFormat="1" ht="15.75" x14ac:dyDescent="0.2">
      <c r="A215" s="903" t="s">
        <v>257</v>
      </c>
      <c r="B215" s="248"/>
      <c r="C215" s="248"/>
      <c r="D215" s="248"/>
      <c r="E215" s="248"/>
      <c r="F215" s="248"/>
      <c r="G215" s="248"/>
      <c r="H215" s="248"/>
      <c r="I215" s="248"/>
      <c r="J215" s="248"/>
      <c r="K215" s="248"/>
      <c r="L215" s="248"/>
      <c r="M215" s="248"/>
      <c r="N215" s="905"/>
      <c r="O215" s="905"/>
      <c r="P215" s="905"/>
      <c r="Q215" s="248"/>
      <c r="R215" s="248"/>
      <c r="S215" s="248"/>
      <c r="T215" s="248"/>
      <c r="U215" s="248"/>
      <c r="V215" s="248"/>
      <c r="W215" s="248"/>
      <c r="X215" s="905"/>
      <c r="Y215" s="248"/>
      <c r="AA215" s="1654"/>
      <c r="AB215" s="1654"/>
      <c r="AC215" s="1654"/>
      <c r="AD215" s="1654"/>
    </row>
    <row r="216" spans="1:30" s="181" customFormat="1" ht="15.75" x14ac:dyDescent="0.2">
      <c r="A216" s="411" t="s">
        <v>133</v>
      </c>
      <c r="B216" s="248"/>
      <c r="C216" s="248"/>
      <c r="D216" s="248"/>
      <c r="E216" s="248"/>
      <c r="F216" s="248"/>
      <c r="G216" s="248"/>
      <c r="H216" s="248"/>
      <c r="I216" s="248"/>
      <c r="J216" s="248"/>
      <c r="K216" s="248"/>
      <c r="L216" s="248"/>
      <c r="M216" s="248"/>
      <c r="N216" s="905"/>
      <c r="O216" s="905"/>
      <c r="P216" s="905"/>
      <c r="Q216" s="248"/>
      <c r="R216" s="248"/>
      <c r="S216" s="248"/>
      <c r="T216" s="248"/>
      <c r="U216" s="248"/>
      <c r="V216" s="248"/>
      <c r="W216" s="248"/>
      <c r="X216" s="905"/>
      <c r="Y216" s="248"/>
      <c r="AA216" s="1654"/>
      <c r="AB216" s="1654"/>
      <c r="AC216" s="1654"/>
      <c r="AD216" s="1654"/>
    </row>
    <row r="217" spans="1:30" s="181" customFormat="1" ht="16.5" thickBot="1" x14ac:dyDescent="0.3">
      <c r="A217" s="909" t="s">
        <v>369</v>
      </c>
      <c r="B217" s="178"/>
      <c r="C217" s="178"/>
      <c r="D217" s="178"/>
      <c r="E217" s="178"/>
      <c r="F217" s="178"/>
      <c r="G217" s="178"/>
      <c r="H217" s="178"/>
      <c r="I217" s="178"/>
      <c r="J217" s="178"/>
      <c r="K217" s="178"/>
      <c r="L217" s="178"/>
      <c r="M217" s="178"/>
      <c r="N217" s="176"/>
      <c r="O217" s="176"/>
      <c r="P217" s="176"/>
      <c r="Q217" s="178"/>
      <c r="R217" s="178"/>
      <c r="S217" s="178"/>
      <c r="T217" s="178"/>
      <c r="U217" s="178"/>
      <c r="V217" s="178"/>
      <c r="W217" s="178"/>
      <c r="X217" s="176"/>
      <c r="Y217" s="178"/>
      <c r="AA217" s="1654"/>
      <c r="AB217" s="1654"/>
      <c r="AC217" s="1654"/>
      <c r="AD217" s="1654"/>
    </row>
    <row r="218" spans="1:30" x14ac:dyDescent="0.2">
      <c r="A218" s="897" t="s">
        <v>259</v>
      </c>
      <c r="B218" s="2160" t="s">
        <v>260</v>
      </c>
      <c r="C218" s="2161"/>
      <c r="D218" s="2161"/>
      <c r="E218" s="2161"/>
      <c r="F218" s="2161"/>
      <c r="G218" s="2161"/>
      <c r="H218" s="2161"/>
      <c r="I218" s="2161"/>
      <c r="J218" s="2161"/>
      <c r="K218" s="2161"/>
      <c r="L218" s="2161"/>
      <c r="M218" s="2162"/>
      <c r="N218" s="2161" t="s">
        <v>261</v>
      </c>
      <c r="O218" s="2161"/>
      <c r="P218" s="2161"/>
      <c r="Q218" s="2161"/>
      <c r="R218" s="2161"/>
      <c r="S218" s="2161"/>
      <c r="T218" s="2161"/>
      <c r="U218" s="2161"/>
      <c r="V218" s="2161"/>
      <c r="W218" s="2161"/>
      <c r="X218" s="2161"/>
      <c r="Y218" s="2162"/>
    </row>
    <row r="219" spans="1:30" ht="130.5" x14ac:dyDescent="0.2">
      <c r="A219" s="898" t="s">
        <v>262</v>
      </c>
      <c r="B219" s="1650" t="s">
        <v>263</v>
      </c>
      <c r="C219" s="1635" t="s">
        <v>264</v>
      </c>
      <c r="D219" s="918" t="s">
        <v>274</v>
      </c>
      <c r="E219" s="899" t="s">
        <v>370</v>
      </c>
      <c r="F219" s="899" t="s">
        <v>266</v>
      </c>
      <c r="G219" s="899" t="s">
        <v>267</v>
      </c>
      <c r="H219" s="899" t="s">
        <v>268</v>
      </c>
      <c r="I219" s="899" t="s">
        <v>269</v>
      </c>
      <c r="J219" s="899" t="s">
        <v>270</v>
      </c>
      <c r="K219" s="900" t="s">
        <v>271</v>
      </c>
      <c r="L219" s="919" t="s">
        <v>272</v>
      </c>
      <c r="M219" s="916" t="s">
        <v>273</v>
      </c>
      <c r="N219" s="1638" t="s">
        <v>263</v>
      </c>
      <c r="O219" s="1635" t="s">
        <v>264</v>
      </c>
      <c r="P219" s="918" t="s">
        <v>274</v>
      </c>
      <c r="Q219" s="899" t="s">
        <v>370</v>
      </c>
      <c r="R219" s="899" t="s">
        <v>266</v>
      </c>
      <c r="S219" s="899" t="s">
        <v>267</v>
      </c>
      <c r="T219" s="899" t="s">
        <v>268</v>
      </c>
      <c r="U219" s="899" t="s">
        <v>269</v>
      </c>
      <c r="V219" s="899" t="s">
        <v>270</v>
      </c>
      <c r="W219" s="900" t="s">
        <v>271</v>
      </c>
      <c r="X219" s="919" t="s">
        <v>272</v>
      </c>
      <c r="Y219" s="916" t="s">
        <v>275</v>
      </c>
    </row>
    <row r="220" spans="1:30" x14ac:dyDescent="0.2">
      <c r="A220" s="191"/>
      <c r="B220" s="1651"/>
      <c r="C220" s="1644"/>
      <c r="D220" s="1644"/>
      <c r="E220" s="1644"/>
      <c r="F220" s="1644"/>
      <c r="G220" s="1644"/>
      <c r="H220" s="1644"/>
      <c r="I220" s="1644"/>
      <c r="J220" s="1644"/>
      <c r="K220" s="1644"/>
      <c r="L220" s="1644"/>
      <c r="M220" s="192"/>
      <c r="N220" s="912"/>
      <c r="O220" s="912"/>
      <c r="P220" s="912"/>
      <c r="Q220" s="1644"/>
      <c r="R220" s="1644"/>
      <c r="S220" s="1644"/>
      <c r="T220" s="1644"/>
      <c r="U220" s="1644"/>
      <c r="V220" s="1644"/>
      <c r="W220" s="1644"/>
      <c r="X220" s="912"/>
      <c r="Y220" s="194"/>
    </row>
    <row r="221" spans="1:30" x14ac:dyDescent="0.2">
      <c r="A221" s="193" t="s">
        <v>277</v>
      </c>
      <c r="B221" s="1652">
        <f>SUBTOTAL(9,B222:B228)</f>
        <v>2</v>
      </c>
      <c r="C221" s="1645">
        <f t="shared" ref="C221:M221" si="48">SUBTOTAL(9,C222:C228)</f>
        <v>0</v>
      </c>
      <c r="D221" s="1645"/>
      <c r="E221" s="1645"/>
      <c r="F221" s="1645">
        <f t="shared" si="48"/>
        <v>0</v>
      </c>
      <c r="G221" s="1645">
        <f t="shared" si="48"/>
        <v>0</v>
      </c>
      <c r="H221" s="1645">
        <f t="shared" si="48"/>
        <v>0</v>
      </c>
      <c r="I221" s="1645">
        <f t="shared" si="48"/>
        <v>0</v>
      </c>
      <c r="J221" s="1645">
        <f t="shared" si="48"/>
        <v>0</v>
      </c>
      <c r="K221" s="1645">
        <f t="shared" si="48"/>
        <v>0</v>
      </c>
      <c r="L221" s="1645">
        <f t="shared" si="48"/>
        <v>2</v>
      </c>
      <c r="M221" s="888">
        <f t="shared" si="48"/>
        <v>5410552.7799999993</v>
      </c>
      <c r="N221" s="1646">
        <f>SUBTOTAL(9,N222:N228)</f>
        <v>2</v>
      </c>
      <c r="O221" s="1646">
        <f t="shared" ref="O221:Y221" si="49">SUBTOTAL(9,O222:O228)</f>
        <v>0</v>
      </c>
      <c r="P221" s="1646"/>
      <c r="Q221" s="1645">
        <f t="shared" si="49"/>
        <v>0</v>
      </c>
      <c r="R221" s="1645">
        <f t="shared" si="49"/>
        <v>0</v>
      </c>
      <c r="S221" s="1645">
        <f t="shared" si="49"/>
        <v>0</v>
      </c>
      <c r="T221" s="1645">
        <f t="shared" si="49"/>
        <v>0</v>
      </c>
      <c r="U221" s="1645">
        <f t="shared" si="49"/>
        <v>0</v>
      </c>
      <c r="V221" s="1645">
        <f t="shared" si="49"/>
        <v>0</v>
      </c>
      <c r="W221" s="1645">
        <f t="shared" si="49"/>
        <v>0</v>
      </c>
      <c r="X221" s="1646">
        <f t="shared" si="49"/>
        <v>2</v>
      </c>
      <c r="Y221" s="888">
        <f t="shared" si="49"/>
        <v>5410552.7799999993</v>
      </c>
    </row>
    <row r="222" spans="1:30" x14ac:dyDescent="0.2">
      <c r="A222" s="191" t="s">
        <v>278</v>
      </c>
      <c r="B222" s="1651"/>
      <c r="C222" s="1644"/>
      <c r="D222" s="1644"/>
      <c r="E222" s="1644"/>
      <c r="F222" s="1644"/>
      <c r="G222" s="1644"/>
      <c r="H222" s="1644"/>
      <c r="I222" s="1644"/>
      <c r="J222" s="1644"/>
      <c r="K222" s="1644"/>
      <c r="L222" s="1644"/>
      <c r="M222" s="194"/>
      <c r="N222" s="912"/>
      <c r="O222" s="912"/>
      <c r="P222" s="912"/>
      <c r="Q222" s="1644"/>
      <c r="R222" s="1644"/>
      <c r="S222" s="1644"/>
      <c r="T222" s="1644"/>
      <c r="U222" s="1644"/>
      <c r="V222" s="1644"/>
      <c r="W222" s="1644"/>
      <c r="X222" s="912"/>
      <c r="Y222" s="194"/>
    </row>
    <row r="223" spans="1:30" x14ac:dyDescent="0.2">
      <c r="A223" s="191" t="s">
        <v>352</v>
      </c>
      <c r="B223" s="1651"/>
      <c r="C223" s="1644"/>
      <c r="D223" s="1644"/>
      <c r="E223" s="1644"/>
      <c r="F223" s="1644"/>
      <c r="G223" s="1644"/>
      <c r="H223" s="1644"/>
      <c r="I223" s="1644"/>
      <c r="J223" s="1644"/>
      <c r="K223" s="1644"/>
      <c r="L223" s="1644"/>
      <c r="M223" s="194"/>
      <c r="N223" s="912"/>
      <c r="O223" s="912"/>
      <c r="P223" s="912"/>
      <c r="Q223" s="1644"/>
      <c r="R223" s="1644"/>
      <c r="S223" s="1644"/>
      <c r="T223" s="1644"/>
      <c r="U223" s="1644"/>
      <c r="V223" s="1644"/>
      <c r="W223" s="1644"/>
      <c r="X223" s="912"/>
      <c r="Y223" s="194"/>
    </row>
    <row r="224" spans="1:30" x14ac:dyDescent="0.2">
      <c r="A224" s="191" t="s">
        <v>352</v>
      </c>
      <c r="B224" s="1651"/>
      <c r="C224" s="1644"/>
      <c r="D224" s="1644"/>
      <c r="E224" s="1644"/>
      <c r="F224" s="1644"/>
      <c r="G224" s="1644"/>
      <c r="H224" s="1644"/>
      <c r="I224" s="1644"/>
      <c r="J224" s="1644"/>
      <c r="K224" s="1644"/>
      <c r="L224" s="1644"/>
      <c r="M224" s="194"/>
      <c r="N224" s="912"/>
      <c r="O224" s="912"/>
      <c r="P224" s="912"/>
      <c r="Q224" s="1644"/>
      <c r="R224" s="1644"/>
      <c r="S224" s="1644"/>
      <c r="T224" s="1644"/>
      <c r="U224" s="1644"/>
      <c r="V224" s="1644"/>
      <c r="W224" s="1644"/>
      <c r="X224" s="912"/>
      <c r="Y224" s="194"/>
    </row>
    <row r="225" spans="1:25" x14ac:dyDescent="0.2">
      <c r="A225" s="191" t="s">
        <v>352</v>
      </c>
      <c r="B225" s="1651"/>
      <c r="C225" s="1644"/>
      <c r="D225" s="1644"/>
      <c r="E225" s="1644"/>
      <c r="F225" s="1644"/>
      <c r="G225" s="1644"/>
      <c r="H225" s="1644"/>
      <c r="I225" s="1644"/>
      <c r="J225" s="1644"/>
      <c r="K225" s="1644"/>
      <c r="L225" s="1644"/>
      <c r="M225" s="194"/>
      <c r="N225" s="912"/>
      <c r="O225" s="912"/>
      <c r="P225" s="912"/>
      <c r="Q225" s="1644"/>
      <c r="R225" s="1644"/>
      <c r="S225" s="1644"/>
      <c r="T225" s="1644"/>
      <c r="U225" s="1644"/>
      <c r="V225" s="1644"/>
      <c r="W225" s="1644"/>
      <c r="X225" s="912"/>
      <c r="Y225" s="194"/>
    </row>
    <row r="226" spans="1:25" x14ac:dyDescent="0.2">
      <c r="A226" s="191" t="s">
        <v>284</v>
      </c>
      <c r="B226" s="1651">
        <v>1</v>
      </c>
      <c r="C226" s="1644"/>
      <c r="D226" s="1644"/>
      <c r="E226" s="1644"/>
      <c r="F226" s="1644"/>
      <c r="G226" s="1644"/>
      <c r="H226" s="1644"/>
      <c r="I226" s="1644"/>
      <c r="J226" s="1644"/>
      <c r="K226" s="1644"/>
      <c r="L226" s="1644">
        <v>1</v>
      </c>
      <c r="M226" s="192">
        <v>34892.5</v>
      </c>
      <c r="N226" s="912">
        <v>1</v>
      </c>
      <c r="O226" s="912"/>
      <c r="P226" s="912"/>
      <c r="Q226" s="1644"/>
      <c r="R226" s="1644"/>
      <c r="S226" s="1644"/>
      <c r="T226" s="1644"/>
      <c r="U226" s="1644"/>
      <c r="V226" s="1644"/>
      <c r="W226" s="1644"/>
      <c r="X226" s="912">
        <v>1</v>
      </c>
      <c r="Y226" s="192">
        <v>34892.5</v>
      </c>
    </row>
    <row r="227" spans="1:25" x14ac:dyDescent="0.2">
      <c r="A227" s="191" t="s">
        <v>285</v>
      </c>
      <c r="B227" s="1651">
        <v>1</v>
      </c>
      <c r="C227" s="1644"/>
      <c r="D227" s="1644"/>
      <c r="E227" s="1644"/>
      <c r="F227" s="1644"/>
      <c r="G227" s="1644"/>
      <c r="H227" s="1644"/>
      <c r="I227" s="1644"/>
      <c r="J227" s="1644"/>
      <c r="K227" s="1644"/>
      <c r="L227" s="1644">
        <v>1</v>
      </c>
      <c r="M227" s="192">
        <v>36937.68</v>
      </c>
      <c r="N227" s="912">
        <v>1</v>
      </c>
      <c r="O227" s="912"/>
      <c r="P227" s="912"/>
      <c r="Q227" s="1644"/>
      <c r="R227" s="1644"/>
      <c r="S227" s="1644"/>
      <c r="T227" s="1644"/>
      <c r="U227" s="1644"/>
      <c r="V227" s="1644"/>
      <c r="W227" s="1644"/>
      <c r="X227" s="912">
        <v>1</v>
      </c>
      <c r="Y227" s="192">
        <v>36937.68</v>
      </c>
    </row>
    <row r="228" spans="1:25" x14ac:dyDescent="0.2">
      <c r="A228" s="1634" t="s">
        <v>351</v>
      </c>
      <c r="B228" s="1651"/>
      <c r="C228" s="1644"/>
      <c r="D228" s="1644"/>
      <c r="E228" s="1644"/>
      <c r="F228" s="1644"/>
      <c r="G228" s="1644"/>
      <c r="H228" s="1644"/>
      <c r="I228" s="1644"/>
      <c r="J228" s="1644"/>
      <c r="K228" s="1644"/>
      <c r="L228" s="1644"/>
      <c r="M228" s="194">
        <v>5338722.5999999996</v>
      </c>
      <c r="N228" s="912"/>
      <c r="O228" s="912"/>
      <c r="P228" s="912"/>
      <c r="Q228" s="1644"/>
      <c r="R228" s="1644"/>
      <c r="S228" s="1644"/>
      <c r="T228" s="1644"/>
      <c r="U228" s="1644"/>
      <c r="V228" s="1644"/>
      <c r="W228" s="1644"/>
      <c r="X228" s="912"/>
      <c r="Y228" s="194">
        <v>5338722.5999999996</v>
      </c>
    </row>
    <row r="229" spans="1:25" x14ac:dyDescent="0.2">
      <c r="A229" s="193" t="s">
        <v>286</v>
      </c>
      <c r="B229" s="1652">
        <f t="shared" ref="B229:Y229" si="50">SUBTOTAL(9,B230:B235)</f>
        <v>95</v>
      </c>
      <c r="C229" s="1645">
        <f t="shared" si="50"/>
        <v>0</v>
      </c>
      <c r="D229" s="1645"/>
      <c r="E229" s="1645"/>
      <c r="F229" s="1645">
        <f t="shared" si="50"/>
        <v>0</v>
      </c>
      <c r="G229" s="1645">
        <f t="shared" si="50"/>
        <v>0</v>
      </c>
      <c r="H229" s="1645">
        <f t="shared" si="50"/>
        <v>0</v>
      </c>
      <c r="I229" s="1645">
        <f t="shared" si="50"/>
        <v>0</v>
      </c>
      <c r="J229" s="1645">
        <f t="shared" si="50"/>
        <v>0</v>
      </c>
      <c r="K229" s="1645">
        <f t="shared" si="50"/>
        <v>0</v>
      </c>
      <c r="L229" s="1645">
        <f t="shared" si="50"/>
        <v>95</v>
      </c>
      <c r="M229" s="888">
        <f t="shared" si="50"/>
        <v>38082104.189999998</v>
      </c>
      <c r="N229" s="1646">
        <f t="shared" si="50"/>
        <v>95</v>
      </c>
      <c r="O229" s="1646">
        <f t="shared" si="50"/>
        <v>0</v>
      </c>
      <c r="P229" s="1646"/>
      <c r="Q229" s="1645"/>
      <c r="R229" s="1645">
        <f t="shared" si="50"/>
        <v>0</v>
      </c>
      <c r="S229" s="1645">
        <f t="shared" si="50"/>
        <v>0</v>
      </c>
      <c r="T229" s="1645">
        <f t="shared" si="50"/>
        <v>0</v>
      </c>
      <c r="U229" s="1645">
        <f t="shared" si="50"/>
        <v>0</v>
      </c>
      <c r="V229" s="1645">
        <f t="shared" si="50"/>
        <v>0</v>
      </c>
      <c r="W229" s="1645">
        <f t="shared" si="50"/>
        <v>0</v>
      </c>
      <c r="X229" s="1646">
        <f t="shared" si="50"/>
        <v>95</v>
      </c>
      <c r="Y229" s="888">
        <f t="shared" si="50"/>
        <v>41517839.189999998</v>
      </c>
    </row>
    <row r="230" spans="1:25" x14ac:dyDescent="0.2">
      <c r="A230" s="191" t="s">
        <v>287</v>
      </c>
      <c r="B230" s="1651">
        <v>2</v>
      </c>
      <c r="C230" s="1644"/>
      <c r="D230" s="1644"/>
      <c r="E230" s="1644"/>
      <c r="F230" s="1644"/>
      <c r="G230" s="1644"/>
      <c r="H230" s="1644"/>
      <c r="I230" s="1644"/>
      <c r="J230" s="1644"/>
      <c r="K230" s="1644"/>
      <c r="L230" s="1644">
        <v>2</v>
      </c>
      <c r="M230" s="192">
        <v>66339.359999999986</v>
      </c>
      <c r="N230" s="912">
        <v>2</v>
      </c>
      <c r="O230" s="912"/>
      <c r="P230" s="912"/>
      <c r="Q230" s="1644"/>
      <c r="R230" s="1644"/>
      <c r="S230" s="1644"/>
      <c r="T230" s="1644"/>
      <c r="U230" s="1644"/>
      <c r="V230" s="1644"/>
      <c r="W230" s="1644"/>
      <c r="X230" s="912">
        <v>2</v>
      </c>
      <c r="Y230" s="192">
        <v>66339.359999999986</v>
      </c>
    </row>
    <row r="231" spans="1:25" x14ac:dyDescent="0.2">
      <c r="A231" s="191" t="s">
        <v>288</v>
      </c>
      <c r="B231" s="1651"/>
      <c r="C231" s="1644"/>
      <c r="D231" s="1644"/>
      <c r="E231" s="1644"/>
      <c r="F231" s="1644"/>
      <c r="G231" s="1644"/>
      <c r="H231" s="1644"/>
      <c r="I231" s="1644"/>
      <c r="J231" s="1644"/>
      <c r="K231" s="1644"/>
      <c r="L231" s="1644"/>
      <c r="M231" s="192"/>
      <c r="N231" s="912"/>
      <c r="O231" s="912"/>
      <c r="P231" s="912"/>
      <c r="Q231" s="1644"/>
      <c r="R231" s="1644"/>
      <c r="S231" s="1644"/>
      <c r="T231" s="1644"/>
      <c r="U231" s="1644"/>
      <c r="V231" s="1644"/>
      <c r="W231" s="1644"/>
      <c r="X231" s="912"/>
      <c r="Y231" s="192"/>
    </row>
    <row r="232" spans="1:25" x14ac:dyDescent="0.2">
      <c r="A232" s="191" t="s">
        <v>289</v>
      </c>
      <c r="B232" s="1651">
        <v>19</v>
      </c>
      <c r="C232" s="1644"/>
      <c r="D232" s="1644"/>
      <c r="E232" s="1644"/>
      <c r="F232" s="1644"/>
      <c r="G232" s="1644"/>
      <c r="H232" s="1644"/>
      <c r="I232" s="1644"/>
      <c r="J232" s="1644"/>
      <c r="K232" s="1644"/>
      <c r="L232" s="1644">
        <v>19</v>
      </c>
      <c r="M232" s="192">
        <v>617410.82999999996</v>
      </c>
      <c r="N232" s="912">
        <v>19</v>
      </c>
      <c r="O232" s="912"/>
      <c r="P232" s="912"/>
      <c r="Q232" s="1644"/>
      <c r="R232" s="1644"/>
      <c r="S232" s="1644"/>
      <c r="T232" s="1644"/>
      <c r="U232" s="1644"/>
      <c r="V232" s="1644"/>
      <c r="W232" s="1644"/>
      <c r="X232" s="912">
        <v>19</v>
      </c>
      <c r="Y232" s="192">
        <v>617410.82999999996</v>
      </c>
    </row>
    <row r="233" spans="1:25" x14ac:dyDescent="0.2">
      <c r="A233" s="191" t="s">
        <v>290</v>
      </c>
      <c r="B233" s="1651">
        <v>71</v>
      </c>
      <c r="C233" s="1644"/>
      <c r="D233" s="1644"/>
      <c r="E233" s="1644"/>
      <c r="F233" s="1644"/>
      <c r="G233" s="1644"/>
      <c r="H233" s="1644"/>
      <c r="I233" s="1644"/>
      <c r="J233" s="1644"/>
      <c r="K233" s="1644"/>
      <c r="L233" s="1644">
        <v>71</v>
      </c>
      <c r="M233" s="192">
        <v>2252157.7800000003</v>
      </c>
      <c r="N233" s="912">
        <v>71</v>
      </c>
      <c r="O233" s="912"/>
      <c r="P233" s="912"/>
      <c r="Q233" s="1644"/>
      <c r="R233" s="1644"/>
      <c r="S233" s="1644"/>
      <c r="T233" s="1644"/>
      <c r="U233" s="1644"/>
      <c r="V233" s="1644"/>
      <c r="W233" s="1644"/>
      <c r="X233" s="912">
        <v>71</v>
      </c>
      <c r="Y233" s="192">
        <v>2252157.7800000003</v>
      </c>
    </row>
    <row r="234" spans="1:25" x14ac:dyDescent="0.2">
      <c r="A234" s="191" t="s">
        <v>291</v>
      </c>
      <c r="B234" s="1651">
        <v>3</v>
      </c>
      <c r="C234" s="1644"/>
      <c r="D234" s="1644"/>
      <c r="E234" s="1644"/>
      <c r="F234" s="1644"/>
      <c r="G234" s="1644"/>
      <c r="H234" s="1644"/>
      <c r="I234" s="1644"/>
      <c r="J234" s="1644"/>
      <c r="K234" s="1644"/>
      <c r="L234" s="1644">
        <v>3</v>
      </c>
      <c r="M234" s="192">
        <v>95504.22</v>
      </c>
      <c r="N234" s="912">
        <v>3</v>
      </c>
      <c r="O234" s="912"/>
      <c r="P234" s="912"/>
      <c r="Q234" s="1644"/>
      <c r="R234" s="1644"/>
      <c r="S234" s="1644"/>
      <c r="T234" s="1644"/>
      <c r="U234" s="1644"/>
      <c r="V234" s="1644"/>
      <c r="W234" s="1644"/>
      <c r="X234" s="912">
        <v>3</v>
      </c>
      <c r="Y234" s="192">
        <v>95504.22</v>
      </c>
    </row>
    <row r="235" spans="1:25" x14ac:dyDescent="0.2">
      <c r="A235" s="191" t="s">
        <v>286</v>
      </c>
      <c r="B235" s="1651"/>
      <c r="C235" s="1644"/>
      <c r="D235" s="1644"/>
      <c r="E235" s="1644"/>
      <c r="F235" s="1644"/>
      <c r="G235" s="1644"/>
      <c r="H235" s="1644"/>
      <c r="I235" s="1644"/>
      <c r="J235" s="1644"/>
      <c r="K235" s="1644"/>
      <c r="L235" s="1644"/>
      <c r="M235" s="194">
        <v>35050692</v>
      </c>
      <c r="N235" s="912"/>
      <c r="O235" s="912"/>
      <c r="P235" s="912"/>
      <c r="Q235" s="1644"/>
      <c r="R235" s="1644"/>
      <c r="S235" s="1644"/>
      <c r="T235" s="1644"/>
      <c r="U235" s="1644"/>
      <c r="V235" s="1644"/>
      <c r="W235" s="1644"/>
      <c r="X235" s="912"/>
      <c r="Y235" s="194">
        <v>38486427</v>
      </c>
    </row>
    <row r="236" spans="1:25" x14ac:dyDescent="0.2">
      <c r="A236" s="193" t="s">
        <v>293</v>
      </c>
      <c r="B236" s="1652">
        <f t="shared" ref="B236:Y236" si="51">SUBTOTAL(9,B237:B242)</f>
        <v>94</v>
      </c>
      <c r="C236" s="1645">
        <f t="shared" si="51"/>
        <v>0</v>
      </c>
      <c r="D236" s="1645"/>
      <c r="E236" s="1645"/>
      <c r="F236" s="1645">
        <f t="shared" si="51"/>
        <v>0</v>
      </c>
      <c r="G236" s="1645">
        <f t="shared" si="51"/>
        <v>0</v>
      </c>
      <c r="H236" s="1645">
        <f t="shared" si="51"/>
        <v>0</v>
      </c>
      <c r="I236" s="1645">
        <f t="shared" si="51"/>
        <v>0</v>
      </c>
      <c r="J236" s="1645">
        <f t="shared" si="51"/>
        <v>0</v>
      </c>
      <c r="K236" s="1645">
        <f t="shared" si="51"/>
        <v>0</v>
      </c>
      <c r="L236" s="1645">
        <f t="shared" si="51"/>
        <v>94</v>
      </c>
      <c r="M236" s="888">
        <f t="shared" si="51"/>
        <v>7142228.6800000016</v>
      </c>
      <c r="N236" s="1646">
        <f t="shared" si="51"/>
        <v>94</v>
      </c>
      <c r="O236" s="1646">
        <f t="shared" si="51"/>
        <v>0</v>
      </c>
      <c r="P236" s="1646"/>
      <c r="Q236" s="1645"/>
      <c r="R236" s="1645">
        <f t="shared" si="51"/>
        <v>0</v>
      </c>
      <c r="S236" s="1645">
        <f t="shared" si="51"/>
        <v>0</v>
      </c>
      <c r="T236" s="1645">
        <f t="shared" si="51"/>
        <v>0</v>
      </c>
      <c r="U236" s="1645">
        <f t="shared" si="51"/>
        <v>0</v>
      </c>
      <c r="V236" s="1645">
        <f t="shared" si="51"/>
        <v>0</v>
      </c>
      <c r="W236" s="1645">
        <f t="shared" si="51"/>
        <v>0</v>
      </c>
      <c r="X236" s="1646">
        <f t="shared" si="51"/>
        <v>94</v>
      </c>
      <c r="Y236" s="888">
        <f t="shared" si="51"/>
        <v>7462506.2800000012</v>
      </c>
    </row>
    <row r="237" spans="1:25" x14ac:dyDescent="0.2">
      <c r="A237" s="191" t="s">
        <v>294</v>
      </c>
      <c r="B237" s="1651">
        <v>79</v>
      </c>
      <c r="C237" s="1644"/>
      <c r="D237" s="1644"/>
      <c r="E237" s="1644"/>
      <c r="F237" s="1644"/>
      <c r="G237" s="1644"/>
      <c r="H237" s="1644"/>
      <c r="I237" s="1644"/>
      <c r="J237" s="1644"/>
      <c r="K237" s="1644"/>
      <c r="L237" s="1644">
        <v>79</v>
      </c>
      <c r="M237" s="192">
        <v>2419663.7800000021</v>
      </c>
      <c r="N237" s="912">
        <v>79</v>
      </c>
      <c r="O237" s="912"/>
      <c r="P237" s="912"/>
      <c r="Q237" s="1644"/>
      <c r="R237" s="1644"/>
      <c r="S237" s="1644"/>
      <c r="T237" s="1644"/>
      <c r="U237" s="1644"/>
      <c r="V237" s="1644"/>
      <c r="W237" s="1644"/>
      <c r="X237" s="912">
        <v>79</v>
      </c>
      <c r="Y237" s="192">
        <v>2419663.7800000021</v>
      </c>
    </row>
    <row r="238" spans="1:25" x14ac:dyDescent="0.2">
      <c r="A238" s="191" t="s">
        <v>295</v>
      </c>
      <c r="B238" s="1651">
        <v>3</v>
      </c>
      <c r="C238" s="1644"/>
      <c r="D238" s="1644"/>
      <c r="E238" s="1644"/>
      <c r="F238" s="1644"/>
      <c r="G238" s="1644"/>
      <c r="H238" s="1644"/>
      <c r="I238" s="1644"/>
      <c r="J238" s="1644"/>
      <c r="K238" s="1644"/>
      <c r="L238" s="1644">
        <v>3</v>
      </c>
      <c r="M238" s="192">
        <v>92008.38</v>
      </c>
      <c r="N238" s="912">
        <v>3</v>
      </c>
      <c r="O238" s="912"/>
      <c r="P238" s="912"/>
      <c r="Q238" s="1644"/>
      <c r="R238" s="1644"/>
      <c r="S238" s="1644"/>
      <c r="T238" s="1644"/>
      <c r="U238" s="1644"/>
      <c r="V238" s="1644"/>
      <c r="W238" s="1644"/>
      <c r="X238" s="912">
        <v>3</v>
      </c>
      <c r="Y238" s="192">
        <v>92008.38</v>
      </c>
    </row>
    <row r="239" spans="1:25" x14ac:dyDescent="0.2">
      <c r="A239" s="191" t="s">
        <v>296</v>
      </c>
      <c r="B239" s="1651">
        <v>9</v>
      </c>
      <c r="C239" s="1644"/>
      <c r="D239" s="1644"/>
      <c r="E239" s="1644"/>
      <c r="F239" s="1644"/>
      <c r="G239" s="1644"/>
      <c r="H239" s="1644"/>
      <c r="I239" s="1644"/>
      <c r="J239" s="1644"/>
      <c r="K239" s="1644"/>
      <c r="L239" s="1644">
        <v>9</v>
      </c>
      <c r="M239" s="194">
        <v>275302.77</v>
      </c>
      <c r="N239" s="912">
        <v>9</v>
      </c>
      <c r="O239" s="912"/>
      <c r="P239" s="912"/>
      <c r="Q239" s="1644"/>
      <c r="R239" s="1644"/>
      <c r="S239" s="1644"/>
      <c r="T239" s="1644"/>
      <c r="U239" s="1644"/>
      <c r="V239" s="1644"/>
      <c r="W239" s="1644"/>
      <c r="X239" s="912">
        <v>9</v>
      </c>
      <c r="Y239" s="194">
        <v>275302.77</v>
      </c>
    </row>
    <row r="240" spans="1:25" x14ac:dyDescent="0.2">
      <c r="A240" s="191" t="s">
        <v>297</v>
      </c>
      <c r="B240" s="1651">
        <v>3</v>
      </c>
      <c r="C240" s="1644"/>
      <c r="D240" s="1644"/>
      <c r="E240" s="1644"/>
      <c r="F240" s="1644"/>
      <c r="G240" s="1644"/>
      <c r="H240" s="1644"/>
      <c r="I240" s="1644"/>
      <c r="J240" s="1644"/>
      <c r="K240" s="1644"/>
      <c r="L240" s="1644">
        <v>3</v>
      </c>
      <c r="M240" s="194">
        <v>91415.55</v>
      </c>
      <c r="N240" s="912">
        <v>3</v>
      </c>
      <c r="O240" s="912"/>
      <c r="P240" s="912"/>
      <c r="Q240" s="1644"/>
      <c r="R240" s="1644"/>
      <c r="S240" s="1644"/>
      <c r="T240" s="1644"/>
      <c r="U240" s="1644"/>
      <c r="V240" s="1644"/>
      <c r="W240" s="1644"/>
      <c r="X240" s="912">
        <v>3</v>
      </c>
      <c r="Y240" s="194">
        <v>91415.55</v>
      </c>
    </row>
    <row r="241" spans="1:30" x14ac:dyDescent="0.2">
      <c r="A241" s="191" t="s">
        <v>298</v>
      </c>
      <c r="B241" s="1651"/>
      <c r="C241" s="1644"/>
      <c r="D241" s="1644"/>
      <c r="E241" s="1644"/>
      <c r="F241" s="1644"/>
      <c r="G241" s="1644"/>
      <c r="H241" s="1644"/>
      <c r="I241" s="1644"/>
      <c r="J241" s="1644"/>
      <c r="K241" s="1644"/>
      <c r="L241" s="1644"/>
      <c r="M241" s="194"/>
      <c r="N241" s="912"/>
      <c r="O241" s="912"/>
      <c r="P241" s="912"/>
      <c r="Q241" s="1644"/>
      <c r="R241" s="1644"/>
      <c r="S241" s="1644"/>
      <c r="T241" s="1644"/>
      <c r="U241" s="1644"/>
      <c r="V241" s="1644"/>
      <c r="W241" s="1644"/>
      <c r="X241" s="912"/>
      <c r="Y241" s="194"/>
    </row>
    <row r="242" spans="1:30" x14ac:dyDescent="0.2">
      <c r="A242" s="191" t="s">
        <v>293</v>
      </c>
      <c r="B242" s="1651"/>
      <c r="C242" s="1644"/>
      <c r="D242" s="1644"/>
      <c r="E242" s="1644"/>
      <c r="F242" s="1644"/>
      <c r="G242" s="1644"/>
      <c r="H242" s="1644"/>
      <c r="I242" s="1644"/>
      <c r="J242" s="1644"/>
      <c r="K242" s="1644"/>
      <c r="L242" s="1644"/>
      <c r="M242" s="194">
        <v>4263838.2</v>
      </c>
      <c r="N242" s="912"/>
      <c r="O242" s="912"/>
      <c r="P242" s="912"/>
      <c r="Q242" s="1644"/>
      <c r="R242" s="1644"/>
      <c r="S242" s="1644"/>
      <c r="T242" s="1644"/>
      <c r="U242" s="1644"/>
      <c r="V242" s="1644"/>
      <c r="W242" s="1644"/>
      <c r="X242" s="912"/>
      <c r="Y242" s="194">
        <v>4584115.8</v>
      </c>
    </row>
    <row r="243" spans="1:30" x14ac:dyDescent="0.2">
      <c r="A243" s="193" t="s">
        <v>300</v>
      </c>
      <c r="B243" s="1652">
        <f t="shared" ref="B243:Y243" si="52">SUBTOTAL(9,B244:B246)</f>
        <v>9</v>
      </c>
      <c r="C243" s="1645">
        <f t="shared" si="52"/>
        <v>0</v>
      </c>
      <c r="D243" s="1645"/>
      <c r="E243" s="1645"/>
      <c r="F243" s="1645">
        <f t="shared" si="52"/>
        <v>0</v>
      </c>
      <c r="G243" s="1645">
        <f t="shared" si="52"/>
        <v>0</v>
      </c>
      <c r="H243" s="1645">
        <f t="shared" si="52"/>
        <v>0</v>
      </c>
      <c r="I243" s="1645">
        <f t="shared" si="52"/>
        <v>0</v>
      </c>
      <c r="J243" s="1645">
        <f t="shared" si="52"/>
        <v>0</v>
      </c>
      <c r="K243" s="1645">
        <f t="shared" si="52"/>
        <v>0</v>
      </c>
      <c r="L243" s="1645">
        <f t="shared" si="52"/>
        <v>9</v>
      </c>
      <c r="M243" s="888">
        <f t="shared" si="52"/>
        <v>1100441.94</v>
      </c>
      <c r="N243" s="1646">
        <f t="shared" si="52"/>
        <v>9</v>
      </c>
      <c r="O243" s="1646">
        <f t="shared" si="52"/>
        <v>0</v>
      </c>
      <c r="P243" s="1646"/>
      <c r="Q243" s="1645"/>
      <c r="R243" s="1645">
        <f t="shared" si="52"/>
        <v>0</v>
      </c>
      <c r="S243" s="1645">
        <f t="shared" si="52"/>
        <v>0</v>
      </c>
      <c r="T243" s="1645">
        <f t="shared" si="52"/>
        <v>0</v>
      </c>
      <c r="U243" s="1645">
        <f t="shared" si="52"/>
        <v>0</v>
      </c>
      <c r="V243" s="1645">
        <f t="shared" si="52"/>
        <v>0</v>
      </c>
      <c r="W243" s="1645">
        <f t="shared" si="52"/>
        <v>0</v>
      </c>
      <c r="X243" s="1646">
        <f t="shared" si="52"/>
        <v>9</v>
      </c>
      <c r="Y243" s="888">
        <f t="shared" si="52"/>
        <v>1100441.94</v>
      </c>
    </row>
    <row r="244" spans="1:30" x14ac:dyDescent="0.2">
      <c r="A244" s="191" t="s">
        <v>302</v>
      </c>
      <c r="B244" s="1651">
        <v>8</v>
      </c>
      <c r="C244" s="1644"/>
      <c r="D244" s="1644"/>
      <c r="E244" s="1644"/>
      <c r="F244" s="1644"/>
      <c r="G244" s="1644"/>
      <c r="H244" s="1644"/>
      <c r="I244" s="1644"/>
      <c r="J244" s="1644"/>
      <c r="K244" s="1644"/>
      <c r="L244" s="1644">
        <v>8</v>
      </c>
      <c r="M244" s="192">
        <v>242659.00000000003</v>
      </c>
      <c r="N244" s="912">
        <v>8</v>
      </c>
      <c r="O244" s="912"/>
      <c r="P244" s="912"/>
      <c r="Q244" s="1644"/>
      <c r="R244" s="1644"/>
      <c r="S244" s="1644"/>
      <c r="T244" s="1644"/>
      <c r="U244" s="1644"/>
      <c r="V244" s="1644"/>
      <c r="W244" s="1644"/>
      <c r="X244" s="912">
        <v>8</v>
      </c>
      <c r="Y244" s="192">
        <v>242659.00000000003</v>
      </c>
    </row>
    <row r="245" spans="1:30" x14ac:dyDescent="0.2">
      <c r="A245" s="191" t="s">
        <v>303</v>
      </c>
      <c r="B245" s="1651">
        <v>1</v>
      </c>
      <c r="C245" s="1644"/>
      <c r="D245" s="1644"/>
      <c r="E245" s="1644"/>
      <c r="F245" s="1644"/>
      <c r="G245" s="1644"/>
      <c r="H245" s="1644"/>
      <c r="I245" s="1644"/>
      <c r="J245" s="1644"/>
      <c r="K245" s="1644"/>
      <c r="L245" s="1644">
        <v>1</v>
      </c>
      <c r="M245" s="192">
        <v>30256.34</v>
      </c>
      <c r="N245" s="912">
        <v>1</v>
      </c>
      <c r="O245" s="912"/>
      <c r="P245" s="912"/>
      <c r="Q245" s="1644"/>
      <c r="R245" s="1644"/>
      <c r="S245" s="1644"/>
      <c r="T245" s="1644"/>
      <c r="U245" s="1644"/>
      <c r="V245" s="1644"/>
      <c r="W245" s="1644"/>
      <c r="X245" s="912">
        <v>1</v>
      </c>
      <c r="Y245" s="192">
        <v>30256.34</v>
      </c>
    </row>
    <row r="246" spans="1:30" x14ac:dyDescent="0.2">
      <c r="A246" s="191" t="s">
        <v>300</v>
      </c>
      <c r="B246" s="1651"/>
      <c r="C246" s="1644"/>
      <c r="D246" s="1644"/>
      <c r="E246" s="1644"/>
      <c r="F246" s="1644"/>
      <c r="G246" s="1644"/>
      <c r="H246" s="1644"/>
      <c r="I246" s="1644"/>
      <c r="J246" s="1644"/>
      <c r="K246" s="1644"/>
      <c r="L246" s="1644"/>
      <c r="M246" s="194">
        <v>827526.6</v>
      </c>
      <c r="N246" s="912"/>
      <c r="O246" s="912"/>
      <c r="P246" s="912"/>
      <c r="Q246" s="1644"/>
      <c r="R246" s="1644"/>
      <c r="S246" s="1644"/>
      <c r="T246" s="1644"/>
      <c r="U246" s="1644"/>
      <c r="V246" s="1644"/>
      <c r="W246" s="1644"/>
      <c r="X246" s="912"/>
      <c r="Y246" s="194">
        <v>827526.6</v>
      </c>
    </row>
    <row r="247" spans="1:30" x14ac:dyDescent="0.2">
      <c r="A247" s="191"/>
      <c r="B247" s="1651"/>
      <c r="C247" s="1644"/>
      <c r="D247" s="1644"/>
      <c r="E247" s="1644"/>
      <c r="F247" s="1644"/>
      <c r="G247" s="1644"/>
      <c r="H247" s="1644"/>
      <c r="I247" s="1644"/>
      <c r="J247" s="1644"/>
      <c r="K247" s="1644"/>
      <c r="L247" s="1644"/>
      <c r="M247" s="194"/>
      <c r="N247" s="912"/>
      <c r="O247" s="912"/>
      <c r="P247" s="912"/>
      <c r="Q247" s="1644"/>
      <c r="R247" s="1644"/>
      <c r="S247" s="1644"/>
      <c r="T247" s="1644"/>
      <c r="U247" s="1644"/>
      <c r="V247" s="1644"/>
      <c r="W247" s="1644"/>
      <c r="X247" s="912"/>
      <c r="Y247" s="194"/>
    </row>
    <row r="248" spans="1:30" x14ac:dyDescent="0.2">
      <c r="A248" s="193" t="s">
        <v>307</v>
      </c>
      <c r="B248" s="1652"/>
      <c r="C248" s="1645"/>
      <c r="D248" s="1645"/>
      <c r="E248" s="1645">
        <v>972</v>
      </c>
      <c r="F248" s="1645"/>
      <c r="G248" s="1645"/>
      <c r="H248" s="1645"/>
      <c r="I248" s="1645"/>
      <c r="J248" s="1645"/>
      <c r="K248" s="1645"/>
      <c r="L248" s="1645">
        <f>SUM(E248:K248)</f>
        <v>972</v>
      </c>
      <c r="M248" s="888">
        <v>47655058</v>
      </c>
      <c r="N248" s="1646"/>
      <c r="O248" s="1646"/>
      <c r="P248" s="1646"/>
      <c r="Q248" s="1645">
        <v>1059</v>
      </c>
      <c r="R248" s="1645"/>
      <c r="S248" s="1645"/>
      <c r="T248" s="1645"/>
      <c r="U248" s="1645"/>
      <c r="V248" s="1645"/>
      <c r="W248" s="1645"/>
      <c r="X248" s="1646">
        <f>SUM(O248:W248)</f>
        <v>1059</v>
      </c>
      <c r="Y248" s="888">
        <v>50281544</v>
      </c>
    </row>
    <row r="249" spans="1:30" s="186" customFormat="1" ht="13.5" thickBot="1" x14ac:dyDescent="0.25">
      <c r="A249" s="894"/>
      <c r="B249" s="1653"/>
      <c r="C249" s="1647"/>
      <c r="D249" s="1647"/>
      <c r="E249" s="1647"/>
      <c r="F249" s="1647"/>
      <c r="G249" s="1647"/>
      <c r="H249" s="1647"/>
      <c r="I249" s="1647"/>
      <c r="J249" s="1647"/>
      <c r="K249" s="1647"/>
      <c r="L249" s="1647"/>
      <c r="M249" s="1649"/>
      <c r="N249" s="1648"/>
      <c r="O249" s="1648"/>
      <c r="P249" s="1648"/>
      <c r="Q249" s="1647"/>
      <c r="R249" s="1647"/>
      <c r="S249" s="1647"/>
      <c r="T249" s="1647"/>
      <c r="U249" s="1647"/>
      <c r="V249" s="1647"/>
      <c r="W249" s="1647"/>
      <c r="X249" s="1648"/>
      <c r="Y249" s="1649"/>
      <c r="Z249" s="181"/>
      <c r="AA249" s="1654"/>
      <c r="AB249" s="1654"/>
      <c r="AC249" s="1580"/>
      <c r="AD249" s="1580"/>
    </row>
    <row r="250" spans="1:30" ht="13.5" thickBot="1" x14ac:dyDescent="0.25">
      <c r="A250" s="188" t="s">
        <v>350</v>
      </c>
      <c r="B250" s="1553">
        <f>SUM(B248,B243,B236,B229,B221)</f>
        <v>200</v>
      </c>
      <c r="C250" s="195">
        <f t="shared" ref="C250:L250" si="53">SUM(C248,C243,C236,C229,C221)</f>
        <v>0</v>
      </c>
      <c r="D250" s="195"/>
      <c r="E250" s="195">
        <f t="shared" si="53"/>
        <v>972</v>
      </c>
      <c r="F250" s="195">
        <f t="shared" si="53"/>
        <v>0</v>
      </c>
      <c r="G250" s="195">
        <f t="shared" si="53"/>
        <v>0</v>
      </c>
      <c r="H250" s="195">
        <f t="shared" si="53"/>
        <v>0</v>
      </c>
      <c r="I250" s="195">
        <f t="shared" si="53"/>
        <v>0</v>
      </c>
      <c r="J250" s="195">
        <f t="shared" si="53"/>
        <v>0</v>
      </c>
      <c r="K250" s="195">
        <f t="shared" si="53"/>
        <v>0</v>
      </c>
      <c r="L250" s="195">
        <f t="shared" si="53"/>
        <v>1172</v>
      </c>
      <c r="M250" s="1552">
        <f>+M221+M229+M236+M243+M248</f>
        <v>99390385.590000004</v>
      </c>
      <c r="N250" s="896">
        <f>SUM(N243,N236,N229,N221,N248)</f>
        <v>200</v>
      </c>
      <c r="O250" s="896">
        <f t="shared" ref="O250:Y250" si="54">SUM(O243,O236,O229,O221,O248)</f>
        <v>0</v>
      </c>
      <c r="P250" s="896">
        <f t="shared" si="54"/>
        <v>0</v>
      </c>
      <c r="Q250" s="896">
        <f t="shared" si="54"/>
        <v>1059</v>
      </c>
      <c r="R250" s="896">
        <f t="shared" si="54"/>
        <v>0</v>
      </c>
      <c r="S250" s="896">
        <f t="shared" si="54"/>
        <v>0</v>
      </c>
      <c r="T250" s="896">
        <f t="shared" si="54"/>
        <v>0</v>
      </c>
      <c r="U250" s="896">
        <f t="shared" si="54"/>
        <v>0</v>
      </c>
      <c r="V250" s="896">
        <f t="shared" si="54"/>
        <v>0</v>
      </c>
      <c r="W250" s="896">
        <f t="shared" si="54"/>
        <v>0</v>
      </c>
      <c r="X250" s="896">
        <f t="shared" si="54"/>
        <v>1259</v>
      </c>
      <c r="Y250" s="2022">
        <f t="shared" si="54"/>
        <v>105772884.19</v>
      </c>
    </row>
  </sheetData>
  <mergeCells count="8">
    <mergeCell ref="B218:M218"/>
    <mergeCell ref="N218:Y218"/>
    <mergeCell ref="B4:M4"/>
    <mergeCell ref="N4:Y4"/>
    <mergeCell ref="B135:M135"/>
    <mergeCell ref="N135:Y135"/>
    <mergeCell ref="B178:M178"/>
    <mergeCell ref="N178:Y178"/>
  </mergeCell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104"/>
  <sheetViews>
    <sheetView topLeftCell="A61" zoomScale="80" zoomScaleNormal="80" workbookViewId="0">
      <selection activeCell="A80" sqref="A80"/>
    </sheetView>
  </sheetViews>
  <sheetFormatPr baseColWidth="10" defaultColWidth="14.42578125" defaultRowHeight="12.75" x14ac:dyDescent="0.2"/>
  <cols>
    <col min="1" max="1" width="70" style="929" customWidth="1"/>
    <col min="2" max="9" width="14.7109375" style="933" customWidth="1"/>
    <col min="10" max="22" width="11.42578125" style="929" customWidth="1"/>
    <col min="23" max="16384" width="14.42578125" style="929"/>
  </cols>
  <sheetData>
    <row r="1" spans="1:22" s="941" customFormat="1" x14ac:dyDescent="0.2">
      <c r="A1" s="941" t="s">
        <v>16150</v>
      </c>
      <c r="B1" s="944"/>
      <c r="C1" s="944"/>
      <c r="D1" s="944"/>
      <c r="E1" s="944"/>
      <c r="F1" s="944"/>
      <c r="G1" s="945"/>
      <c r="H1" s="946"/>
      <c r="I1" s="946"/>
    </row>
    <row r="2" spans="1:22" s="942" customFormat="1" ht="12" customHeight="1" x14ac:dyDescent="0.2">
      <c r="A2" s="411" t="s">
        <v>133</v>
      </c>
      <c r="B2" s="947"/>
      <c r="C2" s="947"/>
      <c r="D2" s="947"/>
      <c r="E2" s="947"/>
      <c r="F2" s="947"/>
      <c r="G2" s="947"/>
      <c r="H2" s="947"/>
      <c r="I2" s="947"/>
      <c r="J2" s="943"/>
      <c r="K2" s="943"/>
      <c r="L2" s="943"/>
      <c r="M2" s="943"/>
      <c r="N2" s="943"/>
      <c r="O2" s="943"/>
      <c r="P2" s="943"/>
      <c r="Q2" s="943"/>
      <c r="R2" s="943"/>
      <c r="S2" s="943"/>
      <c r="T2" s="943"/>
      <c r="U2" s="943"/>
      <c r="V2" s="943"/>
    </row>
    <row r="3" spans="1:22" s="942" customFormat="1" ht="12" customHeight="1" thickBot="1" x14ac:dyDescent="0.25">
      <c r="A3" s="943" t="s">
        <v>1690</v>
      </c>
      <c r="B3" s="948"/>
      <c r="C3" s="949"/>
      <c r="D3" s="949"/>
      <c r="E3" s="948"/>
      <c r="F3" s="949"/>
      <c r="G3" s="949"/>
      <c r="H3" s="949"/>
      <c r="I3" s="949"/>
      <c r="J3" s="950"/>
      <c r="K3" s="950"/>
      <c r="L3" s="950"/>
      <c r="M3" s="950"/>
      <c r="N3" s="950"/>
      <c r="O3" s="950"/>
      <c r="P3" s="950"/>
      <c r="Q3" s="950"/>
      <c r="R3" s="950"/>
      <c r="S3" s="950"/>
      <c r="T3" s="950"/>
      <c r="U3" s="950"/>
      <c r="V3" s="950"/>
    </row>
    <row r="4" spans="1:22" ht="17.25" customHeight="1" thickBot="1" x14ac:dyDescent="0.25">
      <c r="A4" s="951" t="s">
        <v>259</v>
      </c>
      <c r="B4" s="2163" t="s">
        <v>16151</v>
      </c>
      <c r="C4" s="2164"/>
      <c r="D4" s="2165" t="s">
        <v>16152</v>
      </c>
      <c r="E4" s="2166"/>
      <c r="F4" s="2165" t="s">
        <v>16153</v>
      </c>
      <c r="G4" s="2167"/>
      <c r="H4" s="2165" t="s">
        <v>16154</v>
      </c>
      <c r="I4" s="2167"/>
      <c r="J4" s="952"/>
      <c r="K4" s="952"/>
      <c r="L4" s="952"/>
      <c r="M4" s="952"/>
      <c r="N4" s="952"/>
      <c r="O4" s="952"/>
      <c r="P4" s="952"/>
      <c r="Q4" s="952"/>
      <c r="R4" s="952"/>
      <c r="S4" s="952"/>
      <c r="T4" s="952"/>
      <c r="U4" s="952"/>
      <c r="V4" s="952"/>
    </row>
    <row r="5" spans="1:22" ht="24" customHeight="1" x14ac:dyDescent="0.2">
      <c r="A5" s="953" t="s">
        <v>262</v>
      </c>
      <c r="B5" s="1973" t="s">
        <v>16155</v>
      </c>
      <c r="C5" s="954" t="s">
        <v>16156</v>
      </c>
      <c r="D5" s="1973" t="s">
        <v>16155</v>
      </c>
      <c r="E5" s="954" t="s">
        <v>16156</v>
      </c>
      <c r="F5" s="1973" t="s">
        <v>16155</v>
      </c>
      <c r="G5" s="954" t="s">
        <v>16156</v>
      </c>
      <c r="H5" s="1973" t="s">
        <v>16155</v>
      </c>
      <c r="I5" s="954" t="s">
        <v>16156</v>
      </c>
      <c r="J5" s="955"/>
      <c r="K5" s="955"/>
      <c r="L5" s="955"/>
      <c r="M5" s="955"/>
      <c r="N5" s="955"/>
      <c r="O5" s="955"/>
      <c r="P5" s="955"/>
      <c r="Q5" s="955"/>
      <c r="R5" s="955"/>
      <c r="S5" s="955"/>
      <c r="T5" s="955"/>
      <c r="U5" s="955"/>
      <c r="V5" s="955"/>
    </row>
    <row r="6" spans="1:22" s="930" customFormat="1" ht="12" customHeight="1" x14ac:dyDescent="0.2">
      <c r="A6" s="934" t="s">
        <v>16157</v>
      </c>
      <c r="B6" s="936">
        <v>136386</v>
      </c>
      <c r="C6" s="939">
        <v>6231218758</v>
      </c>
      <c r="D6" s="936">
        <v>145695</v>
      </c>
      <c r="E6" s="939">
        <v>6432292206</v>
      </c>
      <c r="F6" s="936">
        <v>145804</v>
      </c>
      <c r="G6" s="939">
        <v>6580539816</v>
      </c>
      <c r="H6" s="1975">
        <f>+F6-D6</f>
        <v>109</v>
      </c>
      <c r="I6" s="1976">
        <f>+G6-E6</f>
        <v>148247610</v>
      </c>
      <c r="J6" s="956"/>
      <c r="K6" s="956"/>
      <c r="L6" s="956"/>
      <c r="M6" s="956"/>
      <c r="N6" s="956"/>
      <c r="O6" s="956"/>
      <c r="P6" s="956"/>
      <c r="Q6" s="956"/>
      <c r="R6" s="956"/>
      <c r="S6" s="956"/>
      <c r="T6" s="956"/>
      <c r="U6" s="956"/>
      <c r="V6" s="956"/>
    </row>
    <row r="7" spans="1:22" s="930" customFormat="1" ht="12" customHeight="1" x14ac:dyDescent="0.2">
      <c r="A7" s="934" t="s">
        <v>16158</v>
      </c>
      <c r="B7" s="936"/>
      <c r="C7" s="939"/>
      <c r="D7" s="936"/>
      <c r="E7" s="939"/>
      <c r="F7" s="936"/>
      <c r="G7" s="939"/>
      <c r="H7" s="936"/>
      <c r="I7" s="939"/>
      <c r="J7" s="956"/>
      <c r="K7" s="956"/>
      <c r="L7" s="956"/>
      <c r="M7" s="956"/>
      <c r="N7" s="956"/>
      <c r="O7" s="956"/>
      <c r="P7" s="956"/>
      <c r="Q7" s="956"/>
      <c r="R7" s="956"/>
      <c r="S7" s="956"/>
      <c r="T7" s="956"/>
      <c r="U7" s="956"/>
      <c r="V7" s="956"/>
    </row>
    <row r="8" spans="1:22" s="930" customFormat="1" ht="12" customHeight="1" x14ac:dyDescent="0.2">
      <c r="A8" s="934" t="s">
        <v>16159</v>
      </c>
      <c r="B8" s="936"/>
      <c r="C8" s="939"/>
      <c r="D8" s="936"/>
      <c r="E8" s="939"/>
      <c r="F8" s="936"/>
      <c r="G8" s="939"/>
      <c r="H8" s="936"/>
      <c r="I8" s="939"/>
      <c r="J8" s="956"/>
      <c r="K8" s="956"/>
      <c r="L8" s="956"/>
      <c r="M8" s="956"/>
      <c r="N8" s="956"/>
      <c r="O8" s="956"/>
      <c r="P8" s="956"/>
      <c r="Q8" s="956"/>
      <c r="R8" s="956"/>
      <c r="S8" s="956"/>
      <c r="T8" s="956"/>
      <c r="U8" s="956"/>
      <c r="V8" s="956"/>
    </row>
    <row r="9" spans="1:22" s="930" customFormat="1" ht="12" customHeight="1" x14ac:dyDescent="0.2">
      <c r="A9" s="940" t="s">
        <v>16160</v>
      </c>
      <c r="B9" s="936"/>
      <c r="C9" s="939"/>
      <c r="D9" s="936"/>
      <c r="E9" s="939"/>
      <c r="F9" s="936"/>
      <c r="G9" s="939"/>
      <c r="H9" s="936"/>
      <c r="I9" s="939"/>
      <c r="J9" s="956"/>
      <c r="K9" s="956"/>
      <c r="L9" s="956"/>
      <c r="M9" s="956"/>
      <c r="N9" s="956"/>
      <c r="O9" s="956"/>
      <c r="P9" s="956"/>
      <c r="Q9" s="956"/>
      <c r="R9" s="956"/>
      <c r="S9" s="956"/>
      <c r="T9" s="956"/>
      <c r="U9" s="956"/>
      <c r="V9" s="956"/>
    </row>
    <row r="10" spans="1:22" s="930" customFormat="1" ht="12" customHeight="1" x14ac:dyDescent="0.2">
      <c r="A10" s="934" t="s">
        <v>16161</v>
      </c>
      <c r="B10" s="936"/>
      <c r="C10" s="939"/>
      <c r="D10" s="936"/>
      <c r="E10" s="939"/>
      <c r="F10" s="936"/>
      <c r="G10" s="939"/>
      <c r="H10" s="936"/>
      <c r="I10" s="939"/>
      <c r="J10" s="956"/>
      <c r="K10" s="956"/>
      <c r="L10" s="956"/>
      <c r="M10" s="956"/>
      <c r="N10" s="956"/>
      <c r="O10" s="956"/>
      <c r="P10" s="956"/>
      <c r="Q10" s="956"/>
      <c r="R10" s="956"/>
      <c r="S10" s="956"/>
      <c r="T10" s="956"/>
      <c r="U10" s="956"/>
      <c r="V10" s="956"/>
    </row>
    <row r="11" spans="1:22" s="930" customFormat="1" ht="12" customHeight="1" x14ac:dyDescent="0.2">
      <c r="A11" s="940" t="s">
        <v>16162</v>
      </c>
      <c r="B11" s="936">
        <v>136386</v>
      </c>
      <c r="C11" s="939">
        <v>130131710</v>
      </c>
      <c r="D11" s="936">
        <v>145695</v>
      </c>
      <c r="E11" s="939">
        <v>139442998</v>
      </c>
      <c r="F11" s="936">
        <v>145804</v>
      </c>
      <c r="G11" s="939">
        <v>141365766</v>
      </c>
      <c r="H11" s="1975">
        <f>+F11-D11</f>
        <v>109</v>
      </c>
      <c r="I11" s="1976">
        <f>+G11-E11</f>
        <v>1922768</v>
      </c>
      <c r="J11" s="956"/>
      <c r="K11" s="956"/>
      <c r="L11" s="956"/>
      <c r="M11" s="956"/>
      <c r="N11" s="956"/>
      <c r="O11" s="956"/>
      <c r="P11" s="956"/>
      <c r="Q11" s="956"/>
      <c r="R11" s="956"/>
      <c r="S11" s="956"/>
      <c r="T11" s="956"/>
      <c r="U11" s="956"/>
      <c r="V11" s="956"/>
    </row>
    <row r="12" spans="1:22" s="930" customFormat="1" ht="12" customHeight="1" x14ac:dyDescent="0.2">
      <c r="A12" s="934" t="s">
        <v>16163</v>
      </c>
      <c r="B12" s="936"/>
      <c r="C12" s="939"/>
      <c r="D12" s="936"/>
      <c r="E12" s="939"/>
      <c r="F12" s="936"/>
      <c r="G12" s="939"/>
      <c r="H12" s="936"/>
      <c r="I12" s="939"/>
      <c r="J12" s="956"/>
      <c r="K12" s="956"/>
      <c r="L12" s="956"/>
      <c r="M12" s="956"/>
      <c r="N12" s="956"/>
      <c r="O12" s="956"/>
      <c r="P12" s="956"/>
      <c r="Q12" s="956"/>
      <c r="R12" s="956"/>
      <c r="S12" s="956"/>
      <c r="T12" s="956"/>
      <c r="U12" s="956"/>
      <c r="V12" s="956"/>
    </row>
    <row r="13" spans="1:22" s="930" customFormat="1" ht="12" customHeight="1" x14ac:dyDescent="0.2">
      <c r="A13" s="934" t="s">
        <v>16164</v>
      </c>
      <c r="B13" s="936">
        <v>136386</v>
      </c>
      <c r="C13" s="939">
        <v>109792003</v>
      </c>
      <c r="D13" s="936">
        <v>145695</v>
      </c>
      <c r="E13" s="939">
        <v>29881364</v>
      </c>
      <c r="F13" s="936">
        <v>145804</v>
      </c>
      <c r="G13" s="939">
        <v>24740093</v>
      </c>
      <c r="H13" s="1975">
        <f>+F13-D13</f>
        <v>109</v>
      </c>
      <c r="I13" s="1976">
        <f>+G13-E13</f>
        <v>-5141271</v>
      </c>
      <c r="J13" s="956"/>
      <c r="K13" s="956"/>
      <c r="L13" s="956"/>
      <c r="M13" s="956"/>
      <c r="N13" s="956"/>
      <c r="O13" s="956"/>
      <c r="P13" s="956"/>
      <c r="Q13" s="956"/>
      <c r="R13" s="956"/>
      <c r="S13" s="956"/>
      <c r="T13" s="956"/>
      <c r="U13" s="956"/>
      <c r="V13" s="956"/>
    </row>
    <row r="14" spans="1:22" s="930" customFormat="1" ht="12" customHeight="1" x14ac:dyDescent="0.2">
      <c r="A14" s="934" t="s">
        <v>16165</v>
      </c>
      <c r="B14" s="936"/>
      <c r="C14" s="939"/>
      <c r="D14" s="936"/>
      <c r="E14" s="939"/>
      <c r="F14" s="936"/>
      <c r="G14" s="939"/>
      <c r="H14" s="936"/>
      <c r="I14" s="939"/>
      <c r="J14" s="956"/>
      <c r="K14" s="956"/>
      <c r="L14" s="956"/>
      <c r="M14" s="956"/>
      <c r="N14" s="956"/>
      <c r="O14" s="956"/>
      <c r="P14" s="956"/>
      <c r="Q14" s="956"/>
      <c r="R14" s="956"/>
      <c r="S14" s="956"/>
      <c r="T14" s="956"/>
      <c r="U14" s="956"/>
      <c r="V14" s="956"/>
    </row>
    <row r="15" spans="1:22" s="930" customFormat="1" ht="12" customHeight="1" x14ac:dyDescent="0.2">
      <c r="A15" s="934" t="s">
        <v>16140</v>
      </c>
      <c r="B15" s="936">
        <v>136386</v>
      </c>
      <c r="C15" s="939">
        <v>483473510</v>
      </c>
      <c r="D15" s="936">
        <v>145695</v>
      </c>
      <c r="E15" s="939">
        <v>592577586</v>
      </c>
      <c r="F15" s="936">
        <v>145804</v>
      </c>
      <c r="G15" s="939">
        <v>690604685</v>
      </c>
      <c r="H15" s="1975">
        <f>+F15-D15</f>
        <v>109</v>
      </c>
      <c r="I15" s="1976">
        <f>+G15-E15</f>
        <v>98027099</v>
      </c>
      <c r="J15" s="956"/>
      <c r="K15" s="956"/>
      <c r="L15" s="956"/>
      <c r="M15" s="956"/>
      <c r="N15" s="956"/>
      <c r="O15" s="956"/>
      <c r="P15" s="956"/>
      <c r="Q15" s="956"/>
      <c r="R15" s="956"/>
      <c r="S15" s="956"/>
      <c r="T15" s="956"/>
      <c r="U15" s="956"/>
      <c r="V15" s="956"/>
    </row>
    <row r="16" spans="1:22" s="930" customFormat="1" ht="12" customHeight="1" x14ac:dyDescent="0.2">
      <c r="A16" s="934" t="s">
        <v>16166</v>
      </c>
      <c r="B16" s="936"/>
      <c r="C16" s="939"/>
      <c r="D16" s="936"/>
      <c r="E16" s="939"/>
      <c r="F16" s="936"/>
      <c r="G16" s="939"/>
      <c r="H16" s="936"/>
      <c r="I16" s="939"/>
      <c r="J16" s="956"/>
      <c r="K16" s="956"/>
      <c r="L16" s="956"/>
      <c r="M16" s="956"/>
      <c r="N16" s="956"/>
      <c r="O16" s="956"/>
      <c r="P16" s="956"/>
      <c r="Q16" s="956"/>
      <c r="R16" s="956"/>
      <c r="S16" s="956"/>
      <c r="T16" s="956"/>
      <c r="U16" s="956"/>
      <c r="V16" s="956"/>
    </row>
    <row r="17" spans="1:22" s="930" customFormat="1" ht="12" customHeight="1" x14ac:dyDescent="0.2">
      <c r="A17" s="934" t="s">
        <v>16167</v>
      </c>
      <c r="B17" s="936"/>
      <c r="C17" s="939"/>
      <c r="D17" s="936"/>
      <c r="E17" s="939"/>
      <c r="F17" s="936"/>
      <c r="G17" s="939"/>
      <c r="H17" s="936"/>
      <c r="I17" s="939"/>
      <c r="J17" s="956"/>
      <c r="K17" s="956"/>
      <c r="L17" s="956"/>
      <c r="M17" s="956"/>
      <c r="N17" s="956"/>
      <c r="O17" s="956"/>
      <c r="P17" s="956"/>
      <c r="Q17" s="956"/>
      <c r="R17" s="956"/>
      <c r="S17" s="956"/>
      <c r="T17" s="956"/>
      <c r="U17" s="956"/>
      <c r="V17" s="956"/>
    </row>
    <row r="18" spans="1:22" s="930" customFormat="1" ht="12" customHeight="1" x14ac:dyDescent="0.2">
      <c r="A18" s="934" t="s">
        <v>16168</v>
      </c>
      <c r="B18" s="936"/>
      <c r="C18" s="939"/>
      <c r="D18" s="936"/>
      <c r="E18" s="939"/>
      <c r="F18" s="936"/>
      <c r="G18" s="939"/>
      <c r="H18" s="936"/>
      <c r="I18" s="939"/>
      <c r="J18" s="956"/>
      <c r="K18" s="956"/>
      <c r="L18" s="956"/>
      <c r="M18" s="956"/>
      <c r="N18" s="956"/>
      <c r="O18" s="956"/>
      <c r="P18" s="956"/>
      <c r="Q18" s="956"/>
      <c r="R18" s="956"/>
      <c r="S18" s="956"/>
      <c r="T18" s="956"/>
      <c r="U18" s="956"/>
      <c r="V18" s="956"/>
    </row>
    <row r="19" spans="1:22" s="930" customFormat="1" ht="12" customHeight="1" x14ac:dyDescent="0.2">
      <c r="A19" s="934" t="s">
        <v>16169</v>
      </c>
      <c r="B19" s="936">
        <v>136386</v>
      </c>
      <c r="C19" s="939">
        <v>40980924</v>
      </c>
      <c r="D19" s="936">
        <v>145695</v>
      </c>
      <c r="E19" s="939">
        <v>49029652</v>
      </c>
      <c r="F19" s="936">
        <v>145804</v>
      </c>
      <c r="G19" s="939">
        <v>45878910</v>
      </c>
      <c r="H19" s="1975">
        <f t="shared" ref="H19:I20" si="0">+F19-D19</f>
        <v>109</v>
      </c>
      <c r="I19" s="1976">
        <f t="shared" si="0"/>
        <v>-3150742</v>
      </c>
      <c r="J19" s="956"/>
      <c r="K19" s="956"/>
      <c r="L19" s="956"/>
      <c r="M19" s="956"/>
      <c r="N19" s="956"/>
      <c r="O19" s="956"/>
      <c r="P19" s="956"/>
      <c r="Q19" s="956"/>
      <c r="R19" s="956"/>
      <c r="S19" s="956"/>
      <c r="T19" s="956"/>
      <c r="U19" s="956"/>
      <c r="V19" s="956"/>
    </row>
    <row r="20" spans="1:22" s="930" customFormat="1" ht="12" customHeight="1" x14ac:dyDescent="0.2">
      <c r="A20" s="934" t="s">
        <v>16170</v>
      </c>
      <c r="B20" s="936">
        <v>136386</v>
      </c>
      <c r="C20" s="939">
        <v>2633566</v>
      </c>
      <c r="D20" s="936">
        <v>145695</v>
      </c>
      <c r="E20" s="939">
        <v>1500000</v>
      </c>
      <c r="F20" s="936">
        <v>145804</v>
      </c>
      <c r="G20" s="939">
        <v>1500000</v>
      </c>
      <c r="H20" s="1975">
        <f t="shared" si="0"/>
        <v>109</v>
      </c>
      <c r="I20" s="1976">
        <f t="shared" si="0"/>
        <v>0</v>
      </c>
      <c r="J20" s="956"/>
      <c r="K20" s="956"/>
      <c r="L20" s="956"/>
      <c r="M20" s="956"/>
      <c r="N20" s="956"/>
      <c r="O20" s="956"/>
      <c r="P20" s="956"/>
      <c r="Q20" s="956"/>
      <c r="R20" s="956"/>
      <c r="S20" s="956"/>
      <c r="T20" s="956"/>
      <c r="U20" s="956"/>
      <c r="V20" s="956"/>
    </row>
    <row r="21" spans="1:22" s="930" customFormat="1" ht="12" customHeight="1" thickBot="1" x14ac:dyDescent="0.25">
      <c r="A21" s="934" t="s">
        <v>16171</v>
      </c>
      <c r="B21" s="936"/>
      <c r="C21" s="939"/>
      <c r="D21" s="936"/>
      <c r="E21" s="939"/>
      <c r="F21" s="936"/>
      <c r="G21" s="939"/>
      <c r="H21" s="936"/>
      <c r="I21" s="939"/>
      <c r="J21" s="956"/>
      <c r="K21" s="956"/>
      <c r="L21" s="956"/>
      <c r="M21" s="956"/>
      <c r="N21" s="956"/>
      <c r="O21" s="956"/>
      <c r="P21" s="956"/>
      <c r="Q21" s="956"/>
      <c r="R21" s="956"/>
      <c r="S21" s="956"/>
      <c r="T21" s="956"/>
      <c r="U21" s="956"/>
      <c r="V21" s="956"/>
    </row>
    <row r="22" spans="1:22" ht="12" customHeight="1" thickBot="1" x14ac:dyDescent="0.25">
      <c r="A22" s="931" t="s">
        <v>16172</v>
      </c>
      <c r="B22" s="932"/>
      <c r="C22" s="1974">
        <f>SUM(C6:C21)</f>
        <v>6998230471</v>
      </c>
      <c r="D22" s="932"/>
      <c r="E22" s="1974">
        <f>SUM(E6:E21)</f>
        <v>7244723806</v>
      </c>
      <c r="F22" s="932"/>
      <c r="G22" s="1974">
        <f>SUM(G6:G21)</f>
        <v>7484629270</v>
      </c>
      <c r="H22" s="932"/>
      <c r="I22" s="1974">
        <f>SUM(I6:I21)</f>
        <v>239905464</v>
      </c>
      <c r="J22" s="952"/>
      <c r="K22" s="952"/>
      <c r="L22" s="952"/>
      <c r="M22" s="952"/>
      <c r="N22" s="952"/>
      <c r="O22" s="952"/>
      <c r="P22" s="952"/>
      <c r="Q22" s="952"/>
      <c r="R22" s="952"/>
      <c r="S22" s="952"/>
      <c r="T22" s="952"/>
      <c r="U22" s="952"/>
      <c r="V22" s="952"/>
    </row>
    <row r="23" spans="1:22" ht="12" customHeight="1" x14ac:dyDescent="0.2">
      <c r="A23" s="1561" t="s">
        <v>16173</v>
      </c>
      <c r="B23" s="947"/>
      <c r="C23" s="947"/>
      <c r="D23" s="947"/>
      <c r="E23" s="947"/>
      <c r="F23" s="947"/>
      <c r="G23" s="947"/>
      <c r="H23" s="947"/>
      <c r="I23" s="947"/>
      <c r="J23" s="952"/>
      <c r="K23" s="952"/>
      <c r="L23" s="952"/>
      <c r="M23" s="952"/>
      <c r="N23" s="952"/>
      <c r="O23" s="952"/>
      <c r="P23" s="952"/>
      <c r="Q23" s="952"/>
      <c r="R23" s="952"/>
      <c r="S23" s="952"/>
      <c r="T23" s="952"/>
      <c r="U23" s="952"/>
      <c r="V23" s="952"/>
    </row>
    <row r="24" spans="1:22" ht="12" customHeight="1" x14ac:dyDescent="0.2">
      <c r="A24" s="1561" t="s">
        <v>16174</v>
      </c>
      <c r="B24" s="947"/>
      <c r="C24" s="947"/>
      <c r="D24" s="947"/>
      <c r="E24" s="947"/>
      <c r="F24" s="947"/>
      <c r="G24" s="947"/>
      <c r="H24" s="947"/>
      <c r="I24" s="947"/>
      <c r="J24" s="952"/>
      <c r="K24" s="952"/>
      <c r="L24" s="952"/>
      <c r="M24" s="952"/>
      <c r="N24" s="952"/>
      <c r="O24" s="952"/>
      <c r="P24" s="952"/>
      <c r="Q24" s="952"/>
      <c r="R24" s="952"/>
      <c r="S24" s="952"/>
      <c r="T24" s="952"/>
      <c r="U24" s="952"/>
      <c r="V24" s="952"/>
    </row>
    <row r="25" spans="1:22" ht="12" customHeight="1" x14ac:dyDescent="0.2">
      <c r="A25" s="957"/>
      <c r="B25" s="947"/>
      <c r="C25" s="947"/>
      <c r="D25" s="947"/>
      <c r="E25" s="947"/>
      <c r="F25" s="947"/>
      <c r="G25" s="947"/>
      <c r="H25" s="947"/>
      <c r="I25" s="947"/>
      <c r="J25" s="952"/>
      <c r="K25" s="952"/>
      <c r="L25" s="952"/>
      <c r="M25" s="952"/>
      <c r="N25" s="952"/>
      <c r="O25" s="952"/>
      <c r="P25" s="952"/>
      <c r="Q25" s="952"/>
      <c r="R25" s="952"/>
      <c r="S25" s="952"/>
      <c r="T25" s="952"/>
      <c r="U25" s="952"/>
      <c r="V25" s="952"/>
    </row>
    <row r="26" spans="1:22" ht="12" customHeight="1" x14ac:dyDescent="0.2">
      <c r="A26" s="957"/>
      <c r="B26" s="947"/>
      <c r="C26" s="947"/>
      <c r="D26" s="947"/>
      <c r="E26" s="947"/>
      <c r="F26" s="947"/>
      <c r="G26" s="947"/>
      <c r="H26" s="947"/>
      <c r="I26" s="947"/>
      <c r="J26" s="952"/>
      <c r="K26" s="952"/>
      <c r="L26" s="952"/>
      <c r="M26" s="952"/>
      <c r="N26" s="952"/>
      <c r="O26" s="952"/>
      <c r="P26" s="952"/>
      <c r="Q26" s="952"/>
      <c r="R26" s="952"/>
      <c r="S26" s="952"/>
      <c r="T26" s="952"/>
      <c r="U26" s="952"/>
      <c r="V26" s="952"/>
    </row>
    <row r="27" spans="1:22" s="941" customFormat="1" x14ac:dyDescent="0.2">
      <c r="A27" s="941" t="s">
        <v>16150</v>
      </c>
      <c r="B27" s="944"/>
      <c r="C27" s="944"/>
      <c r="D27" s="944"/>
      <c r="E27" s="944"/>
      <c r="F27" s="944"/>
      <c r="G27" s="945"/>
      <c r="H27" s="946"/>
      <c r="I27" s="946"/>
    </row>
    <row r="28" spans="1:22" s="100" customFormat="1" x14ac:dyDescent="0.2">
      <c r="A28" s="411" t="s">
        <v>133</v>
      </c>
      <c r="B28" s="411"/>
      <c r="C28" s="411"/>
      <c r="D28" s="411"/>
      <c r="E28" s="411"/>
      <c r="F28" s="411"/>
      <c r="G28" s="411"/>
      <c r="H28" s="411"/>
      <c r="I28" s="411"/>
      <c r="J28" s="246"/>
      <c r="K28" s="246"/>
      <c r="L28" s="246"/>
      <c r="M28" s="246"/>
      <c r="N28" s="246"/>
      <c r="O28" s="246"/>
      <c r="P28" s="246"/>
      <c r="Q28" s="246"/>
      <c r="R28" s="246"/>
      <c r="S28" s="246"/>
      <c r="T28" s="246"/>
      <c r="U28" s="246"/>
      <c r="V28" s="246"/>
    </row>
    <row r="29" spans="1:22" s="577" customFormat="1" ht="13.5" thickBot="1" x14ac:dyDescent="0.25">
      <c r="A29" s="943" t="s">
        <v>16175</v>
      </c>
      <c r="B29" s="958"/>
      <c r="C29" s="105"/>
      <c r="D29" s="105"/>
      <c r="E29" s="958"/>
      <c r="F29" s="105"/>
      <c r="G29" s="105"/>
      <c r="H29" s="105"/>
      <c r="I29" s="105"/>
    </row>
    <row r="30" spans="1:22" s="577" customFormat="1" ht="13.5" thickBot="1" x14ac:dyDescent="0.25">
      <c r="A30" s="1905" t="s">
        <v>259</v>
      </c>
      <c r="B30" s="2168" t="s">
        <v>16151</v>
      </c>
      <c r="C30" s="2169"/>
      <c r="D30" s="2170" t="s">
        <v>16152</v>
      </c>
      <c r="E30" s="2171"/>
      <c r="F30" s="2172" t="s">
        <v>16153</v>
      </c>
      <c r="G30" s="2173"/>
      <c r="H30" s="2170" t="s">
        <v>16176</v>
      </c>
      <c r="I30" s="2173"/>
    </row>
    <row r="31" spans="1:22" s="963" customFormat="1" ht="24" customHeight="1" x14ac:dyDescent="0.2">
      <c r="A31" s="1906" t="s">
        <v>262</v>
      </c>
      <c r="B31" s="984" t="s">
        <v>16155</v>
      </c>
      <c r="C31" s="962" t="s">
        <v>16156</v>
      </c>
      <c r="D31" s="1909" t="s">
        <v>16155</v>
      </c>
      <c r="E31" s="1915" t="s">
        <v>16156</v>
      </c>
      <c r="F31" s="984" t="s">
        <v>16155</v>
      </c>
      <c r="G31" s="962" t="s">
        <v>16156</v>
      </c>
      <c r="H31" s="1909" t="s">
        <v>16155</v>
      </c>
      <c r="I31" s="962" t="s">
        <v>16156</v>
      </c>
    </row>
    <row r="32" spans="1:22" s="577" customFormat="1" x14ac:dyDescent="0.2">
      <c r="A32" s="1907" t="s">
        <v>16157</v>
      </c>
      <c r="B32" s="1912">
        <v>343</v>
      </c>
      <c r="C32" s="1913">
        <v>6078227</v>
      </c>
      <c r="D32" s="1910">
        <v>341</v>
      </c>
      <c r="E32" s="1916">
        <v>6780600</v>
      </c>
      <c r="F32" s="1912">
        <v>341</v>
      </c>
      <c r="G32" s="1913">
        <v>8167788</v>
      </c>
      <c r="H32" s="1918">
        <f>+F32-D32</f>
        <v>0</v>
      </c>
      <c r="I32" s="938">
        <f>+G32-E32</f>
        <v>1387188</v>
      </c>
    </row>
    <row r="33" spans="1:9" s="577" customFormat="1" x14ac:dyDescent="0.2">
      <c r="A33" s="1907" t="s">
        <v>16158</v>
      </c>
      <c r="B33" s="1912"/>
      <c r="C33" s="1913"/>
      <c r="D33" s="1910"/>
      <c r="E33" s="1916"/>
      <c r="F33" s="1912"/>
      <c r="G33" s="1913"/>
      <c r="H33" s="935"/>
      <c r="I33" s="939"/>
    </row>
    <row r="34" spans="1:9" s="577" customFormat="1" x14ac:dyDescent="0.2">
      <c r="A34" s="1907" t="s">
        <v>16159</v>
      </c>
      <c r="B34" s="1912"/>
      <c r="C34" s="1913"/>
      <c r="D34" s="1910"/>
      <c r="E34" s="1916"/>
      <c r="F34" s="1912"/>
      <c r="G34" s="1913"/>
      <c r="H34" s="935"/>
      <c r="I34" s="939"/>
    </row>
    <row r="35" spans="1:9" s="577" customFormat="1" x14ac:dyDescent="0.2">
      <c r="A35" s="1908" t="s">
        <v>16160</v>
      </c>
      <c r="B35" s="1912"/>
      <c r="C35" s="1913"/>
      <c r="D35" s="1910"/>
      <c r="E35" s="1916"/>
      <c r="F35" s="1912"/>
      <c r="G35" s="1913"/>
      <c r="H35" s="935"/>
      <c r="I35" s="939"/>
    </row>
    <row r="36" spans="1:9" s="577" customFormat="1" x14ac:dyDescent="0.2">
      <c r="A36" s="1907" t="s">
        <v>16161</v>
      </c>
      <c r="B36" s="1912"/>
      <c r="C36" s="1913"/>
      <c r="D36" s="1910"/>
      <c r="E36" s="1916"/>
      <c r="F36" s="1912"/>
      <c r="G36" s="1913"/>
      <c r="H36" s="935"/>
      <c r="I36" s="939"/>
    </row>
    <row r="37" spans="1:9" s="577" customFormat="1" x14ac:dyDescent="0.2">
      <c r="A37" s="1908" t="s">
        <v>16162</v>
      </c>
      <c r="B37" s="1912">
        <v>343</v>
      </c>
      <c r="C37" s="1913">
        <v>1793185</v>
      </c>
      <c r="D37" s="1910">
        <v>341</v>
      </c>
      <c r="E37" s="1916">
        <v>1266500</v>
      </c>
      <c r="F37" s="1912">
        <v>341</v>
      </c>
      <c r="G37" s="1913">
        <v>1497698</v>
      </c>
      <c r="H37" s="1918">
        <f>+F37-D37</f>
        <v>0</v>
      </c>
      <c r="I37" s="938">
        <f>+G37-E37</f>
        <v>231198</v>
      </c>
    </row>
    <row r="38" spans="1:9" s="577" customFormat="1" x14ac:dyDescent="0.2">
      <c r="A38" s="1907" t="s">
        <v>16163</v>
      </c>
      <c r="B38" s="1912"/>
      <c r="C38" s="1913"/>
      <c r="D38" s="1910"/>
      <c r="E38" s="1916"/>
      <c r="F38" s="1912"/>
      <c r="G38" s="1913"/>
      <c r="H38" s="935"/>
      <c r="I38" s="939"/>
    </row>
    <row r="39" spans="1:9" s="577" customFormat="1" x14ac:dyDescent="0.2">
      <c r="A39" s="1907" t="s">
        <v>16164</v>
      </c>
      <c r="B39" s="1912">
        <v>343</v>
      </c>
      <c r="C39" s="1913">
        <v>1206186</v>
      </c>
      <c r="D39" s="1910">
        <v>341</v>
      </c>
      <c r="E39" s="1916">
        <v>1025196</v>
      </c>
      <c r="F39" s="1912">
        <v>341</v>
      </c>
      <c r="G39" s="1913">
        <v>1597256.4400000002</v>
      </c>
      <c r="H39" s="1918">
        <f>+F39-D39</f>
        <v>0</v>
      </c>
      <c r="I39" s="938">
        <f>+G39-E39</f>
        <v>572060.44000000018</v>
      </c>
    </row>
    <row r="40" spans="1:9" s="577" customFormat="1" x14ac:dyDescent="0.2">
      <c r="A40" s="1907" t="s">
        <v>16165</v>
      </c>
      <c r="B40" s="1912"/>
      <c r="C40" s="1913"/>
      <c r="D40" s="1910"/>
      <c r="E40" s="1916"/>
      <c r="F40" s="1912"/>
      <c r="G40" s="1913"/>
      <c r="H40" s="935"/>
      <c r="I40" s="939"/>
    </row>
    <row r="41" spans="1:9" s="577" customFormat="1" x14ac:dyDescent="0.2">
      <c r="A41" s="1907" t="s">
        <v>16140</v>
      </c>
      <c r="B41" s="1912">
        <v>343</v>
      </c>
      <c r="C41" s="1913">
        <v>607560</v>
      </c>
      <c r="D41" s="1910">
        <v>341</v>
      </c>
      <c r="E41" s="1916">
        <v>696270</v>
      </c>
      <c r="F41" s="1912">
        <v>341</v>
      </c>
      <c r="G41" s="1913">
        <v>796359.33</v>
      </c>
      <c r="H41" s="1918">
        <f>+F41-D41</f>
        <v>0</v>
      </c>
      <c r="I41" s="938">
        <f>+G41-E41</f>
        <v>100089.32999999996</v>
      </c>
    </row>
    <row r="42" spans="1:9" s="577" customFormat="1" x14ac:dyDescent="0.2">
      <c r="A42" s="1907" t="s">
        <v>16166</v>
      </c>
      <c r="B42" s="1912"/>
      <c r="C42" s="1913"/>
      <c r="D42" s="1910"/>
      <c r="E42" s="1916"/>
      <c r="F42" s="1912"/>
      <c r="G42" s="1913"/>
      <c r="H42" s="935"/>
      <c r="I42" s="939"/>
    </row>
    <row r="43" spans="1:9" s="577" customFormat="1" x14ac:dyDescent="0.2">
      <c r="A43" s="1907" t="s">
        <v>16167</v>
      </c>
      <c r="B43" s="1912"/>
      <c r="C43" s="1913"/>
      <c r="D43" s="1910"/>
      <c r="E43" s="1916"/>
      <c r="F43" s="1912"/>
      <c r="G43" s="1913"/>
      <c r="H43" s="935"/>
      <c r="I43" s="939"/>
    </row>
    <row r="44" spans="1:9" s="577" customFormat="1" x14ac:dyDescent="0.2">
      <c r="A44" s="1907" t="s">
        <v>16168</v>
      </c>
      <c r="B44" s="1912"/>
      <c r="C44" s="1913"/>
      <c r="D44" s="1910"/>
      <c r="E44" s="1916"/>
      <c r="F44" s="1912"/>
      <c r="G44" s="1913"/>
      <c r="H44" s="935"/>
      <c r="I44" s="939"/>
    </row>
    <row r="45" spans="1:9" s="577" customFormat="1" x14ac:dyDescent="0.2">
      <c r="A45" s="1907" t="s">
        <v>16169</v>
      </c>
      <c r="B45" s="1912"/>
      <c r="C45" s="1913"/>
      <c r="D45" s="1910"/>
      <c r="E45" s="1916"/>
      <c r="F45" s="1912"/>
      <c r="G45" s="1913"/>
      <c r="H45" s="1918">
        <f t="shared" ref="H45:H46" si="1">+F45-D45</f>
        <v>0</v>
      </c>
      <c r="I45" s="938">
        <f t="shared" ref="I45:I46" si="2">+G45-E45</f>
        <v>0</v>
      </c>
    </row>
    <row r="46" spans="1:9" s="577" customFormat="1" x14ac:dyDescent="0.2">
      <c r="A46" s="1907" t="s">
        <v>16170</v>
      </c>
      <c r="B46" s="1912"/>
      <c r="C46" s="1913">
        <v>83408</v>
      </c>
      <c r="D46" s="1910"/>
      <c r="E46" s="1916"/>
      <c r="F46" s="1912"/>
      <c r="G46" s="1913">
        <v>188816</v>
      </c>
      <c r="H46" s="1918">
        <f t="shared" si="1"/>
        <v>0</v>
      </c>
      <c r="I46" s="938">
        <f t="shared" si="2"/>
        <v>188816</v>
      </c>
    </row>
    <row r="47" spans="1:9" s="577" customFormat="1" ht="13.5" thickBot="1" x14ac:dyDescent="0.25">
      <c r="A47" s="1907" t="s">
        <v>16171</v>
      </c>
      <c r="B47" s="1912"/>
      <c r="C47" s="1913"/>
      <c r="D47" s="1910"/>
      <c r="E47" s="1916"/>
      <c r="F47" s="1912"/>
      <c r="G47" s="1913">
        <v>491834.22999999858</v>
      </c>
      <c r="H47" s="1918">
        <f t="shared" ref="H47" si="3">+F47-D47</f>
        <v>0</v>
      </c>
      <c r="I47" s="938">
        <f t="shared" ref="I47" si="4">+G47-E47</f>
        <v>491834.22999999858</v>
      </c>
    </row>
    <row r="48" spans="1:9" s="577" customFormat="1" ht="13.5" thickBot="1" x14ac:dyDescent="0.25">
      <c r="A48" s="1155" t="s">
        <v>16172</v>
      </c>
      <c r="B48" s="1914"/>
      <c r="C48" s="986">
        <f>SUM(C32:C47)</f>
        <v>9768566</v>
      </c>
      <c r="D48" s="1911"/>
      <c r="E48" s="1917">
        <f>SUM(E32:E47)</f>
        <v>9768566</v>
      </c>
      <c r="F48" s="1914"/>
      <c r="G48" s="986">
        <f>SUM(G32:G47)</f>
        <v>12739751.999999998</v>
      </c>
      <c r="H48" s="1911"/>
      <c r="I48" s="985">
        <f>SUM(I32:I47)</f>
        <v>2971185.9999999991</v>
      </c>
    </row>
    <row r="49" spans="1:22" s="105" customFormat="1" x14ac:dyDescent="0.2">
      <c r="A49" s="1561" t="s">
        <v>16173</v>
      </c>
      <c r="B49" s="969"/>
      <c r="C49" s="969"/>
      <c r="D49" s="969"/>
      <c r="E49" s="969" t="s">
        <v>16177</v>
      </c>
      <c r="F49" s="969"/>
      <c r="G49" s="969"/>
      <c r="H49" s="969"/>
      <c r="I49" s="969"/>
    </row>
    <row r="50" spans="1:22" s="105" customFormat="1" x14ac:dyDescent="0.2">
      <c r="A50" s="1561" t="s">
        <v>16174</v>
      </c>
      <c r="B50" s="969"/>
      <c r="C50" s="969"/>
      <c r="D50" s="969"/>
      <c r="E50" s="969"/>
      <c r="F50" s="969"/>
      <c r="G50" s="969"/>
      <c r="H50" s="969"/>
      <c r="I50" s="969"/>
    </row>
    <row r="51" spans="1:22" s="105" customFormat="1" x14ac:dyDescent="0.2">
      <c r="A51" s="968"/>
      <c r="B51" s="969"/>
      <c r="C51" s="970"/>
      <c r="D51" s="969"/>
      <c r="E51" s="970"/>
      <c r="F51" s="969"/>
      <c r="G51" s="970"/>
      <c r="H51" s="969"/>
      <c r="I51" s="969"/>
    </row>
    <row r="52" spans="1:22" s="105" customFormat="1" x14ac:dyDescent="0.2">
      <c r="A52" s="968"/>
      <c r="B52" s="969"/>
      <c r="C52" s="970"/>
      <c r="D52" s="969"/>
      <c r="E52" s="970"/>
      <c r="F52" s="969"/>
      <c r="G52" s="970"/>
      <c r="H52" s="969"/>
      <c r="I52" s="969"/>
    </row>
    <row r="53" spans="1:22" s="941" customFormat="1" x14ac:dyDescent="0.2">
      <c r="A53" s="941" t="s">
        <v>16150</v>
      </c>
      <c r="B53" s="944"/>
      <c r="C53" s="944"/>
      <c r="D53" s="944"/>
      <c r="E53" s="944"/>
      <c r="F53" s="944"/>
      <c r="G53" s="945"/>
      <c r="H53" s="946"/>
      <c r="I53" s="946"/>
    </row>
    <row r="54" spans="1:22" s="105" customFormat="1" x14ac:dyDescent="0.2">
      <c r="A54" s="411" t="s">
        <v>133</v>
      </c>
      <c r="B54" s="411"/>
      <c r="C54" s="411"/>
      <c r="D54" s="411"/>
      <c r="E54" s="411"/>
      <c r="F54" s="971"/>
      <c r="G54" s="971"/>
      <c r="H54" s="411"/>
      <c r="I54" s="411"/>
      <c r="J54" s="411"/>
      <c r="K54" s="411"/>
      <c r="L54" s="411"/>
      <c r="M54" s="411"/>
      <c r="N54" s="411"/>
      <c r="O54" s="411"/>
      <c r="P54" s="411"/>
      <c r="Q54" s="411"/>
      <c r="R54" s="411"/>
      <c r="S54" s="411"/>
      <c r="T54" s="411"/>
      <c r="U54" s="411"/>
      <c r="V54" s="411"/>
    </row>
    <row r="55" spans="1:22" s="105" customFormat="1" ht="13.5" thickBot="1" x14ac:dyDescent="0.25">
      <c r="A55" s="943" t="s">
        <v>16178</v>
      </c>
      <c r="B55" s="958"/>
      <c r="E55" s="958"/>
      <c r="F55" s="928"/>
      <c r="G55" s="928"/>
    </row>
    <row r="56" spans="1:22" s="577" customFormat="1" ht="13.5" thickBot="1" x14ac:dyDescent="0.25">
      <c r="A56" s="959" t="s">
        <v>259</v>
      </c>
      <c r="B56" s="2174" t="s">
        <v>16151</v>
      </c>
      <c r="C56" s="2174"/>
      <c r="D56" s="2175" t="s">
        <v>16152</v>
      </c>
      <c r="E56" s="2176"/>
      <c r="F56" s="2175" t="s">
        <v>16153</v>
      </c>
      <c r="G56" s="2177"/>
      <c r="H56" s="2175" t="s">
        <v>16176</v>
      </c>
      <c r="I56" s="2177"/>
    </row>
    <row r="57" spans="1:22" s="963" customFormat="1" ht="24" customHeight="1" x14ac:dyDescent="0.2">
      <c r="A57" s="1095" t="s">
        <v>262</v>
      </c>
      <c r="B57" s="960" t="s">
        <v>16155</v>
      </c>
      <c r="C57" s="961" t="s">
        <v>16156</v>
      </c>
      <c r="D57" s="1095" t="s">
        <v>16155</v>
      </c>
      <c r="E57" s="962" t="s">
        <v>16156</v>
      </c>
      <c r="F57" s="1095" t="s">
        <v>16155</v>
      </c>
      <c r="G57" s="962" t="s">
        <v>16156</v>
      </c>
      <c r="H57" s="1095" t="s">
        <v>16155</v>
      </c>
      <c r="I57" s="962" t="s">
        <v>16156</v>
      </c>
    </row>
    <row r="58" spans="1:22" s="577" customFormat="1" x14ac:dyDescent="0.2">
      <c r="A58" s="964" t="s">
        <v>16157</v>
      </c>
      <c r="B58" s="972"/>
      <c r="C58" s="973"/>
      <c r="D58" s="974"/>
      <c r="E58" s="973"/>
      <c r="F58" s="975"/>
      <c r="G58" s="976"/>
      <c r="H58" s="937">
        <f t="shared" ref="H58:H73" si="5">+F58-D58</f>
        <v>0</v>
      </c>
      <c r="I58" s="938">
        <f t="shared" ref="I58:I73" si="6">+G58-E58</f>
        <v>0</v>
      </c>
    </row>
    <row r="59" spans="1:22" s="577" customFormat="1" x14ac:dyDescent="0.2">
      <c r="A59" s="964" t="s">
        <v>16158</v>
      </c>
      <c r="B59" s="972"/>
      <c r="C59" s="977"/>
      <c r="D59" s="974"/>
      <c r="E59" s="978"/>
      <c r="F59" s="975"/>
      <c r="G59" s="979"/>
      <c r="H59" s="937">
        <f t="shared" si="5"/>
        <v>0</v>
      </c>
      <c r="I59" s="938">
        <f t="shared" si="6"/>
        <v>0</v>
      </c>
    </row>
    <row r="60" spans="1:22" s="577" customFormat="1" x14ac:dyDescent="0.2">
      <c r="A60" s="964" t="s">
        <v>16159</v>
      </c>
      <c r="B60" s="972"/>
      <c r="C60" s="977"/>
      <c r="D60" s="974"/>
      <c r="E60" s="978"/>
      <c r="F60" s="975"/>
      <c r="G60" s="979"/>
      <c r="H60" s="937">
        <f t="shared" si="5"/>
        <v>0</v>
      </c>
      <c r="I60" s="938">
        <f t="shared" si="6"/>
        <v>0</v>
      </c>
    </row>
    <row r="61" spans="1:22" s="577" customFormat="1" x14ac:dyDescent="0.2">
      <c r="A61" s="965" t="s">
        <v>16160</v>
      </c>
      <c r="B61" s="1554"/>
      <c r="C61" s="1556"/>
      <c r="D61" s="1557"/>
      <c r="E61" s="1558"/>
      <c r="F61" s="1559"/>
      <c r="G61" s="1560"/>
      <c r="H61" s="937">
        <f t="shared" si="5"/>
        <v>0</v>
      </c>
      <c r="I61" s="938">
        <f t="shared" si="6"/>
        <v>0</v>
      </c>
    </row>
    <row r="62" spans="1:22" s="577" customFormat="1" x14ac:dyDescent="0.2">
      <c r="A62" s="964" t="s">
        <v>16161</v>
      </c>
      <c r="B62" s="1554">
        <v>4</v>
      </c>
      <c r="C62" s="1555">
        <v>150680</v>
      </c>
      <c r="D62" s="1554">
        <v>4</v>
      </c>
      <c r="E62" s="1555">
        <v>96000</v>
      </c>
      <c r="F62" s="1554">
        <v>4</v>
      </c>
      <c r="G62" s="1555">
        <v>96000</v>
      </c>
      <c r="H62" s="937">
        <f t="shared" si="5"/>
        <v>0</v>
      </c>
      <c r="I62" s="938">
        <f t="shared" si="6"/>
        <v>0</v>
      </c>
    </row>
    <row r="63" spans="1:22" s="577" customFormat="1" x14ac:dyDescent="0.2">
      <c r="A63" s="965" t="s">
        <v>16162</v>
      </c>
      <c r="B63" s="1554"/>
      <c r="C63" s="1556"/>
      <c r="D63" s="1557"/>
      <c r="E63" s="1558"/>
      <c r="F63" s="1559"/>
      <c r="G63" s="1560"/>
      <c r="H63" s="937">
        <f t="shared" si="5"/>
        <v>0</v>
      </c>
      <c r="I63" s="938">
        <f t="shared" si="6"/>
        <v>0</v>
      </c>
    </row>
    <row r="64" spans="1:22" s="577" customFormat="1" x14ac:dyDescent="0.2">
      <c r="A64" s="964" t="s">
        <v>16163</v>
      </c>
      <c r="B64" s="972"/>
      <c r="C64" s="977"/>
      <c r="D64" s="974"/>
      <c r="E64" s="978"/>
      <c r="F64" s="975"/>
      <c r="G64" s="979"/>
      <c r="H64" s="937">
        <f t="shared" si="5"/>
        <v>0</v>
      </c>
      <c r="I64" s="938">
        <f t="shared" si="6"/>
        <v>0</v>
      </c>
    </row>
    <row r="65" spans="1:22" s="577" customFormat="1" x14ac:dyDescent="0.2">
      <c r="A65" s="964" t="s">
        <v>16164</v>
      </c>
      <c r="B65" s="972"/>
      <c r="C65" s="977"/>
      <c r="D65" s="974"/>
      <c r="E65" s="978"/>
      <c r="F65" s="975"/>
      <c r="G65" s="979"/>
      <c r="H65" s="937">
        <f t="shared" si="5"/>
        <v>0</v>
      </c>
      <c r="I65" s="938">
        <f t="shared" si="6"/>
        <v>0</v>
      </c>
    </row>
    <row r="66" spans="1:22" s="577" customFormat="1" x14ac:dyDescent="0.2">
      <c r="A66" s="964" t="s">
        <v>16165</v>
      </c>
      <c r="B66" s="972"/>
      <c r="C66" s="977"/>
      <c r="D66" s="974"/>
      <c r="E66" s="978"/>
      <c r="F66" s="975"/>
      <c r="G66" s="979"/>
      <c r="H66" s="937">
        <f t="shared" si="5"/>
        <v>0</v>
      </c>
      <c r="I66" s="938">
        <f t="shared" si="6"/>
        <v>0</v>
      </c>
    </row>
    <row r="67" spans="1:22" s="577" customFormat="1" x14ac:dyDescent="0.2">
      <c r="A67" s="964" t="s">
        <v>16140</v>
      </c>
      <c r="B67" s="972"/>
      <c r="C67" s="977"/>
      <c r="D67" s="974"/>
      <c r="E67" s="978"/>
      <c r="F67" s="975"/>
      <c r="G67" s="979"/>
      <c r="H67" s="937">
        <f t="shared" si="5"/>
        <v>0</v>
      </c>
      <c r="I67" s="938">
        <f t="shared" si="6"/>
        <v>0</v>
      </c>
    </row>
    <row r="68" spans="1:22" s="577" customFormat="1" x14ac:dyDescent="0.2">
      <c r="A68" s="964" t="s">
        <v>16166</v>
      </c>
      <c r="B68" s="972"/>
      <c r="C68" s="977"/>
      <c r="D68" s="974"/>
      <c r="E68" s="978"/>
      <c r="F68" s="975"/>
      <c r="G68" s="979"/>
      <c r="H68" s="937">
        <f t="shared" si="5"/>
        <v>0</v>
      </c>
      <c r="I68" s="938">
        <f t="shared" si="6"/>
        <v>0</v>
      </c>
    </row>
    <row r="69" spans="1:22" s="577" customFormat="1" x14ac:dyDescent="0.2">
      <c r="A69" s="964" t="s">
        <v>16167</v>
      </c>
      <c r="B69" s="972"/>
      <c r="C69" s="977"/>
      <c r="D69" s="974"/>
      <c r="E69" s="978"/>
      <c r="F69" s="975"/>
      <c r="G69" s="979"/>
      <c r="H69" s="937">
        <f t="shared" si="5"/>
        <v>0</v>
      </c>
      <c r="I69" s="938">
        <f t="shared" si="6"/>
        <v>0</v>
      </c>
    </row>
    <row r="70" spans="1:22" s="577" customFormat="1" x14ac:dyDescent="0.2">
      <c r="A70" s="964" t="s">
        <v>16168</v>
      </c>
      <c r="B70" s="972"/>
      <c r="C70" s="977"/>
      <c r="D70" s="974"/>
      <c r="E70" s="978"/>
      <c r="F70" s="975"/>
      <c r="G70" s="979"/>
      <c r="H70" s="937">
        <f t="shared" si="5"/>
        <v>0</v>
      </c>
      <c r="I70" s="938">
        <f t="shared" si="6"/>
        <v>0</v>
      </c>
    </row>
    <row r="71" spans="1:22" s="577" customFormat="1" x14ac:dyDescent="0.2">
      <c r="A71" s="964" t="s">
        <v>16169</v>
      </c>
      <c r="B71" s="972"/>
      <c r="C71" s="977"/>
      <c r="D71" s="974"/>
      <c r="E71" s="978"/>
      <c r="F71" s="975"/>
      <c r="G71" s="979"/>
      <c r="H71" s="937">
        <f t="shared" si="5"/>
        <v>0</v>
      </c>
      <c r="I71" s="938">
        <f t="shared" si="6"/>
        <v>0</v>
      </c>
    </row>
    <row r="72" spans="1:22" s="577" customFormat="1" x14ac:dyDescent="0.2">
      <c r="A72" s="964" t="s">
        <v>16170</v>
      </c>
      <c r="B72" s="972"/>
      <c r="C72" s="977"/>
      <c r="D72" s="974"/>
      <c r="E72" s="978"/>
      <c r="F72" s="975"/>
      <c r="G72" s="979"/>
      <c r="H72" s="937">
        <f t="shared" si="5"/>
        <v>0</v>
      </c>
      <c r="I72" s="938">
        <f t="shared" si="6"/>
        <v>0</v>
      </c>
    </row>
    <row r="73" spans="1:22" s="577" customFormat="1" ht="13.5" thickBot="1" x14ac:dyDescent="0.25">
      <c r="A73" s="964" t="s">
        <v>16171</v>
      </c>
      <c r="B73" s="972"/>
      <c r="C73" s="977"/>
      <c r="D73" s="974"/>
      <c r="E73" s="978"/>
      <c r="F73" s="975"/>
      <c r="G73" s="979"/>
      <c r="H73" s="937">
        <f t="shared" si="5"/>
        <v>0</v>
      </c>
      <c r="I73" s="938">
        <f t="shared" si="6"/>
        <v>0</v>
      </c>
    </row>
    <row r="74" spans="1:22" s="577" customFormat="1" ht="13.5" thickBot="1" x14ac:dyDescent="0.25">
      <c r="A74" s="966" t="s">
        <v>16172</v>
      </c>
      <c r="B74" s="967"/>
      <c r="C74" s="980">
        <f>SUM(C58:C73)</f>
        <v>150680</v>
      </c>
      <c r="D74" s="967"/>
      <c r="E74" s="980">
        <f>SUM(E58:E73)</f>
        <v>96000</v>
      </c>
      <c r="F74" s="967"/>
      <c r="G74" s="980">
        <f>SUM(G58:G73)</f>
        <v>96000</v>
      </c>
      <c r="H74" s="967">
        <v>0</v>
      </c>
      <c r="I74" s="980">
        <v>0</v>
      </c>
    </row>
    <row r="75" spans="1:22" s="105" customFormat="1" x14ac:dyDescent="0.2">
      <c r="A75" s="1561" t="s">
        <v>16173</v>
      </c>
      <c r="B75" s="969"/>
      <c r="C75" s="969"/>
      <c r="D75" s="969"/>
      <c r="E75" s="969"/>
      <c r="F75" s="981"/>
      <c r="G75" s="981"/>
      <c r="H75" s="969"/>
      <c r="I75" s="969"/>
    </row>
    <row r="76" spans="1:22" s="105" customFormat="1" x14ac:dyDescent="0.2">
      <c r="A76" s="1561" t="s">
        <v>16174</v>
      </c>
      <c r="B76" s="969"/>
      <c r="C76" s="969"/>
      <c r="D76" s="969"/>
      <c r="E76" s="969"/>
      <c r="F76" s="981"/>
      <c r="G76" s="981"/>
      <c r="H76" s="969"/>
      <c r="I76" s="969"/>
    </row>
    <row r="77" spans="1:22" s="942" customFormat="1" ht="12" customHeight="1" x14ac:dyDescent="0.2">
      <c r="A77" s="950"/>
      <c r="B77" s="949"/>
      <c r="C77" s="949"/>
      <c r="D77" s="949"/>
      <c r="E77" s="949"/>
      <c r="F77" s="949"/>
      <c r="G77" s="949"/>
      <c r="H77" s="949"/>
      <c r="I77" s="949"/>
      <c r="J77" s="950"/>
      <c r="K77" s="950"/>
      <c r="L77" s="950"/>
      <c r="M77" s="950"/>
      <c r="N77" s="950"/>
      <c r="O77" s="950"/>
      <c r="P77" s="950"/>
      <c r="Q77" s="950"/>
      <c r="R77" s="950"/>
      <c r="S77" s="950"/>
      <c r="T77" s="950"/>
      <c r="U77" s="950"/>
      <c r="V77" s="950"/>
    </row>
    <row r="78" spans="1:22" s="942" customFormat="1" ht="12" customHeight="1" x14ac:dyDescent="0.2">
      <c r="A78" s="950"/>
      <c r="B78" s="949"/>
      <c r="C78" s="949"/>
      <c r="D78" s="949"/>
      <c r="E78" s="949"/>
      <c r="F78" s="949"/>
      <c r="G78" s="949"/>
      <c r="H78" s="949"/>
      <c r="I78" s="949"/>
      <c r="J78" s="950"/>
      <c r="K78" s="950"/>
      <c r="L78" s="950"/>
      <c r="M78" s="950"/>
      <c r="N78" s="950"/>
      <c r="O78" s="950"/>
      <c r="P78" s="950"/>
      <c r="Q78" s="950"/>
      <c r="R78" s="950"/>
      <c r="S78" s="950"/>
      <c r="T78" s="950"/>
      <c r="U78" s="950"/>
      <c r="V78" s="950"/>
    </row>
    <row r="79" spans="1:22" s="983" customFormat="1" x14ac:dyDescent="0.2">
      <c r="A79" s="941" t="s">
        <v>16150</v>
      </c>
      <c r="B79" s="982"/>
      <c r="C79" s="982"/>
      <c r="D79" s="982"/>
      <c r="E79" s="982"/>
      <c r="F79" s="982"/>
      <c r="H79" s="411"/>
      <c r="I79" s="411"/>
    </row>
    <row r="80" spans="1:22" s="105" customFormat="1" x14ac:dyDescent="0.2">
      <c r="A80" s="411" t="s">
        <v>133</v>
      </c>
      <c r="B80" s="411"/>
      <c r="C80" s="411"/>
      <c r="D80" s="411"/>
      <c r="E80" s="411"/>
      <c r="F80" s="411"/>
      <c r="G80" s="411"/>
      <c r="H80" s="411"/>
      <c r="I80" s="411"/>
      <c r="J80" s="411"/>
      <c r="K80" s="411"/>
      <c r="L80" s="411"/>
      <c r="M80" s="411"/>
      <c r="N80" s="411"/>
      <c r="O80" s="411"/>
      <c r="P80" s="411"/>
      <c r="Q80" s="411"/>
      <c r="R80" s="411"/>
      <c r="S80" s="411"/>
      <c r="T80" s="411"/>
      <c r="U80" s="411"/>
      <c r="V80" s="411"/>
    </row>
    <row r="81" spans="1:11" s="105" customFormat="1" ht="13.5" thickBot="1" x14ac:dyDescent="0.25">
      <c r="A81" s="943" t="s">
        <v>369</v>
      </c>
      <c r="B81" s="958"/>
      <c r="E81" s="958"/>
    </row>
    <row r="82" spans="1:11" s="577" customFormat="1" ht="13.5" thickBot="1" x14ac:dyDescent="0.25">
      <c r="A82" s="959" t="s">
        <v>259</v>
      </c>
      <c r="B82" s="2174" t="s">
        <v>16151</v>
      </c>
      <c r="C82" s="2174"/>
      <c r="D82" s="2175" t="s">
        <v>16152</v>
      </c>
      <c r="E82" s="2176"/>
      <c r="F82" s="2175" t="s">
        <v>16153</v>
      </c>
      <c r="G82" s="2177"/>
      <c r="H82" s="2175" t="s">
        <v>16176</v>
      </c>
      <c r="I82" s="2177"/>
    </row>
    <row r="83" spans="1:11" s="963" customFormat="1" ht="24" customHeight="1" x14ac:dyDescent="0.2">
      <c r="A83" s="1095" t="s">
        <v>262</v>
      </c>
      <c r="B83" s="984" t="s">
        <v>16155</v>
      </c>
      <c r="C83" s="962" t="s">
        <v>16156</v>
      </c>
      <c r="D83" s="984" t="s">
        <v>16155</v>
      </c>
      <c r="E83" s="962" t="s">
        <v>16156</v>
      </c>
      <c r="F83" s="984" t="s">
        <v>16155</v>
      </c>
      <c r="G83" s="962" t="s">
        <v>16156</v>
      </c>
      <c r="H83" s="1095" t="s">
        <v>16155</v>
      </c>
      <c r="I83" s="962" t="s">
        <v>16156</v>
      </c>
    </row>
    <row r="84" spans="1:11" s="577" customFormat="1" x14ac:dyDescent="0.2">
      <c r="A84" s="1551" t="s">
        <v>16157</v>
      </c>
      <c r="B84" s="1969">
        <v>211</v>
      </c>
      <c r="C84" s="1970">
        <v>3316054</v>
      </c>
      <c r="D84" s="1972">
        <v>200</v>
      </c>
      <c r="E84" s="1970">
        <v>3130312</v>
      </c>
      <c r="F84" s="1972">
        <v>200</v>
      </c>
      <c r="G84" s="1970">
        <v>3130312</v>
      </c>
      <c r="H84" s="937">
        <f t="shared" ref="H84:H98" si="7">+F84-D84</f>
        <v>0</v>
      </c>
      <c r="I84" s="938">
        <f t="shared" ref="I84:I98" si="8">+G84-E84</f>
        <v>0</v>
      </c>
      <c r="J84" s="182"/>
      <c r="K84" s="182"/>
    </row>
    <row r="85" spans="1:11" s="577" customFormat="1" x14ac:dyDescent="0.2">
      <c r="A85" s="1551" t="s">
        <v>16158</v>
      </c>
      <c r="B85" s="1969"/>
      <c r="C85" s="1970"/>
      <c r="D85" s="1972"/>
      <c r="E85" s="1970"/>
      <c r="F85" s="1972"/>
      <c r="G85" s="1970"/>
      <c r="H85" s="937">
        <f t="shared" si="7"/>
        <v>0</v>
      </c>
      <c r="I85" s="938">
        <f t="shared" si="8"/>
        <v>0</v>
      </c>
      <c r="J85" s="182"/>
      <c r="K85" s="182"/>
    </row>
    <row r="86" spans="1:11" s="577" customFormat="1" x14ac:dyDescent="0.2">
      <c r="A86" s="1551" t="s">
        <v>16159</v>
      </c>
      <c r="B86" s="1969"/>
      <c r="C86" s="1970"/>
      <c r="D86" s="1972"/>
      <c r="E86" s="1970"/>
      <c r="F86" s="1972"/>
      <c r="G86" s="1970"/>
      <c r="H86" s="937">
        <f t="shared" si="7"/>
        <v>0</v>
      </c>
      <c r="I86" s="938">
        <f t="shared" si="8"/>
        <v>0</v>
      </c>
      <c r="J86" s="182"/>
      <c r="K86" s="182"/>
    </row>
    <row r="87" spans="1:11" s="577" customFormat="1" x14ac:dyDescent="0.2">
      <c r="A87" s="878" t="s">
        <v>16160</v>
      </c>
      <c r="B87" s="1969"/>
      <c r="C87" s="1970">
        <v>200000</v>
      </c>
      <c r="D87" s="1972"/>
      <c r="E87" s="1970">
        <v>200000</v>
      </c>
      <c r="F87" s="1972"/>
      <c r="G87" s="1970">
        <v>200000</v>
      </c>
      <c r="H87" s="937">
        <f t="shared" si="7"/>
        <v>0</v>
      </c>
      <c r="I87" s="938">
        <f t="shared" si="8"/>
        <v>0</v>
      </c>
      <c r="J87" s="182"/>
      <c r="K87" s="182"/>
    </row>
    <row r="88" spans="1:11" s="577" customFormat="1" x14ac:dyDescent="0.2">
      <c r="A88" s="1551" t="s">
        <v>16161</v>
      </c>
      <c r="B88" s="1969"/>
      <c r="C88" s="1970"/>
      <c r="D88" s="1972"/>
      <c r="E88" s="1970"/>
      <c r="F88" s="1972"/>
      <c r="G88" s="1970"/>
      <c r="H88" s="937">
        <f t="shared" si="7"/>
        <v>0</v>
      </c>
      <c r="I88" s="938">
        <f t="shared" si="8"/>
        <v>0</v>
      </c>
      <c r="J88" s="182"/>
      <c r="K88" s="182"/>
    </row>
    <row r="89" spans="1:11" s="577" customFormat="1" x14ac:dyDescent="0.2">
      <c r="A89" s="878" t="s">
        <v>16162</v>
      </c>
      <c r="B89" s="1969">
        <v>211</v>
      </c>
      <c r="C89" s="1970">
        <v>128400</v>
      </c>
      <c r="D89" s="1972">
        <v>200</v>
      </c>
      <c r="E89" s="1970">
        <v>211000</v>
      </c>
      <c r="F89" s="1972">
        <v>200</v>
      </c>
      <c r="G89" s="1970">
        <v>211000</v>
      </c>
      <c r="H89" s="937">
        <f t="shared" si="7"/>
        <v>0</v>
      </c>
      <c r="I89" s="938">
        <f t="shared" si="8"/>
        <v>0</v>
      </c>
      <c r="J89" s="182"/>
      <c r="K89" s="182"/>
    </row>
    <row r="90" spans="1:11" s="577" customFormat="1" x14ac:dyDescent="0.2">
      <c r="A90" s="1551" t="s">
        <v>16163</v>
      </c>
      <c r="B90" s="1969"/>
      <c r="C90" s="1970"/>
      <c r="D90" s="1972"/>
      <c r="E90" s="1970"/>
      <c r="F90" s="1972"/>
      <c r="G90" s="1970"/>
      <c r="H90" s="937">
        <f t="shared" si="7"/>
        <v>0</v>
      </c>
      <c r="I90" s="938">
        <f t="shared" si="8"/>
        <v>0</v>
      </c>
      <c r="J90" s="182"/>
      <c r="K90" s="182"/>
    </row>
    <row r="91" spans="1:11" s="577" customFormat="1" x14ac:dyDescent="0.2">
      <c r="A91" s="1551" t="s">
        <v>16164</v>
      </c>
      <c r="B91" s="1969"/>
      <c r="C91" s="1970">
        <v>41605</v>
      </c>
      <c r="D91" s="1972"/>
      <c r="E91" s="1970">
        <v>89004</v>
      </c>
      <c r="F91" s="1972"/>
      <c r="G91" s="1970">
        <v>89004</v>
      </c>
      <c r="H91" s="937">
        <f t="shared" si="7"/>
        <v>0</v>
      </c>
      <c r="I91" s="938">
        <f t="shared" si="8"/>
        <v>0</v>
      </c>
      <c r="J91" s="182"/>
      <c r="K91" s="182"/>
    </row>
    <row r="92" spans="1:11" s="577" customFormat="1" x14ac:dyDescent="0.2">
      <c r="A92" s="1551" t="s">
        <v>16165</v>
      </c>
      <c r="B92" s="1969"/>
      <c r="C92" s="1970"/>
      <c r="D92" s="1972"/>
      <c r="E92" s="1970"/>
      <c r="F92" s="1972"/>
      <c r="G92" s="1970"/>
      <c r="H92" s="937">
        <f t="shared" si="7"/>
        <v>0</v>
      </c>
      <c r="I92" s="938">
        <f t="shared" si="8"/>
        <v>0</v>
      </c>
      <c r="J92" s="182"/>
      <c r="K92" s="182"/>
    </row>
    <row r="93" spans="1:11" s="577" customFormat="1" x14ac:dyDescent="0.2">
      <c r="A93" s="1551" t="s">
        <v>16140</v>
      </c>
      <c r="B93" s="1969">
        <v>211</v>
      </c>
      <c r="C93" s="1970">
        <v>278944</v>
      </c>
      <c r="D93" s="1972">
        <v>200</v>
      </c>
      <c r="E93" s="1970">
        <v>298049</v>
      </c>
      <c r="F93" s="1972">
        <v>200</v>
      </c>
      <c r="G93" s="1970">
        <v>298049</v>
      </c>
      <c r="H93" s="937">
        <f t="shared" si="7"/>
        <v>0</v>
      </c>
      <c r="I93" s="938">
        <f t="shared" si="8"/>
        <v>0</v>
      </c>
      <c r="J93" s="182"/>
      <c r="K93" s="182"/>
    </row>
    <row r="94" spans="1:11" s="577" customFormat="1" x14ac:dyDescent="0.2">
      <c r="A94" s="1551" t="s">
        <v>16166</v>
      </c>
      <c r="B94" s="1969"/>
      <c r="C94" s="1970"/>
      <c r="D94" s="1972"/>
      <c r="E94" s="1970"/>
      <c r="F94" s="1972"/>
      <c r="G94" s="1970"/>
      <c r="H94" s="937">
        <f t="shared" si="7"/>
        <v>0</v>
      </c>
      <c r="I94" s="938">
        <f t="shared" si="8"/>
        <v>0</v>
      </c>
      <c r="J94" s="182"/>
      <c r="K94" s="182"/>
    </row>
    <row r="95" spans="1:11" s="577" customFormat="1" x14ac:dyDescent="0.2">
      <c r="A95" s="1551" t="s">
        <v>16167</v>
      </c>
      <c r="B95" s="1969"/>
      <c r="C95" s="1970"/>
      <c r="D95" s="1972"/>
      <c r="E95" s="1970"/>
      <c r="F95" s="1972"/>
      <c r="G95" s="1970"/>
      <c r="H95" s="937">
        <f t="shared" si="7"/>
        <v>0</v>
      </c>
      <c r="I95" s="938">
        <f t="shared" si="8"/>
        <v>0</v>
      </c>
      <c r="J95" s="182"/>
      <c r="K95" s="182"/>
    </row>
    <row r="96" spans="1:11" s="577" customFormat="1" x14ac:dyDescent="0.2">
      <c r="A96" s="1551" t="s">
        <v>16168</v>
      </c>
      <c r="B96" s="1969"/>
      <c r="C96" s="1970"/>
      <c r="D96" s="1972"/>
      <c r="E96" s="1970"/>
      <c r="F96" s="1972"/>
      <c r="G96" s="1970"/>
      <c r="H96" s="937">
        <f t="shared" si="7"/>
        <v>0</v>
      </c>
      <c r="I96" s="938">
        <f t="shared" si="8"/>
        <v>0</v>
      </c>
      <c r="J96" s="182"/>
      <c r="K96" s="182"/>
    </row>
    <row r="97" spans="1:22" s="577" customFormat="1" x14ac:dyDescent="0.2">
      <c r="A97" s="1551" t="s">
        <v>16169</v>
      </c>
      <c r="B97" s="1969">
        <v>211</v>
      </c>
      <c r="C97" s="1970">
        <v>2327284</v>
      </c>
      <c r="D97" s="1972">
        <v>200</v>
      </c>
      <c r="E97" s="1970">
        <v>2649085</v>
      </c>
      <c r="F97" s="1972">
        <v>200</v>
      </c>
      <c r="G97" s="1970">
        <v>2460543</v>
      </c>
      <c r="H97" s="937">
        <f t="shared" si="7"/>
        <v>0</v>
      </c>
      <c r="I97" s="938">
        <f t="shared" si="8"/>
        <v>-188542</v>
      </c>
      <c r="J97" s="182"/>
      <c r="K97" s="182"/>
    </row>
    <row r="98" spans="1:22" s="577" customFormat="1" x14ac:dyDescent="0.2">
      <c r="A98" s="1551" t="s">
        <v>16170</v>
      </c>
      <c r="B98" s="1969">
        <v>211</v>
      </c>
      <c r="C98" s="1970">
        <v>582392</v>
      </c>
      <c r="D98" s="1972">
        <v>200</v>
      </c>
      <c r="E98" s="1970">
        <v>582392</v>
      </c>
      <c r="F98" s="1972">
        <v>200</v>
      </c>
      <c r="G98" s="1970">
        <v>582392</v>
      </c>
      <c r="H98" s="937">
        <f t="shared" si="7"/>
        <v>0</v>
      </c>
      <c r="I98" s="938">
        <f t="shared" si="8"/>
        <v>0</v>
      </c>
      <c r="J98" s="182"/>
      <c r="K98" s="182"/>
    </row>
    <row r="99" spans="1:22" s="577" customFormat="1" ht="13.5" thickBot="1" x14ac:dyDescent="0.25">
      <c r="A99" s="1551" t="s">
        <v>16179</v>
      </c>
      <c r="B99" s="1969">
        <v>211</v>
      </c>
      <c r="C99" s="1971">
        <v>130350</v>
      </c>
      <c r="D99" s="1972"/>
      <c r="E99" s="1971"/>
      <c r="F99" s="1972"/>
      <c r="G99" s="1971"/>
      <c r="H99" s="937">
        <f t="shared" ref="H99" si="9">+F99-D99</f>
        <v>0</v>
      </c>
      <c r="I99" s="938">
        <f t="shared" ref="I99" si="10">+G99-E99</f>
        <v>0</v>
      </c>
      <c r="J99" s="182"/>
      <c r="K99" s="182"/>
    </row>
    <row r="100" spans="1:22" s="577" customFormat="1" ht="13.5" thickBot="1" x14ac:dyDescent="0.25">
      <c r="A100" s="188" t="s">
        <v>16172</v>
      </c>
      <c r="B100" s="1967"/>
      <c r="C100" s="1968">
        <f>SUM(C84:C99)</f>
        <v>7005029</v>
      </c>
      <c r="D100" s="1967"/>
      <c r="E100" s="1968">
        <f>SUM(E84:E99)</f>
        <v>7159842</v>
      </c>
      <c r="F100" s="1967"/>
      <c r="G100" s="1968">
        <f>SUM(G84:G99)</f>
        <v>6971300</v>
      </c>
      <c r="H100" s="1967"/>
      <c r="I100" s="1968">
        <f>SUM(I84:I99)</f>
        <v>-188542</v>
      </c>
      <c r="J100" s="182"/>
      <c r="K100" s="182"/>
    </row>
    <row r="101" spans="1:22" s="105" customFormat="1" x14ac:dyDescent="0.2">
      <c r="A101" s="1561" t="s">
        <v>16173</v>
      </c>
      <c r="B101" s="189"/>
      <c r="C101" s="189"/>
      <c r="D101" s="189"/>
      <c r="E101" s="189"/>
      <c r="F101" s="189"/>
      <c r="G101" s="189"/>
      <c r="H101" s="189"/>
      <c r="I101" s="189"/>
      <c r="J101" s="181"/>
      <c r="K101" s="181"/>
    </row>
    <row r="102" spans="1:22" s="105" customFormat="1" x14ac:dyDescent="0.2">
      <c r="A102" s="1561" t="s">
        <v>16174</v>
      </c>
      <c r="B102" s="189"/>
      <c r="C102" s="189"/>
      <c r="D102" s="189"/>
      <c r="E102" s="189"/>
      <c r="F102" s="189"/>
      <c r="G102" s="189"/>
      <c r="H102" s="189"/>
      <c r="I102" s="189"/>
      <c r="J102" s="181"/>
      <c r="K102" s="181"/>
    </row>
    <row r="103" spans="1:22" s="105" customFormat="1" x14ac:dyDescent="0.2">
      <c r="A103" s="181"/>
      <c r="B103" s="181"/>
      <c r="C103" s="181"/>
      <c r="D103" s="1562"/>
      <c r="E103" s="181"/>
      <c r="F103" s="181"/>
      <c r="G103" s="181"/>
      <c r="H103" s="181"/>
      <c r="I103" s="181"/>
      <c r="J103" s="181"/>
      <c r="K103" s="181"/>
    </row>
    <row r="104" spans="1:22" s="942" customFormat="1" ht="12" customHeight="1" x14ac:dyDescent="0.2">
      <c r="A104" s="950"/>
      <c r="B104" s="949"/>
      <c r="C104" s="949"/>
      <c r="D104" s="949"/>
      <c r="E104" s="949"/>
      <c r="F104" s="949"/>
      <c r="G104" s="949"/>
      <c r="H104" s="949"/>
      <c r="I104" s="949"/>
      <c r="J104" s="950"/>
      <c r="K104" s="950"/>
      <c r="L104" s="950"/>
      <c r="M104" s="950"/>
      <c r="N104" s="950"/>
      <c r="O104" s="950"/>
      <c r="P104" s="950"/>
      <c r="Q104" s="950"/>
      <c r="R104" s="950"/>
      <c r="S104" s="950"/>
      <c r="T104" s="950"/>
      <c r="U104" s="950"/>
      <c r="V104" s="950"/>
    </row>
  </sheetData>
  <mergeCells count="16">
    <mergeCell ref="B56:C56"/>
    <mergeCell ref="D56:E56"/>
    <mergeCell ref="F56:G56"/>
    <mergeCell ref="H56:I56"/>
    <mergeCell ref="B82:C82"/>
    <mergeCell ref="D82:E82"/>
    <mergeCell ref="F82:G82"/>
    <mergeCell ref="H82:I82"/>
    <mergeCell ref="B4:C4"/>
    <mergeCell ref="D4:E4"/>
    <mergeCell ref="F4:G4"/>
    <mergeCell ref="H4:I4"/>
    <mergeCell ref="B30:C30"/>
    <mergeCell ref="D30:E30"/>
    <mergeCell ref="F30:G30"/>
    <mergeCell ref="H30:I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476"/>
  <sheetViews>
    <sheetView topLeftCell="A428" zoomScale="80" zoomScaleNormal="80" workbookViewId="0">
      <selection activeCell="A262" sqref="A262"/>
    </sheetView>
  </sheetViews>
  <sheetFormatPr baseColWidth="10" defaultColWidth="14.42578125" defaultRowHeight="15" customHeight="1" x14ac:dyDescent="0.2"/>
  <cols>
    <col min="1" max="1" width="50.5703125" style="750" customWidth="1"/>
    <col min="2" max="2" width="9.42578125" style="641" bestFit="1" customWidth="1"/>
    <col min="3" max="3" width="11.7109375" style="750" bestFit="1" customWidth="1"/>
    <col min="4" max="4" width="11.42578125" style="750" bestFit="1" customWidth="1"/>
    <col min="5" max="5" width="10.5703125" style="750" bestFit="1" customWidth="1"/>
    <col min="6" max="6" width="12.85546875" style="750" bestFit="1" customWidth="1"/>
    <col min="7" max="7" width="7.28515625" style="750" bestFit="1" customWidth="1"/>
    <col min="8" max="8" width="8.5703125" style="750" bestFit="1" customWidth="1"/>
    <col min="9" max="9" width="11.28515625" style="750" customWidth="1"/>
    <col min="10" max="10" width="12.85546875" style="750" bestFit="1" customWidth="1"/>
    <col min="11" max="11" width="15.28515625" style="750" bestFit="1" customWidth="1"/>
    <col min="12" max="12" width="19.85546875" style="750" bestFit="1" customWidth="1"/>
    <col min="13" max="14" width="15.140625" style="750" bestFit="1" customWidth="1"/>
    <col min="15" max="15" width="13.85546875" style="750" bestFit="1" customWidth="1"/>
    <col min="16" max="16" width="16.28515625" style="750" bestFit="1" customWidth="1"/>
    <col min="17" max="17" width="9.42578125" style="641" bestFit="1" customWidth="1"/>
    <col min="18" max="18" width="13" style="750" bestFit="1" customWidth="1"/>
    <col min="19" max="19" width="11.42578125" style="750" bestFit="1" customWidth="1"/>
    <col min="20" max="20" width="10.5703125" style="750" bestFit="1" customWidth="1"/>
    <col min="21" max="21" width="12.85546875" style="750" bestFit="1" customWidth="1"/>
    <col min="22" max="23" width="6" style="750" bestFit="1" customWidth="1"/>
    <col min="24" max="24" width="8.5703125" style="750" bestFit="1" customWidth="1"/>
    <col min="25" max="25" width="12.85546875" style="750" bestFit="1" customWidth="1"/>
    <col min="26" max="26" width="13" style="750" bestFit="1" customWidth="1"/>
    <col min="27" max="27" width="19.85546875" style="750" bestFit="1" customWidth="1"/>
    <col min="28" max="29" width="15.140625" style="750" bestFit="1" customWidth="1"/>
    <col min="30" max="30" width="15" style="750" bestFit="1" customWidth="1"/>
    <col min="31" max="31" width="17.42578125" style="750" bestFit="1" customWidth="1"/>
    <col min="32" max="32" width="15" style="641" bestFit="1" customWidth="1"/>
    <col min="33" max="33" width="17.28515625" style="750" bestFit="1" customWidth="1"/>
    <col min="34" max="34" width="9.42578125" style="641" bestFit="1" customWidth="1"/>
    <col min="35" max="35" width="17.42578125" style="750" bestFit="1" customWidth="1"/>
    <col min="36" max="16384" width="14.42578125" style="750"/>
  </cols>
  <sheetData>
    <row r="1" spans="1:39" s="749" customFormat="1" ht="12" customHeight="1" x14ac:dyDescent="0.2">
      <c r="A1" s="2086" t="s">
        <v>16070</v>
      </c>
      <c r="B1" s="744"/>
      <c r="C1" s="745"/>
      <c r="D1" s="745"/>
      <c r="E1" s="745"/>
      <c r="F1" s="745"/>
      <c r="G1" s="745"/>
      <c r="H1" s="745"/>
      <c r="I1" s="745"/>
      <c r="J1" s="745"/>
      <c r="K1" s="745"/>
      <c r="L1" s="745"/>
      <c r="M1" s="745"/>
      <c r="N1" s="745"/>
      <c r="O1" s="745"/>
      <c r="P1" s="745"/>
      <c r="Q1" s="744"/>
      <c r="R1" s="745"/>
      <c r="S1" s="745"/>
      <c r="T1" s="745"/>
      <c r="U1" s="745"/>
      <c r="V1" s="745"/>
      <c r="W1" s="745"/>
      <c r="X1" s="745"/>
      <c r="Y1" s="745"/>
      <c r="Z1" s="745"/>
      <c r="AA1" s="745"/>
      <c r="AB1" s="745"/>
      <c r="AC1" s="745"/>
      <c r="AD1" s="745"/>
      <c r="AE1" s="745"/>
      <c r="AF1" s="744"/>
      <c r="AG1" s="745"/>
      <c r="AH1" s="744"/>
      <c r="AI1" s="745"/>
    </row>
    <row r="2" spans="1:39" s="746" customFormat="1" ht="12.75" x14ac:dyDescent="0.2">
      <c r="A2" s="411" t="s">
        <v>133</v>
      </c>
      <c r="B2" s="288"/>
      <c r="C2" s="189"/>
      <c r="D2" s="189"/>
      <c r="E2" s="189"/>
      <c r="F2" s="189"/>
      <c r="G2" s="189"/>
      <c r="H2" s="189"/>
      <c r="I2" s="189"/>
      <c r="J2" s="189"/>
      <c r="K2" s="189"/>
      <c r="L2" s="189"/>
      <c r="M2" s="189"/>
      <c r="N2" s="189"/>
      <c r="O2" s="189"/>
      <c r="P2" s="189"/>
      <c r="Q2" s="189"/>
      <c r="R2" s="189"/>
      <c r="S2" s="189"/>
      <c r="AF2" s="747"/>
      <c r="AH2" s="747"/>
    </row>
    <row r="3" spans="1:39" s="746" customFormat="1" ht="12.75" x14ac:dyDescent="0.2">
      <c r="A3" s="411" t="s">
        <v>1537</v>
      </c>
      <c r="B3" s="747"/>
      <c r="G3" s="748"/>
      <c r="H3" s="748"/>
      <c r="AF3" s="747"/>
      <c r="AH3" s="747"/>
    </row>
    <row r="4" spans="1:39" s="746" customFormat="1" ht="13.5" thickBot="1" x14ac:dyDescent="0.25">
      <c r="A4" s="411" t="s">
        <v>16071</v>
      </c>
      <c r="B4" s="747"/>
      <c r="G4" s="748"/>
      <c r="H4" s="748"/>
      <c r="AF4" s="747"/>
      <c r="AH4" s="747"/>
    </row>
    <row r="5" spans="1:39" ht="30.75" customHeight="1" thickBot="1" x14ac:dyDescent="0.25">
      <c r="A5" s="2186" t="s">
        <v>16072</v>
      </c>
      <c r="B5" s="2189" t="s">
        <v>16073</v>
      </c>
      <c r="C5" s="2190"/>
      <c r="D5" s="2190"/>
      <c r="E5" s="2190"/>
      <c r="F5" s="2190"/>
      <c r="G5" s="2190"/>
      <c r="H5" s="2190"/>
      <c r="I5" s="2190"/>
      <c r="J5" s="2190"/>
      <c r="K5" s="2190"/>
      <c r="L5" s="2190"/>
      <c r="M5" s="2190"/>
      <c r="N5" s="2190"/>
      <c r="O5" s="2190"/>
      <c r="P5" s="2191"/>
      <c r="Q5" s="2189" t="s">
        <v>16074</v>
      </c>
      <c r="R5" s="2190"/>
      <c r="S5" s="2190"/>
      <c r="T5" s="2190"/>
      <c r="U5" s="2190"/>
      <c r="V5" s="2190"/>
      <c r="W5" s="2190"/>
      <c r="X5" s="2190"/>
      <c r="Y5" s="2190"/>
      <c r="Z5" s="2190"/>
      <c r="AA5" s="2190"/>
      <c r="AB5" s="2190"/>
      <c r="AC5" s="2190"/>
      <c r="AD5" s="2190"/>
      <c r="AE5" s="2191"/>
      <c r="AF5" s="2192" t="s">
        <v>16075</v>
      </c>
      <c r="AG5" s="2193"/>
      <c r="AH5" s="2192" t="s">
        <v>16076</v>
      </c>
      <c r="AI5" s="2193"/>
    </row>
    <row r="6" spans="1:39" ht="172.5" customHeight="1" x14ac:dyDescent="0.2">
      <c r="A6" s="2187"/>
      <c r="B6" s="598" t="s">
        <v>16077</v>
      </c>
      <c r="C6" s="599" t="s">
        <v>16078</v>
      </c>
      <c r="D6" s="600" t="s">
        <v>16079</v>
      </c>
      <c r="E6" s="600" t="s">
        <v>16080</v>
      </c>
      <c r="F6" s="600" t="s">
        <v>16081</v>
      </c>
      <c r="G6" s="600" t="s">
        <v>16082</v>
      </c>
      <c r="H6" s="600" t="s">
        <v>16083</v>
      </c>
      <c r="I6" s="600" t="s">
        <v>16084</v>
      </c>
      <c r="J6" s="600" t="s">
        <v>16085</v>
      </c>
      <c r="K6" s="600" t="s">
        <v>16086</v>
      </c>
      <c r="L6" s="600" t="s">
        <v>16087</v>
      </c>
      <c r="M6" s="600" t="s">
        <v>16088</v>
      </c>
      <c r="N6" s="601" t="s">
        <v>16089</v>
      </c>
      <c r="O6" s="602" t="s">
        <v>16090</v>
      </c>
      <c r="P6" s="603" t="s">
        <v>16091</v>
      </c>
      <c r="Q6" s="598" t="s">
        <v>16077</v>
      </c>
      <c r="R6" s="599" t="s">
        <v>16078</v>
      </c>
      <c r="S6" s="600" t="s">
        <v>16092</v>
      </c>
      <c r="T6" s="600" t="s">
        <v>16080</v>
      </c>
      <c r="U6" s="600" t="s">
        <v>16081</v>
      </c>
      <c r="V6" s="600" t="s">
        <v>16082</v>
      </c>
      <c r="W6" s="600" t="s">
        <v>16083</v>
      </c>
      <c r="X6" s="600" t="s">
        <v>16084</v>
      </c>
      <c r="Y6" s="600" t="s">
        <v>16085</v>
      </c>
      <c r="Z6" s="600" t="s">
        <v>16086</v>
      </c>
      <c r="AA6" s="600" t="s">
        <v>16087</v>
      </c>
      <c r="AB6" s="600" t="s">
        <v>16088</v>
      </c>
      <c r="AC6" s="601" t="s">
        <v>16089</v>
      </c>
      <c r="AD6" s="602" t="s">
        <v>16090</v>
      </c>
      <c r="AE6" s="603" t="s">
        <v>16093</v>
      </c>
      <c r="AF6" s="604" t="s">
        <v>16094</v>
      </c>
      <c r="AG6" s="604" t="s">
        <v>16095</v>
      </c>
      <c r="AH6" s="604" t="s">
        <v>16077</v>
      </c>
      <c r="AI6" s="603" t="s">
        <v>16096</v>
      </c>
    </row>
    <row r="7" spans="1:39" ht="15.75" customHeight="1" thickBot="1" x14ac:dyDescent="0.25">
      <c r="A7" s="2188"/>
      <c r="B7" s="605" t="s">
        <v>16097</v>
      </c>
      <c r="C7" s="606" t="s">
        <v>16098</v>
      </c>
      <c r="D7" s="607" t="s">
        <v>16099</v>
      </c>
      <c r="E7" s="607" t="s">
        <v>16100</v>
      </c>
      <c r="F7" s="608" t="s">
        <v>16101</v>
      </c>
      <c r="G7" s="608" t="s">
        <v>16102</v>
      </c>
      <c r="H7" s="608" t="s">
        <v>16103</v>
      </c>
      <c r="I7" s="608" t="s">
        <v>16104</v>
      </c>
      <c r="J7" s="608" t="s">
        <v>16105</v>
      </c>
      <c r="K7" s="608" t="s">
        <v>16106</v>
      </c>
      <c r="L7" s="608" t="s">
        <v>16107</v>
      </c>
      <c r="M7" s="608" t="s">
        <v>16108</v>
      </c>
      <c r="N7" s="609" t="s">
        <v>16109</v>
      </c>
      <c r="O7" s="610" t="s">
        <v>16110</v>
      </c>
      <c r="P7" s="611" t="s">
        <v>16111</v>
      </c>
      <c r="Q7" s="605" t="s">
        <v>16097</v>
      </c>
      <c r="R7" s="606" t="s">
        <v>16098</v>
      </c>
      <c r="S7" s="607" t="s">
        <v>16099</v>
      </c>
      <c r="T7" s="607" t="s">
        <v>16100</v>
      </c>
      <c r="U7" s="608" t="s">
        <v>16101</v>
      </c>
      <c r="V7" s="608" t="s">
        <v>16102</v>
      </c>
      <c r="W7" s="608" t="s">
        <v>16103</v>
      </c>
      <c r="X7" s="608" t="s">
        <v>16104</v>
      </c>
      <c r="Y7" s="608" t="s">
        <v>16105</v>
      </c>
      <c r="Z7" s="608" t="s">
        <v>16106</v>
      </c>
      <c r="AA7" s="608" t="s">
        <v>16107</v>
      </c>
      <c r="AB7" s="608" t="s">
        <v>16108</v>
      </c>
      <c r="AC7" s="609" t="s">
        <v>16109</v>
      </c>
      <c r="AD7" s="610" t="s">
        <v>16110</v>
      </c>
      <c r="AE7" s="611" t="s">
        <v>16111</v>
      </c>
      <c r="AF7" s="612"/>
      <c r="AG7" s="605"/>
      <c r="AH7" s="612"/>
      <c r="AI7" s="605"/>
    </row>
    <row r="8" spans="1:39" ht="12" customHeight="1" x14ac:dyDescent="0.2">
      <c r="A8" s="613"/>
      <c r="B8" s="614"/>
      <c r="C8" s="615"/>
      <c r="D8" s="615"/>
      <c r="E8" s="615"/>
      <c r="F8" s="615"/>
      <c r="G8" s="615"/>
      <c r="H8" s="615"/>
      <c r="I8" s="615"/>
      <c r="J8" s="616"/>
      <c r="K8" s="615"/>
      <c r="L8" s="615"/>
      <c r="M8" s="615"/>
      <c r="N8" s="617"/>
      <c r="O8" s="618"/>
      <c r="P8" s="619"/>
      <c r="Q8" s="620"/>
      <c r="R8" s="615"/>
      <c r="S8" s="615"/>
      <c r="T8" s="615"/>
      <c r="U8" s="615"/>
      <c r="V8" s="615"/>
      <c r="W8" s="615"/>
      <c r="X8" s="615"/>
      <c r="Y8" s="615"/>
      <c r="Z8" s="616"/>
      <c r="AA8" s="616"/>
      <c r="AB8" s="616"/>
      <c r="AC8" s="617"/>
      <c r="AD8" s="618"/>
      <c r="AE8" s="619"/>
      <c r="AF8" s="621"/>
      <c r="AG8" s="622"/>
      <c r="AH8" s="623"/>
      <c r="AI8" s="622"/>
    </row>
    <row r="9" spans="1:39" ht="12" customHeight="1" x14ac:dyDescent="0.2">
      <c r="A9" s="751" t="s">
        <v>277</v>
      </c>
      <c r="B9" s="624">
        <v>1658</v>
      </c>
      <c r="C9" s="625">
        <v>86452.18</v>
      </c>
      <c r="D9" s="625">
        <v>3790.45</v>
      </c>
      <c r="E9" s="625">
        <v>0</v>
      </c>
      <c r="F9" s="625">
        <v>0</v>
      </c>
      <c r="G9" s="625">
        <v>15</v>
      </c>
      <c r="H9" s="625">
        <v>108</v>
      </c>
      <c r="I9" s="625">
        <v>0</v>
      </c>
      <c r="J9" s="625">
        <v>0</v>
      </c>
      <c r="K9" s="625">
        <v>90365.62999999999</v>
      </c>
      <c r="L9" s="625">
        <v>169000</v>
      </c>
      <c r="M9" s="625">
        <v>259365.63</v>
      </c>
      <c r="N9" s="626">
        <v>428365.63</v>
      </c>
      <c r="O9" s="627">
        <v>1512753.19</v>
      </c>
      <c r="P9" s="628">
        <v>54960151.799999997</v>
      </c>
      <c r="Q9" s="629">
        <f>SUM(Q10:Q18)</f>
        <v>1658</v>
      </c>
      <c r="R9" s="625">
        <f>SUM(R10:R18)</f>
        <v>87852.77</v>
      </c>
      <c r="S9" s="625">
        <f>SUM(S10:S18)</f>
        <v>3810.45</v>
      </c>
      <c r="T9" s="625">
        <f t="shared" ref="T9:Z9" si="0">SUM(T10:T18)</f>
        <v>0</v>
      </c>
      <c r="U9" s="625">
        <f t="shared" si="0"/>
        <v>0</v>
      </c>
      <c r="V9" s="625">
        <f t="shared" si="0"/>
        <v>0</v>
      </c>
      <c r="W9" s="625">
        <f t="shared" si="0"/>
        <v>0</v>
      </c>
      <c r="X9" s="625">
        <f t="shared" si="0"/>
        <v>0</v>
      </c>
      <c r="Y9" s="625">
        <f t="shared" si="0"/>
        <v>0</v>
      </c>
      <c r="Z9" s="625">
        <f t="shared" si="0"/>
        <v>91663.22</v>
      </c>
      <c r="AA9" s="625">
        <f>SUM(AA10:AA18)</f>
        <v>169000</v>
      </c>
      <c r="AB9" s="625">
        <f>SUM(AB10:AB18)</f>
        <v>83000</v>
      </c>
      <c r="AC9" s="625">
        <f>SUM(AC10:AC18)</f>
        <v>252000</v>
      </c>
      <c r="AD9" s="627">
        <f>SUM(AD10:AD18)</f>
        <v>1434958.6400000001</v>
      </c>
      <c r="AE9" s="627">
        <f>SUM(AE10:AE18)</f>
        <v>59238516.279999994</v>
      </c>
      <c r="AF9" s="630">
        <f t="shared" ref="AF9:AI9" si="1">SUM(AF10:AF18)</f>
        <v>0</v>
      </c>
      <c r="AG9" s="627">
        <f t="shared" si="1"/>
        <v>-4278364.4799999949</v>
      </c>
      <c r="AH9" s="630">
        <f t="shared" si="1"/>
        <v>1658</v>
      </c>
      <c r="AI9" s="627">
        <f t="shared" si="1"/>
        <v>58722199.966399997</v>
      </c>
      <c r="AL9" s="752"/>
      <c r="AM9" s="753"/>
    </row>
    <row r="10" spans="1:39" ht="12" customHeight="1" x14ac:dyDescent="0.2">
      <c r="A10" s="754" t="s">
        <v>278</v>
      </c>
      <c r="B10" s="614">
        <v>1</v>
      </c>
      <c r="C10" s="615">
        <v>30000</v>
      </c>
      <c r="D10" s="615"/>
      <c r="E10" s="615"/>
      <c r="F10" s="615"/>
      <c r="G10" s="615"/>
      <c r="H10" s="615"/>
      <c r="I10" s="615"/>
      <c r="J10" s="616"/>
      <c r="K10" s="615">
        <v>30000</v>
      </c>
      <c r="L10" s="615">
        <v>60000</v>
      </c>
      <c r="M10" s="615">
        <v>90000</v>
      </c>
      <c r="N10" s="617">
        <v>150000</v>
      </c>
      <c r="O10" s="618">
        <v>510000</v>
      </c>
      <c r="P10" s="619">
        <v>510000</v>
      </c>
      <c r="Q10" s="620">
        <v>1</v>
      </c>
      <c r="R10" s="615">
        <v>30000</v>
      </c>
      <c r="S10" s="615"/>
      <c r="T10" s="615"/>
      <c r="U10" s="615"/>
      <c r="V10" s="615"/>
      <c r="W10" s="615"/>
      <c r="X10" s="615"/>
      <c r="Y10" s="615"/>
      <c r="Z10" s="616">
        <f>SUM(R10:Y10)</f>
        <v>30000</v>
      </c>
      <c r="AA10" s="616">
        <v>60000</v>
      </c>
      <c r="AB10" s="616">
        <v>30000</v>
      </c>
      <c r="AC10" s="617">
        <f>+AA10+AB10</f>
        <v>90000</v>
      </c>
      <c r="AD10" s="618">
        <f t="shared" ref="AD10:AD17" si="2">Z10*12+AC10+AB10</f>
        <v>480000</v>
      </c>
      <c r="AE10" s="619">
        <f>AD10*Q10</f>
        <v>480000</v>
      </c>
      <c r="AF10" s="755">
        <f>+B10-Q10</f>
        <v>0</v>
      </c>
      <c r="AG10" s="756">
        <f>+P10-AE10</f>
        <v>30000</v>
      </c>
      <c r="AH10" s="623">
        <v>1</v>
      </c>
      <c r="AI10" s="622">
        <v>482400</v>
      </c>
      <c r="AL10" s="752"/>
      <c r="AM10" s="753"/>
    </row>
    <row r="11" spans="1:39" ht="12" customHeight="1" x14ac:dyDescent="0.2">
      <c r="A11" s="754" t="s">
        <v>279</v>
      </c>
      <c r="B11" s="614">
        <v>2</v>
      </c>
      <c r="C11" s="615">
        <v>28000</v>
      </c>
      <c r="D11" s="615"/>
      <c r="E11" s="615"/>
      <c r="F11" s="615"/>
      <c r="G11" s="615"/>
      <c r="H11" s="615"/>
      <c r="I11" s="615"/>
      <c r="J11" s="616"/>
      <c r="K11" s="615">
        <v>28000</v>
      </c>
      <c r="L11" s="615">
        <v>56000</v>
      </c>
      <c r="M11" s="615">
        <v>84000</v>
      </c>
      <c r="N11" s="617">
        <v>140000</v>
      </c>
      <c r="O11" s="618">
        <v>476000</v>
      </c>
      <c r="P11" s="619">
        <v>952000</v>
      </c>
      <c r="Q11" s="620">
        <v>2</v>
      </c>
      <c r="R11" s="615">
        <v>28000</v>
      </c>
      <c r="S11" s="615"/>
      <c r="T11" s="615"/>
      <c r="U11" s="615"/>
      <c r="V11" s="615"/>
      <c r="W11" s="615"/>
      <c r="X11" s="615"/>
      <c r="Y11" s="615"/>
      <c r="Z11" s="616">
        <f t="shared" ref="Z11:Z38" si="3">SUM(R11:Y11)</f>
        <v>28000</v>
      </c>
      <c r="AA11" s="616">
        <v>56000</v>
      </c>
      <c r="AB11" s="616">
        <v>28000</v>
      </c>
      <c r="AC11" s="617">
        <f t="shared" ref="AC11:AC17" si="4">+AA11+AB11</f>
        <v>84000</v>
      </c>
      <c r="AD11" s="618">
        <f t="shared" si="2"/>
        <v>448000</v>
      </c>
      <c r="AE11" s="619">
        <f t="shared" ref="AE11:AE38" si="5">AD11*Q11</f>
        <v>896000</v>
      </c>
      <c r="AF11" s="755">
        <f t="shared" ref="AF11:AF17" si="6">+B11-Q11</f>
        <v>0</v>
      </c>
      <c r="AG11" s="756">
        <f t="shared" ref="AG11:AG17" si="7">+P11-AE11</f>
        <v>56000</v>
      </c>
      <c r="AH11" s="623">
        <v>2</v>
      </c>
      <c r="AI11" s="622">
        <v>900480</v>
      </c>
      <c r="AL11" s="752"/>
      <c r="AM11" s="753"/>
    </row>
    <row r="12" spans="1:39" ht="12" customHeight="1" x14ac:dyDescent="0.2">
      <c r="A12" s="754" t="s">
        <v>280</v>
      </c>
      <c r="B12" s="614">
        <v>1</v>
      </c>
      <c r="C12" s="615">
        <v>25000</v>
      </c>
      <c r="D12" s="615"/>
      <c r="E12" s="615"/>
      <c r="F12" s="615"/>
      <c r="G12" s="615"/>
      <c r="H12" s="615"/>
      <c r="I12" s="615"/>
      <c r="J12" s="616"/>
      <c r="K12" s="615">
        <v>25000</v>
      </c>
      <c r="L12" s="615">
        <v>50000</v>
      </c>
      <c r="M12" s="615">
        <v>75000</v>
      </c>
      <c r="N12" s="617">
        <v>125000</v>
      </c>
      <c r="O12" s="618">
        <v>425000</v>
      </c>
      <c r="P12" s="619">
        <v>425000</v>
      </c>
      <c r="Q12" s="620">
        <v>1</v>
      </c>
      <c r="R12" s="615">
        <v>25000</v>
      </c>
      <c r="S12" s="615"/>
      <c r="T12" s="615"/>
      <c r="U12" s="615"/>
      <c r="V12" s="615"/>
      <c r="W12" s="615"/>
      <c r="X12" s="615"/>
      <c r="Y12" s="615"/>
      <c r="Z12" s="616">
        <f t="shared" si="3"/>
        <v>25000</v>
      </c>
      <c r="AA12" s="616">
        <v>50000</v>
      </c>
      <c r="AB12" s="616">
        <v>25000</v>
      </c>
      <c r="AC12" s="617">
        <f t="shared" si="4"/>
        <v>75000</v>
      </c>
      <c r="AD12" s="618">
        <f t="shared" si="2"/>
        <v>400000</v>
      </c>
      <c r="AE12" s="619">
        <f t="shared" si="5"/>
        <v>400000</v>
      </c>
      <c r="AF12" s="755">
        <f t="shared" si="6"/>
        <v>0</v>
      </c>
      <c r="AG12" s="756">
        <f t="shared" si="7"/>
        <v>25000</v>
      </c>
      <c r="AH12" s="623">
        <v>1</v>
      </c>
      <c r="AI12" s="622">
        <v>402000</v>
      </c>
      <c r="AL12" s="752"/>
      <c r="AM12" s="753"/>
    </row>
    <row r="13" spans="1:39" ht="12" customHeight="1" x14ac:dyDescent="0.2">
      <c r="A13" s="754" t="s">
        <v>281</v>
      </c>
      <c r="B13" s="614"/>
      <c r="C13" s="615"/>
      <c r="D13" s="615"/>
      <c r="E13" s="615"/>
      <c r="F13" s="615"/>
      <c r="G13" s="615"/>
      <c r="H13" s="615"/>
      <c r="I13" s="615"/>
      <c r="J13" s="616"/>
      <c r="K13" s="615"/>
      <c r="L13" s="615"/>
      <c r="M13" s="615"/>
      <c r="N13" s="617"/>
      <c r="O13" s="618">
        <v>0</v>
      </c>
      <c r="P13" s="619">
        <v>0</v>
      </c>
      <c r="Q13" s="620"/>
      <c r="R13" s="615"/>
      <c r="S13" s="615"/>
      <c r="T13" s="615"/>
      <c r="U13" s="615"/>
      <c r="V13" s="615"/>
      <c r="W13" s="615"/>
      <c r="X13" s="615"/>
      <c r="Y13" s="615"/>
      <c r="Z13" s="616">
        <f t="shared" si="3"/>
        <v>0</v>
      </c>
      <c r="AA13" s="616"/>
      <c r="AB13" s="616"/>
      <c r="AC13" s="617">
        <f t="shared" si="4"/>
        <v>0</v>
      </c>
      <c r="AD13" s="618">
        <f t="shared" si="2"/>
        <v>0</v>
      </c>
      <c r="AE13" s="619">
        <f t="shared" si="5"/>
        <v>0</v>
      </c>
      <c r="AF13" s="755">
        <f t="shared" si="6"/>
        <v>0</v>
      </c>
      <c r="AG13" s="756">
        <f t="shared" si="7"/>
        <v>0</v>
      </c>
      <c r="AH13" s="623"/>
      <c r="AI13" s="622"/>
      <c r="AL13" s="752"/>
      <c r="AM13" s="753"/>
    </row>
    <row r="14" spans="1:39" ht="12" customHeight="1" x14ac:dyDescent="0.2">
      <c r="A14" s="754" t="s">
        <v>282</v>
      </c>
      <c r="B14" s="614"/>
      <c r="C14" s="615"/>
      <c r="D14" s="615"/>
      <c r="E14" s="615"/>
      <c r="F14" s="615"/>
      <c r="G14" s="615"/>
      <c r="H14" s="615"/>
      <c r="I14" s="615"/>
      <c r="J14" s="616"/>
      <c r="K14" s="615"/>
      <c r="L14" s="615"/>
      <c r="M14" s="615"/>
      <c r="N14" s="617"/>
      <c r="O14" s="618">
        <v>0</v>
      </c>
      <c r="P14" s="619">
        <v>0</v>
      </c>
      <c r="Q14" s="620"/>
      <c r="R14" s="615"/>
      <c r="S14" s="615"/>
      <c r="T14" s="615"/>
      <c r="U14" s="615"/>
      <c r="V14" s="615"/>
      <c r="W14" s="615"/>
      <c r="X14" s="615"/>
      <c r="Y14" s="615"/>
      <c r="Z14" s="616">
        <f t="shared" si="3"/>
        <v>0</v>
      </c>
      <c r="AA14" s="616"/>
      <c r="AB14" s="616"/>
      <c r="AC14" s="617">
        <f t="shared" si="4"/>
        <v>0</v>
      </c>
      <c r="AD14" s="618">
        <f t="shared" si="2"/>
        <v>0</v>
      </c>
      <c r="AE14" s="619">
        <f t="shared" si="5"/>
        <v>0</v>
      </c>
      <c r="AF14" s="755">
        <f t="shared" si="6"/>
        <v>0</v>
      </c>
      <c r="AG14" s="756">
        <f t="shared" si="7"/>
        <v>0</v>
      </c>
      <c r="AH14" s="623"/>
      <c r="AI14" s="622"/>
      <c r="AL14" s="752"/>
      <c r="AM14" s="753"/>
    </row>
    <row r="15" spans="1:39" ht="12" customHeight="1" x14ac:dyDescent="0.2">
      <c r="A15" s="754" t="s">
        <v>283</v>
      </c>
      <c r="B15" s="614">
        <v>6</v>
      </c>
      <c r="C15" s="615">
        <v>1235.5</v>
      </c>
      <c r="D15" s="615">
        <v>1390.45</v>
      </c>
      <c r="E15" s="615"/>
      <c r="F15" s="615"/>
      <c r="G15" s="615">
        <v>5</v>
      </c>
      <c r="H15" s="615">
        <v>36</v>
      </c>
      <c r="I15" s="615"/>
      <c r="J15" s="616"/>
      <c r="K15" s="615">
        <v>2666.95</v>
      </c>
      <c r="L15" s="615">
        <v>1000</v>
      </c>
      <c r="M15" s="615">
        <v>3666.95</v>
      </c>
      <c r="N15" s="617">
        <v>4666.95</v>
      </c>
      <c r="O15" s="618">
        <v>36670.35</v>
      </c>
      <c r="P15" s="619">
        <v>220022.09999999998</v>
      </c>
      <c r="Q15" s="620">
        <v>6</v>
      </c>
      <c r="R15" s="615">
        <v>1686.66</v>
      </c>
      <c r="S15" s="615">
        <v>1390.45</v>
      </c>
      <c r="T15" s="615"/>
      <c r="U15" s="615"/>
      <c r="V15" s="615"/>
      <c r="W15" s="615"/>
      <c r="X15" s="615"/>
      <c r="Y15" s="615"/>
      <c r="Z15" s="616">
        <f>SUM(R15:Y15)</f>
        <v>3077.11</v>
      </c>
      <c r="AA15" s="616">
        <v>1000</v>
      </c>
      <c r="AB15" s="616"/>
      <c r="AC15" s="617">
        <f t="shared" si="4"/>
        <v>1000</v>
      </c>
      <c r="AD15" s="618">
        <f t="shared" si="2"/>
        <v>37925.32</v>
      </c>
      <c r="AE15" s="619">
        <f t="shared" si="5"/>
        <v>227551.91999999998</v>
      </c>
      <c r="AF15" s="755">
        <f t="shared" si="6"/>
        <v>0</v>
      </c>
      <c r="AG15" s="756">
        <f t="shared" si="7"/>
        <v>-7529.820000000007</v>
      </c>
      <c r="AH15" s="623">
        <v>6</v>
      </c>
      <c r="AI15" s="622">
        <v>237307.08000000002</v>
      </c>
      <c r="AL15" s="752"/>
      <c r="AM15" s="753"/>
    </row>
    <row r="16" spans="1:39" ht="12" customHeight="1" x14ac:dyDescent="0.2">
      <c r="A16" s="754" t="s">
        <v>284</v>
      </c>
      <c r="B16" s="614">
        <v>11</v>
      </c>
      <c r="C16" s="615">
        <v>1145.01</v>
      </c>
      <c r="D16" s="615">
        <v>1200</v>
      </c>
      <c r="E16" s="615"/>
      <c r="F16" s="615"/>
      <c r="G16" s="615">
        <v>5</v>
      </c>
      <c r="H16" s="615">
        <v>36</v>
      </c>
      <c r="I16" s="615"/>
      <c r="J16" s="616"/>
      <c r="K16" s="615">
        <v>2386.0100000000002</v>
      </c>
      <c r="L16" s="615">
        <v>1000</v>
      </c>
      <c r="M16" s="615">
        <v>3386.01</v>
      </c>
      <c r="N16" s="617">
        <v>4386.01</v>
      </c>
      <c r="O16" s="618">
        <v>33018.130000000005</v>
      </c>
      <c r="P16" s="619">
        <v>363199.43000000005</v>
      </c>
      <c r="Q16" s="620">
        <v>11</v>
      </c>
      <c r="R16" s="615">
        <v>1565.04</v>
      </c>
      <c r="S16" s="615">
        <v>1210</v>
      </c>
      <c r="T16" s="615"/>
      <c r="U16" s="615"/>
      <c r="V16" s="615"/>
      <c r="W16" s="615"/>
      <c r="X16" s="615"/>
      <c r="Y16" s="615"/>
      <c r="Z16" s="616">
        <f t="shared" si="3"/>
        <v>2775.04</v>
      </c>
      <c r="AA16" s="616">
        <v>1000</v>
      </c>
      <c r="AB16" s="616"/>
      <c r="AC16" s="617">
        <f t="shared" si="4"/>
        <v>1000</v>
      </c>
      <c r="AD16" s="618">
        <f t="shared" si="2"/>
        <v>34300.479999999996</v>
      </c>
      <c r="AE16" s="619">
        <f t="shared" si="5"/>
        <v>377305.27999999997</v>
      </c>
      <c r="AF16" s="755">
        <f t="shared" si="6"/>
        <v>0</v>
      </c>
      <c r="AG16" s="756">
        <f t="shared" si="7"/>
        <v>-14105.849999999919</v>
      </c>
      <c r="AH16" s="623">
        <v>11</v>
      </c>
      <c r="AI16" s="622">
        <v>391894.87999999995</v>
      </c>
      <c r="AL16" s="752"/>
      <c r="AM16" s="753"/>
    </row>
    <row r="17" spans="1:39" ht="12" customHeight="1" x14ac:dyDescent="0.2">
      <c r="A17" s="754" t="s">
        <v>285</v>
      </c>
      <c r="B17" s="614">
        <v>1637</v>
      </c>
      <c r="C17" s="615">
        <v>1071.67</v>
      </c>
      <c r="D17" s="615">
        <v>1200</v>
      </c>
      <c r="E17" s="615"/>
      <c r="F17" s="615"/>
      <c r="G17" s="615">
        <v>5</v>
      </c>
      <c r="H17" s="615">
        <v>36</v>
      </c>
      <c r="I17" s="615"/>
      <c r="J17" s="616"/>
      <c r="K17" s="615">
        <v>2312.67</v>
      </c>
      <c r="L17" s="615">
        <v>1000</v>
      </c>
      <c r="M17" s="615">
        <v>3312.67</v>
      </c>
      <c r="N17" s="617">
        <v>4312.67</v>
      </c>
      <c r="O17" s="618">
        <v>32064.71</v>
      </c>
      <c r="P17" s="619">
        <v>52489930.269999996</v>
      </c>
      <c r="Q17" s="620">
        <f>1+1636</f>
        <v>1637</v>
      </c>
      <c r="R17" s="615">
        <f>(1507.27+1694.87)/2</f>
        <v>1601.07</v>
      </c>
      <c r="S17" s="615">
        <v>1210</v>
      </c>
      <c r="T17" s="615"/>
      <c r="U17" s="615"/>
      <c r="V17" s="615"/>
      <c r="W17" s="615"/>
      <c r="X17" s="615"/>
      <c r="Y17" s="615"/>
      <c r="Z17" s="616">
        <f t="shared" si="3"/>
        <v>2811.0699999999997</v>
      </c>
      <c r="AA17" s="616">
        <v>1000</v>
      </c>
      <c r="AB17" s="616"/>
      <c r="AC17" s="617">
        <f t="shared" si="4"/>
        <v>1000</v>
      </c>
      <c r="AD17" s="618">
        <f t="shared" si="2"/>
        <v>34732.839999999997</v>
      </c>
      <c r="AE17" s="619">
        <f t="shared" si="5"/>
        <v>56857659.079999991</v>
      </c>
      <c r="AF17" s="755">
        <f t="shared" si="6"/>
        <v>0</v>
      </c>
      <c r="AG17" s="756">
        <f t="shared" si="7"/>
        <v>-4367728.8099999949</v>
      </c>
      <c r="AH17" s="623">
        <f>1+1636</f>
        <v>1637</v>
      </c>
      <c r="AI17" s="622">
        <v>56308118.006399997</v>
      </c>
      <c r="AL17" s="752"/>
      <c r="AM17" s="753"/>
    </row>
    <row r="18" spans="1:39" ht="12" customHeight="1" x14ac:dyDescent="0.2">
      <c r="A18" s="757"/>
      <c r="B18" s="614"/>
      <c r="C18" s="615"/>
      <c r="D18" s="615"/>
      <c r="E18" s="615"/>
      <c r="F18" s="615"/>
      <c r="G18" s="615"/>
      <c r="H18" s="615"/>
      <c r="I18" s="615"/>
      <c r="J18" s="616"/>
      <c r="K18" s="615"/>
      <c r="L18" s="615"/>
      <c r="M18" s="615"/>
      <c r="N18" s="617"/>
      <c r="O18" s="618"/>
      <c r="P18" s="619"/>
      <c r="Q18" s="620"/>
      <c r="R18" s="615"/>
      <c r="S18" s="615"/>
      <c r="T18" s="615"/>
      <c r="U18" s="615"/>
      <c r="V18" s="615"/>
      <c r="W18" s="615"/>
      <c r="X18" s="615"/>
      <c r="Y18" s="615"/>
      <c r="Z18" s="616"/>
      <c r="AA18" s="616"/>
      <c r="AB18" s="616"/>
      <c r="AC18" s="617"/>
      <c r="AD18" s="618"/>
      <c r="AE18" s="619"/>
      <c r="AF18" s="755"/>
      <c r="AG18" s="622"/>
      <c r="AH18" s="623"/>
      <c r="AI18" s="622"/>
      <c r="AL18" s="752"/>
      <c r="AM18" s="753"/>
    </row>
    <row r="19" spans="1:39" ht="12" customHeight="1" x14ac:dyDescent="0.2">
      <c r="A19" s="758" t="s">
        <v>286</v>
      </c>
      <c r="B19" s="624">
        <v>109</v>
      </c>
      <c r="C19" s="625">
        <v>5562.7300000000005</v>
      </c>
      <c r="D19" s="625">
        <v>6600</v>
      </c>
      <c r="E19" s="625">
        <v>0</v>
      </c>
      <c r="F19" s="625">
        <v>0</v>
      </c>
      <c r="G19" s="625">
        <v>30</v>
      </c>
      <c r="H19" s="625">
        <v>216</v>
      </c>
      <c r="I19" s="625">
        <v>0</v>
      </c>
      <c r="J19" s="625">
        <v>0</v>
      </c>
      <c r="K19" s="625">
        <v>12408.73</v>
      </c>
      <c r="L19" s="625">
        <v>6000</v>
      </c>
      <c r="M19" s="625">
        <v>18408.73</v>
      </c>
      <c r="N19" s="626">
        <v>24408.73</v>
      </c>
      <c r="O19" s="627">
        <v>173313.49000000002</v>
      </c>
      <c r="P19" s="628">
        <v>3115601.8500000006</v>
      </c>
      <c r="Q19" s="629">
        <f>SUM(Q20:Q26)</f>
        <v>104</v>
      </c>
      <c r="R19" s="625">
        <f>SUM(R20:R26)</f>
        <v>8461.83</v>
      </c>
      <c r="S19" s="625">
        <f t="shared" ref="S19:AG19" si="8">SUM(S20:S26)</f>
        <v>6660</v>
      </c>
      <c r="T19" s="625">
        <f t="shared" si="8"/>
        <v>0</v>
      </c>
      <c r="U19" s="625">
        <f t="shared" si="8"/>
        <v>0</v>
      </c>
      <c r="V19" s="625">
        <f t="shared" si="8"/>
        <v>0</v>
      </c>
      <c r="W19" s="625">
        <f t="shared" si="8"/>
        <v>0</v>
      </c>
      <c r="X19" s="625">
        <f t="shared" si="8"/>
        <v>0</v>
      </c>
      <c r="Y19" s="625">
        <f t="shared" si="8"/>
        <v>0</v>
      </c>
      <c r="Z19" s="625">
        <f t="shared" si="8"/>
        <v>15121.83</v>
      </c>
      <c r="AA19" s="625">
        <f t="shared" si="8"/>
        <v>6000</v>
      </c>
      <c r="AB19" s="625">
        <f t="shared" si="8"/>
        <v>0</v>
      </c>
      <c r="AC19" s="625">
        <f t="shared" si="8"/>
        <v>6000</v>
      </c>
      <c r="AD19" s="627">
        <f t="shared" si="8"/>
        <v>187461.96</v>
      </c>
      <c r="AE19" s="627">
        <f t="shared" si="8"/>
        <v>3217439</v>
      </c>
      <c r="AF19" s="630">
        <f t="shared" si="8"/>
        <v>5</v>
      </c>
      <c r="AG19" s="627">
        <f t="shared" si="8"/>
        <v>-101837.14999999959</v>
      </c>
      <c r="AH19" s="629">
        <f>SUM(AH20:AH26)</f>
        <v>104</v>
      </c>
      <c r="AI19" s="627">
        <f t="shared" ref="AI19" si="9">SUM(AI20:AI26)</f>
        <v>5198120.95</v>
      </c>
      <c r="AL19" s="752"/>
      <c r="AM19" s="753"/>
    </row>
    <row r="20" spans="1:39" ht="12" customHeight="1" x14ac:dyDescent="0.2">
      <c r="A20" s="754" t="s">
        <v>287</v>
      </c>
      <c r="B20" s="614">
        <v>4</v>
      </c>
      <c r="C20" s="615">
        <v>1007.72</v>
      </c>
      <c r="D20" s="615">
        <v>1100</v>
      </c>
      <c r="E20" s="615"/>
      <c r="F20" s="615"/>
      <c r="G20" s="615">
        <v>5</v>
      </c>
      <c r="H20" s="615">
        <v>36</v>
      </c>
      <c r="I20" s="615"/>
      <c r="J20" s="616"/>
      <c r="K20" s="615">
        <v>2148.7200000000003</v>
      </c>
      <c r="L20" s="615">
        <v>1000</v>
      </c>
      <c r="M20" s="615">
        <v>3148.7200000000003</v>
      </c>
      <c r="N20" s="617">
        <v>4148.72</v>
      </c>
      <c r="O20" s="618">
        <v>29933.360000000004</v>
      </c>
      <c r="P20" s="619">
        <v>119733.44000000002</v>
      </c>
      <c r="Q20" s="620">
        <v>4</v>
      </c>
      <c r="R20" s="615">
        <v>1512.04</v>
      </c>
      <c r="S20" s="615">
        <v>1110</v>
      </c>
      <c r="T20" s="615"/>
      <c r="U20" s="615"/>
      <c r="V20" s="615"/>
      <c r="W20" s="615"/>
      <c r="X20" s="615"/>
      <c r="Y20" s="615"/>
      <c r="Z20" s="616">
        <f t="shared" si="3"/>
        <v>2622.04</v>
      </c>
      <c r="AA20" s="616">
        <v>1000</v>
      </c>
      <c r="AB20" s="616"/>
      <c r="AC20" s="617">
        <f>AA20+AB20</f>
        <v>1000</v>
      </c>
      <c r="AD20" s="618">
        <f t="shared" ref="AD20:AD25" si="10">Z20*12+AC20+AB20</f>
        <v>32464.48</v>
      </c>
      <c r="AE20" s="619">
        <f t="shared" si="5"/>
        <v>129857.92</v>
      </c>
      <c r="AF20" s="755">
        <f t="shared" ref="AF20:AF25" si="11">+B20-Q20</f>
        <v>0</v>
      </c>
      <c r="AG20" s="756">
        <f t="shared" ref="AG20:AG25" si="12">+P20-AE20</f>
        <v>-10124.479999999981</v>
      </c>
      <c r="AH20" s="623">
        <v>4</v>
      </c>
      <c r="AI20" s="622">
        <v>135925.24000000002</v>
      </c>
      <c r="AL20" s="752"/>
      <c r="AM20" s="753"/>
    </row>
    <row r="21" spans="1:39" ht="12" customHeight="1" x14ac:dyDescent="0.2">
      <c r="A21" s="754" t="s">
        <v>288</v>
      </c>
      <c r="B21" s="614">
        <v>8</v>
      </c>
      <c r="C21" s="615">
        <v>965.34</v>
      </c>
      <c r="D21" s="615">
        <v>1100</v>
      </c>
      <c r="E21" s="615"/>
      <c r="F21" s="615"/>
      <c r="G21" s="615">
        <v>5</v>
      </c>
      <c r="H21" s="615">
        <v>36</v>
      </c>
      <c r="I21" s="615"/>
      <c r="J21" s="616"/>
      <c r="K21" s="615">
        <v>2106.34</v>
      </c>
      <c r="L21" s="615">
        <v>1000</v>
      </c>
      <c r="M21" s="615">
        <v>3106.34</v>
      </c>
      <c r="N21" s="617">
        <v>4106.34</v>
      </c>
      <c r="O21" s="618">
        <v>29382.420000000002</v>
      </c>
      <c r="P21" s="619">
        <v>235059.36000000002</v>
      </c>
      <c r="Q21" s="620">
        <v>7</v>
      </c>
      <c r="R21" s="615">
        <v>1460.2</v>
      </c>
      <c r="S21" s="615">
        <v>1110</v>
      </c>
      <c r="T21" s="615"/>
      <c r="U21" s="615"/>
      <c r="V21" s="615"/>
      <c r="W21" s="615"/>
      <c r="X21" s="615"/>
      <c r="Y21" s="615"/>
      <c r="Z21" s="616">
        <f t="shared" si="3"/>
        <v>2570.1999999999998</v>
      </c>
      <c r="AA21" s="616">
        <v>1000</v>
      </c>
      <c r="AB21" s="616"/>
      <c r="AC21" s="617">
        <f t="shared" ref="AC21:AC25" si="13">AA21+AB21</f>
        <v>1000</v>
      </c>
      <c r="AD21" s="618">
        <f t="shared" si="10"/>
        <v>31842.399999999998</v>
      </c>
      <c r="AE21" s="619">
        <f t="shared" si="5"/>
        <v>222896.8</v>
      </c>
      <c r="AF21" s="755">
        <f t="shared" si="11"/>
        <v>1</v>
      </c>
      <c r="AG21" s="756">
        <f t="shared" si="12"/>
        <v>12162.560000000027</v>
      </c>
      <c r="AH21" s="623">
        <v>7</v>
      </c>
      <c r="AI21" s="622">
        <v>233345.31999999998</v>
      </c>
      <c r="AL21" s="752"/>
      <c r="AM21" s="753"/>
    </row>
    <row r="22" spans="1:39" ht="12" customHeight="1" x14ac:dyDescent="0.2">
      <c r="A22" s="754" t="s">
        <v>289</v>
      </c>
      <c r="B22" s="614">
        <v>11</v>
      </c>
      <c r="C22" s="615">
        <v>935.23</v>
      </c>
      <c r="D22" s="615">
        <v>1100</v>
      </c>
      <c r="E22" s="615"/>
      <c r="F22" s="615"/>
      <c r="G22" s="615">
        <v>5</v>
      </c>
      <c r="H22" s="615">
        <v>36</v>
      </c>
      <c r="I22" s="615"/>
      <c r="J22" s="616"/>
      <c r="K22" s="615">
        <v>2076.23</v>
      </c>
      <c r="L22" s="615">
        <v>1000</v>
      </c>
      <c r="M22" s="615">
        <v>3076.23</v>
      </c>
      <c r="N22" s="617">
        <v>4076.23</v>
      </c>
      <c r="O22" s="618">
        <v>28990.99</v>
      </c>
      <c r="P22" s="619">
        <v>318900.89</v>
      </c>
      <c r="Q22" s="620">
        <v>11</v>
      </c>
      <c r="R22" s="615">
        <v>1413.85</v>
      </c>
      <c r="S22" s="615">
        <v>1110</v>
      </c>
      <c r="T22" s="615"/>
      <c r="U22" s="615"/>
      <c r="V22" s="615"/>
      <c r="W22" s="615"/>
      <c r="X22" s="615"/>
      <c r="Y22" s="615"/>
      <c r="Z22" s="616">
        <f t="shared" si="3"/>
        <v>2523.85</v>
      </c>
      <c r="AA22" s="616">
        <v>1000</v>
      </c>
      <c r="AB22" s="616"/>
      <c r="AC22" s="617">
        <f t="shared" si="13"/>
        <v>1000</v>
      </c>
      <c r="AD22" s="618">
        <f t="shared" si="10"/>
        <v>31286.199999999997</v>
      </c>
      <c r="AE22" s="619">
        <f t="shared" si="5"/>
        <v>344148.19999999995</v>
      </c>
      <c r="AF22" s="755">
        <f t="shared" si="11"/>
        <v>0</v>
      </c>
      <c r="AG22" s="756">
        <f t="shared" si="12"/>
        <v>-25247.309999999939</v>
      </c>
      <c r="AH22" s="623">
        <v>11</v>
      </c>
      <c r="AI22" s="622">
        <v>360342.32000000007</v>
      </c>
      <c r="AL22" s="752"/>
      <c r="AM22" s="753"/>
    </row>
    <row r="23" spans="1:39" ht="12" customHeight="1" x14ac:dyDescent="0.2">
      <c r="A23" s="754" t="s">
        <v>290</v>
      </c>
      <c r="B23" s="614">
        <v>34</v>
      </c>
      <c r="C23" s="615">
        <v>910.26</v>
      </c>
      <c r="D23" s="615">
        <v>1100</v>
      </c>
      <c r="E23" s="615"/>
      <c r="F23" s="615"/>
      <c r="G23" s="615">
        <v>5</v>
      </c>
      <c r="H23" s="615">
        <v>36</v>
      </c>
      <c r="I23" s="615"/>
      <c r="J23" s="616"/>
      <c r="K23" s="615">
        <v>2051.2600000000002</v>
      </c>
      <c r="L23" s="615">
        <v>1000</v>
      </c>
      <c r="M23" s="615">
        <v>3051.26</v>
      </c>
      <c r="N23" s="617">
        <v>4051.26</v>
      </c>
      <c r="O23" s="618">
        <v>28666.380000000005</v>
      </c>
      <c r="P23" s="619">
        <v>974656.92000000016</v>
      </c>
      <c r="Q23" s="620">
        <v>32</v>
      </c>
      <c r="R23" s="615">
        <v>1350.44</v>
      </c>
      <c r="S23" s="615">
        <v>1110</v>
      </c>
      <c r="T23" s="615"/>
      <c r="U23" s="615"/>
      <c r="V23" s="615"/>
      <c r="W23" s="615"/>
      <c r="X23" s="615"/>
      <c r="Y23" s="615"/>
      <c r="Z23" s="616">
        <f t="shared" si="3"/>
        <v>2460.44</v>
      </c>
      <c r="AA23" s="616">
        <v>1000</v>
      </c>
      <c r="AB23" s="616"/>
      <c r="AC23" s="617">
        <f t="shared" si="13"/>
        <v>1000</v>
      </c>
      <c r="AD23" s="618">
        <f t="shared" si="10"/>
        <v>30525.279999999999</v>
      </c>
      <c r="AE23" s="619">
        <f t="shared" si="5"/>
        <v>976808.95999999996</v>
      </c>
      <c r="AF23" s="755">
        <f t="shared" si="11"/>
        <v>2</v>
      </c>
      <c r="AG23" s="756">
        <f t="shared" si="12"/>
        <v>-2152.0399999998044</v>
      </c>
      <c r="AH23" s="623">
        <v>32</v>
      </c>
      <c r="AI23" s="622">
        <v>2852682.6699999995</v>
      </c>
      <c r="AL23" s="752"/>
      <c r="AM23" s="753"/>
    </row>
    <row r="24" spans="1:39" ht="12" customHeight="1" x14ac:dyDescent="0.2">
      <c r="A24" s="754" t="s">
        <v>291</v>
      </c>
      <c r="B24" s="614">
        <v>33</v>
      </c>
      <c r="C24" s="615">
        <v>885.29</v>
      </c>
      <c r="D24" s="615">
        <v>1100</v>
      </c>
      <c r="E24" s="615"/>
      <c r="F24" s="615"/>
      <c r="G24" s="615">
        <v>5</v>
      </c>
      <c r="H24" s="615">
        <v>36</v>
      </c>
      <c r="I24" s="615"/>
      <c r="J24" s="616"/>
      <c r="K24" s="615">
        <v>2026.29</v>
      </c>
      <c r="L24" s="615">
        <v>1000</v>
      </c>
      <c r="M24" s="615">
        <v>3026.29</v>
      </c>
      <c r="N24" s="617">
        <v>4026.29</v>
      </c>
      <c r="O24" s="618">
        <v>28341.77</v>
      </c>
      <c r="P24" s="619">
        <v>935278.41</v>
      </c>
      <c r="Q24" s="620">
        <v>32</v>
      </c>
      <c r="R24" s="615">
        <v>1422.99</v>
      </c>
      <c r="S24" s="615">
        <v>1110</v>
      </c>
      <c r="T24" s="615"/>
      <c r="U24" s="615"/>
      <c r="V24" s="615"/>
      <c r="W24" s="615"/>
      <c r="X24" s="615"/>
      <c r="Y24" s="615"/>
      <c r="Z24" s="616">
        <f t="shared" si="3"/>
        <v>2532.9899999999998</v>
      </c>
      <c r="AA24" s="616">
        <v>1000</v>
      </c>
      <c r="AB24" s="616"/>
      <c r="AC24" s="617">
        <f t="shared" si="13"/>
        <v>1000</v>
      </c>
      <c r="AD24" s="618">
        <f t="shared" si="10"/>
        <v>31395.879999999997</v>
      </c>
      <c r="AE24" s="619">
        <f t="shared" si="5"/>
        <v>1004668.1599999999</v>
      </c>
      <c r="AF24" s="755">
        <f t="shared" si="11"/>
        <v>1</v>
      </c>
      <c r="AG24" s="756">
        <f t="shared" si="12"/>
        <v>-69389.749999999884</v>
      </c>
      <c r="AH24" s="623">
        <v>32</v>
      </c>
      <c r="AI24" s="622">
        <v>1051095.2</v>
      </c>
      <c r="AL24" s="752"/>
      <c r="AM24" s="753"/>
    </row>
    <row r="25" spans="1:39" ht="12" customHeight="1" x14ac:dyDescent="0.2">
      <c r="A25" s="754" t="s">
        <v>292</v>
      </c>
      <c r="B25" s="614">
        <v>19</v>
      </c>
      <c r="C25" s="615">
        <v>858.89</v>
      </c>
      <c r="D25" s="615">
        <v>1100</v>
      </c>
      <c r="E25" s="615"/>
      <c r="F25" s="615"/>
      <c r="G25" s="615">
        <v>5</v>
      </c>
      <c r="H25" s="615">
        <v>36</v>
      </c>
      <c r="I25" s="615"/>
      <c r="J25" s="616"/>
      <c r="K25" s="615">
        <v>1999.8899999999999</v>
      </c>
      <c r="L25" s="615">
        <v>1000</v>
      </c>
      <c r="M25" s="615">
        <v>2999.89</v>
      </c>
      <c r="N25" s="617">
        <v>3999.89</v>
      </c>
      <c r="O25" s="618">
        <v>27998.57</v>
      </c>
      <c r="P25" s="619">
        <v>531972.82999999996</v>
      </c>
      <c r="Q25" s="620">
        <v>18</v>
      </c>
      <c r="R25" s="615">
        <v>1302.31</v>
      </c>
      <c r="S25" s="615">
        <v>1110</v>
      </c>
      <c r="T25" s="615"/>
      <c r="U25" s="615"/>
      <c r="V25" s="615"/>
      <c r="W25" s="615"/>
      <c r="X25" s="615"/>
      <c r="Y25" s="615"/>
      <c r="Z25" s="616">
        <f t="shared" si="3"/>
        <v>2412.31</v>
      </c>
      <c r="AA25" s="616">
        <v>1000</v>
      </c>
      <c r="AB25" s="616"/>
      <c r="AC25" s="617">
        <f t="shared" si="13"/>
        <v>1000</v>
      </c>
      <c r="AD25" s="618">
        <f t="shared" si="10"/>
        <v>29947.72</v>
      </c>
      <c r="AE25" s="619">
        <f t="shared" si="5"/>
        <v>539058.96</v>
      </c>
      <c r="AF25" s="755">
        <f t="shared" si="11"/>
        <v>1</v>
      </c>
      <c r="AG25" s="756">
        <f t="shared" si="12"/>
        <v>-7086.1300000000047</v>
      </c>
      <c r="AH25" s="623">
        <v>18</v>
      </c>
      <c r="AI25" s="622">
        <v>564730.20000000007</v>
      </c>
      <c r="AL25" s="752"/>
      <c r="AM25" s="753"/>
    </row>
    <row r="26" spans="1:39" ht="12" customHeight="1" x14ac:dyDescent="0.2">
      <c r="A26" s="754"/>
      <c r="B26" s="614"/>
      <c r="C26" s="615"/>
      <c r="D26" s="615"/>
      <c r="E26" s="615"/>
      <c r="F26" s="615"/>
      <c r="G26" s="615"/>
      <c r="H26" s="615"/>
      <c r="I26" s="615"/>
      <c r="J26" s="616"/>
      <c r="K26" s="615"/>
      <c r="L26" s="615"/>
      <c r="M26" s="615"/>
      <c r="N26" s="617"/>
      <c r="O26" s="618"/>
      <c r="P26" s="619"/>
      <c r="Q26" s="620"/>
      <c r="R26" s="615"/>
      <c r="S26" s="615"/>
      <c r="T26" s="615"/>
      <c r="U26" s="615"/>
      <c r="V26" s="615"/>
      <c r="W26" s="615"/>
      <c r="X26" s="615"/>
      <c r="Y26" s="615"/>
      <c r="Z26" s="616"/>
      <c r="AA26" s="616"/>
      <c r="AB26" s="616"/>
      <c r="AC26" s="617"/>
      <c r="AD26" s="618"/>
      <c r="AE26" s="619"/>
      <c r="AF26" s="631"/>
      <c r="AG26" s="622"/>
      <c r="AH26" s="623"/>
      <c r="AI26" s="622"/>
      <c r="AL26" s="752"/>
      <c r="AM26" s="753"/>
    </row>
    <row r="27" spans="1:39" ht="12" customHeight="1" x14ac:dyDescent="0.2">
      <c r="A27" s="758" t="s">
        <v>293</v>
      </c>
      <c r="B27" s="624">
        <v>335</v>
      </c>
      <c r="C27" s="625">
        <v>4223.5599999999995</v>
      </c>
      <c r="D27" s="625">
        <v>4750</v>
      </c>
      <c r="E27" s="625">
        <v>0</v>
      </c>
      <c r="F27" s="625">
        <v>0</v>
      </c>
      <c r="G27" s="625">
        <v>25</v>
      </c>
      <c r="H27" s="625">
        <v>180</v>
      </c>
      <c r="I27" s="625">
        <v>0</v>
      </c>
      <c r="J27" s="625">
        <v>0</v>
      </c>
      <c r="K27" s="625">
        <v>9178.56</v>
      </c>
      <c r="L27" s="625">
        <v>5000</v>
      </c>
      <c r="M27" s="625">
        <v>14178.56</v>
      </c>
      <c r="N27" s="626">
        <v>19178.559999999998</v>
      </c>
      <c r="O27" s="627">
        <v>129321.28</v>
      </c>
      <c r="P27" s="628">
        <v>8694134.3000000007</v>
      </c>
      <c r="Q27" s="629">
        <f>SUM(Q28:Q33)</f>
        <v>324</v>
      </c>
      <c r="R27" s="625">
        <f>SUM(R28:R33)</f>
        <v>6413.72</v>
      </c>
      <c r="S27" s="625">
        <f t="shared" ref="S27:AG27" si="14">SUM(S28:S33)</f>
        <v>5350</v>
      </c>
      <c r="T27" s="625">
        <f t="shared" si="14"/>
        <v>0</v>
      </c>
      <c r="U27" s="625">
        <f t="shared" si="14"/>
        <v>0</v>
      </c>
      <c r="V27" s="625">
        <f t="shared" si="14"/>
        <v>0</v>
      </c>
      <c r="W27" s="625">
        <f t="shared" si="14"/>
        <v>0</v>
      </c>
      <c r="X27" s="625">
        <f t="shared" si="14"/>
        <v>0</v>
      </c>
      <c r="Y27" s="625">
        <f t="shared" si="14"/>
        <v>0</v>
      </c>
      <c r="Z27" s="625">
        <f t="shared" si="14"/>
        <v>11763.720000000001</v>
      </c>
      <c r="AA27" s="625">
        <f t="shared" si="14"/>
        <v>5000</v>
      </c>
      <c r="AB27" s="625">
        <f t="shared" si="14"/>
        <v>0</v>
      </c>
      <c r="AC27" s="625">
        <f t="shared" si="14"/>
        <v>5000</v>
      </c>
      <c r="AD27" s="627">
        <f t="shared" si="14"/>
        <v>146164.64000000001</v>
      </c>
      <c r="AE27" s="627">
        <f t="shared" si="14"/>
        <v>9534942.0000000019</v>
      </c>
      <c r="AF27" s="630">
        <f t="shared" si="14"/>
        <v>11</v>
      </c>
      <c r="AG27" s="627">
        <f t="shared" si="14"/>
        <v>-840807.7</v>
      </c>
      <c r="AH27" s="629">
        <f>SUM(AH28:AH33)</f>
        <v>324</v>
      </c>
      <c r="AI27" s="627">
        <f t="shared" ref="AI27" si="15">SUM(AI28:AI33)</f>
        <v>9999261.9600000028</v>
      </c>
      <c r="AL27" s="752"/>
      <c r="AM27" s="753"/>
    </row>
    <row r="28" spans="1:39" ht="12" customHeight="1" x14ac:dyDescent="0.2">
      <c r="A28" s="754" t="s">
        <v>294</v>
      </c>
      <c r="B28" s="614">
        <v>127</v>
      </c>
      <c r="C28" s="615">
        <v>860.32</v>
      </c>
      <c r="D28" s="615">
        <v>950</v>
      </c>
      <c r="E28" s="615"/>
      <c r="F28" s="615"/>
      <c r="G28" s="615">
        <v>5</v>
      </c>
      <c r="H28" s="615">
        <v>36</v>
      </c>
      <c r="I28" s="615"/>
      <c r="J28" s="616"/>
      <c r="K28" s="615">
        <v>1851.3200000000002</v>
      </c>
      <c r="L28" s="615">
        <v>1000</v>
      </c>
      <c r="M28" s="615">
        <v>2851.32</v>
      </c>
      <c r="N28" s="617">
        <v>3851.32</v>
      </c>
      <c r="O28" s="618">
        <v>26067.160000000003</v>
      </c>
      <c r="P28" s="619">
        <v>3310529.3200000003</v>
      </c>
      <c r="Q28" s="620">
        <v>122</v>
      </c>
      <c r="R28" s="615">
        <v>1316.01</v>
      </c>
      <c r="S28" s="615">
        <v>1070</v>
      </c>
      <c r="T28" s="615"/>
      <c r="U28" s="615"/>
      <c r="V28" s="615"/>
      <c r="W28" s="615"/>
      <c r="X28" s="615"/>
      <c r="Y28" s="615"/>
      <c r="Z28" s="616">
        <f t="shared" si="3"/>
        <v>2386.0100000000002</v>
      </c>
      <c r="AA28" s="616">
        <v>1000</v>
      </c>
      <c r="AB28" s="616"/>
      <c r="AC28" s="617">
        <f>AA28+AB28</f>
        <v>1000</v>
      </c>
      <c r="AD28" s="618">
        <f t="shared" ref="AD28:AD32" si="16">Z28*12+AC28+AB28</f>
        <v>29632.120000000003</v>
      </c>
      <c r="AE28" s="619">
        <f t="shared" si="5"/>
        <v>3615118.64</v>
      </c>
      <c r="AF28" s="755">
        <f t="shared" ref="AF28:AF32" si="17">+B28-Q28</f>
        <v>5</v>
      </c>
      <c r="AG28" s="756">
        <f t="shared" ref="AG28:AG32" si="18">+P28-AE28</f>
        <v>-304589.31999999983</v>
      </c>
      <c r="AH28" s="623">
        <v>122</v>
      </c>
      <c r="AI28" s="622">
        <v>3790529.0000000023</v>
      </c>
      <c r="AL28" s="752"/>
      <c r="AM28" s="753"/>
    </row>
    <row r="29" spans="1:39" ht="12" customHeight="1" x14ac:dyDescent="0.2">
      <c r="A29" s="754" t="s">
        <v>295</v>
      </c>
      <c r="B29" s="614">
        <v>78</v>
      </c>
      <c r="C29" s="615">
        <v>852.51</v>
      </c>
      <c r="D29" s="615">
        <v>950</v>
      </c>
      <c r="E29" s="615"/>
      <c r="F29" s="615"/>
      <c r="G29" s="615">
        <v>5</v>
      </c>
      <c r="H29" s="615">
        <v>36</v>
      </c>
      <c r="I29" s="615"/>
      <c r="J29" s="616"/>
      <c r="K29" s="615">
        <v>1843.51</v>
      </c>
      <c r="L29" s="615">
        <v>1000</v>
      </c>
      <c r="M29" s="615">
        <v>2843.51</v>
      </c>
      <c r="N29" s="617">
        <v>3843.51</v>
      </c>
      <c r="O29" s="618">
        <v>25965.629999999997</v>
      </c>
      <c r="P29" s="619">
        <v>2025319.14</v>
      </c>
      <c r="Q29" s="620">
        <v>76</v>
      </c>
      <c r="R29" s="615">
        <v>1311.64</v>
      </c>
      <c r="S29" s="615">
        <v>1070</v>
      </c>
      <c r="T29" s="615"/>
      <c r="U29" s="615"/>
      <c r="V29" s="615"/>
      <c r="W29" s="615"/>
      <c r="X29" s="615"/>
      <c r="Y29" s="615"/>
      <c r="Z29" s="616">
        <f t="shared" si="3"/>
        <v>2381.6400000000003</v>
      </c>
      <c r="AA29" s="616">
        <v>1000</v>
      </c>
      <c r="AB29" s="616"/>
      <c r="AC29" s="617">
        <f t="shared" ref="AC29:AC32" si="19">AA29+AB29</f>
        <v>1000</v>
      </c>
      <c r="AD29" s="618">
        <f t="shared" si="16"/>
        <v>29579.680000000004</v>
      </c>
      <c r="AE29" s="619">
        <f t="shared" si="5"/>
        <v>2248055.6800000002</v>
      </c>
      <c r="AF29" s="755">
        <f t="shared" si="17"/>
        <v>2</v>
      </c>
      <c r="AG29" s="756">
        <f t="shared" si="18"/>
        <v>-222736.54000000027</v>
      </c>
      <c r="AH29" s="623">
        <v>76</v>
      </c>
      <c r="AI29" s="622">
        <v>2357711.2000000002</v>
      </c>
      <c r="AL29" s="752"/>
      <c r="AM29" s="753"/>
    </row>
    <row r="30" spans="1:39" ht="12" customHeight="1" x14ac:dyDescent="0.2">
      <c r="A30" s="754" t="s">
        <v>296</v>
      </c>
      <c r="B30" s="614">
        <v>94</v>
      </c>
      <c r="C30" s="615">
        <v>844.7</v>
      </c>
      <c r="D30" s="615">
        <v>950</v>
      </c>
      <c r="E30" s="615"/>
      <c r="F30" s="615"/>
      <c r="G30" s="615">
        <v>5</v>
      </c>
      <c r="H30" s="615">
        <v>36</v>
      </c>
      <c r="I30" s="615"/>
      <c r="J30" s="616"/>
      <c r="K30" s="615">
        <v>1835.7</v>
      </c>
      <c r="L30" s="615">
        <v>1000</v>
      </c>
      <c r="M30" s="615">
        <v>2835.7</v>
      </c>
      <c r="N30" s="617">
        <v>3835.7</v>
      </c>
      <c r="O30" s="618">
        <v>25864.100000000002</v>
      </c>
      <c r="P30" s="619">
        <v>2431225.4000000004</v>
      </c>
      <c r="Q30" s="620">
        <v>91</v>
      </c>
      <c r="R30" s="615">
        <v>1284.4000000000001</v>
      </c>
      <c r="S30" s="615">
        <v>1070</v>
      </c>
      <c r="T30" s="615"/>
      <c r="U30" s="615"/>
      <c r="V30" s="615"/>
      <c r="W30" s="615"/>
      <c r="X30" s="615"/>
      <c r="Y30" s="615"/>
      <c r="Z30" s="616">
        <f t="shared" si="3"/>
        <v>2354.4</v>
      </c>
      <c r="AA30" s="616">
        <v>1000</v>
      </c>
      <c r="AB30" s="616"/>
      <c r="AC30" s="617">
        <f t="shared" si="19"/>
        <v>1000</v>
      </c>
      <c r="AD30" s="618">
        <f t="shared" si="16"/>
        <v>29252.800000000003</v>
      </c>
      <c r="AE30" s="619">
        <f t="shared" si="5"/>
        <v>2662004.8000000003</v>
      </c>
      <c r="AF30" s="755">
        <f t="shared" si="17"/>
        <v>3</v>
      </c>
      <c r="AG30" s="756">
        <f t="shared" si="18"/>
        <v>-230779.39999999991</v>
      </c>
      <c r="AH30" s="623">
        <v>91</v>
      </c>
      <c r="AI30" s="622">
        <v>2791960.0000000009</v>
      </c>
      <c r="AL30" s="752"/>
      <c r="AM30" s="753"/>
    </row>
    <row r="31" spans="1:39" ht="12" customHeight="1" x14ac:dyDescent="0.2">
      <c r="A31" s="754" t="s">
        <v>297</v>
      </c>
      <c r="B31" s="614">
        <v>32</v>
      </c>
      <c r="C31" s="615">
        <v>836.92</v>
      </c>
      <c r="D31" s="615">
        <v>950</v>
      </c>
      <c r="E31" s="615"/>
      <c r="F31" s="615"/>
      <c r="G31" s="615">
        <v>5</v>
      </c>
      <c r="H31" s="615">
        <v>36</v>
      </c>
      <c r="I31" s="615"/>
      <c r="J31" s="616"/>
      <c r="K31" s="615">
        <v>1827.92</v>
      </c>
      <c r="L31" s="615">
        <v>1000</v>
      </c>
      <c r="M31" s="615">
        <v>2827.92</v>
      </c>
      <c r="N31" s="617">
        <v>3827.92</v>
      </c>
      <c r="O31" s="618">
        <v>25762.959999999999</v>
      </c>
      <c r="P31" s="619">
        <v>824414.71999999997</v>
      </c>
      <c r="Q31" s="620">
        <v>32</v>
      </c>
      <c r="R31" s="615">
        <v>1250.8699999999999</v>
      </c>
      <c r="S31" s="615">
        <v>1070</v>
      </c>
      <c r="T31" s="615"/>
      <c r="U31" s="615"/>
      <c r="V31" s="615"/>
      <c r="W31" s="615"/>
      <c r="X31" s="615"/>
      <c r="Y31" s="615"/>
      <c r="Z31" s="616">
        <f t="shared" si="3"/>
        <v>2320.87</v>
      </c>
      <c r="AA31" s="616">
        <v>1000</v>
      </c>
      <c r="AB31" s="616"/>
      <c r="AC31" s="617">
        <f t="shared" si="19"/>
        <v>1000</v>
      </c>
      <c r="AD31" s="618">
        <f t="shared" si="16"/>
        <v>28850.44</v>
      </c>
      <c r="AE31" s="619">
        <f t="shared" si="5"/>
        <v>923214.08</v>
      </c>
      <c r="AF31" s="755">
        <f t="shared" si="17"/>
        <v>0</v>
      </c>
      <c r="AG31" s="756">
        <f t="shared" si="18"/>
        <v>-98799.359999999986</v>
      </c>
      <c r="AH31" s="623">
        <v>32</v>
      </c>
      <c r="AI31" s="622">
        <v>968263.04</v>
      </c>
      <c r="AL31" s="752"/>
      <c r="AM31" s="753"/>
    </row>
    <row r="32" spans="1:39" ht="12" customHeight="1" x14ac:dyDescent="0.2">
      <c r="A32" s="754" t="s">
        <v>298</v>
      </c>
      <c r="B32" s="614">
        <v>4</v>
      </c>
      <c r="C32" s="615">
        <v>829.11</v>
      </c>
      <c r="D32" s="615">
        <v>950</v>
      </c>
      <c r="E32" s="615"/>
      <c r="F32" s="615"/>
      <c r="G32" s="615">
        <v>5</v>
      </c>
      <c r="H32" s="615">
        <v>36</v>
      </c>
      <c r="I32" s="615"/>
      <c r="J32" s="616"/>
      <c r="K32" s="615">
        <v>1820.1100000000001</v>
      </c>
      <c r="L32" s="615">
        <v>1000</v>
      </c>
      <c r="M32" s="615">
        <v>2820.11</v>
      </c>
      <c r="N32" s="617">
        <v>3820.11</v>
      </c>
      <c r="O32" s="618">
        <v>25661.43</v>
      </c>
      <c r="P32" s="619">
        <v>102645.72</v>
      </c>
      <c r="Q32" s="620">
        <v>3</v>
      </c>
      <c r="R32" s="615">
        <v>1250.8</v>
      </c>
      <c r="S32" s="615">
        <v>1070</v>
      </c>
      <c r="T32" s="615"/>
      <c r="U32" s="615"/>
      <c r="V32" s="615"/>
      <c r="W32" s="615"/>
      <c r="X32" s="615"/>
      <c r="Y32" s="615"/>
      <c r="Z32" s="616">
        <f t="shared" si="3"/>
        <v>2320.8000000000002</v>
      </c>
      <c r="AA32" s="616">
        <v>1000</v>
      </c>
      <c r="AB32" s="616"/>
      <c r="AC32" s="617">
        <f t="shared" si="19"/>
        <v>1000</v>
      </c>
      <c r="AD32" s="618">
        <f t="shared" si="16"/>
        <v>28849.600000000002</v>
      </c>
      <c r="AE32" s="619">
        <f t="shared" si="5"/>
        <v>86548.800000000003</v>
      </c>
      <c r="AF32" s="755">
        <f t="shared" si="17"/>
        <v>1</v>
      </c>
      <c r="AG32" s="756">
        <f t="shared" si="18"/>
        <v>16096.919999999998</v>
      </c>
      <c r="AH32" s="623">
        <v>3</v>
      </c>
      <c r="AI32" s="622">
        <v>90798.720000000001</v>
      </c>
      <c r="AL32" s="752"/>
      <c r="AM32" s="753"/>
    </row>
    <row r="33" spans="1:39" ht="12" customHeight="1" x14ac:dyDescent="0.2">
      <c r="A33" s="754"/>
      <c r="B33" s="614"/>
      <c r="C33" s="615"/>
      <c r="D33" s="615"/>
      <c r="E33" s="615"/>
      <c r="F33" s="615"/>
      <c r="G33" s="615"/>
      <c r="H33" s="615"/>
      <c r="I33" s="615"/>
      <c r="J33" s="616"/>
      <c r="K33" s="615"/>
      <c r="L33" s="615"/>
      <c r="M33" s="615"/>
      <c r="N33" s="617"/>
      <c r="O33" s="618"/>
      <c r="P33" s="619"/>
      <c r="Q33" s="620"/>
      <c r="R33" s="615"/>
      <c r="S33" s="615"/>
      <c r="T33" s="615"/>
      <c r="U33" s="615"/>
      <c r="V33" s="615"/>
      <c r="W33" s="615"/>
      <c r="X33" s="615"/>
      <c r="Y33" s="615"/>
      <c r="Z33" s="616"/>
      <c r="AA33" s="616"/>
      <c r="AB33" s="616"/>
      <c r="AC33" s="617"/>
      <c r="AD33" s="618"/>
      <c r="AE33" s="619"/>
      <c r="AF33" s="631"/>
      <c r="AG33" s="622"/>
      <c r="AH33" s="623"/>
      <c r="AI33" s="622"/>
      <c r="AL33" s="752"/>
      <c r="AM33" s="753"/>
    </row>
    <row r="34" spans="1:39" ht="12" customHeight="1" x14ac:dyDescent="0.2">
      <c r="A34" s="758" t="s">
        <v>300</v>
      </c>
      <c r="B34" s="624">
        <v>81</v>
      </c>
      <c r="C34" s="625">
        <v>3300.8599999999997</v>
      </c>
      <c r="D34" s="625">
        <v>3800</v>
      </c>
      <c r="E34" s="625">
        <v>0</v>
      </c>
      <c r="F34" s="625">
        <v>0</v>
      </c>
      <c r="G34" s="625">
        <v>20</v>
      </c>
      <c r="H34" s="625">
        <v>144</v>
      </c>
      <c r="I34" s="625">
        <v>0</v>
      </c>
      <c r="J34" s="625">
        <v>0</v>
      </c>
      <c r="K34" s="625">
        <v>7264.8600000000006</v>
      </c>
      <c r="L34" s="625">
        <v>4000</v>
      </c>
      <c r="M34" s="625">
        <v>11264.86</v>
      </c>
      <c r="N34" s="626">
        <v>15264.86</v>
      </c>
      <c r="O34" s="627">
        <v>102443.18</v>
      </c>
      <c r="P34" s="628">
        <v>2075942.81</v>
      </c>
      <c r="Q34" s="629">
        <f>SUM(Q35:Q39)</f>
        <v>80</v>
      </c>
      <c r="R34" s="625">
        <f>SUM(R35:R39)</f>
        <v>5012.53</v>
      </c>
      <c r="S34" s="625">
        <f t="shared" ref="S34:AG34" si="20">SUM(S35:S39)</f>
        <v>4280</v>
      </c>
      <c r="T34" s="625">
        <f t="shared" si="20"/>
        <v>0</v>
      </c>
      <c r="U34" s="625">
        <f t="shared" si="20"/>
        <v>0</v>
      </c>
      <c r="V34" s="625">
        <f t="shared" si="20"/>
        <v>0</v>
      </c>
      <c r="W34" s="625">
        <f t="shared" si="20"/>
        <v>0</v>
      </c>
      <c r="X34" s="625">
        <f t="shared" si="20"/>
        <v>0</v>
      </c>
      <c r="Y34" s="625">
        <f t="shared" si="20"/>
        <v>0</v>
      </c>
      <c r="Z34" s="625">
        <f t="shared" si="20"/>
        <v>9292.5299999999988</v>
      </c>
      <c r="AA34" s="625">
        <f t="shared" si="20"/>
        <v>4000</v>
      </c>
      <c r="AB34" s="625">
        <f t="shared" si="20"/>
        <v>0</v>
      </c>
      <c r="AC34" s="625">
        <f t="shared" si="20"/>
        <v>4000</v>
      </c>
      <c r="AD34" s="627">
        <f t="shared" si="20"/>
        <v>115510.35999999999</v>
      </c>
      <c r="AE34" s="627">
        <f t="shared" si="20"/>
        <v>2310117.92</v>
      </c>
      <c r="AF34" s="630">
        <f t="shared" si="20"/>
        <v>1</v>
      </c>
      <c r="AG34" s="627">
        <f t="shared" si="20"/>
        <v>-234175.10999999993</v>
      </c>
      <c r="AH34" s="629">
        <f>SUM(AH35:AH39)</f>
        <v>80</v>
      </c>
      <c r="AI34" s="627">
        <f t="shared" ref="AI34" si="21">SUM(AI35:AI39)</f>
        <v>2423042.1199999996</v>
      </c>
      <c r="AL34" s="752"/>
      <c r="AM34" s="753"/>
    </row>
    <row r="35" spans="1:39" ht="12" customHeight="1" x14ac:dyDescent="0.2">
      <c r="A35" s="754" t="s">
        <v>301</v>
      </c>
      <c r="B35" s="614">
        <v>4</v>
      </c>
      <c r="C35" s="615">
        <v>836.92</v>
      </c>
      <c r="D35" s="615">
        <v>950</v>
      </c>
      <c r="E35" s="615"/>
      <c r="F35" s="615"/>
      <c r="G35" s="615">
        <v>5</v>
      </c>
      <c r="H35" s="615">
        <v>36</v>
      </c>
      <c r="I35" s="615"/>
      <c r="J35" s="616"/>
      <c r="K35" s="615">
        <v>1827.92</v>
      </c>
      <c r="L35" s="615">
        <v>1000</v>
      </c>
      <c r="M35" s="615">
        <v>2827.92</v>
      </c>
      <c r="N35" s="617">
        <v>3827.92</v>
      </c>
      <c r="O35" s="618">
        <v>25762.959999999999</v>
      </c>
      <c r="P35" s="619">
        <v>103051.84</v>
      </c>
      <c r="Q35" s="620">
        <v>3</v>
      </c>
      <c r="R35" s="615">
        <v>1261.57</v>
      </c>
      <c r="S35" s="615">
        <v>1070</v>
      </c>
      <c r="T35" s="615"/>
      <c r="U35" s="615"/>
      <c r="V35" s="615"/>
      <c r="W35" s="615"/>
      <c r="X35" s="615"/>
      <c r="Y35" s="615"/>
      <c r="Z35" s="616">
        <f t="shared" si="3"/>
        <v>2331.5699999999997</v>
      </c>
      <c r="AA35" s="616">
        <v>1000</v>
      </c>
      <c r="AB35" s="616"/>
      <c r="AC35" s="617">
        <f>AA35+AB35</f>
        <v>1000</v>
      </c>
      <c r="AD35" s="618">
        <f t="shared" ref="AD35:AD38" si="22">Z35*12+AC35+AB35</f>
        <v>28978.839999999997</v>
      </c>
      <c r="AE35" s="619">
        <f t="shared" si="5"/>
        <v>86936.51999999999</v>
      </c>
      <c r="AF35" s="755">
        <f t="shared" ref="AF35:AF38" si="23">+B35-Q35</f>
        <v>1</v>
      </c>
      <c r="AG35" s="756">
        <f t="shared" ref="AG35:AG38" si="24">+P35-AE35</f>
        <v>16115.320000000007</v>
      </c>
      <c r="AH35" s="623">
        <v>3</v>
      </c>
      <c r="AI35" s="622">
        <v>91175.88</v>
      </c>
      <c r="AL35" s="752"/>
      <c r="AM35" s="753"/>
    </row>
    <row r="36" spans="1:39" ht="12" customHeight="1" x14ac:dyDescent="0.2">
      <c r="A36" s="754" t="s">
        <v>302</v>
      </c>
      <c r="B36" s="614">
        <v>51</v>
      </c>
      <c r="C36" s="615">
        <v>829.11</v>
      </c>
      <c r="D36" s="615">
        <v>950</v>
      </c>
      <c r="E36" s="615"/>
      <c r="F36" s="615"/>
      <c r="G36" s="615">
        <v>5</v>
      </c>
      <c r="H36" s="615">
        <v>36</v>
      </c>
      <c r="I36" s="615"/>
      <c r="J36" s="616"/>
      <c r="K36" s="615">
        <v>1820.1100000000001</v>
      </c>
      <c r="L36" s="615">
        <v>1000</v>
      </c>
      <c r="M36" s="615">
        <v>2820.11</v>
      </c>
      <c r="N36" s="617">
        <v>3820.11</v>
      </c>
      <c r="O36" s="618">
        <v>25661.43</v>
      </c>
      <c r="P36" s="619">
        <v>1308732.93</v>
      </c>
      <c r="Q36" s="620">
        <v>51</v>
      </c>
      <c r="R36" s="615">
        <v>1253.3499999999999</v>
      </c>
      <c r="S36" s="615">
        <v>1070</v>
      </c>
      <c r="T36" s="615"/>
      <c r="U36" s="615"/>
      <c r="V36" s="615"/>
      <c r="W36" s="615"/>
      <c r="X36" s="615"/>
      <c r="Y36" s="615"/>
      <c r="Z36" s="616">
        <f t="shared" si="3"/>
        <v>2323.35</v>
      </c>
      <c r="AA36" s="616">
        <v>1000</v>
      </c>
      <c r="AB36" s="616"/>
      <c r="AC36" s="617">
        <f t="shared" ref="AC36:AC38" si="25">AA36+AB36</f>
        <v>1000</v>
      </c>
      <c r="AD36" s="618">
        <f t="shared" si="22"/>
        <v>28880.199999999997</v>
      </c>
      <c r="AE36" s="619">
        <f t="shared" si="5"/>
        <v>1472890.2</v>
      </c>
      <c r="AF36" s="755">
        <f t="shared" si="23"/>
        <v>0</v>
      </c>
      <c r="AG36" s="756">
        <f t="shared" si="24"/>
        <v>-164157.27000000002</v>
      </c>
      <c r="AH36" s="623">
        <v>51</v>
      </c>
      <c r="AI36" s="622">
        <v>1544819.2799999996</v>
      </c>
      <c r="AL36" s="752"/>
      <c r="AM36" s="753"/>
    </row>
    <row r="37" spans="1:39" ht="12" customHeight="1" x14ac:dyDescent="0.2">
      <c r="A37" s="754" t="s">
        <v>303</v>
      </c>
      <c r="B37" s="614">
        <v>22</v>
      </c>
      <c r="C37" s="615">
        <v>821.32</v>
      </c>
      <c r="D37" s="615">
        <v>950</v>
      </c>
      <c r="E37" s="615"/>
      <c r="F37" s="615"/>
      <c r="G37" s="615">
        <v>5</v>
      </c>
      <c r="H37" s="615">
        <v>36</v>
      </c>
      <c r="I37" s="615"/>
      <c r="J37" s="616"/>
      <c r="K37" s="615">
        <v>1812.3200000000002</v>
      </c>
      <c r="L37" s="615">
        <v>1000</v>
      </c>
      <c r="M37" s="615">
        <v>2812.32</v>
      </c>
      <c r="N37" s="617">
        <v>3812.32</v>
      </c>
      <c r="O37" s="618">
        <v>25560.160000000003</v>
      </c>
      <c r="P37" s="619">
        <v>562323.52</v>
      </c>
      <c r="Q37" s="620">
        <v>22</v>
      </c>
      <c r="R37" s="615">
        <v>1252.6199999999999</v>
      </c>
      <c r="S37" s="615">
        <v>1070</v>
      </c>
      <c r="T37" s="615"/>
      <c r="U37" s="615"/>
      <c r="V37" s="615"/>
      <c r="W37" s="615"/>
      <c r="X37" s="615"/>
      <c r="Y37" s="615"/>
      <c r="Z37" s="616">
        <f t="shared" si="3"/>
        <v>2322.62</v>
      </c>
      <c r="AA37" s="616">
        <v>1000</v>
      </c>
      <c r="AB37" s="616"/>
      <c r="AC37" s="617">
        <f t="shared" si="25"/>
        <v>1000</v>
      </c>
      <c r="AD37" s="618">
        <f t="shared" si="22"/>
        <v>28871.439999999999</v>
      </c>
      <c r="AE37" s="619">
        <f t="shared" si="5"/>
        <v>635171.67999999993</v>
      </c>
      <c r="AF37" s="755">
        <f t="shared" si="23"/>
        <v>0</v>
      </c>
      <c r="AG37" s="756">
        <f t="shared" si="24"/>
        <v>-72848.159999999916</v>
      </c>
      <c r="AH37" s="623">
        <v>22</v>
      </c>
      <c r="AI37" s="622">
        <v>666280</v>
      </c>
    </row>
    <row r="38" spans="1:39" ht="12" customHeight="1" x14ac:dyDescent="0.2">
      <c r="A38" s="754" t="s">
        <v>304</v>
      </c>
      <c r="B38" s="614">
        <v>4</v>
      </c>
      <c r="C38" s="615">
        <v>813.51</v>
      </c>
      <c r="D38" s="615">
        <v>950</v>
      </c>
      <c r="E38" s="615"/>
      <c r="F38" s="615"/>
      <c r="G38" s="615">
        <v>5</v>
      </c>
      <c r="H38" s="615">
        <v>36</v>
      </c>
      <c r="I38" s="615"/>
      <c r="J38" s="616"/>
      <c r="K38" s="615">
        <v>1804.51</v>
      </c>
      <c r="L38" s="615">
        <v>1000</v>
      </c>
      <c r="M38" s="615">
        <v>2804.51</v>
      </c>
      <c r="N38" s="617">
        <v>3804.51</v>
      </c>
      <c r="O38" s="618">
        <v>25458.629999999997</v>
      </c>
      <c r="P38" s="619">
        <v>101834.51999999999</v>
      </c>
      <c r="Q38" s="620">
        <v>4</v>
      </c>
      <c r="R38" s="615">
        <v>1244.99</v>
      </c>
      <c r="S38" s="615">
        <v>1070</v>
      </c>
      <c r="T38" s="615"/>
      <c r="U38" s="615"/>
      <c r="V38" s="615"/>
      <c r="W38" s="615"/>
      <c r="X38" s="615"/>
      <c r="Y38" s="615"/>
      <c r="Z38" s="616">
        <f t="shared" si="3"/>
        <v>2314.9899999999998</v>
      </c>
      <c r="AA38" s="616">
        <v>1000</v>
      </c>
      <c r="AB38" s="616"/>
      <c r="AC38" s="617">
        <f t="shared" si="25"/>
        <v>1000</v>
      </c>
      <c r="AD38" s="618">
        <f t="shared" si="22"/>
        <v>28779.879999999997</v>
      </c>
      <c r="AE38" s="619">
        <f t="shared" si="5"/>
        <v>115119.51999999999</v>
      </c>
      <c r="AF38" s="755">
        <f t="shared" si="23"/>
        <v>0</v>
      </c>
      <c r="AG38" s="756">
        <f t="shared" si="24"/>
        <v>-13285</v>
      </c>
      <c r="AH38" s="623">
        <v>4</v>
      </c>
      <c r="AI38" s="622">
        <v>120766.96</v>
      </c>
    </row>
    <row r="39" spans="1:39" ht="12" customHeight="1" thickBot="1" x14ac:dyDescent="0.25">
      <c r="A39" s="632"/>
      <c r="B39" s="614"/>
      <c r="C39" s="615"/>
      <c r="D39" s="615"/>
      <c r="E39" s="615"/>
      <c r="F39" s="615"/>
      <c r="G39" s="615"/>
      <c r="H39" s="615"/>
      <c r="I39" s="615"/>
      <c r="J39" s="616"/>
      <c r="K39" s="615"/>
      <c r="L39" s="615"/>
      <c r="M39" s="615"/>
      <c r="N39" s="617"/>
      <c r="O39" s="618"/>
      <c r="P39" s="619"/>
      <c r="Q39" s="620"/>
      <c r="R39" s="615"/>
      <c r="S39" s="615"/>
      <c r="T39" s="615"/>
      <c r="U39" s="615"/>
      <c r="V39" s="615"/>
      <c r="W39" s="615"/>
      <c r="X39" s="615"/>
      <c r="Y39" s="615"/>
      <c r="Z39" s="616"/>
      <c r="AA39" s="616"/>
      <c r="AB39" s="616"/>
      <c r="AC39" s="617"/>
      <c r="AD39" s="618"/>
      <c r="AE39" s="619"/>
      <c r="AF39" s="755"/>
      <c r="AG39" s="756"/>
      <c r="AH39" s="623"/>
      <c r="AI39" s="622"/>
    </row>
    <row r="40" spans="1:39" ht="12" customHeight="1" thickBot="1" x14ac:dyDescent="0.25">
      <c r="A40" s="633" t="s">
        <v>0</v>
      </c>
      <c r="B40" s="634">
        <f>B34+B27+B19+B9</f>
        <v>2183</v>
      </c>
      <c r="C40" s="635">
        <f>C34+C27+C19+C9</f>
        <v>99539.329999999987</v>
      </c>
      <c r="D40" s="635">
        <f>D34+D27+D19+D9</f>
        <v>18940.45</v>
      </c>
      <c r="E40" s="635">
        <f t="shared" ref="E40:P40" si="26">E34+E27+E19+E9</f>
        <v>0</v>
      </c>
      <c r="F40" s="635">
        <f t="shared" si="26"/>
        <v>0</v>
      </c>
      <c r="G40" s="635">
        <f t="shared" si="26"/>
        <v>90</v>
      </c>
      <c r="H40" s="635">
        <f t="shared" si="26"/>
        <v>648</v>
      </c>
      <c r="I40" s="635">
        <f t="shared" si="26"/>
        <v>0</v>
      </c>
      <c r="J40" s="635">
        <f t="shared" si="26"/>
        <v>0</v>
      </c>
      <c r="K40" s="635">
        <f>K34+K27+K19+K9</f>
        <v>119217.77999999998</v>
      </c>
      <c r="L40" s="635">
        <f t="shared" si="26"/>
        <v>184000</v>
      </c>
      <c r="M40" s="635">
        <f t="shared" si="26"/>
        <v>303217.78000000003</v>
      </c>
      <c r="N40" s="635">
        <f t="shared" si="26"/>
        <v>487217.78</v>
      </c>
      <c r="O40" s="635">
        <f t="shared" si="26"/>
        <v>1917831.14</v>
      </c>
      <c r="P40" s="635">
        <f t="shared" si="26"/>
        <v>68845830.75999999</v>
      </c>
      <c r="Q40" s="634">
        <f>Q34+Q27+Q19+Q9</f>
        <v>2166</v>
      </c>
      <c r="R40" s="635">
        <f>R34+R27+R19+R9</f>
        <v>107740.85</v>
      </c>
      <c r="S40" s="635">
        <f t="shared" ref="S40:AC40" si="27">S34+S27+S19+S9</f>
        <v>20100.45</v>
      </c>
      <c r="T40" s="635">
        <f t="shared" si="27"/>
        <v>0</v>
      </c>
      <c r="U40" s="635">
        <f t="shared" si="27"/>
        <v>0</v>
      </c>
      <c r="V40" s="635">
        <f t="shared" si="27"/>
        <v>0</v>
      </c>
      <c r="W40" s="635">
        <f t="shared" si="27"/>
        <v>0</v>
      </c>
      <c r="X40" s="635">
        <f t="shared" si="27"/>
        <v>0</v>
      </c>
      <c r="Y40" s="635">
        <f t="shared" si="27"/>
        <v>0</v>
      </c>
      <c r="Z40" s="636">
        <f t="shared" si="27"/>
        <v>127841.3</v>
      </c>
      <c r="AA40" s="636">
        <f t="shared" si="27"/>
        <v>184000</v>
      </c>
      <c r="AB40" s="636">
        <f t="shared" si="27"/>
        <v>83000</v>
      </c>
      <c r="AC40" s="637">
        <f t="shared" si="27"/>
        <v>267000</v>
      </c>
      <c r="AD40" s="638">
        <f>AD34+AD27+AD19+AD9</f>
        <v>1884095.6</v>
      </c>
      <c r="AE40" s="638">
        <f>AE34+AE27+AE19+AE9</f>
        <v>74301015.199999988</v>
      </c>
      <c r="AF40" s="639">
        <f>AF34+AF27+AF19+AF9</f>
        <v>17</v>
      </c>
      <c r="AG40" s="638">
        <f>AG34+AG27+AG19+AG9</f>
        <v>-5455184.4399999939</v>
      </c>
      <c r="AH40" s="639">
        <f t="shared" ref="AH40:AI40" si="28">AH34+AH27+AH19+AH9</f>
        <v>2166</v>
      </c>
      <c r="AI40" s="640">
        <f t="shared" si="28"/>
        <v>76342624.996399999</v>
      </c>
    </row>
    <row r="41" spans="1:39" s="749" customFormat="1" ht="12" customHeight="1" x14ac:dyDescent="0.2">
      <c r="A41" s="1750"/>
      <c r="B41" s="1751"/>
      <c r="C41" s="1750"/>
      <c r="D41" s="1750"/>
      <c r="E41" s="1750"/>
      <c r="F41" s="1750"/>
      <c r="G41" s="1750"/>
      <c r="H41" s="1750"/>
      <c r="I41" s="1750"/>
      <c r="J41" s="1750"/>
      <c r="K41" s="1750"/>
      <c r="L41" s="1750"/>
      <c r="M41" s="1750"/>
      <c r="N41" s="1750"/>
      <c r="O41" s="1750"/>
      <c r="P41" s="1750"/>
      <c r="Q41" s="1751"/>
      <c r="R41" s="1750"/>
      <c r="S41" s="1750"/>
      <c r="T41" s="1750"/>
      <c r="U41" s="1750"/>
      <c r="V41" s="1750"/>
      <c r="W41" s="1750"/>
      <c r="X41" s="1750"/>
      <c r="Y41" s="1750"/>
      <c r="Z41" s="1750"/>
      <c r="AA41" s="1750"/>
      <c r="AB41" s="1750"/>
      <c r="AC41" s="1750"/>
      <c r="AD41" s="1750"/>
      <c r="AE41" s="1750"/>
      <c r="AF41" s="1751"/>
      <c r="AG41" s="1750"/>
      <c r="AH41" s="1751"/>
      <c r="AI41" s="1750"/>
    </row>
    <row r="42" spans="1:39" s="749" customFormat="1" ht="12" customHeight="1" x14ac:dyDescent="0.2">
      <c r="A42" s="1750"/>
      <c r="B42" s="1751"/>
      <c r="C42" s="1750"/>
      <c r="D42" s="1750"/>
      <c r="E42" s="1750"/>
      <c r="F42" s="1750"/>
      <c r="G42" s="1750"/>
      <c r="H42" s="1750"/>
      <c r="I42" s="1750"/>
      <c r="J42" s="1750"/>
      <c r="K42" s="1750"/>
      <c r="L42" s="1750"/>
      <c r="M42" s="1750"/>
      <c r="N42" s="1750"/>
      <c r="O42" s="1750"/>
      <c r="P42" s="1750"/>
      <c r="Q42" s="1751"/>
      <c r="R42" s="1750"/>
      <c r="S42" s="1750"/>
      <c r="T42" s="1750"/>
      <c r="U42" s="1750"/>
      <c r="V42" s="1750"/>
      <c r="W42" s="1750"/>
      <c r="X42" s="1750"/>
      <c r="Y42" s="1750"/>
      <c r="Z42" s="1750"/>
      <c r="AA42" s="1750"/>
      <c r="AB42" s="1750"/>
      <c r="AC42" s="1750"/>
      <c r="AD42" s="1750"/>
      <c r="AE42" s="1750"/>
      <c r="AF42" s="1751"/>
      <c r="AG42" s="1750"/>
      <c r="AH42" s="1751"/>
      <c r="AI42" s="1750"/>
    </row>
    <row r="43" spans="1:39" s="749" customFormat="1" ht="12" customHeight="1" x14ac:dyDescent="0.2">
      <c r="A43" s="1750"/>
      <c r="B43" s="1751"/>
      <c r="C43" s="1750"/>
      <c r="D43" s="1750"/>
      <c r="E43" s="1750"/>
      <c r="F43" s="1750"/>
      <c r="G43" s="1750"/>
      <c r="H43" s="1750"/>
      <c r="I43" s="1750"/>
      <c r="J43" s="1750"/>
      <c r="K43" s="1750"/>
      <c r="L43" s="1750"/>
      <c r="M43" s="1750"/>
      <c r="N43" s="1750"/>
      <c r="O43" s="1750"/>
      <c r="P43" s="1750"/>
      <c r="Q43" s="1751"/>
      <c r="R43" s="1750"/>
      <c r="S43" s="1750"/>
      <c r="T43" s="1750"/>
      <c r="U43" s="1750"/>
      <c r="V43" s="1750"/>
      <c r="W43" s="1750"/>
      <c r="X43" s="1750"/>
      <c r="Y43" s="1750"/>
      <c r="Z43" s="1750"/>
      <c r="AA43" s="1750"/>
      <c r="AB43" s="1750"/>
      <c r="AC43" s="1750"/>
      <c r="AD43" s="1750"/>
      <c r="AE43" s="1750"/>
      <c r="AF43" s="1751"/>
      <c r="AG43" s="1750"/>
      <c r="AH43" s="1751"/>
      <c r="AI43" s="1750"/>
    </row>
    <row r="44" spans="1:39" s="749" customFormat="1" ht="12" customHeight="1" x14ac:dyDescent="0.2">
      <c r="A44" s="1750"/>
      <c r="B44" s="1751"/>
      <c r="C44" s="1750"/>
      <c r="D44" s="1750"/>
      <c r="E44" s="1750"/>
      <c r="F44" s="1750"/>
      <c r="G44" s="1750"/>
      <c r="H44" s="1750"/>
      <c r="I44" s="1750"/>
      <c r="J44" s="1750"/>
      <c r="K44" s="1750"/>
      <c r="L44" s="1750"/>
      <c r="M44" s="1750"/>
      <c r="N44" s="1750"/>
      <c r="O44" s="1750"/>
      <c r="P44" s="1750"/>
      <c r="Q44" s="1751"/>
      <c r="R44" s="1750"/>
      <c r="S44" s="1750"/>
      <c r="T44" s="1750"/>
      <c r="U44" s="1750"/>
      <c r="V44" s="1750"/>
      <c r="W44" s="1750"/>
      <c r="X44" s="1750"/>
      <c r="Y44" s="1750"/>
      <c r="Z44" s="1750"/>
      <c r="AA44" s="1750"/>
      <c r="AB44" s="1750"/>
      <c r="AC44" s="1750"/>
      <c r="AD44" s="1750"/>
      <c r="AE44" s="1750"/>
      <c r="AF44" s="1751"/>
      <c r="AG44" s="1750"/>
      <c r="AH44" s="1751"/>
      <c r="AI44" s="1750"/>
    </row>
    <row r="45" spans="1:39" s="749" customFormat="1" ht="12" customHeight="1" x14ac:dyDescent="0.2">
      <c r="A45" s="2086" t="s">
        <v>16070</v>
      </c>
      <c r="B45" s="643"/>
      <c r="C45" s="643"/>
      <c r="D45" s="643"/>
      <c r="E45" s="643"/>
      <c r="F45" s="643"/>
      <c r="G45" s="643"/>
      <c r="H45" s="643"/>
      <c r="I45" s="643"/>
      <c r="J45" s="643"/>
      <c r="K45" s="643"/>
      <c r="L45" s="643"/>
      <c r="M45" s="643"/>
      <c r="N45" s="643"/>
      <c r="O45" s="643"/>
      <c r="P45" s="644"/>
      <c r="Q45" s="643"/>
      <c r="R45" s="643"/>
      <c r="S45" s="643"/>
      <c r="T45" s="643"/>
      <c r="U45" s="643"/>
      <c r="V45" s="643"/>
      <c r="W45" s="643"/>
      <c r="X45" s="643"/>
      <c r="Y45" s="643"/>
      <c r="Z45" s="643"/>
      <c r="AA45" s="643"/>
      <c r="AB45" s="643"/>
      <c r="AC45" s="643"/>
      <c r="AD45" s="643"/>
      <c r="AE45" s="643"/>
      <c r="AF45" s="643"/>
      <c r="AG45" s="643"/>
      <c r="AH45" s="643"/>
      <c r="AI45" s="643"/>
    </row>
    <row r="46" spans="1:39" s="749" customFormat="1" ht="12" customHeight="1" x14ac:dyDescent="0.2">
      <c r="A46" s="411" t="s">
        <v>133</v>
      </c>
      <c r="B46" s="288"/>
      <c r="C46" s="189"/>
      <c r="D46" s="189"/>
      <c r="E46" s="189"/>
      <c r="F46" s="189"/>
      <c r="G46" s="189"/>
      <c r="H46" s="189"/>
      <c r="I46" s="189"/>
      <c r="J46" s="189"/>
      <c r="K46" s="189"/>
      <c r="L46" s="189"/>
      <c r="M46" s="189"/>
      <c r="N46" s="189"/>
      <c r="O46" s="189"/>
      <c r="P46" s="189"/>
      <c r="Q46" s="189"/>
      <c r="R46" s="189"/>
      <c r="S46" s="189"/>
      <c r="T46" s="746"/>
      <c r="U46" s="746"/>
      <c r="V46" s="746"/>
      <c r="W46" s="746"/>
      <c r="X46" s="746"/>
      <c r="Y46" s="746"/>
      <c r="Z46" s="746"/>
      <c r="AA46" s="746"/>
      <c r="AB46" s="746"/>
      <c r="AC46" s="746"/>
      <c r="AD46" s="746"/>
      <c r="AE46" s="746"/>
      <c r="AF46" s="746"/>
      <c r="AG46" s="746"/>
      <c r="AH46" s="747"/>
      <c r="AI46" s="746"/>
    </row>
    <row r="47" spans="1:39" s="749" customFormat="1" ht="12" customHeight="1" x14ac:dyDescent="0.2">
      <c r="A47" s="411" t="s">
        <v>1537</v>
      </c>
      <c r="B47" s="747"/>
      <c r="C47" s="746"/>
      <c r="D47" s="746"/>
      <c r="E47" s="746"/>
      <c r="F47" s="746"/>
      <c r="G47" s="748"/>
      <c r="H47" s="748"/>
      <c r="I47" s="746"/>
      <c r="J47" s="746"/>
      <c r="K47" s="746"/>
      <c r="L47" s="746"/>
      <c r="M47" s="746"/>
      <c r="N47" s="746"/>
      <c r="O47" s="746"/>
      <c r="P47" s="746"/>
      <c r="Q47" s="746"/>
      <c r="R47" s="746"/>
      <c r="S47" s="746"/>
      <c r="T47" s="746"/>
      <c r="U47" s="746"/>
      <c r="V47" s="746"/>
      <c r="W47" s="746"/>
      <c r="X47" s="746"/>
      <c r="Y47" s="746"/>
      <c r="Z47" s="746"/>
      <c r="AA47" s="746"/>
      <c r="AB47" s="746"/>
      <c r="AC47" s="746"/>
      <c r="AD47" s="746"/>
      <c r="AE47" s="746"/>
      <c r="AF47" s="746"/>
      <c r="AG47" s="746"/>
      <c r="AH47" s="747"/>
      <c r="AI47" s="746"/>
    </row>
    <row r="48" spans="1:39" s="749" customFormat="1" ht="12" customHeight="1" thickBot="1" x14ac:dyDescent="0.25">
      <c r="A48" s="189" t="s">
        <v>16112</v>
      </c>
      <c r="B48" s="747"/>
      <c r="C48" s="746"/>
      <c r="D48" s="746"/>
      <c r="E48" s="746"/>
      <c r="F48" s="746"/>
      <c r="G48" s="748"/>
      <c r="H48" s="748"/>
      <c r="I48" s="746"/>
      <c r="J48" s="746"/>
      <c r="K48" s="746"/>
      <c r="L48" s="746"/>
      <c r="M48" s="746"/>
      <c r="N48" s="746"/>
      <c r="O48" s="746"/>
      <c r="P48" s="746"/>
      <c r="Q48" s="746"/>
      <c r="R48" s="746"/>
      <c r="S48" s="746"/>
      <c r="T48" s="746"/>
      <c r="U48" s="746"/>
      <c r="V48" s="746"/>
      <c r="W48" s="746"/>
      <c r="X48" s="746"/>
      <c r="Y48" s="746"/>
      <c r="Z48" s="746"/>
      <c r="AA48" s="746"/>
      <c r="AB48" s="746"/>
      <c r="AC48" s="746"/>
      <c r="AD48" s="746"/>
      <c r="AE48" s="746"/>
      <c r="AF48" s="746"/>
      <c r="AG48" s="746"/>
      <c r="AH48" s="747"/>
      <c r="AI48" s="746"/>
    </row>
    <row r="49" spans="1:39" ht="12" customHeight="1" thickBot="1" x14ac:dyDescent="0.25">
      <c r="A49" s="2178" t="s">
        <v>16072</v>
      </c>
      <c r="B49" s="2181" t="s">
        <v>16073</v>
      </c>
      <c r="C49" s="2182"/>
      <c r="D49" s="2182"/>
      <c r="E49" s="2182"/>
      <c r="F49" s="2182"/>
      <c r="G49" s="2182"/>
      <c r="H49" s="2182"/>
      <c r="I49" s="2182"/>
      <c r="J49" s="2182"/>
      <c r="K49" s="2182"/>
      <c r="L49" s="2182"/>
      <c r="M49" s="2182"/>
      <c r="N49" s="2182"/>
      <c r="O49" s="2182"/>
      <c r="P49" s="2183"/>
      <c r="Q49" s="2181" t="s">
        <v>16074</v>
      </c>
      <c r="R49" s="2182"/>
      <c r="S49" s="2182"/>
      <c r="T49" s="2182"/>
      <c r="U49" s="2182"/>
      <c r="V49" s="2182"/>
      <c r="W49" s="2182"/>
      <c r="X49" s="2182"/>
      <c r="Y49" s="2182"/>
      <c r="Z49" s="2182"/>
      <c r="AA49" s="2182"/>
      <c r="AB49" s="2182"/>
      <c r="AC49" s="2182"/>
      <c r="AD49" s="2182"/>
      <c r="AE49" s="2182"/>
      <c r="AF49" s="2184" t="s">
        <v>16075</v>
      </c>
      <c r="AG49" s="2185"/>
      <c r="AH49" s="2184" t="s">
        <v>16076</v>
      </c>
      <c r="AI49" s="2185"/>
    </row>
    <row r="50" spans="1:39" ht="78.75" customHeight="1" x14ac:dyDescent="0.2">
      <c r="A50" s="2179"/>
      <c r="B50" s="645" t="s">
        <v>16077</v>
      </c>
      <c r="C50" s="646" t="s">
        <v>16078</v>
      </c>
      <c r="D50" s="647" t="s">
        <v>16079</v>
      </c>
      <c r="E50" s="647" t="s">
        <v>16080</v>
      </c>
      <c r="F50" s="647" t="s">
        <v>16081</v>
      </c>
      <c r="G50" s="647" t="s">
        <v>16082</v>
      </c>
      <c r="H50" s="647" t="s">
        <v>16083</v>
      </c>
      <c r="I50" s="647" t="s">
        <v>16084</v>
      </c>
      <c r="J50" s="647" t="s">
        <v>16085</v>
      </c>
      <c r="K50" s="647" t="s">
        <v>16086</v>
      </c>
      <c r="L50" s="647" t="s">
        <v>16087</v>
      </c>
      <c r="M50" s="647" t="s">
        <v>16088</v>
      </c>
      <c r="N50" s="648" t="s">
        <v>16089</v>
      </c>
      <c r="O50" s="645" t="s">
        <v>16090</v>
      </c>
      <c r="P50" s="645" t="s">
        <v>16091</v>
      </c>
      <c r="Q50" s="645" t="s">
        <v>16077</v>
      </c>
      <c r="R50" s="649" t="s">
        <v>16078</v>
      </c>
      <c r="S50" s="650" t="s">
        <v>16092</v>
      </c>
      <c r="T50" s="650" t="s">
        <v>16080</v>
      </c>
      <c r="U50" s="650" t="s">
        <v>16081</v>
      </c>
      <c r="V50" s="650" t="s">
        <v>16082</v>
      </c>
      <c r="W50" s="650" t="s">
        <v>16083</v>
      </c>
      <c r="X50" s="650" t="s">
        <v>16084</v>
      </c>
      <c r="Y50" s="650" t="s">
        <v>16085</v>
      </c>
      <c r="Z50" s="650" t="s">
        <v>16086</v>
      </c>
      <c r="AA50" s="650" t="s">
        <v>16087</v>
      </c>
      <c r="AB50" s="650" t="s">
        <v>16088</v>
      </c>
      <c r="AC50" s="651" t="s">
        <v>16089</v>
      </c>
      <c r="AD50" s="646" t="s">
        <v>16090</v>
      </c>
      <c r="AE50" s="652" t="s">
        <v>16093</v>
      </c>
      <c r="AF50" s="645" t="s">
        <v>16094</v>
      </c>
      <c r="AG50" s="653" t="s">
        <v>16095</v>
      </c>
      <c r="AH50" s="645" t="s">
        <v>16077</v>
      </c>
      <c r="AI50" s="652" t="s">
        <v>16113</v>
      </c>
    </row>
    <row r="51" spans="1:39" ht="12.75" thickBot="1" x14ac:dyDescent="0.25">
      <c r="A51" s="2180"/>
      <c r="B51" s="654" t="s">
        <v>16097</v>
      </c>
      <c r="C51" s="655" t="s">
        <v>16098</v>
      </c>
      <c r="D51" s="656" t="s">
        <v>16099</v>
      </c>
      <c r="E51" s="656" t="s">
        <v>16100</v>
      </c>
      <c r="F51" s="657" t="s">
        <v>16101</v>
      </c>
      <c r="G51" s="657" t="s">
        <v>16102</v>
      </c>
      <c r="H51" s="657" t="s">
        <v>16103</v>
      </c>
      <c r="I51" s="657" t="s">
        <v>16104</v>
      </c>
      <c r="J51" s="657" t="s">
        <v>16105</v>
      </c>
      <c r="K51" s="657" t="s">
        <v>16106</v>
      </c>
      <c r="L51" s="657" t="s">
        <v>16107</v>
      </c>
      <c r="M51" s="657" t="s">
        <v>16108</v>
      </c>
      <c r="N51" s="658" t="s">
        <v>16109</v>
      </c>
      <c r="O51" s="659" t="s">
        <v>16110</v>
      </c>
      <c r="P51" s="660" t="s">
        <v>16111</v>
      </c>
      <c r="Q51" s="654" t="s">
        <v>16097</v>
      </c>
      <c r="R51" s="661" t="s">
        <v>16098</v>
      </c>
      <c r="S51" s="656" t="s">
        <v>16099</v>
      </c>
      <c r="T51" s="656" t="s">
        <v>16100</v>
      </c>
      <c r="U51" s="657" t="s">
        <v>16101</v>
      </c>
      <c r="V51" s="657" t="s">
        <v>16102</v>
      </c>
      <c r="W51" s="657" t="s">
        <v>16103</v>
      </c>
      <c r="X51" s="657" t="s">
        <v>16104</v>
      </c>
      <c r="Y51" s="657" t="s">
        <v>16105</v>
      </c>
      <c r="Z51" s="657" t="s">
        <v>16106</v>
      </c>
      <c r="AA51" s="657" t="s">
        <v>16107</v>
      </c>
      <c r="AB51" s="657" t="s">
        <v>16108</v>
      </c>
      <c r="AC51" s="662" t="s">
        <v>16109</v>
      </c>
      <c r="AD51" s="663" t="s">
        <v>16110</v>
      </c>
      <c r="AE51" s="664" t="s">
        <v>16111</v>
      </c>
      <c r="AF51" s="654"/>
      <c r="AG51" s="665"/>
      <c r="AH51" s="654"/>
      <c r="AI51" s="665"/>
    </row>
    <row r="52" spans="1:39" ht="12" customHeight="1" x14ac:dyDescent="0.2">
      <c r="A52" s="669"/>
      <c r="B52" s="667"/>
      <c r="C52" s="666"/>
      <c r="D52" s="666"/>
      <c r="E52" s="666"/>
      <c r="F52" s="666"/>
      <c r="G52" s="666"/>
      <c r="H52" s="666"/>
      <c r="I52" s="666"/>
      <c r="J52" s="666"/>
      <c r="K52" s="666"/>
      <c r="L52" s="666"/>
      <c r="M52" s="666"/>
      <c r="N52" s="666"/>
      <c r="O52" s="666"/>
      <c r="P52" s="668"/>
      <c r="Q52" s="669"/>
      <c r="R52" s="670"/>
      <c r="S52" s="666"/>
      <c r="T52" s="666"/>
      <c r="U52" s="666"/>
      <c r="V52" s="666"/>
      <c r="W52" s="666"/>
      <c r="X52" s="666"/>
      <c r="Y52" s="666"/>
      <c r="Z52" s="666"/>
      <c r="AA52" s="666"/>
      <c r="AB52" s="666"/>
      <c r="AC52" s="671"/>
      <c r="AD52" s="666"/>
      <c r="AE52" s="666"/>
      <c r="AF52" s="672"/>
      <c r="AG52" s="670"/>
      <c r="AH52" s="666"/>
      <c r="AI52" s="670"/>
    </row>
    <row r="53" spans="1:39" ht="12" customHeight="1" x14ac:dyDescent="0.2">
      <c r="A53" s="751" t="s">
        <v>276</v>
      </c>
      <c r="B53" s="624">
        <f>+B54+B61+B68</f>
        <v>1271</v>
      </c>
      <c r="C53" s="625">
        <f t="shared" ref="C53:AI53" si="29">+C54+C61+C68</f>
        <v>17700.217329999999</v>
      </c>
      <c r="D53" s="625">
        <f t="shared" si="29"/>
        <v>17050</v>
      </c>
      <c r="E53" s="625">
        <f t="shared" si="29"/>
        <v>0</v>
      </c>
      <c r="F53" s="625">
        <f t="shared" si="29"/>
        <v>0</v>
      </c>
      <c r="G53" s="625">
        <f t="shared" si="29"/>
        <v>0</v>
      </c>
      <c r="H53" s="625">
        <f t="shared" si="29"/>
        <v>0</v>
      </c>
      <c r="I53" s="625">
        <f t="shared" si="29"/>
        <v>6800</v>
      </c>
      <c r="J53" s="625">
        <f t="shared" si="29"/>
        <v>0</v>
      </c>
      <c r="K53" s="625">
        <f t="shared" si="29"/>
        <v>41550.217329999999</v>
      </c>
      <c r="L53" s="625">
        <f t="shared" si="29"/>
        <v>17000</v>
      </c>
      <c r="M53" s="625">
        <f t="shared" si="29"/>
        <v>0</v>
      </c>
      <c r="N53" s="626">
        <f t="shared" si="29"/>
        <v>17000</v>
      </c>
      <c r="O53" s="627">
        <f t="shared" si="29"/>
        <v>515602.60795999999</v>
      </c>
      <c r="P53" s="628">
        <f t="shared" si="29"/>
        <v>39223673.98748</v>
      </c>
      <c r="Q53" s="629">
        <f t="shared" si="29"/>
        <v>1155</v>
      </c>
      <c r="R53" s="625">
        <f t="shared" si="29"/>
        <v>18401.23</v>
      </c>
      <c r="S53" s="625">
        <f t="shared" si="29"/>
        <v>18430</v>
      </c>
      <c r="T53" s="625">
        <f t="shared" si="29"/>
        <v>0</v>
      </c>
      <c r="U53" s="625">
        <f t="shared" si="29"/>
        <v>0</v>
      </c>
      <c r="V53" s="625">
        <f t="shared" si="29"/>
        <v>0</v>
      </c>
      <c r="W53" s="625">
        <f t="shared" si="29"/>
        <v>0</v>
      </c>
      <c r="X53" s="625">
        <f t="shared" si="29"/>
        <v>0</v>
      </c>
      <c r="Y53" s="625">
        <f t="shared" si="29"/>
        <v>0</v>
      </c>
      <c r="Z53" s="625">
        <f t="shared" si="29"/>
        <v>36831.230000000003</v>
      </c>
      <c r="AA53" s="625">
        <f t="shared" si="29"/>
        <v>17000</v>
      </c>
      <c r="AB53" s="625">
        <f t="shared" si="29"/>
        <v>0</v>
      </c>
      <c r="AC53" s="625">
        <f t="shared" si="29"/>
        <v>17000</v>
      </c>
      <c r="AD53" s="627">
        <f t="shared" si="29"/>
        <v>458974.76</v>
      </c>
      <c r="AE53" s="627">
        <f t="shared" si="29"/>
        <v>33159793.800000004</v>
      </c>
      <c r="AF53" s="630">
        <f t="shared" si="29"/>
        <v>116</v>
      </c>
      <c r="AG53" s="627">
        <f t="shared" si="29"/>
        <v>6063880.1874799989</v>
      </c>
      <c r="AH53" s="630">
        <f t="shared" si="29"/>
        <v>1176</v>
      </c>
      <c r="AI53" s="627">
        <f t="shared" si="29"/>
        <v>33766023.240000002</v>
      </c>
      <c r="AL53" s="752"/>
      <c r="AM53" s="753"/>
    </row>
    <row r="54" spans="1:39" ht="12" customHeight="1" x14ac:dyDescent="0.2">
      <c r="A54" s="1752" t="s">
        <v>286</v>
      </c>
      <c r="B54" s="759">
        <f>SUM(B55:B60)</f>
        <v>415</v>
      </c>
      <c r="C54" s="760">
        <f t="shared" ref="C54:AI54" si="30">SUM(C55:C60)</f>
        <v>6264.3604400000004</v>
      </c>
      <c r="D54" s="761">
        <f t="shared" si="30"/>
        <v>6600</v>
      </c>
      <c r="E54" s="762">
        <f t="shared" si="30"/>
        <v>0</v>
      </c>
      <c r="F54" s="762">
        <f t="shared" si="30"/>
        <v>0</v>
      </c>
      <c r="G54" s="762">
        <f t="shared" si="30"/>
        <v>0</v>
      </c>
      <c r="H54" s="762">
        <f t="shared" si="30"/>
        <v>0</v>
      </c>
      <c r="I54" s="761">
        <f t="shared" si="30"/>
        <v>2400</v>
      </c>
      <c r="J54" s="763">
        <f t="shared" si="30"/>
        <v>0</v>
      </c>
      <c r="K54" s="762">
        <f t="shared" si="30"/>
        <v>15264.36044</v>
      </c>
      <c r="L54" s="764">
        <f t="shared" si="30"/>
        <v>6000</v>
      </c>
      <c r="M54" s="763">
        <f t="shared" si="30"/>
        <v>0</v>
      </c>
      <c r="N54" s="765">
        <f t="shared" si="30"/>
        <v>6000</v>
      </c>
      <c r="O54" s="759">
        <f t="shared" si="30"/>
        <v>189172.32528000002</v>
      </c>
      <c r="P54" s="759">
        <f t="shared" si="30"/>
        <v>13098671.3662</v>
      </c>
      <c r="Q54" s="766">
        <f t="shared" si="30"/>
        <v>375</v>
      </c>
      <c r="R54" s="767">
        <f t="shared" si="30"/>
        <v>6441.53</v>
      </c>
      <c r="S54" s="763">
        <f t="shared" si="30"/>
        <v>6660</v>
      </c>
      <c r="T54" s="763">
        <f t="shared" si="30"/>
        <v>0</v>
      </c>
      <c r="U54" s="763">
        <f t="shared" si="30"/>
        <v>0</v>
      </c>
      <c r="V54" s="763">
        <f t="shared" si="30"/>
        <v>0</v>
      </c>
      <c r="W54" s="763">
        <f t="shared" si="30"/>
        <v>0</v>
      </c>
      <c r="X54" s="763">
        <f t="shared" si="30"/>
        <v>0</v>
      </c>
      <c r="Y54" s="763">
        <f t="shared" si="30"/>
        <v>0</v>
      </c>
      <c r="Z54" s="763">
        <f t="shared" si="30"/>
        <v>13101.530000000002</v>
      </c>
      <c r="AA54" s="763">
        <f t="shared" si="30"/>
        <v>6000</v>
      </c>
      <c r="AB54" s="763">
        <f t="shared" si="30"/>
        <v>0</v>
      </c>
      <c r="AC54" s="768">
        <f t="shared" si="30"/>
        <v>6000</v>
      </c>
      <c r="AD54" s="769">
        <f t="shared" si="30"/>
        <v>163218.36000000002</v>
      </c>
      <c r="AE54" s="765">
        <f t="shared" si="30"/>
        <v>11081158.32</v>
      </c>
      <c r="AF54" s="766">
        <f t="shared" si="30"/>
        <v>40</v>
      </c>
      <c r="AG54" s="770">
        <f t="shared" si="30"/>
        <v>2017513.0462</v>
      </c>
      <c r="AH54" s="766">
        <f t="shared" si="30"/>
        <v>383</v>
      </c>
      <c r="AI54" s="771">
        <f t="shared" si="30"/>
        <v>11319463.280000001</v>
      </c>
    </row>
    <row r="55" spans="1:39" ht="12" customHeight="1" x14ac:dyDescent="0.2">
      <c r="A55" s="1753" t="s">
        <v>287</v>
      </c>
      <c r="B55" s="772">
        <v>70</v>
      </c>
      <c r="C55" s="773">
        <v>1149.4304899999997</v>
      </c>
      <c r="D55" s="774">
        <v>1100</v>
      </c>
      <c r="E55" s="775"/>
      <c r="F55" s="775"/>
      <c r="G55" s="775"/>
      <c r="H55" s="775"/>
      <c r="I55" s="774">
        <v>400</v>
      </c>
      <c r="J55" s="776"/>
      <c r="K55" s="774">
        <f>SUM(C55:J55)</f>
        <v>2649.4304899999997</v>
      </c>
      <c r="L55" s="777">
        <f>300+300+400</f>
        <v>1000</v>
      </c>
      <c r="M55" s="776"/>
      <c r="N55" s="778">
        <f>SUM(L55:M55)</f>
        <v>1000</v>
      </c>
      <c r="O55" s="772">
        <f>(+K55*12)+N55</f>
        <v>32793.16588</v>
      </c>
      <c r="P55" s="772">
        <f>+B55*O55</f>
        <v>2295521.6115999999</v>
      </c>
      <c r="Q55" s="779">
        <v>64</v>
      </c>
      <c r="R55" s="780">
        <v>1342</v>
      </c>
      <c r="S55" s="774">
        <v>1110</v>
      </c>
      <c r="T55" s="776"/>
      <c r="U55" s="776"/>
      <c r="V55" s="776"/>
      <c r="W55" s="776"/>
      <c r="X55" s="776"/>
      <c r="Y55" s="776"/>
      <c r="Z55" s="774">
        <f>SUM(R55:Y55)</f>
        <v>2452</v>
      </c>
      <c r="AA55" s="781">
        <f t="shared" ref="AA55:AA60" si="31">300+300+400</f>
        <v>1000</v>
      </c>
      <c r="AB55" s="775"/>
      <c r="AC55" s="782">
        <f>SUM(AA55:AB55)</f>
        <v>1000</v>
      </c>
      <c r="AD55" s="773">
        <f>(+Z55*12)+AC55</f>
        <v>30424</v>
      </c>
      <c r="AE55" s="778">
        <f>+Q55*AD55</f>
        <v>1947136</v>
      </c>
      <c r="AF55" s="755">
        <f>+B55-Q55</f>
        <v>6</v>
      </c>
      <c r="AG55" s="756">
        <f>+P55-AE55</f>
        <v>348385.61159999995</v>
      </c>
      <c r="AH55" s="779">
        <v>66</v>
      </c>
      <c r="AI55" s="783">
        <f>+AH55*AD55</f>
        <v>2007984</v>
      </c>
    </row>
    <row r="56" spans="1:39" ht="12" customHeight="1" x14ac:dyDescent="0.2">
      <c r="A56" s="1753" t="s">
        <v>288</v>
      </c>
      <c r="B56" s="772">
        <v>27</v>
      </c>
      <c r="C56" s="773">
        <v>1125.08799</v>
      </c>
      <c r="D56" s="774">
        <v>1100</v>
      </c>
      <c r="E56" s="775"/>
      <c r="F56" s="775"/>
      <c r="G56" s="775"/>
      <c r="H56" s="775"/>
      <c r="I56" s="774">
        <v>400</v>
      </c>
      <c r="J56" s="776"/>
      <c r="K56" s="774">
        <f t="shared" ref="K56:K60" si="32">SUM(C56:J56)</f>
        <v>2625.08799</v>
      </c>
      <c r="L56" s="784">
        <f t="shared" ref="L56:L73" si="33">300+300+400</f>
        <v>1000</v>
      </c>
      <c r="M56" s="776"/>
      <c r="N56" s="778">
        <f t="shared" ref="N56:N60" si="34">SUM(L56:M56)</f>
        <v>1000</v>
      </c>
      <c r="O56" s="772">
        <f t="shared" ref="O56:O60" si="35">(+K56*12)+N56</f>
        <v>32501.05588</v>
      </c>
      <c r="P56" s="772">
        <f t="shared" ref="P56:P73" si="36">+B56*O56</f>
        <v>877528.50876</v>
      </c>
      <c r="Q56" s="779">
        <v>19</v>
      </c>
      <c r="R56" s="780">
        <v>1320.85</v>
      </c>
      <c r="S56" s="774">
        <v>1110</v>
      </c>
      <c r="T56" s="776"/>
      <c r="U56" s="776"/>
      <c r="V56" s="776"/>
      <c r="W56" s="776"/>
      <c r="X56" s="776"/>
      <c r="Y56" s="776"/>
      <c r="Z56" s="774">
        <f t="shared" ref="Z56:Z73" si="37">SUM(R56:Y56)</f>
        <v>2430.85</v>
      </c>
      <c r="AA56" s="781">
        <f t="shared" si="31"/>
        <v>1000</v>
      </c>
      <c r="AB56" s="775"/>
      <c r="AC56" s="782">
        <f t="shared" ref="AC56:AC60" si="38">SUM(AA56:AB56)</f>
        <v>1000</v>
      </c>
      <c r="AD56" s="773">
        <f t="shared" ref="AD56:AD60" si="39">(+Z56*12)+AC56</f>
        <v>30170.199999999997</v>
      </c>
      <c r="AE56" s="778">
        <f t="shared" ref="AE56:AE73" si="40">+Q56*AD56</f>
        <v>573233.79999999993</v>
      </c>
      <c r="AF56" s="755">
        <f t="shared" ref="AF56:AF73" si="41">+B56-Q56</f>
        <v>8</v>
      </c>
      <c r="AG56" s="756">
        <f t="shared" ref="AG56:AG60" si="42">+P56-AE56</f>
        <v>304294.70876000007</v>
      </c>
      <c r="AH56" s="779">
        <v>20</v>
      </c>
      <c r="AI56" s="783">
        <f t="shared" ref="AI56:AI60" si="43">+AH56*AD56</f>
        <v>603404</v>
      </c>
    </row>
    <row r="57" spans="1:39" ht="12" customHeight="1" x14ac:dyDescent="0.2">
      <c r="A57" s="1753" t="s">
        <v>289</v>
      </c>
      <c r="B57" s="772">
        <v>55</v>
      </c>
      <c r="C57" s="773">
        <v>1050.4679900000001</v>
      </c>
      <c r="D57" s="774">
        <v>1100</v>
      </c>
      <c r="E57" s="775"/>
      <c r="F57" s="775"/>
      <c r="G57" s="775"/>
      <c r="H57" s="775"/>
      <c r="I57" s="774">
        <v>400</v>
      </c>
      <c r="J57" s="776"/>
      <c r="K57" s="774">
        <f t="shared" si="32"/>
        <v>2550.4679900000001</v>
      </c>
      <c r="L57" s="784">
        <f t="shared" si="33"/>
        <v>1000</v>
      </c>
      <c r="M57" s="776"/>
      <c r="N57" s="778">
        <f t="shared" si="34"/>
        <v>1000</v>
      </c>
      <c r="O57" s="772">
        <f t="shared" si="35"/>
        <v>31605.615880000001</v>
      </c>
      <c r="P57" s="772">
        <f t="shared" si="36"/>
        <v>1738308.8734000002</v>
      </c>
      <c r="Q57" s="779">
        <v>51</v>
      </c>
      <c r="R57" s="780">
        <v>1293.18</v>
      </c>
      <c r="S57" s="774">
        <v>1110</v>
      </c>
      <c r="T57" s="776"/>
      <c r="U57" s="776"/>
      <c r="V57" s="776"/>
      <c r="W57" s="776"/>
      <c r="X57" s="776"/>
      <c r="Y57" s="776"/>
      <c r="Z57" s="774">
        <f t="shared" si="37"/>
        <v>2403.1800000000003</v>
      </c>
      <c r="AA57" s="781">
        <f t="shared" si="31"/>
        <v>1000</v>
      </c>
      <c r="AB57" s="775"/>
      <c r="AC57" s="782">
        <f t="shared" si="38"/>
        <v>1000</v>
      </c>
      <c r="AD57" s="773">
        <f t="shared" si="39"/>
        <v>29838.160000000003</v>
      </c>
      <c r="AE57" s="778">
        <f t="shared" si="40"/>
        <v>1521746.1600000001</v>
      </c>
      <c r="AF57" s="755">
        <f t="shared" si="41"/>
        <v>4</v>
      </c>
      <c r="AG57" s="756">
        <f t="shared" si="42"/>
        <v>216562.71340000001</v>
      </c>
      <c r="AH57" s="779">
        <v>53</v>
      </c>
      <c r="AI57" s="783">
        <f t="shared" si="43"/>
        <v>1581422.4800000002</v>
      </c>
    </row>
    <row r="58" spans="1:39" ht="12" customHeight="1" x14ac:dyDescent="0.2">
      <c r="A58" s="1753" t="s">
        <v>290</v>
      </c>
      <c r="B58" s="772">
        <v>17</v>
      </c>
      <c r="C58" s="773">
        <v>1024.8389899999997</v>
      </c>
      <c r="D58" s="774">
        <v>1100</v>
      </c>
      <c r="E58" s="775"/>
      <c r="F58" s="775"/>
      <c r="G58" s="775"/>
      <c r="H58" s="775"/>
      <c r="I58" s="774">
        <v>400</v>
      </c>
      <c r="J58" s="776"/>
      <c r="K58" s="774">
        <f t="shared" si="32"/>
        <v>2524.8389899999997</v>
      </c>
      <c r="L58" s="784">
        <f t="shared" si="33"/>
        <v>1000</v>
      </c>
      <c r="M58" s="776"/>
      <c r="N58" s="778">
        <f t="shared" si="34"/>
        <v>1000</v>
      </c>
      <c r="O58" s="772">
        <f t="shared" si="35"/>
        <v>31298.067879999995</v>
      </c>
      <c r="P58" s="772">
        <f t="shared" si="36"/>
        <v>532067.15395999991</v>
      </c>
      <c r="Q58" s="779">
        <v>17</v>
      </c>
      <c r="R58" s="780">
        <v>1245.21</v>
      </c>
      <c r="S58" s="774">
        <v>1110</v>
      </c>
      <c r="T58" s="776"/>
      <c r="U58" s="776"/>
      <c r="V58" s="776"/>
      <c r="W58" s="776"/>
      <c r="X58" s="776"/>
      <c r="Y58" s="776"/>
      <c r="Z58" s="774">
        <f t="shared" si="37"/>
        <v>2355.21</v>
      </c>
      <c r="AA58" s="781">
        <f t="shared" si="31"/>
        <v>1000</v>
      </c>
      <c r="AB58" s="775"/>
      <c r="AC58" s="782">
        <f t="shared" si="38"/>
        <v>1000</v>
      </c>
      <c r="AD58" s="773">
        <f t="shared" si="39"/>
        <v>29262.52</v>
      </c>
      <c r="AE58" s="778">
        <f t="shared" si="40"/>
        <v>497462.84</v>
      </c>
      <c r="AF58" s="755">
        <f t="shared" si="41"/>
        <v>0</v>
      </c>
      <c r="AG58" s="756">
        <f t="shared" si="42"/>
        <v>34604.313959999883</v>
      </c>
      <c r="AH58" s="779">
        <v>17</v>
      </c>
      <c r="AI58" s="783">
        <f t="shared" si="43"/>
        <v>497462.84</v>
      </c>
    </row>
    <row r="59" spans="1:39" ht="12" customHeight="1" x14ac:dyDescent="0.2">
      <c r="A59" s="1753" t="s">
        <v>291</v>
      </c>
      <c r="B59" s="772">
        <v>244</v>
      </c>
      <c r="C59" s="773">
        <v>1010.77699</v>
      </c>
      <c r="D59" s="774">
        <v>1100</v>
      </c>
      <c r="E59" s="775"/>
      <c r="F59" s="775"/>
      <c r="G59" s="775"/>
      <c r="H59" s="775"/>
      <c r="I59" s="774">
        <v>400</v>
      </c>
      <c r="J59" s="776"/>
      <c r="K59" s="774">
        <f t="shared" si="32"/>
        <v>2510.7769899999998</v>
      </c>
      <c r="L59" s="784">
        <f t="shared" si="33"/>
        <v>1000</v>
      </c>
      <c r="M59" s="776"/>
      <c r="N59" s="778">
        <f t="shared" si="34"/>
        <v>1000</v>
      </c>
      <c r="O59" s="772">
        <f t="shared" si="35"/>
        <v>31129.323879999996</v>
      </c>
      <c r="P59" s="772">
        <f t="shared" si="36"/>
        <v>7595555.0267199995</v>
      </c>
      <c r="Q59" s="779">
        <v>224</v>
      </c>
      <c r="R59" s="780">
        <v>1240.29</v>
      </c>
      <c r="S59" s="774">
        <v>1110</v>
      </c>
      <c r="T59" s="776"/>
      <c r="U59" s="776"/>
      <c r="V59" s="776"/>
      <c r="W59" s="776"/>
      <c r="X59" s="776"/>
      <c r="Y59" s="776"/>
      <c r="Z59" s="774">
        <f t="shared" si="37"/>
        <v>2350.29</v>
      </c>
      <c r="AA59" s="781">
        <f t="shared" si="31"/>
        <v>1000</v>
      </c>
      <c r="AB59" s="775"/>
      <c r="AC59" s="782">
        <f t="shared" si="38"/>
        <v>1000</v>
      </c>
      <c r="AD59" s="773">
        <f t="shared" si="39"/>
        <v>29203.48</v>
      </c>
      <c r="AE59" s="778">
        <f t="shared" si="40"/>
        <v>6541579.5199999996</v>
      </c>
      <c r="AF59" s="755">
        <f t="shared" si="41"/>
        <v>20</v>
      </c>
      <c r="AG59" s="756">
        <f t="shared" si="42"/>
        <v>1053975.5067199999</v>
      </c>
      <c r="AH59" s="779">
        <v>227</v>
      </c>
      <c r="AI59" s="783">
        <f t="shared" si="43"/>
        <v>6629189.96</v>
      </c>
    </row>
    <row r="60" spans="1:39" ht="12" customHeight="1" x14ac:dyDescent="0.2">
      <c r="A60" s="1753" t="s">
        <v>292</v>
      </c>
      <c r="B60" s="772">
        <v>2</v>
      </c>
      <c r="C60" s="773">
        <v>903.75798999999995</v>
      </c>
      <c r="D60" s="774">
        <v>1100</v>
      </c>
      <c r="E60" s="775"/>
      <c r="F60" s="775"/>
      <c r="G60" s="775"/>
      <c r="H60" s="775"/>
      <c r="I60" s="774">
        <v>400</v>
      </c>
      <c r="J60" s="776"/>
      <c r="K60" s="774">
        <f t="shared" si="32"/>
        <v>2403.7579900000001</v>
      </c>
      <c r="L60" s="784">
        <f t="shared" si="33"/>
        <v>1000</v>
      </c>
      <c r="M60" s="776"/>
      <c r="N60" s="778">
        <f t="shared" si="34"/>
        <v>1000</v>
      </c>
      <c r="O60" s="772">
        <f t="shared" si="35"/>
        <v>29845.095880000001</v>
      </c>
      <c r="P60" s="772">
        <f t="shared" si="36"/>
        <v>59690.191760000002</v>
      </c>
      <c r="Q60" s="779">
        <v>0</v>
      </c>
      <c r="R60" s="785">
        <v>0</v>
      </c>
      <c r="S60" s="784">
        <v>1110</v>
      </c>
      <c r="T60" s="784"/>
      <c r="U60" s="784"/>
      <c r="V60" s="784"/>
      <c r="W60" s="784"/>
      <c r="X60" s="784"/>
      <c r="Y60" s="784"/>
      <c r="Z60" s="784">
        <f t="shared" si="37"/>
        <v>1110</v>
      </c>
      <c r="AA60" s="781">
        <f t="shared" si="31"/>
        <v>1000</v>
      </c>
      <c r="AB60" s="775"/>
      <c r="AC60" s="782">
        <f t="shared" si="38"/>
        <v>1000</v>
      </c>
      <c r="AD60" s="773">
        <f t="shared" si="39"/>
        <v>14320</v>
      </c>
      <c r="AE60" s="778">
        <f t="shared" si="40"/>
        <v>0</v>
      </c>
      <c r="AF60" s="755">
        <f t="shared" si="41"/>
        <v>2</v>
      </c>
      <c r="AG60" s="756">
        <f t="shared" si="42"/>
        <v>59690.191760000002</v>
      </c>
      <c r="AH60" s="779">
        <v>0</v>
      </c>
      <c r="AI60" s="783">
        <f t="shared" si="43"/>
        <v>0</v>
      </c>
    </row>
    <row r="61" spans="1:39" ht="12" customHeight="1" x14ac:dyDescent="0.2">
      <c r="A61" s="1752" t="s">
        <v>293</v>
      </c>
      <c r="B61" s="759">
        <f>SUM(B62:B67)</f>
        <v>434</v>
      </c>
      <c r="C61" s="760">
        <f t="shared" ref="C61:AI61" si="44">SUM(C62:C67)</f>
        <v>6320.7309399999995</v>
      </c>
      <c r="D61" s="761">
        <f t="shared" si="44"/>
        <v>5700</v>
      </c>
      <c r="E61" s="762">
        <f t="shared" si="44"/>
        <v>0</v>
      </c>
      <c r="F61" s="762">
        <f t="shared" si="44"/>
        <v>0</v>
      </c>
      <c r="G61" s="762">
        <f t="shared" si="44"/>
        <v>0</v>
      </c>
      <c r="H61" s="762">
        <f t="shared" si="44"/>
        <v>0</v>
      </c>
      <c r="I61" s="761">
        <f t="shared" si="44"/>
        <v>2400</v>
      </c>
      <c r="J61" s="763">
        <f t="shared" si="44"/>
        <v>0</v>
      </c>
      <c r="K61" s="761">
        <f t="shared" si="44"/>
        <v>14420.730940000001</v>
      </c>
      <c r="L61" s="764">
        <f t="shared" si="44"/>
        <v>6000</v>
      </c>
      <c r="M61" s="763">
        <f t="shared" si="44"/>
        <v>0</v>
      </c>
      <c r="N61" s="765">
        <f t="shared" si="44"/>
        <v>6000</v>
      </c>
      <c r="O61" s="759">
        <f t="shared" si="44"/>
        <v>179048.77127999999</v>
      </c>
      <c r="P61" s="759">
        <f t="shared" si="44"/>
        <v>13258167.795919999</v>
      </c>
      <c r="Q61" s="766">
        <f t="shared" si="44"/>
        <v>396</v>
      </c>
      <c r="R61" s="786">
        <f t="shared" si="44"/>
        <v>6042.71</v>
      </c>
      <c r="S61" s="764">
        <f t="shared" si="44"/>
        <v>6420</v>
      </c>
      <c r="T61" s="764">
        <f t="shared" si="44"/>
        <v>0</v>
      </c>
      <c r="U61" s="764">
        <f t="shared" si="44"/>
        <v>0</v>
      </c>
      <c r="V61" s="764">
        <f t="shared" si="44"/>
        <v>0</v>
      </c>
      <c r="W61" s="764">
        <f t="shared" si="44"/>
        <v>0</v>
      </c>
      <c r="X61" s="764">
        <f t="shared" si="44"/>
        <v>0</v>
      </c>
      <c r="Y61" s="764">
        <f t="shared" si="44"/>
        <v>0</v>
      </c>
      <c r="Z61" s="764">
        <f t="shared" si="44"/>
        <v>12462.71</v>
      </c>
      <c r="AA61" s="762">
        <f t="shared" si="44"/>
        <v>6000</v>
      </c>
      <c r="AB61" s="762">
        <f t="shared" si="44"/>
        <v>0</v>
      </c>
      <c r="AC61" s="787">
        <f t="shared" si="44"/>
        <v>6000</v>
      </c>
      <c r="AD61" s="769">
        <f t="shared" si="44"/>
        <v>155552.52000000002</v>
      </c>
      <c r="AE61" s="765">
        <f t="shared" si="44"/>
        <v>11260341.24</v>
      </c>
      <c r="AF61" s="766">
        <f t="shared" si="44"/>
        <v>38</v>
      </c>
      <c r="AG61" s="770">
        <f t="shared" si="44"/>
        <v>1997826.5559200009</v>
      </c>
      <c r="AH61" s="766">
        <f t="shared" si="44"/>
        <v>401</v>
      </c>
      <c r="AI61" s="771">
        <f t="shared" si="44"/>
        <v>11402674.4</v>
      </c>
    </row>
    <row r="62" spans="1:39" ht="12" customHeight="1" x14ac:dyDescent="0.2">
      <c r="A62" s="1753" t="s">
        <v>294</v>
      </c>
      <c r="B62" s="772">
        <v>309</v>
      </c>
      <c r="C62" s="773">
        <v>1161.33799</v>
      </c>
      <c r="D62" s="774">
        <v>950</v>
      </c>
      <c r="E62" s="775"/>
      <c r="F62" s="775"/>
      <c r="G62" s="775"/>
      <c r="H62" s="775"/>
      <c r="I62" s="774">
        <v>400</v>
      </c>
      <c r="J62" s="776"/>
      <c r="K62" s="774">
        <f t="shared" ref="K62:K67" si="45">SUM(C62:J62)</f>
        <v>2511.33799</v>
      </c>
      <c r="L62" s="784">
        <f t="shared" si="33"/>
        <v>1000</v>
      </c>
      <c r="M62" s="776"/>
      <c r="N62" s="778">
        <f t="shared" ref="N62:N67" si="46">SUM(L62:M62)</f>
        <v>1000</v>
      </c>
      <c r="O62" s="772">
        <f t="shared" ref="O62:O67" si="47">(+K62*12)+N62</f>
        <v>31136.05588</v>
      </c>
      <c r="P62" s="772">
        <f t="shared" si="36"/>
        <v>9621041.2669200003</v>
      </c>
      <c r="Q62" s="779">
        <v>282</v>
      </c>
      <c r="R62" s="785">
        <v>1221.96</v>
      </c>
      <c r="S62" s="784">
        <v>1070</v>
      </c>
      <c r="T62" s="784"/>
      <c r="U62" s="784"/>
      <c r="V62" s="784"/>
      <c r="W62" s="784"/>
      <c r="X62" s="784"/>
      <c r="Y62" s="784"/>
      <c r="Z62" s="784">
        <f t="shared" si="37"/>
        <v>2291.96</v>
      </c>
      <c r="AA62" s="781">
        <f t="shared" ref="AA62:AA67" si="48">300+300+400</f>
        <v>1000</v>
      </c>
      <c r="AB62" s="775"/>
      <c r="AC62" s="782">
        <f t="shared" ref="AC62:AC67" si="49">SUM(AA62:AB62)</f>
        <v>1000</v>
      </c>
      <c r="AD62" s="773">
        <f t="shared" ref="AD62:AD67" si="50">(+Z62*12)+AC62</f>
        <v>28503.52</v>
      </c>
      <c r="AE62" s="778">
        <f t="shared" si="40"/>
        <v>8037992.6399999997</v>
      </c>
      <c r="AF62" s="755">
        <f t="shared" si="41"/>
        <v>27</v>
      </c>
      <c r="AG62" s="756">
        <f t="shared" ref="AG62:AG67" si="51">+P62-AE62</f>
        <v>1583048.6269200006</v>
      </c>
      <c r="AH62" s="779">
        <v>286</v>
      </c>
      <c r="AI62" s="783">
        <f t="shared" ref="AI62:AI67" si="52">+AH62*AD62</f>
        <v>8152006.7199999997</v>
      </c>
    </row>
    <row r="63" spans="1:39" ht="12" customHeight="1" x14ac:dyDescent="0.2">
      <c r="A63" s="1753" t="s">
        <v>295</v>
      </c>
      <c r="B63" s="772">
        <v>9</v>
      </c>
      <c r="C63" s="773">
        <v>1157.3459899999998</v>
      </c>
      <c r="D63" s="774">
        <v>950</v>
      </c>
      <c r="E63" s="775"/>
      <c r="F63" s="775"/>
      <c r="G63" s="775"/>
      <c r="H63" s="775"/>
      <c r="I63" s="774">
        <v>400</v>
      </c>
      <c r="J63" s="776"/>
      <c r="K63" s="774">
        <f t="shared" si="45"/>
        <v>2507.3459899999998</v>
      </c>
      <c r="L63" s="784">
        <f t="shared" si="33"/>
        <v>1000</v>
      </c>
      <c r="M63" s="776"/>
      <c r="N63" s="778">
        <f t="shared" si="46"/>
        <v>1000</v>
      </c>
      <c r="O63" s="772">
        <f t="shared" si="47"/>
        <v>31088.151879999998</v>
      </c>
      <c r="P63" s="772">
        <f t="shared" si="36"/>
        <v>279793.36692</v>
      </c>
      <c r="Q63" s="779">
        <v>1</v>
      </c>
      <c r="R63" s="785">
        <v>1214.3699999999999</v>
      </c>
      <c r="S63" s="784">
        <v>1070</v>
      </c>
      <c r="T63" s="784"/>
      <c r="U63" s="784"/>
      <c r="V63" s="784"/>
      <c r="W63" s="784"/>
      <c r="X63" s="784"/>
      <c r="Y63" s="784"/>
      <c r="Z63" s="784">
        <f t="shared" si="37"/>
        <v>2284.37</v>
      </c>
      <c r="AA63" s="781">
        <f t="shared" si="48"/>
        <v>1000</v>
      </c>
      <c r="AB63" s="775"/>
      <c r="AC63" s="782">
        <f t="shared" si="49"/>
        <v>1000</v>
      </c>
      <c r="AD63" s="773">
        <f t="shared" si="50"/>
        <v>28412.44</v>
      </c>
      <c r="AE63" s="778">
        <f t="shared" si="40"/>
        <v>28412.44</v>
      </c>
      <c r="AF63" s="755">
        <f t="shared" si="41"/>
        <v>8</v>
      </c>
      <c r="AG63" s="756">
        <f t="shared" si="51"/>
        <v>251380.92692</v>
      </c>
      <c r="AH63" s="779">
        <v>1</v>
      </c>
      <c r="AI63" s="783">
        <f t="shared" si="52"/>
        <v>28412.44</v>
      </c>
    </row>
    <row r="64" spans="1:39" ht="12" customHeight="1" x14ac:dyDescent="0.2">
      <c r="A64" s="1753" t="s">
        <v>296</v>
      </c>
      <c r="B64" s="772">
        <v>29</v>
      </c>
      <c r="C64" s="773">
        <v>1121.2679899999998</v>
      </c>
      <c r="D64" s="774">
        <v>950</v>
      </c>
      <c r="E64" s="775"/>
      <c r="F64" s="775"/>
      <c r="G64" s="775"/>
      <c r="H64" s="775"/>
      <c r="I64" s="774">
        <v>400</v>
      </c>
      <c r="J64" s="776"/>
      <c r="K64" s="774">
        <f t="shared" si="45"/>
        <v>2471.2679899999998</v>
      </c>
      <c r="L64" s="784">
        <f t="shared" si="33"/>
        <v>1000</v>
      </c>
      <c r="M64" s="776"/>
      <c r="N64" s="778">
        <f t="shared" si="46"/>
        <v>1000</v>
      </c>
      <c r="O64" s="772">
        <f t="shared" si="47"/>
        <v>30655.215879999996</v>
      </c>
      <c r="P64" s="772">
        <f t="shared" si="36"/>
        <v>889001.26051999989</v>
      </c>
      <c r="Q64" s="779">
        <v>25</v>
      </c>
      <c r="R64" s="785">
        <v>1206.5900000000001</v>
      </c>
      <c r="S64" s="784">
        <v>1070</v>
      </c>
      <c r="T64" s="784"/>
      <c r="U64" s="784"/>
      <c r="V64" s="784"/>
      <c r="W64" s="784"/>
      <c r="X64" s="784"/>
      <c r="Y64" s="784"/>
      <c r="Z64" s="784">
        <f t="shared" si="37"/>
        <v>2276.59</v>
      </c>
      <c r="AA64" s="781">
        <f t="shared" si="48"/>
        <v>1000</v>
      </c>
      <c r="AB64" s="775"/>
      <c r="AC64" s="782">
        <f t="shared" si="49"/>
        <v>1000</v>
      </c>
      <c r="AD64" s="773">
        <f t="shared" si="50"/>
        <v>28319.08</v>
      </c>
      <c r="AE64" s="778">
        <f t="shared" si="40"/>
        <v>707977</v>
      </c>
      <c r="AF64" s="755">
        <f t="shared" si="41"/>
        <v>4</v>
      </c>
      <c r="AG64" s="756">
        <f t="shared" si="51"/>
        <v>181024.26051999989</v>
      </c>
      <c r="AH64" s="779">
        <v>26</v>
      </c>
      <c r="AI64" s="783">
        <f t="shared" si="52"/>
        <v>736296.08000000007</v>
      </c>
    </row>
    <row r="65" spans="1:39" ht="12" customHeight="1" x14ac:dyDescent="0.2">
      <c r="A65" s="1753" t="s">
        <v>297</v>
      </c>
      <c r="B65" s="772">
        <v>0</v>
      </c>
      <c r="C65" s="773">
        <v>1112.23299</v>
      </c>
      <c r="D65" s="774">
        <v>950</v>
      </c>
      <c r="E65" s="775"/>
      <c r="F65" s="775"/>
      <c r="G65" s="775"/>
      <c r="H65" s="775"/>
      <c r="I65" s="774">
        <v>400</v>
      </c>
      <c r="J65" s="776"/>
      <c r="K65" s="774">
        <f t="shared" si="45"/>
        <v>2462.23299</v>
      </c>
      <c r="L65" s="784">
        <f t="shared" si="33"/>
        <v>1000</v>
      </c>
      <c r="M65" s="776"/>
      <c r="N65" s="778">
        <f t="shared" si="46"/>
        <v>1000</v>
      </c>
      <c r="O65" s="772">
        <f t="shared" si="47"/>
        <v>30546.795879999998</v>
      </c>
      <c r="P65" s="772">
        <f t="shared" si="36"/>
        <v>0</v>
      </c>
      <c r="Q65" s="779">
        <v>0</v>
      </c>
      <c r="R65" s="785"/>
      <c r="S65" s="784">
        <v>1070</v>
      </c>
      <c r="T65" s="784"/>
      <c r="U65" s="784"/>
      <c r="V65" s="784"/>
      <c r="W65" s="784"/>
      <c r="X65" s="784"/>
      <c r="Y65" s="784"/>
      <c r="Z65" s="784">
        <f t="shared" si="37"/>
        <v>1070</v>
      </c>
      <c r="AA65" s="781">
        <f t="shared" si="48"/>
        <v>1000</v>
      </c>
      <c r="AB65" s="775"/>
      <c r="AC65" s="782">
        <f t="shared" si="49"/>
        <v>1000</v>
      </c>
      <c r="AD65" s="773">
        <f t="shared" si="50"/>
        <v>13840</v>
      </c>
      <c r="AE65" s="778">
        <f t="shared" si="40"/>
        <v>0</v>
      </c>
      <c r="AF65" s="755">
        <f t="shared" si="41"/>
        <v>0</v>
      </c>
      <c r="AG65" s="756">
        <f t="shared" si="51"/>
        <v>0</v>
      </c>
      <c r="AH65" s="779">
        <v>0</v>
      </c>
      <c r="AI65" s="783">
        <f t="shared" si="52"/>
        <v>0</v>
      </c>
    </row>
    <row r="66" spans="1:39" ht="12" customHeight="1" x14ac:dyDescent="0.2">
      <c r="A66" s="1753" t="s">
        <v>298</v>
      </c>
      <c r="B66" s="772">
        <v>83</v>
      </c>
      <c r="C66" s="773">
        <v>935.69799</v>
      </c>
      <c r="D66" s="774">
        <v>950</v>
      </c>
      <c r="E66" s="775"/>
      <c r="F66" s="775"/>
      <c r="G66" s="775"/>
      <c r="H66" s="775"/>
      <c r="I66" s="774">
        <v>400</v>
      </c>
      <c r="J66" s="776"/>
      <c r="K66" s="774">
        <f t="shared" si="45"/>
        <v>2285.6979900000001</v>
      </c>
      <c r="L66" s="784">
        <f t="shared" si="33"/>
        <v>1000</v>
      </c>
      <c r="M66" s="776"/>
      <c r="N66" s="778">
        <f t="shared" si="46"/>
        <v>1000</v>
      </c>
      <c r="O66" s="772">
        <f t="shared" si="47"/>
        <v>28428.37588</v>
      </c>
      <c r="P66" s="772">
        <f t="shared" si="36"/>
        <v>2359555.1980400002</v>
      </c>
      <c r="Q66" s="779">
        <v>83</v>
      </c>
      <c r="R66" s="785">
        <v>1200.9100000000001</v>
      </c>
      <c r="S66" s="784">
        <v>1070</v>
      </c>
      <c r="T66" s="784"/>
      <c r="U66" s="784"/>
      <c r="V66" s="784"/>
      <c r="W66" s="784"/>
      <c r="X66" s="784"/>
      <c r="Y66" s="784"/>
      <c r="Z66" s="784">
        <f t="shared" si="37"/>
        <v>2270.91</v>
      </c>
      <c r="AA66" s="781">
        <f t="shared" si="48"/>
        <v>1000</v>
      </c>
      <c r="AB66" s="775"/>
      <c r="AC66" s="782">
        <f t="shared" si="49"/>
        <v>1000</v>
      </c>
      <c r="AD66" s="773">
        <f t="shared" si="50"/>
        <v>28250.92</v>
      </c>
      <c r="AE66" s="778">
        <f t="shared" si="40"/>
        <v>2344826.36</v>
      </c>
      <c r="AF66" s="755">
        <f t="shared" si="41"/>
        <v>0</v>
      </c>
      <c r="AG66" s="756">
        <f t="shared" si="51"/>
        <v>14728.838040000293</v>
      </c>
      <c r="AH66" s="779">
        <v>83</v>
      </c>
      <c r="AI66" s="783">
        <f t="shared" si="52"/>
        <v>2344826.36</v>
      </c>
    </row>
    <row r="67" spans="1:39" ht="12" customHeight="1" x14ac:dyDescent="0.2">
      <c r="A67" s="1753" t="s">
        <v>299</v>
      </c>
      <c r="B67" s="772">
        <v>4</v>
      </c>
      <c r="C67" s="773">
        <v>832.84798999999987</v>
      </c>
      <c r="D67" s="774">
        <v>950</v>
      </c>
      <c r="E67" s="775"/>
      <c r="F67" s="775"/>
      <c r="G67" s="775"/>
      <c r="H67" s="775"/>
      <c r="I67" s="774">
        <v>400</v>
      </c>
      <c r="J67" s="776"/>
      <c r="K67" s="774">
        <f t="shared" si="45"/>
        <v>2182.8479899999998</v>
      </c>
      <c r="L67" s="784">
        <f t="shared" si="33"/>
        <v>1000</v>
      </c>
      <c r="M67" s="776"/>
      <c r="N67" s="778">
        <f t="shared" si="46"/>
        <v>1000</v>
      </c>
      <c r="O67" s="772">
        <f t="shared" si="47"/>
        <v>27194.175879999995</v>
      </c>
      <c r="P67" s="772">
        <f t="shared" si="36"/>
        <v>108776.70351999998</v>
      </c>
      <c r="Q67" s="779">
        <v>5</v>
      </c>
      <c r="R67" s="785">
        <v>1198.8800000000001</v>
      </c>
      <c r="S67" s="784">
        <v>1070</v>
      </c>
      <c r="T67" s="784"/>
      <c r="U67" s="784"/>
      <c r="V67" s="784"/>
      <c r="W67" s="784"/>
      <c r="X67" s="784"/>
      <c r="Y67" s="784"/>
      <c r="Z67" s="784">
        <f t="shared" si="37"/>
        <v>2268.88</v>
      </c>
      <c r="AA67" s="781">
        <f t="shared" si="48"/>
        <v>1000</v>
      </c>
      <c r="AB67" s="775"/>
      <c r="AC67" s="782">
        <f t="shared" si="49"/>
        <v>1000</v>
      </c>
      <c r="AD67" s="773">
        <f t="shared" si="50"/>
        <v>28226.560000000001</v>
      </c>
      <c r="AE67" s="778">
        <f t="shared" si="40"/>
        <v>141132.80000000002</v>
      </c>
      <c r="AF67" s="755">
        <f t="shared" si="41"/>
        <v>-1</v>
      </c>
      <c r="AG67" s="756">
        <f t="shared" si="51"/>
        <v>-32356.096480000037</v>
      </c>
      <c r="AH67" s="779">
        <v>5</v>
      </c>
      <c r="AI67" s="783">
        <f t="shared" si="52"/>
        <v>141132.80000000002</v>
      </c>
    </row>
    <row r="68" spans="1:39" ht="12" customHeight="1" x14ac:dyDescent="0.2">
      <c r="A68" s="1752" t="s">
        <v>300</v>
      </c>
      <c r="B68" s="759">
        <f>SUM(B69:B73)</f>
        <v>422</v>
      </c>
      <c r="C68" s="760">
        <f t="shared" ref="C68:AI68" si="53">SUM(C69:C73)</f>
        <v>5115.1259499999996</v>
      </c>
      <c r="D68" s="761">
        <f t="shared" si="53"/>
        <v>4750</v>
      </c>
      <c r="E68" s="762">
        <f t="shared" si="53"/>
        <v>0</v>
      </c>
      <c r="F68" s="762">
        <f t="shared" si="53"/>
        <v>0</v>
      </c>
      <c r="G68" s="762">
        <f t="shared" si="53"/>
        <v>0</v>
      </c>
      <c r="H68" s="762">
        <f t="shared" si="53"/>
        <v>0</v>
      </c>
      <c r="I68" s="761">
        <f t="shared" si="53"/>
        <v>2000</v>
      </c>
      <c r="J68" s="763">
        <f t="shared" si="53"/>
        <v>0</v>
      </c>
      <c r="K68" s="761">
        <f t="shared" si="53"/>
        <v>11865.125950000001</v>
      </c>
      <c r="L68" s="764">
        <f t="shared" si="53"/>
        <v>5000</v>
      </c>
      <c r="M68" s="763">
        <f t="shared" si="53"/>
        <v>0</v>
      </c>
      <c r="N68" s="765">
        <f t="shared" si="53"/>
        <v>5000</v>
      </c>
      <c r="O68" s="759">
        <f t="shared" si="53"/>
        <v>147381.51140000002</v>
      </c>
      <c r="P68" s="759">
        <f t="shared" si="53"/>
        <v>12866834.825359998</v>
      </c>
      <c r="Q68" s="766">
        <f t="shared" si="53"/>
        <v>384</v>
      </c>
      <c r="R68" s="786">
        <f t="shared" si="53"/>
        <v>5916.99</v>
      </c>
      <c r="S68" s="764">
        <f t="shared" si="53"/>
        <v>5350</v>
      </c>
      <c r="T68" s="764">
        <f t="shared" si="53"/>
        <v>0</v>
      </c>
      <c r="U68" s="764">
        <f t="shared" si="53"/>
        <v>0</v>
      </c>
      <c r="V68" s="764">
        <f t="shared" si="53"/>
        <v>0</v>
      </c>
      <c r="W68" s="764">
        <f t="shared" si="53"/>
        <v>0</v>
      </c>
      <c r="X68" s="764">
        <f t="shared" si="53"/>
        <v>0</v>
      </c>
      <c r="Y68" s="764">
        <f t="shared" si="53"/>
        <v>0</v>
      </c>
      <c r="Z68" s="764">
        <f t="shared" si="53"/>
        <v>11266.99</v>
      </c>
      <c r="AA68" s="762">
        <f t="shared" si="53"/>
        <v>5000</v>
      </c>
      <c r="AB68" s="762">
        <f t="shared" si="53"/>
        <v>0</v>
      </c>
      <c r="AC68" s="787">
        <f t="shared" si="53"/>
        <v>5000</v>
      </c>
      <c r="AD68" s="769">
        <f t="shared" si="53"/>
        <v>140203.88</v>
      </c>
      <c r="AE68" s="765">
        <f t="shared" si="53"/>
        <v>10818294.24</v>
      </c>
      <c r="AF68" s="766">
        <f t="shared" si="53"/>
        <v>38</v>
      </c>
      <c r="AG68" s="770">
        <f t="shared" si="53"/>
        <v>2048540.5853599976</v>
      </c>
      <c r="AH68" s="766">
        <f t="shared" si="53"/>
        <v>392</v>
      </c>
      <c r="AI68" s="771">
        <f t="shared" si="53"/>
        <v>11043885.560000001</v>
      </c>
    </row>
    <row r="69" spans="1:39" ht="12" customHeight="1" x14ac:dyDescent="0.2">
      <c r="A69" s="1753" t="s">
        <v>301</v>
      </c>
      <c r="B69" s="772">
        <v>293</v>
      </c>
      <c r="C69" s="773">
        <v>1122.23299</v>
      </c>
      <c r="D69" s="774">
        <v>950</v>
      </c>
      <c r="E69" s="775"/>
      <c r="F69" s="775"/>
      <c r="G69" s="775"/>
      <c r="H69" s="775"/>
      <c r="I69" s="774">
        <v>400</v>
      </c>
      <c r="J69" s="776"/>
      <c r="K69" s="774">
        <f t="shared" ref="K69:K73" si="54">SUM(C69:J69)</f>
        <v>2472.23299</v>
      </c>
      <c r="L69" s="784">
        <f t="shared" si="33"/>
        <v>1000</v>
      </c>
      <c r="M69" s="776"/>
      <c r="N69" s="778">
        <f t="shared" ref="N69:N73" si="55">SUM(L69:M69)</f>
        <v>1000</v>
      </c>
      <c r="O69" s="772">
        <f t="shared" ref="O69:O73" si="56">(+K69*12)+N69</f>
        <v>30666.795879999998</v>
      </c>
      <c r="P69" s="772">
        <f t="shared" si="36"/>
        <v>8985371.1928399988</v>
      </c>
      <c r="Q69" s="779">
        <v>280</v>
      </c>
      <c r="R69" s="785">
        <v>1198.47</v>
      </c>
      <c r="S69" s="784">
        <v>1070</v>
      </c>
      <c r="T69" s="784"/>
      <c r="U69" s="784"/>
      <c r="V69" s="784"/>
      <c r="W69" s="784"/>
      <c r="X69" s="784"/>
      <c r="Y69" s="784"/>
      <c r="Z69" s="784">
        <f t="shared" si="37"/>
        <v>2268.4700000000003</v>
      </c>
      <c r="AA69" s="781">
        <f t="shared" ref="AA69:AA73" si="57">300+300+400</f>
        <v>1000</v>
      </c>
      <c r="AB69" s="775"/>
      <c r="AC69" s="782">
        <f t="shared" ref="AC69:AC73" si="58">SUM(AA69:AB69)</f>
        <v>1000</v>
      </c>
      <c r="AD69" s="773">
        <f t="shared" ref="AD69:AD73" si="59">(+Z69*12)+AC69</f>
        <v>28221.640000000003</v>
      </c>
      <c r="AE69" s="778">
        <f t="shared" si="40"/>
        <v>7902059.2000000011</v>
      </c>
      <c r="AF69" s="755">
        <f t="shared" si="41"/>
        <v>13</v>
      </c>
      <c r="AG69" s="756">
        <f t="shared" ref="AG69:AG73" si="60">+P69-AE69</f>
        <v>1083311.9928399976</v>
      </c>
      <c r="AH69" s="779">
        <v>287</v>
      </c>
      <c r="AI69" s="783">
        <f t="shared" ref="AI69:AI73" si="61">+AH69*AD69</f>
        <v>8099610.6800000006</v>
      </c>
    </row>
    <row r="70" spans="1:39" ht="12" customHeight="1" x14ac:dyDescent="0.2">
      <c r="A70" s="1753" t="s">
        <v>302</v>
      </c>
      <c r="B70" s="772">
        <v>47</v>
      </c>
      <c r="C70" s="773">
        <v>1117.4179899999999</v>
      </c>
      <c r="D70" s="774">
        <v>950</v>
      </c>
      <c r="E70" s="775"/>
      <c r="F70" s="775"/>
      <c r="G70" s="775"/>
      <c r="H70" s="775"/>
      <c r="I70" s="774">
        <v>400</v>
      </c>
      <c r="J70" s="776"/>
      <c r="K70" s="774">
        <f t="shared" si="54"/>
        <v>2467.4179899999999</v>
      </c>
      <c r="L70" s="784">
        <f t="shared" si="33"/>
        <v>1000</v>
      </c>
      <c r="M70" s="776"/>
      <c r="N70" s="778">
        <f t="shared" si="55"/>
        <v>1000</v>
      </c>
      <c r="O70" s="772">
        <f t="shared" si="56"/>
        <v>30609.015879999999</v>
      </c>
      <c r="P70" s="772">
        <f t="shared" si="36"/>
        <v>1438623.74636</v>
      </c>
      <c r="Q70" s="779">
        <v>31</v>
      </c>
      <c r="R70" s="785">
        <v>1191.0999999999999</v>
      </c>
      <c r="S70" s="784">
        <v>1070</v>
      </c>
      <c r="T70" s="784"/>
      <c r="U70" s="784"/>
      <c r="V70" s="784"/>
      <c r="W70" s="784"/>
      <c r="X70" s="784"/>
      <c r="Y70" s="784"/>
      <c r="Z70" s="784">
        <f t="shared" si="37"/>
        <v>2261.1</v>
      </c>
      <c r="AA70" s="781">
        <f t="shared" si="57"/>
        <v>1000</v>
      </c>
      <c r="AB70" s="775"/>
      <c r="AC70" s="782">
        <f t="shared" si="58"/>
        <v>1000</v>
      </c>
      <c r="AD70" s="773">
        <f t="shared" si="59"/>
        <v>28133.199999999997</v>
      </c>
      <c r="AE70" s="778">
        <f t="shared" si="40"/>
        <v>872129.2</v>
      </c>
      <c r="AF70" s="755">
        <f t="shared" si="41"/>
        <v>16</v>
      </c>
      <c r="AG70" s="756">
        <f t="shared" si="60"/>
        <v>566494.54636000004</v>
      </c>
      <c r="AH70" s="779">
        <v>31</v>
      </c>
      <c r="AI70" s="783">
        <f t="shared" si="61"/>
        <v>872129.2</v>
      </c>
    </row>
    <row r="71" spans="1:39" ht="12" customHeight="1" x14ac:dyDescent="0.2">
      <c r="A71" s="1753" t="s">
        <v>303</v>
      </c>
      <c r="B71" s="772">
        <v>48</v>
      </c>
      <c r="C71" s="773">
        <v>1093.35799</v>
      </c>
      <c r="D71" s="774">
        <v>950</v>
      </c>
      <c r="E71" s="775"/>
      <c r="F71" s="775"/>
      <c r="G71" s="775"/>
      <c r="H71" s="775"/>
      <c r="I71" s="774">
        <v>400</v>
      </c>
      <c r="J71" s="776"/>
      <c r="K71" s="774">
        <f t="shared" si="54"/>
        <v>2443.35799</v>
      </c>
      <c r="L71" s="784">
        <f t="shared" si="33"/>
        <v>1000</v>
      </c>
      <c r="M71" s="776"/>
      <c r="N71" s="778">
        <f t="shared" si="55"/>
        <v>1000</v>
      </c>
      <c r="O71" s="772">
        <f t="shared" si="56"/>
        <v>30320.295879999998</v>
      </c>
      <c r="P71" s="772">
        <f t="shared" si="36"/>
        <v>1455374.20224</v>
      </c>
      <c r="Q71" s="779">
        <v>42</v>
      </c>
      <c r="R71" s="785">
        <v>1183.32</v>
      </c>
      <c r="S71" s="784">
        <v>1070</v>
      </c>
      <c r="T71" s="784"/>
      <c r="U71" s="784"/>
      <c r="V71" s="784"/>
      <c r="W71" s="784"/>
      <c r="X71" s="784"/>
      <c r="Y71" s="784"/>
      <c r="Z71" s="784">
        <f t="shared" si="37"/>
        <v>2253.3199999999997</v>
      </c>
      <c r="AA71" s="781">
        <f t="shared" si="57"/>
        <v>1000</v>
      </c>
      <c r="AB71" s="775"/>
      <c r="AC71" s="782">
        <f t="shared" si="58"/>
        <v>1000</v>
      </c>
      <c r="AD71" s="773">
        <f t="shared" si="59"/>
        <v>28039.839999999997</v>
      </c>
      <c r="AE71" s="778">
        <f t="shared" si="40"/>
        <v>1177673.2799999998</v>
      </c>
      <c r="AF71" s="755">
        <f t="shared" si="41"/>
        <v>6</v>
      </c>
      <c r="AG71" s="756">
        <f t="shared" si="60"/>
        <v>277700.92224000022</v>
      </c>
      <c r="AH71" s="779">
        <v>43</v>
      </c>
      <c r="AI71" s="783">
        <f t="shared" si="61"/>
        <v>1205713.1199999999</v>
      </c>
    </row>
    <row r="72" spans="1:39" ht="12" customHeight="1" x14ac:dyDescent="0.2">
      <c r="A72" s="1753" t="s">
        <v>304</v>
      </c>
      <c r="B72" s="772">
        <v>32</v>
      </c>
      <c r="C72" s="773">
        <v>999.70799</v>
      </c>
      <c r="D72" s="774">
        <v>950</v>
      </c>
      <c r="E72" s="775"/>
      <c r="F72" s="775"/>
      <c r="G72" s="775"/>
      <c r="H72" s="775"/>
      <c r="I72" s="774">
        <v>400</v>
      </c>
      <c r="J72" s="776"/>
      <c r="K72" s="774">
        <f t="shared" si="54"/>
        <v>2349.7079899999999</v>
      </c>
      <c r="L72" s="784">
        <f t="shared" si="33"/>
        <v>1000</v>
      </c>
      <c r="M72" s="776"/>
      <c r="N72" s="778">
        <f t="shared" si="55"/>
        <v>1000</v>
      </c>
      <c r="O72" s="772">
        <f t="shared" si="56"/>
        <v>29196.495879999999</v>
      </c>
      <c r="P72" s="772">
        <f t="shared" si="36"/>
        <v>934287.86815999995</v>
      </c>
      <c r="Q72" s="779">
        <v>29</v>
      </c>
      <c r="R72" s="785">
        <v>1176.3399999999999</v>
      </c>
      <c r="S72" s="784">
        <v>1070</v>
      </c>
      <c r="T72" s="784"/>
      <c r="U72" s="784"/>
      <c r="V72" s="784"/>
      <c r="W72" s="784"/>
      <c r="X72" s="784"/>
      <c r="Y72" s="784"/>
      <c r="Z72" s="784">
        <f t="shared" si="37"/>
        <v>2246.34</v>
      </c>
      <c r="AA72" s="781">
        <f t="shared" si="57"/>
        <v>1000</v>
      </c>
      <c r="AB72" s="775"/>
      <c r="AC72" s="782">
        <f t="shared" si="58"/>
        <v>1000</v>
      </c>
      <c r="AD72" s="773">
        <f t="shared" si="59"/>
        <v>27956.080000000002</v>
      </c>
      <c r="AE72" s="778">
        <f t="shared" si="40"/>
        <v>810726.32000000007</v>
      </c>
      <c r="AF72" s="755">
        <f t="shared" si="41"/>
        <v>3</v>
      </c>
      <c r="AG72" s="756">
        <f t="shared" si="60"/>
        <v>123561.54815999989</v>
      </c>
      <c r="AH72" s="779">
        <v>29</v>
      </c>
      <c r="AI72" s="783">
        <f t="shared" si="61"/>
        <v>810726.32000000007</v>
      </c>
    </row>
    <row r="73" spans="1:39" ht="12" customHeight="1" x14ac:dyDescent="0.2">
      <c r="A73" s="1753" t="s">
        <v>305</v>
      </c>
      <c r="B73" s="772">
        <v>2</v>
      </c>
      <c r="C73" s="773">
        <v>782.40899000000002</v>
      </c>
      <c r="D73" s="774">
        <v>950</v>
      </c>
      <c r="E73" s="775"/>
      <c r="F73" s="775"/>
      <c r="G73" s="775"/>
      <c r="H73" s="775"/>
      <c r="I73" s="774">
        <v>400</v>
      </c>
      <c r="J73" s="776"/>
      <c r="K73" s="774">
        <f t="shared" si="54"/>
        <v>2132.4089899999999</v>
      </c>
      <c r="L73" s="784">
        <f t="shared" si="33"/>
        <v>1000</v>
      </c>
      <c r="M73" s="776"/>
      <c r="N73" s="778">
        <f t="shared" si="55"/>
        <v>1000</v>
      </c>
      <c r="O73" s="772">
        <f t="shared" si="56"/>
        <v>26588.907879999999</v>
      </c>
      <c r="P73" s="772">
        <f t="shared" si="36"/>
        <v>53177.815759999998</v>
      </c>
      <c r="Q73" s="779">
        <v>2</v>
      </c>
      <c r="R73" s="785">
        <v>1167.76</v>
      </c>
      <c r="S73" s="784">
        <v>1070</v>
      </c>
      <c r="T73" s="784"/>
      <c r="U73" s="784"/>
      <c r="V73" s="784"/>
      <c r="W73" s="784"/>
      <c r="X73" s="784"/>
      <c r="Y73" s="784"/>
      <c r="Z73" s="784">
        <f t="shared" si="37"/>
        <v>2237.7600000000002</v>
      </c>
      <c r="AA73" s="781">
        <f t="shared" si="57"/>
        <v>1000</v>
      </c>
      <c r="AB73" s="775"/>
      <c r="AC73" s="782">
        <f t="shared" si="58"/>
        <v>1000</v>
      </c>
      <c r="AD73" s="773">
        <f t="shared" si="59"/>
        <v>27853.120000000003</v>
      </c>
      <c r="AE73" s="778">
        <f t="shared" si="40"/>
        <v>55706.240000000005</v>
      </c>
      <c r="AF73" s="755">
        <f t="shared" si="41"/>
        <v>0</v>
      </c>
      <c r="AG73" s="756">
        <f t="shared" si="60"/>
        <v>-2528.4242400000076</v>
      </c>
      <c r="AH73" s="779">
        <v>2</v>
      </c>
      <c r="AI73" s="783">
        <f t="shared" si="61"/>
        <v>55706.240000000005</v>
      </c>
    </row>
    <row r="74" spans="1:39" ht="12" customHeight="1" x14ac:dyDescent="0.2">
      <c r="A74" s="751" t="s">
        <v>16114</v>
      </c>
      <c r="B74" s="624">
        <f>+B75+B81+B87</f>
        <v>58</v>
      </c>
      <c r="C74" s="625">
        <f t="shared" ref="C74:AI74" si="62">+C75+C81+C87</f>
        <v>59037</v>
      </c>
      <c r="D74" s="625">
        <f t="shared" si="62"/>
        <v>0</v>
      </c>
      <c r="E74" s="625">
        <f t="shared" si="62"/>
        <v>0</v>
      </c>
      <c r="F74" s="625">
        <f t="shared" si="62"/>
        <v>0</v>
      </c>
      <c r="G74" s="625">
        <f t="shared" si="62"/>
        <v>0</v>
      </c>
      <c r="H74" s="625">
        <f t="shared" si="62"/>
        <v>0</v>
      </c>
      <c r="I74" s="625">
        <f t="shared" si="62"/>
        <v>0</v>
      </c>
      <c r="J74" s="625">
        <f t="shared" si="62"/>
        <v>0</v>
      </c>
      <c r="K74" s="625">
        <f t="shared" si="62"/>
        <v>59037</v>
      </c>
      <c r="L74" s="625">
        <f t="shared" si="62"/>
        <v>15000</v>
      </c>
      <c r="M74" s="625">
        <f t="shared" si="62"/>
        <v>0</v>
      </c>
      <c r="N74" s="626">
        <f t="shared" si="62"/>
        <v>15000</v>
      </c>
      <c r="O74" s="627">
        <f t="shared" si="62"/>
        <v>723444</v>
      </c>
      <c r="P74" s="628">
        <f t="shared" si="62"/>
        <v>3277744</v>
      </c>
      <c r="Q74" s="629">
        <f t="shared" si="62"/>
        <v>43</v>
      </c>
      <c r="R74" s="625">
        <f t="shared" si="62"/>
        <v>69958</v>
      </c>
      <c r="S74" s="625">
        <f t="shared" si="62"/>
        <v>0</v>
      </c>
      <c r="T74" s="625">
        <f t="shared" si="62"/>
        <v>0</v>
      </c>
      <c r="U74" s="625">
        <f t="shared" si="62"/>
        <v>0</v>
      </c>
      <c r="V74" s="625">
        <f t="shared" si="62"/>
        <v>0</v>
      </c>
      <c r="W74" s="625">
        <f t="shared" si="62"/>
        <v>0</v>
      </c>
      <c r="X74" s="625">
        <f t="shared" si="62"/>
        <v>0</v>
      </c>
      <c r="Y74" s="625">
        <f t="shared" si="62"/>
        <v>0</v>
      </c>
      <c r="Z74" s="625">
        <f t="shared" si="62"/>
        <v>69958</v>
      </c>
      <c r="AA74" s="625">
        <f t="shared" si="62"/>
        <v>15000</v>
      </c>
      <c r="AB74" s="625">
        <f t="shared" si="62"/>
        <v>0</v>
      </c>
      <c r="AC74" s="625">
        <f t="shared" si="62"/>
        <v>15000</v>
      </c>
      <c r="AD74" s="627">
        <f t="shared" si="62"/>
        <v>854496</v>
      </c>
      <c r="AE74" s="627">
        <f t="shared" si="62"/>
        <v>3001648</v>
      </c>
      <c r="AF74" s="630">
        <f t="shared" si="62"/>
        <v>15</v>
      </c>
      <c r="AG74" s="627">
        <f t="shared" si="62"/>
        <v>276096</v>
      </c>
      <c r="AH74" s="630">
        <f t="shared" si="62"/>
        <v>43</v>
      </c>
      <c r="AI74" s="627">
        <f t="shared" si="62"/>
        <v>3001648</v>
      </c>
      <c r="AL74" s="752"/>
      <c r="AM74" s="753"/>
    </row>
    <row r="75" spans="1:39" ht="12" customHeight="1" x14ac:dyDescent="0.2">
      <c r="A75" s="1752" t="s">
        <v>309</v>
      </c>
      <c r="B75" s="759">
        <f>SUM(B76:B80)</f>
        <v>40</v>
      </c>
      <c r="C75" s="760">
        <f t="shared" ref="C75:AI75" si="63">SUM(C76:C80)</f>
        <v>27909</v>
      </c>
      <c r="D75" s="761">
        <f t="shared" si="63"/>
        <v>0</v>
      </c>
      <c r="E75" s="762">
        <f t="shared" si="63"/>
        <v>0</v>
      </c>
      <c r="F75" s="762">
        <f t="shared" si="63"/>
        <v>0</v>
      </c>
      <c r="G75" s="762">
        <f t="shared" si="63"/>
        <v>0</v>
      </c>
      <c r="H75" s="762">
        <f t="shared" si="63"/>
        <v>0</v>
      </c>
      <c r="I75" s="761">
        <f t="shared" si="63"/>
        <v>0</v>
      </c>
      <c r="J75" s="763">
        <f t="shared" si="63"/>
        <v>0</v>
      </c>
      <c r="K75" s="761">
        <f t="shared" si="63"/>
        <v>27909</v>
      </c>
      <c r="L75" s="764">
        <f t="shared" si="63"/>
        <v>5000</v>
      </c>
      <c r="M75" s="763">
        <f t="shared" si="63"/>
        <v>0</v>
      </c>
      <c r="N75" s="765">
        <f t="shared" si="63"/>
        <v>5000</v>
      </c>
      <c r="O75" s="759">
        <f t="shared" si="63"/>
        <v>339908</v>
      </c>
      <c r="P75" s="759">
        <f t="shared" si="63"/>
        <v>2656576</v>
      </c>
      <c r="Q75" s="766">
        <f t="shared" si="63"/>
        <v>36</v>
      </c>
      <c r="R75" s="767">
        <f t="shared" si="63"/>
        <v>30892</v>
      </c>
      <c r="S75" s="763">
        <f t="shared" si="63"/>
        <v>0</v>
      </c>
      <c r="T75" s="763">
        <f t="shared" si="63"/>
        <v>0</v>
      </c>
      <c r="U75" s="763">
        <f t="shared" si="63"/>
        <v>0</v>
      </c>
      <c r="V75" s="763">
        <f t="shared" si="63"/>
        <v>0</v>
      </c>
      <c r="W75" s="763">
        <f t="shared" si="63"/>
        <v>0</v>
      </c>
      <c r="X75" s="763">
        <f t="shared" si="63"/>
        <v>0</v>
      </c>
      <c r="Y75" s="763">
        <f t="shared" si="63"/>
        <v>0</v>
      </c>
      <c r="Z75" s="763">
        <f t="shared" si="63"/>
        <v>30892</v>
      </c>
      <c r="AA75" s="763">
        <f t="shared" si="63"/>
        <v>5000</v>
      </c>
      <c r="AB75" s="763">
        <f t="shared" si="63"/>
        <v>0</v>
      </c>
      <c r="AC75" s="768">
        <f t="shared" si="63"/>
        <v>5000</v>
      </c>
      <c r="AD75" s="769">
        <f t="shared" si="63"/>
        <v>375704</v>
      </c>
      <c r="AE75" s="765">
        <f t="shared" si="63"/>
        <v>2702376</v>
      </c>
      <c r="AF75" s="766">
        <f t="shared" si="63"/>
        <v>4</v>
      </c>
      <c r="AG75" s="770">
        <f t="shared" si="63"/>
        <v>-45800</v>
      </c>
      <c r="AH75" s="766">
        <f t="shared" si="63"/>
        <v>36</v>
      </c>
      <c r="AI75" s="771">
        <f t="shared" si="63"/>
        <v>2702376</v>
      </c>
    </row>
    <row r="76" spans="1:39" ht="12" customHeight="1" x14ac:dyDescent="0.2">
      <c r="A76" s="1753" t="s">
        <v>310</v>
      </c>
      <c r="B76" s="772">
        <v>5</v>
      </c>
      <c r="C76" s="773">
        <v>6193</v>
      </c>
      <c r="D76" s="774"/>
      <c r="E76" s="775"/>
      <c r="F76" s="775"/>
      <c r="G76" s="775"/>
      <c r="H76" s="775"/>
      <c r="I76" s="774"/>
      <c r="J76" s="788"/>
      <c r="K76" s="774">
        <f t="shared" ref="K76:K80" si="64">SUM(C76:J76)</f>
        <v>6193</v>
      </c>
      <c r="L76" s="784">
        <f t="shared" ref="L76:L80" si="65">300+300+400</f>
        <v>1000</v>
      </c>
      <c r="M76" s="788"/>
      <c r="N76" s="778">
        <f t="shared" ref="N76:N80" si="66">SUM(L76:M76)</f>
        <v>1000</v>
      </c>
      <c r="O76" s="772">
        <f t="shared" ref="O76:O80" si="67">(+K76*12)+N76</f>
        <v>75316</v>
      </c>
      <c r="P76" s="772">
        <f t="shared" ref="P76:P80" si="68">+B76*O76</f>
        <v>376580</v>
      </c>
      <c r="Q76" s="789">
        <v>5</v>
      </c>
      <c r="R76" s="790">
        <v>7266</v>
      </c>
      <c r="S76" s="788"/>
      <c r="T76" s="788"/>
      <c r="U76" s="788"/>
      <c r="V76" s="788"/>
      <c r="W76" s="788"/>
      <c r="X76" s="788"/>
      <c r="Y76" s="788"/>
      <c r="Z76" s="774">
        <f t="shared" ref="Z76:Z80" si="69">SUM(R76:Y76)</f>
        <v>7266</v>
      </c>
      <c r="AA76" s="784">
        <f t="shared" ref="AA76:AA80" si="70">300+300+400</f>
        <v>1000</v>
      </c>
      <c r="AB76" s="788"/>
      <c r="AC76" s="782">
        <f t="shared" ref="AC76:AC80" si="71">SUM(AA76:AB76)</f>
        <v>1000</v>
      </c>
      <c r="AD76" s="773">
        <f t="shared" ref="AD76:AD80" si="72">(+Z76*12)+AC76</f>
        <v>88192</v>
      </c>
      <c r="AE76" s="778">
        <f t="shared" ref="AE76:AE80" si="73">+Q76*AD76</f>
        <v>440960</v>
      </c>
      <c r="AF76" s="755">
        <f t="shared" ref="AF76:AF80" si="74">+B76-Q76</f>
        <v>0</v>
      </c>
      <c r="AG76" s="756">
        <f t="shared" ref="AG76:AG80" si="75">+P76-AE76</f>
        <v>-64380</v>
      </c>
      <c r="AH76" s="779">
        <v>5</v>
      </c>
      <c r="AI76" s="783">
        <f>+AH76*AD76</f>
        <v>440960</v>
      </c>
    </row>
    <row r="77" spans="1:39" ht="12" customHeight="1" x14ac:dyDescent="0.2">
      <c r="A77" s="1753" t="s">
        <v>311</v>
      </c>
      <c r="B77" s="772">
        <v>6</v>
      </c>
      <c r="C77" s="773">
        <v>5861</v>
      </c>
      <c r="D77" s="774"/>
      <c r="E77" s="775"/>
      <c r="F77" s="775"/>
      <c r="G77" s="775"/>
      <c r="H77" s="775"/>
      <c r="I77" s="774"/>
      <c r="J77" s="788"/>
      <c r="K77" s="774">
        <f t="shared" si="64"/>
        <v>5861</v>
      </c>
      <c r="L77" s="784">
        <f t="shared" si="65"/>
        <v>1000</v>
      </c>
      <c r="M77" s="788"/>
      <c r="N77" s="778">
        <f t="shared" si="66"/>
        <v>1000</v>
      </c>
      <c r="O77" s="772">
        <f t="shared" si="67"/>
        <v>71332</v>
      </c>
      <c r="P77" s="772">
        <f t="shared" si="68"/>
        <v>427992</v>
      </c>
      <c r="Q77" s="789">
        <v>4</v>
      </c>
      <c r="R77" s="790">
        <v>6826</v>
      </c>
      <c r="S77" s="788"/>
      <c r="T77" s="788"/>
      <c r="U77" s="788"/>
      <c r="V77" s="788"/>
      <c r="W77" s="788"/>
      <c r="X77" s="788"/>
      <c r="Y77" s="788"/>
      <c r="Z77" s="774">
        <f t="shared" si="69"/>
        <v>6826</v>
      </c>
      <c r="AA77" s="784">
        <f t="shared" si="70"/>
        <v>1000</v>
      </c>
      <c r="AB77" s="788"/>
      <c r="AC77" s="782">
        <f t="shared" si="71"/>
        <v>1000</v>
      </c>
      <c r="AD77" s="773">
        <f t="shared" si="72"/>
        <v>82912</v>
      </c>
      <c r="AE77" s="778">
        <f t="shared" si="73"/>
        <v>331648</v>
      </c>
      <c r="AF77" s="755">
        <f t="shared" si="74"/>
        <v>2</v>
      </c>
      <c r="AG77" s="756">
        <f t="shared" si="75"/>
        <v>96344</v>
      </c>
      <c r="AH77" s="779">
        <v>4</v>
      </c>
      <c r="AI77" s="783">
        <f>+AH77*AD77</f>
        <v>331648</v>
      </c>
    </row>
    <row r="78" spans="1:39" ht="12" customHeight="1" x14ac:dyDescent="0.2">
      <c r="A78" s="1753" t="s">
        <v>312</v>
      </c>
      <c r="B78" s="772">
        <v>0</v>
      </c>
      <c r="C78" s="773">
        <v>5547</v>
      </c>
      <c r="D78" s="774"/>
      <c r="E78" s="775"/>
      <c r="F78" s="775"/>
      <c r="G78" s="775"/>
      <c r="H78" s="775"/>
      <c r="I78" s="774"/>
      <c r="J78" s="788"/>
      <c r="K78" s="774">
        <f t="shared" si="64"/>
        <v>5547</v>
      </c>
      <c r="L78" s="784">
        <f t="shared" si="65"/>
        <v>1000</v>
      </c>
      <c r="M78" s="788"/>
      <c r="N78" s="778">
        <f t="shared" si="66"/>
        <v>1000</v>
      </c>
      <c r="O78" s="772">
        <f t="shared" si="67"/>
        <v>67564</v>
      </c>
      <c r="P78" s="772">
        <f t="shared" si="68"/>
        <v>0</v>
      </c>
      <c r="Q78" s="779"/>
      <c r="R78" s="790">
        <v>5336</v>
      </c>
      <c r="S78" s="788"/>
      <c r="T78" s="788"/>
      <c r="U78" s="788"/>
      <c r="V78" s="788"/>
      <c r="W78" s="788"/>
      <c r="X78" s="788"/>
      <c r="Y78" s="788"/>
      <c r="Z78" s="774">
        <f t="shared" si="69"/>
        <v>5336</v>
      </c>
      <c r="AA78" s="784">
        <f t="shared" si="70"/>
        <v>1000</v>
      </c>
      <c r="AB78" s="788"/>
      <c r="AC78" s="782">
        <f t="shared" si="71"/>
        <v>1000</v>
      </c>
      <c r="AD78" s="773">
        <f t="shared" si="72"/>
        <v>65032</v>
      </c>
      <c r="AE78" s="778">
        <f t="shared" si="73"/>
        <v>0</v>
      </c>
      <c r="AF78" s="755">
        <f t="shared" si="74"/>
        <v>0</v>
      </c>
      <c r="AG78" s="756">
        <f t="shared" si="75"/>
        <v>0</v>
      </c>
      <c r="AH78" s="779"/>
      <c r="AI78" s="791"/>
    </row>
    <row r="79" spans="1:39" ht="12" customHeight="1" x14ac:dyDescent="0.2">
      <c r="A79" s="1753" t="s">
        <v>313</v>
      </c>
      <c r="B79" s="772">
        <v>24</v>
      </c>
      <c r="C79" s="773">
        <v>5283</v>
      </c>
      <c r="D79" s="774"/>
      <c r="E79" s="775"/>
      <c r="F79" s="775"/>
      <c r="G79" s="775"/>
      <c r="H79" s="775"/>
      <c r="I79" s="774"/>
      <c r="J79" s="788"/>
      <c r="K79" s="774">
        <f t="shared" si="64"/>
        <v>5283</v>
      </c>
      <c r="L79" s="784">
        <f t="shared" si="65"/>
        <v>1000</v>
      </c>
      <c r="M79" s="788"/>
      <c r="N79" s="778">
        <f t="shared" si="66"/>
        <v>1000</v>
      </c>
      <c r="O79" s="772">
        <f t="shared" si="67"/>
        <v>64396</v>
      </c>
      <c r="P79" s="772">
        <f t="shared" si="68"/>
        <v>1545504</v>
      </c>
      <c r="Q79" s="792">
        <v>23</v>
      </c>
      <c r="R79" s="790">
        <v>5932</v>
      </c>
      <c r="S79" s="788"/>
      <c r="T79" s="788"/>
      <c r="U79" s="788"/>
      <c r="V79" s="788"/>
      <c r="W79" s="788"/>
      <c r="X79" s="788"/>
      <c r="Y79" s="788"/>
      <c r="Z79" s="774">
        <f t="shared" si="69"/>
        <v>5932</v>
      </c>
      <c r="AA79" s="784">
        <f t="shared" si="70"/>
        <v>1000</v>
      </c>
      <c r="AB79" s="788"/>
      <c r="AC79" s="782">
        <f t="shared" si="71"/>
        <v>1000</v>
      </c>
      <c r="AD79" s="773">
        <f t="shared" si="72"/>
        <v>72184</v>
      </c>
      <c r="AE79" s="778">
        <f t="shared" si="73"/>
        <v>1660232</v>
      </c>
      <c r="AF79" s="755">
        <f t="shared" si="74"/>
        <v>1</v>
      </c>
      <c r="AG79" s="756">
        <f t="shared" si="75"/>
        <v>-114728</v>
      </c>
      <c r="AH79" s="779">
        <v>23</v>
      </c>
      <c r="AI79" s="783">
        <f>+AH79*AD79</f>
        <v>1660232</v>
      </c>
    </row>
    <row r="80" spans="1:39" ht="12" customHeight="1" x14ac:dyDescent="0.2">
      <c r="A80" s="1753" t="s">
        <v>314</v>
      </c>
      <c r="B80" s="772">
        <v>5</v>
      </c>
      <c r="C80" s="773">
        <v>5025</v>
      </c>
      <c r="D80" s="774"/>
      <c r="E80" s="775"/>
      <c r="F80" s="775"/>
      <c r="G80" s="775"/>
      <c r="H80" s="775"/>
      <c r="I80" s="774"/>
      <c r="J80" s="788"/>
      <c r="K80" s="774">
        <f t="shared" si="64"/>
        <v>5025</v>
      </c>
      <c r="L80" s="784">
        <f t="shared" si="65"/>
        <v>1000</v>
      </c>
      <c r="M80" s="788"/>
      <c r="N80" s="778">
        <f t="shared" si="66"/>
        <v>1000</v>
      </c>
      <c r="O80" s="772">
        <f t="shared" si="67"/>
        <v>61300</v>
      </c>
      <c r="P80" s="772">
        <f t="shared" si="68"/>
        <v>306500</v>
      </c>
      <c r="Q80" s="792">
        <v>4</v>
      </c>
      <c r="R80" s="790">
        <v>5532</v>
      </c>
      <c r="S80" s="788"/>
      <c r="T80" s="788"/>
      <c r="U80" s="788"/>
      <c r="V80" s="788"/>
      <c r="W80" s="788"/>
      <c r="X80" s="788"/>
      <c r="Y80" s="788"/>
      <c r="Z80" s="774">
        <f t="shared" si="69"/>
        <v>5532</v>
      </c>
      <c r="AA80" s="784">
        <f t="shared" si="70"/>
        <v>1000</v>
      </c>
      <c r="AB80" s="788"/>
      <c r="AC80" s="782">
        <f t="shared" si="71"/>
        <v>1000</v>
      </c>
      <c r="AD80" s="773">
        <f t="shared" si="72"/>
        <v>67384</v>
      </c>
      <c r="AE80" s="778">
        <f t="shared" si="73"/>
        <v>269536</v>
      </c>
      <c r="AF80" s="755">
        <f t="shared" si="74"/>
        <v>1</v>
      </c>
      <c r="AG80" s="756">
        <f t="shared" si="75"/>
        <v>36964</v>
      </c>
      <c r="AH80" s="779">
        <v>4</v>
      </c>
      <c r="AI80" s="783">
        <f>+AH80*AD80</f>
        <v>269536</v>
      </c>
    </row>
    <row r="81" spans="1:39" ht="12" customHeight="1" x14ac:dyDescent="0.2">
      <c r="A81" s="1752" t="s">
        <v>315</v>
      </c>
      <c r="B81" s="759">
        <f>SUM(B82:B86)</f>
        <v>6</v>
      </c>
      <c r="C81" s="760">
        <f t="shared" ref="C81:AI81" si="76">SUM(C82:C86)</f>
        <v>15564</v>
      </c>
      <c r="D81" s="761">
        <f t="shared" si="76"/>
        <v>0</v>
      </c>
      <c r="E81" s="762">
        <f t="shared" si="76"/>
        <v>0</v>
      </c>
      <c r="F81" s="762">
        <f t="shared" si="76"/>
        <v>0</v>
      </c>
      <c r="G81" s="762">
        <f t="shared" si="76"/>
        <v>0</v>
      </c>
      <c r="H81" s="762">
        <f t="shared" si="76"/>
        <v>0</v>
      </c>
      <c r="I81" s="761">
        <f t="shared" si="76"/>
        <v>0</v>
      </c>
      <c r="J81" s="763">
        <f t="shared" si="76"/>
        <v>0</v>
      </c>
      <c r="K81" s="761">
        <f t="shared" si="76"/>
        <v>15564</v>
      </c>
      <c r="L81" s="764">
        <f t="shared" si="76"/>
        <v>5000</v>
      </c>
      <c r="M81" s="763">
        <f t="shared" si="76"/>
        <v>0</v>
      </c>
      <c r="N81" s="765">
        <f t="shared" si="76"/>
        <v>5000</v>
      </c>
      <c r="O81" s="759">
        <f t="shared" si="76"/>
        <v>191768</v>
      </c>
      <c r="P81" s="759">
        <f t="shared" si="76"/>
        <v>205992</v>
      </c>
      <c r="Q81" s="766">
        <f t="shared" si="76"/>
        <v>2</v>
      </c>
      <c r="R81" s="767">
        <f t="shared" si="76"/>
        <v>19533</v>
      </c>
      <c r="S81" s="763">
        <f t="shared" si="76"/>
        <v>0</v>
      </c>
      <c r="T81" s="763">
        <f t="shared" si="76"/>
        <v>0</v>
      </c>
      <c r="U81" s="763">
        <f t="shared" si="76"/>
        <v>0</v>
      </c>
      <c r="V81" s="763">
        <f t="shared" si="76"/>
        <v>0</v>
      </c>
      <c r="W81" s="763">
        <f t="shared" si="76"/>
        <v>0</v>
      </c>
      <c r="X81" s="763">
        <f t="shared" si="76"/>
        <v>0</v>
      </c>
      <c r="Y81" s="763">
        <f t="shared" si="76"/>
        <v>0</v>
      </c>
      <c r="Z81" s="763">
        <f t="shared" si="76"/>
        <v>19533</v>
      </c>
      <c r="AA81" s="763">
        <f t="shared" si="76"/>
        <v>5000</v>
      </c>
      <c r="AB81" s="763">
        <f t="shared" si="76"/>
        <v>0</v>
      </c>
      <c r="AC81" s="768">
        <f t="shared" si="76"/>
        <v>5000</v>
      </c>
      <c r="AD81" s="769">
        <f t="shared" si="76"/>
        <v>239396</v>
      </c>
      <c r="AE81" s="765">
        <f t="shared" si="76"/>
        <v>89840</v>
      </c>
      <c r="AF81" s="766">
        <f t="shared" si="76"/>
        <v>4</v>
      </c>
      <c r="AG81" s="770">
        <f t="shared" si="76"/>
        <v>116152</v>
      </c>
      <c r="AH81" s="766">
        <f t="shared" si="76"/>
        <v>2</v>
      </c>
      <c r="AI81" s="771">
        <f t="shared" si="76"/>
        <v>89840</v>
      </c>
    </row>
    <row r="82" spans="1:39" ht="12" customHeight="1" x14ac:dyDescent="0.2">
      <c r="A82" s="1753" t="s">
        <v>310</v>
      </c>
      <c r="B82" s="772">
        <v>0</v>
      </c>
      <c r="C82" s="773">
        <v>3511</v>
      </c>
      <c r="D82" s="774"/>
      <c r="E82" s="775"/>
      <c r="F82" s="775"/>
      <c r="G82" s="775"/>
      <c r="H82" s="775"/>
      <c r="I82" s="774"/>
      <c r="J82" s="788"/>
      <c r="K82" s="774">
        <f t="shared" ref="K82:K86" si="77">SUM(C82:J82)</f>
        <v>3511</v>
      </c>
      <c r="L82" s="784">
        <f t="shared" ref="L82:L86" si="78">300+300+400</f>
        <v>1000</v>
      </c>
      <c r="M82" s="788"/>
      <c r="N82" s="778">
        <f t="shared" ref="N82:N86" si="79">SUM(L82:M82)</f>
        <v>1000</v>
      </c>
      <c r="O82" s="772">
        <f t="shared" ref="O82:O86" si="80">(+K82*12)+N82</f>
        <v>43132</v>
      </c>
      <c r="P82" s="772">
        <f t="shared" ref="P82:P86" si="81">+B82*O82</f>
        <v>0</v>
      </c>
      <c r="Q82" s="779"/>
      <c r="R82" s="790">
        <v>4471</v>
      </c>
      <c r="S82" s="788"/>
      <c r="T82" s="788"/>
      <c r="U82" s="788"/>
      <c r="V82" s="788"/>
      <c r="W82" s="788"/>
      <c r="X82" s="788"/>
      <c r="Y82" s="788"/>
      <c r="Z82" s="774">
        <f t="shared" ref="Z82:Z86" si="82">SUM(R82:Y82)</f>
        <v>4471</v>
      </c>
      <c r="AA82" s="784">
        <f t="shared" ref="AA82:AA86" si="83">300+300+400</f>
        <v>1000</v>
      </c>
      <c r="AB82" s="788"/>
      <c r="AC82" s="782">
        <f t="shared" ref="AC82:AC86" si="84">SUM(AA82:AB82)</f>
        <v>1000</v>
      </c>
      <c r="AD82" s="773">
        <f t="shared" ref="AD82:AD86" si="85">(+Z82*12)+AC82</f>
        <v>54652</v>
      </c>
      <c r="AE82" s="778">
        <f t="shared" ref="AE82:AE86" si="86">+Q82*AD82</f>
        <v>0</v>
      </c>
      <c r="AF82" s="755">
        <f t="shared" ref="AF82:AF86" si="87">+B82-Q82</f>
        <v>0</v>
      </c>
      <c r="AG82" s="756">
        <f t="shared" ref="AG82:AG86" si="88">+P82-AE82</f>
        <v>0</v>
      </c>
      <c r="AH82" s="779"/>
      <c r="AI82" s="783">
        <f t="shared" ref="AI82:AI86" si="89">+AH82*AD82</f>
        <v>0</v>
      </c>
    </row>
    <row r="83" spans="1:39" ht="12" customHeight="1" x14ac:dyDescent="0.2">
      <c r="A83" s="1753" t="s">
        <v>311</v>
      </c>
      <c r="B83" s="772">
        <v>0</v>
      </c>
      <c r="C83" s="773">
        <v>3294</v>
      </c>
      <c r="D83" s="774"/>
      <c r="E83" s="775"/>
      <c r="F83" s="775"/>
      <c r="G83" s="775"/>
      <c r="H83" s="775"/>
      <c r="I83" s="774"/>
      <c r="J83" s="788"/>
      <c r="K83" s="774">
        <f t="shared" si="77"/>
        <v>3294</v>
      </c>
      <c r="L83" s="784">
        <f t="shared" si="78"/>
        <v>1000</v>
      </c>
      <c r="M83" s="788"/>
      <c r="N83" s="778">
        <f t="shared" si="79"/>
        <v>1000</v>
      </c>
      <c r="O83" s="772">
        <f t="shared" si="80"/>
        <v>40528</v>
      </c>
      <c r="P83" s="772">
        <f t="shared" si="81"/>
        <v>0</v>
      </c>
      <c r="Q83" s="779"/>
      <c r="R83" s="790">
        <v>4158</v>
      </c>
      <c r="S83" s="788"/>
      <c r="T83" s="788"/>
      <c r="U83" s="788"/>
      <c r="V83" s="788"/>
      <c r="W83" s="788"/>
      <c r="X83" s="788"/>
      <c r="Y83" s="788"/>
      <c r="Z83" s="774">
        <f t="shared" si="82"/>
        <v>4158</v>
      </c>
      <c r="AA83" s="784">
        <f t="shared" si="83"/>
        <v>1000</v>
      </c>
      <c r="AB83" s="788"/>
      <c r="AC83" s="782">
        <f t="shared" si="84"/>
        <v>1000</v>
      </c>
      <c r="AD83" s="773">
        <f t="shared" si="85"/>
        <v>50896</v>
      </c>
      <c r="AE83" s="778">
        <f t="shared" si="86"/>
        <v>0</v>
      </c>
      <c r="AF83" s="755">
        <f t="shared" si="87"/>
        <v>0</v>
      </c>
      <c r="AG83" s="756">
        <f t="shared" si="88"/>
        <v>0</v>
      </c>
      <c r="AH83" s="779"/>
      <c r="AI83" s="783">
        <f t="shared" si="89"/>
        <v>0</v>
      </c>
    </row>
    <row r="84" spans="1:39" ht="12" customHeight="1" x14ac:dyDescent="0.2">
      <c r="A84" s="1753" t="s">
        <v>312</v>
      </c>
      <c r="B84" s="772">
        <v>0</v>
      </c>
      <c r="C84" s="773">
        <v>3115</v>
      </c>
      <c r="D84" s="774"/>
      <c r="E84" s="775"/>
      <c r="F84" s="775"/>
      <c r="G84" s="775"/>
      <c r="H84" s="775"/>
      <c r="I84" s="774"/>
      <c r="J84" s="788"/>
      <c r="K84" s="774">
        <f t="shared" si="77"/>
        <v>3115</v>
      </c>
      <c r="L84" s="784">
        <f t="shared" si="78"/>
        <v>1000</v>
      </c>
      <c r="M84" s="788"/>
      <c r="N84" s="778">
        <f t="shared" si="79"/>
        <v>1000</v>
      </c>
      <c r="O84" s="772">
        <f t="shared" si="80"/>
        <v>38380</v>
      </c>
      <c r="P84" s="772">
        <f t="shared" si="81"/>
        <v>0</v>
      </c>
      <c r="Q84" s="779"/>
      <c r="R84" s="790">
        <v>3900</v>
      </c>
      <c r="S84" s="788"/>
      <c r="T84" s="788"/>
      <c r="U84" s="788"/>
      <c r="V84" s="788"/>
      <c r="W84" s="788"/>
      <c r="X84" s="788"/>
      <c r="Y84" s="788"/>
      <c r="Z84" s="774">
        <f t="shared" si="82"/>
        <v>3900</v>
      </c>
      <c r="AA84" s="784">
        <f t="shared" si="83"/>
        <v>1000</v>
      </c>
      <c r="AB84" s="788"/>
      <c r="AC84" s="782">
        <f t="shared" si="84"/>
        <v>1000</v>
      </c>
      <c r="AD84" s="773">
        <f t="shared" si="85"/>
        <v>47800</v>
      </c>
      <c r="AE84" s="778">
        <f t="shared" si="86"/>
        <v>0</v>
      </c>
      <c r="AF84" s="755">
        <f t="shared" si="87"/>
        <v>0</v>
      </c>
      <c r="AG84" s="756">
        <f t="shared" si="88"/>
        <v>0</v>
      </c>
      <c r="AH84" s="779"/>
      <c r="AI84" s="783">
        <f t="shared" si="89"/>
        <v>0</v>
      </c>
    </row>
    <row r="85" spans="1:39" ht="12" customHeight="1" x14ac:dyDescent="0.2">
      <c r="A85" s="1753" t="s">
        <v>313</v>
      </c>
      <c r="B85" s="772">
        <v>2</v>
      </c>
      <c r="C85" s="773">
        <v>2955</v>
      </c>
      <c r="D85" s="774"/>
      <c r="E85" s="775"/>
      <c r="F85" s="775"/>
      <c r="G85" s="775"/>
      <c r="H85" s="775"/>
      <c r="I85" s="774"/>
      <c r="J85" s="788"/>
      <c r="K85" s="774">
        <f t="shared" si="77"/>
        <v>2955</v>
      </c>
      <c r="L85" s="784">
        <f t="shared" si="78"/>
        <v>1000</v>
      </c>
      <c r="M85" s="788"/>
      <c r="N85" s="778">
        <f t="shared" si="79"/>
        <v>1000</v>
      </c>
      <c r="O85" s="772">
        <f t="shared" si="80"/>
        <v>36460</v>
      </c>
      <c r="P85" s="772">
        <f t="shared" si="81"/>
        <v>72920</v>
      </c>
      <c r="Q85" s="792">
        <v>2</v>
      </c>
      <c r="R85" s="790">
        <v>3660</v>
      </c>
      <c r="S85" s="788"/>
      <c r="T85" s="788"/>
      <c r="U85" s="788"/>
      <c r="V85" s="788"/>
      <c r="W85" s="788"/>
      <c r="X85" s="788"/>
      <c r="Y85" s="788"/>
      <c r="Z85" s="774">
        <f t="shared" si="82"/>
        <v>3660</v>
      </c>
      <c r="AA85" s="784">
        <f t="shared" si="83"/>
        <v>1000</v>
      </c>
      <c r="AB85" s="788"/>
      <c r="AC85" s="782">
        <f t="shared" si="84"/>
        <v>1000</v>
      </c>
      <c r="AD85" s="773">
        <f t="shared" si="85"/>
        <v>44920</v>
      </c>
      <c r="AE85" s="778">
        <f t="shared" si="86"/>
        <v>89840</v>
      </c>
      <c r="AF85" s="755">
        <f t="shared" si="87"/>
        <v>0</v>
      </c>
      <c r="AG85" s="756">
        <f t="shared" si="88"/>
        <v>-16920</v>
      </c>
      <c r="AH85" s="779">
        <v>2</v>
      </c>
      <c r="AI85" s="783">
        <f t="shared" si="89"/>
        <v>89840</v>
      </c>
    </row>
    <row r="86" spans="1:39" ht="12" customHeight="1" x14ac:dyDescent="0.2">
      <c r="A86" s="1753" t="s">
        <v>314</v>
      </c>
      <c r="B86" s="772">
        <v>4</v>
      </c>
      <c r="C86" s="773">
        <v>2689</v>
      </c>
      <c r="D86" s="774"/>
      <c r="E86" s="775"/>
      <c r="F86" s="775"/>
      <c r="G86" s="775"/>
      <c r="H86" s="775"/>
      <c r="I86" s="774"/>
      <c r="J86" s="788"/>
      <c r="K86" s="774">
        <f t="shared" si="77"/>
        <v>2689</v>
      </c>
      <c r="L86" s="784">
        <f t="shared" si="78"/>
        <v>1000</v>
      </c>
      <c r="M86" s="788"/>
      <c r="N86" s="778">
        <f t="shared" si="79"/>
        <v>1000</v>
      </c>
      <c r="O86" s="772">
        <f t="shared" si="80"/>
        <v>33268</v>
      </c>
      <c r="P86" s="772">
        <f t="shared" si="81"/>
        <v>133072</v>
      </c>
      <c r="Q86" s="792"/>
      <c r="R86" s="790">
        <v>3344</v>
      </c>
      <c r="S86" s="788"/>
      <c r="T86" s="788"/>
      <c r="U86" s="788"/>
      <c r="V86" s="788"/>
      <c r="W86" s="788"/>
      <c r="X86" s="788"/>
      <c r="Y86" s="788"/>
      <c r="Z86" s="774">
        <f t="shared" si="82"/>
        <v>3344</v>
      </c>
      <c r="AA86" s="784">
        <f t="shared" si="83"/>
        <v>1000</v>
      </c>
      <c r="AB86" s="788"/>
      <c r="AC86" s="782">
        <f t="shared" si="84"/>
        <v>1000</v>
      </c>
      <c r="AD86" s="773">
        <f t="shared" si="85"/>
        <v>41128</v>
      </c>
      <c r="AE86" s="778">
        <f t="shared" si="86"/>
        <v>0</v>
      </c>
      <c r="AF86" s="755">
        <f t="shared" si="87"/>
        <v>4</v>
      </c>
      <c r="AG86" s="756">
        <f t="shared" si="88"/>
        <v>133072</v>
      </c>
      <c r="AH86" s="779"/>
      <c r="AI86" s="783">
        <f t="shared" si="89"/>
        <v>0</v>
      </c>
    </row>
    <row r="87" spans="1:39" ht="12" customHeight="1" x14ac:dyDescent="0.2">
      <c r="A87" s="1752" t="s">
        <v>316</v>
      </c>
      <c r="B87" s="759">
        <f>SUM(B88:B92)</f>
        <v>12</v>
      </c>
      <c r="C87" s="760">
        <f t="shared" ref="C87:AI87" si="90">SUM(C88:C92)</f>
        <v>15564</v>
      </c>
      <c r="D87" s="761">
        <f t="shared" si="90"/>
        <v>0</v>
      </c>
      <c r="E87" s="762">
        <f t="shared" si="90"/>
        <v>0</v>
      </c>
      <c r="F87" s="762">
        <f t="shared" si="90"/>
        <v>0</v>
      </c>
      <c r="G87" s="762">
        <f t="shared" si="90"/>
        <v>0</v>
      </c>
      <c r="H87" s="762">
        <f t="shared" si="90"/>
        <v>0</v>
      </c>
      <c r="I87" s="761">
        <f t="shared" si="90"/>
        <v>0</v>
      </c>
      <c r="J87" s="763">
        <f t="shared" si="90"/>
        <v>0</v>
      </c>
      <c r="K87" s="761">
        <f t="shared" si="90"/>
        <v>15564</v>
      </c>
      <c r="L87" s="764">
        <f t="shared" si="90"/>
        <v>5000</v>
      </c>
      <c r="M87" s="763">
        <f t="shared" si="90"/>
        <v>0</v>
      </c>
      <c r="N87" s="765">
        <f t="shared" si="90"/>
        <v>5000</v>
      </c>
      <c r="O87" s="759">
        <f t="shared" si="90"/>
        <v>191768</v>
      </c>
      <c r="P87" s="759">
        <f t="shared" si="90"/>
        <v>415176</v>
      </c>
      <c r="Q87" s="766">
        <f t="shared" si="90"/>
        <v>5</v>
      </c>
      <c r="R87" s="767">
        <f t="shared" si="90"/>
        <v>19533</v>
      </c>
      <c r="S87" s="763">
        <f t="shared" si="90"/>
        <v>0</v>
      </c>
      <c r="T87" s="763">
        <f t="shared" si="90"/>
        <v>0</v>
      </c>
      <c r="U87" s="763">
        <f t="shared" si="90"/>
        <v>0</v>
      </c>
      <c r="V87" s="763">
        <f t="shared" si="90"/>
        <v>0</v>
      </c>
      <c r="W87" s="763">
        <f t="shared" si="90"/>
        <v>0</v>
      </c>
      <c r="X87" s="763">
        <f t="shared" si="90"/>
        <v>0</v>
      </c>
      <c r="Y87" s="763">
        <f t="shared" si="90"/>
        <v>0</v>
      </c>
      <c r="Z87" s="763">
        <f t="shared" si="90"/>
        <v>19533</v>
      </c>
      <c r="AA87" s="763">
        <f t="shared" si="90"/>
        <v>5000</v>
      </c>
      <c r="AB87" s="763">
        <f t="shared" si="90"/>
        <v>0</v>
      </c>
      <c r="AC87" s="768">
        <f t="shared" si="90"/>
        <v>5000</v>
      </c>
      <c r="AD87" s="769">
        <f t="shared" si="90"/>
        <v>239396</v>
      </c>
      <c r="AE87" s="765">
        <f t="shared" si="90"/>
        <v>209432</v>
      </c>
      <c r="AF87" s="766">
        <f t="shared" si="90"/>
        <v>7</v>
      </c>
      <c r="AG87" s="770">
        <f t="shared" si="90"/>
        <v>205744</v>
      </c>
      <c r="AH87" s="766">
        <f t="shared" si="90"/>
        <v>5</v>
      </c>
      <c r="AI87" s="771">
        <f t="shared" si="90"/>
        <v>209432</v>
      </c>
    </row>
    <row r="88" spans="1:39" ht="12" customHeight="1" x14ac:dyDescent="0.2">
      <c r="A88" s="1753" t="s">
        <v>317</v>
      </c>
      <c r="B88" s="772">
        <v>0</v>
      </c>
      <c r="C88" s="773">
        <v>3511</v>
      </c>
      <c r="D88" s="774"/>
      <c r="E88" s="775"/>
      <c r="F88" s="775"/>
      <c r="G88" s="775"/>
      <c r="H88" s="775"/>
      <c r="I88" s="774"/>
      <c r="J88" s="788"/>
      <c r="K88" s="774">
        <f t="shared" ref="K88:K92" si="91">SUM(C88:J88)</f>
        <v>3511</v>
      </c>
      <c r="L88" s="784">
        <f t="shared" ref="L88:L92" si="92">300+300+400</f>
        <v>1000</v>
      </c>
      <c r="M88" s="788"/>
      <c r="N88" s="778">
        <f t="shared" ref="N88:N92" si="93">SUM(L88:M88)</f>
        <v>1000</v>
      </c>
      <c r="O88" s="772">
        <f t="shared" ref="O88:O92" si="94">(+K88*12)+N88</f>
        <v>43132</v>
      </c>
      <c r="P88" s="772">
        <f t="shared" ref="P88:P92" si="95">+B88*O88</f>
        <v>0</v>
      </c>
      <c r="Q88" s="779"/>
      <c r="R88" s="790">
        <v>4471</v>
      </c>
      <c r="S88" s="788"/>
      <c r="T88" s="788"/>
      <c r="U88" s="788"/>
      <c r="V88" s="788"/>
      <c r="W88" s="788"/>
      <c r="X88" s="788"/>
      <c r="Y88" s="788"/>
      <c r="Z88" s="774">
        <f t="shared" ref="Z88:Z92" si="96">SUM(R88:Y88)</f>
        <v>4471</v>
      </c>
      <c r="AA88" s="784">
        <f t="shared" ref="AA88:AA92" si="97">300+300+400</f>
        <v>1000</v>
      </c>
      <c r="AB88" s="788"/>
      <c r="AC88" s="782">
        <f t="shared" ref="AC88:AC92" si="98">SUM(AA88:AB88)</f>
        <v>1000</v>
      </c>
      <c r="AD88" s="773">
        <f t="shared" ref="AD88:AD92" si="99">(+Z88*12)+AC88</f>
        <v>54652</v>
      </c>
      <c r="AE88" s="778">
        <f t="shared" ref="AE88:AE92" si="100">+Q88*AD88</f>
        <v>0</v>
      </c>
      <c r="AF88" s="755">
        <f t="shared" ref="AF88:AF92" si="101">+B88-Q88</f>
        <v>0</v>
      </c>
      <c r="AG88" s="756">
        <f t="shared" ref="AG88:AG92" si="102">+P88-AE88</f>
        <v>0</v>
      </c>
      <c r="AH88" s="779"/>
      <c r="AI88" s="783">
        <f t="shared" ref="AI88:AI92" si="103">+AH88*AD88</f>
        <v>0</v>
      </c>
    </row>
    <row r="89" spans="1:39" ht="12" customHeight="1" x14ac:dyDescent="0.2">
      <c r="A89" s="1753" t="s">
        <v>318</v>
      </c>
      <c r="B89" s="772">
        <v>0</v>
      </c>
      <c r="C89" s="773">
        <v>3294</v>
      </c>
      <c r="D89" s="774"/>
      <c r="E89" s="775"/>
      <c r="F89" s="775"/>
      <c r="G89" s="775"/>
      <c r="H89" s="775"/>
      <c r="I89" s="774"/>
      <c r="J89" s="788"/>
      <c r="K89" s="774">
        <f t="shared" si="91"/>
        <v>3294</v>
      </c>
      <c r="L89" s="784">
        <f t="shared" si="92"/>
        <v>1000</v>
      </c>
      <c r="M89" s="788"/>
      <c r="N89" s="778">
        <f t="shared" si="93"/>
        <v>1000</v>
      </c>
      <c r="O89" s="772">
        <f t="shared" si="94"/>
        <v>40528</v>
      </c>
      <c r="P89" s="772">
        <f t="shared" si="95"/>
        <v>0</v>
      </c>
      <c r="Q89" s="779"/>
      <c r="R89" s="790">
        <v>4158</v>
      </c>
      <c r="S89" s="788"/>
      <c r="T89" s="788"/>
      <c r="U89" s="788"/>
      <c r="V89" s="788"/>
      <c r="W89" s="788"/>
      <c r="X89" s="788"/>
      <c r="Y89" s="788"/>
      <c r="Z89" s="774">
        <f t="shared" si="96"/>
        <v>4158</v>
      </c>
      <c r="AA89" s="784">
        <f t="shared" si="97"/>
        <v>1000</v>
      </c>
      <c r="AB89" s="788"/>
      <c r="AC89" s="782">
        <f t="shared" si="98"/>
        <v>1000</v>
      </c>
      <c r="AD89" s="773">
        <f t="shared" si="99"/>
        <v>50896</v>
      </c>
      <c r="AE89" s="778">
        <f t="shared" si="100"/>
        <v>0</v>
      </c>
      <c r="AF89" s="755">
        <f t="shared" si="101"/>
        <v>0</v>
      </c>
      <c r="AG89" s="756">
        <f t="shared" si="102"/>
        <v>0</v>
      </c>
      <c r="AH89" s="779"/>
      <c r="AI89" s="783">
        <f t="shared" si="103"/>
        <v>0</v>
      </c>
    </row>
    <row r="90" spans="1:39" ht="15" customHeight="1" x14ac:dyDescent="0.2">
      <c r="A90" s="1753" t="s">
        <v>319</v>
      </c>
      <c r="B90" s="772">
        <v>0</v>
      </c>
      <c r="C90" s="773">
        <v>3115</v>
      </c>
      <c r="D90" s="774"/>
      <c r="E90" s="775"/>
      <c r="F90" s="775"/>
      <c r="G90" s="775"/>
      <c r="H90" s="775"/>
      <c r="I90" s="774"/>
      <c r="J90" s="788"/>
      <c r="K90" s="774">
        <f t="shared" si="91"/>
        <v>3115</v>
      </c>
      <c r="L90" s="784">
        <f t="shared" si="92"/>
        <v>1000</v>
      </c>
      <c r="M90" s="788"/>
      <c r="N90" s="778">
        <f t="shared" si="93"/>
        <v>1000</v>
      </c>
      <c r="O90" s="772">
        <f t="shared" si="94"/>
        <v>38380</v>
      </c>
      <c r="P90" s="772">
        <f t="shared" si="95"/>
        <v>0</v>
      </c>
      <c r="Q90" s="779"/>
      <c r="R90" s="790">
        <v>3900</v>
      </c>
      <c r="S90" s="788"/>
      <c r="T90" s="788"/>
      <c r="U90" s="788"/>
      <c r="V90" s="788"/>
      <c r="W90" s="788"/>
      <c r="X90" s="788"/>
      <c r="Y90" s="788"/>
      <c r="Z90" s="774">
        <f t="shared" si="96"/>
        <v>3900</v>
      </c>
      <c r="AA90" s="784">
        <f t="shared" si="97"/>
        <v>1000</v>
      </c>
      <c r="AB90" s="788"/>
      <c r="AC90" s="782">
        <f t="shared" si="98"/>
        <v>1000</v>
      </c>
      <c r="AD90" s="773">
        <f t="shared" si="99"/>
        <v>47800</v>
      </c>
      <c r="AE90" s="778">
        <f t="shared" si="100"/>
        <v>0</v>
      </c>
      <c r="AF90" s="755">
        <f t="shared" si="101"/>
        <v>0</v>
      </c>
      <c r="AG90" s="756">
        <f t="shared" si="102"/>
        <v>0</v>
      </c>
      <c r="AH90" s="779"/>
      <c r="AI90" s="783">
        <f t="shared" si="103"/>
        <v>0</v>
      </c>
    </row>
    <row r="91" spans="1:39" ht="15" customHeight="1" x14ac:dyDescent="0.2">
      <c r="A91" s="1753" t="s">
        <v>320</v>
      </c>
      <c r="B91" s="772">
        <v>5</v>
      </c>
      <c r="C91" s="773">
        <v>2955</v>
      </c>
      <c r="D91" s="774"/>
      <c r="E91" s="775"/>
      <c r="F91" s="775"/>
      <c r="G91" s="775"/>
      <c r="H91" s="775"/>
      <c r="I91" s="774"/>
      <c r="J91" s="788"/>
      <c r="K91" s="774">
        <f t="shared" si="91"/>
        <v>2955</v>
      </c>
      <c r="L91" s="784">
        <f t="shared" si="92"/>
        <v>1000</v>
      </c>
      <c r="M91" s="788"/>
      <c r="N91" s="778">
        <f t="shared" si="93"/>
        <v>1000</v>
      </c>
      <c r="O91" s="772">
        <f t="shared" si="94"/>
        <v>36460</v>
      </c>
      <c r="P91" s="772">
        <f t="shared" si="95"/>
        <v>182300</v>
      </c>
      <c r="Q91" s="792">
        <v>1</v>
      </c>
      <c r="R91" s="790">
        <v>3660</v>
      </c>
      <c r="S91" s="788"/>
      <c r="T91" s="788"/>
      <c r="U91" s="788"/>
      <c r="V91" s="788"/>
      <c r="W91" s="788"/>
      <c r="X91" s="788"/>
      <c r="Y91" s="788"/>
      <c r="Z91" s="774">
        <f t="shared" si="96"/>
        <v>3660</v>
      </c>
      <c r="AA91" s="784">
        <f t="shared" si="97"/>
        <v>1000</v>
      </c>
      <c r="AB91" s="788"/>
      <c r="AC91" s="782">
        <f t="shared" si="98"/>
        <v>1000</v>
      </c>
      <c r="AD91" s="773">
        <f t="shared" si="99"/>
        <v>44920</v>
      </c>
      <c r="AE91" s="778">
        <f t="shared" si="100"/>
        <v>44920</v>
      </c>
      <c r="AF91" s="755">
        <f t="shared" si="101"/>
        <v>4</v>
      </c>
      <c r="AG91" s="756">
        <f t="shared" si="102"/>
        <v>137380</v>
      </c>
      <c r="AH91" s="779">
        <v>1</v>
      </c>
      <c r="AI91" s="783">
        <f t="shared" si="103"/>
        <v>44920</v>
      </c>
    </row>
    <row r="92" spans="1:39" ht="15" customHeight="1" x14ac:dyDescent="0.2">
      <c r="A92" s="1753" t="s">
        <v>321</v>
      </c>
      <c r="B92" s="772">
        <v>7</v>
      </c>
      <c r="C92" s="773">
        <v>2689</v>
      </c>
      <c r="D92" s="774"/>
      <c r="E92" s="775"/>
      <c r="F92" s="775"/>
      <c r="G92" s="775"/>
      <c r="H92" s="775"/>
      <c r="I92" s="774"/>
      <c r="J92" s="788"/>
      <c r="K92" s="774">
        <f t="shared" si="91"/>
        <v>2689</v>
      </c>
      <c r="L92" s="784">
        <f t="shared" si="92"/>
        <v>1000</v>
      </c>
      <c r="M92" s="788"/>
      <c r="N92" s="778">
        <f t="shared" si="93"/>
        <v>1000</v>
      </c>
      <c r="O92" s="772">
        <f t="shared" si="94"/>
        <v>33268</v>
      </c>
      <c r="P92" s="772">
        <f t="shared" si="95"/>
        <v>232876</v>
      </c>
      <c r="Q92" s="779">
        <v>4</v>
      </c>
      <c r="R92" s="790">
        <v>3344</v>
      </c>
      <c r="S92" s="788"/>
      <c r="T92" s="788"/>
      <c r="U92" s="788"/>
      <c r="V92" s="788"/>
      <c r="W92" s="788"/>
      <c r="X92" s="788"/>
      <c r="Y92" s="788"/>
      <c r="Z92" s="774">
        <f t="shared" si="96"/>
        <v>3344</v>
      </c>
      <c r="AA92" s="784">
        <f t="shared" si="97"/>
        <v>1000</v>
      </c>
      <c r="AB92" s="788"/>
      <c r="AC92" s="782">
        <f t="shared" si="98"/>
        <v>1000</v>
      </c>
      <c r="AD92" s="773">
        <f t="shared" si="99"/>
        <v>41128</v>
      </c>
      <c r="AE92" s="778">
        <f t="shared" si="100"/>
        <v>164512</v>
      </c>
      <c r="AF92" s="755">
        <f t="shared" si="101"/>
        <v>3</v>
      </c>
      <c r="AG92" s="756">
        <f t="shared" si="102"/>
        <v>68364</v>
      </c>
      <c r="AH92" s="779">
        <v>4</v>
      </c>
      <c r="AI92" s="783">
        <f t="shared" si="103"/>
        <v>164512</v>
      </c>
    </row>
    <row r="93" spans="1:39" ht="12" customHeight="1" x14ac:dyDescent="0.2">
      <c r="A93" s="751" t="s">
        <v>16115</v>
      </c>
      <c r="B93" s="624">
        <f>SUM(B94:B96)</f>
        <v>326</v>
      </c>
      <c r="C93" s="625">
        <f t="shared" ref="C93:AI93" si="104">SUM(C94:C96)</f>
        <v>12143.797600000002</v>
      </c>
      <c r="D93" s="625">
        <f t="shared" si="104"/>
        <v>0</v>
      </c>
      <c r="E93" s="625">
        <f t="shared" si="104"/>
        <v>0</v>
      </c>
      <c r="F93" s="625">
        <f t="shared" si="104"/>
        <v>0</v>
      </c>
      <c r="G93" s="625">
        <f t="shared" si="104"/>
        <v>0</v>
      </c>
      <c r="H93" s="625">
        <f t="shared" si="104"/>
        <v>0</v>
      </c>
      <c r="I93" s="625">
        <f t="shared" si="104"/>
        <v>0</v>
      </c>
      <c r="J93" s="625">
        <f t="shared" si="104"/>
        <v>0</v>
      </c>
      <c r="K93" s="625">
        <f t="shared" si="104"/>
        <v>12143.797600000002</v>
      </c>
      <c r="L93" s="625">
        <f t="shared" si="104"/>
        <v>3000</v>
      </c>
      <c r="M93" s="625">
        <f t="shared" si="104"/>
        <v>0</v>
      </c>
      <c r="N93" s="626">
        <f t="shared" si="104"/>
        <v>3000</v>
      </c>
      <c r="O93" s="627">
        <f t="shared" si="104"/>
        <v>148725.57120000001</v>
      </c>
      <c r="P93" s="628">
        <f t="shared" si="104"/>
        <v>15636929.0408</v>
      </c>
      <c r="Q93" s="629">
        <f t="shared" si="104"/>
        <v>291</v>
      </c>
      <c r="R93" s="625">
        <f t="shared" si="104"/>
        <v>14408</v>
      </c>
      <c r="S93" s="625">
        <f t="shared" si="104"/>
        <v>0</v>
      </c>
      <c r="T93" s="625">
        <f t="shared" si="104"/>
        <v>0</v>
      </c>
      <c r="U93" s="625">
        <f t="shared" si="104"/>
        <v>0</v>
      </c>
      <c r="V93" s="625">
        <f t="shared" si="104"/>
        <v>0</v>
      </c>
      <c r="W93" s="625">
        <f t="shared" si="104"/>
        <v>0</v>
      </c>
      <c r="X93" s="625">
        <f t="shared" si="104"/>
        <v>0</v>
      </c>
      <c r="Y93" s="625">
        <f t="shared" si="104"/>
        <v>0</v>
      </c>
      <c r="Z93" s="625">
        <f t="shared" si="104"/>
        <v>14408</v>
      </c>
      <c r="AA93" s="625">
        <f t="shared" si="104"/>
        <v>3000</v>
      </c>
      <c r="AB93" s="625">
        <f t="shared" si="104"/>
        <v>0</v>
      </c>
      <c r="AC93" s="625">
        <f t="shared" si="104"/>
        <v>3000</v>
      </c>
      <c r="AD93" s="627">
        <f t="shared" si="104"/>
        <v>175896</v>
      </c>
      <c r="AE93" s="627">
        <f t="shared" si="104"/>
        <v>16090440</v>
      </c>
      <c r="AF93" s="630">
        <f t="shared" si="104"/>
        <v>35</v>
      </c>
      <c r="AG93" s="627">
        <f t="shared" si="104"/>
        <v>-453510.95920000039</v>
      </c>
      <c r="AH93" s="630">
        <f t="shared" si="104"/>
        <v>288</v>
      </c>
      <c r="AI93" s="627">
        <f t="shared" si="104"/>
        <v>16098336</v>
      </c>
      <c r="AL93" s="752"/>
      <c r="AM93" s="753"/>
    </row>
    <row r="94" spans="1:39" ht="15" customHeight="1" x14ac:dyDescent="0.2">
      <c r="A94" s="1753" t="s">
        <v>323</v>
      </c>
      <c r="B94" s="772">
        <v>109</v>
      </c>
      <c r="C94" s="773">
        <v>3803.3249999999998</v>
      </c>
      <c r="D94" s="774"/>
      <c r="E94" s="775"/>
      <c r="F94" s="775"/>
      <c r="G94" s="775"/>
      <c r="H94" s="774"/>
      <c r="I94" s="774"/>
      <c r="J94" s="793"/>
      <c r="K94" s="774">
        <f t="shared" ref="K94:K96" si="105">SUM(C94:J94)</f>
        <v>3803.3249999999998</v>
      </c>
      <c r="L94" s="784">
        <f t="shared" ref="L94:L96" si="106">300+300+400</f>
        <v>1000</v>
      </c>
      <c r="M94" s="793"/>
      <c r="N94" s="778">
        <f t="shared" ref="N94:N96" si="107">SUM(L94:M94)</f>
        <v>1000</v>
      </c>
      <c r="O94" s="772">
        <f t="shared" ref="O94:O96" si="108">(+K94*12)+N94</f>
        <v>46639.899999999994</v>
      </c>
      <c r="P94" s="772">
        <f t="shared" ref="P94:P96" si="109">+B94*O94</f>
        <v>5083749.0999999996</v>
      </c>
      <c r="Q94" s="779">
        <v>75</v>
      </c>
      <c r="R94" s="794">
        <v>5532</v>
      </c>
      <c r="S94" s="793"/>
      <c r="T94" s="793"/>
      <c r="U94" s="793"/>
      <c r="V94" s="793"/>
      <c r="W94" s="793"/>
      <c r="X94" s="793"/>
      <c r="Y94" s="793"/>
      <c r="Z94" s="774">
        <f t="shared" ref="Z94:Z96" si="110">SUM(R94:Y94)</f>
        <v>5532</v>
      </c>
      <c r="AA94" s="784">
        <f t="shared" ref="AA94:AA96" si="111">300+300+400</f>
        <v>1000</v>
      </c>
      <c r="AB94" s="793"/>
      <c r="AC94" s="782">
        <f t="shared" ref="AC94:AC96" si="112">SUM(AA94:AB94)</f>
        <v>1000</v>
      </c>
      <c r="AD94" s="773">
        <f t="shared" ref="AD94:AD96" si="113">(+Z94*12)+AC94</f>
        <v>67384</v>
      </c>
      <c r="AE94" s="778">
        <f t="shared" ref="AE94:AE96" si="114">+Q94*AD94</f>
        <v>5053800</v>
      </c>
      <c r="AF94" s="755">
        <f t="shared" ref="AF94:AF96" si="115">+B94-Q94</f>
        <v>34</v>
      </c>
      <c r="AG94" s="756">
        <f t="shared" ref="AG94:AG95" si="116">+P94-AE94</f>
        <v>29949.099999999627</v>
      </c>
      <c r="AH94" s="779">
        <v>75</v>
      </c>
      <c r="AI94" s="783">
        <f t="shared" ref="AI94:AI96" si="117">+AH94*AD94</f>
        <v>5053800</v>
      </c>
    </row>
    <row r="95" spans="1:39" ht="15" customHeight="1" x14ac:dyDescent="0.2">
      <c r="A95" s="1753" t="s">
        <v>324</v>
      </c>
      <c r="B95" s="772">
        <v>83</v>
      </c>
      <c r="C95" s="773">
        <v>5025</v>
      </c>
      <c r="D95" s="774"/>
      <c r="E95" s="775"/>
      <c r="F95" s="775"/>
      <c r="G95" s="775"/>
      <c r="H95" s="775"/>
      <c r="I95" s="774"/>
      <c r="J95" s="793"/>
      <c r="K95" s="774">
        <f t="shared" si="105"/>
        <v>5025</v>
      </c>
      <c r="L95" s="784">
        <f t="shared" si="106"/>
        <v>1000</v>
      </c>
      <c r="M95" s="793"/>
      <c r="N95" s="778">
        <f t="shared" si="107"/>
        <v>1000</v>
      </c>
      <c r="O95" s="772">
        <f t="shared" si="108"/>
        <v>61300</v>
      </c>
      <c r="P95" s="772">
        <f t="shared" si="109"/>
        <v>5087900</v>
      </c>
      <c r="Q95" s="779">
        <v>82</v>
      </c>
      <c r="R95" s="794">
        <v>5532</v>
      </c>
      <c r="S95" s="793"/>
      <c r="T95" s="793"/>
      <c r="U95" s="793"/>
      <c r="V95" s="793"/>
      <c r="W95" s="793"/>
      <c r="X95" s="793"/>
      <c r="Y95" s="793"/>
      <c r="Z95" s="774">
        <f t="shared" si="110"/>
        <v>5532</v>
      </c>
      <c r="AA95" s="784">
        <f t="shared" si="111"/>
        <v>1000</v>
      </c>
      <c r="AB95" s="793"/>
      <c r="AC95" s="782">
        <f t="shared" si="112"/>
        <v>1000</v>
      </c>
      <c r="AD95" s="773">
        <f t="shared" si="113"/>
        <v>67384</v>
      </c>
      <c r="AE95" s="778">
        <f t="shared" si="114"/>
        <v>5525488</v>
      </c>
      <c r="AF95" s="755">
        <f t="shared" si="115"/>
        <v>1</v>
      </c>
      <c r="AG95" s="756">
        <f t="shared" si="116"/>
        <v>-437588</v>
      </c>
      <c r="AH95" s="779">
        <v>87</v>
      </c>
      <c r="AI95" s="783">
        <f t="shared" si="117"/>
        <v>5862408</v>
      </c>
    </row>
    <row r="96" spans="1:39" ht="15" customHeight="1" x14ac:dyDescent="0.2">
      <c r="A96" s="1753" t="s">
        <v>324</v>
      </c>
      <c r="B96" s="772">
        <v>134</v>
      </c>
      <c r="C96" s="773">
        <v>3315.4726000000001</v>
      </c>
      <c r="D96" s="774"/>
      <c r="E96" s="775"/>
      <c r="F96" s="775"/>
      <c r="G96" s="775"/>
      <c r="H96" s="775"/>
      <c r="I96" s="774"/>
      <c r="J96" s="793"/>
      <c r="K96" s="774">
        <f t="shared" si="105"/>
        <v>3315.4726000000001</v>
      </c>
      <c r="L96" s="784">
        <f t="shared" si="106"/>
        <v>1000</v>
      </c>
      <c r="M96" s="793"/>
      <c r="N96" s="778">
        <f t="shared" si="107"/>
        <v>1000</v>
      </c>
      <c r="O96" s="772">
        <f t="shared" si="108"/>
        <v>40785.671199999997</v>
      </c>
      <c r="P96" s="772">
        <f t="shared" si="109"/>
        <v>5465279.9408</v>
      </c>
      <c r="Q96" s="779">
        <v>134</v>
      </c>
      <c r="R96" s="794">
        <v>3344</v>
      </c>
      <c r="S96" s="793"/>
      <c r="T96" s="793"/>
      <c r="U96" s="793"/>
      <c r="V96" s="793"/>
      <c r="W96" s="793"/>
      <c r="X96" s="793"/>
      <c r="Y96" s="793"/>
      <c r="Z96" s="774">
        <f t="shared" si="110"/>
        <v>3344</v>
      </c>
      <c r="AA96" s="784">
        <f t="shared" si="111"/>
        <v>1000</v>
      </c>
      <c r="AB96" s="793"/>
      <c r="AC96" s="782">
        <f t="shared" si="112"/>
        <v>1000</v>
      </c>
      <c r="AD96" s="773">
        <f t="shared" si="113"/>
        <v>41128</v>
      </c>
      <c r="AE96" s="778">
        <f t="shared" si="114"/>
        <v>5511152</v>
      </c>
      <c r="AF96" s="755">
        <f t="shared" si="115"/>
        <v>0</v>
      </c>
      <c r="AG96" s="756">
        <f>+P96-AE96</f>
        <v>-45872.059200000018</v>
      </c>
      <c r="AH96" s="779">
        <v>126</v>
      </c>
      <c r="AI96" s="783">
        <f t="shared" si="117"/>
        <v>5182128</v>
      </c>
    </row>
    <row r="97" spans="1:39" ht="15" customHeight="1" x14ac:dyDescent="0.2">
      <c r="A97" s="1754" t="s">
        <v>16116</v>
      </c>
      <c r="B97" s="795">
        <f>SUM(B98)</f>
        <v>8</v>
      </c>
      <c r="C97" s="796">
        <f t="shared" ref="C97:AI97" si="118">SUM(C98)</f>
        <v>1240.1561999999999</v>
      </c>
      <c r="D97" s="797">
        <f t="shared" si="118"/>
        <v>0</v>
      </c>
      <c r="E97" s="798">
        <f t="shared" si="118"/>
        <v>0</v>
      </c>
      <c r="F97" s="798">
        <f t="shared" si="118"/>
        <v>0</v>
      </c>
      <c r="G97" s="798">
        <f t="shared" si="118"/>
        <v>0</v>
      </c>
      <c r="H97" s="798">
        <f t="shared" si="118"/>
        <v>0</v>
      </c>
      <c r="I97" s="797">
        <f t="shared" si="118"/>
        <v>0</v>
      </c>
      <c r="J97" s="799">
        <f t="shared" si="118"/>
        <v>0</v>
      </c>
      <c r="K97" s="797">
        <f t="shared" si="118"/>
        <v>1240.1561999999999</v>
      </c>
      <c r="L97" s="800">
        <f t="shared" si="118"/>
        <v>1000</v>
      </c>
      <c r="M97" s="799">
        <f t="shared" si="118"/>
        <v>0</v>
      </c>
      <c r="N97" s="801">
        <f t="shared" si="118"/>
        <v>1000</v>
      </c>
      <c r="O97" s="795">
        <f t="shared" si="118"/>
        <v>15881.874399999999</v>
      </c>
      <c r="P97" s="795">
        <f t="shared" si="118"/>
        <v>127054.99519999999</v>
      </c>
      <c r="Q97" s="802">
        <f t="shared" si="118"/>
        <v>0</v>
      </c>
      <c r="R97" s="803">
        <f t="shared" si="118"/>
        <v>1240.1561999999999</v>
      </c>
      <c r="S97" s="799">
        <f t="shared" si="118"/>
        <v>0</v>
      </c>
      <c r="T97" s="799">
        <f t="shared" si="118"/>
        <v>0</v>
      </c>
      <c r="U97" s="799">
        <f t="shared" si="118"/>
        <v>0</v>
      </c>
      <c r="V97" s="799">
        <f t="shared" si="118"/>
        <v>0</v>
      </c>
      <c r="W97" s="799">
        <f t="shared" si="118"/>
        <v>0</v>
      </c>
      <c r="X97" s="799">
        <f t="shared" si="118"/>
        <v>0</v>
      </c>
      <c r="Y97" s="799">
        <f t="shared" si="118"/>
        <v>0</v>
      </c>
      <c r="Z97" s="799">
        <f t="shared" si="118"/>
        <v>1240.1561999999999</v>
      </c>
      <c r="AA97" s="799">
        <f t="shared" si="118"/>
        <v>1000</v>
      </c>
      <c r="AB97" s="799">
        <f t="shared" si="118"/>
        <v>0</v>
      </c>
      <c r="AC97" s="804">
        <f t="shared" si="118"/>
        <v>1000</v>
      </c>
      <c r="AD97" s="805">
        <f t="shared" si="118"/>
        <v>15881.874399999999</v>
      </c>
      <c r="AE97" s="801">
        <f t="shared" si="118"/>
        <v>0</v>
      </c>
      <c r="AF97" s="802">
        <f t="shared" si="118"/>
        <v>8</v>
      </c>
      <c r="AG97" s="806">
        <f t="shared" si="118"/>
        <v>127054.99519999999</v>
      </c>
      <c r="AH97" s="802">
        <f t="shared" si="118"/>
        <v>0</v>
      </c>
      <c r="AI97" s="807">
        <f t="shared" si="118"/>
        <v>0</v>
      </c>
    </row>
    <row r="98" spans="1:39" ht="15" customHeight="1" x14ac:dyDescent="0.2">
      <c r="A98" s="1753" t="s">
        <v>16117</v>
      </c>
      <c r="B98" s="772">
        <v>8</v>
      </c>
      <c r="C98" s="773">
        <v>1240.1561999999999</v>
      </c>
      <c r="D98" s="774"/>
      <c r="E98" s="775"/>
      <c r="F98" s="775"/>
      <c r="G98" s="775"/>
      <c r="H98" s="775"/>
      <c r="I98" s="774"/>
      <c r="J98" s="793"/>
      <c r="K98" s="774">
        <f t="shared" ref="K98" si="119">SUM(C98:J98)</f>
        <v>1240.1561999999999</v>
      </c>
      <c r="L98" s="784">
        <f t="shared" ref="L98" si="120">300+300+400</f>
        <v>1000</v>
      </c>
      <c r="M98" s="793"/>
      <c r="N98" s="778">
        <f t="shared" ref="N98" si="121">SUM(L98:M98)</f>
        <v>1000</v>
      </c>
      <c r="O98" s="772">
        <f t="shared" ref="O98" si="122">(+K98*12)+N98</f>
        <v>15881.874399999999</v>
      </c>
      <c r="P98" s="772">
        <f t="shared" ref="P98" si="123">+B98*O98</f>
        <v>127054.99519999999</v>
      </c>
      <c r="Q98" s="779">
        <v>0</v>
      </c>
      <c r="R98" s="794">
        <v>1240.1561999999999</v>
      </c>
      <c r="S98" s="793"/>
      <c r="T98" s="793"/>
      <c r="U98" s="793"/>
      <c r="V98" s="793"/>
      <c r="W98" s="793"/>
      <c r="X98" s="793"/>
      <c r="Y98" s="793"/>
      <c r="Z98" s="808">
        <f t="shared" ref="Z98" si="124">SUM(R98:Y98)</f>
        <v>1240.1561999999999</v>
      </c>
      <c r="AA98" s="808">
        <f t="shared" ref="AA98" si="125">300+300+400</f>
        <v>1000</v>
      </c>
      <c r="AB98" s="793"/>
      <c r="AC98" s="809">
        <f t="shared" ref="AC98" si="126">SUM(AA98:AB98)</f>
        <v>1000</v>
      </c>
      <c r="AD98" s="810">
        <f t="shared" ref="AD98" si="127">(+Z98*12)+AC98</f>
        <v>15881.874399999999</v>
      </c>
      <c r="AE98" s="811">
        <f t="shared" ref="AE98" si="128">+Q98*AD98</f>
        <v>0</v>
      </c>
      <c r="AF98" s="755">
        <f t="shared" ref="AF98:AF99" si="129">+B98-Q98</f>
        <v>8</v>
      </c>
      <c r="AG98" s="756">
        <f t="shared" ref="AG98:AG99" si="130">+P98-AE98</f>
        <v>127054.99519999999</v>
      </c>
      <c r="AH98" s="779"/>
      <c r="AI98" s="783">
        <f t="shared" ref="AI98:AI99" si="131">+AH98*AD98</f>
        <v>0</v>
      </c>
    </row>
    <row r="99" spans="1:39" ht="15" customHeight="1" x14ac:dyDescent="0.2">
      <c r="A99" s="1753" t="s">
        <v>16118</v>
      </c>
      <c r="B99" s="772"/>
      <c r="C99" s="773"/>
      <c r="D99" s="774"/>
      <c r="E99" s="775"/>
      <c r="F99" s="775"/>
      <c r="G99" s="775"/>
      <c r="H99" s="775"/>
      <c r="I99" s="774"/>
      <c r="J99" s="793"/>
      <c r="K99" s="774"/>
      <c r="L99" s="784"/>
      <c r="M99" s="793"/>
      <c r="N99" s="778"/>
      <c r="O99" s="772"/>
      <c r="P99" s="772"/>
      <c r="Q99" s="779"/>
      <c r="R99" s="794"/>
      <c r="S99" s="793"/>
      <c r="T99" s="793"/>
      <c r="U99" s="793"/>
      <c r="V99" s="793"/>
      <c r="W99" s="793"/>
      <c r="X99" s="793"/>
      <c r="Y99" s="793"/>
      <c r="Z99" s="793"/>
      <c r="AA99" s="793"/>
      <c r="AB99" s="793"/>
      <c r="AC99" s="812"/>
      <c r="AD99" s="813"/>
      <c r="AE99" s="814"/>
      <c r="AF99" s="755">
        <f t="shared" si="129"/>
        <v>0</v>
      </c>
      <c r="AG99" s="756">
        <f t="shared" si="130"/>
        <v>0</v>
      </c>
      <c r="AH99" s="779"/>
      <c r="AI99" s="783">
        <f t="shared" si="131"/>
        <v>0</v>
      </c>
    </row>
    <row r="100" spans="1:39" ht="12" customHeight="1" x14ac:dyDescent="0.2">
      <c r="A100" s="751" t="s">
        <v>16119</v>
      </c>
      <c r="B100" s="624">
        <f>+B101+B111+B120+B129+B138</f>
        <v>132705</v>
      </c>
      <c r="C100" s="625">
        <f t="shared" ref="C100:AI100" si="132">+C101+C111+C120+C129+C138</f>
        <v>160142</v>
      </c>
      <c r="D100" s="625">
        <f t="shared" si="132"/>
        <v>0</v>
      </c>
      <c r="E100" s="625">
        <f t="shared" si="132"/>
        <v>0</v>
      </c>
      <c r="F100" s="625">
        <f t="shared" si="132"/>
        <v>0</v>
      </c>
      <c r="G100" s="625">
        <f t="shared" si="132"/>
        <v>0</v>
      </c>
      <c r="H100" s="625">
        <f t="shared" si="132"/>
        <v>0</v>
      </c>
      <c r="I100" s="625">
        <f t="shared" si="132"/>
        <v>77225.256900000008</v>
      </c>
      <c r="J100" s="625">
        <f t="shared" si="132"/>
        <v>0</v>
      </c>
      <c r="K100" s="625">
        <f t="shared" si="132"/>
        <v>237367.25690000001</v>
      </c>
      <c r="L100" s="625">
        <f t="shared" si="132"/>
        <v>41000</v>
      </c>
      <c r="M100" s="625">
        <f t="shared" si="132"/>
        <v>0</v>
      </c>
      <c r="N100" s="626">
        <f t="shared" si="132"/>
        <v>41000</v>
      </c>
      <c r="O100" s="627">
        <f t="shared" si="132"/>
        <v>2889407.0828</v>
      </c>
      <c r="P100" s="628">
        <f t="shared" si="132"/>
        <v>5932183168.9415998</v>
      </c>
      <c r="Q100" s="629">
        <f t="shared" si="132"/>
        <v>136353</v>
      </c>
      <c r="R100" s="625">
        <f t="shared" si="132"/>
        <v>160142</v>
      </c>
      <c r="S100" s="625">
        <f t="shared" si="132"/>
        <v>0</v>
      </c>
      <c r="T100" s="625">
        <f t="shared" si="132"/>
        <v>0</v>
      </c>
      <c r="U100" s="625">
        <f t="shared" si="132"/>
        <v>0</v>
      </c>
      <c r="V100" s="625">
        <f t="shared" si="132"/>
        <v>0</v>
      </c>
      <c r="W100" s="625">
        <f t="shared" si="132"/>
        <v>0</v>
      </c>
      <c r="X100" s="625">
        <f t="shared" si="132"/>
        <v>86979</v>
      </c>
      <c r="Y100" s="625">
        <f t="shared" si="132"/>
        <v>0</v>
      </c>
      <c r="Z100" s="625">
        <f t="shared" si="132"/>
        <v>247121</v>
      </c>
      <c r="AA100" s="625">
        <f t="shared" si="132"/>
        <v>41000</v>
      </c>
      <c r="AB100" s="625">
        <f t="shared" si="132"/>
        <v>0</v>
      </c>
      <c r="AC100" s="625">
        <f t="shared" si="132"/>
        <v>41000</v>
      </c>
      <c r="AD100" s="627">
        <f t="shared" si="132"/>
        <v>3006452</v>
      </c>
      <c r="AE100" s="627">
        <f t="shared" si="132"/>
        <v>5979738696</v>
      </c>
      <c r="AF100" s="630">
        <f t="shared" si="132"/>
        <v>-3648</v>
      </c>
      <c r="AG100" s="627">
        <f t="shared" si="132"/>
        <v>-47555527.058399998</v>
      </c>
      <c r="AH100" s="630">
        <f t="shared" si="132"/>
        <v>142131</v>
      </c>
      <c r="AI100" s="627">
        <f t="shared" si="132"/>
        <v>6214622052</v>
      </c>
      <c r="AL100" s="752"/>
      <c r="AM100" s="753"/>
    </row>
    <row r="101" spans="1:39" ht="15" customHeight="1" x14ac:dyDescent="0.2">
      <c r="A101" s="1752" t="s">
        <v>328</v>
      </c>
      <c r="B101" s="759">
        <f>SUM(B102:B110)</f>
        <v>6906</v>
      </c>
      <c r="C101" s="760">
        <f t="shared" ref="C101:AI101" si="133">SUM(C102:C110)</f>
        <v>47118</v>
      </c>
      <c r="D101" s="761">
        <f t="shared" si="133"/>
        <v>0</v>
      </c>
      <c r="E101" s="762">
        <f t="shared" si="133"/>
        <v>0</v>
      </c>
      <c r="F101" s="762">
        <f t="shared" si="133"/>
        <v>0</v>
      </c>
      <c r="G101" s="762">
        <f t="shared" si="133"/>
        <v>0</v>
      </c>
      <c r="H101" s="762">
        <f t="shared" si="133"/>
        <v>0</v>
      </c>
      <c r="I101" s="761">
        <f t="shared" si="133"/>
        <v>23300</v>
      </c>
      <c r="J101" s="763">
        <f t="shared" si="133"/>
        <v>0</v>
      </c>
      <c r="K101" s="761">
        <f t="shared" si="133"/>
        <v>70418</v>
      </c>
      <c r="L101" s="764">
        <f t="shared" si="133"/>
        <v>9000</v>
      </c>
      <c r="M101" s="763">
        <f t="shared" si="133"/>
        <v>0</v>
      </c>
      <c r="N101" s="765">
        <f t="shared" si="133"/>
        <v>9000</v>
      </c>
      <c r="O101" s="759">
        <f t="shared" si="133"/>
        <v>854016</v>
      </c>
      <c r="P101" s="759">
        <f t="shared" si="133"/>
        <v>430403220</v>
      </c>
      <c r="Q101" s="766">
        <f t="shared" si="133"/>
        <v>6921</v>
      </c>
      <c r="R101" s="767">
        <f t="shared" si="133"/>
        <v>47118</v>
      </c>
      <c r="S101" s="763">
        <f t="shared" si="133"/>
        <v>0</v>
      </c>
      <c r="T101" s="763">
        <f t="shared" si="133"/>
        <v>0</v>
      </c>
      <c r="U101" s="763">
        <f t="shared" si="133"/>
        <v>0</v>
      </c>
      <c r="V101" s="763">
        <f t="shared" si="133"/>
        <v>0</v>
      </c>
      <c r="W101" s="763">
        <f t="shared" si="133"/>
        <v>0</v>
      </c>
      <c r="X101" s="763">
        <f t="shared" si="133"/>
        <v>28429</v>
      </c>
      <c r="Y101" s="763">
        <f t="shared" si="133"/>
        <v>0</v>
      </c>
      <c r="Z101" s="763">
        <f t="shared" si="133"/>
        <v>75547</v>
      </c>
      <c r="AA101" s="763">
        <f t="shared" si="133"/>
        <v>9000</v>
      </c>
      <c r="AB101" s="763">
        <f t="shared" si="133"/>
        <v>0</v>
      </c>
      <c r="AC101" s="768">
        <f t="shared" si="133"/>
        <v>9000</v>
      </c>
      <c r="AD101" s="769">
        <f t="shared" si="133"/>
        <v>915564</v>
      </c>
      <c r="AE101" s="765">
        <f t="shared" si="133"/>
        <v>488256660</v>
      </c>
      <c r="AF101" s="766">
        <f t="shared" si="133"/>
        <v>-15</v>
      </c>
      <c r="AG101" s="770">
        <f t="shared" si="133"/>
        <v>-57853440</v>
      </c>
      <c r="AH101" s="766">
        <f t="shared" si="133"/>
        <v>7113</v>
      </c>
      <c r="AI101" s="771">
        <f t="shared" si="133"/>
        <v>498156732</v>
      </c>
    </row>
    <row r="102" spans="1:39" ht="15" customHeight="1" x14ac:dyDescent="0.2">
      <c r="A102" s="1753" t="s">
        <v>329</v>
      </c>
      <c r="B102" s="772">
        <v>1</v>
      </c>
      <c r="C102" s="773">
        <v>8573</v>
      </c>
      <c r="D102" s="774"/>
      <c r="E102" s="775"/>
      <c r="F102" s="775"/>
      <c r="G102" s="775"/>
      <c r="H102" s="775"/>
      <c r="I102" s="774">
        <v>4900</v>
      </c>
      <c r="J102" s="776"/>
      <c r="K102" s="774">
        <f t="shared" ref="K102:K110" si="134">SUM(C102:J102)</f>
        <v>13473</v>
      </c>
      <c r="L102" s="784">
        <f t="shared" ref="L102:L110" si="135">300+300+400</f>
        <v>1000</v>
      </c>
      <c r="M102" s="776"/>
      <c r="N102" s="778">
        <f t="shared" ref="N102:N110" si="136">SUM(L102:M102)</f>
        <v>1000</v>
      </c>
      <c r="O102" s="772">
        <f t="shared" ref="O102:O110" si="137">(+K102*12)+N102</f>
        <v>162676</v>
      </c>
      <c r="P102" s="772">
        <f t="shared" ref="P102:P110" si="138">+B102*O102</f>
        <v>162676</v>
      </c>
      <c r="Q102" s="779">
        <v>1</v>
      </c>
      <c r="R102" s="780">
        <v>8573</v>
      </c>
      <c r="S102" s="776"/>
      <c r="T102" s="776"/>
      <c r="U102" s="776"/>
      <c r="V102" s="776"/>
      <c r="W102" s="776"/>
      <c r="X102" s="774">
        <v>4900</v>
      </c>
      <c r="Y102" s="776"/>
      <c r="Z102" s="774">
        <f t="shared" ref="Z102:Z146" si="139">SUM(R102:Y102)</f>
        <v>13473</v>
      </c>
      <c r="AA102" s="784">
        <f t="shared" ref="AA102:AA146" si="140">300+300+400</f>
        <v>1000</v>
      </c>
      <c r="AB102" s="776"/>
      <c r="AC102" s="782">
        <f t="shared" ref="AC102:AC146" si="141">SUM(AA102:AB102)</f>
        <v>1000</v>
      </c>
      <c r="AD102" s="773">
        <f t="shared" ref="AD102:AD146" si="142">(+Z102*12)+AC102</f>
        <v>162676</v>
      </c>
      <c r="AE102" s="778">
        <f t="shared" ref="AE102:AE146" si="143">+Q102*AD102</f>
        <v>162676</v>
      </c>
      <c r="AF102" s="755">
        <f t="shared" ref="AF102:AF110" si="144">+B102-Q102</f>
        <v>0</v>
      </c>
      <c r="AG102" s="756">
        <f t="shared" ref="AG102:AG110" si="145">+P102-AE102</f>
        <v>0</v>
      </c>
      <c r="AH102" s="779">
        <v>1</v>
      </c>
      <c r="AI102" s="783">
        <f>+AH102*AD102</f>
        <v>162676</v>
      </c>
    </row>
    <row r="103" spans="1:39" ht="15" customHeight="1" x14ac:dyDescent="0.2">
      <c r="A103" s="1753" t="s">
        <v>330</v>
      </c>
      <c r="B103" s="772">
        <v>2</v>
      </c>
      <c r="C103" s="773">
        <v>8573</v>
      </c>
      <c r="D103" s="774"/>
      <c r="E103" s="775"/>
      <c r="F103" s="775"/>
      <c r="G103" s="775"/>
      <c r="H103" s="775"/>
      <c r="I103" s="774">
        <v>4900</v>
      </c>
      <c r="J103" s="776"/>
      <c r="K103" s="774">
        <f t="shared" si="134"/>
        <v>13473</v>
      </c>
      <c r="L103" s="784">
        <f t="shared" si="135"/>
        <v>1000</v>
      </c>
      <c r="M103" s="776"/>
      <c r="N103" s="778">
        <f t="shared" si="136"/>
        <v>1000</v>
      </c>
      <c r="O103" s="772">
        <f t="shared" si="137"/>
        <v>162676</v>
      </c>
      <c r="P103" s="772">
        <f t="shared" si="138"/>
        <v>325352</v>
      </c>
      <c r="Q103" s="779">
        <v>2</v>
      </c>
      <c r="R103" s="780">
        <v>8573</v>
      </c>
      <c r="S103" s="776"/>
      <c r="T103" s="776"/>
      <c r="U103" s="776"/>
      <c r="V103" s="776"/>
      <c r="W103" s="776"/>
      <c r="X103" s="774">
        <v>4900</v>
      </c>
      <c r="Y103" s="776"/>
      <c r="Z103" s="774">
        <f t="shared" si="139"/>
        <v>13473</v>
      </c>
      <c r="AA103" s="784">
        <f t="shared" si="140"/>
        <v>1000</v>
      </c>
      <c r="AB103" s="776"/>
      <c r="AC103" s="782">
        <f t="shared" si="141"/>
        <v>1000</v>
      </c>
      <c r="AD103" s="773">
        <f t="shared" si="142"/>
        <v>162676</v>
      </c>
      <c r="AE103" s="778">
        <f t="shared" si="143"/>
        <v>325352</v>
      </c>
      <c r="AF103" s="755">
        <f t="shared" si="144"/>
        <v>0</v>
      </c>
      <c r="AG103" s="756">
        <f t="shared" si="145"/>
        <v>0</v>
      </c>
      <c r="AH103" s="779">
        <v>4</v>
      </c>
      <c r="AI103" s="783">
        <f t="shared" ref="AI103:AI110" si="146">+AH103*AD103</f>
        <v>650704</v>
      </c>
    </row>
    <row r="104" spans="1:39" ht="15" customHeight="1" x14ac:dyDescent="0.2">
      <c r="A104" s="1753" t="s">
        <v>331</v>
      </c>
      <c r="B104" s="772">
        <v>52</v>
      </c>
      <c r="C104" s="773">
        <v>8362</v>
      </c>
      <c r="D104" s="774"/>
      <c r="E104" s="775"/>
      <c r="F104" s="775"/>
      <c r="G104" s="775"/>
      <c r="H104" s="775"/>
      <c r="I104" s="774">
        <v>2550</v>
      </c>
      <c r="J104" s="776"/>
      <c r="K104" s="774">
        <f t="shared" si="134"/>
        <v>10912</v>
      </c>
      <c r="L104" s="784">
        <f t="shared" si="135"/>
        <v>1000</v>
      </c>
      <c r="M104" s="776"/>
      <c r="N104" s="778">
        <f t="shared" si="136"/>
        <v>1000</v>
      </c>
      <c r="O104" s="772">
        <f t="shared" si="137"/>
        <v>131944</v>
      </c>
      <c r="P104" s="772">
        <f t="shared" si="138"/>
        <v>6861088</v>
      </c>
      <c r="Q104" s="779">
        <v>53</v>
      </c>
      <c r="R104" s="780">
        <v>8362</v>
      </c>
      <c r="S104" s="776"/>
      <c r="T104" s="776"/>
      <c r="U104" s="776"/>
      <c r="V104" s="776"/>
      <c r="W104" s="776"/>
      <c r="X104" s="774">
        <v>3700</v>
      </c>
      <c r="Y104" s="776"/>
      <c r="Z104" s="774">
        <f t="shared" si="139"/>
        <v>12062</v>
      </c>
      <c r="AA104" s="784">
        <f t="shared" si="140"/>
        <v>1000</v>
      </c>
      <c r="AB104" s="776"/>
      <c r="AC104" s="782">
        <f t="shared" si="141"/>
        <v>1000</v>
      </c>
      <c r="AD104" s="773">
        <f t="shared" si="142"/>
        <v>145744</v>
      </c>
      <c r="AE104" s="778">
        <f t="shared" si="143"/>
        <v>7724432</v>
      </c>
      <c r="AF104" s="755">
        <f t="shared" si="144"/>
        <v>-1</v>
      </c>
      <c r="AG104" s="756">
        <f t="shared" si="145"/>
        <v>-863344</v>
      </c>
      <c r="AH104" s="779">
        <v>58</v>
      </c>
      <c r="AI104" s="783">
        <f t="shared" si="146"/>
        <v>8453152</v>
      </c>
    </row>
    <row r="105" spans="1:39" ht="15" customHeight="1" x14ac:dyDescent="0.2">
      <c r="A105" s="1753" t="s">
        <v>332</v>
      </c>
      <c r="B105" s="772">
        <v>560</v>
      </c>
      <c r="C105" s="773">
        <v>6910</v>
      </c>
      <c r="D105" s="774"/>
      <c r="E105" s="775"/>
      <c r="F105" s="775"/>
      <c r="G105" s="775"/>
      <c r="H105" s="775"/>
      <c r="I105" s="774">
        <v>2200</v>
      </c>
      <c r="J105" s="776"/>
      <c r="K105" s="774">
        <f t="shared" si="134"/>
        <v>9110</v>
      </c>
      <c r="L105" s="784">
        <f t="shared" si="135"/>
        <v>1000</v>
      </c>
      <c r="M105" s="776"/>
      <c r="N105" s="778">
        <f t="shared" si="136"/>
        <v>1000</v>
      </c>
      <c r="O105" s="772">
        <f t="shared" si="137"/>
        <v>110320</v>
      </c>
      <c r="P105" s="772">
        <f t="shared" si="138"/>
        <v>61779200</v>
      </c>
      <c r="Q105" s="779">
        <v>571</v>
      </c>
      <c r="R105" s="780">
        <v>6910</v>
      </c>
      <c r="S105" s="776"/>
      <c r="T105" s="776"/>
      <c r="U105" s="776"/>
      <c r="V105" s="776"/>
      <c r="W105" s="776"/>
      <c r="X105" s="774">
        <v>3000</v>
      </c>
      <c r="Y105" s="776"/>
      <c r="Z105" s="774">
        <f t="shared" si="139"/>
        <v>9910</v>
      </c>
      <c r="AA105" s="784">
        <f t="shared" si="140"/>
        <v>1000</v>
      </c>
      <c r="AB105" s="776"/>
      <c r="AC105" s="782">
        <f t="shared" si="141"/>
        <v>1000</v>
      </c>
      <c r="AD105" s="773">
        <f t="shared" si="142"/>
        <v>119920</v>
      </c>
      <c r="AE105" s="778">
        <f t="shared" si="143"/>
        <v>68474320</v>
      </c>
      <c r="AF105" s="755">
        <f t="shared" si="144"/>
        <v>-11</v>
      </c>
      <c r="AG105" s="756">
        <f t="shared" si="145"/>
        <v>-6695120</v>
      </c>
      <c r="AH105" s="779">
        <v>571</v>
      </c>
      <c r="AI105" s="783">
        <f t="shared" si="146"/>
        <v>68474320</v>
      </c>
    </row>
    <row r="106" spans="1:39" ht="15" customHeight="1" x14ac:dyDescent="0.2">
      <c r="A106" s="1753" t="s">
        <v>333</v>
      </c>
      <c r="B106" s="772">
        <v>1314</v>
      </c>
      <c r="C106" s="773">
        <v>4279</v>
      </c>
      <c r="D106" s="774"/>
      <c r="E106" s="775"/>
      <c r="F106" s="775"/>
      <c r="G106" s="775"/>
      <c r="H106" s="775"/>
      <c r="I106" s="774">
        <v>2200</v>
      </c>
      <c r="J106" s="776"/>
      <c r="K106" s="774">
        <f t="shared" si="134"/>
        <v>6479</v>
      </c>
      <c r="L106" s="784">
        <f t="shared" si="135"/>
        <v>1000</v>
      </c>
      <c r="M106" s="776"/>
      <c r="N106" s="778">
        <f t="shared" si="136"/>
        <v>1000</v>
      </c>
      <c r="O106" s="772">
        <f t="shared" si="137"/>
        <v>78748</v>
      </c>
      <c r="P106" s="772">
        <f t="shared" si="138"/>
        <v>103474872</v>
      </c>
      <c r="Q106" s="779">
        <v>1289</v>
      </c>
      <c r="R106" s="780">
        <v>4279</v>
      </c>
      <c r="S106" s="776"/>
      <c r="T106" s="776"/>
      <c r="U106" s="776"/>
      <c r="V106" s="776"/>
      <c r="W106" s="776"/>
      <c r="X106" s="774">
        <v>4279</v>
      </c>
      <c r="Y106" s="776"/>
      <c r="Z106" s="774">
        <f t="shared" si="139"/>
        <v>8558</v>
      </c>
      <c r="AA106" s="784">
        <f t="shared" si="140"/>
        <v>1000</v>
      </c>
      <c r="AB106" s="776"/>
      <c r="AC106" s="782">
        <f t="shared" si="141"/>
        <v>1000</v>
      </c>
      <c r="AD106" s="773">
        <f t="shared" si="142"/>
        <v>103696</v>
      </c>
      <c r="AE106" s="778">
        <f t="shared" si="143"/>
        <v>133664144</v>
      </c>
      <c r="AF106" s="755">
        <f t="shared" si="144"/>
        <v>25</v>
      </c>
      <c r="AG106" s="756">
        <f t="shared" si="145"/>
        <v>-30189272</v>
      </c>
      <c r="AH106" s="779">
        <v>1291</v>
      </c>
      <c r="AI106" s="783">
        <f t="shared" si="146"/>
        <v>133871536</v>
      </c>
    </row>
    <row r="107" spans="1:39" ht="15" customHeight="1" x14ac:dyDescent="0.2">
      <c r="A107" s="1753" t="s">
        <v>334</v>
      </c>
      <c r="B107" s="772">
        <v>1392</v>
      </c>
      <c r="C107" s="773">
        <v>3254</v>
      </c>
      <c r="D107" s="774"/>
      <c r="E107" s="775"/>
      <c r="F107" s="775"/>
      <c r="G107" s="775"/>
      <c r="H107" s="775"/>
      <c r="I107" s="774">
        <v>1800</v>
      </c>
      <c r="J107" s="776"/>
      <c r="K107" s="774">
        <f t="shared" si="134"/>
        <v>5054</v>
      </c>
      <c r="L107" s="784">
        <f t="shared" si="135"/>
        <v>1000</v>
      </c>
      <c r="M107" s="776"/>
      <c r="N107" s="778">
        <f t="shared" si="136"/>
        <v>1000</v>
      </c>
      <c r="O107" s="772">
        <f t="shared" si="137"/>
        <v>61648</v>
      </c>
      <c r="P107" s="772">
        <f t="shared" si="138"/>
        <v>85814016</v>
      </c>
      <c r="Q107" s="779">
        <v>1406</v>
      </c>
      <c r="R107" s="780">
        <v>3254</v>
      </c>
      <c r="S107" s="776"/>
      <c r="T107" s="776"/>
      <c r="U107" s="776"/>
      <c r="V107" s="776"/>
      <c r="W107" s="776"/>
      <c r="X107" s="774">
        <v>2750</v>
      </c>
      <c r="Y107" s="776"/>
      <c r="Z107" s="774">
        <f t="shared" si="139"/>
        <v>6004</v>
      </c>
      <c r="AA107" s="784">
        <f t="shared" si="140"/>
        <v>1000</v>
      </c>
      <c r="AB107" s="776"/>
      <c r="AC107" s="782">
        <f t="shared" si="141"/>
        <v>1000</v>
      </c>
      <c r="AD107" s="773">
        <f t="shared" si="142"/>
        <v>73048</v>
      </c>
      <c r="AE107" s="778">
        <f t="shared" si="143"/>
        <v>102705488</v>
      </c>
      <c r="AF107" s="755">
        <f t="shared" si="144"/>
        <v>-14</v>
      </c>
      <c r="AG107" s="756">
        <f t="shared" si="145"/>
        <v>-16891472</v>
      </c>
      <c r="AH107" s="779">
        <v>1417</v>
      </c>
      <c r="AI107" s="783">
        <f t="shared" si="146"/>
        <v>103509016</v>
      </c>
    </row>
    <row r="108" spans="1:39" ht="15" customHeight="1" x14ac:dyDescent="0.2">
      <c r="A108" s="1753" t="s">
        <v>335</v>
      </c>
      <c r="B108" s="772">
        <v>964</v>
      </c>
      <c r="C108" s="773">
        <v>2705</v>
      </c>
      <c r="D108" s="774"/>
      <c r="E108" s="775"/>
      <c r="F108" s="775"/>
      <c r="G108" s="775"/>
      <c r="H108" s="775"/>
      <c r="I108" s="774">
        <v>1650</v>
      </c>
      <c r="J108" s="776"/>
      <c r="K108" s="774">
        <f t="shared" si="134"/>
        <v>4355</v>
      </c>
      <c r="L108" s="784">
        <f t="shared" si="135"/>
        <v>1000</v>
      </c>
      <c r="M108" s="776"/>
      <c r="N108" s="778">
        <f t="shared" si="136"/>
        <v>1000</v>
      </c>
      <c r="O108" s="772">
        <f t="shared" si="137"/>
        <v>53260</v>
      </c>
      <c r="P108" s="772">
        <f t="shared" si="138"/>
        <v>51342640</v>
      </c>
      <c r="Q108" s="779">
        <v>1020</v>
      </c>
      <c r="R108" s="780">
        <v>2705</v>
      </c>
      <c r="S108" s="776"/>
      <c r="T108" s="776"/>
      <c r="U108" s="776"/>
      <c r="V108" s="776"/>
      <c r="W108" s="776"/>
      <c r="X108" s="774">
        <v>1750</v>
      </c>
      <c r="Y108" s="776"/>
      <c r="Z108" s="774">
        <f t="shared" si="139"/>
        <v>4455</v>
      </c>
      <c r="AA108" s="784">
        <f t="shared" si="140"/>
        <v>1000</v>
      </c>
      <c r="AB108" s="776"/>
      <c r="AC108" s="782">
        <f t="shared" si="141"/>
        <v>1000</v>
      </c>
      <c r="AD108" s="773">
        <f t="shared" si="142"/>
        <v>54460</v>
      </c>
      <c r="AE108" s="778">
        <f t="shared" si="143"/>
        <v>55549200</v>
      </c>
      <c r="AF108" s="755">
        <f t="shared" si="144"/>
        <v>-56</v>
      </c>
      <c r="AG108" s="756">
        <f t="shared" si="145"/>
        <v>-4206560</v>
      </c>
      <c r="AH108" s="779">
        <v>1022</v>
      </c>
      <c r="AI108" s="783">
        <f t="shared" si="146"/>
        <v>55658120</v>
      </c>
    </row>
    <row r="109" spans="1:39" ht="15" customHeight="1" x14ac:dyDescent="0.2">
      <c r="A109" s="1753" t="s">
        <v>336</v>
      </c>
      <c r="B109" s="772">
        <v>1016</v>
      </c>
      <c r="C109" s="773">
        <v>2258</v>
      </c>
      <c r="D109" s="774"/>
      <c r="E109" s="775"/>
      <c r="F109" s="775"/>
      <c r="G109" s="775"/>
      <c r="H109" s="775"/>
      <c r="I109" s="774">
        <v>1650</v>
      </c>
      <c r="J109" s="776"/>
      <c r="K109" s="774">
        <f t="shared" si="134"/>
        <v>3908</v>
      </c>
      <c r="L109" s="784">
        <f t="shared" si="135"/>
        <v>1000</v>
      </c>
      <c r="M109" s="776"/>
      <c r="N109" s="778">
        <f t="shared" si="136"/>
        <v>1000</v>
      </c>
      <c r="O109" s="772">
        <f t="shared" si="137"/>
        <v>47896</v>
      </c>
      <c r="P109" s="772">
        <f t="shared" si="138"/>
        <v>48662336</v>
      </c>
      <c r="Q109" s="779">
        <v>997</v>
      </c>
      <c r="R109" s="780">
        <v>2258</v>
      </c>
      <c r="S109" s="776"/>
      <c r="T109" s="776"/>
      <c r="U109" s="776"/>
      <c r="V109" s="776"/>
      <c r="W109" s="776"/>
      <c r="X109" s="774">
        <v>1650</v>
      </c>
      <c r="Y109" s="776"/>
      <c r="Z109" s="774">
        <f t="shared" si="139"/>
        <v>3908</v>
      </c>
      <c r="AA109" s="784">
        <f t="shared" si="140"/>
        <v>1000</v>
      </c>
      <c r="AB109" s="776"/>
      <c r="AC109" s="782">
        <f t="shared" si="141"/>
        <v>1000</v>
      </c>
      <c r="AD109" s="773">
        <f t="shared" si="142"/>
        <v>47896</v>
      </c>
      <c r="AE109" s="778">
        <f t="shared" si="143"/>
        <v>47752312</v>
      </c>
      <c r="AF109" s="755">
        <f t="shared" si="144"/>
        <v>19</v>
      </c>
      <c r="AG109" s="756">
        <f t="shared" si="145"/>
        <v>910024</v>
      </c>
      <c r="AH109" s="779">
        <v>997</v>
      </c>
      <c r="AI109" s="783">
        <f t="shared" si="146"/>
        <v>47752312</v>
      </c>
    </row>
    <row r="110" spans="1:39" ht="15" customHeight="1" x14ac:dyDescent="0.2">
      <c r="A110" s="1753" t="s">
        <v>337</v>
      </c>
      <c r="B110" s="772">
        <v>1605</v>
      </c>
      <c r="C110" s="773">
        <v>2204</v>
      </c>
      <c r="D110" s="774"/>
      <c r="E110" s="775"/>
      <c r="F110" s="775"/>
      <c r="G110" s="775"/>
      <c r="H110" s="775"/>
      <c r="I110" s="774">
        <v>1450</v>
      </c>
      <c r="J110" s="776"/>
      <c r="K110" s="774">
        <f t="shared" si="134"/>
        <v>3654</v>
      </c>
      <c r="L110" s="784">
        <f t="shared" si="135"/>
        <v>1000</v>
      </c>
      <c r="M110" s="776"/>
      <c r="N110" s="778">
        <f t="shared" si="136"/>
        <v>1000</v>
      </c>
      <c r="O110" s="772">
        <f t="shared" si="137"/>
        <v>44848</v>
      </c>
      <c r="P110" s="772">
        <f t="shared" si="138"/>
        <v>71981040</v>
      </c>
      <c r="Q110" s="779">
        <v>1582</v>
      </c>
      <c r="R110" s="780">
        <v>2204</v>
      </c>
      <c r="S110" s="776"/>
      <c r="T110" s="776"/>
      <c r="U110" s="776"/>
      <c r="V110" s="776"/>
      <c r="W110" s="776"/>
      <c r="X110" s="774">
        <v>1500</v>
      </c>
      <c r="Y110" s="776"/>
      <c r="Z110" s="774">
        <f t="shared" si="139"/>
        <v>3704</v>
      </c>
      <c r="AA110" s="784">
        <f t="shared" si="140"/>
        <v>1000</v>
      </c>
      <c r="AB110" s="776"/>
      <c r="AC110" s="782">
        <f t="shared" si="141"/>
        <v>1000</v>
      </c>
      <c r="AD110" s="773">
        <f t="shared" si="142"/>
        <v>45448</v>
      </c>
      <c r="AE110" s="778">
        <f t="shared" si="143"/>
        <v>71898736</v>
      </c>
      <c r="AF110" s="755">
        <f t="shared" si="144"/>
        <v>23</v>
      </c>
      <c r="AG110" s="756">
        <f t="shared" si="145"/>
        <v>82304</v>
      </c>
      <c r="AH110" s="779">
        <f>1583+169</f>
        <v>1752</v>
      </c>
      <c r="AI110" s="783">
        <f t="shared" si="146"/>
        <v>79624896</v>
      </c>
    </row>
    <row r="111" spans="1:39" ht="15" customHeight="1" x14ac:dyDescent="0.2">
      <c r="A111" s="1752" t="s">
        <v>338</v>
      </c>
      <c r="B111" s="759">
        <f>SUM(B112:B119)</f>
        <v>2603</v>
      </c>
      <c r="C111" s="760">
        <f t="shared" ref="C111:AI111" si="147">SUM(C112:C119)</f>
        <v>38545</v>
      </c>
      <c r="D111" s="761">
        <f t="shared" si="147"/>
        <v>0</v>
      </c>
      <c r="E111" s="762">
        <f t="shared" si="147"/>
        <v>0</v>
      </c>
      <c r="F111" s="762">
        <f t="shared" si="147"/>
        <v>0</v>
      </c>
      <c r="G111" s="762">
        <f t="shared" si="147"/>
        <v>0</v>
      </c>
      <c r="H111" s="762">
        <f t="shared" si="147"/>
        <v>0</v>
      </c>
      <c r="I111" s="761">
        <f t="shared" si="147"/>
        <v>16050</v>
      </c>
      <c r="J111" s="763">
        <f t="shared" si="147"/>
        <v>0</v>
      </c>
      <c r="K111" s="761">
        <f t="shared" si="147"/>
        <v>54595</v>
      </c>
      <c r="L111" s="764">
        <f t="shared" si="147"/>
        <v>8000</v>
      </c>
      <c r="M111" s="763">
        <f t="shared" si="147"/>
        <v>0</v>
      </c>
      <c r="N111" s="765">
        <f t="shared" si="147"/>
        <v>8000</v>
      </c>
      <c r="O111" s="759">
        <f t="shared" si="147"/>
        <v>663140</v>
      </c>
      <c r="P111" s="759">
        <f t="shared" si="147"/>
        <v>178123544</v>
      </c>
      <c r="Q111" s="766">
        <f t="shared" si="147"/>
        <v>2827</v>
      </c>
      <c r="R111" s="815">
        <f t="shared" si="147"/>
        <v>38545</v>
      </c>
      <c r="S111" s="763">
        <f t="shared" si="147"/>
        <v>0</v>
      </c>
      <c r="T111" s="763">
        <f t="shared" si="147"/>
        <v>0</v>
      </c>
      <c r="U111" s="763">
        <f t="shared" si="147"/>
        <v>0</v>
      </c>
      <c r="V111" s="763">
        <f t="shared" si="147"/>
        <v>0</v>
      </c>
      <c r="W111" s="763">
        <f t="shared" si="147"/>
        <v>0</v>
      </c>
      <c r="X111" s="763">
        <f t="shared" si="147"/>
        <v>20750</v>
      </c>
      <c r="Y111" s="763">
        <f t="shared" si="147"/>
        <v>0</v>
      </c>
      <c r="Z111" s="763">
        <f t="shared" si="147"/>
        <v>59295</v>
      </c>
      <c r="AA111" s="763">
        <f t="shared" si="147"/>
        <v>8000</v>
      </c>
      <c r="AB111" s="763">
        <f t="shared" si="147"/>
        <v>0</v>
      </c>
      <c r="AC111" s="768">
        <f t="shared" si="147"/>
        <v>8000</v>
      </c>
      <c r="AD111" s="769">
        <f t="shared" si="147"/>
        <v>719540</v>
      </c>
      <c r="AE111" s="765">
        <f t="shared" si="147"/>
        <v>187748584</v>
      </c>
      <c r="AF111" s="766">
        <f t="shared" si="147"/>
        <v>-224</v>
      </c>
      <c r="AG111" s="770">
        <f t="shared" si="147"/>
        <v>-9625040</v>
      </c>
      <c r="AH111" s="766">
        <f t="shared" si="147"/>
        <v>2834</v>
      </c>
      <c r="AI111" s="771">
        <f t="shared" si="147"/>
        <v>188515892</v>
      </c>
    </row>
    <row r="112" spans="1:39" ht="15" customHeight="1" x14ac:dyDescent="0.2">
      <c r="A112" s="1753" t="s">
        <v>330</v>
      </c>
      <c r="B112" s="772">
        <v>0</v>
      </c>
      <c r="C112" s="773">
        <v>8573</v>
      </c>
      <c r="D112" s="774"/>
      <c r="E112" s="775"/>
      <c r="F112" s="775"/>
      <c r="G112" s="775"/>
      <c r="H112" s="775"/>
      <c r="I112" s="774">
        <v>2550</v>
      </c>
      <c r="J112" s="776"/>
      <c r="K112" s="774">
        <f t="shared" ref="K112:K117" si="148">SUM(C112:J112)</f>
        <v>11123</v>
      </c>
      <c r="L112" s="784">
        <f t="shared" ref="L112:L119" si="149">300+300+400</f>
        <v>1000</v>
      </c>
      <c r="M112" s="776"/>
      <c r="N112" s="778">
        <f t="shared" ref="N112:N119" si="150">SUM(L112:M112)</f>
        <v>1000</v>
      </c>
      <c r="O112" s="772">
        <f t="shared" ref="O112:O117" si="151">(+K112*12)+N112</f>
        <v>134476</v>
      </c>
      <c r="P112" s="772">
        <f t="shared" ref="P112:P119" si="152">+B112*O112</f>
        <v>0</v>
      </c>
      <c r="Q112" s="779">
        <v>0</v>
      </c>
      <c r="R112" s="780">
        <v>8573</v>
      </c>
      <c r="S112" s="776"/>
      <c r="T112" s="776"/>
      <c r="U112" s="776"/>
      <c r="V112" s="776"/>
      <c r="W112" s="776"/>
      <c r="X112" s="774">
        <v>4900</v>
      </c>
      <c r="Y112" s="776"/>
      <c r="Z112" s="774">
        <f t="shared" si="139"/>
        <v>13473</v>
      </c>
      <c r="AA112" s="784">
        <f t="shared" si="140"/>
        <v>1000</v>
      </c>
      <c r="AB112" s="776"/>
      <c r="AC112" s="782">
        <f t="shared" si="141"/>
        <v>1000</v>
      </c>
      <c r="AD112" s="773">
        <f t="shared" si="142"/>
        <v>162676</v>
      </c>
      <c r="AE112" s="778">
        <f t="shared" si="143"/>
        <v>0</v>
      </c>
      <c r="AF112" s="755">
        <f t="shared" ref="AF112:AF119" si="153">+B112-Q112</f>
        <v>0</v>
      </c>
      <c r="AG112" s="756">
        <f t="shared" ref="AG112:AG119" si="154">+P112-AE112</f>
        <v>0</v>
      </c>
      <c r="AH112" s="779">
        <v>0</v>
      </c>
      <c r="AI112" s="783">
        <f t="shared" ref="AI112:AI119" si="155">+AH112*AD112</f>
        <v>0</v>
      </c>
    </row>
    <row r="113" spans="1:35" ht="15" customHeight="1" x14ac:dyDescent="0.2">
      <c r="A113" s="1753" t="s">
        <v>331</v>
      </c>
      <c r="B113" s="772">
        <v>5</v>
      </c>
      <c r="C113" s="773">
        <v>8362</v>
      </c>
      <c r="D113" s="774"/>
      <c r="E113" s="775"/>
      <c r="F113" s="775"/>
      <c r="G113" s="775"/>
      <c r="H113" s="775"/>
      <c r="I113" s="774">
        <v>2550</v>
      </c>
      <c r="J113" s="776"/>
      <c r="K113" s="774">
        <f t="shared" si="148"/>
        <v>10912</v>
      </c>
      <c r="L113" s="784">
        <f t="shared" si="149"/>
        <v>1000</v>
      </c>
      <c r="M113" s="776"/>
      <c r="N113" s="778">
        <f t="shared" si="150"/>
        <v>1000</v>
      </c>
      <c r="O113" s="772">
        <f t="shared" si="151"/>
        <v>131944</v>
      </c>
      <c r="P113" s="772">
        <f t="shared" si="152"/>
        <v>659720</v>
      </c>
      <c r="Q113" s="779">
        <v>6</v>
      </c>
      <c r="R113" s="780">
        <v>8362</v>
      </c>
      <c r="S113" s="776"/>
      <c r="T113" s="776"/>
      <c r="U113" s="776"/>
      <c r="V113" s="776"/>
      <c r="W113" s="776"/>
      <c r="X113" s="774">
        <v>4900</v>
      </c>
      <c r="Y113" s="776"/>
      <c r="Z113" s="774">
        <f t="shared" si="139"/>
        <v>13262</v>
      </c>
      <c r="AA113" s="784">
        <f t="shared" si="140"/>
        <v>1000</v>
      </c>
      <c r="AB113" s="776"/>
      <c r="AC113" s="782">
        <f t="shared" si="141"/>
        <v>1000</v>
      </c>
      <c r="AD113" s="773">
        <f t="shared" si="142"/>
        <v>160144</v>
      </c>
      <c r="AE113" s="778">
        <f t="shared" si="143"/>
        <v>960864</v>
      </c>
      <c r="AF113" s="755">
        <f t="shared" si="153"/>
        <v>-1</v>
      </c>
      <c r="AG113" s="756">
        <f t="shared" si="154"/>
        <v>-301144</v>
      </c>
      <c r="AH113" s="779">
        <v>7</v>
      </c>
      <c r="AI113" s="783">
        <f t="shared" si="155"/>
        <v>1121008</v>
      </c>
    </row>
    <row r="114" spans="1:35" ht="15" customHeight="1" x14ac:dyDescent="0.2">
      <c r="A114" s="1753" t="s">
        <v>332</v>
      </c>
      <c r="B114" s="772">
        <v>355</v>
      </c>
      <c r="C114" s="773">
        <v>6910</v>
      </c>
      <c r="D114" s="774"/>
      <c r="E114" s="775"/>
      <c r="F114" s="775"/>
      <c r="G114" s="775"/>
      <c r="H114" s="775"/>
      <c r="I114" s="774">
        <v>2200</v>
      </c>
      <c r="J114" s="776"/>
      <c r="K114" s="774">
        <f t="shared" si="148"/>
        <v>9110</v>
      </c>
      <c r="L114" s="784">
        <f t="shared" si="149"/>
        <v>1000</v>
      </c>
      <c r="M114" s="776"/>
      <c r="N114" s="778">
        <f t="shared" si="150"/>
        <v>1000</v>
      </c>
      <c r="O114" s="772">
        <f t="shared" si="151"/>
        <v>110320</v>
      </c>
      <c r="P114" s="772">
        <f t="shared" si="152"/>
        <v>39163600</v>
      </c>
      <c r="Q114" s="779">
        <v>322</v>
      </c>
      <c r="R114" s="780">
        <v>6910</v>
      </c>
      <c r="S114" s="776"/>
      <c r="T114" s="776"/>
      <c r="U114" s="776"/>
      <c r="V114" s="776"/>
      <c r="W114" s="776"/>
      <c r="X114" s="774">
        <v>2200</v>
      </c>
      <c r="Y114" s="776"/>
      <c r="Z114" s="774">
        <f t="shared" si="139"/>
        <v>9110</v>
      </c>
      <c r="AA114" s="784">
        <f t="shared" si="140"/>
        <v>1000</v>
      </c>
      <c r="AB114" s="776"/>
      <c r="AC114" s="782">
        <f t="shared" si="141"/>
        <v>1000</v>
      </c>
      <c r="AD114" s="773">
        <f t="shared" si="142"/>
        <v>110320</v>
      </c>
      <c r="AE114" s="778">
        <f t="shared" si="143"/>
        <v>35523040</v>
      </c>
      <c r="AF114" s="755">
        <f t="shared" si="153"/>
        <v>33</v>
      </c>
      <c r="AG114" s="756">
        <f t="shared" si="154"/>
        <v>3640560</v>
      </c>
      <c r="AH114" s="779">
        <v>326</v>
      </c>
      <c r="AI114" s="783">
        <f t="shared" si="155"/>
        <v>35964320</v>
      </c>
    </row>
    <row r="115" spans="1:35" ht="15" customHeight="1" x14ac:dyDescent="0.2">
      <c r="A115" s="1753" t="s">
        <v>333</v>
      </c>
      <c r="B115" s="772">
        <v>530</v>
      </c>
      <c r="C115" s="773">
        <v>4279</v>
      </c>
      <c r="D115" s="774"/>
      <c r="E115" s="775"/>
      <c r="F115" s="775"/>
      <c r="G115" s="775"/>
      <c r="H115" s="775"/>
      <c r="I115" s="774">
        <v>2200</v>
      </c>
      <c r="J115" s="776"/>
      <c r="K115" s="774">
        <f t="shared" si="148"/>
        <v>6479</v>
      </c>
      <c r="L115" s="784">
        <f t="shared" si="149"/>
        <v>1000</v>
      </c>
      <c r="M115" s="776"/>
      <c r="N115" s="778">
        <f t="shared" si="150"/>
        <v>1000</v>
      </c>
      <c r="O115" s="772">
        <f t="shared" si="151"/>
        <v>78748</v>
      </c>
      <c r="P115" s="772">
        <f t="shared" si="152"/>
        <v>41736440</v>
      </c>
      <c r="Q115" s="779">
        <v>507</v>
      </c>
      <c r="R115" s="780">
        <v>4279</v>
      </c>
      <c r="S115" s="776"/>
      <c r="T115" s="776"/>
      <c r="U115" s="776"/>
      <c r="V115" s="776"/>
      <c r="W115" s="776"/>
      <c r="X115" s="774">
        <v>2200</v>
      </c>
      <c r="Y115" s="776"/>
      <c r="Z115" s="774">
        <f t="shared" si="139"/>
        <v>6479</v>
      </c>
      <c r="AA115" s="784">
        <f t="shared" si="140"/>
        <v>1000</v>
      </c>
      <c r="AB115" s="776"/>
      <c r="AC115" s="782">
        <f t="shared" si="141"/>
        <v>1000</v>
      </c>
      <c r="AD115" s="773">
        <f t="shared" si="142"/>
        <v>78748</v>
      </c>
      <c r="AE115" s="778">
        <f t="shared" si="143"/>
        <v>39925236</v>
      </c>
      <c r="AF115" s="755">
        <f t="shared" si="153"/>
        <v>23</v>
      </c>
      <c r="AG115" s="756">
        <f t="shared" si="154"/>
        <v>1811204</v>
      </c>
      <c r="AH115" s="779">
        <v>509</v>
      </c>
      <c r="AI115" s="783">
        <f t="shared" si="155"/>
        <v>40082732</v>
      </c>
    </row>
    <row r="116" spans="1:35" ht="15" customHeight="1" x14ac:dyDescent="0.2">
      <c r="A116" s="1753" t="s">
        <v>334</v>
      </c>
      <c r="B116" s="772">
        <v>636</v>
      </c>
      <c r="C116" s="773">
        <v>3254</v>
      </c>
      <c r="D116" s="774"/>
      <c r="E116" s="775"/>
      <c r="F116" s="775"/>
      <c r="G116" s="775"/>
      <c r="H116" s="775"/>
      <c r="I116" s="774">
        <v>1800</v>
      </c>
      <c r="J116" s="776"/>
      <c r="K116" s="774">
        <f t="shared" si="148"/>
        <v>5054</v>
      </c>
      <c r="L116" s="784">
        <f t="shared" si="149"/>
        <v>1000</v>
      </c>
      <c r="M116" s="776"/>
      <c r="N116" s="778">
        <f t="shared" si="150"/>
        <v>1000</v>
      </c>
      <c r="O116" s="772">
        <f t="shared" si="151"/>
        <v>61648</v>
      </c>
      <c r="P116" s="772">
        <f t="shared" si="152"/>
        <v>39208128</v>
      </c>
      <c r="Q116" s="779">
        <v>626</v>
      </c>
      <c r="R116" s="780">
        <v>3254</v>
      </c>
      <c r="S116" s="776"/>
      <c r="T116" s="776"/>
      <c r="U116" s="776"/>
      <c r="V116" s="776"/>
      <c r="W116" s="776"/>
      <c r="X116" s="774">
        <v>1800</v>
      </c>
      <c r="Y116" s="776"/>
      <c r="Z116" s="774">
        <f t="shared" si="139"/>
        <v>5054</v>
      </c>
      <c r="AA116" s="784">
        <f t="shared" si="140"/>
        <v>1000</v>
      </c>
      <c r="AB116" s="776"/>
      <c r="AC116" s="782">
        <f t="shared" si="141"/>
        <v>1000</v>
      </c>
      <c r="AD116" s="773">
        <f t="shared" si="142"/>
        <v>61648</v>
      </c>
      <c r="AE116" s="778">
        <f t="shared" si="143"/>
        <v>38591648</v>
      </c>
      <c r="AF116" s="755">
        <f t="shared" si="153"/>
        <v>10</v>
      </c>
      <c r="AG116" s="756">
        <f t="shared" si="154"/>
        <v>616480</v>
      </c>
      <c r="AH116" s="779">
        <v>627</v>
      </c>
      <c r="AI116" s="783">
        <f t="shared" si="155"/>
        <v>38653296</v>
      </c>
    </row>
    <row r="117" spans="1:35" ht="15" customHeight="1" x14ac:dyDescent="0.2">
      <c r="A117" s="1753" t="s">
        <v>335</v>
      </c>
      <c r="B117" s="772">
        <v>1076</v>
      </c>
      <c r="C117" s="773">
        <v>2705</v>
      </c>
      <c r="D117" s="774"/>
      <c r="E117" s="775"/>
      <c r="F117" s="775"/>
      <c r="G117" s="775"/>
      <c r="H117" s="775"/>
      <c r="I117" s="774">
        <v>1650</v>
      </c>
      <c r="J117" s="776"/>
      <c r="K117" s="774">
        <f t="shared" si="148"/>
        <v>4355</v>
      </c>
      <c r="L117" s="784">
        <f t="shared" si="149"/>
        <v>1000</v>
      </c>
      <c r="M117" s="776"/>
      <c r="N117" s="778">
        <f t="shared" si="150"/>
        <v>1000</v>
      </c>
      <c r="O117" s="772">
        <f t="shared" si="151"/>
        <v>53260</v>
      </c>
      <c r="P117" s="772">
        <f t="shared" si="152"/>
        <v>57307760</v>
      </c>
      <c r="Q117" s="779">
        <v>1365</v>
      </c>
      <c r="R117" s="780">
        <v>2705</v>
      </c>
      <c r="S117" s="776"/>
      <c r="T117" s="776"/>
      <c r="U117" s="776"/>
      <c r="V117" s="776"/>
      <c r="W117" s="776"/>
      <c r="X117" s="774">
        <v>1650</v>
      </c>
      <c r="Y117" s="776"/>
      <c r="Z117" s="774">
        <f t="shared" si="139"/>
        <v>4355</v>
      </c>
      <c r="AA117" s="784">
        <f t="shared" si="140"/>
        <v>1000</v>
      </c>
      <c r="AB117" s="776"/>
      <c r="AC117" s="782">
        <f t="shared" si="141"/>
        <v>1000</v>
      </c>
      <c r="AD117" s="773">
        <f t="shared" si="142"/>
        <v>53260</v>
      </c>
      <c r="AE117" s="778">
        <f t="shared" si="143"/>
        <v>72699900</v>
      </c>
      <c r="AF117" s="755">
        <f t="shared" si="153"/>
        <v>-289</v>
      </c>
      <c r="AG117" s="756">
        <f t="shared" si="154"/>
        <v>-15392140</v>
      </c>
      <c r="AH117" s="779">
        <v>1364</v>
      </c>
      <c r="AI117" s="783">
        <f t="shared" si="155"/>
        <v>72646640</v>
      </c>
    </row>
    <row r="118" spans="1:35" ht="15" customHeight="1" x14ac:dyDescent="0.2">
      <c r="A118" s="1753" t="s">
        <v>336</v>
      </c>
      <c r="B118" s="772">
        <v>1</v>
      </c>
      <c r="C118" s="773">
        <v>2258</v>
      </c>
      <c r="D118" s="774"/>
      <c r="E118" s="775"/>
      <c r="F118" s="775"/>
      <c r="G118" s="775"/>
      <c r="H118" s="775"/>
      <c r="I118" s="774">
        <v>1650</v>
      </c>
      <c r="J118" s="776"/>
      <c r="K118" s="774">
        <f>SUM(C118:J118)</f>
        <v>3908</v>
      </c>
      <c r="L118" s="784">
        <f t="shared" si="149"/>
        <v>1000</v>
      </c>
      <c r="M118" s="776"/>
      <c r="N118" s="778">
        <f t="shared" si="150"/>
        <v>1000</v>
      </c>
      <c r="O118" s="772">
        <f>(+K118*12)+N118</f>
        <v>47896</v>
      </c>
      <c r="P118" s="772">
        <f t="shared" si="152"/>
        <v>47896</v>
      </c>
      <c r="Q118" s="779">
        <v>1</v>
      </c>
      <c r="R118" s="780">
        <v>2258</v>
      </c>
      <c r="S118" s="776"/>
      <c r="T118" s="776"/>
      <c r="U118" s="776"/>
      <c r="V118" s="776"/>
      <c r="W118" s="776"/>
      <c r="X118" s="774">
        <v>1650</v>
      </c>
      <c r="Y118" s="776"/>
      <c r="Z118" s="774">
        <f t="shared" si="139"/>
        <v>3908</v>
      </c>
      <c r="AA118" s="784">
        <f t="shared" si="140"/>
        <v>1000</v>
      </c>
      <c r="AB118" s="776"/>
      <c r="AC118" s="782">
        <f t="shared" si="141"/>
        <v>1000</v>
      </c>
      <c r="AD118" s="773">
        <f t="shared" si="142"/>
        <v>47896</v>
      </c>
      <c r="AE118" s="778">
        <f t="shared" si="143"/>
        <v>47896</v>
      </c>
      <c r="AF118" s="755">
        <f t="shared" si="153"/>
        <v>0</v>
      </c>
      <c r="AG118" s="756">
        <f t="shared" si="154"/>
        <v>0</v>
      </c>
      <c r="AH118" s="779">
        <v>1</v>
      </c>
      <c r="AI118" s="783">
        <f t="shared" si="155"/>
        <v>47896</v>
      </c>
    </row>
    <row r="119" spans="1:35" ht="15" customHeight="1" x14ac:dyDescent="0.2">
      <c r="A119" s="1753" t="s">
        <v>337</v>
      </c>
      <c r="B119" s="772">
        <v>0</v>
      </c>
      <c r="C119" s="773">
        <v>2204</v>
      </c>
      <c r="D119" s="774"/>
      <c r="E119" s="775"/>
      <c r="F119" s="775"/>
      <c r="G119" s="775"/>
      <c r="H119" s="775"/>
      <c r="I119" s="774">
        <v>1450</v>
      </c>
      <c r="J119" s="776"/>
      <c r="K119" s="774">
        <f t="shared" ref="K119" si="156">SUM(C119:J119)</f>
        <v>3654</v>
      </c>
      <c r="L119" s="784">
        <f t="shared" si="149"/>
        <v>1000</v>
      </c>
      <c r="M119" s="776"/>
      <c r="N119" s="778">
        <f t="shared" si="150"/>
        <v>1000</v>
      </c>
      <c r="O119" s="772">
        <f t="shared" ref="O119" si="157">(+K119*12)+N119</f>
        <v>44848</v>
      </c>
      <c r="P119" s="772">
        <f t="shared" si="152"/>
        <v>0</v>
      </c>
      <c r="Q119" s="779">
        <v>0</v>
      </c>
      <c r="R119" s="780">
        <v>2204</v>
      </c>
      <c r="S119" s="776"/>
      <c r="T119" s="776"/>
      <c r="U119" s="776"/>
      <c r="V119" s="776"/>
      <c r="W119" s="776"/>
      <c r="X119" s="774">
        <v>1450</v>
      </c>
      <c r="Y119" s="776"/>
      <c r="Z119" s="774">
        <f t="shared" si="139"/>
        <v>3654</v>
      </c>
      <c r="AA119" s="784">
        <f t="shared" si="140"/>
        <v>1000</v>
      </c>
      <c r="AB119" s="776"/>
      <c r="AC119" s="782">
        <f t="shared" si="141"/>
        <v>1000</v>
      </c>
      <c r="AD119" s="773">
        <f t="shared" si="142"/>
        <v>44848</v>
      </c>
      <c r="AE119" s="778">
        <f t="shared" si="143"/>
        <v>0</v>
      </c>
      <c r="AF119" s="755">
        <f t="shared" si="153"/>
        <v>0</v>
      </c>
      <c r="AG119" s="756">
        <f t="shared" si="154"/>
        <v>0</v>
      </c>
      <c r="AH119" s="779">
        <v>0</v>
      </c>
      <c r="AI119" s="783">
        <f t="shared" si="155"/>
        <v>0</v>
      </c>
    </row>
    <row r="120" spans="1:35" ht="15" customHeight="1" x14ac:dyDescent="0.2">
      <c r="A120" s="1752" t="s">
        <v>339</v>
      </c>
      <c r="B120" s="759">
        <f>SUM(B121:B128)</f>
        <v>21</v>
      </c>
      <c r="C120" s="760">
        <f t="shared" ref="C120:AI120" si="158">SUM(C121:C128)</f>
        <v>38545</v>
      </c>
      <c r="D120" s="761">
        <f t="shared" si="158"/>
        <v>0</v>
      </c>
      <c r="E120" s="762">
        <f t="shared" si="158"/>
        <v>0</v>
      </c>
      <c r="F120" s="762">
        <f t="shared" si="158"/>
        <v>0</v>
      </c>
      <c r="G120" s="762">
        <f t="shared" si="158"/>
        <v>0</v>
      </c>
      <c r="H120" s="762">
        <f t="shared" si="158"/>
        <v>0</v>
      </c>
      <c r="I120" s="761">
        <f t="shared" si="158"/>
        <v>16050</v>
      </c>
      <c r="J120" s="763">
        <f t="shared" si="158"/>
        <v>0</v>
      </c>
      <c r="K120" s="761">
        <f t="shared" si="158"/>
        <v>54595</v>
      </c>
      <c r="L120" s="764">
        <f t="shared" si="158"/>
        <v>8000</v>
      </c>
      <c r="M120" s="763">
        <f t="shared" si="158"/>
        <v>0</v>
      </c>
      <c r="N120" s="765">
        <f t="shared" si="158"/>
        <v>8000</v>
      </c>
      <c r="O120" s="759">
        <f t="shared" si="158"/>
        <v>663140</v>
      </c>
      <c r="P120" s="759">
        <f t="shared" si="158"/>
        <v>1734780</v>
      </c>
      <c r="Q120" s="766">
        <f t="shared" si="158"/>
        <v>16</v>
      </c>
      <c r="R120" s="815">
        <f t="shared" si="158"/>
        <v>38545</v>
      </c>
      <c r="S120" s="763">
        <f t="shared" si="158"/>
        <v>0</v>
      </c>
      <c r="T120" s="763">
        <f t="shared" si="158"/>
        <v>0</v>
      </c>
      <c r="U120" s="763">
        <f t="shared" si="158"/>
        <v>0</v>
      </c>
      <c r="V120" s="763">
        <f t="shared" si="158"/>
        <v>0</v>
      </c>
      <c r="W120" s="763">
        <f t="shared" si="158"/>
        <v>0</v>
      </c>
      <c r="X120" s="763">
        <f t="shared" si="158"/>
        <v>16050</v>
      </c>
      <c r="Y120" s="763">
        <f t="shared" si="158"/>
        <v>0</v>
      </c>
      <c r="Z120" s="763">
        <f t="shared" si="158"/>
        <v>54595</v>
      </c>
      <c r="AA120" s="763">
        <f t="shared" si="158"/>
        <v>8000</v>
      </c>
      <c r="AB120" s="763">
        <f t="shared" si="158"/>
        <v>0</v>
      </c>
      <c r="AC120" s="768">
        <f t="shared" si="158"/>
        <v>8000</v>
      </c>
      <c r="AD120" s="769">
        <f t="shared" si="158"/>
        <v>663140</v>
      </c>
      <c r="AE120" s="765">
        <f t="shared" si="158"/>
        <v>1352056</v>
      </c>
      <c r="AF120" s="766">
        <f t="shared" si="158"/>
        <v>5</v>
      </c>
      <c r="AG120" s="770">
        <f t="shared" si="158"/>
        <v>382724</v>
      </c>
      <c r="AH120" s="766">
        <f t="shared" si="158"/>
        <v>16</v>
      </c>
      <c r="AI120" s="771">
        <f t="shared" si="158"/>
        <v>1352056</v>
      </c>
    </row>
    <row r="121" spans="1:35" ht="15" customHeight="1" x14ac:dyDescent="0.2">
      <c r="A121" s="1753" t="s">
        <v>330</v>
      </c>
      <c r="B121" s="772">
        <v>0</v>
      </c>
      <c r="C121" s="773">
        <v>8573</v>
      </c>
      <c r="D121" s="774"/>
      <c r="E121" s="775"/>
      <c r="F121" s="775"/>
      <c r="G121" s="775"/>
      <c r="H121" s="775"/>
      <c r="I121" s="774">
        <v>2550</v>
      </c>
      <c r="J121" s="776"/>
      <c r="K121" s="774">
        <f t="shared" ref="K121:K128" si="159">SUM(C121:J121)</f>
        <v>11123</v>
      </c>
      <c r="L121" s="784">
        <f t="shared" ref="L121:L128" si="160">300+300+400</f>
        <v>1000</v>
      </c>
      <c r="M121" s="776"/>
      <c r="N121" s="778">
        <f t="shared" ref="N121:N128" si="161">SUM(L121:M121)</f>
        <v>1000</v>
      </c>
      <c r="O121" s="772">
        <f t="shared" ref="O121:O128" si="162">(+K121*12)+N121</f>
        <v>134476</v>
      </c>
      <c r="P121" s="772">
        <f t="shared" ref="P121:P128" si="163">+B121*O121</f>
        <v>0</v>
      </c>
      <c r="Q121" s="779">
        <v>0</v>
      </c>
      <c r="R121" s="780">
        <v>8573</v>
      </c>
      <c r="S121" s="776"/>
      <c r="T121" s="776"/>
      <c r="U121" s="776"/>
      <c r="V121" s="776"/>
      <c r="W121" s="776"/>
      <c r="X121" s="774">
        <v>2550</v>
      </c>
      <c r="Y121" s="776"/>
      <c r="Z121" s="774">
        <f t="shared" si="139"/>
        <v>11123</v>
      </c>
      <c r="AA121" s="784">
        <f t="shared" si="140"/>
        <v>1000</v>
      </c>
      <c r="AB121" s="776"/>
      <c r="AC121" s="782">
        <f t="shared" si="141"/>
        <v>1000</v>
      </c>
      <c r="AD121" s="773">
        <f t="shared" si="142"/>
        <v>134476</v>
      </c>
      <c r="AE121" s="778">
        <f t="shared" si="143"/>
        <v>0</v>
      </c>
      <c r="AF121" s="755">
        <f t="shared" ref="AF121:AF128" si="164">+B121-Q121</f>
        <v>0</v>
      </c>
      <c r="AG121" s="756">
        <f t="shared" ref="AG121:AG128" si="165">+P121-AE121</f>
        <v>0</v>
      </c>
      <c r="AH121" s="779">
        <v>0</v>
      </c>
      <c r="AI121" s="783">
        <f t="shared" ref="AI121:AI128" si="166">+AH121*AD121</f>
        <v>0</v>
      </c>
    </row>
    <row r="122" spans="1:35" ht="15" customHeight="1" x14ac:dyDescent="0.2">
      <c r="A122" s="1753" t="s">
        <v>331</v>
      </c>
      <c r="B122" s="772">
        <v>0</v>
      </c>
      <c r="C122" s="773">
        <v>8362</v>
      </c>
      <c r="D122" s="774"/>
      <c r="E122" s="775"/>
      <c r="F122" s="775"/>
      <c r="G122" s="775"/>
      <c r="H122" s="775"/>
      <c r="I122" s="774">
        <v>2550</v>
      </c>
      <c r="J122" s="776"/>
      <c r="K122" s="774">
        <f t="shared" si="159"/>
        <v>10912</v>
      </c>
      <c r="L122" s="784">
        <f t="shared" si="160"/>
        <v>1000</v>
      </c>
      <c r="M122" s="776"/>
      <c r="N122" s="778">
        <f t="shared" si="161"/>
        <v>1000</v>
      </c>
      <c r="O122" s="772">
        <f t="shared" si="162"/>
        <v>131944</v>
      </c>
      <c r="P122" s="772">
        <f t="shared" si="163"/>
        <v>0</v>
      </c>
      <c r="Q122" s="779">
        <v>0</v>
      </c>
      <c r="R122" s="780">
        <v>8362</v>
      </c>
      <c r="S122" s="776"/>
      <c r="T122" s="776"/>
      <c r="U122" s="776"/>
      <c r="V122" s="776"/>
      <c r="W122" s="776"/>
      <c r="X122" s="774">
        <v>2550</v>
      </c>
      <c r="Y122" s="776"/>
      <c r="Z122" s="774">
        <f t="shared" si="139"/>
        <v>10912</v>
      </c>
      <c r="AA122" s="784">
        <f t="shared" si="140"/>
        <v>1000</v>
      </c>
      <c r="AB122" s="776"/>
      <c r="AC122" s="782">
        <f t="shared" si="141"/>
        <v>1000</v>
      </c>
      <c r="AD122" s="773">
        <f t="shared" si="142"/>
        <v>131944</v>
      </c>
      <c r="AE122" s="778">
        <f t="shared" si="143"/>
        <v>0</v>
      </c>
      <c r="AF122" s="755">
        <f t="shared" si="164"/>
        <v>0</v>
      </c>
      <c r="AG122" s="756">
        <f t="shared" si="165"/>
        <v>0</v>
      </c>
      <c r="AH122" s="779">
        <v>0</v>
      </c>
      <c r="AI122" s="783">
        <f t="shared" si="166"/>
        <v>0</v>
      </c>
    </row>
    <row r="123" spans="1:35" ht="15" customHeight="1" x14ac:dyDescent="0.2">
      <c r="A123" s="1753" t="s">
        <v>332</v>
      </c>
      <c r="B123" s="772">
        <v>5</v>
      </c>
      <c r="C123" s="773">
        <v>6910</v>
      </c>
      <c r="D123" s="774"/>
      <c r="E123" s="775"/>
      <c r="F123" s="775"/>
      <c r="G123" s="775"/>
      <c r="H123" s="775"/>
      <c r="I123" s="774">
        <v>2200</v>
      </c>
      <c r="J123" s="776"/>
      <c r="K123" s="774">
        <f t="shared" si="159"/>
        <v>9110</v>
      </c>
      <c r="L123" s="784">
        <f t="shared" si="160"/>
        <v>1000</v>
      </c>
      <c r="M123" s="776"/>
      <c r="N123" s="778">
        <f t="shared" si="161"/>
        <v>1000</v>
      </c>
      <c r="O123" s="772">
        <f t="shared" si="162"/>
        <v>110320</v>
      </c>
      <c r="P123" s="772">
        <f t="shared" si="163"/>
        <v>551600</v>
      </c>
      <c r="Q123" s="779">
        <v>4</v>
      </c>
      <c r="R123" s="780">
        <v>6910</v>
      </c>
      <c r="S123" s="776"/>
      <c r="T123" s="776"/>
      <c r="U123" s="776"/>
      <c r="V123" s="776"/>
      <c r="W123" s="776"/>
      <c r="X123" s="774">
        <v>2200</v>
      </c>
      <c r="Y123" s="776"/>
      <c r="Z123" s="774">
        <f t="shared" si="139"/>
        <v>9110</v>
      </c>
      <c r="AA123" s="784">
        <f t="shared" si="140"/>
        <v>1000</v>
      </c>
      <c r="AB123" s="776"/>
      <c r="AC123" s="782">
        <f t="shared" si="141"/>
        <v>1000</v>
      </c>
      <c r="AD123" s="773">
        <f t="shared" si="142"/>
        <v>110320</v>
      </c>
      <c r="AE123" s="778">
        <f t="shared" si="143"/>
        <v>441280</v>
      </c>
      <c r="AF123" s="755">
        <f t="shared" si="164"/>
        <v>1</v>
      </c>
      <c r="AG123" s="756">
        <f t="shared" si="165"/>
        <v>110320</v>
      </c>
      <c r="AH123" s="779">
        <v>4</v>
      </c>
      <c r="AI123" s="783">
        <f t="shared" si="166"/>
        <v>441280</v>
      </c>
    </row>
    <row r="124" spans="1:35" ht="15" customHeight="1" x14ac:dyDescent="0.2">
      <c r="A124" s="1753" t="s">
        <v>333</v>
      </c>
      <c r="B124" s="772">
        <v>12</v>
      </c>
      <c r="C124" s="773">
        <v>4279</v>
      </c>
      <c r="D124" s="774"/>
      <c r="E124" s="775"/>
      <c r="F124" s="775"/>
      <c r="G124" s="775"/>
      <c r="H124" s="775"/>
      <c r="I124" s="774">
        <v>2200</v>
      </c>
      <c r="J124" s="776"/>
      <c r="K124" s="774">
        <f t="shared" si="159"/>
        <v>6479</v>
      </c>
      <c r="L124" s="784">
        <f t="shared" si="160"/>
        <v>1000</v>
      </c>
      <c r="M124" s="776"/>
      <c r="N124" s="778">
        <f t="shared" si="161"/>
        <v>1000</v>
      </c>
      <c r="O124" s="772">
        <f t="shared" si="162"/>
        <v>78748</v>
      </c>
      <c r="P124" s="772">
        <f t="shared" si="163"/>
        <v>944976</v>
      </c>
      <c r="Q124" s="779">
        <v>10</v>
      </c>
      <c r="R124" s="780">
        <v>4279</v>
      </c>
      <c r="S124" s="776"/>
      <c r="T124" s="776"/>
      <c r="U124" s="776"/>
      <c r="V124" s="776"/>
      <c r="W124" s="776"/>
      <c r="X124" s="774">
        <v>2200</v>
      </c>
      <c r="Y124" s="776"/>
      <c r="Z124" s="774">
        <f t="shared" si="139"/>
        <v>6479</v>
      </c>
      <c r="AA124" s="784">
        <f t="shared" si="140"/>
        <v>1000</v>
      </c>
      <c r="AB124" s="776"/>
      <c r="AC124" s="782">
        <f t="shared" si="141"/>
        <v>1000</v>
      </c>
      <c r="AD124" s="773">
        <f t="shared" si="142"/>
        <v>78748</v>
      </c>
      <c r="AE124" s="778">
        <f t="shared" si="143"/>
        <v>787480</v>
      </c>
      <c r="AF124" s="755">
        <f t="shared" si="164"/>
        <v>2</v>
      </c>
      <c r="AG124" s="756">
        <f t="shared" si="165"/>
        <v>157496</v>
      </c>
      <c r="AH124" s="779">
        <v>10</v>
      </c>
      <c r="AI124" s="783">
        <f t="shared" si="166"/>
        <v>787480</v>
      </c>
    </row>
    <row r="125" spans="1:35" ht="15" customHeight="1" x14ac:dyDescent="0.2">
      <c r="A125" s="1753" t="s">
        <v>334</v>
      </c>
      <c r="B125" s="772">
        <v>3</v>
      </c>
      <c r="C125" s="773">
        <v>3254</v>
      </c>
      <c r="D125" s="774"/>
      <c r="E125" s="775"/>
      <c r="F125" s="775"/>
      <c r="G125" s="775"/>
      <c r="H125" s="775"/>
      <c r="I125" s="774">
        <v>1800</v>
      </c>
      <c r="J125" s="776"/>
      <c r="K125" s="774">
        <f t="shared" si="159"/>
        <v>5054</v>
      </c>
      <c r="L125" s="784">
        <f t="shared" si="160"/>
        <v>1000</v>
      </c>
      <c r="M125" s="776"/>
      <c r="N125" s="778">
        <f t="shared" si="161"/>
        <v>1000</v>
      </c>
      <c r="O125" s="772">
        <f t="shared" si="162"/>
        <v>61648</v>
      </c>
      <c r="P125" s="772">
        <f t="shared" si="163"/>
        <v>184944</v>
      </c>
      <c r="Q125" s="779">
        <v>2</v>
      </c>
      <c r="R125" s="780">
        <v>3254</v>
      </c>
      <c r="S125" s="776"/>
      <c r="T125" s="776"/>
      <c r="U125" s="776"/>
      <c r="V125" s="776"/>
      <c r="W125" s="776"/>
      <c r="X125" s="774">
        <v>1800</v>
      </c>
      <c r="Y125" s="776"/>
      <c r="Z125" s="774">
        <f t="shared" si="139"/>
        <v>5054</v>
      </c>
      <c r="AA125" s="784">
        <f t="shared" si="140"/>
        <v>1000</v>
      </c>
      <c r="AB125" s="776"/>
      <c r="AC125" s="782">
        <f t="shared" si="141"/>
        <v>1000</v>
      </c>
      <c r="AD125" s="773">
        <f t="shared" si="142"/>
        <v>61648</v>
      </c>
      <c r="AE125" s="778">
        <f t="shared" si="143"/>
        <v>123296</v>
      </c>
      <c r="AF125" s="755">
        <f t="shared" si="164"/>
        <v>1</v>
      </c>
      <c r="AG125" s="756">
        <f t="shared" si="165"/>
        <v>61648</v>
      </c>
      <c r="AH125" s="779">
        <v>2</v>
      </c>
      <c r="AI125" s="783">
        <f t="shared" si="166"/>
        <v>123296</v>
      </c>
    </row>
    <row r="126" spans="1:35" ht="15" customHeight="1" x14ac:dyDescent="0.2">
      <c r="A126" s="1753" t="s">
        <v>335</v>
      </c>
      <c r="B126" s="772">
        <v>1</v>
      </c>
      <c r="C126" s="773">
        <v>2705</v>
      </c>
      <c r="D126" s="774"/>
      <c r="E126" s="775"/>
      <c r="F126" s="775"/>
      <c r="G126" s="775"/>
      <c r="H126" s="775"/>
      <c r="I126" s="774">
        <v>1650</v>
      </c>
      <c r="J126" s="776"/>
      <c r="K126" s="774">
        <f t="shared" si="159"/>
        <v>4355</v>
      </c>
      <c r="L126" s="784">
        <f t="shared" si="160"/>
        <v>1000</v>
      </c>
      <c r="M126" s="776"/>
      <c r="N126" s="778">
        <f t="shared" si="161"/>
        <v>1000</v>
      </c>
      <c r="O126" s="772">
        <f t="shared" si="162"/>
        <v>53260</v>
      </c>
      <c r="P126" s="772">
        <f t="shared" si="163"/>
        <v>53260</v>
      </c>
      <c r="Q126" s="779">
        <v>0</v>
      </c>
      <c r="R126" s="780">
        <v>2705</v>
      </c>
      <c r="S126" s="776"/>
      <c r="T126" s="776"/>
      <c r="U126" s="776"/>
      <c r="V126" s="776"/>
      <c r="W126" s="776"/>
      <c r="X126" s="774">
        <v>1650</v>
      </c>
      <c r="Y126" s="776"/>
      <c r="Z126" s="774">
        <f t="shared" si="139"/>
        <v>4355</v>
      </c>
      <c r="AA126" s="784">
        <f t="shared" si="140"/>
        <v>1000</v>
      </c>
      <c r="AB126" s="776"/>
      <c r="AC126" s="782">
        <f t="shared" si="141"/>
        <v>1000</v>
      </c>
      <c r="AD126" s="773">
        <f t="shared" si="142"/>
        <v>53260</v>
      </c>
      <c r="AE126" s="778">
        <f t="shared" si="143"/>
        <v>0</v>
      </c>
      <c r="AF126" s="755">
        <f t="shared" si="164"/>
        <v>1</v>
      </c>
      <c r="AG126" s="756">
        <f t="shared" si="165"/>
        <v>53260</v>
      </c>
      <c r="AH126" s="779"/>
      <c r="AI126" s="783">
        <f t="shared" si="166"/>
        <v>0</v>
      </c>
    </row>
    <row r="127" spans="1:35" ht="15" customHeight="1" x14ac:dyDescent="0.2">
      <c r="A127" s="1753" t="s">
        <v>336</v>
      </c>
      <c r="B127" s="772">
        <v>0</v>
      </c>
      <c r="C127" s="773">
        <v>2258</v>
      </c>
      <c r="D127" s="774"/>
      <c r="E127" s="775"/>
      <c r="F127" s="775"/>
      <c r="G127" s="775"/>
      <c r="H127" s="775"/>
      <c r="I127" s="774">
        <v>1650</v>
      </c>
      <c r="J127" s="776"/>
      <c r="K127" s="774">
        <f t="shared" si="159"/>
        <v>3908</v>
      </c>
      <c r="L127" s="784">
        <f t="shared" si="160"/>
        <v>1000</v>
      </c>
      <c r="M127" s="776"/>
      <c r="N127" s="778">
        <f t="shared" si="161"/>
        <v>1000</v>
      </c>
      <c r="O127" s="772">
        <f t="shared" si="162"/>
        <v>47896</v>
      </c>
      <c r="P127" s="772">
        <f t="shared" si="163"/>
        <v>0</v>
      </c>
      <c r="Q127" s="779">
        <v>0</v>
      </c>
      <c r="R127" s="780">
        <v>2258</v>
      </c>
      <c r="S127" s="776"/>
      <c r="T127" s="776"/>
      <c r="U127" s="776"/>
      <c r="V127" s="776"/>
      <c r="W127" s="776"/>
      <c r="X127" s="774">
        <v>1650</v>
      </c>
      <c r="Y127" s="776"/>
      <c r="Z127" s="774">
        <f t="shared" si="139"/>
        <v>3908</v>
      </c>
      <c r="AA127" s="784">
        <f t="shared" si="140"/>
        <v>1000</v>
      </c>
      <c r="AB127" s="776"/>
      <c r="AC127" s="782">
        <f t="shared" si="141"/>
        <v>1000</v>
      </c>
      <c r="AD127" s="773">
        <f t="shared" si="142"/>
        <v>47896</v>
      </c>
      <c r="AE127" s="778">
        <f t="shared" si="143"/>
        <v>0</v>
      </c>
      <c r="AF127" s="755">
        <f t="shared" si="164"/>
        <v>0</v>
      </c>
      <c r="AG127" s="756">
        <f t="shared" si="165"/>
        <v>0</v>
      </c>
      <c r="AH127" s="779"/>
      <c r="AI127" s="783">
        <f t="shared" si="166"/>
        <v>0</v>
      </c>
    </row>
    <row r="128" spans="1:35" ht="15" customHeight="1" x14ac:dyDescent="0.2">
      <c r="A128" s="1753" t="s">
        <v>337</v>
      </c>
      <c r="B128" s="772">
        <v>0</v>
      </c>
      <c r="C128" s="773">
        <v>2204</v>
      </c>
      <c r="D128" s="774"/>
      <c r="E128" s="775"/>
      <c r="F128" s="775"/>
      <c r="G128" s="775"/>
      <c r="H128" s="775"/>
      <c r="I128" s="774">
        <v>1450</v>
      </c>
      <c r="J128" s="776"/>
      <c r="K128" s="774">
        <f t="shared" si="159"/>
        <v>3654</v>
      </c>
      <c r="L128" s="784">
        <f t="shared" si="160"/>
        <v>1000</v>
      </c>
      <c r="M128" s="776"/>
      <c r="N128" s="778">
        <f t="shared" si="161"/>
        <v>1000</v>
      </c>
      <c r="O128" s="772">
        <f t="shared" si="162"/>
        <v>44848</v>
      </c>
      <c r="P128" s="772">
        <f t="shared" si="163"/>
        <v>0</v>
      </c>
      <c r="Q128" s="779">
        <v>0</v>
      </c>
      <c r="R128" s="780">
        <v>2204</v>
      </c>
      <c r="S128" s="776"/>
      <c r="T128" s="776"/>
      <c r="U128" s="776"/>
      <c r="V128" s="776"/>
      <c r="W128" s="776"/>
      <c r="X128" s="774">
        <v>1450</v>
      </c>
      <c r="Y128" s="776"/>
      <c r="Z128" s="774">
        <f t="shared" si="139"/>
        <v>3654</v>
      </c>
      <c r="AA128" s="784">
        <f t="shared" si="140"/>
        <v>1000</v>
      </c>
      <c r="AB128" s="776"/>
      <c r="AC128" s="782">
        <f t="shared" si="141"/>
        <v>1000</v>
      </c>
      <c r="AD128" s="773">
        <f t="shared" si="142"/>
        <v>44848</v>
      </c>
      <c r="AE128" s="778">
        <f t="shared" si="143"/>
        <v>0</v>
      </c>
      <c r="AF128" s="755">
        <f t="shared" si="164"/>
        <v>0</v>
      </c>
      <c r="AG128" s="756">
        <f t="shared" si="165"/>
        <v>0</v>
      </c>
      <c r="AH128" s="779"/>
      <c r="AI128" s="783">
        <f t="shared" si="166"/>
        <v>0</v>
      </c>
    </row>
    <row r="129" spans="1:35" ht="15" customHeight="1" x14ac:dyDescent="0.2">
      <c r="A129" s="1752" t="s">
        <v>340</v>
      </c>
      <c r="B129" s="759">
        <f>SUM(B130:B137)</f>
        <v>120006</v>
      </c>
      <c r="C129" s="760">
        <f t="shared" ref="C129:AI129" si="167">SUM(C130:C137)</f>
        <v>17967</v>
      </c>
      <c r="D129" s="761">
        <f t="shared" si="167"/>
        <v>0</v>
      </c>
      <c r="E129" s="762">
        <f t="shared" si="167"/>
        <v>0</v>
      </c>
      <c r="F129" s="762">
        <f t="shared" si="167"/>
        <v>0</v>
      </c>
      <c r="G129" s="762">
        <f t="shared" si="167"/>
        <v>0</v>
      </c>
      <c r="H129" s="762">
        <f t="shared" si="167"/>
        <v>0</v>
      </c>
      <c r="I129" s="761">
        <f t="shared" si="167"/>
        <v>10550</v>
      </c>
      <c r="J129" s="763">
        <f t="shared" si="167"/>
        <v>0</v>
      </c>
      <c r="K129" s="761">
        <f t="shared" si="167"/>
        <v>28517</v>
      </c>
      <c r="L129" s="764">
        <f t="shared" si="167"/>
        <v>8000</v>
      </c>
      <c r="M129" s="763">
        <f t="shared" si="167"/>
        <v>0</v>
      </c>
      <c r="N129" s="765">
        <f t="shared" si="167"/>
        <v>8000</v>
      </c>
      <c r="O129" s="759">
        <f t="shared" si="167"/>
        <v>350204</v>
      </c>
      <c r="P129" s="759">
        <f t="shared" si="167"/>
        <v>5177982492</v>
      </c>
      <c r="Q129" s="766">
        <f t="shared" si="167"/>
        <v>123489</v>
      </c>
      <c r="R129" s="815">
        <f t="shared" si="167"/>
        <v>17967</v>
      </c>
      <c r="S129" s="763">
        <f t="shared" si="167"/>
        <v>0</v>
      </c>
      <c r="T129" s="763">
        <f t="shared" si="167"/>
        <v>0</v>
      </c>
      <c r="U129" s="763">
        <f t="shared" si="167"/>
        <v>0</v>
      </c>
      <c r="V129" s="763">
        <f t="shared" si="167"/>
        <v>0</v>
      </c>
      <c r="W129" s="763">
        <f t="shared" si="167"/>
        <v>0</v>
      </c>
      <c r="X129" s="763">
        <f t="shared" si="167"/>
        <v>10550</v>
      </c>
      <c r="Y129" s="763">
        <f t="shared" si="167"/>
        <v>0</v>
      </c>
      <c r="Z129" s="763">
        <f t="shared" si="167"/>
        <v>28517</v>
      </c>
      <c r="AA129" s="763">
        <f t="shared" si="167"/>
        <v>8000</v>
      </c>
      <c r="AB129" s="763">
        <f t="shared" si="167"/>
        <v>0</v>
      </c>
      <c r="AC129" s="768">
        <f t="shared" si="167"/>
        <v>8000</v>
      </c>
      <c r="AD129" s="769">
        <f t="shared" si="167"/>
        <v>350204</v>
      </c>
      <c r="AE129" s="765">
        <f t="shared" si="167"/>
        <v>5165439924</v>
      </c>
      <c r="AF129" s="766">
        <f t="shared" si="167"/>
        <v>-3483</v>
      </c>
      <c r="AG129" s="770">
        <f t="shared" si="167"/>
        <v>12542568</v>
      </c>
      <c r="AH129" s="766">
        <f t="shared" si="167"/>
        <v>129019</v>
      </c>
      <c r="AI129" s="771">
        <f t="shared" si="167"/>
        <v>5387223400</v>
      </c>
    </row>
    <row r="130" spans="1:35" ht="15" customHeight="1" x14ac:dyDescent="0.2">
      <c r="A130" s="1753" t="s">
        <v>341</v>
      </c>
      <c r="B130" s="772">
        <v>10529</v>
      </c>
      <c r="C130" s="773">
        <v>2668</v>
      </c>
      <c r="D130" s="774"/>
      <c r="E130" s="775"/>
      <c r="F130" s="775"/>
      <c r="G130" s="775"/>
      <c r="H130" s="775"/>
      <c r="I130" s="774">
        <v>1650</v>
      </c>
      <c r="J130" s="776"/>
      <c r="K130" s="774">
        <f t="shared" ref="K130:K137" si="168">SUM(C130:J130)</f>
        <v>4318</v>
      </c>
      <c r="L130" s="784">
        <f t="shared" ref="L130:L137" si="169">300+300+400</f>
        <v>1000</v>
      </c>
      <c r="M130" s="776"/>
      <c r="N130" s="778">
        <f t="shared" ref="N130:N137" si="170">SUM(L130:M130)</f>
        <v>1000</v>
      </c>
      <c r="O130" s="772">
        <f t="shared" ref="O130:O137" si="171">(+K130*12)+N130</f>
        <v>52816</v>
      </c>
      <c r="P130" s="772">
        <f t="shared" ref="P130:P137" si="172">+B130*O130</f>
        <v>556099664</v>
      </c>
      <c r="Q130" s="779">
        <v>9717</v>
      </c>
      <c r="R130" s="780">
        <v>2668</v>
      </c>
      <c r="S130" s="776"/>
      <c r="T130" s="776"/>
      <c r="U130" s="776"/>
      <c r="V130" s="776"/>
      <c r="W130" s="776"/>
      <c r="X130" s="774">
        <v>1650</v>
      </c>
      <c r="Y130" s="776"/>
      <c r="Z130" s="774">
        <f t="shared" si="139"/>
        <v>4318</v>
      </c>
      <c r="AA130" s="784">
        <f t="shared" si="140"/>
        <v>1000</v>
      </c>
      <c r="AB130" s="776"/>
      <c r="AC130" s="782">
        <f t="shared" si="141"/>
        <v>1000</v>
      </c>
      <c r="AD130" s="773">
        <f t="shared" si="142"/>
        <v>52816</v>
      </c>
      <c r="AE130" s="778">
        <f t="shared" si="143"/>
        <v>513213072</v>
      </c>
      <c r="AF130" s="755">
        <f t="shared" ref="AF130:AF137" si="173">+B130-Q130</f>
        <v>812</v>
      </c>
      <c r="AG130" s="756">
        <f t="shared" ref="AG130:AG137" si="174">+P130-AE130</f>
        <v>42886592</v>
      </c>
      <c r="AH130" s="779">
        <v>9901</v>
      </c>
      <c r="AI130" s="783">
        <f t="shared" ref="AI130:AI137" si="175">+AH130*AD130</f>
        <v>522931216</v>
      </c>
    </row>
    <row r="131" spans="1:35" ht="15" customHeight="1" x14ac:dyDescent="0.2">
      <c r="A131" s="1753" t="s">
        <v>342</v>
      </c>
      <c r="B131" s="772">
        <v>10323</v>
      </c>
      <c r="C131" s="773">
        <v>2561</v>
      </c>
      <c r="D131" s="774"/>
      <c r="E131" s="775"/>
      <c r="F131" s="775"/>
      <c r="G131" s="775"/>
      <c r="H131" s="775"/>
      <c r="I131" s="774">
        <v>1450</v>
      </c>
      <c r="J131" s="776"/>
      <c r="K131" s="774">
        <f t="shared" si="168"/>
        <v>4011</v>
      </c>
      <c r="L131" s="784">
        <f t="shared" si="169"/>
        <v>1000</v>
      </c>
      <c r="M131" s="776"/>
      <c r="N131" s="778">
        <f t="shared" si="170"/>
        <v>1000</v>
      </c>
      <c r="O131" s="772">
        <f t="shared" si="171"/>
        <v>49132</v>
      </c>
      <c r="P131" s="772">
        <f t="shared" si="172"/>
        <v>507189636</v>
      </c>
      <c r="Q131" s="779">
        <v>9768</v>
      </c>
      <c r="R131" s="780">
        <v>2561</v>
      </c>
      <c r="S131" s="776"/>
      <c r="T131" s="776"/>
      <c r="U131" s="776"/>
      <c r="V131" s="776"/>
      <c r="W131" s="776"/>
      <c r="X131" s="774">
        <v>1450</v>
      </c>
      <c r="Y131" s="776"/>
      <c r="Z131" s="774">
        <f t="shared" si="139"/>
        <v>4011</v>
      </c>
      <c r="AA131" s="784">
        <f t="shared" si="140"/>
        <v>1000</v>
      </c>
      <c r="AB131" s="776"/>
      <c r="AC131" s="782">
        <f t="shared" si="141"/>
        <v>1000</v>
      </c>
      <c r="AD131" s="773">
        <f t="shared" si="142"/>
        <v>49132</v>
      </c>
      <c r="AE131" s="778">
        <f t="shared" si="143"/>
        <v>479921376</v>
      </c>
      <c r="AF131" s="755">
        <f t="shared" si="173"/>
        <v>555</v>
      </c>
      <c r="AG131" s="756">
        <f t="shared" si="174"/>
        <v>27268260</v>
      </c>
      <c r="AH131" s="779">
        <v>9960</v>
      </c>
      <c r="AI131" s="783">
        <f t="shared" si="175"/>
        <v>489354720</v>
      </c>
    </row>
    <row r="132" spans="1:35" ht="15" customHeight="1" x14ac:dyDescent="0.2">
      <c r="A132" s="1753" t="s">
        <v>343</v>
      </c>
      <c r="B132" s="772">
        <v>9621</v>
      </c>
      <c r="C132" s="773">
        <v>2382</v>
      </c>
      <c r="D132" s="774"/>
      <c r="E132" s="775"/>
      <c r="F132" s="775"/>
      <c r="G132" s="775"/>
      <c r="H132" s="775"/>
      <c r="I132" s="774">
        <v>1350</v>
      </c>
      <c r="J132" s="776"/>
      <c r="K132" s="774">
        <f t="shared" si="168"/>
        <v>3732</v>
      </c>
      <c r="L132" s="784">
        <f t="shared" si="169"/>
        <v>1000</v>
      </c>
      <c r="M132" s="776"/>
      <c r="N132" s="778">
        <f t="shared" si="170"/>
        <v>1000</v>
      </c>
      <c r="O132" s="772">
        <f t="shared" si="171"/>
        <v>45784</v>
      </c>
      <c r="P132" s="772">
        <f t="shared" si="172"/>
        <v>440487864</v>
      </c>
      <c r="Q132" s="779">
        <v>8651</v>
      </c>
      <c r="R132" s="780">
        <v>2382</v>
      </c>
      <c r="S132" s="776"/>
      <c r="T132" s="776"/>
      <c r="U132" s="776"/>
      <c r="V132" s="776"/>
      <c r="W132" s="776"/>
      <c r="X132" s="774">
        <v>1350</v>
      </c>
      <c r="Y132" s="776"/>
      <c r="Z132" s="774">
        <f t="shared" si="139"/>
        <v>3732</v>
      </c>
      <c r="AA132" s="784">
        <f t="shared" si="140"/>
        <v>1000</v>
      </c>
      <c r="AB132" s="776"/>
      <c r="AC132" s="782">
        <f t="shared" si="141"/>
        <v>1000</v>
      </c>
      <c r="AD132" s="773">
        <f t="shared" si="142"/>
        <v>45784</v>
      </c>
      <c r="AE132" s="778">
        <f t="shared" si="143"/>
        <v>396077384</v>
      </c>
      <c r="AF132" s="755">
        <f t="shared" si="173"/>
        <v>970</v>
      </c>
      <c r="AG132" s="756">
        <f t="shared" si="174"/>
        <v>44410480</v>
      </c>
      <c r="AH132" s="779">
        <v>8763</v>
      </c>
      <c r="AI132" s="783">
        <f t="shared" si="175"/>
        <v>401205192</v>
      </c>
    </row>
    <row r="133" spans="1:35" ht="15" customHeight="1" x14ac:dyDescent="0.2">
      <c r="A133" s="1753" t="s">
        <v>344</v>
      </c>
      <c r="B133" s="772">
        <v>20798</v>
      </c>
      <c r="C133" s="773">
        <v>2228</v>
      </c>
      <c r="D133" s="774"/>
      <c r="E133" s="775"/>
      <c r="F133" s="775"/>
      <c r="G133" s="775"/>
      <c r="H133" s="775"/>
      <c r="I133" s="774">
        <v>1300</v>
      </c>
      <c r="J133" s="776"/>
      <c r="K133" s="774">
        <f t="shared" si="168"/>
        <v>3528</v>
      </c>
      <c r="L133" s="784">
        <f t="shared" si="169"/>
        <v>1000</v>
      </c>
      <c r="M133" s="776"/>
      <c r="N133" s="778">
        <f t="shared" si="170"/>
        <v>1000</v>
      </c>
      <c r="O133" s="772">
        <f t="shared" si="171"/>
        <v>43336</v>
      </c>
      <c r="P133" s="772">
        <f t="shared" si="172"/>
        <v>901302128</v>
      </c>
      <c r="Q133" s="779">
        <v>5474</v>
      </c>
      <c r="R133" s="780">
        <v>2228</v>
      </c>
      <c r="S133" s="776"/>
      <c r="T133" s="776"/>
      <c r="U133" s="776"/>
      <c r="V133" s="776"/>
      <c r="W133" s="776"/>
      <c r="X133" s="774">
        <v>1300</v>
      </c>
      <c r="Y133" s="776"/>
      <c r="Z133" s="774">
        <f t="shared" si="139"/>
        <v>3528</v>
      </c>
      <c r="AA133" s="784">
        <f t="shared" si="140"/>
        <v>1000</v>
      </c>
      <c r="AB133" s="776"/>
      <c r="AC133" s="782">
        <f t="shared" si="141"/>
        <v>1000</v>
      </c>
      <c r="AD133" s="773">
        <f t="shared" si="142"/>
        <v>43336</v>
      </c>
      <c r="AE133" s="778">
        <f t="shared" si="143"/>
        <v>237221264</v>
      </c>
      <c r="AF133" s="755">
        <f t="shared" si="173"/>
        <v>15324</v>
      </c>
      <c r="AG133" s="756">
        <f t="shared" si="174"/>
        <v>664080864</v>
      </c>
      <c r="AH133" s="779">
        <v>5535</v>
      </c>
      <c r="AI133" s="783">
        <f t="shared" si="175"/>
        <v>239864760</v>
      </c>
    </row>
    <row r="134" spans="1:35" ht="15" customHeight="1" x14ac:dyDescent="0.2">
      <c r="A134" s="1753" t="s">
        <v>345</v>
      </c>
      <c r="B134" s="772">
        <v>49020</v>
      </c>
      <c r="C134" s="773">
        <v>2104</v>
      </c>
      <c r="D134" s="774"/>
      <c r="E134" s="775"/>
      <c r="F134" s="775"/>
      <c r="G134" s="775"/>
      <c r="H134" s="775"/>
      <c r="I134" s="774">
        <v>1200</v>
      </c>
      <c r="J134" s="776"/>
      <c r="K134" s="774">
        <f t="shared" si="168"/>
        <v>3304</v>
      </c>
      <c r="L134" s="784">
        <f t="shared" si="169"/>
        <v>1000</v>
      </c>
      <c r="M134" s="776"/>
      <c r="N134" s="778">
        <f t="shared" si="170"/>
        <v>1000</v>
      </c>
      <c r="O134" s="772">
        <f t="shared" si="171"/>
        <v>40648</v>
      </c>
      <c r="P134" s="772">
        <f t="shared" si="172"/>
        <v>1992564960</v>
      </c>
      <c r="Q134" s="779">
        <v>4714</v>
      </c>
      <c r="R134" s="780">
        <v>2104</v>
      </c>
      <c r="S134" s="776"/>
      <c r="T134" s="776"/>
      <c r="U134" s="776"/>
      <c r="V134" s="776"/>
      <c r="W134" s="776"/>
      <c r="X134" s="774">
        <v>1200</v>
      </c>
      <c r="Y134" s="776"/>
      <c r="Z134" s="774">
        <f t="shared" si="139"/>
        <v>3304</v>
      </c>
      <c r="AA134" s="784">
        <f t="shared" si="140"/>
        <v>1000</v>
      </c>
      <c r="AB134" s="776"/>
      <c r="AC134" s="782">
        <f t="shared" si="141"/>
        <v>1000</v>
      </c>
      <c r="AD134" s="773">
        <f t="shared" si="142"/>
        <v>40648</v>
      </c>
      <c r="AE134" s="778">
        <f t="shared" si="143"/>
        <v>191614672</v>
      </c>
      <c r="AF134" s="755">
        <f t="shared" si="173"/>
        <v>44306</v>
      </c>
      <c r="AG134" s="756">
        <f t="shared" si="174"/>
        <v>1800950288</v>
      </c>
      <c r="AH134" s="779">
        <v>4727</v>
      </c>
      <c r="AI134" s="783">
        <f t="shared" si="175"/>
        <v>192143096</v>
      </c>
    </row>
    <row r="135" spans="1:35" ht="15" customHeight="1" x14ac:dyDescent="0.2">
      <c r="A135" s="1753" t="s">
        <v>346</v>
      </c>
      <c r="B135" s="772">
        <v>9024</v>
      </c>
      <c r="C135" s="773">
        <v>2043</v>
      </c>
      <c r="D135" s="774"/>
      <c r="E135" s="775"/>
      <c r="F135" s="775"/>
      <c r="G135" s="775"/>
      <c r="H135" s="775"/>
      <c r="I135" s="774">
        <v>1200</v>
      </c>
      <c r="J135" s="776"/>
      <c r="K135" s="774">
        <f t="shared" si="168"/>
        <v>3243</v>
      </c>
      <c r="L135" s="784">
        <f t="shared" si="169"/>
        <v>1000</v>
      </c>
      <c r="M135" s="776"/>
      <c r="N135" s="778">
        <f t="shared" si="170"/>
        <v>1000</v>
      </c>
      <c r="O135" s="772">
        <f t="shared" si="171"/>
        <v>39916</v>
      </c>
      <c r="P135" s="772">
        <f t="shared" si="172"/>
        <v>360201984</v>
      </c>
      <c r="Q135" s="779">
        <v>10856</v>
      </c>
      <c r="R135" s="780">
        <v>2043</v>
      </c>
      <c r="S135" s="776"/>
      <c r="T135" s="776"/>
      <c r="U135" s="776"/>
      <c r="V135" s="776"/>
      <c r="W135" s="776"/>
      <c r="X135" s="774">
        <v>1200</v>
      </c>
      <c r="Y135" s="776"/>
      <c r="Z135" s="774">
        <f t="shared" si="139"/>
        <v>3243</v>
      </c>
      <c r="AA135" s="784">
        <f t="shared" si="140"/>
        <v>1000</v>
      </c>
      <c r="AB135" s="776"/>
      <c r="AC135" s="782">
        <f t="shared" si="141"/>
        <v>1000</v>
      </c>
      <c r="AD135" s="773">
        <f t="shared" si="142"/>
        <v>39916</v>
      </c>
      <c r="AE135" s="778">
        <f t="shared" si="143"/>
        <v>433328096</v>
      </c>
      <c r="AF135" s="755">
        <f t="shared" si="173"/>
        <v>-1832</v>
      </c>
      <c r="AG135" s="756">
        <f t="shared" si="174"/>
        <v>-73126112</v>
      </c>
      <c r="AH135" s="779">
        <v>10877</v>
      </c>
      <c r="AI135" s="783">
        <f t="shared" si="175"/>
        <v>434166332</v>
      </c>
    </row>
    <row r="136" spans="1:35" ht="15" customHeight="1" x14ac:dyDescent="0.2">
      <c r="A136" s="1753" t="s">
        <v>347</v>
      </c>
      <c r="B136" s="772">
        <v>5718</v>
      </c>
      <c r="C136" s="773">
        <v>2005</v>
      </c>
      <c r="D136" s="774"/>
      <c r="E136" s="775"/>
      <c r="F136" s="775"/>
      <c r="G136" s="775"/>
      <c r="H136" s="775"/>
      <c r="I136" s="774">
        <v>1200</v>
      </c>
      <c r="J136" s="776"/>
      <c r="K136" s="774">
        <f t="shared" si="168"/>
        <v>3205</v>
      </c>
      <c r="L136" s="784">
        <f t="shared" si="169"/>
        <v>1000</v>
      </c>
      <c r="M136" s="776"/>
      <c r="N136" s="778">
        <f t="shared" si="170"/>
        <v>1000</v>
      </c>
      <c r="O136" s="772">
        <f t="shared" si="171"/>
        <v>39460</v>
      </c>
      <c r="P136" s="772">
        <f t="shared" si="172"/>
        <v>225632280</v>
      </c>
      <c r="Q136" s="779">
        <v>22099</v>
      </c>
      <c r="R136" s="780">
        <v>2005</v>
      </c>
      <c r="S136" s="776"/>
      <c r="T136" s="776"/>
      <c r="U136" s="776"/>
      <c r="V136" s="776"/>
      <c r="W136" s="776"/>
      <c r="X136" s="774">
        <v>1200</v>
      </c>
      <c r="Y136" s="776"/>
      <c r="Z136" s="774">
        <f t="shared" si="139"/>
        <v>3205</v>
      </c>
      <c r="AA136" s="784">
        <f t="shared" si="140"/>
        <v>1000</v>
      </c>
      <c r="AB136" s="776"/>
      <c r="AC136" s="782">
        <f t="shared" si="141"/>
        <v>1000</v>
      </c>
      <c r="AD136" s="773">
        <f t="shared" si="142"/>
        <v>39460</v>
      </c>
      <c r="AE136" s="778">
        <f t="shared" si="143"/>
        <v>872026540</v>
      </c>
      <c r="AF136" s="755">
        <f t="shared" si="173"/>
        <v>-16381</v>
      </c>
      <c r="AG136" s="756">
        <f t="shared" si="174"/>
        <v>-646394260</v>
      </c>
      <c r="AH136" s="779">
        <v>22119</v>
      </c>
      <c r="AI136" s="783">
        <f t="shared" si="175"/>
        <v>872815740</v>
      </c>
    </row>
    <row r="137" spans="1:35" ht="15" customHeight="1" x14ac:dyDescent="0.2">
      <c r="A137" s="1753" t="s">
        <v>348</v>
      </c>
      <c r="B137" s="772">
        <v>4973</v>
      </c>
      <c r="C137" s="773">
        <v>1976</v>
      </c>
      <c r="D137" s="774"/>
      <c r="E137" s="775"/>
      <c r="F137" s="775"/>
      <c r="G137" s="775"/>
      <c r="H137" s="775"/>
      <c r="I137" s="774">
        <v>1200</v>
      </c>
      <c r="J137" s="776"/>
      <c r="K137" s="774">
        <f t="shared" si="168"/>
        <v>3176</v>
      </c>
      <c r="L137" s="784">
        <f t="shared" si="169"/>
        <v>1000</v>
      </c>
      <c r="M137" s="776"/>
      <c r="N137" s="778">
        <f t="shared" si="170"/>
        <v>1000</v>
      </c>
      <c r="O137" s="772">
        <f t="shared" si="171"/>
        <v>39112</v>
      </c>
      <c r="P137" s="772">
        <f t="shared" si="172"/>
        <v>194503976</v>
      </c>
      <c r="Q137" s="779">
        <v>52210</v>
      </c>
      <c r="R137" s="780">
        <v>1976</v>
      </c>
      <c r="S137" s="776"/>
      <c r="T137" s="776"/>
      <c r="U137" s="776"/>
      <c r="V137" s="776"/>
      <c r="W137" s="776"/>
      <c r="X137" s="774">
        <v>1200</v>
      </c>
      <c r="Y137" s="776"/>
      <c r="Z137" s="774">
        <f t="shared" si="139"/>
        <v>3176</v>
      </c>
      <c r="AA137" s="784">
        <f t="shared" si="140"/>
        <v>1000</v>
      </c>
      <c r="AB137" s="776"/>
      <c r="AC137" s="782">
        <f t="shared" si="141"/>
        <v>1000</v>
      </c>
      <c r="AD137" s="773">
        <f t="shared" si="142"/>
        <v>39112</v>
      </c>
      <c r="AE137" s="778">
        <f t="shared" si="143"/>
        <v>2042037520</v>
      </c>
      <c r="AF137" s="755">
        <f t="shared" si="173"/>
        <v>-47237</v>
      </c>
      <c r="AG137" s="756">
        <f t="shared" si="174"/>
        <v>-1847533544</v>
      </c>
      <c r="AH137" s="779">
        <f>52307+4830</f>
        <v>57137</v>
      </c>
      <c r="AI137" s="783">
        <f t="shared" si="175"/>
        <v>2234742344</v>
      </c>
    </row>
    <row r="138" spans="1:35" ht="15" customHeight="1" x14ac:dyDescent="0.2">
      <c r="A138" s="1752" t="s">
        <v>349</v>
      </c>
      <c r="B138" s="759">
        <f>SUM(B139:B146)</f>
        <v>3169</v>
      </c>
      <c r="C138" s="760">
        <f t="shared" ref="C138:AI138" si="176">SUM(C139:C146)</f>
        <v>17967</v>
      </c>
      <c r="D138" s="761">
        <f t="shared" si="176"/>
        <v>0</v>
      </c>
      <c r="E138" s="762">
        <f t="shared" si="176"/>
        <v>0</v>
      </c>
      <c r="F138" s="762">
        <f t="shared" si="176"/>
        <v>0</v>
      </c>
      <c r="G138" s="762">
        <f t="shared" si="176"/>
        <v>0</v>
      </c>
      <c r="H138" s="762">
        <f t="shared" si="176"/>
        <v>0</v>
      </c>
      <c r="I138" s="761">
        <f t="shared" si="176"/>
        <v>11275.2569</v>
      </c>
      <c r="J138" s="763">
        <f t="shared" si="176"/>
        <v>0</v>
      </c>
      <c r="K138" s="761">
        <f t="shared" si="176"/>
        <v>29242.2569</v>
      </c>
      <c r="L138" s="764">
        <f t="shared" si="176"/>
        <v>8000</v>
      </c>
      <c r="M138" s="763">
        <f t="shared" si="176"/>
        <v>0</v>
      </c>
      <c r="N138" s="765">
        <f t="shared" si="176"/>
        <v>8000</v>
      </c>
      <c r="O138" s="759">
        <f t="shared" si="176"/>
        <v>358907.08279999997</v>
      </c>
      <c r="P138" s="759">
        <f t="shared" si="176"/>
        <v>143939132.94159999</v>
      </c>
      <c r="Q138" s="766">
        <f t="shared" si="176"/>
        <v>3100</v>
      </c>
      <c r="R138" s="815">
        <f t="shared" si="176"/>
        <v>17967</v>
      </c>
      <c r="S138" s="763">
        <f t="shared" si="176"/>
        <v>0</v>
      </c>
      <c r="T138" s="763">
        <f t="shared" si="176"/>
        <v>0</v>
      </c>
      <c r="U138" s="763">
        <f t="shared" si="176"/>
        <v>0</v>
      </c>
      <c r="V138" s="763">
        <f t="shared" si="176"/>
        <v>0</v>
      </c>
      <c r="W138" s="763">
        <f t="shared" si="176"/>
        <v>0</v>
      </c>
      <c r="X138" s="763">
        <f t="shared" si="176"/>
        <v>11200</v>
      </c>
      <c r="Y138" s="763">
        <f t="shared" si="176"/>
        <v>0</v>
      </c>
      <c r="Z138" s="763">
        <f t="shared" si="176"/>
        <v>29167</v>
      </c>
      <c r="AA138" s="763">
        <f t="shared" si="176"/>
        <v>8000</v>
      </c>
      <c r="AB138" s="763">
        <f t="shared" si="176"/>
        <v>0</v>
      </c>
      <c r="AC138" s="768">
        <f t="shared" si="176"/>
        <v>8000</v>
      </c>
      <c r="AD138" s="769">
        <f t="shared" si="176"/>
        <v>358004</v>
      </c>
      <c r="AE138" s="765">
        <f t="shared" si="176"/>
        <v>136941472</v>
      </c>
      <c r="AF138" s="766">
        <f t="shared" si="176"/>
        <v>69</v>
      </c>
      <c r="AG138" s="770">
        <f t="shared" si="176"/>
        <v>6997660.9416000023</v>
      </c>
      <c r="AH138" s="766">
        <f t="shared" si="176"/>
        <v>3149</v>
      </c>
      <c r="AI138" s="771">
        <f t="shared" si="176"/>
        <v>139373972</v>
      </c>
    </row>
    <row r="139" spans="1:35" ht="15" customHeight="1" x14ac:dyDescent="0.2">
      <c r="A139" s="1753" t="s">
        <v>341</v>
      </c>
      <c r="B139" s="772">
        <v>408</v>
      </c>
      <c r="C139" s="773">
        <v>2668</v>
      </c>
      <c r="D139" s="774"/>
      <c r="E139" s="775"/>
      <c r="F139" s="775"/>
      <c r="G139" s="775"/>
      <c r="H139" s="775"/>
      <c r="I139" s="774">
        <v>1650</v>
      </c>
      <c r="J139" s="776"/>
      <c r="K139" s="774">
        <f t="shared" ref="K139:K146" si="177">SUM(C139:J139)</f>
        <v>4318</v>
      </c>
      <c r="L139" s="784">
        <f t="shared" ref="L139:L146" si="178">300+300+400</f>
        <v>1000</v>
      </c>
      <c r="M139" s="776"/>
      <c r="N139" s="778">
        <f t="shared" ref="N139:N146" si="179">SUM(L139:M139)</f>
        <v>1000</v>
      </c>
      <c r="O139" s="772">
        <f t="shared" ref="O139:O146" si="180">(+K139*12)+N139</f>
        <v>52816</v>
      </c>
      <c r="P139" s="772">
        <f t="shared" ref="P139:P146" si="181">+B139*O139</f>
        <v>21548928</v>
      </c>
      <c r="Q139" s="779">
        <v>344</v>
      </c>
      <c r="R139" s="780">
        <v>2668</v>
      </c>
      <c r="S139" s="776"/>
      <c r="T139" s="776"/>
      <c r="U139" s="776"/>
      <c r="V139" s="776"/>
      <c r="W139" s="776"/>
      <c r="X139" s="774">
        <v>1650</v>
      </c>
      <c r="Y139" s="776"/>
      <c r="Z139" s="774">
        <f t="shared" si="139"/>
        <v>4318</v>
      </c>
      <c r="AA139" s="784">
        <f t="shared" si="140"/>
        <v>1000</v>
      </c>
      <c r="AB139" s="776"/>
      <c r="AC139" s="782">
        <f t="shared" si="141"/>
        <v>1000</v>
      </c>
      <c r="AD139" s="773">
        <f t="shared" si="142"/>
        <v>52816</v>
      </c>
      <c r="AE139" s="778">
        <f t="shared" si="143"/>
        <v>18168704</v>
      </c>
      <c r="AF139" s="755">
        <f t="shared" ref="AF139:AF146" si="182">+B139-Q139</f>
        <v>64</v>
      </c>
      <c r="AG139" s="756">
        <f t="shared" ref="AG139:AG146" si="183">+P139-AE139</f>
        <v>3380224</v>
      </c>
      <c r="AH139" s="779">
        <v>357</v>
      </c>
      <c r="AI139" s="783">
        <f t="shared" ref="AI139:AI146" si="184">+AH139*AD139</f>
        <v>18855312</v>
      </c>
    </row>
    <row r="140" spans="1:35" ht="15" customHeight="1" x14ac:dyDescent="0.2">
      <c r="A140" s="1753" t="s">
        <v>342</v>
      </c>
      <c r="B140" s="772">
        <v>549</v>
      </c>
      <c r="C140" s="773">
        <v>2561</v>
      </c>
      <c r="D140" s="774"/>
      <c r="E140" s="775"/>
      <c r="F140" s="775"/>
      <c r="G140" s="775"/>
      <c r="H140" s="775"/>
      <c r="I140" s="774">
        <v>1450</v>
      </c>
      <c r="J140" s="776"/>
      <c r="K140" s="774">
        <f t="shared" si="177"/>
        <v>4011</v>
      </c>
      <c r="L140" s="784">
        <f t="shared" si="178"/>
        <v>1000</v>
      </c>
      <c r="M140" s="776"/>
      <c r="N140" s="778">
        <f t="shared" si="179"/>
        <v>1000</v>
      </c>
      <c r="O140" s="772">
        <f t="shared" si="180"/>
        <v>49132</v>
      </c>
      <c r="P140" s="772">
        <f t="shared" si="181"/>
        <v>26973468</v>
      </c>
      <c r="Q140" s="779">
        <v>485</v>
      </c>
      <c r="R140" s="780">
        <v>2561</v>
      </c>
      <c r="S140" s="776"/>
      <c r="T140" s="776"/>
      <c r="U140" s="776"/>
      <c r="V140" s="776"/>
      <c r="W140" s="776"/>
      <c r="X140" s="774">
        <v>1650</v>
      </c>
      <c r="Y140" s="776"/>
      <c r="Z140" s="774">
        <f t="shared" si="139"/>
        <v>4211</v>
      </c>
      <c r="AA140" s="784">
        <f t="shared" si="140"/>
        <v>1000</v>
      </c>
      <c r="AB140" s="776"/>
      <c r="AC140" s="782">
        <f t="shared" si="141"/>
        <v>1000</v>
      </c>
      <c r="AD140" s="773">
        <f t="shared" si="142"/>
        <v>51532</v>
      </c>
      <c r="AE140" s="778">
        <f t="shared" si="143"/>
        <v>24993020</v>
      </c>
      <c r="AF140" s="755">
        <f t="shared" si="182"/>
        <v>64</v>
      </c>
      <c r="AG140" s="756">
        <f t="shared" si="183"/>
        <v>1980448</v>
      </c>
      <c r="AH140" s="779">
        <v>505</v>
      </c>
      <c r="AI140" s="783">
        <f t="shared" si="184"/>
        <v>26023660</v>
      </c>
    </row>
    <row r="141" spans="1:35" ht="15" customHeight="1" x14ac:dyDescent="0.2">
      <c r="A141" s="1753" t="s">
        <v>343</v>
      </c>
      <c r="B141" s="772">
        <v>27</v>
      </c>
      <c r="C141" s="773">
        <v>2382</v>
      </c>
      <c r="D141" s="774"/>
      <c r="E141" s="775"/>
      <c r="F141" s="775"/>
      <c r="G141" s="775"/>
      <c r="H141" s="775"/>
      <c r="I141" s="774">
        <v>1450</v>
      </c>
      <c r="J141" s="776"/>
      <c r="K141" s="774">
        <f t="shared" si="177"/>
        <v>3832</v>
      </c>
      <c r="L141" s="784">
        <f t="shared" si="178"/>
        <v>1000</v>
      </c>
      <c r="M141" s="776"/>
      <c r="N141" s="778">
        <f t="shared" si="179"/>
        <v>1000</v>
      </c>
      <c r="O141" s="772">
        <f t="shared" si="180"/>
        <v>46984</v>
      </c>
      <c r="P141" s="772">
        <f t="shared" si="181"/>
        <v>1268568</v>
      </c>
      <c r="Q141" s="779">
        <v>362</v>
      </c>
      <c r="R141" s="780">
        <v>2382</v>
      </c>
      <c r="S141" s="776"/>
      <c r="T141" s="776"/>
      <c r="U141" s="776"/>
      <c r="V141" s="776"/>
      <c r="W141" s="776"/>
      <c r="X141" s="774">
        <v>1450</v>
      </c>
      <c r="Y141" s="776"/>
      <c r="Z141" s="774">
        <f t="shared" si="139"/>
        <v>3832</v>
      </c>
      <c r="AA141" s="784">
        <f t="shared" si="140"/>
        <v>1000</v>
      </c>
      <c r="AB141" s="776"/>
      <c r="AC141" s="782">
        <f t="shared" si="141"/>
        <v>1000</v>
      </c>
      <c r="AD141" s="773">
        <f t="shared" si="142"/>
        <v>46984</v>
      </c>
      <c r="AE141" s="778">
        <f t="shared" si="143"/>
        <v>17008208</v>
      </c>
      <c r="AF141" s="755">
        <f t="shared" si="182"/>
        <v>-335</v>
      </c>
      <c r="AG141" s="756">
        <f t="shared" si="183"/>
        <v>-15739640</v>
      </c>
      <c r="AH141" s="779">
        <v>371</v>
      </c>
      <c r="AI141" s="783">
        <f t="shared" si="184"/>
        <v>17431064</v>
      </c>
    </row>
    <row r="142" spans="1:35" ht="15" customHeight="1" x14ac:dyDescent="0.2">
      <c r="A142" s="1753" t="s">
        <v>344</v>
      </c>
      <c r="B142" s="772">
        <v>429</v>
      </c>
      <c r="C142" s="773">
        <v>2228</v>
      </c>
      <c r="D142" s="774"/>
      <c r="E142" s="775"/>
      <c r="F142" s="775"/>
      <c r="G142" s="775"/>
      <c r="H142" s="775"/>
      <c r="I142" s="774">
        <v>1450</v>
      </c>
      <c r="J142" s="776"/>
      <c r="K142" s="774">
        <f t="shared" si="177"/>
        <v>3678</v>
      </c>
      <c r="L142" s="784">
        <f t="shared" si="178"/>
        <v>1000</v>
      </c>
      <c r="M142" s="776"/>
      <c r="N142" s="778">
        <f t="shared" si="179"/>
        <v>1000</v>
      </c>
      <c r="O142" s="772">
        <f t="shared" si="180"/>
        <v>45136</v>
      </c>
      <c r="P142" s="772">
        <f t="shared" si="181"/>
        <v>19363344</v>
      </c>
      <c r="Q142" s="779">
        <v>90</v>
      </c>
      <c r="R142" s="780">
        <v>2228</v>
      </c>
      <c r="S142" s="776"/>
      <c r="T142" s="776"/>
      <c r="U142" s="776"/>
      <c r="V142" s="776"/>
      <c r="W142" s="776"/>
      <c r="X142" s="774">
        <v>1300</v>
      </c>
      <c r="Y142" s="776"/>
      <c r="Z142" s="774">
        <f t="shared" si="139"/>
        <v>3528</v>
      </c>
      <c r="AA142" s="784">
        <f t="shared" si="140"/>
        <v>1000</v>
      </c>
      <c r="AB142" s="776"/>
      <c r="AC142" s="782">
        <f t="shared" si="141"/>
        <v>1000</v>
      </c>
      <c r="AD142" s="773">
        <f t="shared" si="142"/>
        <v>43336</v>
      </c>
      <c r="AE142" s="778">
        <f t="shared" si="143"/>
        <v>3900240</v>
      </c>
      <c r="AF142" s="755">
        <f t="shared" si="182"/>
        <v>339</v>
      </c>
      <c r="AG142" s="756">
        <f t="shared" si="183"/>
        <v>15463104</v>
      </c>
      <c r="AH142" s="779">
        <v>93</v>
      </c>
      <c r="AI142" s="783">
        <f t="shared" si="184"/>
        <v>4030248</v>
      </c>
    </row>
    <row r="143" spans="1:35" ht="15" customHeight="1" x14ac:dyDescent="0.2">
      <c r="A143" s="1753" t="s">
        <v>345</v>
      </c>
      <c r="B143" s="772">
        <v>1140</v>
      </c>
      <c r="C143" s="773">
        <v>2104</v>
      </c>
      <c r="D143" s="774"/>
      <c r="E143" s="775"/>
      <c r="F143" s="775"/>
      <c r="G143" s="775"/>
      <c r="H143" s="775"/>
      <c r="I143" s="774">
        <v>1425</v>
      </c>
      <c r="J143" s="776"/>
      <c r="K143" s="774">
        <f t="shared" si="177"/>
        <v>3529</v>
      </c>
      <c r="L143" s="784">
        <f t="shared" si="178"/>
        <v>1000</v>
      </c>
      <c r="M143" s="776"/>
      <c r="N143" s="778">
        <f t="shared" si="179"/>
        <v>1000</v>
      </c>
      <c r="O143" s="772">
        <f t="shared" si="180"/>
        <v>43348</v>
      </c>
      <c r="P143" s="772">
        <f t="shared" si="181"/>
        <v>49416720</v>
      </c>
      <c r="Q143" s="779">
        <v>73</v>
      </c>
      <c r="R143" s="780">
        <v>2104</v>
      </c>
      <c r="S143" s="776"/>
      <c r="T143" s="776"/>
      <c r="U143" s="776"/>
      <c r="V143" s="776"/>
      <c r="W143" s="776"/>
      <c r="X143" s="774">
        <v>1300</v>
      </c>
      <c r="Y143" s="776"/>
      <c r="Z143" s="774">
        <f t="shared" si="139"/>
        <v>3404</v>
      </c>
      <c r="AA143" s="784">
        <f t="shared" si="140"/>
        <v>1000</v>
      </c>
      <c r="AB143" s="776"/>
      <c r="AC143" s="782">
        <f t="shared" si="141"/>
        <v>1000</v>
      </c>
      <c r="AD143" s="773">
        <f t="shared" si="142"/>
        <v>41848</v>
      </c>
      <c r="AE143" s="778">
        <f t="shared" si="143"/>
        <v>3054904</v>
      </c>
      <c r="AF143" s="755">
        <f t="shared" si="182"/>
        <v>1067</v>
      </c>
      <c r="AG143" s="756">
        <f t="shared" si="183"/>
        <v>46361816</v>
      </c>
      <c r="AH143" s="779">
        <v>74</v>
      </c>
      <c r="AI143" s="783">
        <f t="shared" si="184"/>
        <v>3096752</v>
      </c>
    </row>
    <row r="144" spans="1:35" ht="15" customHeight="1" x14ac:dyDescent="0.2">
      <c r="A144" s="1753" t="s">
        <v>346</v>
      </c>
      <c r="B144" s="772">
        <v>422</v>
      </c>
      <c r="C144" s="773">
        <v>2043</v>
      </c>
      <c r="D144" s="774"/>
      <c r="E144" s="775"/>
      <c r="F144" s="775"/>
      <c r="G144" s="775"/>
      <c r="H144" s="775"/>
      <c r="I144" s="774">
        <v>1350.2569000000001</v>
      </c>
      <c r="J144" s="776"/>
      <c r="K144" s="774">
        <f t="shared" si="177"/>
        <v>3393.2569000000003</v>
      </c>
      <c r="L144" s="784">
        <f t="shared" si="178"/>
        <v>1000</v>
      </c>
      <c r="M144" s="776"/>
      <c r="N144" s="778">
        <f t="shared" si="179"/>
        <v>1000</v>
      </c>
      <c r="O144" s="772">
        <f t="shared" si="180"/>
        <v>41719.082800000004</v>
      </c>
      <c r="P144" s="772">
        <f t="shared" si="181"/>
        <v>17605452.941600002</v>
      </c>
      <c r="Q144" s="779">
        <v>51</v>
      </c>
      <c r="R144" s="780">
        <v>2043</v>
      </c>
      <c r="S144" s="776"/>
      <c r="T144" s="776"/>
      <c r="U144" s="776"/>
      <c r="V144" s="776"/>
      <c r="W144" s="776"/>
      <c r="X144" s="774">
        <v>1300</v>
      </c>
      <c r="Y144" s="776"/>
      <c r="Z144" s="774">
        <f t="shared" si="139"/>
        <v>3343</v>
      </c>
      <c r="AA144" s="784">
        <f t="shared" si="140"/>
        <v>1000</v>
      </c>
      <c r="AB144" s="776"/>
      <c r="AC144" s="782">
        <f t="shared" si="141"/>
        <v>1000</v>
      </c>
      <c r="AD144" s="773">
        <f t="shared" si="142"/>
        <v>41116</v>
      </c>
      <c r="AE144" s="778">
        <f t="shared" si="143"/>
        <v>2096916</v>
      </c>
      <c r="AF144" s="755">
        <f t="shared" si="182"/>
        <v>371</v>
      </c>
      <c r="AG144" s="756">
        <f t="shared" si="183"/>
        <v>15508536.941600002</v>
      </c>
      <c r="AH144" s="779">
        <v>52</v>
      </c>
      <c r="AI144" s="783">
        <f t="shared" si="184"/>
        <v>2138032</v>
      </c>
    </row>
    <row r="145" spans="1:37" ht="15" customHeight="1" x14ac:dyDescent="0.2">
      <c r="A145" s="1753" t="s">
        <v>347</v>
      </c>
      <c r="B145" s="772">
        <v>113</v>
      </c>
      <c r="C145" s="773">
        <v>2005</v>
      </c>
      <c r="D145" s="774"/>
      <c r="E145" s="775"/>
      <c r="F145" s="775"/>
      <c r="G145" s="775"/>
      <c r="H145" s="775"/>
      <c r="I145" s="774">
        <v>1300</v>
      </c>
      <c r="J145" s="776"/>
      <c r="K145" s="774">
        <f t="shared" si="177"/>
        <v>3305</v>
      </c>
      <c r="L145" s="784">
        <f t="shared" si="178"/>
        <v>1000</v>
      </c>
      <c r="M145" s="776"/>
      <c r="N145" s="778">
        <f t="shared" si="179"/>
        <v>1000</v>
      </c>
      <c r="O145" s="772">
        <f t="shared" si="180"/>
        <v>40660</v>
      </c>
      <c r="P145" s="772">
        <f t="shared" si="181"/>
        <v>4594580</v>
      </c>
      <c r="Q145" s="779">
        <v>430</v>
      </c>
      <c r="R145" s="780">
        <v>2005</v>
      </c>
      <c r="S145" s="776"/>
      <c r="T145" s="776"/>
      <c r="U145" s="776"/>
      <c r="V145" s="776"/>
      <c r="W145" s="776"/>
      <c r="X145" s="774">
        <v>1300</v>
      </c>
      <c r="Y145" s="776"/>
      <c r="Z145" s="774">
        <f t="shared" si="139"/>
        <v>3305</v>
      </c>
      <c r="AA145" s="784">
        <f t="shared" si="140"/>
        <v>1000</v>
      </c>
      <c r="AB145" s="776"/>
      <c r="AC145" s="782">
        <f t="shared" si="141"/>
        <v>1000</v>
      </c>
      <c r="AD145" s="773">
        <f t="shared" si="142"/>
        <v>40660</v>
      </c>
      <c r="AE145" s="778">
        <f t="shared" si="143"/>
        <v>17483800</v>
      </c>
      <c r="AF145" s="755">
        <f t="shared" si="182"/>
        <v>-317</v>
      </c>
      <c r="AG145" s="756">
        <f t="shared" si="183"/>
        <v>-12889220</v>
      </c>
      <c r="AH145" s="779">
        <v>430</v>
      </c>
      <c r="AI145" s="783">
        <f t="shared" si="184"/>
        <v>17483800</v>
      </c>
    </row>
    <row r="146" spans="1:37" ht="15" customHeight="1" thickBot="1" x14ac:dyDescent="0.25">
      <c r="A146" s="1753" t="s">
        <v>348</v>
      </c>
      <c r="B146" s="772">
        <v>81</v>
      </c>
      <c r="C146" s="773">
        <v>1976</v>
      </c>
      <c r="D146" s="774"/>
      <c r="E146" s="775"/>
      <c r="F146" s="775"/>
      <c r="G146" s="775"/>
      <c r="H146" s="775"/>
      <c r="I146" s="774">
        <v>1200</v>
      </c>
      <c r="J146" s="776"/>
      <c r="K146" s="774">
        <f t="shared" si="177"/>
        <v>3176</v>
      </c>
      <c r="L146" s="784">
        <f t="shared" si="178"/>
        <v>1000</v>
      </c>
      <c r="M146" s="776"/>
      <c r="N146" s="778">
        <f t="shared" si="179"/>
        <v>1000</v>
      </c>
      <c r="O146" s="772">
        <f t="shared" si="180"/>
        <v>39112</v>
      </c>
      <c r="P146" s="772">
        <f t="shared" si="181"/>
        <v>3168072</v>
      </c>
      <c r="Q146" s="779">
        <v>1265</v>
      </c>
      <c r="R146" s="780">
        <v>1976</v>
      </c>
      <c r="S146" s="776"/>
      <c r="T146" s="776"/>
      <c r="U146" s="776"/>
      <c r="V146" s="776"/>
      <c r="W146" s="776"/>
      <c r="X146" s="774">
        <v>1250</v>
      </c>
      <c r="Y146" s="776"/>
      <c r="Z146" s="774">
        <f t="shared" si="139"/>
        <v>3226</v>
      </c>
      <c r="AA146" s="784">
        <f t="shared" si="140"/>
        <v>1000</v>
      </c>
      <c r="AB146" s="776"/>
      <c r="AC146" s="782">
        <f t="shared" si="141"/>
        <v>1000</v>
      </c>
      <c r="AD146" s="773">
        <f t="shared" si="142"/>
        <v>39712</v>
      </c>
      <c r="AE146" s="778">
        <f t="shared" si="143"/>
        <v>50235680</v>
      </c>
      <c r="AF146" s="755">
        <f t="shared" si="182"/>
        <v>-1184</v>
      </c>
      <c r="AG146" s="756">
        <f t="shared" si="183"/>
        <v>-47067608</v>
      </c>
      <c r="AH146" s="779">
        <v>1267</v>
      </c>
      <c r="AI146" s="783">
        <f t="shared" si="184"/>
        <v>50315104</v>
      </c>
    </row>
    <row r="147" spans="1:37" ht="12.75" thickBot="1" x14ac:dyDescent="0.25">
      <c r="A147" s="673" t="s">
        <v>0</v>
      </c>
      <c r="B147" s="674">
        <f t="shared" ref="B147:AD147" si="185">+B53+B74+B93+B97+B100</f>
        <v>134368</v>
      </c>
      <c r="C147" s="675">
        <f t="shared" si="185"/>
        <v>250263.17113</v>
      </c>
      <c r="D147" s="676">
        <f t="shared" si="185"/>
        <v>17050</v>
      </c>
      <c r="E147" s="676">
        <f t="shared" si="185"/>
        <v>0</v>
      </c>
      <c r="F147" s="676">
        <f t="shared" si="185"/>
        <v>0</v>
      </c>
      <c r="G147" s="676">
        <f t="shared" si="185"/>
        <v>0</v>
      </c>
      <c r="H147" s="676">
        <f t="shared" si="185"/>
        <v>0</v>
      </c>
      <c r="I147" s="676">
        <f t="shared" si="185"/>
        <v>84025.256900000008</v>
      </c>
      <c r="J147" s="676">
        <f t="shared" si="185"/>
        <v>0</v>
      </c>
      <c r="K147" s="676">
        <f t="shared" si="185"/>
        <v>351338.42803000001</v>
      </c>
      <c r="L147" s="676">
        <f t="shared" si="185"/>
        <v>77000</v>
      </c>
      <c r="M147" s="676">
        <f t="shared" si="185"/>
        <v>0</v>
      </c>
      <c r="N147" s="677">
        <f t="shared" si="185"/>
        <v>77000</v>
      </c>
      <c r="O147" s="678">
        <f t="shared" si="185"/>
        <v>4293061.1363599999</v>
      </c>
      <c r="P147" s="679">
        <f t="shared" si="185"/>
        <v>5990448570.9650803</v>
      </c>
      <c r="Q147" s="678">
        <f t="shared" si="185"/>
        <v>137842</v>
      </c>
      <c r="R147" s="675">
        <f t="shared" si="185"/>
        <v>264149.38620000001</v>
      </c>
      <c r="S147" s="676">
        <f t="shared" si="185"/>
        <v>18430</v>
      </c>
      <c r="T147" s="676">
        <f t="shared" si="185"/>
        <v>0</v>
      </c>
      <c r="U147" s="676">
        <f t="shared" si="185"/>
        <v>0</v>
      </c>
      <c r="V147" s="676">
        <f t="shared" si="185"/>
        <v>0</v>
      </c>
      <c r="W147" s="676">
        <f t="shared" si="185"/>
        <v>0</v>
      </c>
      <c r="X147" s="676">
        <f t="shared" si="185"/>
        <v>86979</v>
      </c>
      <c r="Y147" s="676">
        <f t="shared" si="185"/>
        <v>0</v>
      </c>
      <c r="Z147" s="676">
        <f t="shared" si="185"/>
        <v>369558.38620000001</v>
      </c>
      <c r="AA147" s="676">
        <f t="shared" si="185"/>
        <v>77000</v>
      </c>
      <c r="AB147" s="676">
        <f t="shared" si="185"/>
        <v>0</v>
      </c>
      <c r="AC147" s="677">
        <f t="shared" si="185"/>
        <v>77000</v>
      </c>
      <c r="AD147" s="675">
        <f t="shared" si="185"/>
        <v>4511700.6343999999</v>
      </c>
      <c r="AE147" s="677">
        <f>+AE53+AE74+AE93+AE97+AE100</f>
        <v>6031990577.8000002</v>
      </c>
      <c r="AF147" s="675">
        <f t="shared" ref="AF147:AG147" si="186">+AF53+AF74+AF93+AF97+AF100</f>
        <v>-3474</v>
      </c>
      <c r="AG147" s="677">
        <f t="shared" si="186"/>
        <v>-41542006.834919997</v>
      </c>
      <c r="AH147" s="680">
        <f>+AH53+AH74+AH93+AH97+AH100</f>
        <v>143638</v>
      </c>
      <c r="AI147" s="681">
        <f>+AI53+AI74+AI93+AI97+AI100</f>
        <v>6267488059.2399998</v>
      </c>
    </row>
    <row r="148" spans="1:37" s="749" customFormat="1" ht="15" customHeight="1" x14ac:dyDescent="0.2">
      <c r="A148" s="853"/>
      <c r="B148" s="643"/>
      <c r="C148" s="643"/>
      <c r="D148" s="643"/>
      <c r="E148" s="643"/>
      <c r="F148" s="643"/>
      <c r="G148" s="643"/>
      <c r="H148" s="643"/>
      <c r="I148" s="643"/>
      <c r="J148" s="643"/>
      <c r="K148" s="643"/>
      <c r="L148" s="643"/>
      <c r="M148" s="643"/>
      <c r="N148" s="643"/>
      <c r="O148" s="643"/>
      <c r="P148" s="644"/>
      <c r="Q148" s="643"/>
      <c r="R148" s="643"/>
      <c r="S148" s="643"/>
      <c r="T148" s="643"/>
      <c r="U148" s="643"/>
      <c r="V148" s="643"/>
      <c r="W148" s="643"/>
      <c r="X148" s="643"/>
      <c r="Y148" s="643"/>
      <c r="Z148" s="643"/>
      <c r="AA148" s="643"/>
      <c r="AB148" s="643"/>
      <c r="AC148" s="643"/>
      <c r="AD148" s="643"/>
      <c r="AE148" s="643"/>
      <c r="AF148" s="643"/>
      <c r="AG148" s="643"/>
      <c r="AH148" s="643"/>
      <c r="AI148" s="643"/>
    </row>
    <row r="149" spans="1:37" s="749" customFormat="1" ht="15" customHeight="1" x14ac:dyDescent="0.2">
      <c r="A149" s="853"/>
      <c r="B149" s="643"/>
      <c r="C149" s="643"/>
      <c r="D149" s="643"/>
      <c r="E149" s="643"/>
      <c r="F149" s="643"/>
      <c r="G149" s="643"/>
      <c r="H149" s="643"/>
      <c r="I149" s="643"/>
      <c r="J149" s="643"/>
      <c r="K149" s="643"/>
      <c r="L149" s="643"/>
      <c r="M149" s="643"/>
      <c r="N149" s="643"/>
      <c r="O149" s="643"/>
      <c r="P149" s="644"/>
      <c r="Q149" s="818"/>
      <c r="R149" s="643"/>
      <c r="S149" s="643"/>
      <c r="T149" s="643"/>
      <c r="U149" s="643"/>
      <c r="V149" s="643"/>
      <c r="W149" s="643"/>
      <c r="X149" s="643"/>
      <c r="Y149" s="643"/>
      <c r="Z149" s="643"/>
      <c r="AA149" s="643"/>
      <c r="AB149" s="643"/>
      <c r="AC149" s="643"/>
      <c r="AD149" s="643"/>
      <c r="AE149" s="643"/>
      <c r="AF149" s="643"/>
      <c r="AG149" s="643"/>
      <c r="AH149" s="643"/>
      <c r="AI149" s="643"/>
    </row>
    <row r="150" spans="1:37" s="749" customFormat="1" ht="15" customHeight="1" x14ac:dyDescent="0.2">
      <c r="A150" s="2086" t="s">
        <v>16070</v>
      </c>
      <c r="B150" s="684"/>
      <c r="C150" s="684"/>
      <c r="D150" s="684"/>
      <c r="E150" s="684"/>
      <c r="F150" s="684"/>
      <c r="G150" s="684"/>
      <c r="H150" s="684"/>
      <c r="I150" s="684"/>
      <c r="J150" s="684"/>
      <c r="K150" s="684"/>
      <c r="L150" s="684"/>
      <c r="M150" s="684"/>
      <c r="N150" s="684"/>
      <c r="O150" s="684"/>
      <c r="P150" s="684"/>
      <c r="Q150" s="684"/>
      <c r="R150" s="684"/>
      <c r="S150" s="684"/>
      <c r="T150" s="684"/>
      <c r="U150" s="684"/>
      <c r="V150" s="684"/>
      <c r="W150" s="684"/>
      <c r="X150" s="684"/>
      <c r="Y150" s="684"/>
      <c r="Z150" s="685"/>
      <c r="AA150" s="684"/>
      <c r="AB150" s="684"/>
      <c r="AC150" s="684"/>
      <c r="AD150" s="684"/>
      <c r="AE150" s="684"/>
      <c r="AF150" s="684"/>
      <c r="AG150" s="684"/>
      <c r="AH150" s="686"/>
      <c r="AI150" s="684"/>
      <c r="AJ150" s="687"/>
      <c r="AK150" s="688"/>
    </row>
    <row r="151" spans="1:37" s="749" customFormat="1" ht="15" customHeight="1" x14ac:dyDescent="0.2">
      <c r="A151" s="411" t="s">
        <v>133</v>
      </c>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378"/>
      <c r="AA151" s="189"/>
      <c r="AB151" s="189"/>
      <c r="AC151" s="189"/>
      <c r="AD151" s="189"/>
      <c r="AE151" s="684"/>
      <c r="AF151" s="684"/>
      <c r="AG151" s="684"/>
      <c r="AH151" s="686"/>
      <c r="AI151" s="684"/>
      <c r="AJ151" s="687"/>
      <c r="AK151" s="688"/>
    </row>
    <row r="152" spans="1:37" s="749" customFormat="1" ht="15" customHeight="1" x14ac:dyDescent="0.2">
      <c r="A152" s="411" t="s">
        <v>1537</v>
      </c>
      <c r="B152" s="683"/>
      <c r="C152" s="683"/>
      <c r="D152" s="683"/>
      <c r="E152" s="683"/>
      <c r="F152" s="683"/>
      <c r="G152" s="683"/>
      <c r="H152" s="683"/>
      <c r="I152" s="683"/>
      <c r="J152" s="683"/>
      <c r="K152" s="683"/>
      <c r="L152" s="683"/>
      <c r="M152" s="683"/>
      <c r="N152" s="683"/>
      <c r="O152" s="683"/>
      <c r="P152" s="683"/>
      <c r="Q152" s="683"/>
      <c r="R152" s="683"/>
      <c r="S152" s="683"/>
      <c r="T152" s="689"/>
      <c r="U152" s="683"/>
      <c r="V152" s="683"/>
      <c r="W152" s="683"/>
      <c r="X152" s="683"/>
      <c r="Y152" s="683"/>
      <c r="Z152" s="690"/>
      <c r="AA152" s="683"/>
      <c r="AB152" s="683"/>
      <c r="AC152" s="683"/>
      <c r="AD152" s="683"/>
      <c r="AE152" s="683"/>
      <c r="AF152" s="683"/>
      <c r="AG152" s="683"/>
      <c r="AH152" s="691"/>
      <c r="AI152" s="683"/>
      <c r="AJ152" s="692"/>
      <c r="AK152" s="693"/>
    </row>
    <row r="153" spans="1:37" ht="15" customHeight="1" thickBot="1" x14ac:dyDescent="0.25">
      <c r="A153" s="2087" t="s">
        <v>16120</v>
      </c>
      <c r="B153" s="683"/>
      <c r="C153" s="683"/>
      <c r="D153" s="683"/>
      <c r="E153" s="683"/>
      <c r="F153" s="683"/>
      <c r="G153" s="683"/>
      <c r="H153" s="683"/>
      <c r="I153" s="683"/>
      <c r="J153" s="683"/>
      <c r="K153" s="683"/>
      <c r="L153" s="683"/>
      <c r="M153" s="683"/>
      <c r="N153" s="683"/>
      <c r="O153" s="683"/>
      <c r="P153" s="683"/>
      <c r="Q153" s="683"/>
      <c r="R153" s="683"/>
      <c r="S153" s="683"/>
      <c r="T153" s="689"/>
      <c r="U153" s="683"/>
      <c r="V153" s="683"/>
      <c r="W153" s="683"/>
      <c r="X153" s="683"/>
      <c r="Y153" s="683"/>
      <c r="Z153" s="690"/>
      <c r="AA153" s="683"/>
      <c r="AB153" s="683"/>
      <c r="AC153" s="683"/>
      <c r="AD153" s="683"/>
      <c r="AE153" s="683"/>
      <c r="AF153" s="683"/>
      <c r="AG153" s="683"/>
      <c r="AH153" s="691"/>
      <c r="AI153" s="683"/>
      <c r="AJ153" s="692"/>
      <c r="AK153" s="693"/>
    </row>
    <row r="154" spans="1:37" ht="36" customHeight="1" thickBot="1" x14ac:dyDescent="0.25">
      <c r="A154" s="2194" t="s">
        <v>16072</v>
      </c>
      <c r="B154" s="2202" t="s">
        <v>16073</v>
      </c>
      <c r="C154" s="2202"/>
      <c r="D154" s="2202"/>
      <c r="E154" s="2202"/>
      <c r="F154" s="2202"/>
      <c r="G154" s="2202"/>
      <c r="H154" s="2202"/>
      <c r="I154" s="2202"/>
      <c r="J154" s="2202"/>
      <c r="K154" s="2202"/>
      <c r="L154" s="2202"/>
      <c r="M154" s="2202"/>
      <c r="N154" s="2202"/>
      <c r="O154" s="2202"/>
      <c r="P154" s="2202"/>
      <c r="Q154" s="2203" t="s">
        <v>16074</v>
      </c>
      <c r="R154" s="2202"/>
      <c r="S154" s="2202"/>
      <c r="T154" s="2202"/>
      <c r="U154" s="2202"/>
      <c r="V154" s="2202"/>
      <c r="W154" s="2202"/>
      <c r="X154" s="2202"/>
      <c r="Y154" s="2202"/>
      <c r="Z154" s="2202"/>
      <c r="AA154" s="2202"/>
      <c r="AB154" s="2202"/>
      <c r="AC154" s="2202"/>
      <c r="AD154" s="2202"/>
      <c r="AE154" s="2204"/>
      <c r="AF154" s="2205" t="s">
        <v>16075</v>
      </c>
      <c r="AG154" s="2206"/>
      <c r="AH154" s="2205" t="s">
        <v>16076</v>
      </c>
      <c r="AI154" s="2206"/>
      <c r="AJ154" s="694"/>
      <c r="AK154" s="576"/>
    </row>
    <row r="155" spans="1:37" ht="101.25" customHeight="1" x14ac:dyDescent="0.2">
      <c r="A155" s="2195"/>
      <c r="B155" s="695" t="s">
        <v>16077</v>
      </c>
      <c r="C155" s="696" t="s">
        <v>16078</v>
      </c>
      <c r="D155" s="697" t="s">
        <v>16079</v>
      </c>
      <c r="E155" s="697" t="s">
        <v>16080</v>
      </c>
      <c r="F155" s="697" t="s">
        <v>16081</v>
      </c>
      <c r="G155" s="697" t="s">
        <v>16082</v>
      </c>
      <c r="H155" s="697" t="s">
        <v>16083</v>
      </c>
      <c r="I155" s="697" t="s">
        <v>16084</v>
      </c>
      <c r="J155" s="697" t="s">
        <v>16085</v>
      </c>
      <c r="K155" s="697" t="s">
        <v>16086</v>
      </c>
      <c r="L155" s="697" t="s">
        <v>16087</v>
      </c>
      <c r="M155" s="697" t="s">
        <v>16088</v>
      </c>
      <c r="N155" s="698" t="s">
        <v>16089</v>
      </c>
      <c r="O155" s="699" t="s">
        <v>16090</v>
      </c>
      <c r="P155" s="700" t="s">
        <v>16091</v>
      </c>
      <c r="Q155" s="695" t="s">
        <v>16077</v>
      </c>
      <c r="R155" s="696" t="s">
        <v>16078</v>
      </c>
      <c r="S155" s="697" t="s">
        <v>16092</v>
      </c>
      <c r="T155" s="697" t="s">
        <v>16080</v>
      </c>
      <c r="U155" s="697" t="s">
        <v>16081</v>
      </c>
      <c r="V155" s="697" t="s">
        <v>16082</v>
      </c>
      <c r="W155" s="697" t="s">
        <v>16083</v>
      </c>
      <c r="X155" s="697" t="s">
        <v>16084</v>
      </c>
      <c r="Y155" s="697" t="s">
        <v>16085</v>
      </c>
      <c r="Z155" s="701" t="s">
        <v>16086</v>
      </c>
      <c r="AA155" s="697" t="s">
        <v>16087</v>
      </c>
      <c r="AB155" s="697" t="s">
        <v>16088</v>
      </c>
      <c r="AC155" s="698" t="s">
        <v>16089</v>
      </c>
      <c r="AD155" s="699" t="s">
        <v>16090</v>
      </c>
      <c r="AE155" s="700" t="s">
        <v>16113</v>
      </c>
      <c r="AF155" s="702" t="s">
        <v>16094</v>
      </c>
      <c r="AG155" s="702" t="s">
        <v>16095</v>
      </c>
      <c r="AH155" s="702" t="s">
        <v>16077</v>
      </c>
      <c r="AI155" s="700" t="s">
        <v>16096</v>
      </c>
      <c r="AJ155" s="694"/>
      <c r="AK155" s="576"/>
    </row>
    <row r="156" spans="1:37" ht="12.75" thickBot="1" x14ac:dyDescent="0.25">
      <c r="A156" s="2196"/>
      <c r="B156" s="703" t="s">
        <v>16097</v>
      </c>
      <c r="C156" s="704" t="s">
        <v>16098</v>
      </c>
      <c r="D156" s="705" t="s">
        <v>16099</v>
      </c>
      <c r="E156" s="705" t="s">
        <v>16100</v>
      </c>
      <c r="F156" s="706" t="s">
        <v>16101</v>
      </c>
      <c r="G156" s="706" t="s">
        <v>16102</v>
      </c>
      <c r="H156" s="706" t="s">
        <v>16103</v>
      </c>
      <c r="I156" s="706" t="s">
        <v>16104</v>
      </c>
      <c r="J156" s="706" t="s">
        <v>16105</v>
      </c>
      <c r="K156" s="706" t="s">
        <v>16106</v>
      </c>
      <c r="L156" s="706" t="s">
        <v>16107</v>
      </c>
      <c r="M156" s="706" t="s">
        <v>16108</v>
      </c>
      <c r="N156" s="707" t="s">
        <v>16109</v>
      </c>
      <c r="O156" s="708" t="s">
        <v>16110</v>
      </c>
      <c r="P156" s="709" t="s">
        <v>16111</v>
      </c>
      <c r="Q156" s="703" t="s">
        <v>16097</v>
      </c>
      <c r="R156" s="704" t="s">
        <v>16098</v>
      </c>
      <c r="S156" s="705" t="s">
        <v>16099</v>
      </c>
      <c r="T156" s="705" t="s">
        <v>16100</v>
      </c>
      <c r="U156" s="706" t="s">
        <v>16101</v>
      </c>
      <c r="V156" s="706" t="s">
        <v>16102</v>
      </c>
      <c r="W156" s="706" t="s">
        <v>16103</v>
      </c>
      <c r="X156" s="706" t="s">
        <v>16104</v>
      </c>
      <c r="Y156" s="706" t="s">
        <v>16105</v>
      </c>
      <c r="Z156" s="710" t="s">
        <v>16106</v>
      </c>
      <c r="AA156" s="706" t="s">
        <v>16107</v>
      </c>
      <c r="AB156" s="706" t="s">
        <v>16108</v>
      </c>
      <c r="AC156" s="707" t="s">
        <v>16109</v>
      </c>
      <c r="AD156" s="708" t="s">
        <v>16110</v>
      </c>
      <c r="AE156" s="709" t="s">
        <v>16111</v>
      </c>
      <c r="AF156" s="711"/>
      <c r="AG156" s="703"/>
      <c r="AH156" s="711"/>
      <c r="AI156" s="703"/>
      <c r="AJ156" s="694"/>
      <c r="AK156" s="576"/>
    </row>
    <row r="157" spans="1:37" ht="15" hidden="1" customHeight="1" x14ac:dyDescent="0.2">
      <c r="A157" s="1755"/>
      <c r="B157" s="712"/>
      <c r="C157" s="713"/>
      <c r="D157" s="713"/>
      <c r="E157" s="713"/>
      <c r="F157" s="713"/>
      <c r="G157" s="713"/>
      <c r="H157" s="713"/>
      <c r="I157" s="713"/>
      <c r="J157" s="713"/>
      <c r="K157" s="713"/>
      <c r="L157" s="713"/>
      <c r="M157" s="713"/>
      <c r="N157" s="714"/>
      <c r="O157" s="715"/>
      <c r="P157" s="716"/>
      <c r="Q157" s="717"/>
      <c r="R157" s="713"/>
      <c r="S157" s="713"/>
      <c r="T157" s="713"/>
      <c r="U157" s="713"/>
      <c r="V157" s="713"/>
      <c r="W157" s="713"/>
      <c r="X157" s="713"/>
      <c r="Y157" s="713"/>
      <c r="Z157" s="718"/>
      <c r="AA157" s="713"/>
      <c r="AB157" s="713"/>
      <c r="AC157" s="719"/>
      <c r="AD157" s="816"/>
      <c r="AE157" s="817"/>
      <c r="AF157" s="716"/>
      <c r="AG157" s="712"/>
      <c r="AH157" s="720"/>
      <c r="AI157" s="712"/>
      <c r="AJ157" s="694"/>
      <c r="AK157" s="576"/>
    </row>
    <row r="158" spans="1:37" ht="15" hidden="1" customHeight="1" x14ac:dyDescent="0.2">
      <c r="A158" s="721" t="s">
        <v>16121</v>
      </c>
      <c r="B158" s="712"/>
      <c r="C158" s="713"/>
      <c r="D158" s="713"/>
      <c r="E158" s="713"/>
      <c r="F158" s="713"/>
      <c r="G158" s="713"/>
      <c r="H158" s="713"/>
      <c r="I158" s="713"/>
      <c r="J158" s="713"/>
      <c r="K158" s="713"/>
      <c r="L158" s="713"/>
      <c r="M158" s="713"/>
      <c r="N158" s="714"/>
      <c r="O158" s="715"/>
      <c r="P158" s="716"/>
      <c r="Q158" s="712"/>
      <c r="R158" s="713"/>
      <c r="S158" s="713"/>
      <c r="T158" s="713"/>
      <c r="U158" s="713"/>
      <c r="V158" s="713"/>
      <c r="W158" s="713"/>
      <c r="X158" s="713"/>
      <c r="Y158" s="713"/>
      <c r="Z158" s="718"/>
      <c r="AA158" s="713"/>
      <c r="AB158" s="713"/>
      <c r="AC158" s="714"/>
      <c r="AD158" s="715"/>
      <c r="AE158" s="716"/>
      <c r="AF158" s="716"/>
      <c r="AG158" s="712"/>
      <c r="AH158" s="720"/>
      <c r="AI158" s="712"/>
      <c r="AJ158" s="694"/>
      <c r="AK158" s="576"/>
    </row>
    <row r="159" spans="1:37" ht="15" hidden="1" customHeight="1" x14ac:dyDescent="0.2">
      <c r="A159" s="721" t="s">
        <v>16122</v>
      </c>
      <c r="B159" s="712"/>
      <c r="C159" s="713"/>
      <c r="D159" s="713"/>
      <c r="E159" s="713"/>
      <c r="F159" s="713"/>
      <c r="G159" s="713"/>
      <c r="H159" s="713"/>
      <c r="I159" s="713"/>
      <c r="J159" s="713"/>
      <c r="K159" s="713"/>
      <c r="L159" s="713"/>
      <c r="M159" s="713"/>
      <c r="N159" s="714"/>
      <c r="O159" s="715"/>
      <c r="P159" s="716"/>
      <c r="Q159" s="712"/>
      <c r="R159" s="713"/>
      <c r="S159" s="713"/>
      <c r="T159" s="713"/>
      <c r="U159" s="713"/>
      <c r="V159" s="713"/>
      <c r="W159" s="713"/>
      <c r="X159" s="713"/>
      <c r="Y159" s="713"/>
      <c r="Z159" s="718"/>
      <c r="AA159" s="713"/>
      <c r="AB159" s="713"/>
      <c r="AC159" s="714"/>
      <c r="AD159" s="715"/>
      <c r="AE159" s="716"/>
      <c r="AF159" s="716"/>
      <c r="AG159" s="712"/>
      <c r="AH159" s="720"/>
      <c r="AI159" s="712"/>
      <c r="AJ159" s="694"/>
      <c r="AK159" s="576"/>
    </row>
    <row r="160" spans="1:37" ht="15" hidden="1" customHeight="1" x14ac:dyDescent="0.2">
      <c r="A160" s="721" t="s">
        <v>16122</v>
      </c>
      <c r="B160" s="712"/>
      <c r="C160" s="713"/>
      <c r="D160" s="713"/>
      <c r="E160" s="713"/>
      <c r="F160" s="713"/>
      <c r="G160" s="713"/>
      <c r="H160" s="713"/>
      <c r="I160" s="713"/>
      <c r="J160" s="713"/>
      <c r="K160" s="713"/>
      <c r="L160" s="713"/>
      <c r="M160" s="713"/>
      <c r="N160" s="714"/>
      <c r="O160" s="715"/>
      <c r="P160" s="716"/>
      <c r="Q160" s="712"/>
      <c r="R160" s="713"/>
      <c r="S160" s="713"/>
      <c r="T160" s="713"/>
      <c r="U160" s="713"/>
      <c r="V160" s="713"/>
      <c r="W160" s="713"/>
      <c r="X160" s="713"/>
      <c r="Y160" s="713"/>
      <c r="Z160" s="718"/>
      <c r="AA160" s="713"/>
      <c r="AB160" s="713"/>
      <c r="AC160" s="714"/>
      <c r="AD160" s="715"/>
      <c r="AE160" s="716"/>
      <c r="AF160" s="716"/>
      <c r="AG160" s="712"/>
      <c r="AH160" s="720"/>
      <c r="AI160" s="712"/>
      <c r="AJ160" s="694"/>
      <c r="AK160" s="576"/>
    </row>
    <row r="161" spans="1:37" ht="15" hidden="1" customHeight="1" x14ac:dyDescent="0.2">
      <c r="A161" s="721" t="s">
        <v>16123</v>
      </c>
      <c r="B161" s="712"/>
      <c r="C161" s="713"/>
      <c r="D161" s="713"/>
      <c r="E161" s="713"/>
      <c r="F161" s="713"/>
      <c r="G161" s="713"/>
      <c r="H161" s="713"/>
      <c r="I161" s="713"/>
      <c r="J161" s="713"/>
      <c r="K161" s="713"/>
      <c r="L161" s="713"/>
      <c r="M161" s="713"/>
      <c r="N161" s="714"/>
      <c r="O161" s="715"/>
      <c r="P161" s="716"/>
      <c r="Q161" s="712"/>
      <c r="R161" s="713"/>
      <c r="S161" s="713"/>
      <c r="T161" s="713"/>
      <c r="U161" s="713"/>
      <c r="V161" s="713"/>
      <c r="W161" s="713"/>
      <c r="X161" s="713"/>
      <c r="Y161" s="713"/>
      <c r="Z161" s="718"/>
      <c r="AA161" s="713"/>
      <c r="AB161" s="713"/>
      <c r="AC161" s="714"/>
      <c r="AD161" s="715"/>
      <c r="AE161" s="716"/>
      <c r="AF161" s="716"/>
      <c r="AG161" s="712"/>
      <c r="AH161" s="720"/>
      <c r="AI161" s="712"/>
      <c r="AJ161" s="694"/>
      <c r="AK161" s="576"/>
    </row>
    <row r="162" spans="1:37" ht="15" hidden="1" customHeight="1" x14ac:dyDescent="0.2">
      <c r="A162" s="721" t="s">
        <v>16122</v>
      </c>
      <c r="B162" s="712"/>
      <c r="C162" s="713"/>
      <c r="D162" s="713"/>
      <c r="E162" s="713"/>
      <c r="F162" s="713"/>
      <c r="G162" s="713"/>
      <c r="H162" s="713"/>
      <c r="I162" s="713"/>
      <c r="J162" s="713"/>
      <c r="K162" s="713"/>
      <c r="L162" s="713"/>
      <c r="M162" s="713"/>
      <c r="N162" s="714"/>
      <c r="O162" s="715"/>
      <c r="P162" s="716"/>
      <c r="Q162" s="712"/>
      <c r="R162" s="713"/>
      <c r="S162" s="713"/>
      <c r="T162" s="713"/>
      <c r="U162" s="713"/>
      <c r="V162" s="713"/>
      <c r="W162" s="713"/>
      <c r="X162" s="713"/>
      <c r="Y162" s="713"/>
      <c r="Z162" s="718"/>
      <c r="AA162" s="713"/>
      <c r="AB162" s="713"/>
      <c r="AC162" s="714"/>
      <c r="AD162" s="715"/>
      <c r="AE162" s="716"/>
      <c r="AF162" s="716"/>
      <c r="AG162" s="712"/>
      <c r="AH162" s="720"/>
      <c r="AI162" s="712"/>
      <c r="AJ162" s="694"/>
      <c r="AK162" s="576"/>
    </row>
    <row r="163" spans="1:37" ht="15" hidden="1" customHeight="1" x14ac:dyDescent="0.2">
      <c r="A163" s="721" t="s">
        <v>16122</v>
      </c>
      <c r="B163" s="712"/>
      <c r="C163" s="713"/>
      <c r="D163" s="713"/>
      <c r="E163" s="713"/>
      <c r="F163" s="713"/>
      <c r="G163" s="713"/>
      <c r="H163" s="713"/>
      <c r="I163" s="713"/>
      <c r="J163" s="713"/>
      <c r="K163" s="713"/>
      <c r="L163" s="713"/>
      <c r="M163" s="713"/>
      <c r="N163" s="714"/>
      <c r="O163" s="715"/>
      <c r="P163" s="716"/>
      <c r="Q163" s="712"/>
      <c r="R163" s="713"/>
      <c r="S163" s="713"/>
      <c r="T163" s="713"/>
      <c r="U163" s="713"/>
      <c r="V163" s="713"/>
      <c r="W163" s="713"/>
      <c r="X163" s="713"/>
      <c r="Y163" s="713"/>
      <c r="Z163" s="718"/>
      <c r="AA163" s="713"/>
      <c r="AB163" s="713"/>
      <c r="AC163" s="714"/>
      <c r="AD163" s="715"/>
      <c r="AE163" s="716"/>
      <c r="AF163" s="716"/>
      <c r="AG163" s="712"/>
      <c r="AH163" s="720"/>
      <c r="AI163" s="712"/>
      <c r="AJ163" s="694"/>
      <c r="AK163" s="576"/>
    </row>
    <row r="164" spans="1:37" ht="15" hidden="1" customHeight="1" x14ac:dyDescent="0.2">
      <c r="A164" s="721" t="s">
        <v>16124</v>
      </c>
      <c r="B164" s="712"/>
      <c r="C164" s="713"/>
      <c r="D164" s="713"/>
      <c r="E164" s="713"/>
      <c r="F164" s="713"/>
      <c r="G164" s="713"/>
      <c r="H164" s="713"/>
      <c r="I164" s="713"/>
      <c r="J164" s="713"/>
      <c r="K164" s="713"/>
      <c r="L164" s="713"/>
      <c r="M164" s="713"/>
      <c r="N164" s="714"/>
      <c r="O164" s="715"/>
      <c r="P164" s="716"/>
      <c r="Q164" s="712"/>
      <c r="R164" s="713"/>
      <c r="S164" s="713"/>
      <c r="T164" s="713"/>
      <c r="U164" s="713"/>
      <c r="V164" s="713"/>
      <c r="W164" s="713"/>
      <c r="X164" s="713"/>
      <c r="Y164" s="713"/>
      <c r="Z164" s="718"/>
      <c r="AA164" s="713"/>
      <c r="AB164" s="713"/>
      <c r="AC164" s="714"/>
      <c r="AD164" s="715"/>
      <c r="AE164" s="716"/>
      <c r="AF164" s="716"/>
      <c r="AG164" s="712"/>
      <c r="AH164" s="720"/>
      <c r="AI164" s="712"/>
      <c r="AJ164" s="694"/>
      <c r="AK164" s="576"/>
    </row>
    <row r="165" spans="1:37" ht="15" hidden="1" customHeight="1" x14ac:dyDescent="0.2">
      <c r="A165" s="721" t="s">
        <v>16122</v>
      </c>
      <c r="B165" s="712"/>
      <c r="C165" s="713"/>
      <c r="D165" s="713"/>
      <c r="E165" s="713"/>
      <c r="F165" s="713"/>
      <c r="G165" s="713"/>
      <c r="H165" s="713"/>
      <c r="I165" s="713"/>
      <c r="J165" s="713"/>
      <c r="K165" s="713"/>
      <c r="L165" s="713"/>
      <c r="M165" s="713"/>
      <c r="N165" s="714"/>
      <c r="O165" s="715"/>
      <c r="P165" s="716"/>
      <c r="Q165" s="712"/>
      <c r="R165" s="713"/>
      <c r="S165" s="713"/>
      <c r="T165" s="713"/>
      <c r="U165" s="713"/>
      <c r="V165" s="713"/>
      <c r="W165" s="713"/>
      <c r="X165" s="713"/>
      <c r="Y165" s="713"/>
      <c r="Z165" s="718"/>
      <c r="AA165" s="713"/>
      <c r="AB165" s="713"/>
      <c r="AC165" s="714"/>
      <c r="AD165" s="715"/>
      <c r="AE165" s="716"/>
      <c r="AF165" s="716"/>
      <c r="AG165" s="712"/>
      <c r="AH165" s="720"/>
      <c r="AI165" s="712"/>
      <c r="AJ165" s="694"/>
      <c r="AK165" s="576"/>
    </row>
    <row r="166" spans="1:37" ht="15" hidden="1" customHeight="1" x14ac:dyDescent="0.2">
      <c r="A166" s="721" t="s">
        <v>16122</v>
      </c>
      <c r="B166" s="712"/>
      <c r="C166" s="713"/>
      <c r="D166" s="713"/>
      <c r="E166" s="713"/>
      <c r="F166" s="713"/>
      <c r="G166" s="713"/>
      <c r="H166" s="713"/>
      <c r="I166" s="713"/>
      <c r="J166" s="713"/>
      <c r="K166" s="713"/>
      <c r="L166" s="713"/>
      <c r="M166" s="713"/>
      <c r="N166" s="714"/>
      <c r="O166" s="715"/>
      <c r="P166" s="716"/>
      <c r="Q166" s="712"/>
      <c r="R166" s="713"/>
      <c r="S166" s="713"/>
      <c r="T166" s="713"/>
      <c r="U166" s="713"/>
      <c r="V166" s="713"/>
      <c r="W166" s="713"/>
      <c r="X166" s="713"/>
      <c r="Y166" s="713"/>
      <c r="Z166" s="718"/>
      <c r="AA166" s="713"/>
      <c r="AB166" s="713"/>
      <c r="AC166" s="714"/>
      <c r="AD166" s="715"/>
      <c r="AE166" s="716"/>
      <c r="AF166" s="716"/>
      <c r="AG166" s="712"/>
      <c r="AH166" s="720"/>
      <c r="AI166" s="712"/>
      <c r="AJ166" s="694"/>
      <c r="AK166" s="576"/>
    </row>
    <row r="167" spans="1:37" ht="15" hidden="1" customHeight="1" x14ac:dyDescent="0.2">
      <c r="A167" s="721" t="s">
        <v>16125</v>
      </c>
      <c r="B167" s="712"/>
      <c r="C167" s="713"/>
      <c r="D167" s="713"/>
      <c r="E167" s="713"/>
      <c r="F167" s="713"/>
      <c r="G167" s="713"/>
      <c r="H167" s="713"/>
      <c r="I167" s="713"/>
      <c r="J167" s="713"/>
      <c r="K167" s="713"/>
      <c r="L167" s="713"/>
      <c r="M167" s="713"/>
      <c r="N167" s="714"/>
      <c r="O167" s="715"/>
      <c r="P167" s="716"/>
      <c r="Q167" s="712"/>
      <c r="R167" s="713"/>
      <c r="S167" s="713"/>
      <c r="T167" s="713"/>
      <c r="U167" s="713"/>
      <c r="V167" s="713"/>
      <c r="W167" s="713"/>
      <c r="X167" s="713"/>
      <c r="Y167" s="713"/>
      <c r="Z167" s="718"/>
      <c r="AA167" s="713"/>
      <c r="AB167" s="713"/>
      <c r="AC167" s="714"/>
      <c r="AD167" s="715"/>
      <c r="AE167" s="716"/>
      <c r="AF167" s="716"/>
      <c r="AG167" s="712"/>
      <c r="AH167" s="720"/>
      <c r="AI167" s="712"/>
      <c r="AJ167" s="694"/>
      <c r="AK167" s="576"/>
    </row>
    <row r="168" spans="1:37" ht="15" hidden="1" customHeight="1" x14ac:dyDescent="0.2">
      <c r="A168" s="721" t="s">
        <v>16122</v>
      </c>
      <c r="B168" s="712"/>
      <c r="C168" s="713"/>
      <c r="D168" s="713"/>
      <c r="E168" s="713"/>
      <c r="F168" s="713"/>
      <c r="G168" s="713"/>
      <c r="H168" s="713"/>
      <c r="I168" s="713"/>
      <c r="J168" s="713"/>
      <c r="K168" s="713"/>
      <c r="L168" s="713"/>
      <c r="M168" s="713"/>
      <c r="N168" s="714"/>
      <c r="O168" s="715"/>
      <c r="P168" s="716"/>
      <c r="Q168" s="712"/>
      <c r="R168" s="713"/>
      <c r="S168" s="713"/>
      <c r="T168" s="713"/>
      <c r="U168" s="713"/>
      <c r="V168" s="713"/>
      <c r="W168" s="713"/>
      <c r="X168" s="713"/>
      <c r="Y168" s="713"/>
      <c r="Z168" s="718"/>
      <c r="AA168" s="713"/>
      <c r="AB168" s="713"/>
      <c r="AC168" s="714"/>
      <c r="AD168" s="715"/>
      <c r="AE168" s="716"/>
      <c r="AF168" s="716"/>
      <c r="AG168" s="712"/>
      <c r="AH168" s="720"/>
      <c r="AI168" s="712"/>
      <c r="AJ168" s="694"/>
      <c r="AK168" s="576"/>
    </row>
    <row r="169" spans="1:37" ht="15" hidden="1" customHeight="1" x14ac:dyDescent="0.2">
      <c r="A169" s="721" t="s">
        <v>16122</v>
      </c>
      <c r="B169" s="712"/>
      <c r="C169" s="713"/>
      <c r="D169" s="713"/>
      <c r="E169" s="713"/>
      <c r="F169" s="713"/>
      <c r="G169" s="713"/>
      <c r="H169" s="713"/>
      <c r="I169" s="713"/>
      <c r="J169" s="713"/>
      <c r="K169" s="713"/>
      <c r="L169" s="713"/>
      <c r="M169" s="713"/>
      <c r="N169" s="714"/>
      <c r="O169" s="715"/>
      <c r="P169" s="716"/>
      <c r="Q169" s="712"/>
      <c r="R169" s="713"/>
      <c r="S169" s="713"/>
      <c r="T169" s="713"/>
      <c r="U169" s="713"/>
      <c r="V169" s="713"/>
      <c r="W169" s="713"/>
      <c r="X169" s="713"/>
      <c r="Y169" s="713"/>
      <c r="Z169" s="718"/>
      <c r="AA169" s="713"/>
      <c r="AB169" s="713"/>
      <c r="AC169" s="714"/>
      <c r="AD169" s="715"/>
      <c r="AE169" s="716"/>
      <c r="AF169" s="716"/>
      <c r="AG169" s="712"/>
      <c r="AH169" s="720"/>
      <c r="AI169" s="712"/>
      <c r="AJ169" s="694"/>
      <c r="AK169" s="576"/>
    </row>
    <row r="170" spans="1:37" ht="15" hidden="1" customHeight="1" x14ac:dyDescent="0.2">
      <c r="A170" s="721" t="s">
        <v>16126</v>
      </c>
      <c r="B170" s="712"/>
      <c r="C170" s="713"/>
      <c r="D170" s="713"/>
      <c r="E170" s="713"/>
      <c r="F170" s="713"/>
      <c r="G170" s="713"/>
      <c r="H170" s="713"/>
      <c r="I170" s="713"/>
      <c r="J170" s="713"/>
      <c r="K170" s="713"/>
      <c r="L170" s="713"/>
      <c r="M170" s="713"/>
      <c r="N170" s="714"/>
      <c r="O170" s="715"/>
      <c r="P170" s="716"/>
      <c r="Q170" s="712"/>
      <c r="R170" s="713"/>
      <c r="S170" s="713"/>
      <c r="T170" s="713"/>
      <c r="U170" s="713"/>
      <c r="V170" s="713"/>
      <c r="W170" s="713"/>
      <c r="X170" s="713"/>
      <c r="Y170" s="713"/>
      <c r="Z170" s="718"/>
      <c r="AA170" s="713"/>
      <c r="AB170" s="713"/>
      <c r="AC170" s="714"/>
      <c r="AD170" s="715"/>
      <c r="AE170" s="716"/>
      <c r="AF170" s="716"/>
      <c r="AG170" s="712"/>
      <c r="AH170" s="720"/>
      <c r="AI170" s="712"/>
      <c r="AJ170" s="694"/>
      <c r="AK170" s="576"/>
    </row>
    <row r="171" spans="1:37" ht="15" hidden="1" customHeight="1" x14ac:dyDescent="0.2">
      <c r="A171" s="721" t="s">
        <v>16122</v>
      </c>
      <c r="B171" s="712"/>
      <c r="C171" s="713"/>
      <c r="D171" s="713"/>
      <c r="E171" s="713"/>
      <c r="F171" s="713"/>
      <c r="G171" s="713"/>
      <c r="H171" s="713"/>
      <c r="I171" s="713"/>
      <c r="J171" s="713"/>
      <c r="K171" s="713"/>
      <c r="L171" s="713"/>
      <c r="M171" s="713"/>
      <c r="N171" s="714"/>
      <c r="O171" s="715"/>
      <c r="P171" s="716"/>
      <c r="Q171" s="712"/>
      <c r="R171" s="713"/>
      <c r="S171" s="713"/>
      <c r="T171" s="713"/>
      <c r="U171" s="713"/>
      <c r="V171" s="713"/>
      <c r="W171" s="713"/>
      <c r="X171" s="713"/>
      <c r="Y171" s="713"/>
      <c r="Z171" s="718"/>
      <c r="AA171" s="713"/>
      <c r="AB171" s="713"/>
      <c r="AC171" s="714"/>
      <c r="AD171" s="715"/>
      <c r="AE171" s="716"/>
      <c r="AF171" s="716"/>
      <c r="AG171" s="712"/>
      <c r="AH171" s="720"/>
      <c r="AI171" s="712"/>
      <c r="AJ171" s="694"/>
      <c r="AK171" s="576"/>
    </row>
    <row r="172" spans="1:37" ht="15" hidden="1" customHeight="1" x14ac:dyDescent="0.2">
      <c r="A172" s="721" t="s">
        <v>16122</v>
      </c>
      <c r="B172" s="712"/>
      <c r="C172" s="713"/>
      <c r="D172" s="713"/>
      <c r="E172" s="713"/>
      <c r="F172" s="713"/>
      <c r="G172" s="713"/>
      <c r="H172" s="713"/>
      <c r="I172" s="713"/>
      <c r="J172" s="713"/>
      <c r="K172" s="713"/>
      <c r="L172" s="713"/>
      <c r="M172" s="713"/>
      <c r="N172" s="714"/>
      <c r="O172" s="715"/>
      <c r="P172" s="716"/>
      <c r="Q172" s="712"/>
      <c r="R172" s="713"/>
      <c r="S172" s="713"/>
      <c r="T172" s="713"/>
      <c r="U172" s="713"/>
      <c r="V172" s="713"/>
      <c r="W172" s="713"/>
      <c r="X172" s="713"/>
      <c r="Y172" s="713"/>
      <c r="Z172" s="718"/>
      <c r="AA172" s="713"/>
      <c r="AB172" s="713"/>
      <c r="AC172" s="714"/>
      <c r="AD172" s="715"/>
      <c r="AE172" s="716"/>
      <c r="AF172" s="716"/>
      <c r="AG172" s="712"/>
      <c r="AH172" s="720"/>
      <c r="AI172" s="712"/>
      <c r="AJ172" s="694"/>
      <c r="AK172" s="576"/>
    </row>
    <row r="173" spans="1:37" ht="15" hidden="1" customHeight="1" x14ac:dyDescent="0.2">
      <c r="A173" s="721" t="s">
        <v>16127</v>
      </c>
      <c r="B173" s="712"/>
      <c r="C173" s="713"/>
      <c r="D173" s="713"/>
      <c r="E173" s="713"/>
      <c r="F173" s="713"/>
      <c r="G173" s="713"/>
      <c r="H173" s="713"/>
      <c r="I173" s="713"/>
      <c r="J173" s="713"/>
      <c r="K173" s="713"/>
      <c r="L173" s="713"/>
      <c r="M173" s="713"/>
      <c r="N173" s="714"/>
      <c r="O173" s="715"/>
      <c r="P173" s="716"/>
      <c r="Q173" s="712"/>
      <c r="R173" s="713"/>
      <c r="S173" s="713"/>
      <c r="T173" s="713"/>
      <c r="U173" s="713"/>
      <c r="V173" s="713"/>
      <c r="W173" s="713"/>
      <c r="X173" s="713"/>
      <c r="Y173" s="713"/>
      <c r="Z173" s="718"/>
      <c r="AA173" s="713"/>
      <c r="AB173" s="713"/>
      <c r="AC173" s="714"/>
      <c r="AD173" s="715"/>
      <c r="AE173" s="716"/>
      <c r="AF173" s="716"/>
      <c r="AG173" s="712"/>
      <c r="AH173" s="720"/>
      <c r="AI173" s="712"/>
      <c r="AJ173" s="694"/>
      <c r="AK173" s="576"/>
    </row>
    <row r="174" spans="1:37" ht="15" hidden="1" customHeight="1" x14ac:dyDescent="0.2">
      <c r="A174" s="721" t="s">
        <v>16122</v>
      </c>
      <c r="B174" s="712"/>
      <c r="C174" s="713"/>
      <c r="D174" s="713"/>
      <c r="E174" s="713"/>
      <c r="F174" s="713"/>
      <c r="G174" s="713"/>
      <c r="H174" s="713"/>
      <c r="I174" s="713"/>
      <c r="J174" s="713"/>
      <c r="K174" s="713"/>
      <c r="L174" s="713"/>
      <c r="M174" s="713"/>
      <c r="N174" s="714"/>
      <c r="O174" s="715"/>
      <c r="P174" s="716"/>
      <c r="Q174" s="712"/>
      <c r="R174" s="713"/>
      <c r="S174" s="713"/>
      <c r="T174" s="713"/>
      <c r="U174" s="713"/>
      <c r="V174" s="713"/>
      <c r="W174" s="713"/>
      <c r="X174" s="713"/>
      <c r="Y174" s="713"/>
      <c r="Z174" s="718"/>
      <c r="AA174" s="713"/>
      <c r="AB174" s="713"/>
      <c r="AC174" s="714"/>
      <c r="AD174" s="715"/>
      <c r="AE174" s="716"/>
      <c r="AF174" s="716"/>
      <c r="AG174" s="712"/>
      <c r="AH174" s="720"/>
      <c r="AI174" s="712"/>
      <c r="AJ174" s="694"/>
      <c r="AK174" s="576"/>
    </row>
    <row r="175" spans="1:37" ht="15" hidden="1" customHeight="1" x14ac:dyDescent="0.2">
      <c r="A175" s="721" t="s">
        <v>16122</v>
      </c>
      <c r="B175" s="712"/>
      <c r="C175" s="713"/>
      <c r="D175" s="713"/>
      <c r="E175" s="713"/>
      <c r="F175" s="713"/>
      <c r="G175" s="713"/>
      <c r="H175" s="713"/>
      <c r="I175" s="713"/>
      <c r="J175" s="713"/>
      <c r="K175" s="713"/>
      <c r="L175" s="713"/>
      <c r="M175" s="713"/>
      <c r="N175" s="714"/>
      <c r="O175" s="715"/>
      <c r="P175" s="716"/>
      <c r="Q175" s="712"/>
      <c r="R175" s="713"/>
      <c r="S175" s="713"/>
      <c r="T175" s="713"/>
      <c r="U175" s="713"/>
      <c r="V175" s="713"/>
      <c r="W175" s="713"/>
      <c r="X175" s="713"/>
      <c r="Y175" s="713"/>
      <c r="Z175" s="718"/>
      <c r="AA175" s="713"/>
      <c r="AB175" s="713"/>
      <c r="AC175" s="714"/>
      <c r="AD175" s="715"/>
      <c r="AE175" s="716"/>
      <c r="AF175" s="716"/>
      <c r="AG175" s="712"/>
      <c r="AH175" s="720"/>
      <c r="AI175" s="712"/>
      <c r="AJ175" s="694"/>
      <c r="AK175" s="576"/>
    </row>
    <row r="176" spans="1:37" ht="15" hidden="1" customHeight="1" x14ac:dyDescent="0.2">
      <c r="A176" s="721" t="s">
        <v>16128</v>
      </c>
      <c r="B176" s="712"/>
      <c r="C176" s="713"/>
      <c r="D176" s="713"/>
      <c r="E176" s="713"/>
      <c r="F176" s="713"/>
      <c r="G176" s="713"/>
      <c r="H176" s="713"/>
      <c r="I176" s="713"/>
      <c r="J176" s="713"/>
      <c r="K176" s="713"/>
      <c r="L176" s="713"/>
      <c r="M176" s="713"/>
      <c r="N176" s="714"/>
      <c r="O176" s="715"/>
      <c r="P176" s="716"/>
      <c r="Q176" s="712"/>
      <c r="R176" s="713"/>
      <c r="S176" s="713"/>
      <c r="T176" s="713"/>
      <c r="U176" s="713"/>
      <c r="V176" s="713"/>
      <c r="W176" s="713"/>
      <c r="X176" s="713"/>
      <c r="Y176" s="713"/>
      <c r="Z176" s="718"/>
      <c r="AA176" s="713"/>
      <c r="AB176" s="713"/>
      <c r="AC176" s="714"/>
      <c r="AD176" s="715"/>
      <c r="AE176" s="716"/>
      <c r="AF176" s="716"/>
      <c r="AG176" s="712"/>
      <c r="AH176" s="720"/>
      <c r="AI176" s="712"/>
      <c r="AJ176" s="694"/>
      <c r="AK176" s="576"/>
    </row>
    <row r="177" spans="1:37" ht="15" hidden="1" customHeight="1" x14ac:dyDescent="0.2">
      <c r="A177" s="721" t="s">
        <v>16122</v>
      </c>
      <c r="B177" s="712"/>
      <c r="C177" s="713"/>
      <c r="D177" s="713"/>
      <c r="E177" s="713"/>
      <c r="F177" s="713"/>
      <c r="G177" s="713"/>
      <c r="H177" s="713"/>
      <c r="I177" s="713"/>
      <c r="J177" s="713"/>
      <c r="K177" s="713"/>
      <c r="L177" s="713"/>
      <c r="M177" s="713"/>
      <c r="N177" s="714"/>
      <c r="O177" s="715"/>
      <c r="P177" s="716"/>
      <c r="Q177" s="712"/>
      <c r="R177" s="713"/>
      <c r="S177" s="713"/>
      <c r="T177" s="713"/>
      <c r="U177" s="713"/>
      <c r="V177" s="713"/>
      <c r="W177" s="713"/>
      <c r="X177" s="713"/>
      <c r="Y177" s="713"/>
      <c r="Z177" s="718"/>
      <c r="AA177" s="713"/>
      <c r="AB177" s="713"/>
      <c r="AC177" s="714"/>
      <c r="AD177" s="715"/>
      <c r="AE177" s="716"/>
      <c r="AF177" s="716"/>
      <c r="AG177" s="712"/>
      <c r="AH177" s="720"/>
      <c r="AI177" s="712"/>
      <c r="AJ177" s="694"/>
      <c r="AK177" s="576"/>
    </row>
    <row r="178" spans="1:37" ht="15" hidden="1" customHeight="1" x14ac:dyDescent="0.2">
      <c r="A178" s="721" t="s">
        <v>16122</v>
      </c>
      <c r="B178" s="712"/>
      <c r="C178" s="713"/>
      <c r="D178" s="713"/>
      <c r="E178" s="713"/>
      <c r="F178" s="713"/>
      <c r="G178" s="713"/>
      <c r="H178" s="713"/>
      <c r="I178" s="713"/>
      <c r="J178" s="713"/>
      <c r="K178" s="713"/>
      <c r="L178" s="713"/>
      <c r="M178" s="713"/>
      <c r="N178" s="714"/>
      <c r="O178" s="715"/>
      <c r="P178" s="716"/>
      <c r="Q178" s="712"/>
      <c r="R178" s="713"/>
      <c r="S178" s="713"/>
      <c r="T178" s="713"/>
      <c r="U178" s="713"/>
      <c r="V178" s="713"/>
      <c r="W178" s="713"/>
      <c r="X178" s="713"/>
      <c r="Y178" s="713"/>
      <c r="Z178" s="718"/>
      <c r="AA178" s="713"/>
      <c r="AB178" s="713"/>
      <c r="AC178" s="714"/>
      <c r="AD178" s="715"/>
      <c r="AE178" s="716"/>
      <c r="AF178" s="716"/>
      <c r="AG178" s="712"/>
      <c r="AH178" s="720"/>
      <c r="AI178" s="712"/>
      <c r="AJ178" s="694"/>
      <c r="AK178" s="576"/>
    </row>
    <row r="179" spans="1:37" ht="15" hidden="1" customHeight="1" x14ac:dyDescent="0.2">
      <c r="A179" s="721" t="s">
        <v>16129</v>
      </c>
      <c r="B179" s="712"/>
      <c r="C179" s="713"/>
      <c r="D179" s="713"/>
      <c r="E179" s="713"/>
      <c r="F179" s="713"/>
      <c r="G179" s="713"/>
      <c r="H179" s="713"/>
      <c r="I179" s="713"/>
      <c r="J179" s="713"/>
      <c r="K179" s="713"/>
      <c r="L179" s="713"/>
      <c r="M179" s="713"/>
      <c r="N179" s="714"/>
      <c r="O179" s="715"/>
      <c r="P179" s="716"/>
      <c r="Q179" s="712"/>
      <c r="R179" s="713"/>
      <c r="S179" s="713"/>
      <c r="T179" s="713"/>
      <c r="U179" s="713"/>
      <c r="V179" s="713"/>
      <c r="W179" s="713"/>
      <c r="X179" s="713"/>
      <c r="Y179" s="713"/>
      <c r="Z179" s="718"/>
      <c r="AA179" s="713"/>
      <c r="AB179" s="713"/>
      <c r="AC179" s="714"/>
      <c r="AD179" s="715"/>
      <c r="AE179" s="716"/>
      <c r="AF179" s="716"/>
      <c r="AG179" s="712"/>
      <c r="AH179" s="720"/>
      <c r="AI179" s="712"/>
      <c r="AJ179" s="694"/>
      <c r="AK179" s="576"/>
    </row>
    <row r="180" spans="1:37" ht="15" hidden="1" customHeight="1" x14ac:dyDescent="0.2">
      <c r="A180" s="721" t="s">
        <v>16122</v>
      </c>
      <c r="B180" s="712"/>
      <c r="C180" s="713"/>
      <c r="D180" s="713"/>
      <c r="E180" s="713"/>
      <c r="F180" s="713"/>
      <c r="G180" s="713"/>
      <c r="H180" s="713"/>
      <c r="I180" s="713"/>
      <c r="J180" s="713"/>
      <c r="K180" s="713"/>
      <c r="L180" s="713"/>
      <c r="M180" s="713"/>
      <c r="N180" s="714"/>
      <c r="O180" s="715"/>
      <c r="P180" s="716"/>
      <c r="Q180" s="712"/>
      <c r="R180" s="713"/>
      <c r="S180" s="713"/>
      <c r="T180" s="713"/>
      <c r="U180" s="713"/>
      <c r="V180" s="713"/>
      <c r="W180" s="713"/>
      <c r="X180" s="713"/>
      <c r="Y180" s="713"/>
      <c r="Z180" s="718"/>
      <c r="AA180" s="713"/>
      <c r="AB180" s="713"/>
      <c r="AC180" s="714"/>
      <c r="AD180" s="715"/>
      <c r="AE180" s="716"/>
      <c r="AF180" s="716"/>
      <c r="AG180" s="712"/>
      <c r="AH180" s="720"/>
      <c r="AI180" s="712"/>
      <c r="AJ180" s="694"/>
      <c r="AK180" s="576"/>
    </row>
    <row r="181" spans="1:37" ht="15" hidden="1" customHeight="1" x14ac:dyDescent="0.2">
      <c r="A181" s="721" t="s">
        <v>16122</v>
      </c>
      <c r="B181" s="712"/>
      <c r="C181" s="713"/>
      <c r="D181" s="713"/>
      <c r="E181" s="713"/>
      <c r="F181" s="713"/>
      <c r="G181" s="713"/>
      <c r="H181" s="713"/>
      <c r="I181" s="713"/>
      <c r="J181" s="713"/>
      <c r="K181" s="713"/>
      <c r="L181" s="713"/>
      <c r="M181" s="713"/>
      <c r="N181" s="714"/>
      <c r="O181" s="715"/>
      <c r="P181" s="716"/>
      <c r="Q181" s="712"/>
      <c r="R181" s="713"/>
      <c r="S181" s="713"/>
      <c r="T181" s="713"/>
      <c r="U181" s="713"/>
      <c r="V181" s="713"/>
      <c r="W181" s="713"/>
      <c r="X181" s="713"/>
      <c r="Y181" s="713"/>
      <c r="Z181" s="718"/>
      <c r="AA181" s="713"/>
      <c r="AB181" s="713"/>
      <c r="AC181" s="714"/>
      <c r="AD181" s="715"/>
      <c r="AE181" s="716"/>
      <c r="AF181" s="716"/>
      <c r="AG181" s="712"/>
      <c r="AH181" s="720"/>
      <c r="AI181" s="712"/>
      <c r="AJ181" s="694"/>
      <c r="AK181" s="576"/>
    </row>
    <row r="182" spans="1:37" ht="15" hidden="1" customHeight="1" x14ac:dyDescent="0.2">
      <c r="A182" s="721" t="s">
        <v>16130</v>
      </c>
      <c r="B182" s="712"/>
      <c r="C182" s="713"/>
      <c r="D182" s="713"/>
      <c r="E182" s="713"/>
      <c r="F182" s="713"/>
      <c r="G182" s="713"/>
      <c r="H182" s="713"/>
      <c r="I182" s="713"/>
      <c r="J182" s="713"/>
      <c r="K182" s="713"/>
      <c r="L182" s="713"/>
      <c r="M182" s="713"/>
      <c r="N182" s="714"/>
      <c r="O182" s="715"/>
      <c r="P182" s="716"/>
      <c r="Q182" s="712"/>
      <c r="R182" s="713"/>
      <c r="S182" s="713"/>
      <c r="T182" s="713"/>
      <c r="U182" s="713"/>
      <c r="V182" s="713"/>
      <c r="W182" s="713"/>
      <c r="X182" s="713"/>
      <c r="Y182" s="713"/>
      <c r="Z182" s="718"/>
      <c r="AA182" s="713"/>
      <c r="AB182" s="713"/>
      <c r="AC182" s="714"/>
      <c r="AD182" s="715"/>
      <c r="AE182" s="716"/>
      <c r="AF182" s="716"/>
      <c r="AG182" s="712"/>
      <c r="AH182" s="720"/>
      <c r="AI182" s="712"/>
      <c r="AJ182" s="694"/>
      <c r="AK182" s="576"/>
    </row>
    <row r="183" spans="1:37" ht="15" hidden="1" customHeight="1" x14ac:dyDescent="0.2">
      <c r="A183" s="721" t="s">
        <v>16122</v>
      </c>
      <c r="B183" s="712"/>
      <c r="C183" s="713"/>
      <c r="D183" s="713"/>
      <c r="E183" s="713"/>
      <c r="F183" s="713"/>
      <c r="G183" s="713"/>
      <c r="H183" s="713"/>
      <c r="I183" s="713"/>
      <c r="J183" s="713"/>
      <c r="K183" s="713"/>
      <c r="L183" s="713"/>
      <c r="M183" s="713"/>
      <c r="N183" s="714"/>
      <c r="O183" s="715"/>
      <c r="P183" s="716"/>
      <c r="Q183" s="712"/>
      <c r="R183" s="713"/>
      <c r="S183" s="713"/>
      <c r="T183" s="713"/>
      <c r="U183" s="713"/>
      <c r="V183" s="713"/>
      <c r="W183" s="713"/>
      <c r="X183" s="713"/>
      <c r="Y183" s="713"/>
      <c r="Z183" s="718"/>
      <c r="AA183" s="713"/>
      <c r="AB183" s="713"/>
      <c r="AC183" s="714"/>
      <c r="AD183" s="715"/>
      <c r="AE183" s="716"/>
      <c r="AF183" s="716"/>
      <c r="AG183" s="712"/>
      <c r="AH183" s="720"/>
      <c r="AI183" s="712"/>
      <c r="AJ183" s="694"/>
      <c r="AK183" s="576"/>
    </row>
    <row r="184" spans="1:37" ht="15" hidden="1" customHeight="1" x14ac:dyDescent="0.2">
      <c r="A184" s="721" t="s">
        <v>16122</v>
      </c>
      <c r="B184" s="712"/>
      <c r="C184" s="713"/>
      <c r="D184" s="713"/>
      <c r="E184" s="713"/>
      <c r="F184" s="713"/>
      <c r="G184" s="713"/>
      <c r="H184" s="713"/>
      <c r="I184" s="713"/>
      <c r="J184" s="713"/>
      <c r="K184" s="713"/>
      <c r="L184" s="713"/>
      <c r="M184" s="713"/>
      <c r="N184" s="714"/>
      <c r="O184" s="715"/>
      <c r="P184" s="716"/>
      <c r="Q184" s="712"/>
      <c r="R184" s="713"/>
      <c r="S184" s="713"/>
      <c r="T184" s="713"/>
      <c r="U184" s="713"/>
      <c r="V184" s="713"/>
      <c r="W184" s="713"/>
      <c r="X184" s="713"/>
      <c r="Y184" s="713"/>
      <c r="Z184" s="718"/>
      <c r="AA184" s="713"/>
      <c r="AB184" s="713"/>
      <c r="AC184" s="714"/>
      <c r="AD184" s="715"/>
      <c r="AE184" s="716"/>
      <c r="AF184" s="716"/>
      <c r="AG184" s="712"/>
      <c r="AH184" s="720"/>
      <c r="AI184" s="712"/>
      <c r="AJ184" s="694"/>
      <c r="AK184" s="576"/>
    </row>
    <row r="185" spans="1:37" ht="15" hidden="1" customHeight="1" x14ac:dyDescent="0.2">
      <c r="A185" s="721" t="s">
        <v>16131</v>
      </c>
      <c r="B185" s="712"/>
      <c r="C185" s="713"/>
      <c r="D185" s="713"/>
      <c r="E185" s="713"/>
      <c r="F185" s="713"/>
      <c r="G185" s="713"/>
      <c r="H185" s="713"/>
      <c r="I185" s="713"/>
      <c r="J185" s="713"/>
      <c r="K185" s="713"/>
      <c r="L185" s="713"/>
      <c r="M185" s="713"/>
      <c r="N185" s="714"/>
      <c r="O185" s="715"/>
      <c r="P185" s="716"/>
      <c r="Q185" s="712"/>
      <c r="R185" s="713"/>
      <c r="S185" s="713"/>
      <c r="T185" s="713"/>
      <c r="U185" s="713"/>
      <c r="V185" s="713"/>
      <c r="W185" s="713"/>
      <c r="X185" s="713"/>
      <c r="Y185" s="713"/>
      <c r="Z185" s="718"/>
      <c r="AA185" s="713"/>
      <c r="AB185" s="713"/>
      <c r="AC185" s="714"/>
      <c r="AD185" s="715"/>
      <c r="AE185" s="716"/>
      <c r="AF185" s="716"/>
      <c r="AG185" s="712"/>
      <c r="AH185" s="720"/>
      <c r="AI185" s="712"/>
      <c r="AJ185" s="694"/>
      <c r="AK185" s="576"/>
    </row>
    <row r="186" spans="1:37" ht="15" hidden="1" customHeight="1" x14ac:dyDescent="0.2">
      <c r="A186" s="721" t="s">
        <v>16122</v>
      </c>
      <c r="B186" s="712"/>
      <c r="C186" s="713"/>
      <c r="D186" s="713"/>
      <c r="E186" s="713"/>
      <c r="F186" s="713"/>
      <c r="G186" s="713"/>
      <c r="H186" s="713"/>
      <c r="I186" s="713"/>
      <c r="J186" s="713"/>
      <c r="K186" s="713"/>
      <c r="L186" s="713"/>
      <c r="M186" s="713"/>
      <c r="N186" s="714"/>
      <c r="O186" s="715"/>
      <c r="P186" s="716"/>
      <c r="Q186" s="712"/>
      <c r="R186" s="713"/>
      <c r="S186" s="713"/>
      <c r="T186" s="713"/>
      <c r="U186" s="713"/>
      <c r="V186" s="713"/>
      <c r="W186" s="713"/>
      <c r="X186" s="713"/>
      <c r="Y186" s="713"/>
      <c r="Z186" s="718"/>
      <c r="AA186" s="713"/>
      <c r="AB186" s="713"/>
      <c r="AC186" s="714"/>
      <c r="AD186" s="715"/>
      <c r="AE186" s="716"/>
      <c r="AF186" s="716"/>
      <c r="AG186" s="712"/>
      <c r="AH186" s="720"/>
      <c r="AI186" s="712"/>
      <c r="AJ186" s="694"/>
      <c r="AK186" s="576"/>
    </row>
    <row r="187" spans="1:37" ht="15" hidden="1" customHeight="1" x14ac:dyDescent="0.2">
      <c r="A187" s="721" t="s">
        <v>16122</v>
      </c>
      <c r="B187" s="712"/>
      <c r="C187" s="713"/>
      <c r="D187" s="713"/>
      <c r="E187" s="713"/>
      <c r="F187" s="713"/>
      <c r="G187" s="713"/>
      <c r="H187" s="713"/>
      <c r="I187" s="713"/>
      <c r="J187" s="713"/>
      <c r="K187" s="713"/>
      <c r="L187" s="713"/>
      <c r="M187" s="713"/>
      <c r="N187" s="714"/>
      <c r="O187" s="715"/>
      <c r="P187" s="716"/>
      <c r="Q187" s="712"/>
      <c r="R187" s="713"/>
      <c r="S187" s="713"/>
      <c r="T187" s="713"/>
      <c r="U187" s="713"/>
      <c r="V187" s="713"/>
      <c r="W187" s="713"/>
      <c r="X187" s="713"/>
      <c r="Y187" s="713"/>
      <c r="Z187" s="718"/>
      <c r="AA187" s="713"/>
      <c r="AB187" s="713"/>
      <c r="AC187" s="714"/>
      <c r="AD187" s="715"/>
      <c r="AE187" s="716"/>
      <c r="AF187" s="716"/>
      <c r="AG187" s="712"/>
      <c r="AH187" s="720"/>
      <c r="AI187" s="712"/>
      <c r="AJ187" s="694"/>
      <c r="AK187" s="576"/>
    </row>
    <row r="188" spans="1:37" ht="15" hidden="1" customHeight="1" x14ac:dyDescent="0.2">
      <c r="A188" s="721" t="s">
        <v>454</v>
      </c>
      <c r="B188" s="712"/>
      <c r="C188" s="713"/>
      <c r="D188" s="713"/>
      <c r="E188" s="713"/>
      <c r="F188" s="713"/>
      <c r="G188" s="713"/>
      <c r="H188" s="713"/>
      <c r="I188" s="713"/>
      <c r="J188" s="713"/>
      <c r="K188" s="713"/>
      <c r="L188" s="713"/>
      <c r="M188" s="713"/>
      <c r="N188" s="714"/>
      <c r="O188" s="715"/>
      <c r="P188" s="716"/>
      <c r="Q188" s="712"/>
      <c r="R188" s="713"/>
      <c r="S188" s="713"/>
      <c r="T188" s="713"/>
      <c r="U188" s="713"/>
      <c r="V188" s="713"/>
      <c r="W188" s="713"/>
      <c r="X188" s="713"/>
      <c r="Y188" s="713"/>
      <c r="Z188" s="718"/>
      <c r="AA188" s="713"/>
      <c r="AB188" s="713"/>
      <c r="AC188" s="714"/>
      <c r="AD188" s="715"/>
      <c r="AE188" s="716"/>
      <c r="AF188" s="716"/>
      <c r="AG188" s="712"/>
      <c r="AH188" s="720"/>
      <c r="AI188" s="712"/>
      <c r="AJ188" s="694"/>
      <c r="AK188" s="576"/>
    </row>
    <row r="189" spans="1:37" ht="15" hidden="1" customHeight="1" x14ac:dyDescent="0.2">
      <c r="A189" s="721" t="s">
        <v>16132</v>
      </c>
      <c r="B189" s="712"/>
      <c r="C189" s="713"/>
      <c r="D189" s="713"/>
      <c r="E189" s="713"/>
      <c r="F189" s="713"/>
      <c r="G189" s="713"/>
      <c r="H189" s="713"/>
      <c r="I189" s="713"/>
      <c r="J189" s="713"/>
      <c r="K189" s="713"/>
      <c r="L189" s="713"/>
      <c r="M189" s="713"/>
      <c r="N189" s="714"/>
      <c r="O189" s="715"/>
      <c r="P189" s="716"/>
      <c r="Q189" s="712"/>
      <c r="R189" s="713"/>
      <c r="S189" s="713"/>
      <c r="T189" s="713"/>
      <c r="U189" s="713"/>
      <c r="V189" s="713"/>
      <c r="W189" s="713"/>
      <c r="X189" s="713"/>
      <c r="Y189" s="713"/>
      <c r="Z189" s="718"/>
      <c r="AA189" s="713"/>
      <c r="AB189" s="713"/>
      <c r="AC189" s="714"/>
      <c r="AD189" s="715"/>
      <c r="AE189" s="716"/>
      <c r="AF189" s="716"/>
      <c r="AG189" s="712"/>
      <c r="AH189" s="720"/>
      <c r="AI189" s="712"/>
      <c r="AJ189" s="694"/>
      <c r="AK189" s="576"/>
    </row>
    <row r="190" spans="1:37" ht="15" hidden="1" customHeight="1" x14ac:dyDescent="0.2">
      <c r="A190" s="721" t="s">
        <v>16133</v>
      </c>
      <c r="B190" s="712"/>
      <c r="C190" s="713"/>
      <c r="D190" s="713"/>
      <c r="E190" s="713"/>
      <c r="F190" s="713"/>
      <c r="G190" s="713"/>
      <c r="H190" s="713"/>
      <c r="I190" s="713"/>
      <c r="J190" s="713"/>
      <c r="K190" s="713"/>
      <c r="L190" s="713"/>
      <c r="M190" s="713"/>
      <c r="N190" s="714"/>
      <c r="O190" s="715"/>
      <c r="P190" s="716"/>
      <c r="Q190" s="712"/>
      <c r="R190" s="713"/>
      <c r="S190" s="713"/>
      <c r="T190" s="713"/>
      <c r="U190" s="713"/>
      <c r="V190" s="713"/>
      <c r="W190" s="713"/>
      <c r="X190" s="713"/>
      <c r="Y190" s="713"/>
      <c r="Z190" s="718"/>
      <c r="AA190" s="713"/>
      <c r="AB190" s="713"/>
      <c r="AC190" s="714"/>
      <c r="AD190" s="715"/>
      <c r="AE190" s="716"/>
      <c r="AF190" s="716"/>
      <c r="AG190" s="712"/>
      <c r="AH190" s="720"/>
      <c r="AI190" s="712"/>
      <c r="AJ190" s="694"/>
      <c r="AK190" s="576"/>
    </row>
    <row r="191" spans="1:37" ht="15" hidden="1" customHeight="1" x14ac:dyDescent="0.2">
      <c r="A191" s="721" t="s">
        <v>16133</v>
      </c>
      <c r="B191" s="712"/>
      <c r="C191" s="713"/>
      <c r="D191" s="713"/>
      <c r="E191" s="713"/>
      <c r="F191" s="713"/>
      <c r="G191" s="713"/>
      <c r="H191" s="713"/>
      <c r="I191" s="713"/>
      <c r="J191" s="713"/>
      <c r="K191" s="713"/>
      <c r="L191" s="713"/>
      <c r="M191" s="713"/>
      <c r="N191" s="714"/>
      <c r="O191" s="715"/>
      <c r="P191" s="716"/>
      <c r="Q191" s="712"/>
      <c r="R191" s="713"/>
      <c r="S191" s="713"/>
      <c r="T191" s="713"/>
      <c r="U191" s="713"/>
      <c r="V191" s="713"/>
      <c r="W191" s="713"/>
      <c r="X191" s="713"/>
      <c r="Y191" s="713"/>
      <c r="Z191" s="718"/>
      <c r="AA191" s="713"/>
      <c r="AB191" s="713"/>
      <c r="AC191" s="714"/>
      <c r="AD191" s="715"/>
      <c r="AE191" s="716"/>
      <c r="AF191" s="716"/>
      <c r="AG191" s="712"/>
      <c r="AH191" s="720"/>
      <c r="AI191" s="712"/>
      <c r="AJ191" s="694"/>
      <c r="AK191" s="576"/>
    </row>
    <row r="192" spans="1:37" ht="15" hidden="1" customHeight="1" x14ac:dyDescent="0.2">
      <c r="A192" s="1756" t="s">
        <v>16134</v>
      </c>
      <c r="B192" s="712"/>
      <c r="C192" s="713"/>
      <c r="D192" s="713"/>
      <c r="E192" s="713"/>
      <c r="F192" s="713"/>
      <c r="G192" s="713"/>
      <c r="H192" s="713"/>
      <c r="I192" s="713"/>
      <c r="J192" s="713"/>
      <c r="K192" s="713"/>
      <c r="L192" s="713"/>
      <c r="M192" s="713"/>
      <c r="N192" s="714"/>
      <c r="O192" s="715"/>
      <c r="P192" s="716"/>
      <c r="Q192" s="712"/>
      <c r="R192" s="713"/>
      <c r="S192" s="713"/>
      <c r="T192" s="713"/>
      <c r="U192" s="713"/>
      <c r="V192" s="713"/>
      <c r="W192" s="713"/>
      <c r="X192" s="713"/>
      <c r="Y192" s="713"/>
      <c r="Z192" s="718"/>
      <c r="AA192" s="713"/>
      <c r="AB192" s="713"/>
      <c r="AC192" s="714"/>
      <c r="AD192" s="715"/>
      <c r="AE192" s="716"/>
      <c r="AF192" s="716"/>
      <c r="AG192" s="712"/>
      <c r="AH192" s="720"/>
      <c r="AI192" s="712"/>
      <c r="AJ192" s="694"/>
      <c r="AK192" s="576"/>
    </row>
    <row r="193" spans="1:39" ht="15" hidden="1" customHeight="1" x14ac:dyDescent="0.2">
      <c r="A193" s="721" t="s">
        <v>16133</v>
      </c>
      <c r="B193" s="712"/>
      <c r="C193" s="713"/>
      <c r="D193" s="713"/>
      <c r="E193" s="713"/>
      <c r="F193" s="713"/>
      <c r="G193" s="713"/>
      <c r="H193" s="713"/>
      <c r="I193" s="713"/>
      <c r="J193" s="713"/>
      <c r="K193" s="713"/>
      <c r="L193" s="713"/>
      <c r="M193" s="713"/>
      <c r="N193" s="714"/>
      <c r="O193" s="715"/>
      <c r="P193" s="716"/>
      <c r="Q193" s="712"/>
      <c r="R193" s="713"/>
      <c r="S193" s="713"/>
      <c r="T193" s="713"/>
      <c r="U193" s="713"/>
      <c r="V193" s="713"/>
      <c r="W193" s="713"/>
      <c r="X193" s="713"/>
      <c r="Y193" s="713"/>
      <c r="Z193" s="718"/>
      <c r="AA193" s="713"/>
      <c r="AB193" s="713"/>
      <c r="AC193" s="714"/>
      <c r="AD193" s="715"/>
      <c r="AE193" s="716"/>
      <c r="AF193" s="716"/>
      <c r="AG193" s="712"/>
      <c r="AH193" s="720"/>
      <c r="AI193" s="712"/>
      <c r="AJ193" s="694"/>
      <c r="AK193" s="576"/>
    </row>
    <row r="194" spans="1:39" ht="15" hidden="1" customHeight="1" x14ac:dyDescent="0.2">
      <c r="A194" s="721" t="s">
        <v>16135</v>
      </c>
      <c r="B194" s="712"/>
      <c r="C194" s="713"/>
      <c r="D194" s="713"/>
      <c r="E194" s="713"/>
      <c r="F194" s="713"/>
      <c r="G194" s="713"/>
      <c r="H194" s="713"/>
      <c r="I194" s="713"/>
      <c r="J194" s="713"/>
      <c r="K194" s="713"/>
      <c r="L194" s="713"/>
      <c r="M194" s="713"/>
      <c r="N194" s="714"/>
      <c r="O194" s="715"/>
      <c r="P194" s="716"/>
      <c r="Q194" s="712"/>
      <c r="R194" s="713"/>
      <c r="S194" s="713"/>
      <c r="T194" s="713"/>
      <c r="U194" s="713"/>
      <c r="V194" s="713"/>
      <c r="W194" s="713"/>
      <c r="X194" s="713"/>
      <c r="Y194" s="713"/>
      <c r="Z194" s="718"/>
      <c r="AA194" s="713"/>
      <c r="AB194" s="713"/>
      <c r="AC194" s="714"/>
      <c r="AD194" s="715"/>
      <c r="AE194" s="716"/>
      <c r="AF194" s="716"/>
      <c r="AG194" s="712"/>
      <c r="AH194" s="720"/>
      <c r="AI194" s="712"/>
      <c r="AJ194" s="694"/>
      <c r="AK194" s="576"/>
    </row>
    <row r="195" spans="1:39" ht="15" hidden="1" customHeight="1" x14ac:dyDescent="0.2">
      <c r="A195" s="721" t="s">
        <v>16133</v>
      </c>
      <c r="B195" s="712"/>
      <c r="C195" s="713"/>
      <c r="D195" s="713"/>
      <c r="E195" s="713"/>
      <c r="F195" s="713"/>
      <c r="G195" s="713"/>
      <c r="H195" s="713"/>
      <c r="I195" s="713"/>
      <c r="J195" s="713"/>
      <c r="K195" s="713"/>
      <c r="L195" s="713"/>
      <c r="M195" s="713"/>
      <c r="N195" s="714"/>
      <c r="O195" s="715"/>
      <c r="P195" s="716"/>
      <c r="Q195" s="712"/>
      <c r="R195" s="713"/>
      <c r="S195" s="713"/>
      <c r="T195" s="713"/>
      <c r="U195" s="713"/>
      <c r="V195" s="713"/>
      <c r="W195" s="713"/>
      <c r="X195" s="713"/>
      <c r="Y195" s="713"/>
      <c r="Z195" s="718"/>
      <c r="AA195" s="713"/>
      <c r="AB195" s="713"/>
      <c r="AC195" s="714"/>
      <c r="AD195" s="715"/>
      <c r="AE195" s="716"/>
      <c r="AF195" s="716"/>
      <c r="AG195" s="712"/>
      <c r="AH195" s="720"/>
      <c r="AI195" s="712"/>
      <c r="AJ195" s="694"/>
      <c r="AK195" s="576"/>
    </row>
    <row r="196" spans="1:39" ht="15" hidden="1" customHeight="1" x14ac:dyDescent="0.2">
      <c r="A196" s="721"/>
      <c r="B196" s="712"/>
      <c r="C196" s="713"/>
      <c r="D196" s="713"/>
      <c r="E196" s="713"/>
      <c r="F196" s="713"/>
      <c r="G196" s="713"/>
      <c r="H196" s="713"/>
      <c r="I196" s="713"/>
      <c r="J196" s="713"/>
      <c r="K196" s="713"/>
      <c r="L196" s="713"/>
      <c r="M196" s="713"/>
      <c r="N196" s="714"/>
      <c r="O196" s="715"/>
      <c r="P196" s="716"/>
      <c r="Q196" s="712"/>
      <c r="R196" s="713"/>
      <c r="S196" s="713"/>
      <c r="T196" s="713"/>
      <c r="U196" s="713"/>
      <c r="V196" s="713"/>
      <c r="W196" s="713"/>
      <c r="X196" s="713"/>
      <c r="Y196" s="713"/>
      <c r="Z196" s="718"/>
      <c r="AA196" s="713"/>
      <c r="AB196" s="713"/>
      <c r="AC196" s="714"/>
      <c r="AD196" s="715"/>
      <c r="AE196" s="716"/>
      <c r="AF196" s="716"/>
      <c r="AG196" s="712"/>
      <c r="AH196" s="720"/>
      <c r="AI196" s="712"/>
      <c r="AJ196" s="694"/>
      <c r="AK196" s="576"/>
    </row>
    <row r="197" spans="1:39" ht="12" customHeight="1" x14ac:dyDescent="0.2">
      <c r="A197" s="751" t="s">
        <v>16136</v>
      </c>
      <c r="B197" s="624"/>
      <c r="C197" s="625"/>
      <c r="D197" s="625"/>
      <c r="E197" s="625"/>
      <c r="F197" s="625"/>
      <c r="G197" s="625"/>
      <c r="H197" s="625"/>
      <c r="I197" s="625"/>
      <c r="J197" s="625"/>
      <c r="K197" s="625"/>
      <c r="L197" s="625"/>
      <c r="M197" s="625"/>
      <c r="N197" s="626"/>
      <c r="O197" s="627"/>
      <c r="P197" s="628"/>
      <c r="Q197" s="629">
        <v>1</v>
      </c>
      <c r="R197" s="625">
        <v>18000</v>
      </c>
      <c r="S197" s="625"/>
      <c r="T197" s="625"/>
      <c r="U197" s="625"/>
      <c r="V197" s="625"/>
      <c r="W197" s="625"/>
      <c r="X197" s="625"/>
      <c r="Y197" s="625"/>
      <c r="Z197" s="625">
        <f>SUM(R197:Y197)</f>
        <v>18000</v>
      </c>
      <c r="AA197" s="625"/>
      <c r="AB197" s="625"/>
      <c r="AC197" s="625"/>
      <c r="AD197" s="627">
        <f>Z197*10</f>
        <v>180000</v>
      </c>
      <c r="AE197" s="627">
        <f>+Q197*AD197</f>
        <v>180000</v>
      </c>
      <c r="AF197" s="630">
        <f>+AD197-O197</f>
        <v>180000</v>
      </c>
      <c r="AG197" s="627">
        <f>+AE197-P197</f>
        <v>180000</v>
      </c>
      <c r="AH197" s="630">
        <v>1</v>
      </c>
      <c r="AI197" s="627">
        <f>R197*12</f>
        <v>216000</v>
      </c>
      <c r="AJ197" s="750">
        <v>4000</v>
      </c>
      <c r="AL197" s="752"/>
      <c r="AM197" s="753"/>
    </row>
    <row r="198" spans="1:39" ht="15" customHeight="1" x14ac:dyDescent="0.2">
      <c r="A198" s="721" t="s">
        <v>16137</v>
      </c>
      <c r="B198" s="712"/>
      <c r="C198" s="713"/>
      <c r="D198" s="713"/>
      <c r="E198" s="713"/>
      <c r="F198" s="713"/>
      <c r="G198" s="713"/>
      <c r="H198" s="713"/>
      <c r="I198" s="713"/>
      <c r="J198" s="713"/>
      <c r="K198" s="713"/>
      <c r="L198" s="713"/>
      <c r="M198" s="713"/>
      <c r="N198" s="714"/>
      <c r="O198" s="715"/>
      <c r="P198" s="716"/>
      <c r="Q198" s="721">
        <v>1</v>
      </c>
      <c r="R198" s="722">
        <v>4000</v>
      </c>
      <c r="S198" s="713"/>
      <c r="T198" s="713"/>
      <c r="U198" s="713"/>
      <c r="V198" s="713"/>
      <c r="W198" s="713"/>
      <c r="X198" s="713"/>
      <c r="Y198" s="713"/>
      <c r="Z198" s="729">
        <f t="shared" ref="Z198:Z231" si="187">SUM(R198:Y198)</f>
        <v>4000</v>
      </c>
      <c r="AA198" s="713"/>
      <c r="AB198" s="713"/>
      <c r="AC198" s="714"/>
      <c r="AD198" s="723">
        <f>Z198*9</f>
        <v>36000</v>
      </c>
      <c r="AE198" s="724">
        <f t="shared" ref="AE198:AE231" si="188">+Q198*AD198</f>
        <v>36000</v>
      </c>
      <c r="AF198" s="725">
        <f t="shared" ref="AF198:AG231" si="189">+AD198-O198</f>
        <v>36000</v>
      </c>
      <c r="AG198" s="725">
        <f t="shared" si="189"/>
        <v>36000</v>
      </c>
      <c r="AH198" s="727">
        <v>1</v>
      </c>
      <c r="AI198" s="728">
        <f t="shared" ref="AI198:AI231" si="190">R198*12</f>
        <v>48000</v>
      </c>
      <c r="AJ198" s="694">
        <v>15000</v>
      </c>
      <c r="AK198" s="576"/>
    </row>
    <row r="199" spans="1:39" ht="15" customHeight="1" x14ac:dyDescent="0.2">
      <c r="A199" s="721" t="s">
        <v>16137</v>
      </c>
      <c r="B199" s="712"/>
      <c r="C199" s="713"/>
      <c r="D199" s="713"/>
      <c r="E199" s="713"/>
      <c r="F199" s="713"/>
      <c r="G199" s="713"/>
      <c r="H199" s="713"/>
      <c r="I199" s="713"/>
      <c r="J199" s="713"/>
      <c r="K199" s="713"/>
      <c r="L199" s="713"/>
      <c r="M199" s="713"/>
      <c r="N199" s="714"/>
      <c r="O199" s="715"/>
      <c r="P199" s="716"/>
      <c r="Q199" s="721">
        <v>1</v>
      </c>
      <c r="R199" s="722">
        <v>13000</v>
      </c>
      <c r="S199" s="713"/>
      <c r="T199" s="713"/>
      <c r="U199" s="713"/>
      <c r="V199" s="713"/>
      <c r="W199" s="713"/>
      <c r="X199" s="713"/>
      <c r="Y199" s="713"/>
      <c r="Z199" s="729">
        <f t="shared" si="187"/>
        <v>13000</v>
      </c>
      <c r="AA199" s="713"/>
      <c r="AB199" s="713"/>
      <c r="AC199" s="714"/>
      <c r="AD199" s="723">
        <f>Z199*6</f>
        <v>78000</v>
      </c>
      <c r="AE199" s="724">
        <f t="shared" si="188"/>
        <v>78000</v>
      </c>
      <c r="AF199" s="725">
        <f t="shared" si="189"/>
        <v>78000</v>
      </c>
      <c r="AG199" s="725">
        <f t="shared" si="189"/>
        <v>78000</v>
      </c>
      <c r="AH199" s="727">
        <v>1</v>
      </c>
      <c r="AI199" s="728">
        <f t="shared" si="190"/>
        <v>156000</v>
      </c>
      <c r="AJ199" s="694">
        <v>13000</v>
      </c>
      <c r="AK199" s="576"/>
    </row>
    <row r="200" spans="1:39" ht="15" customHeight="1" x14ac:dyDescent="0.2">
      <c r="A200" s="721" t="s">
        <v>16137</v>
      </c>
      <c r="B200" s="712"/>
      <c r="C200" s="713"/>
      <c r="D200" s="713"/>
      <c r="E200" s="713"/>
      <c r="F200" s="713"/>
      <c r="G200" s="713"/>
      <c r="H200" s="713"/>
      <c r="I200" s="713"/>
      <c r="J200" s="713"/>
      <c r="K200" s="713"/>
      <c r="L200" s="713"/>
      <c r="M200" s="713"/>
      <c r="N200" s="714"/>
      <c r="O200" s="715"/>
      <c r="P200" s="716"/>
      <c r="Q200" s="721">
        <v>1</v>
      </c>
      <c r="R200" s="722">
        <v>15000</v>
      </c>
      <c r="S200" s="713"/>
      <c r="T200" s="713"/>
      <c r="U200" s="713"/>
      <c r="V200" s="713"/>
      <c r="W200" s="713"/>
      <c r="X200" s="713"/>
      <c r="Y200" s="713"/>
      <c r="Z200" s="729">
        <f t="shared" si="187"/>
        <v>15000</v>
      </c>
      <c r="AA200" s="713"/>
      <c r="AB200" s="713"/>
      <c r="AC200" s="714"/>
      <c r="AD200" s="723">
        <f>Z200*10</f>
        <v>150000</v>
      </c>
      <c r="AE200" s="724">
        <f t="shared" si="188"/>
        <v>150000</v>
      </c>
      <c r="AF200" s="725">
        <f t="shared" si="189"/>
        <v>150000</v>
      </c>
      <c r="AG200" s="725">
        <f t="shared" si="189"/>
        <v>150000</v>
      </c>
      <c r="AH200" s="727">
        <v>1</v>
      </c>
      <c r="AI200" s="728">
        <f t="shared" si="190"/>
        <v>180000</v>
      </c>
      <c r="AJ200" s="694">
        <v>11000</v>
      </c>
      <c r="AK200" s="576"/>
    </row>
    <row r="201" spans="1:39" ht="15" customHeight="1" x14ac:dyDescent="0.2">
      <c r="A201" s="721" t="s">
        <v>16137</v>
      </c>
      <c r="B201" s="712"/>
      <c r="C201" s="713"/>
      <c r="D201" s="713"/>
      <c r="E201" s="713"/>
      <c r="F201" s="713"/>
      <c r="G201" s="713"/>
      <c r="H201" s="713"/>
      <c r="I201" s="713"/>
      <c r="J201" s="713"/>
      <c r="K201" s="713"/>
      <c r="L201" s="713"/>
      <c r="M201" s="713"/>
      <c r="N201" s="714"/>
      <c r="O201" s="715"/>
      <c r="P201" s="716"/>
      <c r="Q201" s="721">
        <v>1</v>
      </c>
      <c r="R201" s="722">
        <v>11000</v>
      </c>
      <c r="S201" s="713"/>
      <c r="T201" s="713"/>
      <c r="U201" s="713"/>
      <c r="V201" s="713"/>
      <c r="W201" s="713"/>
      <c r="X201" s="713"/>
      <c r="Y201" s="713"/>
      <c r="Z201" s="729">
        <f t="shared" si="187"/>
        <v>11000</v>
      </c>
      <c r="AA201" s="713"/>
      <c r="AB201" s="713"/>
      <c r="AC201" s="714"/>
      <c r="AD201" s="723">
        <f>Z201*8</f>
        <v>88000</v>
      </c>
      <c r="AE201" s="724">
        <f t="shared" si="188"/>
        <v>88000</v>
      </c>
      <c r="AF201" s="725">
        <f t="shared" si="189"/>
        <v>88000</v>
      </c>
      <c r="AG201" s="725">
        <f t="shared" si="189"/>
        <v>88000</v>
      </c>
      <c r="AH201" s="727">
        <v>1</v>
      </c>
      <c r="AI201" s="728">
        <f t="shared" si="190"/>
        <v>132000</v>
      </c>
      <c r="AJ201" s="694">
        <v>9000</v>
      </c>
      <c r="AK201" s="576"/>
    </row>
    <row r="202" spans="1:39" ht="15" customHeight="1" x14ac:dyDescent="0.2">
      <c r="A202" s="721" t="s">
        <v>16137</v>
      </c>
      <c r="B202" s="712"/>
      <c r="C202" s="713"/>
      <c r="D202" s="713"/>
      <c r="E202" s="713"/>
      <c r="F202" s="713"/>
      <c r="G202" s="713"/>
      <c r="H202" s="713"/>
      <c r="I202" s="713"/>
      <c r="J202" s="713"/>
      <c r="K202" s="713"/>
      <c r="L202" s="713"/>
      <c r="M202" s="713"/>
      <c r="N202" s="714"/>
      <c r="O202" s="715"/>
      <c r="P202" s="716"/>
      <c r="Q202" s="721">
        <v>1</v>
      </c>
      <c r="R202" s="722">
        <v>8000</v>
      </c>
      <c r="S202" s="713"/>
      <c r="T202" s="713"/>
      <c r="U202" s="713"/>
      <c r="V202" s="713"/>
      <c r="W202" s="713"/>
      <c r="X202" s="713"/>
      <c r="Y202" s="713"/>
      <c r="Z202" s="729">
        <f t="shared" si="187"/>
        <v>8000</v>
      </c>
      <c r="AA202" s="713"/>
      <c r="AB202" s="713"/>
      <c r="AC202" s="714"/>
      <c r="AD202" s="723">
        <f>Z202*9</f>
        <v>72000</v>
      </c>
      <c r="AE202" s="724">
        <f t="shared" si="188"/>
        <v>72000</v>
      </c>
      <c r="AF202" s="725">
        <f t="shared" si="189"/>
        <v>72000</v>
      </c>
      <c r="AG202" s="725">
        <f t="shared" si="189"/>
        <v>72000</v>
      </c>
      <c r="AH202" s="727">
        <v>1</v>
      </c>
      <c r="AI202" s="728">
        <f t="shared" si="190"/>
        <v>96000</v>
      </c>
      <c r="AJ202" s="694">
        <v>13000</v>
      </c>
      <c r="AK202" s="576"/>
    </row>
    <row r="203" spans="1:39" ht="15" customHeight="1" x14ac:dyDescent="0.2">
      <c r="A203" s="721" t="s">
        <v>16137</v>
      </c>
      <c r="B203" s="712"/>
      <c r="C203" s="713"/>
      <c r="D203" s="713"/>
      <c r="E203" s="713"/>
      <c r="F203" s="713"/>
      <c r="G203" s="713"/>
      <c r="H203" s="713"/>
      <c r="I203" s="713"/>
      <c r="J203" s="713"/>
      <c r="K203" s="713"/>
      <c r="L203" s="713"/>
      <c r="M203" s="713"/>
      <c r="N203" s="714"/>
      <c r="O203" s="715"/>
      <c r="P203" s="716"/>
      <c r="Q203" s="721">
        <v>1</v>
      </c>
      <c r="R203" s="722">
        <v>8000</v>
      </c>
      <c r="S203" s="713"/>
      <c r="T203" s="713"/>
      <c r="U203" s="713"/>
      <c r="V203" s="713"/>
      <c r="W203" s="713"/>
      <c r="X203" s="713"/>
      <c r="Y203" s="713"/>
      <c r="Z203" s="729">
        <f t="shared" si="187"/>
        <v>8000</v>
      </c>
      <c r="AA203" s="713"/>
      <c r="AB203" s="713"/>
      <c r="AC203" s="714"/>
      <c r="AD203" s="723">
        <f>Z203*9</f>
        <v>72000</v>
      </c>
      <c r="AE203" s="724">
        <f t="shared" si="188"/>
        <v>72000</v>
      </c>
      <c r="AF203" s="725">
        <f t="shared" si="189"/>
        <v>72000</v>
      </c>
      <c r="AG203" s="725">
        <f t="shared" si="189"/>
        <v>72000</v>
      </c>
      <c r="AH203" s="727">
        <v>1</v>
      </c>
      <c r="AI203" s="728">
        <f t="shared" si="190"/>
        <v>96000</v>
      </c>
      <c r="AJ203" s="694">
        <v>4000</v>
      </c>
      <c r="AK203" s="576"/>
    </row>
    <row r="204" spans="1:39" ht="15" customHeight="1" x14ac:dyDescent="0.2">
      <c r="A204" s="721" t="s">
        <v>16137</v>
      </c>
      <c r="B204" s="712"/>
      <c r="C204" s="713"/>
      <c r="D204" s="713"/>
      <c r="E204" s="713"/>
      <c r="F204" s="713"/>
      <c r="G204" s="713"/>
      <c r="H204" s="713"/>
      <c r="I204" s="713"/>
      <c r="J204" s="713"/>
      <c r="K204" s="713"/>
      <c r="L204" s="713"/>
      <c r="M204" s="713"/>
      <c r="N204" s="714"/>
      <c r="O204" s="715"/>
      <c r="P204" s="716"/>
      <c r="Q204" s="721">
        <v>1</v>
      </c>
      <c r="R204" s="722">
        <v>11000</v>
      </c>
      <c r="S204" s="713"/>
      <c r="T204" s="713"/>
      <c r="U204" s="713"/>
      <c r="V204" s="713"/>
      <c r="W204" s="713"/>
      <c r="X204" s="713"/>
      <c r="Y204" s="713"/>
      <c r="Z204" s="729">
        <f t="shared" si="187"/>
        <v>11000</v>
      </c>
      <c r="AA204" s="713"/>
      <c r="AB204" s="713"/>
      <c r="AC204" s="714"/>
      <c r="AD204" s="723">
        <f>Z204*9</f>
        <v>99000</v>
      </c>
      <c r="AE204" s="724">
        <f t="shared" si="188"/>
        <v>99000</v>
      </c>
      <c r="AF204" s="725">
        <f t="shared" si="189"/>
        <v>99000</v>
      </c>
      <c r="AG204" s="725">
        <f t="shared" si="189"/>
        <v>99000</v>
      </c>
      <c r="AH204" s="727">
        <v>1</v>
      </c>
      <c r="AI204" s="728">
        <f t="shared" si="190"/>
        <v>132000</v>
      </c>
      <c r="AJ204" s="694">
        <v>13000</v>
      </c>
      <c r="AK204" s="576"/>
    </row>
    <row r="205" spans="1:39" ht="15" customHeight="1" x14ac:dyDescent="0.2">
      <c r="A205" s="721" t="s">
        <v>16137</v>
      </c>
      <c r="B205" s="712"/>
      <c r="C205" s="713"/>
      <c r="D205" s="713"/>
      <c r="E205" s="713"/>
      <c r="F205" s="713"/>
      <c r="G205" s="713"/>
      <c r="H205" s="713"/>
      <c r="I205" s="713"/>
      <c r="J205" s="713"/>
      <c r="K205" s="713"/>
      <c r="L205" s="713"/>
      <c r="M205" s="713"/>
      <c r="N205" s="714"/>
      <c r="O205" s="715"/>
      <c r="P205" s="716"/>
      <c r="Q205" s="721">
        <v>1</v>
      </c>
      <c r="R205" s="722">
        <v>9000</v>
      </c>
      <c r="S205" s="713"/>
      <c r="T205" s="713"/>
      <c r="U205" s="713"/>
      <c r="V205" s="713"/>
      <c r="W205" s="713"/>
      <c r="X205" s="713"/>
      <c r="Y205" s="713"/>
      <c r="Z205" s="729">
        <f t="shared" si="187"/>
        <v>9000</v>
      </c>
      <c r="AA205" s="713"/>
      <c r="AB205" s="713"/>
      <c r="AC205" s="714"/>
      <c r="AD205" s="723">
        <f>Z205*6</f>
        <v>54000</v>
      </c>
      <c r="AE205" s="724">
        <f t="shared" si="188"/>
        <v>54000</v>
      </c>
      <c r="AF205" s="725">
        <f t="shared" si="189"/>
        <v>54000</v>
      </c>
      <c r="AG205" s="725">
        <f t="shared" si="189"/>
        <v>54000</v>
      </c>
      <c r="AH205" s="727">
        <v>1</v>
      </c>
      <c r="AI205" s="728">
        <f t="shared" si="190"/>
        <v>108000</v>
      </c>
      <c r="AJ205" s="694">
        <v>11000</v>
      </c>
      <c r="AK205" s="576"/>
    </row>
    <row r="206" spans="1:39" ht="15" customHeight="1" x14ac:dyDescent="0.2">
      <c r="A206" s="721" t="s">
        <v>16137</v>
      </c>
      <c r="B206" s="712"/>
      <c r="C206" s="713"/>
      <c r="D206" s="713"/>
      <c r="E206" s="713"/>
      <c r="F206" s="713"/>
      <c r="G206" s="713"/>
      <c r="H206" s="713"/>
      <c r="I206" s="713"/>
      <c r="J206" s="713"/>
      <c r="K206" s="713"/>
      <c r="L206" s="713"/>
      <c r="M206" s="713"/>
      <c r="N206" s="714"/>
      <c r="O206" s="715"/>
      <c r="P206" s="716"/>
      <c r="Q206" s="721">
        <v>1</v>
      </c>
      <c r="R206" s="722">
        <v>8000</v>
      </c>
      <c r="S206" s="713"/>
      <c r="T206" s="713"/>
      <c r="U206" s="713"/>
      <c r="V206" s="713"/>
      <c r="W206" s="713"/>
      <c r="X206" s="713"/>
      <c r="Y206" s="713"/>
      <c r="Z206" s="729">
        <f t="shared" si="187"/>
        <v>8000</v>
      </c>
      <c r="AA206" s="713"/>
      <c r="AB206" s="713"/>
      <c r="AC206" s="714"/>
      <c r="AD206" s="723">
        <f>Z206*9</f>
        <v>72000</v>
      </c>
      <c r="AE206" s="724">
        <f t="shared" si="188"/>
        <v>72000</v>
      </c>
      <c r="AF206" s="725">
        <f t="shared" si="189"/>
        <v>72000</v>
      </c>
      <c r="AG206" s="725">
        <f t="shared" si="189"/>
        <v>72000</v>
      </c>
      <c r="AH206" s="727">
        <v>1</v>
      </c>
      <c r="AI206" s="728">
        <f t="shared" si="190"/>
        <v>96000</v>
      </c>
      <c r="AJ206" s="694">
        <v>13000</v>
      </c>
      <c r="AK206" s="576"/>
    </row>
    <row r="207" spans="1:39" ht="15" customHeight="1" x14ac:dyDescent="0.2">
      <c r="A207" s="721" t="s">
        <v>16137</v>
      </c>
      <c r="B207" s="712"/>
      <c r="C207" s="713"/>
      <c r="D207" s="713"/>
      <c r="E207" s="713"/>
      <c r="F207" s="713"/>
      <c r="G207" s="713"/>
      <c r="H207" s="713"/>
      <c r="I207" s="713"/>
      <c r="J207" s="713"/>
      <c r="K207" s="713"/>
      <c r="L207" s="713"/>
      <c r="M207" s="713"/>
      <c r="N207" s="714"/>
      <c r="O207" s="715"/>
      <c r="P207" s="716"/>
      <c r="Q207" s="721">
        <v>1</v>
      </c>
      <c r="R207" s="722">
        <v>8000</v>
      </c>
      <c r="S207" s="713"/>
      <c r="T207" s="713"/>
      <c r="U207" s="713"/>
      <c r="V207" s="713"/>
      <c r="W207" s="713"/>
      <c r="X207" s="713"/>
      <c r="Y207" s="713"/>
      <c r="Z207" s="729">
        <f t="shared" si="187"/>
        <v>8000</v>
      </c>
      <c r="AA207" s="713"/>
      <c r="AB207" s="713"/>
      <c r="AC207" s="714"/>
      <c r="AD207" s="723">
        <f>Z207*8</f>
        <v>64000</v>
      </c>
      <c r="AE207" s="724">
        <f t="shared" si="188"/>
        <v>64000</v>
      </c>
      <c r="AF207" s="725">
        <f t="shared" si="189"/>
        <v>64000</v>
      </c>
      <c r="AG207" s="725">
        <f t="shared" si="189"/>
        <v>64000</v>
      </c>
      <c r="AH207" s="727">
        <v>1</v>
      </c>
      <c r="AI207" s="728">
        <f t="shared" si="190"/>
        <v>96000</v>
      </c>
      <c r="AJ207" s="694">
        <v>11000</v>
      </c>
      <c r="AK207" s="576"/>
    </row>
    <row r="208" spans="1:39" ht="15" customHeight="1" x14ac:dyDescent="0.2">
      <c r="A208" s="721" t="s">
        <v>16137</v>
      </c>
      <c r="B208" s="712"/>
      <c r="C208" s="713"/>
      <c r="D208" s="713"/>
      <c r="E208" s="713"/>
      <c r="F208" s="713"/>
      <c r="G208" s="713"/>
      <c r="H208" s="713"/>
      <c r="I208" s="713"/>
      <c r="J208" s="713"/>
      <c r="K208" s="713"/>
      <c r="L208" s="713"/>
      <c r="M208" s="713"/>
      <c r="N208" s="714"/>
      <c r="O208" s="715"/>
      <c r="P208" s="716"/>
      <c r="Q208" s="721">
        <v>1</v>
      </c>
      <c r="R208" s="722">
        <v>7000</v>
      </c>
      <c r="S208" s="713"/>
      <c r="T208" s="713"/>
      <c r="U208" s="713"/>
      <c r="V208" s="713"/>
      <c r="W208" s="713"/>
      <c r="X208" s="713"/>
      <c r="Y208" s="713"/>
      <c r="Z208" s="729">
        <f t="shared" si="187"/>
        <v>7000</v>
      </c>
      <c r="AA208" s="713"/>
      <c r="AB208" s="713"/>
      <c r="AC208" s="714"/>
      <c r="AD208" s="723">
        <f>Z208*6</f>
        <v>42000</v>
      </c>
      <c r="AE208" s="724">
        <f t="shared" si="188"/>
        <v>42000</v>
      </c>
      <c r="AF208" s="725">
        <f t="shared" si="189"/>
        <v>42000</v>
      </c>
      <c r="AG208" s="725">
        <f t="shared" si="189"/>
        <v>42000</v>
      </c>
      <c r="AH208" s="727">
        <v>1</v>
      </c>
      <c r="AI208" s="728">
        <f t="shared" si="190"/>
        <v>84000</v>
      </c>
      <c r="AJ208" s="694">
        <v>18000</v>
      </c>
      <c r="AK208" s="576"/>
    </row>
    <row r="209" spans="1:37" ht="15" customHeight="1" x14ac:dyDescent="0.2">
      <c r="A209" s="721" t="s">
        <v>16137</v>
      </c>
      <c r="B209" s="712"/>
      <c r="C209" s="713"/>
      <c r="D209" s="713"/>
      <c r="E209" s="713"/>
      <c r="F209" s="713"/>
      <c r="G209" s="713"/>
      <c r="H209" s="713"/>
      <c r="I209" s="713"/>
      <c r="J209" s="713"/>
      <c r="K209" s="713"/>
      <c r="L209" s="713"/>
      <c r="M209" s="713"/>
      <c r="N209" s="714"/>
      <c r="O209" s="715"/>
      <c r="P209" s="716"/>
      <c r="Q209" s="721">
        <v>1</v>
      </c>
      <c r="R209" s="722">
        <v>8000</v>
      </c>
      <c r="S209" s="713"/>
      <c r="T209" s="713"/>
      <c r="U209" s="713"/>
      <c r="V209" s="713"/>
      <c r="W209" s="713"/>
      <c r="X209" s="713"/>
      <c r="Y209" s="713"/>
      <c r="Z209" s="729">
        <f t="shared" si="187"/>
        <v>8000</v>
      </c>
      <c r="AA209" s="713"/>
      <c r="AB209" s="713"/>
      <c r="AC209" s="714"/>
      <c r="AD209" s="723">
        <f>Z209*6</f>
        <v>48000</v>
      </c>
      <c r="AE209" s="724">
        <f t="shared" si="188"/>
        <v>48000</v>
      </c>
      <c r="AF209" s="725">
        <f t="shared" si="189"/>
        <v>48000</v>
      </c>
      <c r="AG209" s="725">
        <f t="shared" si="189"/>
        <v>48000</v>
      </c>
      <c r="AH209" s="727">
        <v>1</v>
      </c>
      <c r="AI209" s="728">
        <f t="shared" si="190"/>
        <v>96000</v>
      </c>
      <c r="AJ209" s="694">
        <v>8000</v>
      </c>
      <c r="AK209" s="576"/>
    </row>
    <row r="210" spans="1:37" ht="15" customHeight="1" x14ac:dyDescent="0.2">
      <c r="A210" s="721" t="s">
        <v>16137</v>
      </c>
      <c r="B210" s="712"/>
      <c r="C210" s="713"/>
      <c r="D210" s="713"/>
      <c r="E210" s="713"/>
      <c r="F210" s="713"/>
      <c r="G210" s="713"/>
      <c r="H210" s="713"/>
      <c r="I210" s="713"/>
      <c r="J210" s="713"/>
      <c r="K210" s="713"/>
      <c r="L210" s="713"/>
      <c r="M210" s="713"/>
      <c r="N210" s="714"/>
      <c r="O210" s="715"/>
      <c r="P210" s="716"/>
      <c r="Q210" s="721">
        <v>1</v>
      </c>
      <c r="R210" s="722">
        <v>11000</v>
      </c>
      <c r="S210" s="713"/>
      <c r="T210" s="713"/>
      <c r="U210" s="713"/>
      <c r="V210" s="713"/>
      <c r="W210" s="713"/>
      <c r="X210" s="713"/>
      <c r="Y210" s="713"/>
      <c r="Z210" s="729">
        <f t="shared" si="187"/>
        <v>11000</v>
      </c>
      <c r="AA210" s="713"/>
      <c r="AB210" s="713"/>
      <c r="AC210" s="714"/>
      <c r="AD210" s="723">
        <f>Z210*8</f>
        <v>88000</v>
      </c>
      <c r="AE210" s="724">
        <f t="shared" si="188"/>
        <v>88000</v>
      </c>
      <c r="AF210" s="725">
        <f t="shared" si="189"/>
        <v>88000</v>
      </c>
      <c r="AG210" s="725">
        <f t="shared" si="189"/>
        <v>88000</v>
      </c>
      <c r="AH210" s="727">
        <v>1</v>
      </c>
      <c r="AI210" s="728">
        <f t="shared" si="190"/>
        <v>132000</v>
      </c>
      <c r="AJ210" s="694">
        <v>11000</v>
      </c>
      <c r="AK210" s="576"/>
    </row>
    <row r="211" spans="1:37" ht="15" customHeight="1" x14ac:dyDescent="0.2">
      <c r="A211" s="721" t="s">
        <v>16137</v>
      </c>
      <c r="B211" s="712"/>
      <c r="C211" s="713"/>
      <c r="D211" s="713"/>
      <c r="E211" s="713"/>
      <c r="F211" s="713"/>
      <c r="G211" s="713"/>
      <c r="H211" s="713"/>
      <c r="I211" s="713"/>
      <c r="J211" s="713"/>
      <c r="K211" s="713"/>
      <c r="L211" s="713"/>
      <c r="M211" s="713"/>
      <c r="N211" s="714"/>
      <c r="O211" s="715"/>
      <c r="P211" s="716"/>
      <c r="Q211" s="721">
        <v>1</v>
      </c>
      <c r="R211" s="722">
        <v>13000</v>
      </c>
      <c r="S211" s="713"/>
      <c r="T211" s="713"/>
      <c r="U211" s="713"/>
      <c r="V211" s="713"/>
      <c r="W211" s="713"/>
      <c r="X211" s="713"/>
      <c r="Y211" s="713"/>
      <c r="Z211" s="729">
        <f t="shared" si="187"/>
        <v>13000</v>
      </c>
      <c r="AA211" s="713"/>
      <c r="AB211" s="713"/>
      <c r="AC211" s="714"/>
      <c r="AD211" s="723">
        <f>Z211*10</f>
        <v>130000</v>
      </c>
      <c r="AE211" s="724">
        <f t="shared" si="188"/>
        <v>130000</v>
      </c>
      <c r="AF211" s="725">
        <f t="shared" si="189"/>
        <v>130000</v>
      </c>
      <c r="AG211" s="725">
        <f t="shared" si="189"/>
        <v>130000</v>
      </c>
      <c r="AH211" s="727">
        <v>1</v>
      </c>
      <c r="AI211" s="728">
        <f t="shared" si="190"/>
        <v>156000</v>
      </c>
      <c r="AJ211" s="694">
        <v>8000</v>
      </c>
      <c r="AK211" s="576"/>
    </row>
    <row r="212" spans="1:37" ht="15" customHeight="1" x14ac:dyDescent="0.2">
      <c r="A212" s="721" t="s">
        <v>16137</v>
      </c>
      <c r="B212" s="712"/>
      <c r="C212" s="713"/>
      <c r="D212" s="713"/>
      <c r="E212" s="713"/>
      <c r="F212" s="713"/>
      <c r="G212" s="713"/>
      <c r="H212" s="713"/>
      <c r="I212" s="713"/>
      <c r="J212" s="713"/>
      <c r="K212" s="713"/>
      <c r="L212" s="713"/>
      <c r="M212" s="713"/>
      <c r="N212" s="714"/>
      <c r="O212" s="715"/>
      <c r="P212" s="716"/>
      <c r="Q212" s="721">
        <v>1</v>
      </c>
      <c r="R212" s="722">
        <v>11000</v>
      </c>
      <c r="S212" s="713"/>
      <c r="T212" s="713"/>
      <c r="U212" s="713"/>
      <c r="V212" s="713"/>
      <c r="W212" s="713"/>
      <c r="X212" s="713"/>
      <c r="Y212" s="713"/>
      <c r="Z212" s="729">
        <f t="shared" si="187"/>
        <v>11000</v>
      </c>
      <c r="AA212" s="713"/>
      <c r="AB212" s="713"/>
      <c r="AC212" s="714"/>
      <c r="AD212" s="723">
        <f>Z212*8</f>
        <v>88000</v>
      </c>
      <c r="AE212" s="724">
        <f t="shared" si="188"/>
        <v>88000</v>
      </c>
      <c r="AF212" s="725">
        <f t="shared" si="189"/>
        <v>88000</v>
      </c>
      <c r="AG212" s="725">
        <f t="shared" si="189"/>
        <v>88000</v>
      </c>
      <c r="AH212" s="727">
        <v>1</v>
      </c>
      <c r="AI212" s="728">
        <f t="shared" si="190"/>
        <v>132000</v>
      </c>
      <c r="AJ212" s="694">
        <v>11000</v>
      </c>
      <c r="AK212" s="576"/>
    </row>
    <row r="213" spans="1:37" ht="15" customHeight="1" x14ac:dyDescent="0.2">
      <c r="A213" s="721" t="s">
        <v>16137</v>
      </c>
      <c r="B213" s="712"/>
      <c r="C213" s="713"/>
      <c r="D213" s="713"/>
      <c r="E213" s="713"/>
      <c r="F213" s="713"/>
      <c r="G213" s="713"/>
      <c r="H213" s="713"/>
      <c r="I213" s="713"/>
      <c r="J213" s="713"/>
      <c r="K213" s="713"/>
      <c r="L213" s="713"/>
      <c r="M213" s="713"/>
      <c r="N213" s="714"/>
      <c r="O213" s="715"/>
      <c r="P213" s="716"/>
      <c r="Q213" s="721">
        <v>1</v>
      </c>
      <c r="R213" s="722">
        <v>13000</v>
      </c>
      <c r="S213" s="713"/>
      <c r="T213" s="713"/>
      <c r="U213" s="713"/>
      <c r="V213" s="713"/>
      <c r="W213" s="713"/>
      <c r="X213" s="713"/>
      <c r="Y213" s="713"/>
      <c r="Z213" s="729">
        <f t="shared" si="187"/>
        <v>13000</v>
      </c>
      <c r="AA213" s="713"/>
      <c r="AB213" s="713"/>
      <c r="AC213" s="714"/>
      <c r="AD213" s="723">
        <f>Z213*10</f>
        <v>130000</v>
      </c>
      <c r="AE213" s="724">
        <f t="shared" si="188"/>
        <v>130000</v>
      </c>
      <c r="AF213" s="725">
        <f t="shared" si="189"/>
        <v>130000</v>
      </c>
      <c r="AG213" s="725">
        <f t="shared" si="189"/>
        <v>130000</v>
      </c>
      <c r="AH213" s="727">
        <v>1</v>
      </c>
      <c r="AI213" s="728">
        <f t="shared" si="190"/>
        <v>156000</v>
      </c>
      <c r="AJ213" s="694">
        <v>8000</v>
      </c>
      <c r="AK213" s="576"/>
    </row>
    <row r="214" spans="1:37" ht="15" customHeight="1" x14ac:dyDescent="0.2">
      <c r="A214" s="721" t="s">
        <v>16137</v>
      </c>
      <c r="B214" s="712"/>
      <c r="C214" s="713"/>
      <c r="D214" s="713"/>
      <c r="E214" s="713"/>
      <c r="F214" s="713"/>
      <c r="G214" s="713"/>
      <c r="H214" s="713"/>
      <c r="I214" s="713"/>
      <c r="J214" s="713"/>
      <c r="K214" s="713"/>
      <c r="L214" s="713"/>
      <c r="M214" s="713"/>
      <c r="N214" s="714"/>
      <c r="O214" s="715"/>
      <c r="P214" s="716"/>
      <c r="Q214" s="721">
        <v>1</v>
      </c>
      <c r="R214" s="722">
        <v>11000</v>
      </c>
      <c r="S214" s="713"/>
      <c r="T214" s="713"/>
      <c r="U214" s="713"/>
      <c r="V214" s="713"/>
      <c r="W214" s="713"/>
      <c r="X214" s="713"/>
      <c r="Y214" s="713"/>
      <c r="Z214" s="729">
        <f t="shared" si="187"/>
        <v>11000</v>
      </c>
      <c r="AA214" s="713"/>
      <c r="AB214" s="713"/>
      <c r="AC214" s="714"/>
      <c r="AD214" s="723">
        <f>Z214*9</f>
        <v>99000</v>
      </c>
      <c r="AE214" s="724">
        <f t="shared" si="188"/>
        <v>99000</v>
      </c>
      <c r="AF214" s="725">
        <f t="shared" si="189"/>
        <v>99000</v>
      </c>
      <c r="AG214" s="725">
        <f t="shared" si="189"/>
        <v>99000</v>
      </c>
      <c r="AH214" s="727">
        <v>1</v>
      </c>
      <c r="AI214" s="728">
        <f t="shared" si="190"/>
        <v>132000</v>
      </c>
      <c r="AJ214" s="694">
        <v>13000</v>
      </c>
      <c r="AK214" s="576"/>
    </row>
    <row r="215" spans="1:37" ht="15" customHeight="1" x14ac:dyDescent="0.2">
      <c r="A215" s="721" t="s">
        <v>16137</v>
      </c>
      <c r="B215" s="712"/>
      <c r="C215" s="713"/>
      <c r="D215" s="713"/>
      <c r="E215" s="713"/>
      <c r="F215" s="713"/>
      <c r="G215" s="713"/>
      <c r="H215" s="713"/>
      <c r="I215" s="713"/>
      <c r="J215" s="713"/>
      <c r="K215" s="713"/>
      <c r="L215" s="713"/>
      <c r="M215" s="713"/>
      <c r="N215" s="714"/>
      <c r="O215" s="715"/>
      <c r="P215" s="716"/>
      <c r="Q215" s="721">
        <v>1</v>
      </c>
      <c r="R215" s="722">
        <v>11000</v>
      </c>
      <c r="S215" s="713"/>
      <c r="T215" s="713"/>
      <c r="U215" s="713"/>
      <c r="V215" s="713"/>
      <c r="W215" s="713"/>
      <c r="X215" s="713"/>
      <c r="Y215" s="713"/>
      <c r="Z215" s="729">
        <f t="shared" si="187"/>
        <v>11000</v>
      </c>
      <c r="AA215" s="713"/>
      <c r="AB215" s="713"/>
      <c r="AC215" s="714"/>
      <c r="AD215" s="723">
        <f>Z215*6</f>
        <v>66000</v>
      </c>
      <c r="AE215" s="724">
        <f t="shared" si="188"/>
        <v>66000</v>
      </c>
      <c r="AF215" s="725">
        <f t="shared" si="189"/>
        <v>66000</v>
      </c>
      <c r="AG215" s="725">
        <f t="shared" si="189"/>
        <v>66000</v>
      </c>
      <c r="AH215" s="727">
        <v>1</v>
      </c>
      <c r="AI215" s="728">
        <f t="shared" si="190"/>
        <v>132000</v>
      </c>
      <c r="AJ215" s="694">
        <v>11000</v>
      </c>
      <c r="AK215" s="576"/>
    </row>
    <row r="216" spans="1:37" ht="15" customHeight="1" x14ac:dyDescent="0.2">
      <c r="A216" s="721" t="s">
        <v>16137</v>
      </c>
      <c r="B216" s="712"/>
      <c r="C216" s="713"/>
      <c r="D216" s="713"/>
      <c r="E216" s="713"/>
      <c r="F216" s="713"/>
      <c r="G216" s="713"/>
      <c r="H216" s="713"/>
      <c r="I216" s="713"/>
      <c r="J216" s="713"/>
      <c r="K216" s="713"/>
      <c r="L216" s="713"/>
      <c r="M216" s="713"/>
      <c r="N216" s="714"/>
      <c r="O216" s="715"/>
      <c r="P216" s="716"/>
      <c r="Q216" s="721">
        <v>1</v>
      </c>
      <c r="R216" s="722">
        <v>11000</v>
      </c>
      <c r="S216" s="713"/>
      <c r="T216" s="713"/>
      <c r="U216" s="713"/>
      <c r="V216" s="713"/>
      <c r="W216" s="713"/>
      <c r="X216" s="713"/>
      <c r="Y216" s="713"/>
      <c r="Z216" s="729">
        <f t="shared" si="187"/>
        <v>11000</v>
      </c>
      <c r="AA216" s="713"/>
      <c r="AB216" s="713"/>
      <c r="AC216" s="714"/>
      <c r="AD216" s="723">
        <f>Z216*10</f>
        <v>110000</v>
      </c>
      <c r="AE216" s="724">
        <f t="shared" si="188"/>
        <v>110000</v>
      </c>
      <c r="AF216" s="725">
        <f t="shared" si="189"/>
        <v>110000</v>
      </c>
      <c r="AG216" s="725">
        <f t="shared" si="189"/>
        <v>110000</v>
      </c>
      <c r="AH216" s="727">
        <v>1</v>
      </c>
      <c r="AI216" s="728">
        <f t="shared" si="190"/>
        <v>132000</v>
      </c>
      <c r="AJ216" s="694">
        <v>11000</v>
      </c>
      <c r="AK216" s="576"/>
    </row>
    <row r="217" spans="1:37" ht="15" customHeight="1" x14ac:dyDescent="0.2">
      <c r="A217" s="721" t="s">
        <v>16137</v>
      </c>
      <c r="B217" s="712"/>
      <c r="C217" s="713"/>
      <c r="D217" s="713"/>
      <c r="E217" s="713"/>
      <c r="F217" s="713"/>
      <c r="G217" s="713"/>
      <c r="H217" s="713"/>
      <c r="I217" s="713"/>
      <c r="J217" s="713"/>
      <c r="K217" s="713"/>
      <c r="L217" s="713"/>
      <c r="M217" s="713"/>
      <c r="N217" s="714"/>
      <c r="O217" s="715"/>
      <c r="P217" s="716"/>
      <c r="Q217" s="721">
        <v>1</v>
      </c>
      <c r="R217" s="722">
        <v>11000</v>
      </c>
      <c r="S217" s="713"/>
      <c r="T217" s="713"/>
      <c r="U217" s="713"/>
      <c r="V217" s="713"/>
      <c r="W217" s="713"/>
      <c r="X217" s="713"/>
      <c r="Y217" s="713"/>
      <c r="Z217" s="729">
        <f t="shared" si="187"/>
        <v>11000</v>
      </c>
      <c r="AA217" s="713"/>
      <c r="AB217" s="713"/>
      <c r="AC217" s="714"/>
      <c r="AD217" s="723">
        <f>Z217*10</f>
        <v>110000</v>
      </c>
      <c r="AE217" s="724">
        <f t="shared" si="188"/>
        <v>110000</v>
      </c>
      <c r="AF217" s="725">
        <f t="shared" si="189"/>
        <v>110000</v>
      </c>
      <c r="AG217" s="725">
        <f t="shared" si="189"/>
        <v>110000</v>
      </c>
      <c r="AH217" s="727">
        <v>1</v>
      </c>
      <c r="AI217" s="728">
        <f t="shared" si="190"/>
        <v>132000</v>
      </c>
      <c r="AJ217" s="694">
        <v>11000</v>
      </c>
      <c r="AK217" s="576"/>
    </row>
    <row r="218" spans="1:37" ht="15" customHeight="1" x14ac:dyDescent="0.2">
      <c r="A218" s="721" t="s">
        <v>16137</v>
      </c>
      <c r="B218" s="712"/>
      <c r="C218" s="713"/>
      <c r="D218" s="713"/>
      <c r="E218" s="713"/>
      <c r="F218" s="713"/>
      <c r="G218" s="713"/>
      <c r="H218" s="713"/>
      <c r="I218" s="713"/>
      <c r="J218" s="713"/>
      <c r="K218" s="713"/>
      <c r="L218" s="713"/>
      <c r="M218" s="713"/>
      <c r="N218" s="714"/>
      <c r="O218" s="715"/>
      <c r="P218" s="716"/>
      <c r="Q218" s="721">
        <v>1</v>
      </c>
      <c r="R218" s="722">
        <v>11000</v>
      </c>
      <c r="S218" s="713"/>
      <c r="T218" s="713"/>
      <c r="U218" s="713"/>
      <c r="V218" s="713"/>
      <c r="W218" s="713"/>
      <c r="X218" s="713"/>
      <c r="Y218" s="713"/>
      <c r="Z218" s="729">
        <f t="shared" si="187"/>
        <v>11000</v>
      </c>
      <c r="AA218" s="713"/>
      <c r="AB218" s="713"/>
      <c r="AC218" s="714"/>
      <c r="AD218" s="723">
        <f>Z218*8</f>
        <v>88000</v>
      </c>
      <c r="AE218" s="724">
        <f t="shared" si="188"/>
        <v>88000</v>
      </c>
      <c r="AF218" s="725">
        <f t="shared" si="189"/>
        <v>88000</v>
      </c>
      <c r="AG218" s="725">
        <f t="shared" si="189"/>
        <v>88000</v>
      </c>
      <c r="AH218" s="727">
        <v>1</v>
      </c>
      <c r="AI218" s="728">
        <f t="shared" si="190"/>
        <v>132000</v>
      </c>
      <c r="AJ218" s="694">
        <v>11000</v>
      </c>
      <c r="AK218" s="576"/>
    </row>
    <row r="219" spans="1:37" ht="15" customHeight="1" x14ac:dyDescent="0.2">
      <c r="A219" s="721" t="s">
        <v>16137</v>
      </c>
      <c r="B219" s="712"/>
      <c r="C219" s="713"/>
      <c r="D219" s="713"/>
      <c r="E219" s="713"/>
      <c r="F219" s="713"/>
      <c r="G219" s="713"/>
      <c r="H219" s="713"/>
      <c r="I219" s="713"/>
      <c r="J219" s="713"/>
      <c r="K219" s="713"/>
      <c r="L219" s="713"/>
      <c r="M219" s="713"/>
      <c r="N219" s="714"/>
      <c r="O219" s="715"/>
      <c r="P219" s="716"/>
      <c r="Q219" s="721">
        <v>1</v>
      </c>
      <c r="R219" s="722">
        <v>13000</v>
      </c>
      <c r="S219" s="713"/>
      <c r="T219" s="713"/>
      <c r="U219" s="713"/>
      <c r="V219" s="713"/>
      <c r="W219" s="713"/>
      <c r="X219" s="713"/>
      <c r="Y219" s="713"/>
      <c r="Z219" s="729">
        <f t="shared" si="187"/>
        <v>13000</v>
      </c>
      <c r="AA219" s="713"/>
      <c r="AB219" s="713"/>
      <c r="AC219" s="714"/>
      <c r="AD219" s="723">
        <f>Z219*10</f>
        <v>130000</v>
      </c>
      <c r="AE219" s="724">
        <f t="shared" si="188"/>
        <v>130000</v>
      </c>
      <c r="AF219" s="725">
        <f t="shared" si="189"/>
        <v>130000</v>
      </c>
      <c r="AG219" s="725">
        <f t="shared" si="189"/>
        <v>130000</v>
      </c>
      <c r="AH219" s="727">
        <v>1</v>
      </c>
      <c r="AI219" s="728">
        <f t="shared" si="190"/>
        <v>156000</v>
      </c>
      <c r="AJ219" s="694">
        <v>8000</v>
      </c>
      <c r="AK219" s="576"/>
    </row>
    <row r="220" spans="1:37" ht="15" customHeight="1" x14ac:dyDescent="0.2">
      <c r="A220" s="721" t="s">
        <v>16137</v>
      </c>
      <c r="B220" s="712"/>
      <c r="C220" s="713"/>
      <c r="D220" s="713"/>
      <c r="E220" s="713"/>
      <c r="F220" s="713"/>
      <c r="G220" s="713"/>
      <c r="H220" s="713"/>
      <c r="I220" s="713"/>
      <c r="J220" s="713"/>
      <c r="K220" s="713"/>
      <c r="L220" s="713"/>
      <c r="M220" s="713"/>
      <c r="N220" s="714"/>
      <c r="O220" s="715"/>
      <c r="P220" s="716"/>
      <c r="Q220" s="721">
        <v>1</v>
      </c>
      <c r="R220" s="722">
        <v>11000</v>
      </c>
      <c r="S220" s="713"/>
      <c r="T220" s="713"/>
      <c r="U220" s="713"/>
      <c r="V220" s="713"/>
      <c r="W220" s="713"/>
      <c r="X220" s="713"/>
      <c r="Y220" s="713"/>
      <c r="Z220" s="729">
        <f t="shared" si="187"/>
        <v>11000</v>
      </c>
      <c r="AA220" s="713"/>
      <c r="AB220" s="713"/>
      <c r="AC220" s="714"/>
      <c r="AD220" s="723">
        <f>Z220*5</f>
        <v>55000</v>
      </c>
      <c r="AE220" s="724">
        <f t="shared" si="188"/>
        <v>55000</v>
      </c>
      <c r="AF220" s="725">
        <f t="shared" si="189"/>
        <v>55000</v>
      </c>
      <c r="AG220" s="725">
        <f t="shared" si="189"/>
        <v>55000</v>
      </c>
      <c r="AH220" s="727">
        <v>1</v>
      </c>
      <c r="AI220" s="728">
        <f t="shared" si="190"/>
        <v>132000</v>
      </c>
      <c r="AJ220" s="694">
        <v>11000</v>
      </c>
      <c r="AK220" s="576"/>
    </row>
    <row r="221" spans="1:37" ht="15" customHeight="1" x14ac:dyDescent="0.2">
      <c r="A221" s="721" t="s">
        <v>16137</v>
      </c>
      <c r="B221" s="712"/>
      <c r="C221" s="713"/>
      <c r="D221" s="713"/>
      <c r="E221" s="713"/>
      <c r="F221" s="713"/>
      <c r="G221" s="713"/>
      <c r="H221" s="713"/>
      <c r="I221" s="713"/>
      <c r="J221" s="713"/>
      <c r="K221" s="713"/>
      <c r="L221" s="713"/>
      <c r="M221" s="713"/>
      <c r="N221" s="714"/>
      <c r="O221" s="715"/>
      <c r="P221" s="716"/>
      <c r="Q221" s="721">
        <v>1</v>
      </c>
      <c r="R221" s="722">
        <v>11000</v>
      </c>
      <c r="S221" s="713"/>
      <c r="T221" s="713"/>
      <c r="U221" s="713"/>
      <c r="V221" s="713"/>
      <c r="W221" s="713"/>
      <c r="X221" s="713"/>
      <c r="Y221" s="713"/>
      <c r="Z221" s="729">
        <f t="shared" si="187"/>
        <v>11000</v>
      </c>
      <c r="AA221" s="713"/>
      <c r="AB221" s="713"/>
      <c r="AC221" s="714"/>
      <c r="AD221" s="723">
        <f>Z221*6</f>
        <v>66000</v>
      </c>
      <c r="AE221" s="724">
        <f t="shared" si="188"/>
        <v>66000</v>
      </c>
      <c r="AF221" s="726">
        <f t="shared" si="189"/>
        <v>66000</v>
      </c>
      <c r="AG221" s="726">
        <f t="shared" si="189"/>
        <v>66000</v>
      </c>
      <c r="AH221" s="730">
        <v>1</v>
      </c>
      <c r="AI221" s="728">
        <f t="shared" si="190"/>
        <v>132000</v>
      </c>
      <c r="AJ221" s="694">
        <v>11000</v>
      </c>
      <c r="AK221" s="576"/>
    </row>
    <row r="222" spans="1:37" ht="15" customHeight="1" x14ac:dyDescent="0.2">
      <c r="A222" s="721" t="s">
        <v>16137</v>
      </c>
      <c r="B222" s="712"/>
      <c r="C222" s="713"/>
      <c r="D222" s="713"/>
      <c r="E222" s="713"/>
      <c r="F222" s="713"/>
      <c r="G222" s="713"/>
      <c r="H222" s="713"/>
      <c r="I222" s="713"/>
      <c r="J222" s="713"/>
      <c r="K222" s="713"/>
      <c r="L222" s="713"/>
      <c r="M222" s="713"/>
      <c r="N222" s="714"/>
      <c r="O222" s="715"/>
      <c r="P222" s="716"/>
      <c r="Q222" s="721">
        <v>1</v>
      </c>
      <c r="R222" s="722">
        <v>13000</v>
      </c>
      <c r="S222" s="713"/>
      <c r="T222" s="713"/>
      <c r="U222" s="713"/>
      <c r="V222" s="713"/>
      <c r="W222" s="713"/>
      <c r="X222" s="713"/>
      <c r="Y222" s="713"/>
      <c r="Z222" s="729">
        <f t="shared" si="187"/>
        <v>13000</v>
      </c>
      <c r="AA222" s="713"/>
      <c r="AB222" s="713"/>
      <c r="AC222" s="714"/>
      <c r="AD222" s="723">
        <f>Z222*8</f>
        <v>104000</v>
      </c>
      <c r="AE222" s="724">
        <f t="shared" si="188"/>
        <v>104000</v>
      </c>
      <c r="AF222" s="726">
        <f t="shared" si="189"/>
        <v>104000</v>
      </c>
      <c r="AG222" s="726">
        <f t="shared" si="189"/>
        <v>104000</v>
      </c>
      <c r="AH222" s="730">
        <v>1</v>
      </c>
      <c r="AI222" s="728">
        <f t="shared" si="190"/>
        <v>156000</v>
      </c>
      <c r="AJ222" s="694"/>
      <c r="AK222" s="576"/>
    </row>
    <row r="223" spans="1:37" ht="15" customHeight="1" x14ac:dyDescent="0.2">
      <c r="A223" s="721" t="s">
        <v>16137</v>
      </c>
      <c r="B223" s="712"/>
      <c r="C223" s="713"/>
      <c r="D223" s="713"/>
      <c r="E223" s="713"/>
      <c r="F223" s="713"/>
      <c r="G223" s="713"/>
      <c r="H223" s="713"/>
      <c r="I223" s="713"/>
      <c r="J223" s="713"/>
      <c r="K223" s="713"/>
      <c r="L223" s="713"/>
      <c r="M223" s="713"/>
      <c r="N223" s="714"/>
      <c r="O223" s="715"/>
      <c r="P223" s="716"/>
      <c r="Q223" s="721">
        <v>1</v>
      </c>
      <c r="R223" s="722">
        <v>11000</v>
      </c>
      <c r="S223" s="713"/>
      <c r="T223" s="713"/>
      <c r="U223" s="713"/>
      <c r="V223" s="713"/>
      <c r="W223" s="713"/>
      <c r="X223" s="713"/>
      <c r="Y223" s="713"/>
      <c r="Z223" s="729">
        <f t="shared" si="187"/>
        <v>11000</v>
      </c>
      <c r="AA223" s="713"/>
      <c r="AB223" s="713"/>
      <c r="AC223" s="714"/>
      <c r="AD223" s="723">
        <f>Z223*8</f>
        <v>88000</v>
      </c>
      <c r="AE223" s="724">
        <f t="shared" si="188"/>
        <v>88000</v>
      </c>
      <c r="AF223" s="726">
        <f t="shared" si="189"/>
        <v>88000</v>
      </c>
      <c r="AG223" s="726">
        <f t="shared" si="189"/>
        <v>88000</v>
      </c>
      <c r="AH223" s="730">
        <v>1</v>
      </c>
      <c r="AI223" s="728">
        <f t="shared" si="190"/>
        <v>132000</v>
      </c>
      <c r="AJ223" s="694"/>
      <c r="AK223" s="576"/>
    </row>
    <row r="224" spans="1:37" ht="15" customHeight="1" x14ac:dyDescent="0.2">
      <c r="A224" s="721" t="s">
        <v>16137</v>
      </c>
      <c r="B224" s="712"/>
      <c r="C224" s="713"/>
      <c r="D224" s="713"/>
      <c r="E224" s="713"/>
      <c r="F224" s="713"/>
      <c r="G224" s="713"/>
      <c r="H224" s="713"/>
      <c r="I224" s="713"/>
      <c r="J224" s="713"/>
      <c r="K224" s="713"/>
      <c r="L224" s="713"/>
      <c r="M224" s="713"/>
      <c r="N224" s="714"/>
      <c r="O224" s="715"/>
      <c r="P224" s="716"/>
      <c r="Q224" s="721">
        <v>1</v>
      </c>
      <c r="R224" s="722">
        <v>11000</v>
      </c>
      <c r="S224" s="713"/>
      <c r="T224" s="713"/>
      <c r="U224" s="713"/>
      <c r="V224" s="713"/>
      <c r="W224" s="713"/>
      <c r="X224" s="713"/>
      <c r="Y224" s="713"/>
      <c r="Z224" s="729">
        <f t="shared" si="187"/>
        <v>11000</v>
      </c>
      <c r="AA224" s="713"/>
      <c r="AB224" s="713"/>
      <c r="AC224" s="714"/>
      <c r="AD224" s="723">
        <f>Z224*5</f>
        <v>55000</v>
      </c>
      <c r="AE224" s="724">
        <f t="shared" si="188"/>
        <v>55000</v>
      </c>
      <c r="AF224" s="726">
        <f t="shared" si="189"/>
        <v>55000</v>
      </c>
      <c r="AG224" s="726">
        <f t="shared" si="189"/>
        <v>55000</v>
      </c>
      <c r="AH224" s="730">
        <v>1</v>
      </c>
      <c r="AI224" s="728">
        <f t="shared" si="190"/>
        <v>132000</v>
      </c>
      <c r="AJ224" s="694"/>
      <c r="AK224" s="576"/>
    </row>
    <row r="225" spans="1:37" ht="15" customHeight="1" x14ac:dyDescent="0.2">
      <c r="A225" s="721" t="s">
        <v>16137</v>
      </c>
      <c r="B225" s="712"/>
      <c r="C225" s="713"/>
      <c r="D225" s="713"/>
      <c r="E225" s="713"/>
      <c r="F225" s="713"/>
      <c r="G225" s="713"/>
      <c r="H225" s="713"/>
      <c r="I225" s="713"/>
      <c r="J225" s="713"/>
      <c r="K225" s="713"/>
      <c r="L225" s="713"/>
      <c r="M225" s="713"/>
      <c r="N225" s="714"/>
      <c r="O225" s="715"/>
      <c r="P225" s="716"/>
      <c r="Q225" s="721">
        <v>1</v>
      </c>
      <c r="R225" s="722">
        <v>13000</v>
      </c>
      <c r="S225" s="713"/>
      <c r="T225" s="713"/>
      <c r="U225" s="713"/>
      <c r="V225" s="713"/>
      <c r="W225" s="713"/>
      <c r="X225" s="713"/>
      <c r="Y225" s="713"/>
      <c r="Z225" s="729">
        <f t="shared" si="187"/>
        <v>13000</v>
      </c>
      <c r="AA225" s="713"/>
      <c r="AB225" s="713"/>
      <c r="AC225" s="714"/>
      <c r="AD225" s="723">
        <f>Z225*8</f>
        <v>104000</v>
      </c>
      <c r="AE225" s="724">
        <f t="shared" si="188"/>
        <v>104000</v>
      </c>
      <c r="AF225" s="726">
        <f t="shared" si="189"/>
        <v>104000</v>
      </c>
      <c r="AG225" s="726">
        <f t="shared" si="189"/>
        <v>104000</v>
      </c>
      <c r="AH225" s="730">
        <v>1</v>
      </c>
      <c r="AI225" s="728">
        <f t="shared" si="190"/>
        <v>156000</v>
      </c>
      <c r="AJ225" s="694"/>
      <c r="AK225" s="576"/>
    </row>
    <row r="226" spans="1:37" ht="15" customHeight="1" x14ac:dyDescent="0.2">
      <c r="A226" s="721" t="s">
        <v>16137</v>
      </c>
      <c r="B226" s="712"/>
      <c r="C226" s="713"/>
      <c r="D226" s="713"/>
      <c r="E226" s="713"/>
      <c r="F226" s="713"/>
      <c r="G226" s="713"/>
      <c r="H226" s="713"/>
      <c r="I226" s="713"/>
      <c r="J226" s="713"/>
      <c r="K226" s="713"/>
      <c r="L226" s="713"/>
      <c r="M226" s="713"/>
      <c r="N226" s="714"/>
      <c r="O226" s="715"/>
      <c r="P226" s="714"/>
      <c r="Q226" s="721">
        <v>1</v>
      </c>
      <c r="R226" s="722">
        <v>11000</v>
      </c>
      <c r="S226" s="713"/>
      <c r="T226" s="713"/>
      <c r="U226" s="713"/>
      <c r="V226" s="713"/>
      <c r="W226" s="713"/>
      <c r="X226" s="713"/>
      <c r="Y226" s="713"/>
      <c r="Z226" s="729">
        <f t="shared" si="187"/>
        <v>11000</v>
      </c>
      <c r="AA226" s="713"/>
      <c r="AB226" s="713"/>
      <c r="AC226" s="714"/>
      <c r="AD226" s="723">
        <f>Z226*5</f>
        <v>55000</v>
      </c>
      <c r="AE226" s="724">
        <f t="shared" si="188"/>
        <v>55000</v>
      </c>
      <c r="AF226" s="726">
        <f t="shared" si="189"/>
        <v>55000</v>
      </c>
      <c r="AG226" s="726">
        <f t="shared" si="189"/>
        <v>55000</v>
      </c>
      <c r="AH226" s="730">
        <v>1</v>
      </c>
      <c r="AI226" s="728">
        <f t="shared" si="190"/>
        <v>132000</v>
      </c>
      <c r="AJ226" s="694"/>
      <c r="AK226" s="576"/>
    </row>
    <row r="227" spans="1:37" ht="15" customHeight="1" x14ac:dyDescent="0.2">
      <c r="A227" s="721" t="s">
        <v>16137</v>
      </c>
      <c r="B227" s="712"/>
      <c r="C227" s="713"/>
      <c r="D227" s="713"/>
      <c r="E227" s="713"/>
      <c r="F227" s="713"/>
      <c r="G227" s="713"/>
      <c r="H227" s="713"/>
      <c r="I227" s="713"/>
      <c r="J227" s="713"/>
      <c r="K227" s="713"/>
      <c r="L227" s="713"/>
      <c r="M227" s="713"/>
      <c r="N227" s="714"/>
      <c r="O227" s="715"/>
      <c r="P227" s="714"/>
      <c r="Q227" s="721">
        <v>1</v>
      </c>
      <c r="R227" s="722">
        <v>10000</v>
      </c>
      <c r="S227" s="713"/>
      <c r="T227" s="713"/>
      <c r="U227" s="713"/>
      <c r="V227" s="713"/>
      <c r="W227" s="713"/>
      <c r="X227" s="713"/>
      <c r="Y227" s="713"/>
      <c r="Z227" s="729">
        <f t="shared" si="187"/>
        <v>10000</v>
      </c>
      <c r="AA227" s="713"/>
      <c r="AB227" s="713"/>
      <c r="AC227" s="714"/>
      <c r="AD227" s="723">
        <f>Z227*5</f>
        <v>50000</v>
      </c>
      <c r="AE227" s="724">
        <f t="shared" si="188"/>
        <v>50000</v>
      </c>
      <c r="AF227" s="726">
        <f t="shared" si="189"/>
        <v>50000</v>
      </c>
      <c r="AG227" s="726">
        <f t="shared" si="189"/>
        <v>50000</v>
      </c>
      <c r="AH227" s="730">
        <v>1</v>
      </c>
      <c r="AI227" s="728">
        <f t="shared" si="190"/>
        <v>120000</v>
      </c>
      <c r="AJ227" s="694"/>
      <c r="AK227" s="576"/>
    </row>
    <row r="228" spans="1:37" ht="15" customHeight="1" x14ac:dyDescent="0.2">
      <c r="A228" s="721" t="s">
        <v>16137</v>
      </c>
      <c r="B228" s="712"/>
      <c r="C228" s="713"/>
      <c r="D228" s="713"/>
      <c r="E228" s="713"/>
      <c r="F228" s="713"/>
      <c r="G228" s="713"/>
      <c r="H228" s="713"/>
      <c r="I228" s="713"/>
      <c r="J228" s="713"/>
      <c r="K228" s="713"/>
      <c r="L228" s="713"/>
      <c r="M228" s="713"/>
      <c r="N228" s="714"/>
      <c r="O228" s="715"/>
      <c r="P228" s="714"/>
      <c r="Q228" s="721">
        <v>1</v>
      </c>
      <c r="R228" s="722">
        <v>11000</v>
      </c>
      <c r="S228" s="713"/>
      <c r="T228" s="713"/>
      <c r="U228" s="713"/>
      <c r="V228" s="713"/>
      <c r="W228" s="713"/>
      <c r="X228" s="713"/>
      <c r="Y228" s="713"/>
      <c r="Z228" s="729">
        <f t="shared" si="187"/>
        <v>11000</v>
      </c>
      <c r="AA228" s="713"/>
      <c r="AB228" s="713"/>
      <c r="AC228" s="714"/>
      <c r="AD228" s="723">
        <f>Z228*5</f>
        <v>55000</v>
      </c>
      <c r="AE228" s="724">
        <f t="shared" si="188"/>
        <v>55000</v>
      </c>
      <c r="AF228" s="726">
        <f t="shared" si="189"/>
        <v>55000</v>
      </c>
      <c r="AG228" s="726">
        <f t="shared" si="189"/>
        <v>55000</v>
      </c>
      <c r="AH228" s="730">
        <v>1</v>
      </c>
      <c r="AI228" s="728">
        <f t="shared" si="190"/>
        <v>132000</v>
      </c>
      <c r="AJ228" s="694"/>
      <c r="AK228" s="576"/>
    </row>
    <row r="229" spans="1:37" ht="15" customHeight="1" x14ac:dyDescent="0.2">
      <c r="A229" s="721" t="s">
        <v>16137</v>
      </c>
      <c r="B229" s="712"/>
      <c r="C229" s="713"/>
      <c r="D229" s="713"/>
      <c r="E229" s="713"/>
      <c r="F229" s="713"/>
      <c r="G229" s="713"/>
      <c r="H229" s="713"/>
      <c r="I229" s="713"/>
      <c r="J229" s="713"/>
      <c r="K229" s="713"/>
      <c r="L229" s="713"/>
      <c r="M229" s="713"/>
      <c r="N229" s="714"/>
      <c r="O229" s="715"/>
      <c r="P229" s="714"/>
      <c r="Q229" s="721">
        <v>1</v>
      </c>
      <c r="R229" s="722">
        <v>11000</v>
      </c>
      <c r="S229" s="713"/>
      <c r="T229" s="713"/>
      <c r="U229" s="713"/>
      <c r="V229" s="713"/>
      <c r="W229" s="713"/>
      <c r="X229" s="713"/>
      <c r="Y229" s="713"/>
      <c r="Z229" s="729">
        <f t="shared" si="187"/>
        <v>11000</v>
      </c>
      <c r="AA229" s="713"/>
      <c r="AB229" s="713"/>
      <c r="AC229" s="714"/>
      <c r="AD229" s="723">
        <f>Z229*3</f>
        <v>33000</v>
      </c>
      <c r="AE229" s="724">
        <f t="shared" si="188"/>
        <v>33000</v>
      </c>
      <c r="AF229" s="726">
        <f t="shared" si="189"/>
        <v>33000</v>
      </c>
      <c r="AG229" s="726">
        <f t="shared" si="189"/>
        <v>33000</v>
      </c>
      <c r="AH229" s="730">
        <v>1</v>
      </c>
      <c r="AI229" s="728">
        <f t="shared" si="190"/>
        <v>132000</v>
      </c>
      <c r="AJ229" s="694"/>
      <c r="AK229" s="576"/>
    </row>
    <row r="230" spans="1:37" ht="15" customHeight="1" x14ac:dyDescent="0.2">
      <c r="A230" s="721" t="s">
        <v>16137</v>
      </c>
      <c r="B230" s="712"/>
      <c r="C230" s="713"/>
      <c r="D230" s="713"/>
      <c r="E230" s="713"/>
      <c r="F230" s="713"/>
      <c r="G230" s="713"/>
      <c r="H230" s="713"/>
      <c r="I230" s="713"/>
      <c r="J230" s="713"/>
      <c r="K230" s="713"/>
      <c r="L230" s="713"/>
      <c r="M230" s="713"/>
      <c r="N230" s="714"/>
      <c r="O230" s="715"/>
      <c r="P230" s="714"/>
      <c r="Q230" s="721">
        <v>1</v>
      </c>
      <c r="R230" s="722">
        <v>4000</v>
      </c>
      <c r="S230" s="713"/>
      <c r="T230" s="713"/>
      <c r="U230" s="713"/>
      <c r="V230" s="713"/>
      <c r="W230" s="713"/>
      <c r="X230" s="713"/>
      <c r="Y230" s="713"/>
      <c r="Z230" s="729">
        <f t="shared" si="187"/>
        <v>4000</v>
      </c>
      <c r="AA230" s="713"/>
      <c r="AB230" s="713"/>
      <c r="AC230" s="714"/>
      <c r="AD230" s="723">
        <f>Z230*3</f>
        <v>12000</v>
      </c>
      <c r="AE230" s="724">
        <f t="shared" si="188"/>
        <v>12000</v>
      </c>
      <c r="AF230" s="726">
        <f t="shared" si="189"/>
        <v>12000</v>
      </c>
      <c r="AG230" s="726">
        <f t="shared" si="189"/>
        <v>12000</v>
      </c>
      <c r="AH230" s="730">
        <v>1</v>
      </c>
      <c r="AI230" s="728">
        <f t="shared" si="190"/>
        <v>48000</v>
      </c>
      <c r="AJ230" s="694"/>
      <c r="AK230" s="576"/>
    </row>
    <row r="231" spans="1:37" ht="15" customHeight="1" thickBot="1" x14ac:dyDescent="0.25">
      <c r="A231" s="721" t="s">
        <v>16137</v>
      </c>
      <c r="B231" s="712"/>
      <c r="C231" s="713"/>
      <c r="D231" s="713"/>
      <c r="E231" s="713"/>
      <c r="F231" s="713"/>
      <c r="G231" s="713"/>
      <c r="H231" s="713"/>
      <c r="I231" s="713"/>
      <c r="J231" s="713"/>
      <c r="K231" s="713"/>
      <c r="L231" s="713"/>
      <c r="M231" s="713"/>
      <c r="N231" s="714"/>
      <c r="O231" s="715"/>
      <c r="P231" s="714"/>
      <c r="Q231" s="721">
        <v>1</v>
      </c>
      <c r="R231" s="722">
        <v>11000</v>
      </c>
      <c r="S231" s="713"/>
      <c r="T231" s="713"/>
      <c r="U231" s="713"/>
      <c r="V231" s="713"/>
      <c r="W231" s="713"/>
      <c r="X231" s="713"/>
      <c r="Y231" s="713"/>
      <c r="Z231" s="729">
        <f t="shared" si="187"/>
        <v>11000</v>
      </c>
      <c r="AA231" s="713"/>
      <c r="AB231" s="713"/>
      <c r="AC231" s="714"/>
      <c r="AD231" s="723">
        <f>Z231*3</f>
        <v>33000</v>
      </c>
      <c r="AE231" s="724">
        <f t="shared" si="188"/>
        <v>33000</v>
      </c>
      <c r="AF231" s="726">
        <f t="shared" si="189"/>
        <v>33000</v>
      </c>
      <c r="AG231" s="726">
        <f t="shared" si="189"/>
        <v>33000</v>
      </c>
      <c r="AH231" s="730">
        <v>1</v>
      </c>
      <c r="AI231" s="728">
        <f t="shared" si="190"/>
        <v>132000</v>
      </c>
      <c r="AJ231" s="694"/>
      <c r="AK231" s="576"/>
    </row>
    <row r="232" spans="1:37" ht="15" customHeight="1" thickBot="1" x14ac:dyDescent="0.25">
      <c r="A232" s="731" t="s">
        <v>0</v>
      </c>
      <c r="B232" s="732"/>
      <c r="C232" s="733"/>
      <c r="D232" s="734"/>
      <c r="E232" s="734"/>
      <c r="F232" s="734"/>
      <c r="G232" s="734"/>
      <c r="H232" s="734"/>
      <c r="I232" s="734"/>
      <c r="J232" s="734"/>
      <c r="K232" s="734"/>
      <c r="L232" s="734"/>
      <c r="M232" s="734"/>
      <c r="N232" s="735"/>
      <c r="O232" s="736"/>
      <c r="P232" s="735"/>
      <c r="Q232" s="731">
        <f>SUM(Q197:Q231)</f>
        <v>35</v>
      </c>
      <c r="R232" s="737">
        <f>SUM(R197:R231)</f>
        <v>372000</v>
      </c>
      <c r="S232" s="734"/>
      <c r="T232" s="734"/>
      <c r="U232" s="734"/>
      <c r="V232" s="734"/>
      <c r="W232" s="734"/>
      <c r="X232" s="734"/>
      <c r="Y232" s="734"/>
      <c r="Z232" s="738">
        <f>SUM(Z197:Z231)</f>
        <v>372000</v>
      </c>
      <c r="AA232" s="734"/>
      <c r="AB232" s="734"/>
      <c r="AC232" s="735"/>
      <c r="AD232" s="739">
        <f>SUM(AD197:AD231)</f>
        <v>2804000</v>
      </c>
      <c r="AE232" s="740">
        <f t="shared" ref="AE232:AH232" si="191">SUM(AE197:AE231)</f>
        <v>2804000</v>
      </c>
      <c r="AF232" s="741">
        <f t="shared" si="191"/>
        <v>2804000</v>
      </c>
      <c r="AG232" s="741">
        <f t="shared" si="191"/>
        <v>2804000</v>
      </c>
      <c r="AH232" s="742">
        <f t="shared" si="191"/>
        <v>35</v>
      </c>
      <c r="AI232" s="743">
        <f>SUM(AI197:AI231)</f>
        <v>4464000</v>
      </c>
      <c r="AJ232" s="694"/>
      <c r="AK232" s="576"/>
    </row>
    <row r="234" spans="1:37" s="643" customFormat="1" ht="12.75" x14ac:dyDescent="0.2">
      <c r="A234" s="2086" t="s">
        <v>16070</v>
      </c>
      <c r="B234" s="853"/>
      <c r="AH234" s="853"/>
    </row>
    <row r="235" spans="1:37" s="643" customFormat="1" ht="12.75" x14ac:dyDescent="0.2">
      <c r="A235" s="411" t="s">
        <v>133</v>
      </c>
      <c r="B235" s="288"/>
      <c r="C235" s="189"/>
      <c r="D235" s="189"/>
      <c r="E235" s="189"/>
      <c r="F235" s="189"/>
      <c r="G235" s="189"/>
      <c r="H235" s="189"/>
      <c r="I235" s="189"/>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H235" s="853"/>
    </row>
    <row r="236" spans="1:37" s="642" customFormat="1" ht="13.5" thickBot="1" x14ac:dyDescent="0.25">
      <c r="A236" s="411" t="s">
        <v>16138</v>
      </c>
      <c r="B236" s="854"/>
      <c r="T236" s="855"/>
      <c r="AH236" s="854"/>
    </row>
    <row r="237" spans="1:37" s="682" customFormat="1" ht="12.75" thickBot="1" x14ac:dyDescent="0.25">
      <c r="A237" s="2178" t="s">
        <v>16072</v>
      </c>
      <c r="B237" s="2182" t="s">
        <v>16073</v>
      </c>
      <c r="C237" s="2182"/>
      <c r="D237" s="2182"/>
      <c r="E237" s="2182"/>
      <c r="F237" s="2182"/>
      <c r="G237" s="2182"/>
      <c r="H237" s="2182"/>
      <c r="I237" s="2182"/>
      <c r="J237" s="2182"/>
      <c r="K237" s="2182"/>
      <c r="L237" s="2182"/>
      <c r="M237" s="2182"/>
      <c r="N237" s="2182"/>
      <c r="O237" s="2182"/>
      <c r="P237" s="2182"/>
      <c r="Q237" s="2181" t="s">
        <v>16074</v>
      </c>
      <c r="R237" s="2182"/>
      <c r="S237" s="2182"/>
      <c r="T237" s="2182"/>
      <c r="U237" s="2182"/>
      <c r="V237" s="2182"/>
      <c r="W237" s="2182"/>
      <c r="X237" s="2182"/>
      <c r="Y237" s="2182"/>
      <c r="Z237" s="2182"/>
      <c r="AA237" s="2182"/>
      <c r="AB237" s="2182"/>
      <c r="AC237" s="2182"/>
      <c r="AD237" s="2182"/>
      <c r="AE237" s="2183"/>
      <c r="AF237" s="2184" t="s">
        <v>16075</v>
      </c>
      <c r="AG237" s="2185"/>
      <c r="AH237" s="2184" t="s">
        <v>16076</v>
      </c>
      <c r="AI237" s="2185"/>
    </row>
    <row r="238" spans="1:37" s="682" customFormat="1" ht="172.5" customHeight="1" x14ac:dyDescent="0.2">
      <c r="A238" s="2179"/>
      <c r="B238" s="645" t="s">
        <v>16077</v>
      </c>
      <c r="C238" s="649" t="s">
        <v>16078</v>
      </c>
      <c r="D238" s="650" t="s">
        <v>16079</v>
      </c>
      <c r="E238" s="650" t="s">
        <v>16080</v>
      </c>
      <c r="F238" s="650" t="s">
        <v>16081</v>
      </c>
      <c r="G238" s="650" t="s">
        <v>16082</v>
      </c>
      <c r="H238" s="650" t="s">
        <v>16083</v>
      </c>
      <c r="I238" s="650" t="s">
        <v>16084</v>
      </c>
      <c r="J238" s="650" t="s">
        <v>16085</v>
      </c>
      <c r="K238" s="650" t="s">
        <v>16086</v>
      </c>
      <c r="L238" s="650" t="s">
        <v>16087</v>
      </c>
      <c r="M238" s="650" t="s">
        <v>16088</v>
      </c>
      <c r="N238" s="651" t="s">
        <v>16089</v>
      </c>
      <c r="O238" s="646" t="s">
        <v>16090</v>
      </c>
      <c r="P238" s="652" t="s">
        <v>16091</v>
      </c>
      <c r="Q238" s="645" t="s">
        <v>16077</v>
      </c>
      <c r="R238" s="649" t="s">
        <v>16078</v>
      </c>
      <c r="S238" s="650" t="s">
        <v>16092</v>
      </c>
      <c r="T238" s="650" t="s">
        <v>16080</v>
      </c>
      <c r="U238" s="650" t="s">
        <v>16081</v>
      </c>
      <c r="V238" s="650" t="s">
        <v>16082</v>
      </c>
      <c r="W238" s="650" t="s">
        <v>16083</v>
      </c>
      <c r="X238" s="650" t="s">
        <v>16084</v>
      </c>
      <c r="Y238" s="650" t="s">
        <v>16085</v>
      </c>
      <c r="Z238" s="650" t="s">
        <v>16086</v>
      </c>
      <c r="AA238" s="650" t="s">
        <v>16087</v>
      </c>
      <c r="AB238" s="650" t="s">
        <v>16088</v>
      </c>
      <c r="AC238" s="651" t="s">
        <v>16089</v>
      </c>
      <c r="AD238" s="646" t="s">
        <v>16090</v>
      </c>
      <c r="AE238" s="652" t="s">
        <v>16093</v>
      </c>
      <c r="AF238" s="856" t="s">
        <v>16094</v>
      </c>
      <c r="AG238" s="856" t="s">
        <v>16095</v>
      </c>
      <c r="AH238" s="856" t="s">
        <v>16077</v>
      </c>
      <c r="AI238" s="652" t="s">
        <v>16113</v>
      </c>
    </row>
    <row r="239" spans="1:37" s="682" customFormat="1" ht="15.75" customHeight="1" thickBot="1" x14ac:dyDescent="0.25">
      <c r="A239" s="2180"/>
      <c r="B239" s="654" t="s">
        <v>16097</v>
      </c>
      <c r="C239" s="661" t="s">
        <v>16098</v>
      </c>
      <c r="D239" s="656" t="s">
        <v>16099</v>
      </c>
      <c r="E239" s="656" t="s">
        <v>16100</v>
      </c>
      <c r="F239" s="657" t="s">
        <v>16101</v>
      </c>
      <c r="G239" s="657" t="s">
        <v>16102</v>
      </c>
      <c r="H239" s="657" t="s">
        <v>16103</v>
      </c>
      <c r="I239" s="657" t="s">
        <v>16104</v>
      </c>
      <c r="J239" s="657" t="s">
        <v>16105</v>
      </c>
      <c r="K239" s="657" t="s">
        <v>16106</v>
      </c>
      <c r="L239" s="657" t="s">
        <v>16107</v>
      </c>
      <c r="M239" s="657" t="s">
        <v>16108</v>
      </c>
      <c r="N239" s="662" t="s">
        <v>16109</v>
      </c>
      <c r="O239" s="663" t="s">
        <v>16110</v>
      </c>
      <c r="P239" s="664" t="s">
        <v>16111</v>
      </c>
      <c r="Q239" s="654" t="s">
        <v>16097</v>
      </c>
      <c r="R239" s="661" t="s">
        <v>16098</v>
      </c>
      <c r="S239" s="656" t="s">
        <v>16099</v>
      </c>
      <c r="T239" s="656" t="s">
        <v>16100</v>
      </c>
      <c r="U239" s="657" t="s">
        <v>16101</v>
      </c>
      <c r="V239" s="657" t="s">
        <v>16102</v>
      </c>
      <c r="W239" s="657" t="s">
        <v>16103</v>
      </c>
      <c r="X239" s="657" t="s">
        <v>16104</v>
      </c>
      <c r="Y239" s="657" t="s">
        <v>16105</v>
      </c>
      <c r="Z239" s="657" t="s">
        <v>16106</v>
      </c>
      <c r="AA239" s="657" t="s">
        <v>16107</v>
      </c>
      <c r="AB239" s="657" t="s">
        <v>16108</v>
      </c>
      <c r="AC239" s="662" t="s">
        <v>16109</v>
      </c>
      <c r="AD239" s="663" t="s">
        <v>16110</v>
      </c>
      <c r="AE239" s="664" t="s">
        <v>16111</v>
      </c>
      <c r="AF239" s="665"/>
      <c r="AG239" s="654"/>
      <c r="AH239" s="665"/>
      <c r="AI239" s="654"/>
    </row>
    <row r="240" spans="1:37" s="682" customFormat="1" ht="12" x14ac:dyDescent="0.2">
      <c r="A240" s="191" t="s">
        <v>353</v>
      </c>
      <c r="B240" s="864">
        <v>1</v>
      </c>
      <c r="C240" s="865">
        <v>3800</v>
      </c>
      <c r="D240" s="866"/>
      <c r="E240" s="833"/>
      <c r="F240" s="833"/>
      <c r="G240" s="833"/>
      <c r="H240" s="833"/>
      <c r="I240" s="833"/>
      <c r="J240" s="833">
        <v>93</v>
      </c>
      <c r="K240" s="867">
        <v>3893</v>
      </c>
      <c r="L240" s="868">
        <v>8886.74</v>
      </c>
      <c r="M240" s="867">
        <v>4433.333333333333</v>
      </c>
      <c r="N240" s="869">
        <v>13320.073333333334</v>
      </c>
      <c r="O240" s="870">
        <v>60036.073333333334</v>
      </c>
      <c r="P240" s="871">
        <v>60036.073333333297</v>
      </c>
      <c r="Q240" s="872">
        <v>1</v>
      </c>
      <c r="R240" s="833">
        <v>3800</v>
      </c>
      <c r="S240" s="833"/>
      <c r="T240" s="833"/>
      <c r="U240" s="833"/>
      <c r="V240" s="833"/>
      <c r="W240" s="833"/>
      <c r="X240" s="833"/>
      <c r="Y240" s="833">
        <v>393</v>
      </c>
      <c r="Z240" s="833">
        <f>+SUM(R240:Y240)</f>
        <v>4193</v>
      </c>
      <c r="AA240" s="868">
        <v>8600</v>
      </c>
      <c r="AB240" s="833">
        <v>5521.33</v>
      </c>
      <c r="AC240" s="835">
        <f>+AA240+AB240</f>
        <v>14121.33</v>
      </c>
      <c r="AD240" s="836">
        <f>+(Z240*12)+AC240</f>
        <v>64437.33</v>
      </c>
      <c r="AE240" s="837">
        <f>+Q240*AD240</f>
        <v>64437.33</v>
      </c>
      <c r="AF240" s="837">
        <v>0</v>
      </c>
      <c r="AG240" s="837">
        <v>0</v>
      </c>
      <c r="AH240" s="873">
        <v>1</v>
      </c>
      <c r="AI240" s="841">
        <f>+AD240</f>
        <v>64437.33</v>
      </c>
    </row>
    <row r="241" spans="1:35" s="682" customFormat="1" ht="12" x14ac:dyDescent="0.2">
      <c r="A241" s="191" t="s">
        <v>354</v>
      </c>
      <c r="B241" s="864">
        <v>2</v>
      </c>
      <c r="C241" s="865">
        <v>3500</v>
      </c>
      <c r="D241" s="866"/>
      <c r="E241" s="833"/>
      <c r="F241" s="833"/>
      <c r="G241" s="833"/>
      <c r="H241" s="833"/>
      <c r="I241" s="833"/>
      <c r="J241" s="833">
        <v>93</v>
      </c>
      <c r="K241" s="867">
        <v>3593</v>
      </c>
      <c r="L241" s="868">
        <v>8232.74</v>
      </c>
      <c r="M241" s="867">
        <v>4083.3333333333335</v>
      </c>
      <c r="N241" s="869">
        <v>12316.073333333334</v>
      </c>
      <c r="O241" s="870">
        <v>55432.073333333334</v>
      </c>
      <c r="P241" s="871">
        <v>110864.14666666667</v>
      </c>
      <c r="Q241" s="872">
        <v>2</v>
      </c>
      <c r="R241" s="833">
        <v>3500</v>
      </c>
      <c r="S241" s="833"/>
      <c r="T241" s="833"/>
      <c r="U241" s="833"/>
      <c r="V241" s="833"/>
      <c r="W241" s="833"/>
      <c r="X241" s="833"/>
      <c r="Y241" s="833">
        <v>393</v>
      </c>
      <c r="Z241" s="833">
        <f t="shared" ref="Z241:Z252" si="192">+SUM(R241:Y241)</f>
        <v>3893</v>
      </c>
      <c r="AA241" s="868">
        <f>15786/2</f>
        <v>7893</v>
      </c>
      <c r="AB241" s="833">
        <v>5179.95</v>
      </c>
      <c r="AC241" s="835">
        <f t="shared" ref="AC241:AC252" si="193">+AA241+AB241</f>
        <v>13072.95</v>
      </c>
      <c r="AD241" s="836">
        <f t="shared" ref="AD241:AD252" si="194">+(Z241*12)+AC241</f>
        <v>59788.95</v>
      </c>
      <c r="AE241" s="837">
        <f t="shared" ref="AE241:AE251" si="195">+Q241*AD241</f>
        <v>119577.9</v>
      </c>
      <c r="AF241" s="837">
        <v>0</v>
      </c>
      <c r="AG241" s="837">
        <v>0</v>
      </c>
      <c r="AH241" s="873">
        <v>2</v>
      </c>
      <c r="AI241" s="841">
        <f t="shared" ref="AI241:AI252" si="196">+AD241</f>
        <v>59788.95</v>
      </c>
    </row>
    <row r="242" spans="1:35" s="682" customFormat="1" ht="12.75" x14ac:dyDescent="0.2">
      <c r="A242" s="191" t="s">
        <v>355</v>
      </c>
      <c r="B242" s="864">
        <v>1</v>
      </c>
      <c r="C242" s="865">
        <v>3100</v>
      </c>
      <c r="D242" s="866"/>
      <c r="E242" s="833"/>
      <c r="F242" s="833"/>
      <c r="G242" s="833"/>
      <c r="H242" s="833"/>
      <c r="I242" s="833"/>
      <c r="J242" s="833">
        <v>93</v>
      </c>
      <c r="K242" s="867">
        <v>3193</v>
      </c>
      <c r="L242" s="868">
        <v>7360.74</v>
      </c>
      <c r="M242" s="867">
        <v>3616.6666666666665</v>
      </c>
      <c r="N242" s="869">
        <v>10977.406666666666</v>
      </c>
      <c r="O242" s="870">
        <v>49293.406666666662</v>
      </c>
      <c r="P242" s="871">
        <v>49293.406666666662</v>
      </c>
      <c r="Q242" s="872">
        <v>1</v>
      </c>
      <c r="R242" s="833">
        <v>3100</v>
      </c>
      <c r="S242" s="833"/>
      <c r="T242" s="833"/>
      <c r="U242" s="833"/>
      <c r="V242" s="833"/>
      <c r="W242" s="833"/>
      <c r="X242" s="833"/>
      <c r="Y242" s="833">
        <v>393</v>
      </c>
      <c r="Z242" s="833">
        <f t="shared" si="192"/>
        <v>3493</v>
      </c>
      <c r="AA242" s="874">
        <v>6986</v>
      </c>
      <c r="AB242" s="833">
        <v>4703.91</v>
      </c>
      <c r="AC242" s="835">
        <f t="shared" si="193"/>
        <v>11689.91</v>
      </c>
      <c r="AD242" s="836">
        <f t="shared" si="194"/>
        <v>53605.91</v>
      </c>
      <c r="AE242" s="837">
        <f t="shared" si="195"/>
        <v>53605.91</v>
      </c>
      <c r="AF242" s="837">
        <v>0</v>
      </c>
      <c r="AG242" s="837">
        <v>0</v>
      </c>
      <c r="AH242" s="873">
        <v>1</v>
      </c>
      <c r="AI242" s="841">
        <f t="shared" si="196"/>
        <v>53605.91</v>
      </c>
    </row>
    <row r="243" spans="1:35" s="682" customFormat="1" ht="12" x14ac:dyDescent="0.2">
      <c r="A243" s="191" t="s">
        <v>356</v>
      </c>
      <c r="B243" s="864">
        <v>1</v>
      </c>
      <c r="C243" s="865">
        <v>2850</v>
      </c>
      <c r="D243" s="866"/>
      <c r="E243" s="833"/>
      <c r="F243" s="833"/>
      <c r="G243" s="833"/>
      <c r="H243" s="833"/>
      <c r="I243" s="833"/>
      <c r="J243" s="833">
        <v>93</v>
      </c>
      <c r="K243" s="867">
        <v>2943</v>
      </c>
      <c r="L243" s="868">
        <v>6815.74</v>
      </c>
      <c r="M243" s="867">
        <v>3325</v>
      </c>
      <c r="N243" s="869">
        <v>10140.74</v>
      </c>
      <c r="O243" s="870">
        <v>45456.74</v>
      </c>
      <c r="P243" s="871">
        <v>45456.74</v>
      </c>
      <c r="Q243" s="872">
        <v>1</v>
      </c>
      <c r="R243" s="833">
        <v>2850</v>
      </c>
      <c r="S243" s="833"/>
      <c r="T243" s="833"/>
      <c r="U243" s="833"/>
      <c r="V243" s="833"/>
      <c r="W243" s="833"/>
      <c r="X243" s="833"/>
      <c r="Y243" s="833">
        <v>393</v>
      </c>
      <c r="Z243" s="833">
        <f t="shared" si="192"/>
        <v>3243</v>
      </c>
      <c r="AA243" s="868">
        <v>6886</v>
      </c>
      <c r="AB243" s="833">
        <v>4367.24</v>
      </c>
      <c r="AC243" s="835">
        <f t="shared" si="193"/>
        <v>11253.24</v>
      </c>
      <c r="AD243" s="836">
        <f t="shared" si="194"/>
        <v>50169.24</v>
      </c>
      <c r="AE243" s="837">
        <f t="shared" si="195"/>
        <v>50169.24</v>
      </c>
      <c r="AF243" s="837">
        <v>0</v>
      </c>
      <c r="AG243" s="837">
        <v>0</v>
      </c>
      <c r="AH243" s="873">
        <v>1</v>
      </c>
      <c r="AI243" s="841">
        <f t="shared" si="196"/>
        <v>50169.24</v>
      </c>
    </row>
    <row r="244" spans="1:35" s="682" customFormat="1" ht="12" x14ac:dyDescent="0.2">
      <c r="A244" s="191" t="s">
        <v>357</v>
      </c>
      <c r="B244" s="864">
        <v>5</v>
      </c>
      <c r="C244" s="865">
        <v>2650</v>
      </c>
      <c r="D244" s="866"/>
      <c r="E244" s="833"/>
      <c r="F244" s="833"/>
      <c r="G244" s="833"/>
      <c r="H244" s="833"/>
      <c r="I244" s="833"/>
      <c r="J244" s="833">
        <v>93</v>
      </c>
      <c r="K244" s="867">
        <v>2743</v>
      </c>
      <c r="L244" s="868">
        <v>6379.74</v>
      </c>
      <c r="M244" s="867">
        <v>3091.6666666666665</v>
      </c>
      <c r="N244" s="869">
        <v>9471.4066666666658</v>
      </c>
      <c r="O244" s="870">
        <v>42387.406666666662</v>
      </c>
      <c r="P244" s="871">
        <v>211937.03333333333</v>
      </c>
      <c r="Q244" s="872">
        <v>5</v>
      </c>
      <c r="R244" s="833">
        <v>2650</v>
      </c>
      <c r="S244" s="833"/>
      <c r="T244" s="833"/>
      <c r="U244" s="833"/>
      <c r="V244" s="833"/>
      <c r="W244" s="833"/>
      <c r="X244" s="833"/>
      <c r="Y244" s="833">
        <v>393</v>
      </c>
      <c r="Z244" s="833">
        <f t="shared" si="192"/>
        <v>3043</v>
      </c>
      <c r="AA244" s="868">
        <v>6448.8</v>
      </c>
      <c r="AB244" s="833">
        <v>6950</v>
      </c>
      <c r="AC244" s="835">
        <f t="shared" si="193"/>
        <v>13398.8</v>
      </c>
      <c r="AD244" s="836">
        <f t="shared" si="194"/>
        <v>49914.8</v>
      </c>
      <c r="AE244" s="837">
        <f t="shared" si="195"/>
        <v>249574</v>
      </c>
      <c r="AF244" s="837">
        <v>0</v>
      </c>
      <c r="AG244" s="837">
        <v>0</v>
      </c>
      <c r="AH244" s="873">
        <v>5</v>
      </c>
      <c r="AI244" s="841">
        <f t="shared" si="196"/>
        <v>49914.8</v>
      </c>
    </row>
    <row r="245" spans="1:35" s="682" customFormat="1" ht="12" x14ac:dyDescent="0.2">
      <c r="A245" s="191" t="s">
        <v>358</v>
      </c>
      <c r="B245" s="864">
        <v>2</v>
      </c>
      <c r="C245" s="865">
        <v>2500</v>
      </c>
      <c r="D245" s="866"/>
      <c r="E245" s="833"/>
      <c r="F245" s="833"/>
      <c r="G245" s="833"/>
      <c r="H245" s="833"/>
      <c r="I245" s="833"/>
      <c r="J245" s="833">
        <v>93</v>
      </c>
      <c r="K245" s="867">
        <v>2593</v>
      </c>
      <c r="L245" s="868">
        <v>6052.74</v>
      </c>
      <c r="M245" s="867">
        <v>2916.6666666666665</v>
      </c>
      <c r="N245" s="869">
        <v>8969.4066666666658</v>
      </c>
      <c r="O245" s="870">
        <v>40085.406666666662</v>
      </c>
      <c r="P245" s="871">
        <v>80170.813333333324</v>
      </c>
      <c r="Q245" s="872">
        <v>2</v>
      </c>
      <c r="R245" s="833">
        <v>2500</v>
      </c>
      <c r="S245" s="833"/>
      <c r="T245" s="833"/>
      <c r="U245" s="833"/>
      <c r="V245" s="833"/>
      <c r="W245" s="833"/>
      <c r="X245" s="833"/>
      <c r="Y245" s="833">
        <v>393</v>
      </c>
      <c r="Z245" s="833">
        <f t="shared" si="192"/>
        <v>2893</v>
      </c>
      <c r="AA245" s="868">
        <v>6093</v>
      </c>
      <c r="AB245" s="833">
        <v>3833.29</v>
      </c>
      <c r="AC245" s="835">
        <f t="shared" si="193"/>
        <v>9926.2900000000009</v>
      </c>
      <c r="AD245" s="836">
        <f t="shared" si="194"/>
        <v>44642.29</v>
      </c>
      <c r="AE245" s="837">
        <f t="shared" si="195"/>
        <v>89284.58</v>
      </c>
      <c r="AF245" s="837">
        <v>0</v>
      </c>
      <c r="AG245" s="837">
        <v>0</v>
      </c>
      <c r="AH245" s="873">
        <v>2</v>
      </c>
      <c r="AI245" s="841">
        <f t="shared" si="196"/>
        <v>44642.29</v>
      </c>
    </row>
    <row r="246" spans="1:35" s="682" customFormat="1" ht="12" x14ac:dyDescent="0.2">
      <c r="A246" s="191" t="s">
        <v>359</v>
      </c>
      <c r="B246" s="864">
        <v>10</v>
      </c>
      <c r="C246" s="865">
        <v>2050</v>
      </c>
      <c r="D246" s="866"/>
      <c r="E246" s="833"/>
      <c r="F246" s="833"/>
      <c r="G246" s="833"/>
      <c r="H246" s="833"/>
      <c r="I246" s="833"/>
      <c r="J246" s="833">
        <v>93</v>
      </c>
      <c r="K246" s="867">
        <v>2143</v>
      </c>
      <c r="L246" s="868">
        <v>5071.74</v>
      </c>
      <c r="M246" s="867">
        <v>2391.6666666666665</v>
      </c>
      <c r="N246" s="869">
        <v>7463.4066666666658</v>
      </c>
      <c r="O246" s="870">
        <v>33179.406666666662</v>
      </c>
      <c r="P246" s="871">
        <v>331794.06666666665</v>
      </c>
      <c r="Q246" s="872">
        <v>10</v>
      </c>
      <c r="R246" s="833">
        <v>2050</v>
      </c>
      <c r="S246" s="833"/>
      <c r="T246" s="833"/>
      <c r="U246" s="833"/>
      <c r="V246" s="833"/>
      <c r="W246" s="833"/>
      <c r="X246" s="833"/>
      <c r="Y246" s="833">
        <v>393</v>
      </c>
      <c r="Z246" s="833">
        <f t="shared" si="192"/>
        <v>2443</v>
      </c>
      <c r="AA246" s="868">
        <f>50730/10</f>
        <v>5073</v>
      </c>
      <c r="AB246" s="833">
        <v>3227.29</v>
      </c>
      <c r="AC246" s="835">
        <f t="shared" si="193"/>
        <v>8300.2900000000009</v>
      </c>
      <c r="AD246" s="836">
        <f t="shared" si="194"/>
        <v>37616.29</v>
      </c>
      <c r="AE246" s="837">
        <f t="shared" si="195"/>
        <v>376162.9</v>
      </c>
      <c r="AF246" s="837">
        <v>0</v>
      </c>
      <c r="AG246" s="837">
        <v>0</v>
      </c>
      <c r="AH246" s="873">
        <v>10</v>
      </c>
      <c r="AI246" s="841">
        <f t="shared" si="196"/>
        <v>37616.29</v>
      </c>
    </row>
    <row r="247" spans="1:35" s="682" customFormat="1" ht="12" x14ac:dyDescent="0.2">
      <c r="A247" s="191" t="s">
        <v>360</v>
      </c>
      <c r="B247" s="864">
        <v>33</v>
      </c>
      <c r="C247" s="865">
        <v>1850</v>
      </c>
      <c r="D247" s="866"/>
      <c r="E247" s="833"/>
      <c r="F247" s="833"/>
      <c r="G247" s="833"/>
      <c r="H247" s="833"/>
      <c r="I247" s="833"/>
      <c r="J247" s="833">
        <v>93</v>
      </c>
      <c r="K247" s="867">
        <v>1943</v>
      </c>
      <c r="L247" s="868">
        <v>4635.74</v>
      </c>
      <c r="M247" s="867">
        <v>2158.3333333333335</v>
      </c>
      <c r="N247" s="869">
        <v>6794.0733333333337</v>
      </c>
      <c r="O247" s="870">
        <v>30110.073333333334</v>
      </c>
      <c r="P247" s="871">
        <v>993632.42</v>
      </c>
      <c r="Q247" s="872">
        <v>33</v>
      </c>
      <c r="R247" s="833">
        <v>1850</v>
      </c>
      <c r="S247" s="833"/>
      <c r="T247" s="833"/>
      <c r="U247" s="833"/>
      <c r="V247" s="833"/>
      <c r="W247" s="833"/>
      <c r="X247" s="833"/>
      <c r="Y247" s="833">
        <v>393</v>
      </c>
      <c r="Z247" s="833">
        <f t="shared" si="192"/>
        <v>2243</v>
      </c>
      <c r="AA247" s="868">
        <f>157676/33</f>
        <v>4778.060606060606</v>
      </c>
      <c r="AB247" s="833">
        <v>4450</v>
      </c>
      <c r="AC247" s="835">
        <f t="shared" si="193"/>
        <v>9228.060606060606</v>
      </c>
      <c r="AD247" s="836">
        <f t="shared" si="194"/>
        <v>36144.060606060608</v>
      </c>
      <c r="AE247" s="837">
        <f t="shared" si="195"/>
        <v>1192754</v>
      </c>
      <c r="AF247" s="837">
        <v>0</v>
      </c>
      <c r="AG247" s="837">
        <v>0</v>
      </c>
      <c r="AH247" s="873">
        <v>33</v>
      </c>
      <c r="AI247" s="841">
        <f t="shared" si="196"/>
        <v>36144.060606060608</v>
      </c>
    </row>
    <row r="248" spans="1:35" s="682" customFormat="1" ht="12.75" x14ac:dyDescent="0.2">
      <c r="A248" s="191" t="s">
        <v>361</v>
      </c>
      <c r="B248" s="864">
        <v>66</v>
      </c>
      <c r="C248" s="865">
        <v>1700</v>
      </c>
      <c r="D248" s="866"/>
      <c r="E248" s="833"/>
      <c r="F248" s="833"/>
      <c r="G248" s="833"/>
      <c r="H248" s="833"/>
      <c r="I248" s="833"/>
      <c r="J248" s="833">
        <v>93</v>
      </c>
      <c r="K248" s="867">
        <v>1793</v>
      </c>
      <c r="L248" s="868">
        <v>4308.74</v>
      </c>
      <c r="M248" s="867">
        <v>1983.3333333333333</v>
      </c>
      <c r="N248" s="869">
        <v>6292.0733333333328</v>
      </c>
      <c r="O248" s="870">
        <v>27808.073333333334</v>
      </c>
      <c r="P248" s="871">
        <v>1835332.84</v>
      </c>
      <c r="Q248" s="872">
        <v>66</v>
      </c>
      <c r="R248" s="833">
        <v>1700</v>
      </c>
      <c r="S248" s="833"/>
      <c r="T248" s="833"/>
      <c r="U248" s="833"/>
      <c r="V248" s="833"/>
      <c r="W248" s="833"/>
      <c r="X248" s="833"/>
      <c r="Y248" s="833">
        <v>393</v>
      </c>
      <c r="Z248" s="833">
        <f t="shared" si="192"/>
        <v>2093</v>
      </c>
      <c r="AA248" s="874">
        <v>4449.727272727273</v>
      </c>
      <c r="AB248" s="833">
        <v>3150</v>
      </c>
      <c r="AC248" s="835">
        <f t="shared" si="193"/>
        <v>7599.727272727273</v>
      </c>
      <c r="AD248" s="836">
        <f t="shared" si="194"/>
        <v>32715.727272727272</v>
      </c>
      <c r="AE248" s="837">
        <f t="shared" si="195"/>
        <v>2159238</v>
      </c>
      <c r="AF248" s="837">
        <v>0</v>
      </c>
      <c r="AG248" s="837">
        <v>0</v>
      </c>
      <c r="AH248" s="873">
        <v>66</v>
      </c>
      <c r="AI248" s="841">
        <f t="shared" si="196"/>
        <v>32715.727272727272</v>
      </c>
    </row>
    <row r="249" spans="1:35" s="682" customFormat="1" ht="12" x14ac:dyDescent="0.2">
      <c r="A249" s="191" t="s">
        <v>362</v>
      </c>
      <c r="B249" s="864">
        <v>72</v>
      </c>
      <c r="C249" s="865">
        <v>1600</v>
      </c>
      <c r="D249" s="866"/>
      <c r="E249" s="833"/>
      <c r="F249" s="833"/>
      <c r="G249" s="833"/>
      <c r="H249" s="833"/>
      <c r="I249" s="833"/>
      <c r="J249" s="833">
        <v>93</v>
      </c>
      <c r="K249" s="867">
        <v>1693</v>
      </c>
      <c r="L249" s="868">
        <v>4090.74</v>
      </c>
      <c r="M249" s="867">
        <v>1866.6666666666667</v>
      </c>
      <c r="N249" s="869">
        <v>5957.4066666666668</v>
      </c>
      <c r="O249" s="870">
        <v>26273.406666666666</v>
      </c>
      <c r="P249" s="871">
        <v>1891685.28</v>
      </c>
      <c r="Q249" s="872">
        <v>72</v>
      </c>
      <c r="R249" s="833">
        <v>1600</v>
      </c>
      <c r="S249" s="833"/>
      <c r="T249" s="833"/>
      <c r="U249" s="833"/>
      <c r="V249" s="833"/>
      <c r="W249" s="833"/>
      <c r="X249" s="833"/>
      <c r="Y249" s="833">
        <v>393</v>
      </c>
      <c r="Z249" s="833">
        <f t="shared" si="192"/>
        <v>1993</v>
      </c>
      <c r="AA249" s="868">
        <f>306826/72</f>
        <v>4261.4722222222226</v>
      </c>
      <c r="AB249" s="833">
        <v>3200</v>
      </c>
      <c r="AC249" s="835">
        <f t="shared" si="193"/>
        <v>7461.4722222222226</v>
      </c>
      <c r="AD249" s="836">
        <f t="shared" si="194"/>
        <v>31377.472222222223</v>
      </c>
      <c r="AE249" s="837">
        <f t="shared" si="195"/>
        <v>2259178</v>
      </c>
      <c r="AF249" s="837">
        <v>0</v>
      </c>
      <c r="AG249" s="837">
        <v>0</v>
      </c>
      <c r="AH249" s="873">
        <v>72</v>
      </c>
      <c r="AI249" s="841">
        <f t="shared" si="196"/>
        <v>31377.472222222223</v>
      </c>
    </row>
    <row r="250" spans="1:35" s="682" customFormat="1" ht="12" x14ac:dyDescent="0.2">
      <c r="A250" s="191" t="s">
        <v>363</v>
      </c>
      <c r="B250" s="864">
        <v>140</v>
      </c>
      <c r="C250" s="865">
        <v>1500</v>
      </c>
      <c r="D250" s="866"/>
      <c r="E250" s="833"/>
      <c r="F250" s="833"/>
      <c r="G250" s="833"/>
      <c r="H250" s="833"/>
      <c r="I250" s="833"/>
      <c r="J250" s="833">
        <v>93</v>
      </c>
      <c r="K250" s="867">
        <v>1593</v>
      </c>
      <c r="L250" s="868">
        <v>3872.74</v>
      </c>
      <c r="M250" s="867">
        <v>1750</v>
      </c>
      <c r="N250" s="869">
        <v>5622.74</v>
      </c>
      <c r="O250" s="870">
        <v>24738.739999999998</v>
      </c>
      <c r="P250" s="871">
        <v>3463423.5999999996</v>
      </c>
      <c r="Q250" s="872">
        <v>140</v>
      </c>
      <c r="R250" s="833">
        <v>1500</v>
      </c>
      <c r="S250" s="833"/>
      <c r="T250" s="833"/>
      <c r="U250" s="833"/>
      <c r="V250" s="833"/>
      <c r="W250" s="833"/>
      <c r="X250" s="833"/>
      <c r="Y250" s="833">
        <v>393</v>
      </c>
      <c r="Z250" s="833">
        <f t="shared" si="192"/>
        <v>1893</v>
      </c>
      <c r="AA250" s="868">
        <f>570740/140</f>
        <v>4076.7142857142858</v>
      </c>
      <c r="AB250" s="833">
        <v>3170</v>
      </c>
      <c r="AC250" s="835">
        <f>+AA250+AB250</f>
        <v>7246.7142857142862</v>
      </c>
      <c r="AD250" s="836">
        <f>+(Z250*12)+AC250</f>
        <v>29962.714285714286</v>
      </c>
      <c r="AE250" s="837">
        <f>+Q250*AD250</f>
        <v>4194780</v>
      </c>
      <c r="AF250" s="837">
        <v>0</v>
      </c>
      <c r="AG250" s="837">
        <v>0</v>
      </c>
      <c r="AH250" s="873">
        <v>140</v>
      </c>
      <c r="AI250" s="841">
        <f t="shared" si="196"/>
        <v>29962.714285714286</v>
      </c>
    </row>
    <row r="251" spans="1:35" s="682" customFormat="1" ht="12.75" x14ac:dyDescent="0.2">
      <c r="A251" s="191" t="s">
        <v>364</v>
      </c>
      <c r="B251" s="864">
        <v>6</v>
      </c>
      <c r="C251" s="865">
        <v>1400</v>
      </c>
      <c r="D251" s="866"/>
      <c r="E251" s="833"/>
      <c r="F251" s="833"/>
      <c r="G251" s="833"/>
      <c r="H251" s="833"/>
      <c r="I251" s="833"/>
      <c r="J251" s="833">
        <v>93</v>
      </c>
      <c r="K251" s="867">
        <v>1493</v>
      </c>
      <c r="L251" s="868">
        <v>3654.74</v>
      </c>
      <c r="M251" s="867">
        <v>1633.3333333333333</v>
      </c>
      <c r="N251" s="869">
        <v>5288.0733333333328</v>
      </c>
      <c r="O251" s="870">
        <v>23204.073333333334</v>
      </c>
      <c r="P251" s="871">
        <v>139224.44</v>
      </c>
      <c r="Q251" s="872">
        <v>6</v>
      </c>
      <c r="R251" s="833">
        <v>1400</v>
      </c>
      <c r="S251" s="833"/>
      <c r="T251" s="833"/>
      <c r="U251" s="833"/>
      <c r="V251" s="833"/>
      <c r="W251" s="833"/>
      <c r="X251" s="833"/>
      <c r="Y251" s="833">
        <v>393</v>
      </c>
      <c r="Z251" s="833">
        <f t="shared" si="192"/>
        <v>1793</v>
      </c>
      <c r="AA251" s="874">
        <f>22744/6</f>
        <v>3790.6666666666665</v>
      </c>
      <c r="AB251" s="833">
        <v>2372.8233333333333</v>
      </c>
      <c r="AC251" s="835">
        <f t="shared" si="193"/>
        <v>6163.49</v>
      </c>
      <c r="AD251" s="836">
        <f t="shared" si="194"/>
        <v>27679.489999999998</v>
      </c>
      <c r="AE251" s="837">
        <f t="shared" si="195"/>
        <v>166076.94</v>
      </c>
      <c r="AF251" s="837">
        <v>0</v>
      </c>
      <c r="AG251" s="837">
        <v>0</v>
      </c>
      <c r="AH251" s="873">
        <v>6</v>
      </c>
      <c r="AI251" s="841">
        <f t="shared" si="196"/>
        <v>27679.489999999998</v>
      </c>
    </row>
    <row r="252" spans="1:35" s="682" customFormat="1" ht="12" x14ac:dyDescent="0.2">
      <c r="A252" s="191" t="s">
        <v>365</v>
      </c>
      <c r="B252" s="864">
        <v>2</v>
      </c>
      <c r="C252" s="865">
        <v>1350</v>
      </c>
      <c r="D252" s="866"/>
      <c r="E252" s="833"/>
      <c r="F252" s="833"/>
      <c r="G252" s="833"/>
      <c r="H252" s="833"/>
      <c r="I252" s="833"/>
      <c r="J252" s="833">
        <v>93</v>
      </c>
      <c r="K252" s="867">
        <v>1443</v>
      </c>
      <c r="L252" s="868">
        <v>3545.74</v>
      </c>
      <c r="M252" s="867">
        <v>1575</v>
      </c>
      <c r="N252" s="869">
        <v>5120.74</v>
      </c>
      <c r="O252" s="870">
        <v>22436.739999999998</v>
      </c>
      <c r="P252" s="871">
        <v>44873.479999999996</v>
      </c>
      <c r="Q252" s="872">
        <v>2</v>
      </c>
      <c r="R252" s="833">
        <v>1350</v>
      </c>
      <c r="S252" s="833"/>
      <c r="T252" s="833"/>
      <c r="U252" s="833"/>
      <c r="V252" s="833"/>
      <c r="W252" s="833"/>
      <c r="X252" s="833"/>
      <c r="Y252" s="833">
        <v>393</v>
      </c>
      <c r="Z252" s="833">
        <f t="shared" si="192"/>
        <v>1743</v>
      </c>
      <c r="AA252" s="868">
        <v>3593</v>
      </c>
      <c r="AB252" s="833">
        <v>2284.62</v>
      </c>
      <c r="AC252" s="835">
        <f t="shared" si="193"/>
        <v>5877.62</v>
      </c>
      <c r="AD252" s="836">
        <f t="shared" si="194"/>
        <v>26793.62</v>
      </c>
      <c r="AE252" s="837">
        <f>+Q252*AD252</f>
        <v>53587.24</v>
      </c>
      <c r="AF252" s="837">
        <v>0</v>
      </c>
      <c r="AG252" s="837">
        <v>0</v>
      </c>
      <c r="AH252" s="873">
        <v>2</v>
      </c>
      <c r="AI252" s="841">
        <f t="shared" si="196"/>
        <v>26793.62</v>
      </c>
    </row>
    <row r="253" spans="1:35" s="682" customFormat="1" ht="12" x14ac:dyDescent="0.2">
      <c r="A253" s="191" t="s">
        <v>366</v>
      </c>
      <c r="B253" s="864">
        <v>1</v>
      </c>
      <c r="C253" s="875">
        <v>850</v>
      </c>
      <c r="D253" s="866"/>
      <c r="E253" s="833"/>
      <c r="F253" s="833"/>
      <c r="G253" s="833"/>
      <c r="H253" s="833"/>
      <c r="I253" s="833"/>
      <c r="J253" s="833">
        <v>93</v>
      </c>
      <c r="K253" s="867">
        <v>943</v>
      </c>
      <c r="L253" s="868">
        <v>2455.7399999999998</v>
      </c>
      <c r="M253" s="867">
        <v>991.66666666666663</v>
      </c>
      <c r="N253" s="869">
        <v>3447.4066666666663</v>
      </c>
      <c r="O253" s="870">
        <v>14763.406666666666</v>
      </c>
      <c r="P253" s="871">
        <v>14763.406666666666</v>
      </c>
      <c r="Q253" s="726"/>
      <c r="R253" s="833"/>
      <c r="S253" s="833"/>
      <c r="T253" s="833"/>
      <c r="U253" s="833"/>
      <c r="V253" s="833"/>
      <c r="W253" s="833"/>
      <c r="X253" s="833"/>
      <c r="Y253" s="833"/>
      <c r="Z253" s="833"/>
      <c r="AA253" s="876"/>
      <c r="AB253" s="833"/>
      <c r="AC253" s="835"/>
      <c r="AD253" s="836"/>
      <c r="AE253" s="837"/>
      <c r="AF253" s="837"/>
      <c r="AG253" s="837"/>
      <c r="AH253" s="877"/>
      <c r="AI253" s="841"/>
    </row>
    <row r="254" spans="1:35" s="682" customFormat="1" ht="12" x14ac:dyDescent="0.2">
      <c r="A254" s="191" t="s">
        <v>367</v>
      </c>
      <c r="B254" s="864">
        <v>1</v>
      </c>
      <c r="C254" s="875">
        <v>850</v>
      </c>
      <c r="D254" s="866"/>
      <c r="E254" s="833"/>
      <c r="F254" s="833"/>
      <c r="G254" s="833"/>
      <c r="H254" s="833"/>
      <c r="I254" s="833"/>
      <c r="J254" s="833">
        <v>93</v>
      </c>
      <c r="K254" s="867">
        <v>943</v>
      </c>
      <c r="L254" s="868">
        <v>2455.7399999999998</v>
      </c>
      <c r="M254" s="867">
        <v>991.66666666666663</v>
      </c>
      <c r="N254" s="869">
        <v>3447.4066666666663</v>
      </c>
      <c r="O254" s="870">
        <v>14763.406666666666</v>
      </c>
      <c r="P254" s="871">
        <v>14763.406666666666</v>
      </c>
      <c r="Q254" s="726"/>
      <c r="R254" s="833"/>
      <c r="S254" s="833"/>
      <c r="T254" s="833"/>
      <c r="U254" s="833"/>
      <c r="V254" s="833"/>
      <c r="W254" s="833"/>
      <c r="X254" s="833"/>
      <c r="Y254" s="833"/>
      <c r="Z254" s="833"/>
      <c r="AA254" s="876"/>
      <c r="AB254" s="833"/>
      <c r="AC254" s="835"/>
      <c r="AD254" s="836"/>
      <c r="AE254" s="837"/>
      <c r="AF254" s="837"/>
      <c r="AG254" s="837"/>
      <c r="AH254" s="877"/>
      <c r="AI254" s="841"/>
    </row>
    <row r="255" spans="1:35" s="682" customFormat="1" ht="12" x14ac:dyDescent="0.2">
      <c r="A255" s="878" t="s">
        <v>16139</v>
      </c>
      <c r="B255" s="879"/>
      <c r="C255" s="835"/>
      <c r="D255" s="866"/>
      <c r="E255" s="833"/>
      <c r="F255" s="833"/>
      <c r="G255" s="833"/>
      <c r="H255" s="833"/>
      <c r="I255" s="833"/>
      <c r="J255" s="833"/>
      <c r="K255" s="867"/>
      <c r="L255" s="867"/>
      <c r="M255" s="867"/>
      <c r="N255" s="869"/>
      <c r="O255" s="870"/>
      <c r="P255" s="871"/>
      <c r="Q255" s="726"/>
      <c r="R255" s="833"/>
      <c r="S255" s="833"/>
      <c r="T255" s="833"/>
      <c r="U255" s="833"/>
      <c r="V255" s="833"/>
      <c r="W255" s="833"/>
      <c r="X255" s="833"/>
      <c r="Y255" s="833"/>
      <c r="Z255" s="833"/>
      <c r="AA255" s="833"/>
      <c r="AB255" s="833"/>
      <c r="AC255" s="835"/>
      <c r="AD255" s="836"/>
      <c r="AE255" s="837">
        <f>274832+112767+58222.5</f>
        <v>445821.5</v>
      </c>
      <c r="AF255" s="837"/>
      <c r="AG255" s="841"/>
      <c r="AH255" s="880"/>
      <c r="AI255" s="841"/>
    </row>
    <row r="256" spans="1:35" s="682" customFormat="1" ht="12" x14ac:dyDescent="0.2">
      <c r="A256" s="878" t="s">
        <v>16140</v>
      </c>
      <c r="B256" s="879"/>
      <c r="C256" s="835"/>
      <c r="D256" s="866"/>
      <c r="E256" s="833"/>
      <c r="F256" s="833"/>
      <c r="G256" s="833"/>
      <c r="H256" s="833"/>
      <c r="I256" s="833"/>
      <c r="J256" s="833"/>
      <c r="K256" s="867"/>
      <c r="L256" s="867"/>
      <c r="M256" s="867"/>
      <c r="N256" s="869"/>
      <c r="O256" s="870"/>
      <c r="P256" s="871"/>
      <c r="Q256" s="726"/>
      <c r="R256" s="833"/>
      <c r="S256" s="833"/>
      <c r="T256" s="833"/>
      <c r="U256" s="833"/>
      <c r="V256" s="833"/>
      <c r="W256" s="833"/>
      <c r="X256" s="833"/>
      <c r="Y256" s="833"/>
      <c r="Z256" s="833"/>
      <c r="AA256" s="833"/>
      <c r="AB256" s="833"/>
      <c r="AC256" s="835"/>
      <c r="AD256" s="836"/>
      <c r="AE256" s="837"/>
      <c r="AF256" s="837"/>
      <c r="AG256" s="841"/>
      <c r="AH256" s="880"/>
      <c r="AI256" s="841"/>
    </row>
    <row r="257" spans="1:35" s="682" customFormat="1" ht="12.75" thickBot="1" x14ac:dyDescent="0.25">
      <c r="A257" s="881"/>
      <c r="B257" s="857"/>
      <c r="C257" s="858"/>
      <c r="D257" s="858"/>
      <c r="E257" s="858"/>
      <c r="F257" s="858"/>
      <c r="G257" s="858"/>
      <c r="H257" s="858"/>
      <c r="I257" s="858"/>
      <c r="J257" s="858"/>
      <c r="K257" s="858"/>
      <c r="L257" s="858"/>
      <c r="M257" s="858"/>
      <c r="N257" s="859"/>
      <c r="O257" s="860"/>
      <c r="P257" s="861"/>
      <c r="Q257" s="862"/>
      <c r="R257" s="858"/>
      <c r="S257" s="858"/>
      <c r="T257" s="858"/>
      <c r="U257" s="858"/>
      <c r="V257" s="858"/>
      <c r="W257" s="858"/>
      <c r="X257" s="858"/>
      <c r="Y257" s="858"/>
      <c r="Z257" s="858"/>
      <c r="AA257" s="858"/>
      <c r="AB257" s="858"/>
      <c r="AC257" s="859"/>
      <c r="AD257" s="860"/>
      <c r="AE257" s="861"/>
      <c r="AF257" s="861"/>
      <c r="AG257" s="862"/>
      <c r="AH257" s="863"/>
      <c r="AI257" s="862"/>
    </row>
    <row r="258" spans="1:35" s="682" customFormat="1" ht="12.75" thickBot="1" x14ac:dyDescent="0.25">
      <c r="A258" s="1897" t="s">
        <v>0</v>
      </c>
      <c r="B258" s="1898">
        <f t="shared" ref="B258" si="197">SUM(B240:B257)</f>
        <v>343</v>
      </c>
      <c r="C258" s="1899">
        <f t="shared" ref="C258:AH258" si="198">SUM(C240:C257)</f>
        <v>31550</v>
      </c>
      <c r="D258" s="1899">
        <f t="shared" si="198"/>
        <v>0</v>
      </c>
      <c r="E258" s="1899">
        <f t="shared" si="198"/>
        <v>0</v>
      </c>
      <c r="F258" s="1899">
        <f t="shared" si="198"/>
        <v>0</v>
      </c>
      <c r="G258" s="1899">
        <f t="shared" si="198"/>
        <v>0</v>
      </c>
      <c r="H258" s="1899">
        <f t="shared" si="198"/>
        <v>0</v>
      </c>
      <c r="I258" s="1899">
        <f t="shared" si="198"/>
        <v>0</v>
      </c>
      <c r="J258" s="1899">
        <f t="shared" si="198"/>
        <v>1395</v>
      </c>
      <c r="K258" s="1899">
        <f t="shared" si="198"/>
        <v>32945</v>
      </c>
      <c r="L258" s="1899">
        <f t="shared" si="198"/>
        <v>77820.100000000006</v>
      </c>
      <c r="M258" s="1899">
        <f t="shared" si="198"/>
        <v>36808.333333333328</v>
      </c>
      <c r="N258" s="1900">
        <f t="shared" si="198"/>
        <v>114628.43333333332</v>
      </c>
      <c r="O258" s="1901">
        <f t="shared" si="198"/>
        <v>509968.43333333335</v>
      </c>
      <c r="P258" s="1902">
        <f t="shared" si="198"/>
        <v>9287251.1533333324</v>
      </c>
      <c r="Q258" s="1903">
        <f t="shared" si="198"/>
        <v>341</v>
      </c>
      <c r="R258" s="1899">
        <f t="shared" si="198"/>
        <v>29850</v>
      </c>
      <c r="S258" s="1899">
        <f t="shared" si="198"/>
        <v>0</v>
      </c>
      <c r="T258" s="1899">
        <f t="shared" si="198"/>
        <v>0</v>
      </c>
      <c r="U258" s="1899">
        <f t="shared" si="198"/>
        <v>0</v>
      </c>
      <c r="V258" s="1899">
        <f t="shared" si="198"/>
        <v>0</v>
      </c>
      <c r="W258" s="1899">
        <f t="shared" si="198"/>
        <v>0</v>
      </c>
      <c r="X258" s="1899">
        <f t="shared" si="198"/>
        <v>0</v>
      </c>
      <c r="Y258" s="1899">
        <f t="shared" si="198"/>
        <v>5109</v>
      </c>
      <c r="Z258" s="1899">
        <f t="shared" si="198"/>
        <v>34959</v>
      </c>
      <c r="AA258" s="1899">
        <f t="shared" si="198"/>
        <v>72929.44105339107</v>
      </c>
      <c r="AB258" s="1899">
        <f t="shared" si="198"/>
        <v>52410.453333333338</v>
      </c>
      <c r="AC258" s="1900">
        <f t="shared" si="198"/>
        <v>125339.89438672439</v>
      </c>
      <c r="AD258" s="1901">
        <f t="shared" si="198"/>
        <v>544847.89438672434</v>
      </c>
      <c r="AE258" s="1902">
        <f t="shared" si="198"/>
        <v>11474247.539999999</v>
      </c>
      <c r="AF258" s="1900">
        <f t="shared" si="198"/>
        <v>0</v>
      </c>
      <c r="AG258" s="1903">
        <f t="shared" si="198"/>
        <v>0</v>
      </c>
      <c r="AH258" s="1904">
        <f t="shared" si="198"/>
        <v>341</v>
      </c>
      <c r="AI258" s="1903">
        <f>SUM(AI240:AI257)</f>
        <v>544847.89438672434</v>
      </c>
    </row>
    <row r="260" spans="1:35" s="688" customFormat="1" ht="12.75" x14ac:dyDescent="0.2">
      <c r="A260" s="2086" t="s">
        <v>16070</v>
      </c>
      <c r="B260" s="819"/>
      <c r="R260" s="820"/>
      <c r="AF260" s="819"/>
      <c r="AH260" s="819"/>
    </row>
    <row r="261" spans="1:35" s="688" customFormat="1" ht="12.75" x14ac:dyDescent="0.2">
      <c r="A261" s="411" t="s">
        <v>133</v>
      </c>
      <c r="B261" s="288"/>
      <c r="C261" s="189"/>
      <c r="D261" s="189"/>
      <c r="E261" s="189"/>
      <c r="F261" s="189"/>
      <c r="G261" s="189"/>
      <c r="H261" s="189"/>
      <c r="I261" s="189"/>
      <c r="J261" s="189"/>
      <c r="K261" s="189"/>
      <c r="L261" s="189"/>
      <c r="M261" s="189"/>
      <c r="N261" s="189"/>
      <c r="O261" s="189"/>
      <c r="P261" s="189"/>
      <c r="Q261" s="189"/>
      <c r="R261" s="378"/>
      <c r="S261" s="189"/>
      <c r="T261" s="189"/>
      <c r="U261" s="189"/>
      <c r="V261" s="189"/>
      <c r="W261" s="189"/>
      <c r="X261" s="189"/>
      <c r="Y261" s="189"/>
      <c r="Z261" s="189"/>
      <c r="AA261" s="189"/>
      <c r="AB261" s="189"/>
      <c r="AC261" s="189"/>
      <c r="AD261" s="189"/>
      <c r="AF261" s="819"/>
      <c r="AH261" s="819"/>
    </row>
    <row r="262" spans="1:35" s="693" customFormat="1" ht="13.5" thickBot="1" x14ac:dyDescent="0.25">
      <c r="A262" s="411" t="s">
        <v>369</v>
      </c>
      <c r="B262" s="821"/>
      <c r="R262" s="822"/>
      <c r="AF262" s="821"/>
      <c r="AH262" s="821"/>
    </row>
    <row r="263" spans="1:35" s="576" customFormat="1" ht="30.75" customHeight="1" thickBot="1" x14ac:dyDescent="0.25">
      <c r="A263" s="2194" t="s">
        <v>16072</v>
      </c>
      <c r="B263" s="2197" t="s">
        <v>16073</v>
      </c>
      <c r="C263" s="2197"/>
      <c r="D263" s="2197"/>
      <c r="E263" s="2197"/>
      <c r="F263" s="2197"/>
      <c r="G263" s="2197"/>
      <c r="H263" s="2197"/>
      <c r="I263" s="2197"/>
      <c r="J263" s="2197"/>
      <c r="K263" s="2197"/>
      <c r="L263" s="2197"/>
      <c r="M263" s="2197"/>
      <c r="N263" s="2197"/>
      <c r="O263" s="2197"/>
      <c r="P263" s="2197"/>
      <c r="Q263" s="2198" t="s">
        <v>16074</v>
      </c>
      <c r="R263" s="2197"/>
      <c r="S263" s="2197"/>
      <c r="T263" s="2197"/>
      <c r="U263" s="2197"/>
      <c r="V263" s="2197"/>
      <c r="W263" s="2197"/>
      <c r="X263" s="2197"/>
      <c r="Y263" s="2197"/>
      <c r="Z263" s="2197"/>
      <c r="AA263" s="2197"/>
      <c r="AB263" s="2197"/>
      <c r="AC263" s="2197"/>
      <c r="AD263" s="2197"/>
      <c r="AE263" s="2199"/>
      <c r="AF263" s="2200" t="s">
        <v>16075</v>
      </c>
      <c r="AG263" s="2201"/>
      <c r="AH263" s="2200" t="s">
        <v>16076</v>
      </c>
      <c r="AI263" s="2201"/>
    </row>
    <row r="264" spans="1:35" s="576" customFormat="1" ht="172.5" customHeight="1" x14ac:dyDescent="0.2">
      <c r="A264" s="2195"/>
      <c r="B264" s="695" t="s">
        <v>16077</v>
      </c>
      <c r="C264" s="696" t="s">
        <v>16078</v>
      </c>
      <c r="D264" s="697" t="s">
        <v>16079</v>
      </c>
      <c r="E264" s="697" t="s">
        <v>16080</v>
      </c>
      <c r="F264" s="697" t="s">
        <v>16081</v>
      </c>
      <c r="G264" s="697" t="s">
        <v>16082</v>
      </c>
      <c r="H264" s="697" t="s">
        <v>16083</v>
      </c>
      <c r="I264" s="697" t="s">
        <v>16084</v>
      </c>
      <c r="J264" s="697" t="s">
        <v>16085</v>
      </c>
      <c r="K264" s="697" t="s">
        <v>16086</v>
      </c>
      <c r="L264" s="697" t="s">
        <v>16087</v>
      </c>
      <c r="M264" s="697" t="s">
        <v>16088</v>
      </c>
      <c r="N264" s="698" t="s">
        <v>16089</v>
      </c>
      <c r="O264" s="699" t="s">
        <v>16090</v>
      </c>
      <c r="P264" s="700" t="s">
        <v>16091</v>
      </c>
      <c r="Q264" s="695" t="s">
        <v>16077</v>
      </c>
      <c r="R264" s="696" t="s">
        <v>16078</v>
      </c>
      <c r="S264" s="697" t="s">
        <v>16092</v>
      </c>
      <c r="T264" s="697" t="s">
        <v>16080</v>
      </c>
      <c r="U264" s="697" t="s">
        <v>16081</v>
      </c>
      <c r="V264" s="697" t="s">
        <v>16082</v>
      </c>
      <c r="W264" s="697" t="s">
        <v>16083</v>
      </c>
      <c r="X264" s="697" t="s">
        <v>16084</v>
      </c>
      <c r="Y264" s="697" t="s">
        <v>16085</v>
      </c>
      <c r="Z264" s="697" t="s">
        <v>16086</v>
      </c>
      <c r="AA264" s="697" t="s">
        <v>16087</v>
      </c>
      <c r="AB264" s="697" t="s">
        <v>16088</v>
      </c>
      <c r="AC264" s="698" t="s">
        <v>16089</v>
      </c>
      <c r="AD264" s="699" t="s">
        <v>16090</v>
      </c>
      <c r="AE264" s="700" t="s">
        <v>16093</v>
      </c>
      <c r="AF264" s="702" t="s">
        <v>16094</v>
      </c>
      <c r="AG264" s="702" t="s">
        <v>16095</v>
      </c>
      <c r="AH264" s="702" t="s">
        <v>16077</v>
      </c>
      <c r="AI264" s="700" t="s">
        <v>16113</v>
      </c>
    </row>
    <row r="265" spans="1:35" s="576" customFormat="1" ht="15.75" customHeight="1" thickBot="1" x14ac:dyDescent="0.25">
      <c r="A265" s="2196"/>
      <c r="B265" s="823" t="s">
        <v>16097</v>
      </c>
      <c r="C265" s="824" t="s">
        <v>16098</v>
      </c>
      <c r="D265" s="825" t="s">
        <v>16099</v>
      </c>
      <c r="E265" s="825" t="s">
        <v>16100</v>
      </c>
      <c r="F265" s="826" t="s">
        <v>16101</v>
      </c>
      <c r="G265" s="826" t="s">
        <v>16102</v>
      </c>
      <c r="H265" s="826" t="s">
        <v>16103</v>
      </c>
      <c r="I265" s="826" t="s">
        <v>16104</v>
      </c>
      <c r="J265" s="826" t="s">
        <v>16105</v>
      </c>
      <c r="K265" s="826" t="s">
        <v>16106</v>
      </c>
      <c r="L265" s="826" t="s">
        <v>16107</v>
      </c>
      <c r="M265" s="826" t="s">
        <v>16108</v>
      </c>
      <c r="N265" s="827" t="s">
        <v>16109</v>
      </c>
      <c r="O265" s="828" t="s">
        <v>16110</v>
      </c>
      <c r="P265" s="829" t="s">
        <v>16111</v>
      </c>
      <c r="Q265" s="823" t="s">
        <v>16097</v>
      </c>
      <c r="R265" s="830" t="s">
        <v>16098</v>
      </c>
      <c r="S265" s="825" t="s">
        <v>16099</v>
      </c>
      <c r="T265" s="825" t="s">
        <v>16100</v>
      </c>
      <c r="U265" s="826" t="s">
        <v>16101</v>
      </c>
      <c r="V265" s="826" t="s">
        <v>16102</v>
      </c>
      <c r="W265" s="826" t="s">
        <v>16103</v>
      </c>
      <c r="X265" s="826" t="s">
        <v>16104</v>
      </c>
      <c r="Y265" s="826" t="s">
        <v>16105</v>
      </c>
      <c r="Z265" s="826" t="s">
        <v>16106</v>
      </c>
      <c r="AA265" s="826" t="s">
        <v>16107</v>
      </c>
      <c r="AB265" s="826" t="s">
        <v>16108</v>
      </c>
      <c r="AC265" s="827" t="s">
        <v>16109</v>
      </c>
      <c r="AD265" s="828" t="s">
        <v>16110</v>
      </c>
      <c r="AE265" s="829" t="s">
        <v>16111</v>
      </c>
      <c r="AF265" s="831"/>
      <c r="AG265" s="823"/>
      <c r="AH265" s="831"/>
      <c r="AI265" s="823"/>
    </row>
    <row r="266" spans="1:35" s="576" customFormat="1" ht="12" x14ac:dyDescent="0.2">
      <c r="A266" s="832" t="s">
        <v>285</v>
      </c>
      <c r="B266" s="832">
        <v>1</v>
      </c>
      <c r="C266" s="833">
        <v>713.93</v>
      </c>
      <c r="D266" s="833">
        <v>766.7700000000001</v>
      </c>
      <c r="E266" s="833"/>
      <c r="F266" s="833"/>
      <c r="G266" s="833"/>
      <c r="H266" s="833"/>
      <c r="I266" s="833"/>
      <c r="J266" s="834">
        <v>1200</v>
      </c>
      <c r="K266" s="833">
        <f>SUM(C266:J266)</f>
        <v>2680.7</v>
      </c>
      <c r="L266" s="833">
        <v>1000</v>
      </c>
      <c r="M266" s="833"/>
      <c r="N266" s="835">
        <v>1000</v>
      </c>
      <c r="O266" s="836">
        <f>(K266*12)+(N266)</f>
        <v>33168.399999999994</v>
      </c>
      <c r="P266" s="837">
        <f t="shared" ref="P266:P329" si="199">+O266*B266</f>
        <v>33168.399999999994</v>
      </c>
      <c r="Q266" s="838">
        <v>1</v>
      </c>
      <c r="R266" s="839">
        <v>1480.7</v>
      </c>
      <c r="S266" s="839">
        <v>1210</v>
      </c>
      <c r="T266" s="833"/>
      <c r="U266" s="833"/>
      <c r="V266" s="833"/>
      <c r="W266" s="833"/>
      <c r="X266" s="833"/>
      <c r="Y266" s="833"/>
      <c r="Z266" s="833">
        <f>+R266+S266</f>
        <v>2690.7</v>
      </c>
      <c r="AA266" s="833">
        <v>1000</v>
      </c>
      <c r="AB266" s="833"/>
      <c r="AC266" s="835">
        <f>+AA266+AB266</f>
        <v>1000</v>
      </c>
      <c r="AD266" s="836">
        <f>(Z266*12)+AC266</f>
        <v>33288.399999999994</v>
      </c>
      <c r="AE266" s="837">
        <f>+AD266*Q266</f>
        <v>33288.399999999994</v>
      </c>
      <c r="AF266" s="840">
        <f>+B266-Q266</f>
        <v>0</v>
      </c>
      <c r="AG266" s="841">
        <f>+P266-AE266</f>
        <v>-120</v>
      </c>
      <c r="AH266" s="838">
        <v>1</v>
      </c>
      <c r="AI266" s="841">
        <v>33288.399999999994</v>
      </c>
    </row>
    <row r="267" spans="1:35" s="576" customFormat="1" ht="12" x14ac:dyDescent="0.2">
      <c r="A267" s="832" t="s">
        <v>284</v>
      </c>
      <c r="B267" s="832">
        <v>1</v>
      </c>
      <c r="C267" s="833">
        <v>738.1</v>
      </c>
      <c r="D267" s="833">
        <v>880.89</v>
      </c>
      <c r="E267" s="833"/>
      <c r="F267" s="833"/>
      <c r="G267" s="833"/>
      <c r="H267" s="833"/>
      <c r="I267" s="833"/>
      <c r="J267" s="833">
        <v>1240.45</v>
      </c>
      <c r="K267" s="833">
        <f>SUM(C267:J267)</f>
        <v>2859.44</v>
      </c>
      <c r="L267" s="833">
        <v>1000</v>
      </c>
      <c r="M267" s="833"/>
      <c r="N267" s="835">
        <v>1000</v>
      </c>
      <c r="O267" s="836">
        <f t="shared" ref="O267:O330" si="200">(K267*12)+(N267)</f>
        <v>35313.279999999999</v>
      </c>
      <c r="P267" s="837">
        <f t="shared" si="199"/>
        <v>35313.279999999999</v>
      </c>
      <c r="Q267" s="838">
        <v>1</v>
      </c>
      <c r="R267" s="839">
        <v>1618.99</v>
      </c>
      <c r="S267" s="839">
        <v>1240.45</v>
      </c>
      <c r="T267" s="833"/>
      <c r="U267" s="833"/>
      <c r="V267" s="833"/>
      <c r="W267" s="833"/>
      <c r="X267" s="833"/>
      <c r="Y267" s="833"/>
      <c r="Z267" s="833">
        <f>+R267+S267</f>
        <v>2859.44</v>
      </c>
      <c r="AA267" s="833">
        <v>1000</v>
      </c>
      <c r="AB267" s="833"/>
      <c r="AC267" s="835">
        <f t="shared" ref="AC267:AC330" si="201">+AA267+AB267</f>
        <v>1000</v>
      </c>
      <c r="AD267" s="836">
        <f t="shared" ref="AD267:AD330" si="202">(Z267*12)+AC267</f>
        <v>35313.279999999999</v>
      </c>
      <c r="AE267" s="837">
        <f t="shared" ref="AE267:AE330" si="203">+AD267*Q267</f>
        <v>35313.279999999999</v>
      </c>
      <c r="AF267" s="840">
        <f t="shared" ref="AF267:AF330" si="204">+B267-Q267</f>
        <v>0</v>
      </c>
      <c r="AG267" s="841">
        <f t="shared" ref="AG267:AG330" si="205">+P267-AE267</f>
        <v>0</v>
      </c>
      <c r="AH267" s="838">
        <v>1</v>
      </c>
      <c r="AI267" s="841">
        <v>35313.279999999999</v>
      </c>
    </row>
    <row r="268" spans="1:35" s="576" customFormat="1" ht="12" x14ac:dyDescent="0.2">
      <c r="A268" s="832" t="s">
        <v>302</v>
      </c>
      <c r="B268" s="832">
        <v>1</v>
      </c>
      <c r="C268" s="833">
        <v>543.9</v>
      </c>
      <c r="D268" s="833">
        <v>714.09</v>
      </c>
      <c r="E268" s="833"/>
      <c r="F268" s="833"/>
      <c r="G268" s="833"/>
      <c r="H268" s="833"/>
      <c r="I268" s="833"/>
      <c r="J268" s="833">
        <v>950</v>
      </c>
      <c r="K268" s="833">
        <f t="shared" ref="K268:K331" si="206">SUM(C268:J268)</f>
        <v>2207.9899999999998</v>
      </c>
      <c r="L268" s="833">
        <v>1000</v>
      </c>
      <c r="M268" s="833"/>
      <c r="N268" s="835">
        <v>1000</v>
      </c>
      <c r="O268" s="836">
        <f t="shared" si="200"/>
        <v>27495.879999999997</v>
      </c>
      <c r="P268" s="837">
        <f t="shared" si="199"/>
        <v>27495.879999999997</v>
      </c>
      <c r="Q268" s="838">
        <v>1</v>
      </c>
      <c r="R268" s="839">
        <v>1257.99</v>
      </c>
      <c r="S268" s="839">
        <v>1070</v>
      </c>
      <c r="T268" s="833"/>
      <c r="U268" s="833"/>
      <c r="V268" s="833"/>
      <c r="W268" s="833"/>
      <c r="X268" s="833"/>
      <c r="Y268" s="833"/>
      <c r="Z268" s="833">
        <f t="shared" ref="Z268:Z331" si="207">+R268+S268</f>
        <v>2327.9899999999998</v>
      </c>
      <c r="AA268" s="833">
        <v>1000</v>
      </c>
      <c r="AB268" s="833"/>
      <c r="AC268" s="835">
        <f t="shared" si="201"/>
        <v>1000</v>
      </c>
      <c r="AD268" s="836">
        <f t="shared" si="202"/>
        <v>28935.879999999997</v>
      </c>
      <c r="AE268" s="837">
        <f t="shared" si="203"/>
        <v>28935.879999999997</v>
      </c>
      <c r="AF268" s="840">
        <f t="shared" si="204"/>
        <v>0</v>
      </c>
      <c r="AG268" s="841">
        <f t="shared" si="205"/>
        <v>-1440</v>
      </c>
      <c r="AH268" s="838">
        <v>1</v>
      </c>
      <c r="AI268" s="841">
        <v>28935.879999999997</v>
      </c>
    </row>
    <row r="269" spans="1:35" s="576" customFormat="1" ht="12" x14ac:dyDescent="0.2">
      <c r="A269" s="832" t="s">
        <v>302</v>
      </c>
      <c r="B269" s="832">
        <v>1</v>
      </c>
      <c r="C269" s="833">
        <v>543.9</v>
      </c>
      <c r="D269" s="833">
        <v>689.1</v>
      </c>
      <c r="E269" s="833"/>
      <c r="F269" s="833"/>
      <c r="G269" s="833"/>
      <c r="H269" s="833"/>
      <c r="I269" s="833"/>
      <c r="J269" s="833">
        <v>950</v>
      </c>
      <c r="K269" s="833">
        <f t="shared" si="206"/>
        <v>2183</v>
      </c>
      <c r="L269" s="833">
        <v>1000</v>
      </c>
      <c r="M269" s="833"/>
      <c r="N269" s="835">
        <v>1000</v>
      </c>
      <c r="O269" s="836">
        <f t="shared" si="200"/>
        <v>27196</v>
      </c>
      <c r="P269" s="837">
        <f t="shared" si="199"/>
        <v>27196</v>
      </c>
      <c r="Q269" s="838">
        <v>1</v>
      </c>
      <c r="R269" s="839">
        <v>1233</v>
      </c>
      <c r="S269" s="839">
        <v>1070</v>
      </c>
      <c r="T269" s="833"/>
      <c r="U269" s="833"/>
      <c r="V269" s="833"/>
      <c r="W269" s="833"/>
      <c r="X269" s="833"/>
      <c r="Y269" s="833"/>
      <c r="Z269" s="833">
        <f t="shared" si="207"/>
        <v>2303</v>
      </c>
      <c r="AA269" s="833">
        <v>1000</v>
      </c>
      <c r="AB269" s="833"/>
      <c r="AC269" s="835">
        <f t="shared" si="201"/>
        <v>1000</v>
      </c>
      <c r="AD269" s="836">
        <f t="shared" si="202"/>
        <v>28636</v>
      </c>
      <c r="AE269" s="837">
        <f t="shared" si="203"/>
        <v>28636</v>
      </c>
      <c r="AF269" s="840">
        <f t="shared" si="204"/>
        <v>0</v>
      </c>
      <c r="AG269" s="841">
        <f t="shared" si="205"/>
        <v>-1440</v>
      </c>
      <c r="AH269" s="838">
        <v>1</v>
      </c>
      <c r="AI269" s="841">
        <v>28636</v>
      </c>
    </row>
    <row r="270" spans="1:35" s="576" customFormat="1" ht="12" x14ac:dyDescent="0.2">
      <c r="A270" s="832" t="s">
        <v>302</v>
      </c>
      <c r="B270" s="832">
        <v>1</v>
      </c>
      <c r="C270" s="833">
        <v>543.9</v>
      </c>
      <c r="D270" s="833">
        <v>715.78000000000009</v>
      </c>
      <c r="E270" s="833"/>
      <c r="F270" s="833"/>
      <c r="G270" s="833"/>
      <c r="H270" s="833"/>
      <c r="I270" s="833"/>
      <c r="J270" s="833">
        <v>950</v>
      </c>
      <c r="K270" s="833">
        <f t="shared" si="206"/>
        <v>2209.6800000000003</v>
      </c>
      <c r="L270" s="833">
        <v>1000</v>
      </c>
      <c r="M270" s="833"/>
      <c r="N270" s="835">
        <v>1000</v>
      </c>
      <c r="O270" s="836">
        <f t="shared" si="200"/>
        <v>27516.160000000003</v>
      </c>
      <c r="P270" s="837">
        <f t="shared" si="199"/>
        <v>27516.160000000003</v>
      </c>
      <c r="Q270" s="838">
        <v>1</v>
      </c>
      <c r="R270" s="839">
        <v>1259.68</v>
      </c>
      <c r="S270" s="839">
        <v>1070</v>
      </c>
      <c r="T270" s="833"/>
      <c r="U270" s="833"/>
      <c r="V270" s="833"/>
      <c r="W270" s="833"/>
      <c r="X270" s="833"/>
      <c r="Y270" s="833"/>
      <c r="Z270" s="833">
        <f t="shared" si="207"/>
        <v>2329.6800000000003</v>
      </c>
      <c r="AA270" s="833">
        <v>1000</v>
      </c>
      <c r="AB270" s="833"/>
      <c r="AC270" s="835">
        <f t="shared" si="201"/>
        <v>1000</v>
      </c>
      <c r="AD270" s="836">
        <f t="shared" si="202"/>
        <v>28956.160000000003</v>
      </c>
      <c r="AE270" s="837">
        <f t="shared" si="203"/>
        <v>28956.160000000003</v>
      </c>
      <c r="AF270" s="840">
        <f t="shared" si="204"/>
        <v>0</v>
      </c>
      <c r="AG270" s="841">
        <f t="shared" si="205"/>
        <v>-1440</v>
      </c>
      <c r="AH270" s="838">
        <v>1</v>
      </c>
      <c r="AI270" s="841">
        <v>28956.160000000003</v>
      </c>
    </row>
    <row r="271" spans="1:35" s="576" customFormat="1" ht="12" x14ac:dyDescent="0.2">
      <c r="A271" s="832" t="s">
        <v>302</v>
      </c>
      <c r="B271" s="832">
        <v>1</v>
      </c>
      <c r="C271" s="833">
        <v>543.9</v>
      </c>
      <c r="D271" s="833">
        <v>711.09</v>
      </c>
      <c r="E271" s="833"/>
      <c r="F271" s="833"/>
      <c r="G271" s="833"/>
      <c r="H271" s="833"/>
      <c r="I271" s="833"/>
      <c r="J271" s="833">
        <v>950</v>
      </c>
      <c r="K271" s="833">
        <f t="shared" si="206"/>
        <v>2204.9899999999998</v>
      </c>
      <c r="L271" s="833">
        <v>1000</v>
      </c>
      <c r="M271" s="833"/>
      <c r="N271" s="835">
        <v>1000</v>
      </c>
      <c r="O271" s="836">
        <f t="shared" si="200"/>
        <v>27459.879999999997</v>
      </c>
      <c r="P271" s="837">
        <f t="shared" si="199"/>
        <v>27459.879999999997</v>
      </c>
      <c r="Q271" s="838">
        <v>1</v>
      </c>
      <c r="R271" s="839">
        <v>1254.99</v>
      </c>
      <c r="S271" s="839">
        <v>1070</v>
      </c>
      <c r="T271" s="833"/>
      <c r="U271" s="833"/>
      <c r="V271" s="833"/>
      <c r="W271" s="833"/>
      <c r="X271" s="833"/>
      <c r="Y271" s="833"/>
      <c r="Z271" s="833">
        <f t="shared" si="207"/>
        <v>2324.9899999999998</v>
      </c>
      <c r="AA271" s="833">
        <v>1000</v>
      </c>
      <c r="AB271" s="833"/>
      <c r="AC271" s="835">
        <f t="shared" si="201"/>
        <v>1000</v>
      </c>
      <c r="AD271" s="836">
        <f t="shared" si="202"/>
        <v>28899.879999999997</v>
      </c>
      <c r="AE271" s="837">
        <f t="shared" si="203"/>
        <v>28899.879999999997</v>
      </c>
      <c r="AF271" s="840">
        <f t="shared" si="204"/>
        <v>0</v>
      </c>
      <c r="AG271" s="841">
        <f t="shared" si="205"/>
        <v>-1440</v>
      </c>
      <c r="AH271" s="838">
        <v>1</v>
      </c>
      <c r="AI271" s="841">
        <v>28899.879999999997</v>
      </c>
    </row>
    <row r="272" spans="1:35" s="576" customFormat="1" ht="12" x14ac:dyDescent="0.2">
      <c r="A272" s="832" t="s">
        <v>302</v>
      </c>
      <c r="B272" s="832">
        <v>1</v>
      </c>
      <c r="C272" s="833">
        <v>543.9</v>
      </c>
      <c r="D272" s="833">
        <v>705.94999999999993</v>
      </c>
      <c r="E272" s="833"/>
      <c r="F272" s="833"/>
      <c r="G272" s="833"/>
      <c r="H272" s="833"/>
      <c r="I272" s="833"/>
      <c r="J272" s="833">
        <v>950</v>
      </c>
      <c r="K272" s="833">
        <f t="shared" si="206"/>
        <v>2199.85</v>
      </c>
      <c r="L272" s="833">
        <v>1000</v>
      </c>
      <c r="M272" s="833"/>
      <c r="N272" s="835">
        <v>1000</v>
      </c>
      <c r="O272" s="836">
        <f t="shared" si="200"/>
        <v>27398.199999999997</v>
      </c>
      <c r="P272" s="837">
        <f t="shared" si="199"/>
        <v>27398.199999999997</v>
      </c>
      <c r="Q272" s="838">
        <v>1</v>
      </c>
      <c r="R272" s="839">
        <v>1249.8499999999999</v>
      </c>
      <c r="S272" s="839">
        <v>1070</v>
      </c>
      <c r="T272" s="833"/>
      <c r="U272" s="833"/>
      <c r="V272" s="833"/>
      <c r="W272" s="833"/>
      <c r="X272" s="833"/>
      <c r="Y272" s="833"/>
      <c r="Z272" s="833">
        <f t="shared" si="207"/>
        <v>2319.85</v>
      </c>
      <c r="AA272" s="833">
        <v>1000</v>
      </c>
      <c r="AB272" s="833"/>
      <c r="AC272" s="835">
        <f t="shared" si="201"/>
        <v>1000</v>
      </c>
      <c r="AD272" s="836">
        <f t="shared" si="202"/>
        <v>28838.199999999997</v>
      </c>
      <c r="AE272" s="837">
        <f t="shared" si="203"/>
        <v>28838.199999999997</v>
      </c>
      <c r="AF272" s="840">
        <f t="shared" si="204"/>
        <v>0</v>
      </c>
      <c r="AG272" s="841">
        <f t="shared" si="205"/>
        <v>-1440</v>
      </c>
      <c r="AH272" s="838">
        <v>1</v>
      </c>
      <c r="AI272" s="841">
        <v>28838.199999999997</v>
      </c>
    </row>
    <row r="273" spans="1:35" s="576" customFormat="1" ht="12" x14ac:dyDescent="0.2">
      <c r="A273" s="832" t="s">
        <v>302</v>
      </c>
      <c r="B273" s="832">
        <v>1</v>
      </c>
      <c r="C273" s="833">
        <v>543.9</v>
      </c>
      <c r="D273" s="833">
        <v>711.08</v>
      </c>
      <c r="E273" s="833"/>
      <c r="F273" s="833"/>
      <c r="G273" s="833"/>
      <c r="H273" s="833"/>
      <c r="I273" s="833"/>
      <c r="J273" s="833">
        <v>950</v>
      </c>
      <c r="K273" s="833">
        <f t="shared" si="206"/>
        <v>2204.98</v>
      </c>
      <c r="L273" s="833">
        <v>1000</v>
      </c>
      <c r="M273" s="833"/>
      <c r="N273" s="835">
        <v>1000</v>
      </c>
      <c r="O273" s="836">
        <f t="shared" si="200"/>
        <v>27459.760000000002</v>
      </c>
      <c r="P273" s="837">
        <f t="shared" si="199"/>
        <v>27459.760000000002</v>
      </c>
      <c r="Q273" s="838">
        <v>1</v>
      </c>
      <c r="R273" s="839">
        <v>1254.98</v>
      </c>
      <c r="S273" s="839">
        <v>1070</v>
      </c>
      <c r="T273" s="833"/>
      <c r="U273" s="833"/>
      <c r="V273" s="833"/>
      <c r="W273" s="833"/>
      <c r="X273" s="833"/>
      <c r="Y273" s="833"/>
      <c r="Z273" s="833">
        <f t="shared" si="207"/>
        <v>2324.98</v>
      </c>
      <c r="AA273" s="833">
        <v>1000</v>
      </c>
      <c r="AB273" s="833"/>
      <c r="AC273" s="835">
        <f t="shared" si="201"/>
        <v>1000</v>
      </c>
      <c r="AD273" s="836">
        <f t="shared" si="202"/>
        <v>28899.760000000002</v>
      </c>
      <c r="AE273" s="837">
        <f t="shared" si="203"/>
        <v>28899.760000000002</v>
      </c>
      <c r="AF273" s="840">
        <f t="shared" si="204"/>
        <v>0</v>
      </c>
      <c r="AG273" s="841">
        <f t="shared" si="205"/>
        <v>-1440</v>
      </c>
      <c r="AH273" s="838">
        <v>1</v>
      </c>
      <c r="AI273" s="841">
        <v>28899.760000000002</v>
      </c>
    </row>
    <row r="274" spans="1:35" s="576" customFormat="1" ht="12" x14ac:dyDescent="0.2">
      <c r="A274" s="832" t="s">
        <v>302</v>
      </c>
      <c r="B274" s="832">
        <v>1</v>
      </c>
      <c r="C274" s="833">
        <v>543.9</v>
      </c>
      <c r="D274" s="833">
        <v>706.66</v>
      </c>
      <c r="E274" s="833"/>
      <c r="F274" s="833"/>
      <c r="G274" s="833"/>
      <c r="H274" s="833"/>
      <c r="I274" s="833"/>
      <c r="J274" s="833">
        <v>950</v>
      </c>
      <c r="K274" s="833">
        <f t="shared" si="206"/>
        <v>2200.56</v>
      </c>
      <c r="L274" s="833">
        <v>1000</v>
      </c>
      <c r="M274" s="833"/>
      <c r="N274" s="835">
        <v>1000</v>
      </c>
      <c r="O274" s="836">
        <f t="shared" si="200"/>
        <v>27406.720000000001</v>
      </c>
      <c r="P274" s="837">
        <f t="shared" si="199"/>
        <v>27406.720000000001</v>
      </c>
      <c r="Q274" s="838">
        <v>1</v>
      </c>
      <c r="R274" s="839">
        <v>1250.56</v>
      </c>
      <c r="S274" s="839">
        <v>1070</v>
      </c>
      <c r="T274" s="833"/>
      <c r="U274" s="833"/>
      <c r="V274" s="833"/>
      <c r="W274" s="833"/>
      <c r="X274" s="833"/>
      <c r="Y274" s="833"/>
      <c r="Z274" s="833">
        <f t="shared" si="207"/>
        <v>2320.56</v>
      </c>
      <c r="AA274" s="833">
        <v>1000</v>
      </c>
      <c r="AB274" s="833"/>
      <c r="AC274" s="835">
        <f t="shared" si="201"/>
        <v>1000</v>
      </c>
      <c r="AD274" s="836">
        <f t="shared" si="202"/>
        <v>28846.720000000001</v>
      </c>
      <c r="AE274" s="837">
        <f t="shared" si="203"/>
        <v>28846.720000000001</v>
      </c>
      <c r="AF274" s="840">
        <f t="shared" si="204"/>
        <v>0</v>
      </c>
      <c r="AG274" s="841">
        <f t="shared" si="205"/>
        <v>-1440</v>
      </c>
      <c r="AH274" s="838">
        <v>1</v>
      </c>
      <c r="AI274" s="841">
        <v>28846.720000000001</v>
      </c>
    </row>
    <row r="275" spans="1:35" s="576" customFormat="1" ht="12" x14ac:dyDescent="0.2">
      <c r="A275" s="832" t="s">
        <v>302</v>
      </c>
      <c r="B275" s="832">
        <v>1</v>
      </c>
      <c r="C275" s="833">
        <v>543.9</v>
      </c>
      <c r="D275" s="833">
        <v>715.77999999999986</v>
      </c>
      <c r="E275" s="833"/>
      <c r="F275" s="833"/>
      <c r="G275" s="833"/>
      <c r="H275" s="833"/>
      <c r="I275" s="833"/>
      <c r="J275" s="833">
        <v>950</v>
      </c>
      <c r="K275" s="833">
        <f t="shared" si="206"/>
        <v>2209.6799999999998</v>
      </c>
      <c r="L275" s="833">
        <v>1000</v>
      </c>
      <c r="M275" s="833"/>
      <c r="N275" s="835">
        <v>1000</v>
      </c>
      <c r="O275" s="836">
        <f t="shared" si="200"/>
        <v>27516.159999999996</v>
      </c>
      <c r="P275" s="837">
        <f t="shared" si="199"/>
        <v>27516.159999999996</v>
      </c>
      <c r="Q275" s="838">
        <v>1</v>
      </c>
      <c r="R275" s="839">
        <v>1259.6799999999998</v>
      </c>
      <c r="S275" s="839">
        <v>1070</v>
      </c>
      <c r="T275" s="833"/>
      <c r="U275" s="833"/>
      <c r="V275" s="833"/>
      <c r="W275" s="833"/>
      <c r="X275" s="833"/>
      <c r="Y275" s="833"/>
      <c r="Z275" s="833">
        <f t="shared" si="207"/>
        <v>2329.6799999999998</v>
      </c>
      <c r="AA275" s="833">
        <v>1000</v>
      </c>
      <c r="AB275" s="833"/>
      <c r="AC275" s="835">
        <f t="shared" si="201"/>
        <v>1000</v>
      </c>
      <c r="AD275" s="836">
        <f t="shared" si="202"/>
        <v>28956.159999999996</v>
      </c>
      <c r="AE275" s="837">
        <f t="shared" si="203"/>
        <v>28956.159999999996</v>
      </c>
      <c r="AF275" s="840">
        <f t="shared" si="204"/>
        <v>0</v>
      </c>
      <c r="AG275" s="841">
        <f t="shared" si="205"/>
        <v>-1440</v>
      </c>
      <c r="AH275" s="838">
        <v>1</v>
      </c>
      <c r="AI275" s="841">
        <v>28956.159999999996</v>
      </c>
    </row>
    <row r="276" spans="1:35" s="576" customFormat="1" ht="12" x14ac:dyDescent="0.2">
      <c r="A276" s="832" t="s">
        <v>303</v>
      </c>
      <c r="B276" s="832">
        <v>1</v>
      </c>
      <c r="C276" s="833">
        <v>536.12</v>
      </c>
      <c r="D276" s="833">
        <v>710.68</v>
      </c>
      <c r="E276" s="833"/>
      <c r="F276" s="833"/>
      <c r="G276" s="833"/>
      <c r="H276" s="833"/>
      <c r="I276" s="833"/>
      <c r="J276" s="833">
        <v>950</v>
      </c>
      <c r="K276" s="833">
        <f t="shared" si="206"/>
        <v>2196.8000000000002</v>
      </c>
      <c r="L276" s="833">
        <v>1000</v>
      </c>
      <c r="M276" s="833"/>
      <c r="N276" s="835">
        <v>1000</v>
      </c>
      <c r="O276" s="836">
        <f t="shared" si="200"/>
        <v>27361.600000000002</v>
      </c>
      <c r="P276" s="837">
        <f t="shared" si="199"/>
        <v>27361.600000000002</v>
      </c>
      <c r="Q276" s="838">
        <v>1</v>
      </c>
      <c r="R276" s="839">
        <v>1246.8</v>
      </c>
      <c r="S276" s="839">
        <v>1070</v>
      </c>
      <c r="T276" s="833"/>
      <c r="U276" s="833"/>
      <c r="V276" s="833"/>
      <c r="W276" s="833"/>
      <c r="X276" s="833"/>
      <c r="Y276" s="833"/>
      <c r="Z276" s="833">
        <f t="shared" si="207"/>
        <v>2316.8000000000002</v>
      </c>
      <c r="AA276" s="833">
        <v>1000</v>
      </c>
      <c r="AB276" s="833"/>
      <c r="AC276" s="835">
        <f t="shared" si="201"/>
        <v>1000</v>
      </c>
      <c r="AD276" s="836">
        <f t="shared" si="202"/>
        <v>28801.600000000002</v>
      </c>
      <c r="AE276" s="837">
        <f t="shared" si="203"/>
        <v>28801.600000000002</v>
      </c>
      <c r="AF276" s="840">
        <f t="shared" si="204"/>
        <v>0</v>
      </c>
      <c r="AG276" s="841">
        <f t="shared" si="205"/>
        <v>-1440</v>
      </c>
      <c r="AH276" s="838">
        <v>1</v>
      </c>
      <c r="AI276" s="841">
        <v>28801.600000000002</v>
      </c>
    </row>
    <row r="277" spans="1:35" s="576" customFormat="1" ht="12" x14ac:dyDescent="0.2">
      <c r="A277" s="832" t="s">
        <v>287</v>
      </c>
      <c r="B277" s="832">
        <v>1</v>
      </c>
      <c r="C277" s="833">
        <v>698.59</v>
      </c>
      <c r="D277" s="833">
        <v>733.06000000000006</v>
      </c>
      <c r="E277" s="833"/>
      <c r="F277" s="833"/>
      <c r="G277" s="833"/>
      <c r="H277" s="833"/>
      <c r="I277" s="833"/>
      <c r="J277" s="833">
        <v>1100</v>
      </c>
      <c r="K277" s="833">
        <f t="shared" si="206"/>
        <v>2531.65</v>
      </c>
      <c r="L277" s="833">
        <v>1000</v>
      </c>
      <c r="M277" s="833"/>
      <c r="N277" s="835">
        <v>1000</v>
      </c>
      <c r="O277" s="836">
        <f t="shared" si="200"/>
        <v>31379.800000000003</v>
      </c>
      <c r="P277" s="837">
        <f t="shared" si="199"/>
        <v>31379.800000000003</v>
      </c>
      <c r="Q277" s="838">
        <v>1</v>
      </c>
      <c r="R277" s="839">
        <v>1431.65</v>
      </c>
      <c r="S277" s="839">
        <v>1110</v>
      </c>
      <c r="T277" s="833"/>
      <c r="U277" s="833"/>
      <c r="V277" s="833"/>
      <c r="W277" s="833"/>
      <c r="X277" s="833"/>
      <c r="Y277" s="833"/>
      <c r="Z277" s="833">
        <f t="shared" si="207"/>
        <v>2541.65</v>
      </c>
      <c r="AA277" s="833">
        <v>1000</v>
      </c>
      <c r="AB277" s="833"/>
      <c r="AC277" s="835">
        <f t="shared" si="201"/>
        <v>1000</v>
      </c>
      <c r="AD277" s="836">
        <f t="shared" si="202"/>
        <v>31499.800000000003</v>
      </c>
      <c r="AE277" s="837">
        <f t="shared" si="203"/>
        <v>31499.800000000003</v>
      </c>
      <c r="AF277" s="840">
        <f t="shared" si="204"/>
        <v>0</v>
      </c>
      <c r="AG277" s="841">
        <f t="shared" si="205"/>
        <v>-120</v>
      </c>
      <c r="AH277" s="838">
        <v>1</v>
      </c>
      <c r="AI277" s="841">
        <v>31499.800000000003</v>
      </c>
    </row>
    <row r="278" spans="1:35" s="576" customFormat="1" ht="12" x14ac:dyDescent="0.2">
      <c r="A278" s="832" t="s">
        <v>287</v>
      </c>
      <c r="B278" s="832">
        <v>1</v>
      </c>
      <c r="C278" s="833">
        <v>698.59</v>
      </c>
      <c r="D278" s="833">
        <v>746.17</v>
      </c>
      <c r="E278" s="833"/>
      <c r="F278" s="833"/>
      <c r="G278" s="833"/>
      <c r="H278" s="833"/>
      <c r="I278" s="833"/>
      <c r="J278" s="833">
        <v>1100</v>
      </c>
      <c r="K278" s="833">
        <f t="shared" si="206"/>
        <v>2544.7600000000002</v>
      </c>
      <c r="L278" s="833">
        <v>1000</v>
      </c>
      <c r="M278" s="833"/>
      <c r="N278" s="835">
        <v>1000</v>
      </c>
      <c r="O278" s="836">
        <f t="shared" si="200"/>
        <v>31537.120000000003</v>
      </c>
      <c r="P278" s="837">
        <f t="shared" si="199"/>
        <v>31537.120000000003</v>
      </c>
      <c r="Q278" s="838">
        <v>1</v>
      </c>
      <c r="R278" s="839">
        <v>1444.76</v>
      </c>
      <c r="S278" s="839">
        <v>1110</v>
      </c>
      <c r="T278" s="833"/>
      <c r="U278" s="833"/>
      <c r="V278" s="833"/>
      <c r="W278" s="833"/>
      <c r="X278" s="833"/>
      <c r="Y278" s="833"/>
      <c r="Z278" s="833">
        <f t="shared" si="207"/>
        <v>2554.7600000000002</v>
      </c>
      <c r="AA278" s="833">
        <v>1000</v>
      </c>
      <c r="AB278" s="833"/>
      <c r="AC278" s="835">
        <f t="shared" si="201"/>
        <v>1000</v>
      </c>
      <c r="AD278" s="836">
        <f t="shared" si="202"/>
        <v>31657.120000000003</v>
      </c>
      <c r="AE278" s="837">
        <f t="shared" si="203"/>
        <v>31657.120000000003</v>
      </c>
      <c r="AF278" s="840">
        <f t="shared" si="204"/>
        <v>0</v>
      </c>
      <c r="AG278" s="841">
        <f t="shared" si="205"/>
        <v>-120</v>
      </c>
      <c r="AH278" s="838">
        <v>1</v>
      </c>
      <c r="AI278" s="841">
        <v>31657.120000000003</v>
      </c>
    </row>
    <row r="279" spans="1:35" s="576" customFormat="1" ht="12" x14ac:dyDescent="0.2">
      <c r="A279" s="832" t="s">
        <v>289</v>
      </c>
      <c r="B279" s="832">
        <v>1</v>
      </c>
      <c r="C279" s="833">
        <v>648.77</v>
      </c>
      <c r="D279" s="833">
        <v>687.66000000000008</v>
      </c>
      <c r="E279" s="833"/>
      <c r="F279" s="833"/>
      <c r="G279" s="833"/>
      <c r="H279" s="833"/>
      <c r="I279" s="833"/>
      <c r="J279" s="833">
        <v>1100</v>
      </c>
      <c r="K279" s="833">
        <f t="shared" si="206"/>
        <v>2436.4300000000003</v>
      </c>
      <c r="L279" s="833">
        <v>1000</v>
      </c>
      <c r="M279" s="833"/>
      <c r="N279" s="835">
        <v>1000</v>
      </c>
      <c r="O279" s="836">
        <f t="shared" si="200"/>
        <v>30237.160000000003</v>
      </c>
      <c r="P279" s="837">
        <f t="shared" si="199"/>
        <v>30237.160000000003</v>
      </c>
      <c r="Q279" s="838">
        <v>1</v>
      </c>
      <c r="R279" s="839">
        <v>1336.43</v>
      </c>
      <c r="S279" s="839">
        <v>1110</v>
      </c>
      <c r="T279" s="833"/>
      <c r="U279" s="833"/>
      <c r="V279" s="833"/>
      <c r="W279" s="833"/>
      <c r="X279" s="833"/>
      <c r="Y279" s="833"/>
      <c r="Z279" s="833">
        <f t="shared" si="207"/>
        <v>2446.4300000000003</v>
      </c>
      <c r="AA279" s="833">
        <v>1000</v>
      </c>
      <c r="AB279" s="833"/>
      <c r="AC279" s="835">
        <f t="shared" si="201"/>
        <v>1000</v>
      </c>
      <c r="AD279" s="836">
        <f t="shared" si="202"/>
        <v>30357.160000000003</v>
      </c>
      <c r="AE279" s="837">
        <f t="shared" si="203"/>
        <v>30357.160000000003</v>
      </c>
      <c r="AF279" s="840">
        <f t="shared" si="204"/>
        <v>0</v>
      </c>
      <c r="AG279" s="841">
        <f t="shared" si="205"/>
        <v>-120</v>
      </c>
      <c r="AH279" s="838">
        <v>1</v>
      </c>
      <c r="AI279" s="841">
        <v>30357.160000000003</v>
      </c>
    </row>
    <row r="280" spans="1:35" s="576" customFormat="1" ht="12" x14ac:dyDescent="0.2">
      <c r="A280" s="832" t="s">
        <v>289</v>
      </c>
      <c r="B280" s="832">
        <v>1</v>
      </c>
      <c r="C280" s="833">
        <v>648.77</v>
      </c>
      <c r="D280" s="833">
        <v>763.57000000000016</v>
      </c>
      <c r="E280" s="833"/>
      <c r="F280" s="833"/>
      <c r="G280" s="833"/>
      <c r="H280" s="833"/>
      <c r="I280" s="833"/>
      <c r="J280" s="833">
        <v>1100</v>
      </c>
      <c r="K280" s="833">
        <f t="shared" si="206"/>
        <v>2512.34</v>
      </c>
      <c r="L280" s="833">
        <v>1000</v>
      </c>
      <c r="M280" s="833"/>
      <c r="N280" s="835">
        <v>1000</v>
      </c>
      <c r="O280" s="836">
        <f t="shared" si="200"/>
        <v>31148.080000000002</v>
      </c>
      <c r="P280" s="837">
        <f t="shared" si="199"/>
        <v>31148.080000000002</v>
      </c>
      <c r="Q280" s="838">
        <v>1</v>
      </c>
      <c r="R280" s="839">
        <v>1412.3400000000001</v>
      </c>
      <c r="S280" s="839">
        <v>1110</v>
      </c>
      <c r="T280" s="833"/>
      <c r="U280" s="833"/>
      <c r="V280" s="833"/>
      <c r="W280" s="833"/>
      <c r="X280" s="833"/>
      <c r="Y280" s="833"/>
      <c r="Z280" s="833">
        <f t="shared" si="207"/>
        <v>2522.34</v>
      </c>
      <c r="AA280" s="833">
        <v>1000</v>
      </c>
      <c r="AB280" s="833"/>
      <c r="AC280" s="835">
        <f t="shared" si="201"/>
        <v>1000</v>
      </c>
      <c r="AD280" s="836">
        <f t="shared" si="202"/>
        <v>31268.080000000002</v>
      </c>
      <c r="AE280" s="837">
        <f t="shared" si="203"/>
        <v>31268.080000000002</v>
      </c>
      <c r="AF280" s="840">
        <f t="shared" si="204"/>
        <v>0</v>
      </c>
      <c r="AG280" s="841">
        <f t="shared" si="205"/>
        <v>-120</v>
      </c>
      <c r="AH280" s="838">
        <v>1</v>
      </c>
      <c r="AI280" s="841">
        <v>31268.080000000002</v>
      </c>
    </row>
    <row r="281" spans="1:35" s="576" customFormat="1" ht="12" x14ac:dyDescent="0.2">
      <c r="A281" s="832" t="s">
        <v>289</v>
      </c>
      <c r="B281" s="832">
        <v>1</v>
      </c>
      <c r="C281" s="833">
        <v>648.77</v>
      </c>
      <c r="D281" s="833">
        <v>717.24</v>
      </c>
      <c r="E281" s="833"/>
      <c r="F281" s="833"/>
      <c r="G281" s="833"/>
      <c r="H281" s="833"/>
      <c r="I281" s="833"/>
      <c r="J281" s="833">
        <v>1100</v>
      </c>
      <c r="K281" s="833">
        <f t="shared" si="206"/>
        <v>2466.0100000000002</v>
      </c>
      <c r="L281" s="833">
        <v>1000</v>
      </c>
      <c r="M281" s="833"/>
      <c r="N281" s="835">
        <v>1000</v>
      </c>
      <c r="O281" s="836">
        <f t="shared" si="200"/>
        <v>30592.120000000003</v>
      </c>
      <c r="P281" s="837">
        <f t="shared" si="199"/>
        <v>30592.120000000003</v>
      </c>
      <c r="Q281" s="838">
        <v>1</v>
      </c>
      <c r="R281" s="839">
        <v>1366.01</v>
      </c>
      <c r="S281" s="839">
        <v>1110</v>
      </c>
      <c r="T281" s="833"/>
      <c r="U281" s="833"/>
      <c r="V281" s="833"/>
      <c r="W281" s="833"/>
      <c r="X281" s="833"/>
      <c r="Y281" s="833"/>
      <c r="Z281" s="833">
        <f t="shared" si="207"/>
        <v>2476.0100000000002</v>
      </c>
      <c r="AA281" s="833">
        <v>1000</v>
      </c>
      <c r="AB281" s="833"/>
      <c r="AC281" s="835">
        <f t="shared" si="201"/>
        <v>1000</v>
      </c>
      <c r="AD281" s="836">
        <f t="shared" si="202"/>
        <v>30712.120000000003</v>
      </c>
      <c r="AE281" s="837">
        <f t="shared" si="203"/>
        <v>30712.120000000003</v>
      </c>
      <c r="AF281" s="840">
        <f t="shared" si="204"/>
        <v>0</v>
      </c>
      <c r="AG281" s="841">
        <f t="shared" si="205"/>
        <v>-120</v>
      </c>
      <c r="AH281" s="838">
        <v>1</v>
      </c>
      <c r="AI281" s="841">
        <v>30712.120000000003</v>
      </c>
    </row>
    <row r="282" spans="1:35" s="576" customFormat="1" ht="12" x14ac:dyDescent="0.2">
      <c r="A282" s="832" t="s">
        <v>289</v>
      </c>
      <c r="B282" s="832">
        <v>1</v>
      </c>
      <c r="C282" s="833">
        <v>648.77</v>
      </c>
      <c r="D282" s="833">
        <v>708.71</v>
      </c>
      <c r="E282" s="833"/>
      <c r="F282" s="833"/>
      <c r="G282" s="833"/>
      <c r="H282" s="833"/>
      <c r="I282" s="833"/>
      <c r="J282" s="833">
        <v>1100</v>
      </c>
      <c r="K282" s="833">
        <f t="shared" si="206"/>
        <v>2457.48</v>
      </c>
      <c r="L282" s="833">
        <v>1000</v>
      </c>
      <c r="M282" s="833"/>
      <c r="N282" s="835">
        <v>1000</v>
      </c>
      <c r="O282" s="836">
        <f t="shared" si="200"/>
        <v>30489.760000000002</v>
      </c>
      <c r="P282" s="837">
        <f t="shared" si="199"/>
        <v>30489.760000000002</v>
      </c>
      <c r="Q282" s="838">
        <v>1</v>
      </c>
      <c r="R282" s="839">
        <v>1357.48</v>
      </c>
      <c r="S282" s="839">
        <v>1110</v>
      </c>
      <c r="T282" s="833"/>
      <c r="U282" s="833"/>
      <c r="V282" s="833"/>
      <c r="W282" s="833"/>
      <c r="X282" s="833"/>
      <c r="Y282" s="833"/>
      <c r="Z282" s="833">
        <f t="shared" si="207"/>
        <v>2467.48</v>
      </c>
      <c r="AA282" s="833">
        <v>1000</v>
      </c>
      <c r="AB282" s="833"/>
      <c r="AC282" s="835">
        <f t="shared" si="201"/>
        <v>1000</v>
      </c>
      <c r="AD282" s="836">
        <f t="shared" si="202"/>
        <v>30609.760000000002</v>
      </c>
      <c r="AE282" s="837">
        <f t="shared" si="203"/>
        <v>30609.760000000002</v>
      </c>
      <c r="AF282" s="840">
        <f t="shared" si="204"/>
        <v>0</v>
      </c>
      <c r="AG282" s="841">
        <f t="shared" si="205"/>
        <v>-120</v>
      </c>
      <c r="AH282" s="838">
        <v>1</v>
      </c>
      <c r="AI282" s="841">
        <v>30609.760000000002</v>
      </c>
    </row>
    <row r="283" spans="1:35" s="576" customFormat="1" ht="12" x14ac:dyDescent="0.2">
      <c r="A283" s="832" t="s">
        <v>289</v>
      </c>
      <c r="B283" s="832">
        <v>1</v>
      </c>
      <c r="C283" s="833">
        <v>648.77</v>
      </c>
      <c r="D283" s="833">
        <v>718.52</v>
      </c>
      <c r="E283" s="833"/>
      <c r="F283" s="833"/>
      <c r="G283" s="833"/>
      <c r="H283" s="833"/>
      <c r="I283" s="833"/>
      <c r="J283" s="833">
        <v>1100</v>
      </c>
      <c r="K283" s="833">
        <f t="shared" si="206"/>
        <v>2467.29</v>
      </c>
      <c r="L283" s="833">
        <v>1000</v>
      </c>
      <c r="M283" s="833"/>
      <c r="N283" s="835">
        <v>1000</v>
      </c>
      <c r="O283" s="836">
        <f t="shared" si="200"/>
        <v>30607.48</v>
      </c>
      <c r="P283" s="837">
        <f t="shared" si="199"/>
        <v>30607.48</v>
      </c>
      <c r="Q283" s="838">
        <v>1</v>
      </c>
      <c r="R283" s="839">
        <v>1357.49</v>
      </c>
      <c r="S283" s="839">
        <v>1110</v>
      </c>
      <c r="T283" s="833"/>
      <c r="U283" s="833"/>
      <c r="V283" s="833"/>
      <c r="W283" s="833"/>
      <c r="X283" s="833"/>
      <c r="Y283" s="833"/>
      <c r="Z283" s="833">
        <f t="shared" si="207"/>
        <v>2467.4899999999998</v>
      </c>
      <c r="AA283" s="833">
        <v>1000</v>
      </c>
      <c r="AB283" s="833"/>
      <c r="AC283" s="835">
        <f t="shared" si="201"/>
        <v>1000</v>
      </c>
      <c r="AD283" s="836">
        <f t="shared" si="202"/>
        <v>30609.879999999997</v>
      </c>
      <c r="AE283" s="837">
        <f t="shared" si="203"/>
        <v>30609.879999999997</v>
      </c>
      <c r="AF283" s="840">
        <f t="shared" si="204"/>
        <v>0</v>
      </c>
      <c r="AG283" s="841">
        <f t="shared" si="205"/>
        <v>-2.3999999999978172</v>
      </c>
      <c r="AH283" s="838">
        <v>1</v>
      </c>
      <c r="AI283" s="841">
        <v>30609.879999999997</v>
      </c>
    </row>
    <row r="284" spans="1:35" s="576" customFormat="1" ht="12" x14ac:dyDescent="0.2">
      <c r="A284" s="832" t="s">
        <v>289</v>
      </c>
      <c r="B284" s="832">
        <v>1</v>
      </c>
      <c r="C284" s="833">
        <v>648.77</v>
      </c>
      <c r="D284" s="833">
        <v>708.72</v>
      </c>
      <c r="E284" s="833"/>
      <c r="F284" s="833"/>
      <c r="G284" s="833"/>
      <c r="H284" s="833"/>
      <c r="I284" s="833"/>
      <c r="J284" s="833">
        <v>1100</v>
      </c>
      <c r="K284" s="833">
        <f t="shared" si="206"/>
        <v>2457.4899999999998</v>
      </c>
      <c r="L284" s="833">
        <v>1000</v>
      </c>
      <c r="M284" s="833"/>
      <c r="N284" s="835">
        <v>1000</v>
      </c>
      <c r="O284" s="836">
        <f t="shared" si="200"/>
        <v>30489.879999999997</v>
      </c>
      <c r="P284" s="837">
        <f t="shared" si="199"/>
        <v>30489.879999999997</v>
      </c>
      <c r="Q284" s="838">
        <v>1</v>
      </c>
      <c r="R284" s="839">
        <v>1357.06</v>
      </c>
      <c r="S284" s="839">
        <v>1110</v>
      </c>
      <c r="T284" s="833"/>
      <c r="U284" s="833"/>
      <c r="V284" s="833"/>
      <c r="W284" s="833"/>
      <c r="X284" s="833"/>
      <c r="Y284" s="833"/>
      <c r="Z284" s="833">
        <f t="shared" si="207"/>
        <v>2467.06</v>
      </c>
      <c r="AA284" s="833">
        <v>1000</v>
      </c>
      <c r="AB284" s="833"/>
      <c r="AC284" s="835">
        <f t="shared" si="201"/>
        <v>1000</v>
      </c>
      <c r="AD284" s="836">
        <f t="shared" si="202"/>
        <v>30604.720000000001</v>
      </c>
      <c r="AE284" s="837">
        <f t="shared" si="203"/>
        <v>30604.720000000001</v>
      </c>
      <c r="AF284" s="840">
        <f t="shared" si="204"/>
        <v>0</v>
      </c>
      <c r="AG284" s="841">
        <f t="shared" si="205"/>
        <v>-114.84000000000378</v>
      </c>
      <c r="AH284" s="838">
        <v>1</v>
      </c>
      <c r="AI284" s="841">
        <v>30604.720000000001</v>
      </c>
    </row>
    <row r="285" spans="1:35" s="576" customFormat="1" ht="12" x14ac:dyDescent="0.2">
      <c r="A285" s="832" t="s">
        <v>289</v>
      </c>
      <c r="B285" s="832">
        <v>1</v>
      </c>
      <c r="C285" s="833">
        <v>648.77</v>
      </c>
      <c r="D285" s="833">
        <v>708.29</v>
      </c>
      <c r="E285" s="833"/>
      <c r="F285" s="833"/>
      <c r="G285" s="833"/>
      <c r="H285" s="833"/>
      <c r="I285" s="833"/>
      <c r="J285" s="833">
        <v>1100</v>
      </c>
      <c r="K285" s="833">
        <f t="shared" si="206"/>
        <v>2457.06</v>
      </c>
      <c r="L285" s="833">
        <v>1000</v>
      </c>
      <c r="M285" s="833"/>
      <c r="N285" s="835">
        <v>1000</v>
      </c>
      <c r="O285" s="836">
        <f t="shared" si="200"/>
        <v>30484.720000000001</v>
      </c>
      <c r="P285" s="837">
        <f t="shared" si="199"/>
        <v>30484.720000000001</v>
      </c>
      <c r="Q285" s="838">
        <v>1</v>
      </c>
      <c r="R285" s="839">
        <v>1362.31</v>
      </c>
      <c r="S285" s="839">
        <v>1110</v>
      </c>
      <c r="T285" s="833"/>
      <c r="U285" s="833"/>
      <c r="V285" s="833"/>
      <c r="W285" s="833"/>
      <c r="X285" s="833"/>
      <c r="Y285" s="833"/>
      <c r="Z285" s="833">
        <f t="shared" si="207"/>
        <v>2472.31</v>
      </c>
      <c r="AA285" s="833">
        <v>1000</v>
      </c>
      <c r="AB285" s="833"/>
      <c r="AC285" s="835">
        <f t="shared" si="201"/>
        <v>1000</v>
      </c>
      <c r="AD285" s="836">
        <f t="shared" si="202"/>
        <v>30667.72</v>
      </c>
      <c r="AE285" s="837">
        <f t="shared" si="203"/>
        <v>30667.72</v>
      </c>
      <c r="AF285" s="840">
        <f t="shared" si="204"/>
        <v>0</v>
      </c>
      <c r="AG285" s="841">
        <f t="shared" si="205"/>
        <v>-183</v>
      </c>
      <c r="AH285" s="838">
        <v>1</v>
      </c>
      <c r="AI285" s="841">
        <v>30667.72</v>
      </c>
    </row>
    <row r="286" spans="1:35" s="576" customFormat="1" ht="12" x14ac:dyDescent="0.2">
      <c r="A286" s="832" t="s">
        <v>289</v>
      </c>
      <c r="B286" s="832">
        <v>1</v>
      </c>
      <c r="C286" s="833">
        <v>648.77</v>
      </c>
      <c r="D286" s="833">
        <v>725.91000000000008</v>
      </c>
      <c r="E286" s="833"/>
      <c r="F286" s="833"/>
      <c r="G286" s="833"/>
      <c r="H286" s="833"/>
      <c r="I286" s="833"/>
      <c r="J286" s="833">
        <v>1100</v>
      </c>
      <c r="K286" s="833">
        <f t="shared" si="206"/>
        <v>2474.6800000000003</v>
      </c>
      <c r="L286" s="833">
        <v>1000</v>
      </c>
      <c r="M286" s="833"/>
      <c r="N286" s="835">
        <v>1000</v>
      </c>
      <c r="O286" s="836">
        <f t="shared" si="200"/>
        <v>30696.160000000003</v>
      </c>
      <c r="P286" s="837">
        <f t="shared" si="199"/>
        <v>30696.160000000003</v>
      </c>
      <c r="Q286" s="838">
        <v>1</v>
      </c>
      <c r="R286" s="839">
        <v>1415.1399999999999</v>
      </c>
      <c r="S286" s="839">
        <v>1110</v>
      </c>
      <c r="T286" s="833"/>
      <c r="U286" s="833"/>
      <c r="V286" s="833"/>
      <c r="W286" s="833"/>
      <c r="X286" s="833"/>
      <c r="Y286" s="833"/>
      <c r="Z286" s="833">
        <f t="shared" si="207"/>
        <v>2525.14</v>
      </c>
      <c r="AA286" s="833">
        <v>1000</v>
      </c>
      <c r="AB286" s="833"/>
      <c r="AC286" s="835">
        <f t="shared" si="201"/>
        <v>1000</v>
      </c>
      <c r="AD286" s="836">
        <f t="shared" si="202"/>
        <v>31301.68</v>
      </c>
      <c r="AE286" s="837">
        <f t="shared" si="203"/>
        <v>31301.68</v>
      </c>
      <c r="AF286" s="840">
        <f t="shared" si="204"/>
        <v>0</v>
      </c>
      <c r="AG286" s="841">
        <f t="shared" si="205"/>
        <v>-605.5199999999968</v>
      </c>
      <c r="AH286" s="838">
        <v>1</v>
      </c>
      <c r="AI286" s="841">
        <v>31301.68</v>
      </c>
    </row>
    <row r="287" spans="1:35" s="576" customFormat="1" ht="12" x14ac:dyDescent="0.2">
      <c r="A287" s="832" t="s">
        <v>289</v>
      </c>
      <c r="B287" s="832">
        <v>1</v>
      </c>
      <c r="C287" s="833">
        <v>648.77</v>
      </c>
      <c r="D287" s="833">
        <v>713.54</v>
      </c>
      <c r="E287" s="833"/>
      <c r="F287" s="833"/>
      <c r="G287" s="833"/>
      <c r="H287" s="833"/>
      <c r="I287" s="833"/>
      <c r="J287" s="833">
        <v>1100</v>
      </c>
      <c r="K287" s="833">
        <f t="shared" si="206"/>
        <v>2462.31</v>
      </c>
      <c r="L287" s="833">
        <v>1000</v>
      </c>
      <c r="M287" s="833"/>
      <c r="N287" s="835">
        <v>1000</v>
      </c>
      <c r="O287" s="836">
        <f t="shared" si="200"/>
        <v>30547.72</v>
      </c>
      <c r="P287" s="837">
        <f t="shared" si="199"/>
        <v>30547.72</v>
      </c>
      <c r="Q287" s="838">
        <v>1</v>
      </c>
      <c r="R287" s="839">
        <v>1360.1200000000001</v>
      </c>
      <c r="S287" s="839">
        <v>1110</v>
      </c>
      <c r="T287" s="833"/>
      <c r="U287" s="833"/>
      <c r="V287" s="833"/>
      <c r="W287" s="833"/>
      <c r="X287" s="833"/>
      <c r="Y287" s="833"/>
      <c r="Z287" s="833">
        <f t="shared" si="207"/>
        <v>2470.12</v>
      </c>
      <c r="AA287" s="833">
        <v>1000</v>
      </c>
      <c r="AB287" s="833"/>
      <c r="AC287" s="835">
        <f t="shared" si="201"/>
        <v>1000</v>
      </c>
      <c r="AD287" s="836">
        <f t="shared" si="202"/>
        <v>30641.439999999999</v>
      </c>
      <c r="AE287" s="837">
        <f t="shared" si="203"/>
        <v>30641.439999999999</v>
      </c>
      <c r="AF287" s="840">
        <f t="shared" si="204"/>
        <v>0</v>
      </c>
      <c r="AG287" s="841">
        <f t="shared" si="205"/>
        <v>-93.719999999997526</v>
      </c>
      <c r="AH287" s="838">
        <v>1</v>
      </c>
      <c r="AI287" s="841">
        <v>30641.439999999999</v>
      </c>
    </row>
    <row r="288" spans="1:35" s="576" customFormat="1" ht="12" x14ac:dyDescent="0.2">
      <c r="A288" s="832" t="s">
        <v>289</v>
      </c>
      <c r="B288" s="832">
        <v>1</v>
      </c>
      <c r="C288" s="833">
        <v>648.77</v>
      </c>
      <c r="D288" s="833">
        <v>766.36999999999989</v>
      </c>
      <c r="E288" s="833"/>
      <c r="F288" s="833"/>
      <c r="G288" s="833"/>
      <c r="H288" s="833"/>
      <c r="I288" s="833"/>
      <c r="J288" s="833">
        <v>1100</v>
      </c>
      <c r="K288" s="833">
        <f t="shared" si="206"/>
        <v>2515.14</v>
      </c>
      <c r="L288" s="833">
        <v>1000</v>
      </c>
      <c r="M288" s="833"/>
      <c r="N288" s="835">
        <v>1000</v>
      </c>
      <c r="O288" s="836">
        <f t="shared" si="200"/>
        <v>31181.68</v>
      </c>
      <c r="P288" s="837">
        <f t="shared" si="199"/>
        <v>31181.68</v>
      </c>
      <c r="Q288" s="838">
        <v>1</v>
      </c>
      <c r="R288" s="839">
        <v>1357.05</v>
      </c>
      <c r="S288" s="839">
        <v>1110</v>
      </c>
      <c r="T288" s="833"/>
      <c r="U288" s="833"/>
      <c r="V288" s="833"/>
      <c r="W288" s="833"/>
      <c r="X288" s="833"/>
      <c r="Y288" s="833"/>
      <c r="Z288" s="833">
        <f t="shared" si="207"/>
        <v>2467.0500000000002</v>
      </c>
      <c r="AA288" s="833">
        <v>1000</v>
      </c>
      <c r="AB288" s="833"/>
      <c r="AC288" s="835">
        <f t="shared" si="201"/>
        <v>1000</v>
      </c>
      <c r="AD288" s="836">
        <f t="shared" si="202"/>
        <v>30604.600000000002</v>
      </c>
      <c r="AE288" s="837">
        <f t="shared" si="203"/>
        <v>30604.600000000002</v>
      </c>
      <c r="AF288" s="840">
        <f t="shared" si="204"/>
        <v>0</v>
      </c>
      <c r="AG288" s="841">
        <f t="shared" si="205"/>
        <v>577.07999999999811</v>
      </c>
      <c r="AH288" s="838">
        <v>1</v>
      </c>
      <c r="AI288" s="841">
        <v>30604.600000000002</v>
      </c>
    </row>
    <row r="289" spans="1:35" s="576" customFormat="1" ht="12" x14ac:dyDescent="0.2">
      <c r="A289" s="832" t="s">
        <v>289</v>
      </c>
      <c r="B289" s="832">
        <v>1</v>
      </c>
      <c r="C289" s="833">
        <v>648.77</v>
      </c>
      <c r="D289" s="833">
        <v>697.19</v>
      </c>
      <c r="E289" s="833"/>
      <c r="F289" s="833"/>
      <c r="G289" s="833"/>
      <c r="H289" s="833"/>
      <c r="I289" s="833"/>
      <c r="J289" s="833">
        <v>1100</v>
      </c>
      <c r="K289" s="833">
        <f t="shared" si="206"/>
        <v>2445.96</v>
      </c>
      <c r="L289" s="833">
        <v>1000</v>
      </c>
      <c r="M289" s="833"/>
      <c r="N289" s="835">
        <v>1000</v>
      </c>
      <c r="O289" s="836">
        <f t="shared" si="200"/>
        <v>30351.52</v>
      </c>
      <c r="P289" s="837">
        <f t="shared" si="199"/>
        <v>30351.52</v>
      </c>
      <c r="Q289" s="838">
        <v>1</v>
      </c>
      <c r="R289" s="839">
        <v>1373.22</v>
      </c>
      <c r="S289" s="839">
        <v>1110</v>
      </c>
      <c r="T289" s="833"/>
      <c r="U289" s="833"/>
      <c r="V289" s="833"/>
      <c r="W289" s="833"/>
      <c r="X289" s="833"/>
      <c r="Y289" s="833"/>
      <c r="Z289" s="833">
        <f t="shared" si="207"/>
        <v>2483.2200000000003</v>
      </c>
      <c r="AA289" s="833">
        <v>1000</v>
      </c>
      <c r="AB289" s="833"/>
      <c r="AC289" s="835">
        <f t="shared" si="201"/>
        <v>1000</v>
      </c>
      <c r="AD289" s="836">
        <f t="shared" si="202"/>
        <v>30798.640000000003</v>
      </c>
      <c r="AE289" s="837">
        <f t="shared" si="203"/>
        <v>30798.640000000003</v>
      </c>
      <c r="AF289" s="840">
        <f t="shared" si="204"/>
        <v>0</v>
      </c>
      <c r="AG289" s="841">
        <f t="shared" si="205"/>
        <v>-447.12000000000262</v>
      </c>
      <c r="AH289" s="838">
        <v>1</v>
      </c>
      <c r="AI289" s="841">
        <v>30798.640000000003</v>
      </c>
    </row>
    <row r="290" spans="1:35" s="576" customFormat="1" ht="12" x14ac:dyDescent="0.2">
      <c r="A290" s="832" t="s">
        <v>289</v>
      </c>
      <c r="B290" s="832">
        <v>1</v>
      </c>
      <c r="C290" s="833">
        <v>648.77</v>
      </c>
      <c r="D290" s="833">
        <v>711.35000000000014</v>
      </c>
      <c r="E290" s="833"/>
      <c r="F290" s="833"/>
      <c r="G290" s="833"/>
      <c r="H290" s="833"/>
      <c r="I290" s="833"/>
      <c r="J290" s="833">
        <v>1100</v>
      </c>
      <c r="K290" s="833">
        <f t="shared" si="206"/>
        <v>2460.12</v>
      </c>
      <c r="L290" s="833">
        <v>1000</v>
      </c>
      <c r="M290" s="833"/>
      <c r="N290" s="835">
        <v>1000</v>
      </c>
      <c r="O290" s="836">
        <f t="shared" si="200"/>
        <v>30521.439999999999</v>
      </c>
      <c r="P290" s="837">
        <f t="shared" si="199"/>
        <v>30521.439999999999</v>
      </c>
      <c r="Q290" s="838">
        <v>1</v>
      </c>
      <c r="R290" s="839">
        <v>1472.89</v>
      </c>
      <c r="S290" s="839">
        <v>1110</v>
      </c>
      <c r="T290" s="833"/>
      <c r="U290" s="833"/>
      <c r="V290" s="833"/>
      <c r="W290" s="833"/>
      <c r="X290" s="833"/>
      <c r="Y290" s="833"/>
      <c r="Z290" s="833">
        <f t="shared" si="207"/>
        <v>2582.8900000000003</v>
      </c>
      <c r="AA290" s="833">
        <v>1000</v>
      </c>
      <c r="AB290" s="833"/>
      <c r="AC290" s="835">
        <f t="shared" si="201"/>
        <v>1000</v>
      </c>
      <c r="AD290" s="836">
        <f t="shared" si="202"/>
        <v>31994.680000000004</v>
      </c>
      <c r="AE290" s="837">
        <f t="shared" si="203"/>
        <v>31994.680000000004</v>
      </c>
      <c r="AF290" s="840">
        <f t="shared" si="204"/>
        <v>0</v>
      </c>
      <c r="AG290" s="841">
        <f t="shared" si="205"/>
        <v>-1473.2400000000052</v>
      </c>
      <c r="AH290" s="838">
        <v>1</v>
      </c>
      <c r="AI290" s="841">
        <v>31994.680000000004</v>
      </c>
    </row>
    <row r="291" spans="1:35" s="576" customFormat="1" ht="12" x14ac:dyDescent="0.2">
      <c r="A291" s="832" t="s">
        <v>289</v>
      </c>
      <c r="B291" s="832">
        <v>1</v>
      </c>
      <c r="C291" s="833">
        <v>648.77</v>
      </c>
      <c r="D291" s="833">
        <v>708.28</v>
      </c>
      <c r="E291" s="833"/>
      <c r="F291" s="833"/>
      <c r="G291" s="833"/>
      <c r="H291" s="833"/>
      <c r="I291" s="833"/>
      <c r="J291" s="833">
        <v>1100</v>
      </c>
      <c r="K291" s="833">
        <f t="shared" si="206"/>
        <v>2457.0500000000002</v>
      </c>
      <c r="L291" s="833">
        <v>1000</v>
      </c>
      <c r="M291" s="833"/>
      <c r="N291" s="835">
        <v>1000</v>
      </c>
      <c r="O291" s="836">
        <f t="shared" si="200"/>
        <v>30484.600000000002</v>
      </c>
      <c r="P291" s="837">
        <f t="shared" si="199"/>
        <v>30484.600000000002</v>
      </c>
      <c r="Q291" s="838">
        <v>1</v>
      </c>
      <c r="R291" s="839">
        <v>1368.59</v>
      </c>
      <c r="S291" s="839">
        <v>1110</v>
      </c>
      <c r="T291" s="833"/>
      <c r="U291" s="833"/>
      <c r="V291" s="833"/>
      <c r="W291" s="833"/>
      <c r="X291" s="833"/>
      <c r="Y291" s="833"/>
      <c r="Z291" s="833">
        <f t="shared" si="207"/>
        <v>2478.59</v>
      </c>
      <c r="AA291" s="833">
        <v>1000</v>
      </c>
      <c r="AB291" s="833"/>
      <c r="AC291" s="835">
        <f t="shared" si="201"/>
        <v>1000</v>
      </c>
      <c r="AD291" s="836">
        <f t="shared" si="202"/>
        <v>30743.08</v>
      </c>
      <c r="AE291" s="837">
        <f t="shared" si="203"/>
        <v>30743.08</v>
      </c>
      <c r="AF291" s="840">
        <f t="shared" si="204"/>
        <v>0</v>
      </c>
      <c r="AG291" s="841">
        <f t="shared" si="205"/>
        <v>-258.47999999999956</v>
      </c>
      <c r="AH291" s="838">
        <v>1</v>
      </c>
      <c r="AI291" s="841">
        <v>30743.08</v>
      </c>
    </row>
    <row r="292" spans="1:35" s="576" customFormat="1" ht="12" x14ac:dyDescent="0.2">
      <c r="A292" s="832" t="s">
        <v>289</v>
      </c>
      <c r="B292" s="832">
        <v>1</v>
      </c>
      <c r="C292" s="833">
        <v>648.77</v>
      </c>
      <c r="D292" s="833">
        <v>720.71</v>
      </c>
      <c r="E292" s="833"/>
      <c r="F292" s="833"/>
      <c r="G292" s="833"/>
      <c r="H292" s="833"/>
      <c r="I292" s="833"/>
      <c r="J292" s="833">
        <v>1100</v>
      </c>
      <c r="K292" s="833">
        <f t="shared" si="206"/>
        <v>2469.48</v>
      </c>
      <c r="L292" s="833">
        <v>1000</v>
      </c>
      <c r="M292" s="833"/>
      <c r="N292" s="835">
        <v>1000</v>
      </c>
      <c r="O292" s="836">
        <f t="shared" si="200"/>
        <v>30633.760000000002</v>
      </c>
      <c r="P292" s="837">
        <f t="shared" si="199"/>
        <v>30633.760000000002</v>
      </c>
      <c r="Q292" s="838">
        <v>1</v>
      </c>
      <c r="R292" s="839">
        <v>1385.25</v>
      </c>
      <c r="S292" s="839">
        <v>1110</v>
      </c>
      <c r="T292" s="833"/>
      <c r="U292" s="833"/>
      <c r="V292" s="833"/>
      <c r="W292" s="833"/>
      <c r="X292" s="833"/>
      <c r="Y292" s="833"/>
      <c r="Z292" s="833">
        <f t="shared" si="207"/>
        <v>2495.25</v>
      </c>
      <c r="AA292" s="833">
        <v>1000</v>
      </c>
      <c r="AB292" s="833"/>
      <c r="AC292" s="835">
        <f t="shared" si="201"/>
        <v>1000</v>
      </c>
      <c r="AD292" s="836">
        <f t="shared" si="202"/>
        <v>30943</v>
      </c>
      <c r="AE292" s="837">
        <f t="shared" si="203"/>
        <v>30943</v>
      </c>
      <c r="AF292" s="840">
        <f t="shared" si="204"/>
        <v>0</v>
      </c>
      <c r="AG292" s="841">
        <f t="shared" si="205"/>
        <v>-309.23999999999796</v>
      </c>
      <c r="AH292" s="838">
        <v>1</v>
      </c>
      <c r="AI292" s="841">
        <v>30943</v>
      </c>
    </row>
    <row r="293" spans="1:35" s="576" customFormat="1" ht="12" x14ac:dyDescent="0.2">
      <c r="A293" s="832" t="s">
        <v>289</v>
      </c>
      <c r="B293" s="832">
        <v>1</v>
      </c>
      <c r="C293" s="833">
        <v>648.77</v>
      </c>
      <c r="D293" s="833">
        <v>724.45</v>
      </c>
      <c r="E293" s="833"/>
      <c r="F293" s="833"/>
      <c r="G293" s="833"/>
      <c r="H293" s="833"/>
      <c r="I293" s="833"/>
      <c r="J293" s="833">
        <v>1100</v>
      </c>
      <c r="K293" s="833">
        <f t="shared" si="206"/>
        <v>2473.2200000000003</v>
      </c>
      <c r="L293" s="833">
        <v>1000</v>
      </c>
      <c r="M293" s="833"/>
      <c r="N293" s="835">
        <v>1000</v>
      </c>
      <c r="O293" s="836">
        <f t="shared" si="200"/>
        <v>30678.640000000003</v>
      </c>
      <c r="P293" s="837">
        <f t="shared" si="199"/>
        <v>30678.640000000003</v>
      </c>
      <c r="Q293" s="838">
        <v>1</v>
      </c>
      <c r="R293" s="839">
        <v>1357.49</v>
      </c>
      <c r="S293" s="839">
        <v>1110</v>
      </c>
      <c r="T293" s="833"/>
      <c r="U293" s="833"/>
      <c r="V293" s="833"/>
      <c r="W293" s="833"/>
      <c r="X293" s="833"/>
      <c r="Y293" s="833"/>
      <c r="Z293" s="833">
        <f t="shared" si="207"/>
        <v>2467.4899999999998</v>
      </c>
      <c r="AA293" s="833">
        <v>1000</v>
      </c>
      <c r="AB293" s="833"/>
      <c r="AC293" s="835">
        <f t="shared" si="201"/>
        <v>1000</v>
      </c>
      <c r="AD293" s="836">
        <f t="shared" si="202"/>
        <v>30609.879999999997</v>
      </c>
      <c r="AE293" s="837">
        <f t="shared" si="203"/>
        <v>30609.879999999997</v>
      </c>
      <c r="AF293" s="840">
        <f t="shared" si="204"/>
        <v>0</v>
      </c>
      <c r="AG293" s="841">
        <f t="shared" si="205"/>
        <v>68.760000000005675</v>
      </c>
      <c r="AH293" s="838">
        <v>1</v>
      </c>
      <c r="AI293" s="841">
        <v>30609.879999999997</v>
      </c>
    </row>
    <row r="294" spans="1:35" s="576" customFormat="1" ht="12" x14ac:dyDescent="0.2">
      <c r="A294" s="832" t="s">
        <v>289</v>
      </c>
      <c r="B294" s="832">
        <v>1</v>
      </c>
      <c r="C294" s="833">
        <v>648.77</v>
      </c>
      <c r="D294" s="833">
        <v>824.12000000000012</v>
      </c>
      <c r="E294" s="833"/>
      <c r="F294" s="833"/>
      <c r="G294" s="833"/>
      <c r="H294" s="833"/>
      <c r="I294" s="833"/>
      <c r="J294" s="833">
        <v>1100</v>
      </c>
      <c r="K294" s="833">
        <f t="shared" si="206"/>
        <v>2572.8900000000003</v>
      </c>
      <c r="L294" s="833">
        <v>1000</v>
      </c>
      <c r="M294" s="833"/>
      <c r="N294" s="835">
        <v>1000</v>
      </c>
      <c r="O294" s="836">
        <f t="shared" si="200"/>
        <v>31874.680000000004</v>
      </c>
      <c r="P294" s="837">
        <f t="shared" si="199"/>
        <v>31874.680000000004</v>
      </c>
      <c r="Q294" s="838">
        <v>1</v>
      </c>
      <c r="R294" s="839">
        <v>1379.61</v>
      </c>
      <c r="S294" s="839">
        <v>1110</v>
      </c>
      <c r="T294" s="833"/>
      <c r="U294" s="833"/>
      <c r="V294" s="833"/>
      <c r="W294" s="833"/>
      <c r="X294" s="833"/>
      <c r="Y294" s="833"/>
      <c r="Z294" s="833">
        <f t="shared" si="207"/>
        <v>2489.6099999999997</v>
      </c>
      <c r="AA294" s="833">
        <v>1000</v>
      </c>
      <c r="AB294" s="833"/>
      <c r="AC294" s="835">
        <f t="shared" si="201"/>
        <v>1000</v>
      </c>
      <c r="AD294" s="836">
        <f t="shared" si="202"/>
        <v>30875.319999999996</v>
      </c>
      <c r="AE294" s="837">
        <f t="shared" si="203"/>
        <v>30875.319999999996</v>
      </c>
      <c r="AF294" s="840">
        <f t="shared" si="204"/>
        <v>0</v>
      </c>
      <c r="AG294" s="841">
        <f t="shared" si="205"/>
        <v>999.36000000000786</v>
      </c>
      <c r="AH294" s="838">
        <v>1</v>
      </c>
      <c r="AI294" s="841">
        <v>30875.319999999996</v>
      </c>
    </row>
    <row r="295" spans="1:35" s="576" customFormat="1" ht="12" x14ac:dyDescent="0.2">
      <c r="A295" s="832" t="s">
        <v>289</v>
      </c>
      <c r="B295" s="832">
        <v>1</v>
      </c>
      <c r="C295" s="833">
        <v>648.77</v>
      </c>
      <c r="D295" s="833">
        <v>719.81999999999994</v>
      </c>
      <c r="E295" s="833"/>
      <c r="F295" s="833"/>
      <c r="G295" s="833"/>
      <c r="H295" s="833"/>
      <c r="I295" s="833"/>
      <c r="J295" s="833">
        <v>1100</v>
      </c>
      <c r="K295" s="833">
        <f t="shared" si="206"/>
        <v>2468.59</v>
      </c>
      <c r="L295" s="833">
        <v>1000</v>
      </c>
      <c r="M295" s="833"/>
      <c r="N295" s="835">
        <v>1000</v>
      </c>
      <c r="O295" s="836">
        <f t="shared" si="200"/>
        <v>30623.08</v>
      </c>
      <c r="P295" s="837">
        <f t="shared" si="199"/>
        <v>30623.08</v>
      </c>
      <c r="Q295" s="838">
        <v>1</v>
      </c>
      <c r="R295" s="839">
        <v>1546.7499999999998</v>
      </c>
      <c r="S295" s="839">
        <v>1110</v>
      </c>
      <c r="T295" s="833"/>
      <c r="U295" s="833"/>
      <c r="V295" s="833"/>
      <c r="W295" s="833"/>
      <c r="X295" s="833"/>
      <c r="Y295" s="833"/>
      <c r="Z295" s="833">
        <f t="shared" si="207"/>
        <v>2656.75</v>
      </c>
      <c r="AA295" s="833">
        <v>1000</v>
      </c>
      <c r="AB295" s="833"/>
      <c r="AC295" s="835">
        <f t="shared" si="201"/>
        <v>1000</v>
      </c>
      <c r="AD295" s="836">
        <f t="shared" si="202"/>
        <v>32881</v>
      </c>
      <c r="AE295" s="837">
        <f t="shared" si="203"/>
        <v>32881</v>
      </c>
      <c r="AF295" s="840">
        <f t="shared" si="204"/>
        <v>0</v>
      </c>
      <c r="AG295" s="841">
        <f t="shared" si="205"/>
        <v>-2257.9199999999983</v>
      </c>
      <c r="AH295" s="838">
        <v>1</v>
      </c>
      <c r="AI295" s="841">
        <v>32881</v>
      </c>
    </row>
    <row r="296" spans="1:35" s="576" customFormat="1" ht="12" x14ac:dyDescent="0.2">
      <c r="A296" s="832" t="s">
        <v>289</v>
      </c>
      <c r="B296" s="832">
        <v>1</v>
      </c>
      <c r="C296" s="833">
        <v>648.77</v>
      </c>
      <c r="D296" s="833">
        <v>736.48</v>
      </c>
      <c r="E296" s="833"/>
      <c r="F296" s="833"/>
      <c r="G296" s="833"/>
      <c r="H296" s="833"/>
      <c r="I296" s="833"/>
      <c r="J296" s="833">
        <v>1100</v>
      </c>
      <c r="K296" s="833">
        <f t="shared" si="206"/>
        <v>2485.25</v>
      </c>
      <c r="L296" s="833">
        <v>1000</v>
      </c>
      <c r="M296" s="833"/>
      <c r="N296" s="835">
        <v>1000</v>
      </c>
      <c r="O296" s="836">
        <f t="shared" si="200"/>
        <v>30823</v>
      </c>
      <c r="P296" s="837">
        <f t="shared" si="199"/>
        <v>30823</v>
      </c>
      <c r="Q296" s="838">
        <v>1</v>
      </c>
      <c r="R296" s="839">
        <v>1357.06</v>
      </c>
      <c r="S296" s="839">
        <v>1110</v>
      </c>
      <c r="T296" s="833"/>
      <c r="U296" s="833"/>
      <c r="V296" s="833"/>
      <c r="W296" s="833"/>
      <c r="X296" s="833"/>
      <c r="Y296" s="833"/>
      <c r="Z296" s="833">
        <f t="shared" si="207"/>
        <v>2467.06</v>
      </c>
      <c r="AA296" s="833">
        <v>1000</v>
      </c>
      <c r="AB296" s="833"/>
      <c r="AC296" s="835">
        <f t="shared" si="201"/>
        <v>1000</v>
      </c>
      <c r="AD296" s="836">
        <f t="shared" si="202"/>
        <v>30604.720000000001</v>
      </c>
      <c r="AE296" s="837">
        <f t="shared" si="203"/>
        <v>30604.720000000001</v>
      </c>
      <c r="AF296" s="840">
        <f t="shared" si="204"/>
        <v>0</v>
      </c>
      <c r="AG296" s="841">
        <f t="shared" si="205"/>
        <v>218.27999999999884</v>
      </c>
      <c r="AH296" s="838">
        <v>1</v>
      </c>
      <c r="AI296" s="841">
        <v>30604.720000000001</v>
      </c>
    </row>
    <row r="297" spans="1:35" s="576" customFormat="1" ht="12" x14ac:dyDescent="0.2">
      <c r="A297" s="832" t="s">
        <v>289</v>
      </c>
      <c r="B297" s="832">
        <v>1</v>
      </c>
      <c r="C297" s="833">
        <v>648.77</v>
      </c>
      <c r="D297" s="833">
        <v>708.72</v>
      </c>
      <c r="E297" s="833"/>
      <c r="F297" s="833"/>
      <c r="G297" s="833"/>
      <c r="H297" s="833"/>
      <c r="I297" s="833"/>
      <c r="J297" s="833">
        <v>1100</v>
      </c>
      <c r="K297" s="833">
        <f t="shared" si="206"/>
        <v>2457.4899999999998</v>
      </c>
      <c r="L297" s="833">
        <v>1000</v>
      </c>
      <c r="M297" s="833"/>
      <c r="N297" s="835">
        <v>1000</v>
      </c>
      <c r="O297" s="836">
        <f t="shared" si="200"/>
        <v>30489.879999999997</v>
      </c>
      <c r="P297" s="837">
        <f t="shared" si="199"/>
        <v>30489.879999999997</v>
      </c>
      <c r="Q297" s="838">
        <v>1</v>
      </c>
      <c r="R297" s="839">
        <v>1402.1100000000001</v>
      </c>
      <c r="S297" s="839">
        <v>1110</v>
      </c>
      <c r="T297" s="833"/>
      <c r="U297" s="833"/>
      <c r="V297" s="833"/>
      <c r="W297" s="833"/>
      <c r="X297" s="833"/>
      <c r="Y297" s="833"/>
      <c r="Z297" s="833">
        <f t="shared" si="207"/>
        <v>2512.11</v>
      </c>
      <c r="AA297" s="833">
        <v>1000</v>
      </c>
      <c r="AB297" s="833"/>
      <c r="AC297" s="835">
        <f t="shared" si="201"/>
        <v>1000</v>
      </c>
      <c r="AD297" s="836">
        <f t="shared" si="202"/>
        <v>31145.32</v>
      </c>
      <c r="AE297" s="837">
        <f t="shared" si="203"/>
        <v>31145.32</v>
      </c>
      <c r="AF297" s="840">
        <f t="shared" si="204"/>
        <v>0</v>
      </c>
      <c r="AG297" s="841">
        <f t="shared" si="205"/>
        <v>-655.44000000000233</v>
      </c>
      <c r="AH297" s="838">
        <v>1</v>
      </c>
      <c r="AI297" s="841">
        <v>31145.32</v>
      </c>
    </row>
    <row r="298" spans="1:35" s="576" customFormat="1" ht="12" x14ac:dyDescent="0.2">
      <c r="A298" s="832" t="s">
        <v>289</v>
      </c>
      <c r="B298" s="832">
        <v>1</v>
      </c>
      <c r="C298" s="833">
        <v>648.77</v>
      </c>
      <c r="D298" s="833">
        <v>730.83999999999992</v>
      </c>
      <c r="E298" s="833"/>
      <c r="F298" s="833"/>
      <c r="G298" s="833"/>
      <c r="H298" s="833"/>
      <c r="I298" s="833"/>
      <c r="J298" s="833">
        <v>1100</v>
      </c>
      <c r="K298" s="833">
        <f t="shared" si="206"/>
        <v>2479.6099999999997</v>
      </c>
      <c r="L298" s="833">
        <v>1000</v>
      </c>
      <c r="M298" s="833"/>
      <c r="N298" s="835">
        <v>1000</v>
      </c>
      <c r="O298" s="836">
        <f t="shared" si="200"/>
        <v>30755.319999999996</v>
      </c>
      <c r="P298" s="837">
        <f t="shared" si="199"/>
        <v>30755.319999999996</v>
      </c>
      <c r="Q298" s="838">
        <v>0</v>
      </c>
      <c r="R298" s="839">
        <v>0</v>
      </c>
      <c r="S298" s="839">
        <v>0</v>
      </c>
      <c r="T298" s="833"/>
      <c r="U298" s="833"/>
      <c r="V298" s="833"/>
      <c r="W298" s="833"/>
      <c r="X298" s="833"/>
      <c r="Y298" s="833"/>
      <c r="Z298" s="833">
        <f t="shared" si="207"/>
        <v>0</v>
      </c>
      <c r="AA298" s="833">
        <v>0</v>
      </c>
      <c r="AB298" s="833"/>
      <c r="AC298" s="835">
        <f t="shared" si="201"/>
        <v>0</v>
      </c>
      <c r="AD298" s="836">
        <f t="shared" si="202"/>
        <v>0</v>
      </c>
      <c r="AE298" s="837">
        <f t="shared" si="203"/>
        <v>0</v>
      </c>
      <c r="AF298" s="840">
        <f t="shared" si="204"/>
        <v>1</v>
      </c>
      <c r="AG298" s="841">
        <f t="shared" si="205"/>
        <v>30755.319999999996</v>
      </c>
      <c r="AH298" s="838">
        <v>0</v>
      </c>
      <c r="AI298" s="841">
        <v>0</v>
      </c>
    </row>
    <row r="299" spans="1:35" s="576" customFormat="1" ht="12" x14ac:dyDescent="0.2">
      <c r="A299" s="832" t="s">
        <v>289</v>
      </c>
      <c r="B299" s="832">
        <v>1</v>
      </c>
      <c r="C299" s="833">
        <v>648.77</v>
      </c>
      <c r="D299" s="833">
        <v>897.97999999999979</v>
      </c>
      <c r="E299" s="833"/>
      <c r="F299" s="833"/>
      <c r="G299" s="833"/>
      <c r="H299" s="833"/>
      <c r="I299" s="833"/>
      <c r="J299" s="833">
        <v>1100</v>
      </c>
      <c r="K299" s="833">
        <f t="shared" si="206"/>
        <v>2646.75</v>
      </c>
      <c r="L299" s="833">
        <v>1000</v>
      </c>
      <c r="M299" s="833"/>
      <c r="N299" s="835">
        <v>1000</v>
      </c>
      <c r="O299" s="836">
        <f t="shared" si="200"/>
        <v>32761</v>
      </c>
      <c r="P299" s="837">
        <f t="shared" si="199"/>
        <v>32761</v>
      </c>
      <c r="Q299" s="838">
        <v>0</v>
      </c>
      <c r="R299" s="839">
        <v>0</v>
      </c>
      <c r="S299" s="839">
        <v>0</v>
      </c>
      <c r="T299" s="833"/>
      <c r="U299" s="833"/>
      <c r="V299" s="833"/>
      <c r="W299" s="833"/>
      <c r="X299" s="833"/>
      <c r="Y299" s="833"/>
      <c r="Z299" s="833">
        <f t="shared" si="207"/>
        <v>0</v>
      </c>
      <c r="AA299" s="833">
        <v>0</v>
      </c>
      <c r="AB299" s="833"/>
      <c r="AC299" s="835">
        <f t="shared" si="201"/>
        <v>0</v>
      </c>
      <c r="AD299" s="836">
        <f t="shared" si="202"/>
        <v>0</v>
      </c>
      <c r="AE299" s="837">
        <f t="shared" si="203"/>
        <v>0</v>
      </c>
      <c r="AF299" s="840">
        <f t="shared" si="204"/>
        <v>1</v>
      </c>
      <c r="AG299" s="841">
        <f t="shared" si="205"/>
        <v>32761</v>
      </c>
      <c r="AH299" s="838">
        <v>0</v>
      </c>
      <c r="AI299" s="841">
        <v>0</v>
      </c>
    </row>
    <row r="300" spans="1:35" s="576" customFormat="1" ht="12" x14ac:dyDescent="0.2">
      <c r="A300" s="832" t="s">
        <v>289</v>
      </c>
      <c r="B300" s="832">
        <v>1</v>
      </c>
      <c r="C300" s="833">
        <v>648.77</v>
      </c>
      <c r="D300" s="833">
        <v>708.29</v>
      </c>
      <c r="E300" s="833"/>
      <c r="F300" s="833"/>
      <c r="G300" s="833"/>
      <c r="H300" s="833"/>
      <c r="I300" s="833"/>
      <c r="J300" s="833">
        <v>1100</v>
      </c>
      <c r="K300" s="833">
        <f t="shared" si="206"/>
        <v>2457.06</v>
      </c>
      <c r="L300" s="833">
        <v>1000</v>
      </c>
      <c r="M300" s="833"/>
      <c r="N300" s="835">
        <v>1000</v>
      </c>
      <c r="O300" s="836">
        <f t="shared" si="200"/>
        <v>30484.720000000001</v>
      </c>
      <c r="P300" s="837">
        <f t="shared" si="199"/>
        <v>30484.720000000001</v>
      </c>
      <c r="Q300" s="838">
        <v>0</v>
      </c>
      <c r="R300" s="839">
        <v>0</v>
      </c>
      <c r="S300" s="839">
        <v>0</v>
      </c>
      <c r="T300" s="833"/>
      <c r="U300" s="833"/>
      <c r="V300" s="833"/>
      <c r="W300" s="833"/>
      <c r="X300" s="833"/>
      <c r="Y300" s="833"/>
      <c r="Z300" s="833">
        <f t="shared" si="207"/>
        <v>0</v>
      </c>
      <c r="AA300" s="833">
        <v>0</v>
      </c>
      <c r="AB300" s="833"/>
      <c r="AC300" s="835">
        <f t="shared" si="201"/>
        <v>0</v>
      </c>
      <c r="AD300" s="836">
        <f t="shared" si="202"/>
        <v>0</v>
      </c>
      <c r="AE300" s="837">
        <f t="shared" si="203"/>
        <v>0</v>
      </c>
      <c r="AF300" s="840">
        <f t="shared" si="204"/>
        <v>1</v>
      </c>
      <c r="AG300" s="841">
        <f t="shared" si="205"/>
        <v>30484.720000000001</v>
      </c>
      <c r="AH300" s="838">
        <v>0</v>
      </c>
      <c r="AI300" s="841">
        <v>0</v>
      </c>
    </row>
    <row r="301" spans="1:35" s="576" customFormat="1" ht="12" x14ac:dyDescent="0.2">
      <c r="A301" s="832" t="s">
        <v>289</v>
      </c>
      <c r="B301" s="832">
        <v>1</v>
      </c>
      <c r="C301" s="833">
        <v>648.77</v>
      </c>
      <c r="D301" s="833">
        <v>753.34000000000015</v>
      </c>
      <c r="E301" s="833"/>
      <c r="F301" s="833"/>
      <c r="G301" s="833"/>
      <c r="H301" s="833"/>
      <c r="I301" s="833"/>
      <c r="J301" s="833">
        <v>1100</v>
      </c>
      <c r="K301" s="833">
        <f t="shared" si="206"/>
        <v>2502.11</v>
      </c>
      <c r="L301" s="833">
        <v>1000</v>
      </c>
      <c r="M301" s="833"/>
      <c r="N301" s="835">
        <v>1000</v>
      </c>
      <c r="O301" s="836">
        <f t="shared" si="200"/>
        <v>31025.32</v>
      </c>
      <c r="P301" s="837">
        <f t="shared" si="199"/>
        <v>31025.32</v>
      </c>
      <c r="Q301" s="838">
        <v>0</v>
      </c>
      <c r="R301" s="839">
        <v>0</v>
      </c>
      <c r="S301" s="839">
        <v>0</v>
      </c>
      <c r="T301" s="833"/>
      <c r="U301" s="833"/>
      <c r="V301" s="833"/>
      <c r="W301" s="833"/>
      <c r="X301" s="833"/>
      <c r="Y301" s="833"/>
      <c r="Z301" s="833">
        <f t="shared" si="207"/>
        <v>0</v>
      </c>
      <c r="AA301" s="833">
        <v>0</v>
      </c>
      <c r="AB301" s="833"/>
      <c r="AC301" s="835">
        <f t="shared" si="201"/>
        <v>0</v>
      </c>
      <c r="AD301" s="836">
        <f t="shared" si="202"/>
        <v>0</v>
      </c>
      <c r="AE301" s="837">
        <f t="shared" si="203"/>
        <v>0</v>
      </c>
      <c r="AF301" s="840">
        <f t="shared" si="204"/>
        <v>1</v>
      </c>
      <c r="AG301" s="841">
        <f t="shared" si="205"/>
        <v>31025.32</v>
      </c>
      <c r="AH301" s="838">
        <v>0</v>
      </c>
      <c r="AI301" s="841">
        <v>0</v>
      </c>
    </row>
    <row r="302" spans="1:35" s="576" customFormat="1" ht="12" x14ac:dyDescent="0.2">
      <c r="A302" s="832" t="s">
        <v>290</v>
      </c>
      <c r="B302" s="832">
        <v>1</v>
      </c>
      <c r="C302" s="833">
        <v>623.88</v>
      </c>
      <c r="D302" s="833">
        <v>708.05999999999983</v>
      </c>
      <c r="E302" s="833"/>
      <c r="F302" s="833"/>
      <c r="G302" s="833"/>
      <c r="H302" s="833"/>
      <c r="I302" s="833"/>
      <c r="J302" s="833">
        <v>1100</v>
      </c>
      <c r="K302" s="833">
        <f t="shared" si="206"/>
        <v>2431.9399999999996</v>
      </c>
      <c r="L302" s="833">
        <v>1000</v>
      </c>
      <c r="M302" s="833"/>
      <c r="N302" s="835">
        <v>1000</v>
      </c>
      <c r="O302" s="836">
        <f t="shared" si="200"/>
        <v>30183.279999999995</v>
      </c>
      <c r="P302" s="837">
        <f t="shared" si="199"/>
        <v>30183.279999999995</v>
      </c>
      <c r="Q302" s="838">
        <v>1</v>
      </c>
      <c r="R302" s="839">
        <v>1331.9399999999998</v>
      </c>
      <c r="S302" s="839">
        <v>1110</v>
      </c>
      <c r="T302" s="833"/>
      <c r="U302" s="833"/>
      <c r="V302" s="833"/>
      <c r="W302" s="833"/>
      <c r="X302" s="833"/>
      <c r="Y302" s="833"/>
      <c r="Z302" s="833">
        <f t="shared" si="207"/>
        <v>2441.9399999999996</v>
      </c>
      <c r="AA302" s="833">
        <v>1000</v>
      </c>
      <c r="AB302" s="833"/>
      <c r="AC302" s="835">
        <f t="shared" si="201"/>
        <v>1000</v>
      </c>
      <c r="AD302" s="836">
        <f t="shared" si="202"/>
        <v>30303.279999999995</v>
      </c>
      <c r="AE302" s="837">
        <f t="shared" si="203"/>
        <v>30303.279999999995</v>
      </c>
      <c r="AF302" s="840">
        <f t="shared" si="204"/>
        <v>0</v>
      </c>
      <c r="AG302" s="841">
        <f t="shared" si="205"/>
        <v>-120</v>
      </c>
      <c r="AH302" s="838">
        <v>1</v>
      </c>
      <c r="AI302" s="841">
        <v>30303.279999999995</v>
      </c>
    </row>
    <row r="303" spans="1:35" s="576" customFormat="1" ht="12" x14ac:dyDescent="0.2">
      <c r="A303" s="832" t="s">
        <v>290</v>
      </c>
      <c r="B303" s="832">
        <v>1</v>
      </c>
      <c r="C303" s="833">
        <v>623.88</v>
      </c>
      <c r="D303" s="833">
        <v>687.57999999999981</v>
      </c>
      <c r="E303" s="833"/>
      <c r="F303" s="833"/>
      <c r="G303" s="833"/>
      <c r="H303" s="833"/>
      <c r="I303" s="833"/>
      <c r="J303" s="833">
        <v>1100</v>
      </c>
      <c r="K303" s="833">
        <f t="shared" si="206"/>
        <v>2411.46</v>
      </c>
      <c r="L303" s="833">
        <v>1000</v>
      </c>
      <c r="M303" s="833"/>
      <c r="N303" s="835">
        <v>1000</v>
      </c>
      <c r="O303" s="836">
        <f t="shared" si="200"/>
        <v>29937.52</v>
      </c>
      <c r="P303" s="837">
        <f t="shared" si="199"/>
        <v>29937.52</v>
      </c>
      <c r="Q303" s="838">
        <v>1</v>
      </c>
      <c r="R303" s="839">
        <v>1311.4599999999998</v>
      </c>
      <c r="S303" s="839">
        <v>1110</v>
      </c>
      <c r="T303" s="833"/>
      <c r="U303" s="833"/>
      <c r="V303" s="833"/>
      <c r="W303" s="833"/>
      <c r="X303" s="833"/>
      <c r="Y303" s="833"/>
      <c r="Z303" s="833">
        <f t="shared" si="207"/>
        <v>2421.46</v>
      </c>
      <c r="AA303" s="833">
        <v>1000</v>
      </c>
      <c r="AB303" s="833"/>
      <c r="AC303" s="835">
        <f t="shared" si="201"/>
        <v>1000</v>
      </c>
      <c r="AD303" s="836">
        <f t="shared" si="202"/>
        <v>30057.52</v>
      </c>
      <c r="AE303" s="837">
        <f t="shared" si="203"/>
        <v>30057.52</v>
      </c>
      <c r="AF303" s="840">
        <f t="shared" si="204"/>
        <v>0</v>
      </c>
      <c r="AG303" s="841">
        <f t="shared" si="205"/>
        <v>-120</v>
      </c>
      <c r="AH303" s="838">
        <v>1</v>
      </c>
      <c r="AI303" s="841">
        <v>30057.52</v>
      </c>
    </row>
    <row r="304" spans="1:35" s="576" customFormat="1" ht="12" x14ac:dyDescent="0.2">
      <c r="A304" s="832" t="s">
        <v>290</v>
      </c>
      <c r="B304" s="832">
        <v>1</v>
      </c>
      <c r="C304" s="833">
        <v>623.88</v>
      </c>
      <c r="D304" s="833">
        <v>687.57999999999981</v>
      </c>
      <c r="E304" s="833"/>
      <c r="F304" s="833"/>
      <c r="G304" s="833"/>
      <c r="H304" s="833"/>
      <c r="I304" s="833"/>
      <c r="J304" s="833">
        <v>1100</v>
      </c>
      <c r="K304" s="833">
        <f t="shared" si="206"/>
        <v>2411.46</v>
      </c>
      <c r="L304" s="833">
        <v>1000</v>
      </c>
      <c r="M304" s="833"/>
      <c r="N304" s="835">
        <v>1000</v>
      </c>
      <c r="O304" s="836">
        <f t="shared" si="200"/>
        <v>29937.52</v>
      </c>
      <c r="P304" s="837">
        <f t="shared" si="199"/>
        <v>29937.52</v>
      </c>
      <c r="Q304" s="838">
        <v>1</v>
      </c>
      <c r="R304" s="839">
        <v>1311.4599999999998</v>
      </c>
      <c r="S304" s="839">
        <v>1110</v>
      </c>
      <c r="T304" s="833"/>
      <c r="U304" s="833"/>
      <c r="V304" s="833"/>
      <c r="W304" s="833"/>
      <c r="X304" s="833"/>
      <c r="Y304" s="833"/>
      <c r="Z304" s="833">
        <f t="shared" si="207"/>
        <v>2421.46</v>
      </c>
      <c r="AA304" s="833">
        <v>1000</v>
      </c>
      <c r="AB304" s="833"/>
      <c r="AC304" s="835">
        <f t="shared" si="201"/>
        <v>1000</v>
      </c>
      <c r="AD304" s="836">
        <f t="shared" si="202"/>
        <v>30057.52</v>
      </c>
      <c r="AE304" s="837">
        <f t="shared" si="203"/>
        <v>30057.52</v>
      </c>
      <c r="AF304" s="840">
        <f t="shared" si="204"/>
        <v>0</v>
      </c>
      <c r="AG304" s="841">
        <f t="shared" si="205"/>
        <v>-120</v>
      </c>
      <c r="AH304" s="838">
        <v>1</v>
      </c>
      <c r="AI304" s="841">
        <v>30057.52</v>
      </c>
    </row>
    <row r="305" spans="1:35" s="576" customFormat="1" ht="12" x14ac:dyDescent="0.2">
      <c r="A305" s="832" t="s">
        <v>290</v>
      </c>
      <c r="B305" s="832">
        <v>1</v>
      </c>
      <c r="C305" s="833">
        <v>623.88</v>
      </c>
      <c r="D305" s="833">
        <v>687.57999999999981</v>
      </c>
      <c r="E305" s="833"/>
      <c r="F305" s="833"/>
      <c r="G305" s="833"/>
      <c r="H305" s="833"/>
      <c r="I305" s="833"/>
      <c r="J305" s="833">
        <v>1100</v>
      </c>
      <c r="K305" s="833">
        <f t="shared" si="206"/>
        <v>2411.46</v>
      </c>
      <c r="L305" s="833">
        <v>1000</v>
      </c>
      <c r="M305" s="833"/>
      <c r="N305" s="835">
        <v>1000</v>
      </c>
      <c r="O305" s="836">
        <f t="shared" si="200"/>
        <v>29937.52</v>
      </c>
      <c r="P305" s="837">
        <f t="shared" si="199"/>
        <v>29937.52</v>
      </c>
      <c r="Q305" s="838">
        <v>1</v>
      </c>
      <c r="R305" s="839">
        <v>1311.4599999999998</v>
      </c>
      <c r="S305" s="839">
        <v>1110</v>
      </c>
      <c r="T305" s="833"/>
      <c r="U305" s="833"/>
      <c r="V305" s="833"/>
      <c r="W305" s="833"/>
      <c r="X305" s="833"/>
      <c r="Y305" s="833"/>
      <c r="Z305" s="833">
        <f t="shared" si="207"/>
        <v>2421.46</v>
      </c>
      <c r="AA305" s="833">
        <v>1000</v>
      </c>
      <c r="AB305" s="833"/>
      <c r="AC305" s="835">
        <f t="shared" si="201"/>
        <v>1000</v>
      </c>
      <c r="AD305" s="836">
        <f t="shared" si="202"/>
        <v>30057.52</v>
      </c>
      <c r="AE305" s="837">
        <f t="shared" si="203"/>
        <v>30057.52</v>
      </c>
      <c r="AF305" s="840">
        <f t="shared" si="204"/>
        <v>0</v>
      </c>
      <c r="AG305" s="841">
        <f t="shared" si="205"/>
        <v>-120</v>
      </c>
      <c r="AH305" s="838">
        <v>1</v>
      </c>
      <c r="AI305" s="841">
        <v>30057.52</v>
      </c>
    </row>
    <row r="306" spans="1:35" s="576" customFormat="1" ht="12" x14ac:dyDescent="0.2">
      <c r="A306" s="832" t="s">
        <v>290</v>
      </c>
      <c r="B306" s="832">
        <v>1</v>
      </c>
      <c r="C306" s="833">
        <v>623.88</v>
      </c>
      <c r="D306" s="833">
        <v>687.57999999999981</v>
      </c>
      <c r="E306" s="833"/>
      <c r="F306" s="833"/>
      <c r="G306" s="833"/>
      <c r="H306" s="833"/>
      <c r="I306" s="833"/>
      <c r="J306" s="833">
        <v>1100</v>
      </c>
      <c r="K306" s="833">
        <f t="shared" si="206"/>
        <v>2411.46</v>
      </c>
      <c r="L306" s="833">
        <v>1000</v>
      </c>
      <c r="M306" s="833"/>
      <c r="N306" s="835">
        <v>1000</v>
      </c>
      <c r="O306" s="836">
        <f t="shared" si="200"/>
        <v>29937.52</v>
      </c>
      <c r="P306" s="837">
        <f t="shared" si="199"/>
        <v>29937.52</v>
      </c>
      <c r="Q306" s="838">
        <v>1</v>
      </c>
      <c r="R306" s="839">
        <v>1311.4599999999998</v>
      </c>
      <c r="S306" s="839">
        <v>1110</v>
      </c>
      <c r="T306" s="833"/>
      <c r="U306" s="833"/>
      <c r="V306" s="833"/>
      <c r="W306" s="833"/>
      <c r="X306" s="833"/>
      <c r="Y306" s="833"/>
      <c r="Z306" s="833">
        <f t="shared" si="207"/>
        <v>2421.46</v>
      </c>
      <c r="AA306" s="833">
        <v>1000</v>
      </c>
      <c r="AB306" s="833"/>
      <c r="AC306" s="835">
        <f t="shared" si="201"/>
        <v>1000</v>
      </c>
      <c r="AD306" s="836">
        <f t="shared" si="202"/>
        <v>30057.52</v>
      </c>
      <c r="AE306" s="837">
        <f t="shared" si="203"/>
        <v>30057.52</v>
      </c>
      <c r="AF306" s="840">
        <f t="shared" si="204"/>
        <v>0</v>
      </c>
      <c r="AG306" s="841">
        <f t="shared" si="205"/>
        <v>-120</v>
      </c>
      <c r="AH306" s="838">
        <v>1</v>
      </c>
      <c r="AI306" s="841">
        <v>30057.52</v>
      </c>
    </row>
    <row r="307" spans="1:35" s="576" customFormat="1" ht="12" x14ac:dyDescent="0.2">
      <c r="A307" s="832" t="s">
        <v>290</v>
      </c>
      <c r="B307" s="832">
        <v>1</v>
      </c>
      <c r="C307" s="833">
        <v>623.88</v>
      </c>
      <c r="D307" s="833">
        <v>687.5899999999998</v>
      </c>
      <c r="E307" s="833"/>
      <c r="F307" s="833"/>
      <c r="G307" s="833"/>
      <c r="H307" s="833"/>
      <c r="I307" s="833"/>
      <c r="J307" s="833">
        <v>1100</v>
      </c>
      <c r="K307" s="833">
        <f t="shared" si="206"/>
        <v>2411.4699999999998</v>
      </c>
      <c r="L307" s="833">
        <v>1000</v>
      </c>
      <c r="M307" s="833"/>
      <c r="N307" s="835">
        <v>1000</v>
      </c>
      <c r="O307" s="836">
        <f t="shared" si="200"/>
        <v>29937.64</v>
      </c>
      <c r="P307" s="837">
        <f t="shared" si="199"/>
        <v>29937.64</v>
      </c>
      <c r="Q307" s="838">
        <v>1</v>
      </c>
      <c r="R307" s="839">
        <v>1311.4699999999998</v>
      </c>
      <c r="S307" s="839">
        <v>1110</v>
      </c>
      <c r="T307" s="833"/>
      <c r="U307" s="833"/>
      <c r="V307" s="833"/>
      <c r="W307" s="833"/>
      <c r="X307" s="833"/>
      <c r="Y307" s="833"/>
      <c r="Z307" s="833">
        <f t="shared" si="207"/>
        <v>2421.4699999999998</v>
      </c>
      <c r="AA307" s="833">
        <v>1000</v>
      </c>
      <c r="AB307" s="833"/>
      <c r="AC307" s="835">
        <f t="shared" si="201"/>
        <v>1000</v>
      </c>
      <c r="AD307" s="836">
        <f t="shared" si="202"/>
        <v>30057.64</v>
      </c>
      <c r="AE307" s="837">
        <f t="shared" si="203"/>
        <v>30057.64</v>
      </c>
      <c r="AF307" s="840">
        <f t="shared" si="204"/>
        <v>0</v>
      </c>
      <c r="AG307" s="841">
        <f t="shared" si="205"/>
        <v>-120</v>
      </c>
      <c r="AH307" s="838">
        <v>1</v>
      </c>
      <c r="AI307" s="841">
        <v>30057.64</v>
      </c>
    </row>
    <row r="308" spans="1:35" s="576" customFormat="1" ht="12" x14ac:dyDescent="0.2">
      <c r="A308" s="832" t="s">
        <v>290</v>
      </c>
      <c r="B308" s="832">
        <v>1</v>
      </c>
      <c r="C308" s="833">
        <v>623.88</v>
      </c>
      <c r="D308" s="833">
        <v>687.56999999999982</v>
      </c>
      <c r="E308" s="833"/>
      <c r="F308" s="833"/>
      <c r="G308" s="833"/>
      <c r="H308" s="833"/>
      <c r="I308" s="833"/>
      <c r="J308" s="833">
        <v>1100</v>
      </c>
      <c r="K308" s="833">
        <f t="shared" si="206"/>
        <v>2411.4499999999998</v>
      </c>
      <c r="L308" s="833">
        <v>1000</v>
      </c>
      <c r="M308" s="833"/>
      <c r="N308" s="835">
        <v>1000</v>
      </c>
      <c r="O308" s="836">
        <f t="shared" si="200"/>
        <v>29937.399999999998</v>
      </c>
      <c r="P308" s="837">
        <f t="shared" si="199"/>
        <v>29937.399999999998</v>
      </c>
      <c r="Q308" s="838">
        <v>1</v>
      </c>
      <c r="R308" s="839">
        <v>1311.4499999999998</v>
      </c>
      <c r="S308" s="839">
        <v>1110</v>
      </c>
      <c r="T308" s="833"/>
      <c r="U308" s="833"/>
      <c r="V308" s="833"/>
      <c r="W308" s="833"/>
      <c r="X308" s="833"/>
      <c r="Y308" s="833"/>
      <c r="Z308" s="833">
        <f t="shared" si="207"/>
        <v>2421.4499999999998</v>
      </c>
      <c r="AA308" s="833">
        <v>1000</v>
      </c>
      <c r="AB308" s="833"/>
      <c r="AC308" s="835">
        <f t="shared" si="201"/>
        <v>1000</v>
      </c>
      <c r="AD308" s="836">
        <f t="shared" si="202"/>
        <v>30057.399999999998</v>
      </c>
      <c r="AE308" s="837">
        <f t="shared" si="203"/>
        <v>30057.399999999998</v>
      </c>
      <c r="AF308" s="840">
        <f t="shared" si="204"/>
        <v>0</v>
      </c>
      <c r="AG308" s="841">
        <f t="shared" si="205"/>
        <v>-120</v>
      </c>
      <c r="AH308" s="838">
        <v>1</v>
      </c>
      <c r="AI308" s="841">
        <v>30057.399999999998</v>
      </c>
    </row>
    <row r="309" spans="1:35" s="576" customFormat="1" ht="12" x14ac:dyDescent="0.2">
      <c r="A309" s="832" t="s">
        <v>290</v>
      </c>
      <c r="B309" s="832">
        <v>1</v>
      </c>
      <c r="C309" s="833">
        <v>623.88</v>
      </c>
      <c r="D309" s="833">
        <v>690.56999999999982</v>
      </c>
      <c r="E309" s="833"/>
      <c r="F309" s="833"/>
      <c r="G309" s="833"/>
      <c r="H309" s="833"/>
      <c r="I309" s="833"/>
      <c r="J309" s="833">
        <v>1100</v>
      </c>
      <c r="K309" s="833">
        <f t="shared" si="206"/>
        <v>2414.4499999999998</v>
      </c>
      <c r="L309" s="833">
        <v>1000</v>
      </c>
      <c r="M309" s="833"/>
      <c r="N309" s="835">
        <v>1000</v>
      </c>
      <c r="O309" s="836">
        <f t="shared" si="200"/>
        <v>29973.399999999998</v>
      </c>
      <c r="P309" s="837">
        <f t="shared" si="199"/>
        <v>29973.399999999998</v>
      </c>
      <c r="Q309" s="838">
        <v>1</v>
      </c>
      <c r="R309" s="839">
        <v>1314.4499999999998</v>
      </c>
      <c r="S309" s="839">
        <v>1110</v>
      </c>
      <c r="T309" s="833"/>
      <c r="U309" s="833"/>
      <c r="V309" s="833"/>
      <c r="W309" s="833"/>
      <c r="X309" s="833"/>
      <c r="Y309" s="833"/>
      <c r="Z309" s="833">
        <f t="shared" si="207"/>
        <v>2424.4499999999998</v>
      </c>
      <c r="AA309" s="833">
        <v>1000</v>
      </c>
      <c r="AB309" s="833"/>
      <c r="AC309" s="835">
        <f t="shared" si="201"/>
        <v>1000</v>
      </c>
      <c r="AD309" s="836">
        <f t="shared" si="202"/>
        <v>30093.399999999998</v>
      </c>
      <c r="AE309" s="837">
        <f t="shared" si="203"/>
        <v>30093.399999999998</v>
      </c>
      <c r="AF309" s="840">
        <f t="shared" si="204"/>
        <v>0</v>
      </c>
      <c r="AG309" s="841">
        <f t="shared" si="205"/>
        <v>-120</v>
      </c>
      <c r="AH309" s="838">
        <v>1</v>
      </c>
      <c r="AI309" s="841">
        <v>30093.399999999998</v>
      </c>
    </row>
    <row r="310" spans="1:35" s="576" customFormat="1" ht="12" x14ac:dyDescent="0.2">
      <c r="A310" s="832" t="s">
        <v>290</v>
      </c>
      <c r="B310" s="832">
        <v>1</v>
      </c>
      <c r="C310" s="833">
        <v>623.88</v>
      </c>
      <c r="D310" s="833">
        <v>687.57999999999981</v>
      </c>
      <c r="E310" s="833"/>
      <c r="F310" s="833"/>
      <c r="G310" s="833"/>
      <c r="H310" s="833"/>
      <c r="I310" s="833"/>
      <c r="J310" s="833">
        <v>1100</v>
      </c>
      <c r="K310" s="833">
        <f t="shared" si="206"/>
        <v>2411.46</v>
      </c>
      <c r="L310" s="833">
        <v>1000</v>
      </c>
      <c r="M310" s="833"/>
      <c r="N310" s="835">
        <v>1000</v>
      </c>
      <c r="O310" s="836">
        <f t="shared" si="200"/>
        <v>29937.52</v>
      </c>
      <c r="P310" s="837">
        <f t="shared" si="199"/>
        <v>29937.52</v>
      </c>
      <c r="Q310" s="838">
        <v>1</v>
      </c>
      <c r="R310" s="839">
        <v>1311.4599999999998</v>
      </c>
      <c r="S310" s="839">
        <v>1110</v>
      </c>
      <c r="T310" s="833"/>
      <c r="U310" s="833"/>
      <c r="V310" s="833"/>
      <c r="W310" s="833"/>
      <c r="X310" s="833"/>
      <c r="Y310" s="833"/>
      <c r="Z310" s="833">
        <f t="shared" si="207"/>
        <v>2421.46</v>
      </c>
      <c r="AA310" s="833">
        <v>1000</v>
      </c>
      <c r="AB310" s="833"/>
      <c r="AC310" s="835">
        <f t="shared" si="201"/>
        <v>1000</v>
      </c>
      <c r="AD310" s="836">
        <f t="shared" si="202"/>
        <v>30057.52</v>
      </c>
      <c r="AE310" s="837">
        <f t="shared" si="203"/>
        <v>30057.52</v>
      </c>
      <c r="AF310" s="840">
        <f t="shared" si="204"/>
        <v>0</v>
      </c>
      <c r="AG310" s="841">
        <f t="shared" si="205"/>
        <v>-120</v>
      </c>
      <c r="AH310" s="838">
        <v>1</v>
      </c>
      <c r="AI310" s="841">
        <v>30057.52</v>
      </c>
    </row>
    <row r="311" spans="1:35" s="576" customFormat="1" ht="12" x14ac:dyDescent="0.2">
      <c r="A311" s="832" t="s">
        <v>290</v>
      </c>
      <c r="B311" s="832">
        <v>1</v>
      </c>
      <c r="C311" s="833">
        <v>623.88</v>
      </c>
      <c r="D311" s="833">
        <v>687.57999999999981</v>
      </c>
      <c r="E311" s="833"/>
      <c r="F311" s="833"/>
      <c r="G311" s="833"/>
      <c r="H311" s="833"/>
      <c r="I311" s="833"/>
      <c r="J311" s="833">
        <v>1100</v>
      </c>
      <c r="K311" s="833">
        <f t="shared" si="206"/>
        <v>2411.46</v>
      </c>
      <c r="L311" s="833">
        <v>1000</v>
      </c>
      <c r="M311" s="833"/>
      <c r="N311" s="835">
        <v>1000</v>
      </c>
      <c r="O311" s="836">
        <f t="shared" si="200"/>
        <v>29937.52</v>
      </c>
      <c r="P311" s="837">
        <f t="shared" si="199"/>
        <v>29937.52</v>
      </c>
      <c r="Q311" s="838">
        <v>1</v>
      </c>
      <c r="R311" s="839">
        <v>1311.4599999999998</v>
      </c>
      <c r="S311" s="839">
        <v>1110</v>
      </c>
      <c r="T311" s="833"/>
      <c r="U311" s="833"/>
      <c r="V311" s="833"/>
      <c r="W311" s="833"/>
      <c r="X311" s="833"/>
      <c r="Y311" s="833"/>
      <c r="Z311" s="833">
        <f t="shared" si="207"/>
        <v>2421.46</v>
      </c>
      <c r="AA311" s="833">
        <v>1000</v>
      </c>
      <c r="AB311" s="833"/>
      <c r="AC311" s="835">
        <f t="shared" si="201"/>
        <v>1000</v>
      </c>
      <c r="AD311" s="836">
        <f t="shared" si="202"/>
        <v>30057.52</v>
      </c>
      <c r="AE311" s="837">
        <f t="shared" si="203"/>
        <v>30057.52</v>
      </c>
      <c r="AF311" s="840">
        <f t="shared" si="204"/>
        <v>0</v>
      </c>
      <c r="AG311" s="841">
        <f t="shared" si="205"/>
        <v>-120</v>
      </c>
      <c r="AH311" s="838">
        <v>1</v>
      </c>
      <c r="AI311" s="841">
        <v>30057.52</v>
      </c>
    </row>
    <row r="312" spans="1:35" s="576" customFormat="1" ht="12" x14ac:dyDescent="0.2">
      <c r="A312" s="832" t="s">
        <v>290</v>
      </c>
      <c r="B312" s="832">
        <v>1</v>
      </c>
      <c r="C312" s="833">
        <v>623.88</v>
      </c>
      <c r="D312" s="833">
        <v>687.56999999999982</v>
      </c>
      <c r="E312" s="833"/>
      <c r="F312" s="833"/>
      <c r="G312" s="833"/>
      <c r="H312" s="833"/>
      <c r="I312" s="833"/>
      <c r="J312" s="833">
        <v>1100</v>
      </c>
      <c r="K312" s="833">
        <f t="shared" si="206"/>
        <v>2411.4499999999998</v>
      </c>
      <c r="L312" s="833">
        <v>1000</v>
      </c>
      <c r="M312" s="833"/>
      <c r="N312" s="835">
        <v>1000</v>
      </c>
      <c r="O312" s="836">
        <f t="shared" si="200"/>
        <v>29937.399999999998</v>
      </c>
      <c r="P312" s="837">
        <f t="shared" si="199"/>
        <v>29937.399999999998</v>
      </c>
      <c r="Q312" s="838">
        <v>1</v>
      </c>
      <c r="R312" s="839">
        <v>1311.4499999999998</v>
      </c>
      <c r="S312" s="839">
        <v>1110</v>
      </c>
      <c r="T312" s="833"/>
      <c r="U312" s="833"/>
      <c r="V312" s="833"/>
      <c r="W312" s="833"/>
      <c r="X312" s="833"/>
      <c r="Y312" s="833"/>
      <c r="Z312" s="833">
        <f t="shared" si="207"/>
        <v>2421.4499999999998</v>
      </c>
      <c r="AA312" s="833">
        <v>1000</v>
      </c>
      <c r="AB312" s="833"/>
      <c r="AC312" s="835">
        <f t="shared" si="201"/>
        <v>1000</v>
      </c>
      <c r="AD312" s="836">
        <f t="shared" si="202"/>
        <v>30057.399999999998</v>
      </c>
      <c r="AE312" s="837">
        <f t="shared" si="203"/>
        <v>30057.399999999998</v>
      </c>
      <c r="AF312" s="840">
        <f t="shared" si="204"/>
        <v>0</v>
      </c>
      <c r="AG312" s="841">
        <f t="shared" si="205"/>
        <v>-120</v>
      </c>
      <c r="AH312" s="838">
        <v>1</v>
      </c>
      <c r="AI312" s="841">
        <v>30057.399999999998</v>
      </c>
    </row>
    <row r="313" spans="1:35" s="576" customFormat="1" ht="12" x14ac:dyDescent="0.2">
      <c r="A313" s="832" t="s">
        <v>290</v>
      </c>
      <c r="B313" s="832">
        <v>1</v>
      </c>
      <c r="C313" s="833">
        <v>623.88</v>
      </c>
      <c r="D313" s="833">
        <v>712.92</v>
      </c>
      <c r="E313" s="833"/>
      <c r="F313" s="833"/>
      <c r="G313" s="833"/>
      <c r="H313" s="833"/>
      <c r="I313" s="833"/>
      <c r="J313" s="833">
        <v>1100</v>
      </c>
      <c r="K313" s="833">
        <f t="shared" si="206"/>
        <v>2436.8000000000002</v>
      </c>
      <c r="L313" s="833">
        <v>1000</v>
      </c>
      <c r="M313" s="833"/>
      <c r="N313" s="835">
        <v>1000</v>
      </c>
      <c r="O313" s="836">
        <f t="shared" si="200"/>
        <v>30241.600000000002</v>
      </c>
      <c r="P313" s="837">
        <f t="shared" si="199"/>
        <v>30241.600000000002</v>
      </c>
      <c r="Q313" s="838">
        <v>1</v>
      </c>
      <c r="R313" s="839">
        <v>1336.8</v>
      </c>
      <c r="S313" s="839">
        <v>1110</v>
      </c>
      <c r="T313" s="833"/>
      <c r="U313" s="833"/>
      <c r="V313" s="833"/>
      <c r="W313" s="833"/>
      <c r="X313" s="833"/>
      <c r="Y313" s="833"/>
      <c r="Z313" s="833">
        <f t="shared" si="207"/>
        <v>2446.8000000000002</v>
      </c>
      <c r="AA313" s="833">
        <v>1000</v>
      </c>
      <c r="AB313" s="833"/>
      <c r="AC313" s="835">
        <f t="shared" si="201"/>
        <v>1000</v>
      </c>
      <c r="AD313" s="836">
        <f t="shared" si="202"/>
        <v>30361.600000000002</v>
      </c>
      <c r="AE313" s="837">
        <f t="shared" si="203"/>
        <v>30361.600000000002</v>
      </c>
      <c r="AF313" s="840">
        <f t="shared" si="204"/>
        <v>0</v>
      </c>
      <c r="AG313" s="841">
        <f t="shared" si="205"/>
        <v>-120</v>
      </c>
      <c r="AH313" s="838">
        <v>1</v>
      </c>
      <c r="AI313" s="841">
        <v>30361.600000000002</v>
      </c>
    </row>
    <row r="314" spans="1:35" s="576" customFormat="1" ht="12" x14ac:dyDescent="0.2">
      <c r="A314" s="832" t="s">
        <v>290</v>
      </c>
      <c r="B314" s="832">
        <v>1</v>
      </c>
      <c r="C314" s="833">
        <v>623.88</v>
      </c>
      <c r="D314" s="833">
        <v>717.57999999999981</v>
      </c>
      <c r="E314" s="833"/>
      <c r="F314" s="833"/>
      <c r="G314" s="833"/>
      <c r="H314" s="833"/>
      <c r="I314" s="833"/>
      <c r="J314" s="833">
        <v>1100</v>
      </c>
      <c r="K314" s="833">
        <f t="shared" si="206"/>
        <v>2441.46</v>
      </c>
      <c r="L314" s="833">
        <v>1000</v>
      </c>
      <c r="M314" s="833"/>
      <c r="N314" s="835">
        <v>1000</v>
      </c>
      <c r="O314" s="836">
        <f t="shared" si="200"/>
        <v>30297.52</v>
      </c>
      <c r="P314" s="837">
        <f t="shared" si="199"/>
        <v>30297.52</v>
      </c>
      <c r="Q314" s="838">
        <v>1</v>
      </c>
      <c r="R314" s="839">
        <v>1341.4599999999998</v>
      </c>
      <c r="S314" s="839">
        <v>1110</v>
      </c>
      <c r="T314" s="833"/>
      <c r="U314" s="833"/>
      <c r="V314" s="833"/>
      <c r="W314" s="833"/>
      <c r="X314" s="833"/>
      <c r="Y314" s="833"/>
      <c r="Z314" s="833">
        <f t="shared" si="207"/>
        <v>2451.46</v>
      </c>
      <c r="AA314" s="833">
        <v>1000</v>
      </c>
      <c r="AB314" s="833"/>
      <c r="AC314" s="835">
        <f t="shared" si="201"/>
        <v>1000</v>
      </c>
      <c r="AD314" s="836">
        <f t="shared" si="202"/>
        <v>30417.52</v>
      </c>
      <c r="AE314" s="837">
        <f t="shared" si="203"/>
        <v>30417.52</v>
      </c>
      <c r="AF314" s="840">
        <f t="shared" si="204"/>
        <v>0</v>
      </c>
      <c r="AG314" s="841">
        <f t="shared" si="205"/>
        <v>-120</v>
      </c>
      <c r="AH314" s="838">
        <v>1</v>
      </c>
      <c r="AI314" s="841">
        <v>30417.52</v>
      </c>
    </row>
    <row r="315" spans="1:35" s="576" customFormat="1" ht="12" x14ac:dyDescent="0.2">
      <c r="A315" s="832" t="s">
        <v>290</v>
      </c>
      <c r="B315" s="832">
        <v>1</v>
      </c>
      <c r="C315" s="833">
        <v>623.88</v>
      </c>
      <c r="D315" s="833">
        <v>716.32999999999981</v>
      </c>
      <c r="E315" s="833"/>
      <c r="F315" s="833"/>
      <c r="G315" s="833"/>
      <c r="H315" s="833"/>
      <c r="I315" s="833"/>
      <c r="J315" s="833">
        <v>1100</v>
      </c>
      <c r="K315" s="833">
        <f t="shared" si="206"/>
        <v>2440.21</v>
      </c>
      <c r="L315" s="833">
        <v>1000</v>
      </c>
      <c r="M315" s="833"/>
      <c r="N315" s="835">
        <v>1000</v>
      </c>
      <c r="O315" s="836">
        <f t="shared" si="200"/>
        <v>30282.52</v>
      </c>
      <c r="P315" s="837">
        <f t="shared" si="199"/>
        <v>30282.52</v>
      </c>
      <c r="Q315" s="838">
        <v>1</v>
      </c>
      <c r="R315" s="839">
        <v>1340.2099999999998</v>
      </c>
      <c r="S315" s="839">
        <v>1110</v>
      </c>
      <c r="T315" s="833"/>
      <c r="U315" s="833"/>
      <c r="V315" s="833"/>
      <c r="W315" s="833"/>
      <c r="X315" s="833"/>
      <c r="Y315" s="833"/>
      <c r="Z315" s="833">
        <f t="shared" si="207"/>
        <v>2450.21</v>
      </c>
      <c r="AA315" s="833">
        <v>1000</v>
      </c>
      <c r="AB315" s="833"/>
      <c r="AC315" s="835">
        <f t="shared" si="201"/>
        <v>1000</v>
      </c>
      <c r="AD315" s="836">
        <f t="shared" si="202"/>
        <v>30402.52</v>
      </c>
      <c r="AE315" s="837">
        <f t="shared" si="203"/>
        <v>30402.52</v>
      </c>
      <c r="AF315" s="840">
        <f t="shared" si="204"/>
        <v>0</v>
      </c>
      <c r="AG315" s="841">
        <f t="shared" si="205"/>
        <v>-120</v>
      </c>
      <c r="AH315" s="838">
        <v>1</v>
      </c>
      <c r="AI315" s="841">
        <v>30402.52</v>
      </c>
    </row>
    <row r="316" spans="1:35" s="576" customFormat="1" ht="12" x14ac:dyDescent="0.2">
      <c r="A316" s="832" t="s">
        <v>290</v>
      </c>
      <c r="B316" s="832">
        <v>1</v>
      </c>
      <c r="C316" s="833">
        <v>623.88</v>
      </c>
      <c r="D316" s="833">
        <v>687.57999999999981</v>
      </c>
      <c r="E316" s="833"/>
      <c r="F316" s="833"/>
      <c r="G316" s="833"/>
      <c r="H316" s="833"/>
      <c r="I316" s="833"/>
      <c r="J316" s="833">
        <v>1100</v>
      </c>
      <c r="K316" s="833">
        <f t="shared" si="206"/>
        <v>2411.46</v>
      </c>
      <c r="L316" s="833">
        <v>1000</v>
      </c>
      <c r="M316" s="833"/>
      <c r="N316" s="835">
        <v>1000</v>
      </c>
      <c r="O316" s="836">
        <f t="shared" si="200"/>
        <v>29937.52</v>
      </c>
      <c r="P316" s="837">
        <f t="shared" si="199"/>
        <v>29937.52</v>
      </c>
      <c r="Q316" s="838">
        <v>1</v>
      </c>
      <c r="R316" s="839">
        <v>1311.4599999999998</v>
      </c>
      <c r="S316" s="839">
        <v>1110</v>
      </c>
      <c r="T316" s="833"/>
      <c r="U316" s="833"/>
      <c r="V316" s="833"/>
      <c r="W316" s="833"/>
      <c r="X316" s="833"/>
      <c r="Y316" s="833"/>
      <c r="Z316" s="833">
        <f t="shared" si="207"/>
        <v>2421.46</v>
      </c>
      <c r="AA316" s="833">
        <v>1000</v>
      </c>
      <c r="AB316" s="833"/>
      <c r="AC316" s="835">
        <f t="shared" si="201"/>
        <v>1000</v>
      </c>
      <c r="AD316" s="836">
        <f t="shared" si="202"/>
        <v>30057.52</v>
      </c>
      <c r="AE316" s="837">
        <f t="shared" si="203"/>
        <v>30057.52</v>
      </c>
      <c r="AF316" s="840">
        <f t="shared" si="204"/>
        <v>0</v>
      </c>
      <c r="AG316" s="841">
        <f t="shared" si="205"/>
        <v>-120</v>
      </c>
      <c r="AH316" s="838">
        <v>1</v>
      </c>
      <c r="AI316" s="841">
        <v>30057.52</v>
      </c>
    </row>
    <row r="317" spans="1:35" s="576" customFormat="1" ht="12" x14ac:dyDescent="0.2">
      <c r="A317" s="832" t="s">
        <v>290</v>
      </c>
      <c r="B317" s="832">
        <v>1</v>
      </c>
      <c r="C317" s="833">
        <v>623.88</v>
      </c>
      <c r="D317" s="833">
        <v>715.56999999999982</v>
      </c>
      <c r="E317" s="833"/>
      <c r="F317" s="833"/>
      <c r="G317" s="833"/>
      <c r="H317" s="833"/>
      <c r="I317" s="833"/>
      <c r="J317" s="833">
        <v>1100</v>
      </c>
      <c r="K317" s="833">
        <f t="shared" si="206"/>
        <v>2439.4499999999998</v>
      </c>
      <c r="L317" s="833">
        <v>1000</v>
      </c>
      <c r="M317" s="833"/>
      <c r="N317" s="835">
        <v>1000</v>
      </c>
      <c r="O317" s="836">
        <f t="shared" si="200"/>
        <v>30273.399999999998</v>
      </c>
      <c r="P317" s="837">
        <f t="shared" si="199"/>
        <v>30273.399999999998</v>
      </c>
      <c r="Q317" s="838">
        <v>1</v>
      </c>
      <c r="R317" s="839">
        <v>1339.4499999999998</v>
      </c>
      <c r="S317" s="839">
        <v>1110</v>
      </c>
      <c r="T317" s="833"/>
      <c r="U317" s="833"/>
      <c r="V317" s="833"/>
      <c r="W317" s="833"/>
      <c r="X317" s="833"/>
      <c r="Y317" s="833"/>
      <c r="Z317" s="833">
        <f t="shared" si="207"/>
        <v>2449.4499999999998</v>
      </c>
      <c r="AA317" s="833">
        <v>1000</v>
      </c>
      <c r="AB317" s="833"/>
      <c r="AC317" s="835">
        <f t="shared" si="201"/>
        <v>1000</v>
      </c>
      <c r="AD317" s="836">
        <f t="shared" si="202"/>
        <v>30393.399999999998</v>
      </c>
      <c r="AE317" s="837">
        <f t="shared" si="203"/>
        <v>30393.399999999998</v>
      </c>
      <c r="AF317" s="840">
        <f t="shared" si="204"/>
        <v>0</v>
      </c>
      <c r="AG317" s="841">
        <f t="shared" si="205"/>
        <v>-120</v>
      </c>
      <c r="AH317" s="838">
        <v>1</v>
      </c>
      <c r="AI317" s="841">
        <v>30393.399999999998</v>
      </c>
    </row>
    <row r="318" spans="1:35" s="576" customFormat="1" ht="12" x14ac:dyDescent="0.2">
      <c r="A318" s="832" t="s">
        <v>290</v>
      </c>
      <c r="B318" s="832">
        <v>1</v>
      </c>
      <c r="C318" s="833">
        <v>623.88</v>
      </c>
      <c r="D318" s="833">
        <v>687.57999999999981</v>
      </c>
      <c r="E318" s="833"/>
      <c r="F318" s="833"/>
      <c r="G318" s="833"/>
      <c r="H318" s="833"/>
      <c r="I318" s="833"/>
      <c r="J318" s="833">
        <v>1100</v>
      </c>
      <c r="K318" s="833">
        <f t="shared" si="206"/>
        <v>2411.46</v>
      </c>
      <c r="L318" s="833">
        <v>1000</v>
      </c>
      <c r="M318" s="833"/>
      <c r="N318" s="835">
        <v>1000</v>
      </c>
      <c r="O318" s="836">
        <f t="shared" si="200"/>
        <v>29937.52</v>
      </c>
      <c r="P318" s="837">
        <f t="shared" si="199"/>
        <v>29937.52</v>
      </c>
      <c r="Q318" s="838">
        <v>1</v>
      </c>
      <c r="R318" s="839">
        <v>1311.4499999999998</v>
      </c>
      <c r="S318" s="839">
        <v>1110</v>
      </c>
      <c r="T318" s="833"/>
      <c r="U318" s="833"/>
      <c r="V318" s="833"/>
      <c r="W318" s="833"/>
      <c r="X318" s="833"/>
      <c r="Y318" s="833"/>
      <c r="Z318" s="833">
        <f t="shared" si="207"/>
        <v>2421.4499999999998</v>
      </c>
      <c r="AA318" s="833">
        <v>1000</v>
      </c>
      <c r="AB318" s="833"/>
      <c r="AC318" s="835">
        <f t="shared" si="201"/>
        <v>1000</v>
      </c>
      <c r="AD318" s="836">
        <f t="shared" si="202"/>
        <v>30057.399999999998</v>
      </c>
      <c r="AE318" s="837">
        <f t="shared" si="203"/>
        <v>30057.399999999998</v>
      </c>
      <c r="AF318" s="840">
        <f t="shared" si="204"/>
        <v>0</v>
      </c>
      <c r="AG318" s="841">
        <f t="shared" si="205"/>
        <v>-119.87999999999738</v>
      </c>
      <c r="AH318" s="838">
        <v>1</v>
      </c>
      <c r="AI318" s="841">
        <v>30057.399999999998</v>
      </c>
    </row>
    <row r="319" spans="1:35" s="576" customFormat="1" ht="12" x14ac:dyDescent="0.2">
      <c r="A319" s="832" t="s">
        <v>290</v>
      </c>
      <c r="B319" s="832">
        <v>1</v>
      </c>
      <c r="C319" s="833">
        <v>623.88</v>
      </c>
      <c r="D319" s="833">
        <v>687.56999999999982</v>
      </c>
      <c r="E319" s="833"/>
      <c r="F319" s="833"/>
      <c r="G319" s="833"/>
      <c r="H319" s="833"/>
      <c r="I319" s="833"/>
      <c r="J319" s="833">
        <v>1100</v>
      </c>
      <c r="K319" s="833">
        <f t="shared" si="206"/>
        <v>2411.4499999999998</v>
      </c>
      <c r="L319" s="833">
        <v>1000</v>
      </c>
      <c r="M319" s="833"/>
      <c r="N319" s="835">
        <v>1000</v>
      </c>
      <c r="O319" s="836">
        <f t="shared" si="200"/>
        <v>29937.399999999998</v>
      </c>
      <c r="P319" s="837">
        <f t="shared" si="199"/>
        <v>29937.399999999998</v>
      </c>
      <c r="Q319" s="838">
        <v>1</v>
      </c>
      <c r="R319" s="839">
        <v>1311.4599999999998</v>
      </c>
      <c r="S319" s="839">
        <v>1110</v>
      </c>
      <c r="T319" s="833"/>
      <c r="U319" s="833"/>
      <c r="V319" s="833"/>
      <c r="W319" s="833"/>
      <c r="X319" s="833"/>
      <c r="Y319" s="833"/>
      <c r="Z319" s="833">
        <f t="shared" si="207"/>
        <v>2421.46</v>
      </c>
      <c r="AA319" s="833">
        <v>1000</v>
      </c>
      <c r="AB319" s="833"/>
      <c r="AC319" s="835">
        <f t="shared" si="201"/>
        <v>1000</v>
      </c>
      <c r="AD319" s="836">
        <f t="shared" si="202"/>
        <v>30057.52</v>
      </c>
      <c r="AE319" s="837">
        <f t="shared" si="203"/>
        <v>30057.52</v>
      </c>
      <c r="AF319" s="840">
        <f t="shared" si="204"/>
        <v>0</v>
      </c>
      <c r="AG319" s="841">
        <f t="shared" si="205"/>
        <v>-120.12000000000262</v>
      </c>
      <c r="AH319" s="838">
        <v>1</v>
      </c>
      <c r="AI319" s="841">
        <v>30057.52</v>
      </c>
    </row>
    <row r="320" spans="1:35" s="576" customFormat="1" ht="12" x14ac:dyDescent="0.2">
      <c r="A320" s="832" t="s">
        <v>290</v>
      </c>
      <c r="B320" s="832">
        <v>1</v>
      </c>
      <c r="C320" s="833">
        <v>623.88</v>
      </c>
      <c r="D320" s="833">
        <v>687.57999999999981</v>
      </c>
      <c r="E320" s="833"/>
      <c r="F320" s="833"/>
      <c r="G320" s="833"/>
      <c r="H320" s="833"/>
      <c r="I320" s="833"/>
      <c r="J320" s="833">
        <v>1100</v>
      </c>
      <c r="K320" s="833">
        <f t="shared" si="206"/>
        <v>2411.46</v>
      </c>
      <c r="L320" s="833">
        <v>1000</v>
      </c>
      <c r="M320" s="833"/>
      <c r="N320" s="835">
        <v>1000</v>
      </c>
      <c r="O320" s="836">
        <f t="shared" si="200"/>
        <v>29937.52</v>
      </c>
      <c r="P320" s="837">
        <f t="shared" si="199"/>
        <v>29937.52</v>
      </c>
      <c r="Q320" s="838">
        <v>1</v>
      </c>
      <c r="R320" s="839">
        <v>1311.4499999999998</v>
      </c>
      <c r="S320" s="839">
        <v>1110</v>
      </c>
      <c r="T320" s="833"/>
      <c r="U320" s="833"/>
      <c r="V320" s="833"/>
      <c r="W320" s="833"/>
      <c r="X320" s="833"/>
      <c r="Y320" s="833"/>
      <c r="Z320" s="833">
        <f t="shared" si="207"/>
        <v>2421.4499999999998</v>
      </c>
      <c r="AA320" s="833">
        <v>1000</v>
      </c>
      <c r="AB320" s="833"/>
      <c r="AC320" s="835">
        <f t="shared" si="201"/>
        <v>1000</v>
      </c>
      <c r="AD320" s="836">
        <f t="shared" si="202"/>
        <v>30057.399999999998</v>
      </c>
      <c r="AE320" s="837">
        <f t="shared" si="203"/>
        <v>30057.399999999998</v>
      </c>
      <c r="AF320" s="840">
        <f t="shared" si="204"/>
        <v>0</v>
      </c>
      <c r="AG320" s="841">
        <f t="shared" si="205"/>
        <v>-119.87999999999738</v>
      </c>
      <c r="AH320" s="838">
        <v>1</v>
      </c>
      <c r="AI320" s="841">
        <v>30057.399999999998</v>
      </c>
    </row>
    <row r="321" spans="1:35" s="576" customFormat="1" ht="12" x14ac:dyDescent="0.2">
      <c r="A321" s="832" t="s">
        <v>290</v>
      </c>
      <c r="B321" s="832">
        <v>1</v>
      </c>
      <c r="C321" s="833">
        <v>623.88</v>
      </c>
      <c r="D321" s="833">
        <v>687.56999999999982</v>
      </c>
      <c r="E321" s="833"/>
      <c r="F321" s="833"/>
      <c r="G321" s="833"/>
      <c r="H321" s="833"/>
      <c r="I321" s="833"/>
      <c r="J321" s="833">
        <v>1100</v>
      </c>
      <c r="K321" s="833">
        <f t="shared" si="206"/>
        <v>2411.4499999999998</v>
      </c>
      <c r="L321" s="833">
        <v>1000</v>
      </c>
      <c r="M321" s="833"/>
      <c r="N321" s="835">
        <v>1000</v>
      </c>
      <c r="O321" s="836">
        <f t="shared" si="200"/>
        <v>29937.399999999998</v>
      </c>
      <c r="P321" s="837">
        <f t="shared" si="199"/>
        <v>29937.399999999998</v>
      </c>
      <c r="Q321" s="838">
        <v>1</v>
      </c>
      <c r="R321" s="839">
        <v>1314.4699999999998</v>
      </c>
      <c r="S321" s="839">
        <v>1110</v>
      </c>
      <c r="T321" s="833"/>
      <c r="U321" s="833"/>
      <c r="V321" s="833"/>
      <c r="W321" s="833"/>
      <c r="X321" s="833"/>
      <c r="Y321" s="833"/>
      <c r="Z321" s="833">
        <f t="shared" si="207"/>
        <v>2424.4699999999998</v>
      </c>
      <c r="AA321" s="833">
        <v>1000</v>
      </c>
      <c r="AB321" s="833"/>
      <c r="AC321" s="835">
        <f t="shared" si="201"/>
        <v>1000</v>
      </c>
      <c r="AD321" s="836">
        <f t="shared" si="202"/>
        <v>30093.64</v>
      </c>
      <c r="AE321" s="837">
        <f t="shared" si="203"/>
        <v>30093.64</v>
      </c>
      <c r="AF321" s="840">
        <f t="shared" si="204"/>
        <v>0</v>
      </c>
      <c r="AG321" s="841">
        <f t="shared" si="205"/>
        <v>-156.2400000000016</v>
      </c>
      <c r="AH321" s="838">
        <v>1</v>
      </c>
      <c r="AI321" s="841">
        <v>30093.64</v>
      </c>
    </row>
    <row r="322" spans="1:35" s="576" customFormat="1" ht="12" x14ac:dyDescent="0.2">
      <c r="A322" s="832" t="s">
        <v>290</v>
      </c>
      <c r="B322" s="832">
        <v>1</v>
      </c>
      <c r="C322" s="833">
        <v>623.88</v>
      </c>
      <c r="D322" s="833">
        <v>690.5899999999998</v>
      </c>
      <c r="E322" s="833"/>
      <c r="F322" s="833"/>
      <c r="G322" s="833"/>
      <c r="H322" s="833"/>
      <c r="I322" s="833"/>
      <c r="J322" s="833">
        <v>1100</v>
      </c>
      <c r="K322" s="833">
        <f t="shared" si="206"/>
        <v>2414.4699999999998</v>
      </c>
      <c r="L322" s="833">
        <v>1000</v>
      </c>
      <c r="M322" s="833"/>
      <c r="N322" s="835">
        <v>1000</v>
      </c>
      <c r="O322" s="836">
        <f t="shared" si="200"/>
        <v>29973.64</v>
      </c>
      <c r="P322" s="837">
        <f t="shared" si="199"/>
        <v>29973.64</v>
      </c>
      <c r="Q322" s="838">
        <v>1</v>
      </c>
      <c r="R322" s="839">
        <v>1311.4599999999998</v>
      </c>
      <c r="S322" s="839">
        <v>1110</v>
      </c>
      <c r="T322" s="833"/>
      <c r="U322" s="833"/>
      <c r="V322" s="833"/>
      <c r="W322" s="833"/>
      <c r="X322" s="833"/>
      <c r="Y322" s="833"/>
      <c r="Z322" s="833">
        <f t="shared" si="207"/>
        <v>2421.46</v>
      </c>
      <c r="AA322" s="833">
        <v>1000</v>
      </c>
      <c r="AB322" s="833"/>
      <c r="AC322" s="835">
        <f t="shared" si="201"/>
        <v>1000</v>
      </c>
      <c r="AD322" s="836">
        <f t="shared" si="202"/>
        <v>30057.52</v>
      </c>
      <c r="AE322" s="837">
        <f t="shared" si="203"/>
        <v>30057.52</v>
      </c>
      <c r="AF322" s="840">
        <f t="shared" si="204"/>
        <v>0</v>
      </c>
      <c r="AG322" s="841">
        <f t="shared" si="205"/>
        <v>-83.880000000001019</v>
      </c>
      <c r="AH322" s="838">
        <v>1</v>
      </c>
      <c r="AI322" s="841">
        <v>30057.52</v>
      </c>
    </row>
    <row r="323" spans="1:35" s="576" customFormat="1" ht="12" x14ac:dyDescent="0.2">
      <c r="A323" s="832" t="s">
        <v>290</v>
      </c>
      <c r="B323" s="832">
        <v>1</v>
      </c>
      <c r="C323" s="833">
        <v>623.88</v>
      </c>
      <c r="D323" s="833">
        <v>687.57999999999981</v>
      </c>
      <c r="E323" s="833"/>
      <c r="F323" s="833"/>
      <c r="G323" s="833"/>
      <c r="H323" s="833"/>
      <c r="I323" s="833"/>
      <c r="J323" s="833">
        <v>1100</v>
      </c>
      <c r="K323" s="833">
        <f t="shared" si="206"/>
        <v>2411.46</v>
      </c>
      <c r="L323" s="833">
        <v>1000</v>
      </c>
      <c r="M323" s="833"/>
      <c r="N323" s="835">
        <v>1000</v>
      </c>
      <c r="O323" s="836">
        <f t="shared" si="200"/>
        <v>29937.52</v>
      </c>
      <c r="P323" s="837">
        <f t="shared" si="199"/>
        <v>29937.52</v>
      </c>
      <c r="Q323" s="838">
        <v>1</v>
      </c>
      <c r="R323" s="839">
        <v>1380.6499999999999</v>
      </c>
      <c r="S323" s="839">
        <v>1110</v>
      </c>
      <c r="T323" s="833"/>
      <c r="U323" s="833"/>
      <c r="V323" s="833"/>
      <c r="W323" s="833"/>
      <c r="X323" s="833"/>
      <c r="Y323" s="833"/>
      <c r="Z323" s="833">
        <f t="shared" si="207"/>
        <v>2490.6499999999996</v>
      </c>
      <c r="AA323" s="833">
        <v>1000</v>
      </c>
      <c r="AB323" s="833"/>
      <c r="AC323" s="835">
        <f t="shared" si="201"/>
        <v>1000</v>
      </c>
      <c r="AD323" s="836">
        <f t="shared" si="202"/>
        <v>30887.799999999996</v>
      </c>
      <c r="AE323" s="837">
        <f t="shared" si="203"/>
        <v>30887.799999999996</v>
      </c>
      <c r="AF323" s="840">
        <f t="shared" si="204"/>
        <v>0</v>
      </c>
      <c r="AG323" s="841">
        <f t="shared" si="205"/>
        <v>-950.2799999999952</v>
      </c>
      <c r="AH323" s="838">
        <v>1</v>
      </c>
      <c r="AI323" s="841">
        <v>30887.799999999996</v>
      </c>
    </row>
    <row r="324" spans="1:35" s="576" customFormat="1" ht="12" x14ac:dyDescent="0.2">
      <c r="A324" s="832" t="s">
        <v>290</v>
      </c>
      <c r="B324" s="832">
        <v>1</v>
      </c>
      <c r="C324" s="833">
        <v>623.88</v>
      </c>
      <c r="D324" s="833">
        <v>708.05999999999983</v>
      </c>
      <c r="E324" s="833"/>
      <c r="F324" s="833"/>
      <c r="G324" s="833"/>
      <c r="H324" s="833"/>
      <c r="I324" s="833"/>
      <c r="J324" s="833">
        <v>1100</v>
      </c>
      <c r="K324" s="833">
        <f t="shared" si="206"/>
        <v>2431.9399999999996</v>
      </c>
      <c r="L324" s="833">
        <v>1000</v>
      </c>
      <c r="M324" s="833"/>
      <c r="N324" s="835">
        <v>1000</v>
      </c>
      <c r="O324" s="836">
        <f t="shared" si="200"/>
        <v>30183.279999999995</v>
      </c>
      <c r="P324" s="837">
        <f t="shared" si="199"/>
        <v>30183.279999999995</v>
      </c>
      <c r="Q324" s="838">
        <v>1</v>
      </c>
      <c r="R324" s="839">
        <v>1311.4699999999998</v>
      </c>
      <c r="S324" s="839">
        <v>1110</v>
      </c>
      <c r="T324" s="833"/>
      <c r="U324" s="833"/>
      <c r="V324" s="833"/>
      <c r="W324" s="833"/>
      <c r="X324" s="833"/>
      <c r="Y324" s="833"/>
      <c r="Z324" s="833">
        <f t="shared" si="207"/>
        <v>2421.4699999999998</v>
      </c>
      <c r="AA324" s="833">
        <v>1000</v>
      </c>
      <c r="AB324" s="833"/>
      <c r="AC324" s="835">
        <f t="shared" si="201"/>
        <v>1000</v>
      </c>
      <c r="AD324" s="836">
        <f t="shared" si="202"/>
        <v>30057.64</v>
      </c>
      <c r="AE324" s="837">
        <f t="shared" si="203"/>
        <v>30057.64</v>
      </c>
      <c r="AF324" s="840">
        <f t="shared" si="204"/>
        <v>0</v>
      </c>
      <c r="AG324" s="841">
        <f t="shared" si="205"/>
        <v>125.63999999999578</v>
      </c>
      <c r="AH324" s="838">
        <v>1</v>
      </c>
      <c r="AI324" s="841">
        <v>30057.64</v>
      </c>
    </row>
    <row r="325" spans="1:35" s="576" customFormat="1" ht="12" x14ac:dyDescent="0.2">
      <c r="A325" s="832" t="s">
        <v>290</v>
      </c>
      <c r="B325" s="832">
        <v>1</v>
      </c>
      <c r="C325" s="833">
        <v>623.88</v>
      </c>
      <c r="D325" s="833">
        <v>756.76999999999987</v>
      </c>
      <c r="E325" s="833"/>
      <c r="F325" s="833"/>
      <c r="G325" s="833"/>
      <c r="H325" s="833"/>
      <c r="I325" s="833"/>
      <c r="J325" s="833">
        <v>1100</v>
      </c>
      <c r="K325" s="833">
        <f t="shared" si="206"/>
        <v>2480.6499999999996</v>
      </c>
      <c r="L325" s="833">
        <v>1000</v>
      </c>
      <c r="M325" s="833"/>
      <c r="N325" s="835">
        <v>1000</v>
      </c>
      <c r="O325" s="836">
        <f t="shared" si="200"/>
        <v>30767.799999999996</v>
      </c>
      <c r="P325" s="837">
        <f t="shared" si="199"/>
        <v>30767.799999999996</v>
      </c>
      <c r="Q325" s="838">
        <v>1</v>
      </c>
      <c r="R325" s="839">
        <v>1311.4599999999998</v>
      </c>
      <c r="S325" s="839">
        <v>1110</v>
      </c>
      <c r="T325" s="833"/>
      <c r="U325" s="833"/>
      <c r="V325" s="833"/>
      <c r="W325" s="833"/>
      <c r="X325" s="833"/>
      <c r="Y325" s="833"/>
      <c r="Z325" s="833">
        <f t="shared" si="207"/>
        <v>2421.46</v>
      </c>
      <c r="AA325" s="833">
        <v>1000</v>
      </c>
      <c r="AB325" s="833"/>
      <c r="AC325" s="835">
        <f t="shared" si="201"/>
        <v>1000</v>
      </c>
      <c r="AD325" s="836">
        <f t="shared" si="202"/>
        <v>30057.52</v>
      </c>
      <c r="AE325" s="837">
        <f t="shared" si="203"/>
        <v>30057.52</v>
      </c>
      <c r="AF325" s="840">
        <f t="shared" si="204"/>
        <v>0</v>
      </c>
      <c r="AG325" s="841">
        <f t="shared" si="205"/>
        <v>710.2799999999952</v>
      </c>
      <c r="AH325" s="838">
        <v>1</v>
      </c>
      <c r="AI325" s="841">
        <v>30057.52</v>
      </c>
    </row>
    <row r="326" spans="1:35" s="576" customFormat="1" ht="12" x14ac:dyDescent="0.2">
      <c r="A326" s="832" t="s">
        <v>290</v>
      </c>
      <c r="B326" s="832">
        <v>1</v>
      </c>
      <c r="C326" s="833">
        <v>623.88</v>
      </c>
      <c r="D326" s="833">
        <v>687.5899999999998</v>
      </c>
      <c r="E326" s="833"/>
      <c r="F326" s="833"/>
      <c r="G326" s="833"/>
      <c r="H326" s="833"/>
      <c r="I326" s="833"/>
      <c r="J326" s="833">
        <v>1100</v>
      </c>
      <c r="K326" s="833">
        <f t="shared" si="206"/>
        <v>2411.4699999999998</v>
      </c>
      <c r="L326" s="833">
        <v>1000</v>
      </c>
      <c r="M326" s="833"/>
      <c r="N326" s="835">
        <v>1000</v>
      </c>
      <c r="O326" s="836">
        <f t="shared" si="200"/>
        <v>29937.64</v>
      </c>
      <c r="P326" s="837">
        <f t="shared" si="199"/>
        <v>29937.64</v>
      </c>
      <c r="Q326" s="838">
        <v>1</v>
      </c>
      <c r="R326" s="839">
        <v>1340.2199999999998</v>
      </c>
      <c r="S326" s="839">
        <v>1110</v>
      </c>
      <c r="T326" s="833"/>
      <c r="U326" s="833"/>
      <c r="V326" s="833"/>
      <c r="W326" s="833"/>
      <c r="X326" s="833"/>
      <c r="Y326" s="833"/>
      <c r="Z326" s="833">
        <f t="shared" si="207"/>
        <v>2450.2199999999998</v>
      </c>
      <c r="AA326" s="833">
        <v>1000</v>
      </c>
      <c r="AB326" s="833"/>
      <c r="AC326" s="835">
        <f t="shared" si="201"/>
        <v>1000</v>
      </c>
      <c r="AD326" s="836">
        <f t="shared" si="202"/>
        <v>30402.639999999999</v>
      </c>
      <c r="AE326" s="837">
        <f t="shared" si="203"/>
        <v>30402.639999999999</v>
      </c>
      <c r="AF326" s="840">
        <f t="shared" si="204"/>
        <v>0</v>
      </c>
      <c r="AG326" s="841">
        <f t="shared" si="205"/>
        <v>-465</v>
      </c>
      <c r="AH326" s="838">
        <v>1</v>
      </c>
      <c r="AI326" s="841">
        <v>30402.639999999999</v>
      </c>
    </row>
    <row r="327" spans="1:35" s="576" customFormat="1" ht="12" x14ac:dyDescent="0.2">
      <c r="A327" s="832" t="s">
        <v>290</v>
      </c>
      <c r="B327" s="832">
        <v>1</v>
      </c>
      <c r="C327" s="833">
        <v>623.88</v>
      </c>
      <c r="D327" s="833">
        <v>687.57999999999981</v>
      </c>
      <c r="E327" s="833"/>
      <c r="F327" s="833"/>
      <c r="G327" s="833"/>
      <c r="H327" s="833"/>
      <c r="I327" s="833"/>
      <c r="J327" s="833">
        <v>1100</v>
      </c>
      <c r="K327" s="833">
        <f t="shared" si="206"/>
        <v>2411.46</v>
      </c>
      <c r="L327" s="833">
        <v>1000</v>
      </c>
      <c r="M327" s="833"/>
      <c r="N327" s="835">
        <v>1000</v>
      </c>
      <c r="O327" s="836">
        <f t="shared" si="200"/>
        <v>29937.52</v>
      </c>
      <c r="P327" s="837">
        <f t="shared" si="199"/>
        <v>29937.52</v>
      </c>
      <c r="Q327" s="838">
        <v>1</v>
      </c>
      <c r="R327" s="839">
        <v>1311.4599999999998</v>
      </c>
      <c r="S327" s="839">
        <v>1110</v>
      </c>
      <c r="T327" s="833"/>
      <c r="U327" s="833"/>
      <c r="V327" s="833"/>
      <c r="W327" s="833"/>
      <c r="X327" s="833"/>
      <c r="Y327" s="833"/>
      <c r="Z327" s="833">
        <f t="shared" si="207"/>
        <v>2421.46</v>
      </c>
      <c r="AA327" s="833">
        <v>1000</v>
      </c>
      <c r="AB327" s="833"/>
      <c r="AC327" s="835">
        <f t="shared" si="201"/>
        <v>1000</v>
      </c>
      <c r="AD327" s="836">
        <f t="shared" si="202"/>
        <v>30057.52</v>
      </c>
      <c r="AE327" s="837">
        <f t="shared" si="203"/>
        <v>30057.52</v>
      </c>
      <c r="AF327" s="840">
        <f t="shared" si="204"/>
        <v>0</v>
      </c>
      <c r="AG327" s="841">
        <f t="shared" si="205"/>
        <v>-120</v>
      </c>
      <c r="AH327" s="838">
        <v>1</v>
      </c>
      <c r="AI327" s="841">
        <v>30057.52</v>
      </c>
    </row>
    <row r="328" spans="1:35" s="576" customFormat="1" ht="12" x14ac:dyDescent="0.2">
      <c r="A328" s="832" t="s">
        <v>290</v>
      </c>
      <c r="B328" s="832">
        <v>1</v>
      </c>
      <c r="C328" s="833">
        <v>623.88</v>
      </c>
      <c r="D328" s="833">
        <v>716.3399999999998</v>
      </c>
      <c r="E328" s="833"/>
      <c r="F328" s="833"/>
      <c r="G328" s="833"/>
      <c r="H328" s="833"/>
      <c r="I328" s="833"/>
      <c r="J328" s="833">
        <v>1100</v>
      </c>
      <c r="K328" s="833">
        <f t="shared" si="206"/>
        <v>2440.2199999999998</v>
      </c>
      <c r="L328" s="833">
        <v>1000</v>
      </c>
      <c r="M328" s="833"/>
      <c r="N328" s="835">
        <v>1000</v>
      </c>
      <c r="O328" s="836">
        <f t="shared" si="200"/>
        <v>30282.639999999999</v>
      </c>
      <c r="P328" s="837">
        <f t="shared" si="199"/>
        <v>30282.639999999999</v>
      </c>
      <c r="Q328" s="838">
        <v>1</v>
      </c>
      <c r="R328" s="839">
        <v>1311.4599999999998</v>
      </c>
      <c r="S328" s="839">
        <v>1110</v>
      </c>
      <c r="T328" s="833"/>
      <c r="U328" s="833"/>
      <c r="V328" s="833"/>
      <c r="W328" s="833"/>
      <c r="X328" s="833"/>
      <c r="Y328" s="833"/>
      <c r="Z328" s="833">
        <f t="shared" si="207"/>
        <v>2421.46</v>
      </c>
      <c r="AA328" s="833">
        <v>1000</v>
      </c>
      <c r="AB328" s="833"/>
      <c r="AC328" s="835">
        <f t="shared" si="201"/>
        <v>1000</v>
      </c>
      <c r="AD328" s="836">
        <f t="shared" si="202"/>
        <v>30057.52</v>
      </c>
      <c r="AE328" s="837">
        <f t="shared" si="203"/>
        <v>30057.52</v>
      </c>
      <c r="AF328" s="840">
        <f t="shared" si="204"/>
        <v>0</v>
      </c>
      <c r="AG328" s="841">
        <f t="shared" si="205"/>
        <v>225.11999999999898</v>
      </c>
      <c r="AH328" s="838">
        <v>1</v>
      </c>
      <c r="AI328" s="841">
        <v>30057.52</v>
      </c>
    </row>
    <row r="329" spans="1:35" s="576" customFormat="1" ht="12" x14ac:dyDescent="0.2">
      <c r="A329" s="832" t="s">
        <v>290</v>
      </c>
      <c r="B329" s="832">
        <v>1</v>
      </c>
      <c r="C329" s="833">
        <v>623.88</v>
      </c>
      <c r="D329" s="833">
        <v>687.57999999999981</v>
      </c>
      <c r="E329" s="833"/>
      <c r="F329" s="833"/>
      <c r="G329" s="833"/>
      <c r="H329" s="833"/>
      <c r="I329" s="833"/>
      <c r="J329" s="833">
        <v>1100</v>
      </c>
      <c r="K329" s="833">
        <f t="shared" si="206"/>
        <v>2411.46</v>
      </c>
      <c r="L329" s="833">
        <v>1000</v>
      </c>
      <c r="M329" s="833"/>
      <c r="N329" s="835">
        <v>1000</v>
      </c>
      <c r="O329" s="836">
        <f t="shared" si="200"/>
        <v>29937.52</v>
      </c>
      <c r="P329" s="837">
        <f t="shared" si="199"/>
        <v>29937.52</v>
      </c>
      <c r="Q329" s="838">
        <v>1</v>
      </c>
      <c r="R329" s="839">
        <v>1334.9399999999998</v>
      </c>
      <c r="S329" s="839">
        <v>1110</v>
      </c>
      <c r="T329" s="833"/>
      <c r="U329" s="833"/>
      <c r="V329" s="833"/>
      <c r="W329" s="833"/>
      <c r="X329" s="833"/>
      <c r="Y329" s="833"/>
      <c r="Z329" s="833">
        <f t="shared" si="207"/>
        <v>2444.9399999999996</v>
      </c>
      <c r="AA329" s="833">
        <v>1000</v>
      </c>
      <c r="AB329" s="833"/>
      <c r="AC329" s="835">
        <f t="shared" si="201"/>
        <v>1000</v>
      </c>
      <c r="AD329" s="836">
        <f t="shared" si="202"/>
        <v>30339.279999999995</v>
      </c>
      <c r="AE329" s="837">
        <f t="shared" si="203"/>
        <v>30339.279999999995</v>
      </c>
      <c r="AF329" s="840">
        <f t="shared" si="204"/>
        <v>0</v>
      </c>
      <c r="AG329" s="841">
        <f t="shared" si="205"/>
        <v>-401.75999999999476</v>
      </c>
      <c r="AH329" s="838">
        <v>1</v>
      </c>
      <c r="AI329" s="841">
        <v>30339.279999999995</v>
      </c>
    </row>
    <row r="330" spans="1:35" s="576" customFormat="1" ht="12" x14ac:dyDescent="0.2">
      <c r="A330" s="832" t="s">
        <v>290</v>
      </c>
      <c r="B330" s="832">
        <v>1</v>
      </c>
      <c r="C330" s="833">
        <v>623.88</v>
      </c>
      <c r="D330" s="833">
        <v>687.57999999999981</v>
      </c>
      <c r="E330" s="833"/>
      <c r="F330" s="833"/>
      <c r="G330" s="833"/>
      <c r="H330" s="833"/>
      <c r="I330" s="833"/>
      <c r="J330" s="833">
        <v>1100</v>
      </c>
      <c r="K330" s="833">
        <f t="shared" si="206"/>
        <v>2411.46</v>
      </c>
      <c r="L330" s="833">
        <v>1000</v>
      </c>
      <c r="M330" s="833"/>
      <c r="N330" s="835">
        <v>1000</v>
      </c>
      <c r="O330" s="836">
        <f t="shared" si="200"/>
        <v>29937.52</v>
      </c>
      <c r="P330" s="837">
        <f t="shared" ref="P330:P393" si="208">+O330*B330</f>
        <v>29937.52</v>
      </c>
      <c r="Q330" s="838">
        <v>1</v>
      </c>
      <c r="R330" s="839">
        <v>1311.4599999999998</v>
      </c>
      <c r="S330" s="839">
        <v>1110</v>
      </c>
      <c r="T330" s="833"/>
      <c r="U330" s="833"/>
      <c r="V330" s="833"/>
      <c r="W330" s="833"/>
      <c r="X330" s="833"/>
      <c r="Y330" s="833"/>
      <c r="Z330" s="833">
        <f t="shared" si="207"/>
        <v>2421.46</v>
      </c>
      <c r="AA330" s="833">
        <v>1000</v>
      </c>
      <c r="AB330" s="833"/>
      <c r="AC330" s="835">
        <f t="shared" si="201"/>
        <v>1000</v>
      </c>
      <c r="AD330" s="836">
        <f t="shared" si="202"/>
        <v>30057.52</v>
      </c>
      <c r="AE330" s="837">
        <f t="shared" si="203"/>
        <v>30057.52</v>
      </c>
      <c r="AF330" s="840">
        <f t="shared" si="204"/>
        <v>0</v>
      </c>
      <c r="AG330" s="841">
        <f t="shared" si="205"/>
        <v>-120</v>
      </c>
      <c r="AH330" s="838">
        <v>1</v>
      </c>
      <c r="AI330" s="841">
        <v>30057.52</v>
      </c>
    </row>
    <row r="331" spans="1:35" s="576" customFormat="1" ht="12" x14ac:dyDescent="0.2">
      <c r="A331" s="832" t="s">
        <v>290</v>
      </c>
      <c r="B331" s="832">
        <v>1</v>
      </c>
      <c r="C331" s="833">
        <v>623.88</v>
      </c>
      <c r="D331" s="833">
        <v>711.05999999999983</v>
      </c>
      <c r="E331" s="833"/>
      <c r="F331" s="833"/>
      <c r="G331" s="833"/>
      <c r="H331" s="833"/>
      <c r="I331" s="833"/>
      <c r="J331" s="833">
        <v>1100</v>
      </c>
      <c r="K331" s="833">
        <f t="shared" si="206"/>
        <v>2434.9399999999996</v>
      </c>
      <c r="L331" s="833">
        <v>1000</v>
      </c>
      <c r="M331" s="833"/>
      <c r="N331" s="835">
        <v>1000</v>
      </c>
      <c r="O331" s="836">
        <f t="shared" ref="O331:O394" si="209">(K331*12)+(N331)</f>
        <v>30219.279999999995</v>
      </c>
      <c r="P331" s="837">
        <f t="shared" si="208"/>
        <v>30219.279999999995</v>
      </c>
      <c r="Q331" s="838">
        <v>1</v>
      </c>
      <c r="R331" s="839">
        <v>1311.4699999999998</v>
      </c>
      <c r="S331" s="839">
        <v>1110</v>
      </c>
      <c r="T331" s="833"/>
      <c r="U331" s="833"/>
      <c r="V331" s="833"/>
      <c r="W331" s="833"/>
      <c r="X331" s="833"/>
      <c r="Y331" s="833"/>
      <c r="Z331" s="833">
        <f t="shared" si="207"/>
        <v>2421.4699999999998</v>
      </c>
      <c r="AA331" s="833">
        <v>1000</v>
      </c>
      <c r="AB331" s="833"/>
      <c r="AC331" s="835">
        <f t="shared" ref="AC331:AC394" si="210">+AA331+AB331</f>
        <v>1000</v>
      </c>
      <c r="AD331" s="836">
        <f t="shared" ref="AD331:AD394" si="211">(Z331*12)+AC331</f>
        <v>30057.64</v>
      </c>
      <c r="AE331" s="837">
        <f t="shared" ref="AE331:AE394" si="212">+AD331*Q331</f>
        <v>30057.64</v>
      </c>
      <c r="AF331" s="840">
        <f t="shared" ref="AF331:AF394" si="213">+B331-Q331</f>
        <v>0</v>
      </c>
      <c r="AG331" s="841">
        <f t="shared" ref="AG331:AG394" si="214">+P331-AE331</f>
        <v>161.63999999999578</v>
      </c>
      <c r="AH331" s="838">
        <v>1</v>
      </c>
      <c r="AI331" s="841">
        <v>30057.64</v>
      </c>
    </row>
    <row r="332" spans="1:35" s="576" customFormat="1" ht="12" x14ac:dyDescent="0.2">
      <c r="A332" s="832" t="s">
        <v>290</v>
      </c>
      <c r="B332" s="832">
        <v>1</v>
      </c>
      <c r="C332" s="833">
        <v>623.88</v>
      </c>
      <c r="D332" s="833">
        <v>687.57999999999981</v>
      </c>
      <c r="E332" s="833"/>
      <c r="F332" s="833"/>
      <c r="G332" s="833"/>
      <c r="H332" s="833"/>
      <c r="I332" s="833"/>
      <c r="J332" s="833">
        <v>1100</v>
      </c>
      <c r="K332" s="833">
        <f t="shared" ref="K332:K395" si="215">SUM(C332:J332)</f>
        <v>2411.46</v>
      </c>
      <c r="L332" s="833">
        <v>1000</v>
      </c>
      <c r="M332" s="833"/>
      <c r="N332" s="835">
        <v>1000</v>
      </c>
      <c r="O332" s="836">
        <f t="shared" si="209"/>
        <v>29937.52</v>
      </c>
      <c r="P332" s="837">
        <f t="shared" si="208"/>
        <v>29937.52</v>
      </c>
      <c r="Q332" s="838">
        <v>1</v>
      </c>
      <c r="R332" s="839">
        <v>1311.4599999999998</v>
      </c>
      <c r="S332" s="839">
        <v>1110</v>
      </c>
      <c r="T332" s="833"/>
      <c r="U332" s="833"/>
      <c r="V332" s="833"/>
      <c r="W332" s="833"/>
      <c r="X332" s="833"/>
      <c r="Y332" s="833"/>
      <c r="Z332" s="833">
        <f t="shared" ref="Z332:Z395" si="216">+R332+S332</f>
        <v>2421.46</v>
      </c>
      <c r="AA332" s="833">
        <v>1000</v>
      </c>
      <c r="AB332" s="833"/>
      <c r="AC332" s="835">
        <f t="shared" si="210"/>
        <v>1000</v>
      </c>
      <c r="AD332" s="836">
        <f t="shared" si="211"/>
        <v>30057.52</v>
      </c>
      <c r="AE332" s="837">
        <f t="shared" si="212"/>
        <v>30057.52</v>
      </c>
      <c r="AF332" s="840">
        <f t="shared" si="213"/>
        <v>0</v>
      </c>
      <c r="AG332" s="841">
        <f t="shared" si="214"/>
        <v>-120</v>
      </c>
      <c r="AH332" s="838">
        <v>1</v>
      </c>
      <c r="AI332" s="841">
        <v>30057.52</v>
      </c>
    </row>
    <row r="333" spans="1:35" s="576" customFormat="1" ht="12" x14ac:dyDescent="0.2">
      <c r="A333" s="832" t="s">
        <v>290</v>
      </c>
      <c r="B333" s="832">
        <v>1</v>
      </c>
      <c r="C333" s="833">
        <v>623.88</v>
      </c>
      <c r="D333" s="833">
        <v>687.5899999999998</v>
      </c>
      <c r="E333" s="833"/>
      <c r="F333" s="833"/>
      <c r="G333" s="833"/>
      <c r="H333" s="833"/>
      <c r="I333" s="833"/>
      <c r="J333" s="833">
        <v>1100</v>
      </c>
      <c r="K333" s="833">
        <f t="shared" si="215"/>
        <v>2411.4699999999998</v>
      </c>
      <c r="L333" s="833">
        <v>1000</v>
      </c>
      <c r="M333" s="833"/>
      <c r="N333" s="835">
        <v>1000</v>
      </c>
      <c r="O333" s="836">
        <f t="shared" si="209"/>
        <v>29937.64</v>
      </c>
      <c r="P333" s="837">
        <f t="shared" si="208"/>
        <v>29937.64</v>
      </c>
      <c r="Q333" s="838">
        <v>1</v>
      </c>
      <c r="R333" s="839">
        <v>1331.9399999999998</v>
      </c>
      <c r="S333" s="839">
        <v>1110</v>
      </c>
      <c r="T333" s="833"/>
      <c r="U333" s="833"/>
      <c r="V333" s="833"/>
      <c r="W333" s="833"/>
      <c r="X333" s="833"/>
      <c r="Y333" s="833"/>
      <c r="Z333" s="833">
        <f t="shared" si="216"/>
        <v>2441.9399999999996</v>
      </c>
      <c r="AA333" s="833">
        <v>1000</v>
      </c>
      <c r="AB333" s="833"/>
      <c r="AC333" s="835">
        <f t="shared" si="210"/>
        <v>1000</v>
      </c>
      <c r="AD333" s="836">
        <f t="shared" si="211"/>
        <v>30303.279999999995</v>
      </c>
      <c r="AE333" s="837">
        <f t="shared" si="212"/>
        <v>30303.279999999995</v>
      </c>
      <c r="AF333" s="840">
        <f t="shared" si="213"/>
        <v>0</v>
      </c>
      <c r="AG333" s="841">
        <f t="shared" si="214"/>
        <v>-365.63999999999578</v>
      </c>
      <c r="AH333" s="838">
        <v>1</v>
      </c>
      <c r="AI333" s="841">
        <v>30303.279999999995</v>
      </c>
    </row>
    <row r="334" spans="1:35" s="576" customFormat="1" ht="12" x14ac:dyDescent="0.2">
      <c r="A334" s="832" t="s">
        <v>290</v>
      </c>
      <c r="B334" s="832">
        <v>1</v>
      </c>
      <c r="C334" s="833">
        <v>623.88</v>
      </c>
      <c r="D334" s="833">
        <v>687.57999999999981</v>
      </c>
      <c r="E334" s="833"/>
      <c r="F334" s="833"/>
      <c r="G334" s="833"/>
      <c r="H334" s="833"/>
      <c r="I334" s="833"/>
      <c r="J334" s="833">
        <v>1100</v>
      </c>
      <c r="K334" s="833">
        <f t="shared" si="215"/>
        <v>2411.46</v>
      </c>
      <c r="L334" s="833">
        <v>1000</v>
      </c>
      <c r="M334" s="833"/>
      <c r="N334" s="835">
        <v>1000</v>
      </c>
      <c r="O334" s="836">
        <f t="shared" si="209"/>
        <v>29937.52</v>
      </c>
      <c r="P334" s="837">
        <f t="shared" si="208"/>
        <v>29937.52</v>
      </c>
      <c r="Q334" s="838">
        <v>1</v>
      </c>
      <c r="R334" s="839">
        <v>1311.4599999999998</v>
      </c>
      <c r="S334" s="839">
        <v>1110</v>
      </c>
      <c r="T334" s="833"/>
      <c r="U334" s="833"/>
      <c r="V334" s="833"/>
      <c r="W334" s="833"/>
      <c r="X334" s="833"/>
      <c r="Y334" s="833"/>
      <c r="Z334" s="833">
        <f t="shared" si="216"/>
        <v>2421.46</v>
      </c>
      <c r="AA334" s="833">
        <v>1000</v>
      </c>
      <c r="AB334" s="833"/>
      <c r="AC334" s="835">
        <f t="shared" si="210"/>
        <v>1000</v>
      </c>
      <c r="AD334" s="836">
        <f t="shared" si="211"/>
        <v>30057.52</v>
      </c>
      <c r="AE334" s="837">
        <f t="shared" si="212"/>
        <v>30057.52</v>
      </c>
      <c r="AF334" s="840">
        <f t="shared" si="213"/>
        <v>0</v>
      </c>
      <c r="AG334" s="841">
        <f t="shared" si="214"/>
        <v>-120</v>
      </c>
      <c r="AH334" s="838">
        <v>1</v>
      </c>
      <c r="AI334" s="841">
        <v>30057.52</v>
      </c>
    </row>
    <row r="335" spans="1:35" s="576" customFormat="1" ht="12" x14ac:dyDescent="0.2">
      <c r="A335" s="832" t="s">
        <v>290</v>
      </c>
      <c r="B335" s="832">
        <v>1</v>
      </c>
      <c r="C335" s="833">
        <v>623.88</v>
      </c>
      <c r="D335" s="833">
        <v>708.05999999999983</v>
      </c>
      <c r="E335" s="833"/>
      <c r="F335" s="833"/>
      <c r="G335" s="833"/>
      <c r="H335" s="833"/>
      <c r="I335" s="833"/>
      <c r="J335" s="833">
        <v>1100</v>
      </c>
      <c r="K335" s="833">
        <f t="shared" si="215"/>
        <v>2431.9399999999996</v>
      </c>
      <c r="L335" s="833">
        <v>1000</v>
      </c>
      <c r="M335" s="833"/>
      <c r="N335" s="835">
        <v>1000</v>
      </c>
      <c r="O335" s="836">
        <f t="shared" si="209"/>
        <v>30183.279999999995</v>
      </c>
      <c r="P335" s="837">
        <f t="shared" si="208"/>
        <v>30183.279999999995</v>
      </c>
      <c r="Q335" s="838">
        <v>1</v>
      </c>
      <c r="R335" s="839">
        <v>1311.4499999999998</v>
      </c>
      <c r="S335" s="839">
        <v>1110</v>
      </c>
      <c r="T335" s="833"/>
      <c r="U335" s="833"/>
      <c r="V335" s="833"/>
      <c r="W335" s="833"/>
      <c r="X335" s="833"/>
      <c r="Y335" s="833"/>
      <c r="Z335" s="833">
        <f t="shared" si="216"/>
        <v>2421.4499999999998</v>
      </c>
      <c r="AA335" s="833">
        <v>1000</v>
      </c>
      <c r="AB335" s="833"/>
      <c r="AC335" s="835">
        <f t="shared" si="210"/>
        <v>1000</v>
      </c>
      <c r="AD335" s="836">
        <f t="shared" si="211"/>
        <v>30057.399999999998</v>
      </c>
      <c r="AE335" s="837">
        <f t="shared" si="212"/>
        <v>30057.399999999998</v>
      </c>
      <c r="AF335" s="840">
        <f t="shared" si="213"/>
        <v>0</v>
      </c>
      <c r="AG335" s="841">
        <f t="shared" si="214"/>
        <v>125.87999999999738</v>
      </c>
      <c r="AH335" s="838">
        <v>1</v>
      </c>
      <c r="AI335" s="841">
        <v>30057.399999999998</v>
      </c>
    </row>
    <row r="336" spans="1:35" s="576" customFormat="1" ht="12" x14ac:dyDescent="0.2">
      <c r="A336" s="832" t="s">
        <v>290</v>
      </c>
      <c r="B336" s="832">
        <v>1</v>
      </c>
      <c r="C336" s="833">
        <v>623.88</v>
      </c>
      <c r="D336" s="833">
        <v>687.57999999999981</v>
      </c>
      <c r="E336" s="833"/>
      <c r="F336" s="833"/>
      <c r="G336" s="833"/>
      <c r="H336" s="833"/>
      <c r="I336" s="833"/>
      <c r="J336" s="833">
        <v>1100</v>
      </c>
      <c r="K336" s="833">
        <f t="shared" si="215"/>
        <v>2411.46</v>
      </c>
      <c r="L336" s="833">
        <v>1000</v>
      </c>
      <c r="M336" s="833"/>
      <c r="N336" s="835">
        <v>1000</v>
      </c>
      <c r="O336" s="836">
        <f t="shared" si="209"/>
        <v>29937.52</v>
      </c>
      <c r="P336" s="837">
        <f t="shared" si="208"/>
        <v>29937.52</v>
      </c>
      <c r="Q336" s="838">
        <v>1</v>
      </c>
      <c r="R336" s="839">
        <v>1311.4699999999998</v>
      </c>
      <c r="S336" s="839">
        <v>1110</v>
      </c>
      <c r="T336" s="833"/>
      <c r="U336" s="833"/>
      <c r="V336" s="833"/>
      <c r="W336" s="833"/>
      <c r="X336" s="833"/>
      <c r="Y336" s="833"/>
      <c r="Z336" s="833">
        <f t="shared" si="216"/>
        <v>2421.4699999999998</v>
      </c>
      <c r="AA336" s="833">
        <v>1000</v>
      </c>
      <c r="AB336" s="833"/>
      <c r="AC336" s="835">
        <f t="shared" si="210"/>
        <v>1000</v>
      </c>
      <c r="AD336" s="836">
        <f t="shared" si="211"/>
        <v>30057.64</v>
      </c>
      <c r="AE336" s="837">
        <f t="shared" si="212"/>
        <v>30057.64</v>
      </c>
      <c r="AF336" s="840">
        <f t="shared" si="213"/>
        <v>0</v>
      </c>
      <c r="AG336" s="841">
        <f t="shared" si="214"/>
        <v>-120.11999999999898</v>
      </c>
      <c r="AH336" s="838">
        <v>1</v>
      </c>
      <c r="AI336" s="841">
        <v>30057.64</v>
      </c>
    </row>
    <row r="337" spans="1:35" s="576" customFormat="1" ht="12" x14ac:dyDescent="0.2">
      <c r="A337" s="832" t="s">
        <v>290</v>
      </c>
      <c r="B337" s="832">
        <v>1</v>
      </c>
      <c r="C337" s="833">
        <v>623.88</v>
      </c>
      <c r="D337" s="833">
        <v>687.56999999999982</v>
      </c>
      <c r="E337" s="833"/>
      <c r="F337" s="833"/>
      <c r="G337" s="833"/>
      <c r="H337" s="833"/>
      <c r="I337" s="833"/>
      <c r="J337" s="833">
        <v>1100</v>
      </c>
      <c r="K337" s="833">
        <f t="shared" si="215"/>
        <v>2411.4499999999998</v>
      </c>
      <c r="L337" s="833">
        <v>1000</v>
      </c>
      <c r="M337" s="833"/>
      <c r="N337" s="835">
        <v>1000</v>
      </c>
      <c r="O337" s="836">
        <f t="shared" si="209"/>
        <v>29937.399999999998</v>
      </c>
      <c r="P337" s="837">
        <f t="shared" si="208"/>
        <v>29937.399999999998</v>
      </c>
      <c r="Q337" s="838">
        <v>1</v>
      </c>
      <c r="R337" s="839">
        <v>1311.4599999999998</v>
      </c>
      <c r="S337" s="839">
        <v>1110</v>
      </c>
      <c r="T337" s="833"/>
      <c r="U337" s="833"/>
      <c r="V337" s="833"/>
      <c r="W337" s="833"/>
      <c r="X337" s="833"/>
      <c r="Y337" s="833"/>
      <c r="Z337" s="833">
        <f t="shared" si="216"/>
        <v>2421.46</v>
      </c>
      <c r="AA337" s="833">
        <v>1000</v>
      </c>
      <c r="AB337" s="833"/>
      <c r="AC337" s="835">
        <f t="shared" si="210"/>
        <v>1000</v>
      </c>
      <c r="AD337" s="836">
        <f t="shared" si="211"/>
        <v>30057.52</v>
      </c>
      <c r="AE337" s="837">
        <f t="shared" si="212"/>
        <v>30057.52</v>
      </c>
      <c r="AF337" s="840">
        <f t="shared" si="213"/>
        <v>0</v>
      </c>
      <c r="AG337" s="841">
        <f t="shared" si="214"/>
        <v>-120.12000000000262</v>
      </c>
      <c r="AH337" s="838">
        <v>1</v>
      </c>
      <c r="AI337" s="841">
        <v>30057.52</v>
      </c>
    </row>
    <row r="338" spans="1:35" s="576" customFormat="1" ht="12" x14ac:dyDescent="0.2">
      <c r="A338" s="832" t="s">
        <v>290</v>
      </c>
      <c r="B338" s="832">
        <v>1</v>
      </c>
      <c r="C338" s="833">
        <v>623.88</v>
      </c>
      <c r="D338" s="833">
        <v>687.5899999999998</v>
      </c>
      <c r="E338" s="833"/>
      <c r="F338" s="833"/>
      <c r="G338" s="833"/>
      <c r="H338" s="833"/>
      <c r="I338" s="833"/>
      <c r="J338" s="833">
        <v>1100</v>
      </c>
      <c r="K338" s="833">
        <f t="shared" si="215"/>
        <v>2411.4699999999998</v>
      </c>
      <c r="L338" s="833">
        <v>1000</v>
      </c>
      <c r="M338" s="833"/>
      <c r="N338" s="835">
        <v>1000</v>
      </c>
      <c r="O338" s="836">
        <f t="shared" si="209"/>
        <v>29937.64</v>
      </c>
      <c r="P338" s="837">
        <f t="shared" si="208"/>
        <v>29937.64</v>
      </c>
      <c r="Q338" s="838">
        <v>1</v>
      </c>
      <c r="R338" s="839">
        <v>1311.4599999999998</v>
      </c>
      <c r="S338" s="839">
        <v>1110</v>
      </c>
      <c r="T338" s="833"/>
      <c r="U338" s="833"/>
      <c r="V338" s="833"/>
      <c r="W338" s="833"/>
      <c r="X338" s="833"/>
      <c r="Y338" s="833"/>
      <c r="Z338" s="833">
        <f t="shared" si="216"/>
        <v>2421.46</v>
      </c>
      <c r="AA338" s="833">
        <v>1000</v>
      </c>
      <c r="AB338" s="833"/>
      <c r="AC338" s="835">
        <f t="shared" si="210"/>
        <v>1000</v>
      </c>
      <c r="AD338" s="836">
        <f t="shared" si="211"/>
        <v>30057.52</v>
      </c>
      <c r="AE338" s="837">
        <f t="shared" si="212"/>
        <v>30057.52</v>
      </c>
      <c r="AF338" s="840">
        <f t="shared" si="213"/>
        <v>0</v>
      </c>
      <c r="AG338" s="841">
        <f t="shared" si="214"/>
        <v>-119.88000000000102</v>
      </c>
      <c r="AH338" s="838">
        <v>1</v>
      </c>
      <c r="AI338" s="841">
        <v>30057.52</v>
      </c>
    </row>
    <row r="339" spans="1:35" s="576" customFormat="1" ht="12" x14ac:dyDescent="0.2">
      <c r="A339" s="832" t="s">
        <v>290</v>
      </c>
      <c r="B339" s="832">
        <v>1</v>
      </c>
      <c r="C339" s="833">
        <v>623.88</v>
      </c>
      <c r="D339" s="833">
        <v>687.57999999999981</v>
      </c>
      <c r="E339" s="833"/>
      <c r="F339" s="833"/>
      <c r="G339" s="833"/>
      <c r="H339" s="833"/>
      <c r="I339" s="833"/>
      <c r="J339" s="833">
        <v>1100</v>
      </c>
      <c r="K339" s="833">
        <f t="shared" si="215"/>
        <v>2411.46</v>
      </c>
      <c r="L339" s="833">
        <v>1000</v>
      </c>
      <c r="M339" s="833"/>
      <c r="N339" s="835">
        <v>1000</v>
      </c>
      <c r="O339" s="836">
        <f t="shared" si="209"/>
        <v>29937.52</v>
      </c>
      <c r="P339" s="837">
        <f t="shared" si="208"/>
        <v>29937.52</v>
      </c>
      <c r="Q339" s="838">
        <v>1</v>
      </c>
      <c r="R339" s="839">
        <v>1378.9199999999998</v>
      </c>
      <c r="S339" s="839">
        <v>1110</v>
      </c>
      <c r="T339" s="833"/>
      <c r="U339" s="833"/>
      <c r="V339" s="833"/>
      <c r="W339" s="833"/>
      <c r="X339" s="833"/>
      <c r="Y339" s="833"/>
      <c r="Z339" s="833">
        <f t="shared" si="216"/>
        <v>2488.92</v>
      </c>
      <c r="AA339" s="833">
        <v>1000</v>
      </c>
      <c r="AB339" s="833"/>
      <c r="AC339" s="835">
        <f t="shared" si="210"/>
        <v>1000</v>
      </c>
      <c r="AD339" s="836">
        <f t="shared" si="211"/>
        <v>30867.040000000001</v>
      </c>
      <c r="AE339" s="837">
        <f t="shared" si="212"/>
        <v>30867.040000000001</v>
      </c>
      <c r="AF339" s="840">
        <f t="shared" si="213"/>
        <v>0</v>
      </c>
      <c r="AG339" s="841">
        <f t="shared" si="214"/>
        <v>-929.52000000000044</v>
      </c>
      <c r="AH339" s="838">
        <v>1</v>
      </c>
      <c r="AI339" s="841">
        <v>30867.040000000001</v>
      </c>
    </row>
    <row r="340" spans="1:35" s="576" customFormat="1" ht="12" x14ac:dyDescent="0.2">
      <c r="A340" s="832" t="s">
        <v>290</v>
      </c>
      <c r="B340" s="832">
        <v>1</v>
      </c>
      <c r="C340" s="833">
        <v>623.88</v>
      </c>
      <c r="D340" s="833">
        <v>687.57999999999981</v>
      </c>
      <c r="E340" s="833"/>
      <c r="F340" s="833"/>
      <c r="G340" s="833"/>
      <c r="H340" s="833"/>
      <c r="I340" s="833"/>
      <c r="J340" s="833">
        <v>1100</v>
      </c>
      <c r="K340" s="833">
        <f t="shared" si="215"/>
        <v>2411.46</v>
      </c>
      <c r="L340" s="833">
        <v>1000</v>
      </c>
      <c r="M340" s="833"/>
      <c r="N340" s="835">
        <v>1000</v>
      </c>
      <c r="O340" s="836">
        <f t="shared" si="209"/>
        <v>29937.52</v>
      </c>
      <c r="P340" s="837">
        <f t="shared" si="208"/>
        <v>29937.52</v>
      </c>
      <c r="Q340" s="838">
        <v>1</v>
      </c>
      <c r="R340" s="839">
        <v>1333.9099999999999</v>
      </c>
      <c r="S340" s="839">
        <v>1110</v>
      </c>
      <c r="T340" s="833"/>
      <c r="U340" s="833"/>
      <c r="V340" s="833"/>
      <c r="W340" s="833"/>
      <c r="X340" s="833"/>
      <c r="Y340" s="833"/>
      <c r="Z340" s="833">
        <f t="shared" si="216"/>
        <v>2443.91</v>
      </c>
      <c r="AA340" s="833">
        <v>1000</v>
      </c>
      <c r="AB340" s="833"/>
      <c r="AC340" s="835">
        <f t="shared" si="210"/>
        <v>1000</v>
      </c>
      <c r="AD340" s="836">
        <f t="shared" si="211"/>
        <v>30326.92</v>
      </c>
      <c r="AE340" s="837">
        <f t="shared" si="212"/>
        <v>30326.92</v>
      </c>
      <c r="AF340" s="840">
        <f t="shared" si="213"/>
        <v>0</v>
      </c>
      <c r="AG340" s="841">
        <f t="shared" si="214"/>
        <v>-389.39999999999782</v>
      </c>
      <c r="AH340" s="838">
        <v>1</v>
      </c>
      <c r="AI340" s="841">
        <v>30326.92</v>
      </c>
    </row>
    <row r="341" spans="1:35" s="576" customFormat="1" ht="12" x14ac:dyDescent="0.2">
      <c r="A341" s="832" t="s">
        <v>290</v>
      </c>
      <c r="B341" s="832">
        <v>1</v>
      </c>
      <c r="C341" s="833">
        <v>623.88</v>
      </c>
      <c r="D341" s="833">
        <v>755.03999999999985</v>
      </c>
      <c r="E341" s="833"/>
      <c r="F341" s="833"/>
      <c r="G341" s="833"/>
      <c r="H341" s="833"/>
      <c r="I341" s="833"/>
      <c r="J341" s="833">
        <v>1100</v>
      </c>
      <c r="K341" s="833">
        <f t="shared" si="215"/>
        <v>2478.92</v>
      </c>
      <c r="L341" s="833">
        <v>1000</v>
      </c>
      <c r="M341" s="833"/>
      <c r="N341" s="835">
        <v>1000</v>
      </c>
      <c r="O341" s="836">
        <f t="shared" si="209"/>
        <v>30747.040000000001</v>
      </c>
      <c r="P341" s="837">
        <f t="shared" si="208"/>
        <v>30747.040000000001</v>
      </c>
      <c r="Q341" s="838">
        <v>1</v>
      </c>
      <c r="R341" s="839">
        <v>1311.4599999999998</v>
      </c>
      <c r="S341" s="839">
        <v>1110</v>
      </c>
      <c r="T341" s="833"/>
      <c r="U341" s="833"/>
      <c r="V341" s="833"/>
      <c r="W341" s="833"/>
      <c r="X341" s="833"/>
      <c r="Y341" s="833"/>
      <c r="Z341" s="833">
        <f t="shared" si="216"/>
        <v>2421.46</v>
      </c>
      <c r="AA341" s="833">
        <v>1000</v>
      </c>
      <c r="AB341" s="833"/>
      <c r="AC341" s="835">
        <f t="shared" si="210"/>
        <v>1000</v>
      </c>
      <c r="AD341" s="836">
        <f t="shared" si="211"/>
        <v>30057.52</v>
      </c>
      <c r="AE341" s="837">
        <f t="shared" si="212"/>
        <v>30057.52</v>
      </c>
      <c r="AF341" s="840">
        <f t="shared" si="213"/>
        <v>0</v>
      </c>
      <c r="AG341" s="841">
        <f t="shared" si="214"/>
        <v>689.52000000000044</v>
      </c>
      <c r="AH341" s="838">
        <v>1</v>
      </c>
      <c r="AI341" s="841">
        <v>30057.52</v>
      </c>
    </row>
    <row r="342" spans="1:35" s="576" customFormat="1" ht="12" x14ac:dyDescent="0.2">
      <c r="A342" s="832" t="s">
        <v>290</v>
      </c>
      <c r="B342" s="832">
        <v>1</v>
      </c>
      <c r="C342" s="833">
        <v>623.88</v>
      </c>
      <c r="D342" s="833">
        <v>710.02999999999986</v>
      </c>
      <c r="E342" s="833"/>
      <c r="F342" s="833"/>
      <c r="G342" s="833"/>
      <c r="H342" s="833"/>
      <c r="I342" s="833"/>
      <c r="J342" s="833">
        <v>1100</v>
      </c>
      <c r="K342" s="833">
        <f t="shared" si="215"/>
        <v>2433.91</v>
      </c>
      <c r="L342" s="833">
        <v>1000</v>
      </c>
      <c r="M342" s="833"/>
      <c r="N342" s="835">
        <v>1000</v>
      </c>
      <c r="O342" s="836">
        <f t="shared" si="209"/>
        <v>30206.92</v>
      </c>
      <c r="P342" s="837">
        <f t="shared" si="208"/>
        <v>30206.92</v>
      </c>
      <c r="Q342" s="838">
        <v>1</v>
      </c>
      <c r="R342" s="839">
        <v>1311.4499999999998</v>
      </c>
      <c r="S342" s="839">
        <v>1110</v>
      </c>
      <c r="T342" s="833"/>
      <c r="U342" s="833"/>
      <c r="V342" s="833"/>
      <c r="W342" s="833"/>
      <c r="X342" s="833"/>
      <c r="Y342" s="833"/>
      <c r="Z342" s="833">
        <f t="shared" si="216"/>
        <v>2421.4499999999998</v>
      </c>
      <c r="AA342" s="833">
        <v>1000</v>
      </c>
      <c r="AB342" s="833"/>
      <c r="AC342" s="835">
        <f t="shared" si="210"/>
        <v>1000</v>
      </c>
      <c r="AD342" s="836">
        <f t="shared" si="211"/>
        <v>30057.399999999998</v>
      </c>
      <c r="AE342" s="837">
        <f t="shared" si="212"/>
        <v>30057.399999999998</v>
      </c>
      <c r="AF342" s="840">
        <f t="shared" si="213"/>
        <v>0</v>
      </c>
      <c r="AG342" s="841">
        <f t="shared" si="214"/>
        <v>149.52000000000044</v>
      </c>
      <c r="AH342" s="838">
        <v>1</v>
      </c>
      <c r="AI342" s="841">
        <v>30057.399999999998</v>
      </c>
    </row>
    <row r="343" spans="1:35" s="576" customFormat="1" ht="12" x14ac:dyDescent="0.2">
      <c r="A343" s="832" t="s">
        <v>290</v>
      </c>
      <c r="B343" s="832">
        <v>1</v>
      </c>
      <c r="C343" s="833">
        <v>623.88</v>
      </c>
      <c r="D343" s="833">
        <v>687.57999999999981</v>
      </c>
      <c r="E343" s="833"/>
      <c r="F343" s="833"/>
      <c r="G343" s="833"/>
      <c r="H343" s="833"/>
      <c r="I343" s="833"/>
      <c r="J343" s="833">
        <v>1100</v>
      </c>
      <c r="K343" s="833">
        <f t="shared" si="215"/>
        <v>2411.46</v>
      </c>
      <c r="L343" s="833">
        <v>1000</v>
      </c>
      <c r="M343" s="833"/>
      <c r="N343" s="835">
        <v>1000</v>
      </c>
      <c r="O343" s="836">
        <f t="shared" si="209"/>
        <v>29937.52</v>
      </c>
      <c r="P343" s="837">
        <f t="shared" si="208"/>
        <v>29937.52</v>
      </c>
      <c r="Q343" s="838">
        <v>1</v>
      </c>
      <c r="R343" s="839">
        <v>1311.4599999999998</v>
      </c>
      <c r="S343" s="839">
        <v>1110</v>
      </c>
      <c r="T343" s="833"/>
      <c r="U343" s="833"/>
      <c r="V343" s="833"/>
      <c r="W343" s="833"/>
      <c r="X343" s="833"/>
      <c r="Y343" s="833"/>
      <c r="Z343" s="833">
        <f t="shared" si="216"/>
        <v>2421.46</v>
      </c>
      <c r="AA343" s="833">
        <v>1000</v>
      </c>
      <c r="AB343" s="833"/>
      <c r="AC343" s="835">
        <f t="shared" si="210"/>
        <v>1000</v>
      </c>
      <c r="AD343" s="836">
        <f t="shared" si="211"/>
        <v>30057.52</v>
      </c>
      <c r="AE343" s="837">
        <f t="shared" si="212"/>
        <v>30057.52</v>
      </c>
      <c r="AF343" s="840">
        <f t="shared" si="213"/>
        <v>0</v>
      </c>
      <c r="AG343" s="841">
        <f t="shared" si="214"/>
        <v>-120</v>
      </c>
      <c r="AH343" s="838">
        <v>1</v>
      </c>
      <c r="AI343" s="841">
        <v>30057.52</v>
      </c>
    </row>
    <row r="344" spans="1:35" s="576" customFormat="1" ht="12" x14ac:dyDescent="0.2">
      <c r="A344" s="832" t="s">
        <v>290</v>
      </c>
      <c r="B344" s="832">
        <v>1</v>
      </c>
      <c r="C344" s="833">
        <v>623.88</v>
      </c>
      <c r="D344" s="833">
        <v>687.56999999999982</v>
      </c>
      <c r="E344" s="833"/>
      <c r="F344" s="833"/>
      <c r="G344" s="833"/>
      <c r="H344" s="833"/>
      <c r="I344" s="833"/>
      <c r="J344" s="833">
        <v>1100</v>
      </c>
      <c r="K344" s="833">
        <f t="shared" si="215"/>
        <v>2411.4499999999998</v>
      </c>
      <c r="L344" s="833">
        <v>1000</v>
      </c>
      <c r="M344" s="833"/>
      <c r="N344" s="835">
        <v>1000</v>
      </c>
      <c r="O344" s="836">
        <f t="shared" si="209"/>
        <v>29937.399999999998</v>
      </c>
      <c r="P344" s="837">
        <f t="shared" si="208"/>
        <v>29937.399999999998</v>
      </c>
      <c r="Q344" s="838">
        <v>1</v>
      </c>
      <c r="R344" s="839">
        <v>1311.4599999999998</v>
      </c>
      <c r="S344" s="839">
        <v>1110</v>
      </c>
      <c r="T344" s="833"/>
      <c r="U344" s="833"/>
      <c r="V344" s="833"/>
      <c r="W344" s="833"/>
      <c r="X344" s="833"/>
      <c r="Y344" s="833"/>
      <c r="Z344" s="833">
        <f t="shared" si="216"/>
        <v>2421.46</v>
      </c>
      <c r="AA344" s="833">
        <v>1000</v>
      </c>
      <c r="AB344" s="833"/>
      <c r="AC344" s="835">
        <f t="shared" si="210"/>
        <v>1000</v>
      </c>
      <c r="AD344" s="836">
        <f t="shared" si="211"/>
        <v>30057.52</v>
      </c>
      <c r="AE344" s="837">
        <f t="shared" si="212"/>
        <v>30057.52</v>
      </c>
      <c r="AF344" s="840">
        <f t="shared" si="213"/>
        <v>0</v>
      </c>
      <c r="AG344" s="841">
        <f t="shared" si="214"/>
        <v>-120.12000000000262</v>
      </c>
      <c r="AH344" s="838">
        <v>1</v>
      </c>
      <c r="AI344" s="841">
        <v>30057.52</v>
      </c>
    </row>
    <row r="345" spans="1:35" s="576" customFormat="1" ht="12" x14ac:dyDescent="0.2">
      <c r="A345" s="832" t="s">
        <v>290</v>
      </c>
      <c r="B345" s="832">
        <v>1</v>
      </c>
      <c r="C345" s="833">
        <v>623.88</v>
      </c>
      <c r="D345" s="833">
        <v>687.57999999999981</v>
      </c>
      <c r="E345" s="833"/>
      <c r="F345" s="833"/>
      <c r="G345" s="833"/>
      <c r="H345" s="833"/>
      <c r="I345" s="833"/>
      <c r="J345" s="833">
        <v>1100</v>
      </c>
      <c r="K345" s="833">
        <f t="shared" si="215"/>
        <v>2411.46</v>
      </c>
      <c r="L345" s="833">
        <v>1000</v>
      </c>
      <c r="M345" s="833"/>
      <c r="N345" s="835">
        <v>1000</v>
      </c>
      <c r="O345" s="836">
        <f t="shared" si="209"/>
        <v>29937.52</v>
      </c>
      <c r="P345" s="837">
        <f t="shared" si="208"/>
        <v>29937.52</v>
      </c>
      <c r="Q345" s="838">
        <v>1</v>
      </c>
      <c r="R345" s="839">
        <v>1575.8600000000001</v>
      </c>
      <c r="S345" s="839">
        <v>1110</v>
      </c>
      <c r="T345" s="833"/>
      <c r="U345" s="833"/>
      <c r="V345" s="833"/>
      <c r="W345" s="833"/>
      <c r="X345" s="833"/>
      <c r="Y345" s="833"/>
      <c r="Z345" s="833">
        <f t="shared" si="216"/>
        <v>2685.86</v>
      </c>
      <c r="AA345" s="833">
        <v>1000</v>
      </c>
      <c r="AB345" s="833"/>
      <c r="AC345" s="835">
        <f t="shared" si="210"/>
        <v>1000</v>
      </c>
      <c r="AD345" s="836">
        <f t="shared" si="211"/>
        <v>33230.32</v>
      </c>
      <c r="AE345" s="837">
        <f t="shared" si="212"/>
        <v>33230.32</v>
      </c>
      <c r="AF345" s="840">
        <f t="shared" si="213"/>
        <v>0</v>
      </c>
      <c r="AG345" s="841">
        <f t="shared" si="214"/>
        <v>-3292.7999999999993</v>
      </c>
      <c r="AH345" s="838">
        <v>1</v>
      </c>
      <c r="AI345" s="841">
        <v>33230.32</v>
      </c>
    </row>
    <row r="346" spans="1:35" s="576" customFormat="1" ht="12" x14ac:dyDescent="0.2">
      <c r="A346" s="832" t="s">
        <v>290</v>
      </c>
      <c r="B346" s="832">
        <v>1</v>
      </c>
      <c r="C346" s="833">
        <v>623.88</v>
      </c>
      <c r="D346" s="833">
        <v>687.57999999999981</v>
      </c>
      <c r="E346" s="833"/>
      <c r="F346" s="833"/>
      <c r="G346" s="833"/>
      <c r="H346" s="833"/>
      <c r="I346" s="833"/>
      <c r="J346" s="833">
        <v>1100</v>
      </c>
      <c r="K346" s="833">
        <f t="shared" si="215"/>
        <v>2411.46</v>
      </c>
      <c r="L346" s="833">
        <v>1000</v>
      </c>
      <c r="M346" s="833"/>
      <c r="N346" s="835">
        <v>1000</v>
      </c>
      <c r="O346" s="836">
        <f t="shared" si="209"/>
        <v>29937.52</v>
      </c>
      <c r="P346" s="837">
        <f t="shared" si="208"/>
        <v>29937.52</v>
      </c>
      <c r="Q346" s="838">
        <v>1</v>
      </c>
      <c r="R346" s="839">
        <v>1331.9399999999998</v>
      </c>
      <c r="S346" s="839">
        <v>1110</v>
      </c>
      <c r="T346" s="833"/>
      <c r="U346" s="833"/>
      <c r="V346" s="833"/>
      <c r="W346" s="833"/>
      <c r="X346" s="833"/>
      <c r="Y346" s="833"/>
      <c r="Z346" s="833">
        <f t="shared" si="216"/>
        <v>2441.9399999999996</v>
      </c>
      <c r="AA346" s="833">
        <v>1000</v>
      </c>
      <c r="AB346" s="833"/>
      <c r="AC346" s="835">
        <f t="shared" si="210"/>
        <v>1000</v>
      </c>
      <c r="AD346" s="836">
        <f t="shared" si="211"/>
        <v>30303.279999999995</v>
      </c>
      <c r="AE346" s="837">
        <f t="shared" si="212"/>
        <v>30303.279999999995</v>
      </c>
      <c r="AF346" s="840">
        <f t="shared" si="213"/>
        <v>0</v>
      </c>
      <c r="AG346" s="841">
        <f t="shared" si="214"/>
        <v>-365.75999999999476</v>
      </c>
      <c r="AH346" s="838">
        <v>1</v>
      </c>
      <c r="AI346" s="841">
        <v>30303.279999999995</v>
      </c>
    </row>
    <row r="347" spans="1:35" s="576" customFormat="1" ht="12" x14ac:dyDescent="0.2">
      <c r="A347" s="832" t="s">
        <v>290</v>
      </c>
      <c r="B347" s="832">
        <v>1</v>
      </c>
      <c r="C347" s="833">
        <v>623.88</v>
      </c>
      <c r="D347" s="833">
        <v>951.98000000000013</v>
      </c>
      <c r="E347" s="833"/>
      <c r="F347" s="833"/>
      <c r="G347" s="833"/>
      <c r="H347" s="833"/>
      <c r="I347" s="833"/>
      <c r="J347" s="833">
        <v>1100</v>
      </c>
      <c r="K347" s="833">
        <f t="shared" si="215"/>
        <v>2675.86</v>
      </c>
      <c r="L347" s="833">
        <v>1000</v>
      </c>
      <c r="M347" s="833"/>
      <c r="N347" s="835">
        <v>1000</v>
      </c>
      <c r="O347" s="836">
        <f t="shared" si="209"/>
        <v>33110.32</v>
      </c>
      <c r="P347" s="837">
        <f t="shared" si="208"/>
        <v>33110.32</v>
      </c>
      <c r="Q347" s="838">
        <v>1</v>
      </c>
      <c r="R347" s="839">
        <v>1331.03</v>
      </c>
      <c r="S347" s="839">
        <v>1110</v>
      </c>
      <c r="T347" s="833"/>
      <c r="U347" s="833"/>
      <c r="V347" s="833"/>
      <c r="W347" s="833"/>
      <c r="X347" s="833"/>
      <c r="Y347" s="833"/>
      <c r="Z347" s="833">
        <f t="shared" si="216"/>
        <v>2441.0299999999997</v>
      </c>
      <c r="AA347" s="833">
        <v>1000</v>
      </c>
      <c r="AB347" s="833"/>
      <c r="AC347" s="835">
        <f t="shared" si="210"/>
        <v>1000</v>
      </c>
      <c r="AD347" s="836">
        <f t="shared" si="211"/>
        <v>30292.359999999997</v>
      </c>
      <c r="AE347" s="837">
        <f t="shared" si="212"/>
        <v>30292.359999999997</v>
      </c>
      <c r="AF347" s="840">
        <f t="shared" si="213"/>
        <v>0</v>
      </c>
      <c r="AG347" s="841">
        <f t="shared" si="214"/>
        <v>2817.9600000000028</v>
      </c>
      <c r="AH347" s="838">
        <v>1</v>
      </c>
      <c r="AI347" s="841">
        <v>30292.359999999997</v>
      </c>
    </row>
    <row r="348" spans="1:35" s="576" customFormat="1" ht="12" x14ac:dyDescent="0.2">
      <c r="A348" s="832" t="s">
        <v>290</v>
      </c>
      <c r="B348" s="832">
        <v>1</v>
      </c>
      <c r="C348" s="833">
        <v>623.88</v>
      </c>
      <c r="D348" s="833">
        <v>708.05999999999983</v>
      </c>
      <c r="E348" s="833"/>
      <c r="F348" s="833"/>
      <c r="G348" s="833"/>
      <c r="H348" s="833"/>
      <c r="I348" s="833"/>
      <c r="J348" s="833">
        <v>1100</v>
      </c>
      <c r="K348" s="833">
        <f t="shared" si="215"/>
        <v>2431.9399999999996</v>
      </c>
      <c r="L348" s="833">
        <v>1000</v>
      </c>
      <c r="M348" s="833"/>
      <c r="N348" s="835">
        <v>1000</v>
      </c>
      <c r="O348" s="836">
        <f t="shared" si="209"/>
        <v>30183.279999999995</v>
      </c>
      <c r="P348" s="837">
        <f t="shared" si="208"/>
        <v>30183.279999999995</v>
      </c>
      <c r="Q348" s="838">
        <v>1</v>
      </c>
      <c r="R348" s="839">
        <v>1311.4499999999998</v>
      </c>
      <c r="S348" s="839">
        <v>1110</v>
      </c>
      <c r="T348" s="833"/>
      <c r="U348" s="833"/>
      <c r="V348" s="833"/>
      <c r="W348" s="833"/>
      <c r="X348" s="833"/>
      <c r="Y348" s="833"/>
      <c r="Z348" s="833">
        <f t="shared" si="216"/>
        <v>2421.4499999999998</v>
      </c>
      <c r="AA348" s="833">
        <v>1000</v>
      </c>
      <c r="AB348" s="833"/>
      <c r="AC348" s="835">
        <f t="shared" si="210"/>
        <v>1000</v>
      </c>
      <c r="AD348" s="836">
        <f t="shared" si="211"/>
        <v>30057.399999999998</v>
      </c>
      <c r="AE348" s="837">
        <f t="shared" si="212"/>
        <v>30057.399999999998</v>
      </c>
      <c r="AF348" s="840">
        <f t="shared" si="213"/>
        <v>0</v>
      </c>
      <c r="AG348" s="841">
        <f t="shared" si="214"/>
        <v>125.87999999999738</v>
      </c>
      <c r="AH348" s="838">
        <v>1</v>
      </c>
      <c r="AI348" s="841">
        <v>30057.399999999998</v>
      </c>
    </row>
    <row r="349" spans="1:35" s="576" customFormat="1" ht="12" x14ac:dyDescent="0.2">
      <c r="A349" s="832" t="s">
        <v>290</v>
      </c>
      <c r="B349" s="832">
        <v>1</v>
      </c>
      <c r="C349" s="833">
        <v>623.88</v>
      </c>
      <c r="D349" s="833">
        <v>707.15</v>
      </c>
      <c r="E349" s="833"/>
      <c r="F349" s="833"/>
      <c r="G349" s="833"/>
      <c r="H349" s="833"/>
      <c r="I349" s="833"/>
      <c r="J349" s="833">
        <v>1100</v>
      </c>
      <c r="K349" s="833">
        <f t="shared" si="215"/>
        <v>2431.0299999999997</v>
      </c>
      <c r="L349" s="833">
        <v>1000</v>
      </c>
      <c r="M349" s="833"/>
      <c r="N349" s="835">
        <v>1000</v>
      </c>
      <c r="O349" s="836">
        <f t="shared" si="209"/>
        <v>30172.359999999997</v>
      </c>
      <c r="P349" s="837">
        <f t="shared" si="208"/>
        <v>30172.359999999997</v>
      </c>
      <c r="Q349" s="838">
        <v>1</v>
      </c>
      <c r="R349" s="839">
        <v>1311.4599999999998</v>
      </c>
      <c r="S349" s="839">
        <v>1110</v>
      </c>
      <c r="T349" s="833"/>
      <c r="U349" s="833"/>
      <c r="V349" s="833"/>
      <c r="W349" s="833"/>
      <c r="X349" s="833"/>
      <c r="Y349" s="833"/>
      <c r="Z349" s="833">
        <f t="shared" si="216"/>
        <v>2421.46</v>
      </c>
      <c r="AA349" s="833">
        <v>1000</v>
      </c>
      <c r="AB349" s="833"/>
      <c r="AC349" s="835">
        <f t="shared" si="210"/>
        <v>1000</v>
      </c>
      <c r="AD349" s="836">
        <f t="shared" si="211"/>
        <v>30057.52</v>
      </c>
      <c r="AE349" s="837">
        <f t="shared" si="212"/>
        <v>30057.52</v>
      </c>
      <c r="AF349" s="840">
        <f t="shared" si="213"/>
        <v>0</v>
      </c>
      <c r="AG349" s="841">
        <f t="shared" si="214"/>
        <v>114.83999999999651</v>
      </c>
      <c r="AH349" s="838">
        <v>1</v>
      </c>
      <c r="AI349" s="841">
        <v>30057.52</v>
      </c>
    </row>
    <row r="350" spans="1:35" s="576" customFormat="1" ht="12" x14ac:dyDescent="0.2">
      <c r="A350" s="832" t="s">
        <v>290</v>
      </c>
      <c r="B350" s="832">
        <v>1</v>
      </c>
      <c r="C350" s="833">
        <v>623.88</v>
      </c>
      <c r="D350" s="833">
        <v>687.56999999999982</v>
      </c>
      <c r="E350" s="833"/>
      <c r="F350" s="833"/>
      <c r="G350" s="833"/>
      <c r="H350" s="833"/>
      <c r="I350" s="833"/>
      <c r="J350" s="833">
        <v>1100</v>
      </c>
      <c r="K350" s="833">
        <f t="shared" si="215"/>
        <v>2411.4499999999998</v>
      </c>
      <c r="L350" s="833">
        <v>1000</v>
      </c>
      <c r="M350" s="833"/>
      <c r="N350" s="835">
        <v>1000</v>
      </c>
      <c r="O350" s="836">
        <f t="shared" si="209"/>
        <v>29937.399999999998</v>
      </c>
      <c r="P350" s="837">
        <f t="shared" si="208"/>
        <v>29937.399999999998</v>
      </c>
      <c r="Q350" s="838">
        <v>1</v>
      </c>
      <c r="R350" s="839">
        <v>1311.4599999999998</v>
      </c>
      <c r="S350" s="839">
        <v>1110</v>
      </c>
      <c r="T350" s="833"/>
      <c r="U350" s="833"/>
      <c r="V350" s="833"/>
      <c r="W350" s="833"/>
      <c r="X350" s="833"/>
      <c r="Y350" s="833"/>
      <c r="Z350" s="833">
        <f t="shared" si="216"/>
        <v>2421.46</v>
      </c>
      <c r="AA350" s="833">
        <v>1000</v>
      </c>
      <c r="AB350" s="833"/>
      <c r="AC350" s="835">
        <f t="shared" si="210"/>
        <v>1000</v>
      </c>
      <c r="AD350" s="836">
        <f t="shared" si="211"/>
        <v>30057.52</v>
      </c>
      <c r="AE350" s="837">
        <f t="shared" si="212"/>
        <v>30057.52</v>
      </c>
      <c r="AF350" s="840">
        <f t="shared" si="213"/>
        <v>0</v>
      </c>
      <c r="AG350" s="841">
        <f t="shared" si="214"/>
        <v>-120.12000000000262</v>
      </c>
      <c r="AH350" s="838">
        <v>1</v>
      </c>
      <c r="AI350" s="841">
        <v>30057.52</v>
      </c>
    </row>
    <row r="351" spans="1:35" s="576" customFormat="1" ht="12" x14ac:dyDescent="0.2">
      <c r="A351" s="832" t="s">
        <v>290</v>
      </c>
      <c r="B351" s="832">
        <v>1</v>
      </c>
      <c r="C351" s="833">
        <v>623.88</v>
      </c>
      <c r="D351" s="833">
        <v>687.57999999999981</v>
      </c>
      <c r="E351" s="833"/>
      <c r="F351" s="833"/>
      <c r="G351" s="833"/>
      <c r="H351" s="833"/>
      <c r="I351" s="833"/>
      <c r="J351" s="833">
        <v>1100</v>
      </c>
      <c r="K351" s="833">
        <f t="shared" si="215"/>
        <v>2411.46</v>
      </c>
      <c r="L351" s="833">
        <v>1000</v>
      </c>
      <c r="M351" s="833"/>
      <c r="N351" s="835">
        <v>1000</v>
      </c>
      <c r="O351" s="836">
        <f t="shared" si="209"/>
        <v>29937.52</v>
      </c>
      <c r="P351" s="837">
        <f t="shared" si="208"/>
        <v>29937.52</v>
      </c>
      <c r="Q351" s="838">
        <v>1</v>
      </c>
      <c r="R351" s="839">
        <v>1311.4599999999998</v>
      </c>
      <c r="S351" s="839">
        <v>1110</v>
      </c>
      <c r="T351" s="833"/>
      <c r="U351" s="833"/>
      <c r="V351" s="833"/>
      <c r="W351" s="833"/>
      <c r="X351" s="833"/>
      <c r="Y351" s="833"/>
      <c r="Z351" s="833">
        <f t="shared" si="216"/>
        <v>2421.46</v>
      </c>
      <c r="AA351" s="833">
        <v>1000</v>
      </c>
      <c r="AB351" s="833"/>
      <c r="AC351" s="835">
        <f t="shared" si="210"/>
        <v>1000</v>
      </c>
      <c r="AD351" s="836">
        <f t="shared" si="211"/>
        <v>30057.52</v>
      </c>
      <c r="AE351" s="837">
        <f t="shared" si="212"/>
        <v>30057.52</v>
      </c>
      <c r="AF351" s="840">
        <f t="shared" si="213"/>
        <v>0</v>
      </c>
      <c r="AG351" s="841">
        <f t="shared" si="214"/>
        <v>-120</v>
      </c>
      <c r="AH351" s="838">
        <v>1</v>
      </c>
      <c r="AI351" s="841">
        <v>30057.52</v>
      </c>
    </row>
    <row r="352" spans="1:35" s="576" customFormat="1" ht="12" x14ac:dyDescent="0.2">
      <c r="A352" s="832" t="s">
        <v>290</v>
      </c>
      <c r="B352" s="832">
        <v>1</v>
      </c>
      <c r="C352" s="833">
        <v>623.88</v>
      </c>
      <c r="D352" s="833">
        <v>687.57999999999981</v>
      </c>
      <c r="E352" s="833"/>
      <c r="F352" s="833"/>
      <c r="G352" s="833"/>
      <c r="H352" s="833"/>
      <c r="I352" s="833"/>
      <c r="J352" s="833">
        <v>1100</v>
      </c>
      <c r="K352" s="833">
        <f t="shared" si="215"/>
        <v>2411.46</v>
      </c>
      <c r="L352" s="833">
        <v>1000</v>
      </c>
      <c r="M352" s="833"/>
      <c r="N352" s="835">
        <v>1000</v>
      </c>
      <c r="O352" s="836">
        <f t="shared" si="209"/>
        <v>29937.52</v>
      </c>
      <c r="P352" s="837">
        <f t="shared" si="208"/>
        <v>29937.52</v>
      </c>
      <c r="Q352" s="838">
        <v>1</v>
      </c>
      <c r="R352" s="839">
        <v>1314.4499999999998</v>
      </c>
      <c r="S352" s="839">
        <v>1110</v>
      </c>
      <c r="T352" s="833"/>
      <c r="U352" s="833"/>
      <c r="V352" s="833"/>
      <c r="W352" s="833"/>
      <c r="X352" s="833"/>
      <c r="Y352" s="833"/>
      <c r="Z352" s="833">
        <f t="shared" si="216"/>
        <v>2424.4499999999998</v>
      </c>
      <c r="AA352" s="833">
        <v>1000</v>
      </c>
      <c r="AB352" s="833"/>
      <c r="AC352" s="835">
        <f t="shared" si="210"/>
        <v>1000</v>
      </c>
      <c r="AD352" s="836">
        <f t="shared" si="211"/>
        <v>30093.399999999998</v>
      </c>
      <c r="AE352" s="837">
        <f t="shared" si="212"/>
        <v>30093.399999999998</v>
      </c>
      <c r="AF352" s="840">
        <f t="shared" si="213"/>
        <v>0</v>
      </c>
      <c r="AG352" s="841">
        <f t="shared" si="214"/>
        <v>-155.87999999999738</v>
      </c>
      <c r="AH352" s="838">
        <v>1</v>
      </c>
      <c r="AI352" s="841">
        <v>30093.399999999998</v>
      </c>
    </row>
    <row r="353" spans="1:35" s="576" customFormat="1" ht="12" x14ac:dyDescent="0.2">
      <c r="A353" s="832" t="s">
        <v>290</v>
      </c>
      <c r="B353" s="832">
        <v>1</v>
      </c>
      <c r="C353" s="833">
        <v>623.88</v>
      </c>
      <c r="D353" s="833">
        <v>687.57999999999981</v>
      </c>
      <c r="E353" s="833"/>
      <c r="F353" s="833"/>
      <c r="G353" s="833"/>
      <c r="H353" s="833"/>
      <c r="I353" s="833"/>
      <c r="J353" s="833">
        <v>1100</v>
      </c>
      <c r="K353" s="833">
        <f t="shared" si="215"/>
        <v>2411.46</v>
      </c>
      <c r="L353" s="833">
        <v>1000</v>
      </c>
      <c r="M353" s="833"/>
      <c r="N353" s="835">
        <v>1000</v>
      </c>
      <c r="O353" s="836">
        <f t="shared" si="209"/>
        <v>29937.52</v>
      </c>
      <c r="P353" s="837">
        <f t="shared" si="208"/>
        <v>29937.52</v>
      </c>
      <c r="Q353" s="838">
        <v>1</v>
      </c>
      <c r="R353" s="839">
        <v>1311.4599999999998</v>
      </c>
      <c r="S353" s="839">
        <v>1110</v>
      </c>
      <c r="T353" s="833"/>
      <c r="U353" s="833"/>
      <c r="V353" s="833"/>
      <c r="W353" s="833"/>
      <c r="X353" s="833"/>
      <c r="Y353" s="833"/>
      <c r="Z353" s="833">
        <f t="shared" si="216"/>
        <v>2421.46</v>
      </c>
      <c r="AA353" s="833">
        <v>1000</v>
      </c>
      <c r="AB353" s="833"/>
      <c r="AC353" s="835">
        <f t="shared" si="210"/>
        <v>1000</v>
      </c>
      <c r="AD353" s="836">
        <f t="shared" si="211"/>
        <v>30057.52</v>
      </c>
      <c r="AE353" s="837">
        <f t="shared" si="212"/>
        <v>30057.52</v>
      </c>
      <c r="AF353" s="840">
        <f t="shared" si="213"/>
        <v>0</v>
      </c>
      <c r="AG353" s="841">
        <f t="shared" si="214"/>
        <v>-120</v>
      </c>
      <c r="AH353" s="838">
        <v>1</v>
      </c>
      <c r="AI353" s="841">
        <v>30057.52</v>
      </c>
    </row>
    <row r="354" spans="1:35" s="576" customFormat="1" ht="12" x14ac:dyDescent="0.2">
      <c r="A354" s="832" t="s">
        <v>290</v>
      </c>
      <c r="B354" s="832">
        <v>1</v>
      </c>
      <c r="C354" s="833">
        <v>623.88</v>
      </c>
      <c r="D354" s="833">
        <v>690.56999999999982</v>
      </c>
      <c r="E354" s="833"/>
      <c r="F354" s="833"/>
      <c r="G354" s="833"/>
      <c r="H354" s="833"/>
      <c r="I354" s="833"/>
      <c r="J354" s="833">
        <v>1100</v>
      </c>
      <c r="K354" s="833">
        <f t="shared" si="215"/>
        <v>2414.4499999999998</v>
      </c>
      <c r="L354" s="833">
        <v>1000</v>
      </c>
      <c r="M354" s="833"/>
      <c r="N354" s="835">
        <v>1000</v>
      </c>
      <c r="O354" s="836">
        <f t="shared" si="209"/>
        <v>29973.399999999998</v>
      </c>
      <c r="P354" s="837">
        <f t="shared" si="208"/>
        <v>29973.399999999998</v>
      </c>
      <c r="Q354" s="838">
        <v>1</v>
      </c>
      <c r="R354" s="839">
        <v>1331.03</v>
      </c>
      <c r="S354" s="839">
        <v>1110</v>
      </c>
      <c r="T354" s="833"/>
      <c r="U354" s="833"/>
      <c r="V354" s="833"/>
      <c r="W354" s="833"/>
      <c r="X354" s="833"/>
      <c r="Y354" s="833"/>
      <c r="Z354" s="833">
        <f t="shared" si="216"/>
        <v>2441.0299999999997</v>
      </c>
      <c r="AA354" s="833">
        <v>1000</v>
      </c>
      <c r="AB354" s="833"/>
      <c r="AC354" s="835">
        <f t="shared" si="210"/>
        <v>1000</v>
      </c>
      <c r="AD354" s="836">
        <f t="shared" si="211"/>
        <v>30292.359999999997</v>
      </c>
      <c r="AE354" s="837">
        <f t="shared" si="212"/>
        <v>30292.359999999997</v>
      </c>
      <c r="AF354" s="840">
        <f t="shared" si="213"/>
        <v>0</v>
      </c>
      <c r="AG354" s="841">
        <f t="shared" si="214"/>
        <v>-318.95999999999913</v>
      </c>
      <c r="AH354" s="838">
        <v>1</v>
      </c>
      <c r="AI354" s="841">
        <v>30292.359999999997</v>
      </c>
    </row>
    <row r="355" spans="1:35" s="576" customFormat="1" ht="12" x14ac:dyDescent="0.2">
      <c r="A355" s="832" t="s">
        <v>290</v>
      </c>
      <c r="B355" s="832">
        <v>1</v>
      </c>
      <c r="C355" s="833">
        <v>623.88</v>
      </c>
      <c r="D355" s="833">
        <v>687.57999999999981</v>
      </c>
      <c r="E355" s="833"/>
      <c r="F355" s="833"/>
      <c r="G355" s="833"/>
      <c r="H355" s="833"/>
      <c r="I355" s="833"/>
      <c r="J355" s="833">
        <v>1100</v>
      </c>
      <c r="K355" s="833">
        <f t="shared" si="215"/>
        <v>2411.46</v>
      </c>
      <c r="L355" s="833">
        <v>1000</v>
      </c>
      <c r="M355" s="833"/>
      <c r="N355" s="835">
        <v>1000</v>
      </c>
      <c r="O355" s="836">
        <f t="shared" si="209"/>
        <v>29937.52</v>
      </c>
      <c r="P355" s="837">
        <f t="shared" si="208"/>
        <v>29937.52</v>
      </c>
      <c r="Q355" s="838">
        <v>1</v>
      </c>
      <c r="R355" s="839">
        <v>1311.4599999999998</v>
      </c>
      <c r="S355" s="839">
        <v>1110</v>
      </c>
      <c r="T355" s="833"/>
      <c r="U355" s="833"/>
      <c r="V355" s="833"/>
      <c r="W355" s="833"/>
      <c r="X355" s="833"/>
      <c r="Y355" s="833"/>
      <c r="Z355" s="833">
        <f t="shared" si="216"/>
        <v>2421.46</v>
      </c>
      <c r="AA355" s="833">
        <v>1000</v>
      </c>
      <c r="AB355" s="833"/>
      <c r="AC355" s="835">
        <f t="shared" si="210"/>
        <v>1000</v>
      </c>
      <c r="AD355" s="836">
        <f t="shared" si="211"/>
        <v>30057.52</v>
      </c>
      <c r="AE355" s="837">
        <f t="shared" si="212"/>
        <v>30057.52</v>
      </c>
      <c r="AF355" s="840">
        <f t="shared" si="213"/>
        <v>0</v>
      </c>
      <c r="AG355" s="841">
        <f t="shared" si="214"/>
        <v>-120</v>
      </c>
      <c r="AH355" s="838">
        <v>1</v>
      </c>
      <c r="AI355" s="841">
        <v>30057.52</v>
      </c>
    </row>
    <row r="356" spans="1:35" s="576" customFormat="1" ht="12" x14ac:dyDescent="0.2">
      <c r="A356" s="832" t="s">
        <v>290</v>
      </c>
      <c r="B356" s="832">
        <v>1</v>
      </c>
      <c r="C356" s="833">
        <v>623.88</v>
      </c>
      <c r="D356" s="833">
        <v>707.15</v>
      </c>
      <c r="E356" s="833"/>
      <c r="F356" s="833"/>
      <c r="G356" s="833"/>
      <c r="H356" s="833"/>
      <c r="I356" s="833"/>
      <c r="J356" s="833">
        <v>1100</v>
      </c>
      <c r="K356" s="833">
        <f t="shared" si="215"/>
        <v>2431.0299999999997</v>
      </c>
      <c r="L356" s="833">
        <v>1000</v>
      </c>
      <c r="M356" s="833"/>
      <c r="N356" s="835">
        <v>1000</v>
      </c>
      <c r="O356" s="836">
        <f t="shared" si="209"/>
        <v>30172.359999999997</v>
      </c>
      <c r="P356" s="837">
        <f t="shared" si="208"/>
        <v>30172.359999999997</v>
      </c>
      <c r="Q356" s="838">
        <v>1</v>
      </c>
      <c r="R356" s="839">
        <v>1311.4599999999998</v>
      </c>
      <c r="S356" s="839">
        <v>1110</v>
      </c>
      <c r="T356" s="833"/>
      <c r="U356" s="833"/>
      <c r="V356" s="833"/>
      <c r="W356" s="833"/>
      <c r="X356" s="833"/>
      <c r="Y356" s="833"/>
      <c r="Z356" s="833">
        <f t="shared" si="216"/>
        <v>2421.46</v>
      </c>
      <c r="AA356" s="833">
        <v>1000</v>
      </c>
      <c r="AB356" s="833"/>
      <c r="AC356" s="835">
        <f t="shared" si="210"/>
        <v>1000</v>
      </c>
      <c r="AD356" s="836">
        <f t="shared" si="211"/>
        <v>30057.52</v>
      </c>
      <c r="AE356" s="837">
        <f t="shared" si="212"/>
        <v>30057.52</v>
      </c>
      <c r="AF356" s="840">
        <f t="shared" si="213"/>
        <v>0</v>
      </c>
      <c r="AG356" s="841">
        <f t="shared" si="214"/>
        <v>114.83999999999651</v>
      </c>
      <c r="AH356" s="838">
        <v>1</v>
      </c>
      <c r="AI356" s="841">
        <v>30057.52</v>
      </c>
    </row>
    <row r="357" spans="1:35" s="576" customFormat="1" ht="12" x14ac:dyDescent="0.2">
      <c r="A357" s="832" t="s">
        <v>290</v>
      </c>
      <c r="B357" s="832">
        <v>1</v>
      </c>
      <c r="C357" s="833">
        <v>623.88</v>
      </c>
      <c r="D357" s="833">
        <v>687.57999999999981</v>
      </c>
      <c r="E357" s="833"/>
      <c r="F357" s="833"/>
      <c r="G357" s="833"/>
      <c r="H357" s="833"/>
      <c r="I357" s="833"/>
      <c r="J357" s="833">
        <v>1100</v>
      </c>
      <c r="K357" s="833">
        <f t="shared" si="215"/>
        <v>2411.46</v>
      </c>
      <c r="L357" s="833">
        <v>1000</v>
      </c>
      <c r="M357" s="833"/>
      <c r="N357" s="835">
        <v>1000</v>
      </c>
      <c r="O357" s="836">
        <f t="shared" si="209"/>
        <v>29937.52</v>
      </c>
      <c r="P357" s="837">
        <f t="shared" si="208"/>
        <v>29937.52</v>
      </c>
      <c r="Q357" s="838">
        <v>1</v>
      </c>
      <c r="R357" s="839">
        <v>1311.4599999999998</v>
      </c>
      <c r="S357" s="839">
        <v>1110</v>
      </c>
      <c r="T357" s="833"/>
      <c r="U357" s="833"/>
      <c r="V357" s="833"/>
      <c r="W357" s="833"/>
      <c r="X357" s="833"/>
      <c r="Y357" s="833"/>
      <c r="Z357" s="833">
        <f t="shared" si="216"/>
        <v>2421.46</v>
      </c>
      <c r="AA357" s="833">
        <v>1000</v>
      </c>
      <c r="AB357" s="833"/>
      <c r="AC357" s="835">
        <f t="shared" si="210"/>
        <v>1000</v>
      </c>
      <c r="AD357" s="836">
        <f t="shared" si="211"/>
        <v>30057.52</v>
      </c>
      <c r="AE357" s="837">
        <f t="shared" si="212"/>
        <v>30057.52</v>
      </c>
      <c r="AF357" s="840">
        <f t="shared" si="213"/>
        <v>0</v>
      </c>
      <c r="AG357" s="841">
        <f t="shared" si="214"/>
        <v>-120</v>
      </c>
      <c r="AH357" s="838">
        <v>1</v>
      </c>
      <c r="AI357" s="841">
        <v>30057.52</v>
      </c>
    </row>
    <row r="358" spans="1:35" s="576" customFormat="1" ht="12" x14ac:dyDescent="0.2">
      <c r="A358" s="832" t="s">
        <v>290</v>
      </c>
      <c r="B358" s="832">
        <v>1</v>
      </c>
      <c r="C358" s="833">
        <v>623.88</v>
      </c>
      <c r="D358" s="833">
        <v>687.57999999999981</v>
      </c>
      <c r="E358" s="833"/>
      <c r="F358" s="833"/>
      <c r="G358" s="833"/>
      <c r="H358" s="833"/>
      <c r="I358" s="833"/>
      <c r="J358" s="833">
        <v>1100</v>
      </c>
      <c r="K358" s="833">
        <f t="shared" si="215"/>
        <v>2411.46</v>
      </c>
      <c r="L358" s="833">
        <v>1000</v>
      </c>
      <c r="M358" s="833"/>
      <c r="N358" s="835">
        <v>1000</v>
      </c>
      <c r="O358" s="836">
        <f t="shared" si="209"/>
        <v>29937.52</v>
      </c>
      <c r="P358" s="837">
        <f t="shared" si="208"/>
        <v>29937.52</v>
      </c>
      <c r="Q358" s="838">
        <v>1</v>
      </c>
      <c r="R358" s="839">
        <v>1311.4599999999998</v>
      </c>
      <c r="S358" s="839">
        <v>1110</v>
      </c>
      <c r="T358" s="833"/>
      <c r="U358" s="833"/>
      <c r="V358" s="833"/>
      <c r="W358" s="833"/>
      <c r="X358" s="833"/>
      <c r="Y358" s="833"/>
      <c r="Z358" s="833">
        <f t="shared" si="216"/>
        <v>2421.46</v>
      </c>
      <c r="AA358" s="833">
        <v>1000</v>
      </c>
      <c r="AB358" s="833"/>
      <c r="AC358" s="835">
        <f t="shared" si="210"/>
        <v>1000</v>
      </c>
      <c r="AD358" s="836">
        <f t="shared" si="211"/>
        <v>30057.52</v>
      </c>
      <c r="AE358" s="837">
        <f t="shared" si="212"/>
        <v>30057.52</v>
      </c>
      <c r="AF358" s="840">
        <f t="shared" si="213"/>
        <v>0</v>
      </c>
      <c r="AG358" s="841">
        <f t="shared" si="214"/>
        <v>-120</v>
      </c>
      <c r="AH358" s="838">
        <v>1</v>
      </c>
      <c r="AI358" s="841">
        <v>30057.52</v>
      </c>
    </row>
    <row r="359" spans="1:35" s="576" customFormat="1" ht="12" x14ac:dyDescent="0.2">
      <c r="A359" s="832" t="s">
        <v>290</v>
      </c>
      <c r="B359" s="832">
        <v>1</v>
      </c>
      <c r="C359" s="833">
        <v>623.88</v>
      </c>
      <c r="D359" s="833">
        <v>687.57999999999981</v>
      </c>
      <c r="E359" s="833"/>
      <c r="F359" s="833"/>
      <c r="G359" s="833"/>
      <c r="H359" s="833"/>
      <c r="I359" s="833"/>
      <c r="J359" s="833">
        <v>1100</v>
      </c>
      <c r="K359" s="833">
        <f t="shared" si="215"/>
        <v>2411.46</v>
      </c>
      <c r="L359" s="833">
        <v>1000</v>
      </c>
      <c r="M359" s="833"/>
      <c r="N359" s="835">
        <v>1000</v>
      </c>
      <c r="O359" s="836">
        <f t="shared" si="209"/>
        <v>29937.52</v>
      </c>
      <c r="P359" s="837">
        <f t="shared" si="208"/>
        <v>29937.52</v>
      </c>
      <c r="Q359" s="838">
        <v>1</v>
      </c>
      <c r="R359" s="839">
        <v>1314.4599999999998</v>
      </c>
      <c r="S359" s="839">
        <v>1110</v>
      </c>
      <c r="T359" s="833"/>
      <c r="U359" s="833"/>
      <c r="V359" s="833"/>
      <c r="W359" s="833"/>
      <c r="X359" s="833"/>
      <c r="Y359" s="833"/>
      <c r="Z359" s="833">
        <f t="shared" si="216"/>
        <v>2424.46</v>
      </c>
      <c r="AA359" s="833">
        <v>1000</v>
      </c>
      <c r="AB359" s="833"/>
      <c r="AC359" s="835">
        <f t="shared" si="210"/>
        <v>1000</v>
      </c>
      <c r="AD359" s="836">
        <f t="shared" si="211"/>
        <v>30093.52</v>
      </c>
      <c r="AE359" s="837">
        <f t="shared" si="212"/>
        <v>30093.52</v>
      </c>
      <c r="AF359" s="840">
        <f t="shared" si="213"/>
        <v>0</v>
      </c>
      <c r="AG359" s="841">
        <f t="shared" si="214"/>
        <v>-156</v>
      </c>
      <c r="AH359" s="838">
        <v>1</v>
      </c>
      <c r="AI359" s="841">
        <v>30093.52</v>
      </c>
    </row>
    <row r="360" spans="1:35" s="576" customFormat="1" ht="12" x14ac:dyDescent="0.2">
      <c r="A360" s="832" t="s">
        <v>290</v>
      </c>
      <c r="B360" s="832">
        <v>1</v>
      </c>
      <c r="C360" s="833">
        <v>623.88</v>
      </c>
      <c r="D360" s="833">
        <v>687.57999999999981</v>
      </c>
      <c r="E360" s="833"/>
      <c r="F360" s="833"/>
      <c r="G360" s="833"/>
      <c r="H360" s="833"/>
      <c r="I360" s="833"/>
      <c r="J360" s="833">
        <v>1100</v>
      </c>
      <c r="K360" s="833">
        <f t="shared" si="215"/>
        <v>2411.46</v>
      </c>
      <c r="L360" s="833">
        <v>1000</v>
      </c>
      <c r="M360" s="833"/>
      <c r="N360" s="835">
        <v>1000</v>
      </c>
      <c r="O360" s="836">
        <f t="shared" si="209"/>
        <v>29937.52</v>
      </c>
      <c r="P360" s="837">
        <f t="shared" si="208"/>
        <v>29937.52</v>
      </c>
      <c r="Q360" s="838">
        <v>1</v>
      </c>
      <c r="R360" s="839">
        <v>1334.9399999999998</v>
      </c>
      <c r="S360" s="839">
        <v>1110</v>
      </c>
      <c r="T360" s="833"/>
      <c r="U360" s="833"/>
      <c r="V360" s="833"/>
      <c r="W360" s="833"/>
      <c r="X360" s="833"/>
      <c r="Y360" s="833"/>
      <c r="Z360" s="833">
        <f t="shared" si="216"/>
        <v>2444.9399999999996</v>
      </c>
      <c r="AA360" s="833">
        <v>1000</v>
      </c>
      <c r="AB360" s="833"/>
      <c r="AC360" s="835">
        <f t="shared" si="210"/>
        <v>1000</v>
      </c>
      <c r="AD360" s="836">
        <f t="shared" si="211"/>
        <v>30339.279999999995</v>
      </c>
      <c r="AE360" s="837">
        <f t="shared" si="212"/>
        <v>30339.279999999995</v>
      </c>
      <c r="AF360" s="840">
        <f t="shared" si="213"/>
        <v>0</v>
      </c>
      <c r="AG360" s="841">
        <f t="shared" si="214"/>
        <v>-401.75999999999476</v>
      </c>
      <c r="AH360" s="838">
        <v>1</v>
      </c>
      <c r="AI360" s="841">
        <v>30339.279999999995</v>
      </c>
    </row>
    <row r="361" spans="1:35" s="576" customFormat="1" ht="12" x14ac:dyDescent="0.2">
      <c r="A361" s="832" t="s">
        <v>290</v>
      </c>
      <c r="B361" s="832">
        <v>1</v>
      </c>
      <c r="C361" s="833">
        <v>623.88</v>
      </c>
      <c r="D361" s="833">
        <v>690.57999999999981</v>
      </c>
      <c r="E361" s="833"/>
      <c r="F361" s="833"/>
      <c r="G361" s="833"/>
      <c r="H361" s="833"/>
      <c r="I361" s="833"/>
      <c r="J361" s="833">
        <v>1100</v>
      </c>
      <c r="K361" s="833">
        <f t="shared" si="215"/>
        <v>2414.46</v>
      </c>
      <c r="L361" s="833">
        <v>1000</v>
      </c>
      <c r="M361" s="833"/>
      <c r="N361" s="835">
        <v>1000</v>
      </c>
      <c r="O361" s="836">
        <f t="shared" si="209"/>
        <v>29973.52</v>
      </c>
      <c r="P361" s="837">
        <f t="shared" si="208"/>
        <v>29973.52</v>
      </c>
      <c r="Q361" s="838">
        <v>1</v>
      </c>
      <c r="R361" s="839">
        <v>1311.4499999999998</v>
      </c>
      <c r="S361" s="839">
        <v>1110</v>
      </c>
      <c r="T361" s="833"/>
      <c r="U361" s="833"/>
      <c r="V361" s="833"/>
      <c r="W361" s="833"/>
      <c r="X361" s="833"/>
      <c r="Y361" s="833"/>
      <c r="Z361" s="833">
        <f t="shared" si="216"/>
        <v>2421.4499999999998</v>
      </c>
      <c r="AA361" s="833">
        <v>1000</v>
      </c>
      <c r="AB361" s="833"/>
      <c r="AC361" s="835">
        <f t="shared" si="210"/>
        <v>1000</v>
      </c>
      <c r="AD361" s="836">
        <f t="shared" si="211"/>
        <v>30057.399999999998</v>
      </c>
      <c r="AE361" s="837">
        <f t="shared" si="212"/>
        <v>30057.399999999998</v>
      </c>
      <c r="AF361" s="840">
        <f t="shared" si="213"/>
        <v>0</v>
      </c>
      <c r="AG361" s="841">
        <f t="shared" si="214"/>
        <v>-83.879999999997381</v>
      </c>
      <c r="AH361" s="838">
        <v>1</v>
      </c>
      <c r="AI361" s="841">
        <v>30057.399999999998</v>
      </c>
    </row>
    <row r="362" spans="1:35" s="576" customFormat="1" ht="12" x14ac:dyDescent="0.2">
      <c r="A362" s="832" t="s">
        <v>290</v>
      </c>
      <c r="B362" s="832">
        <v>1</v>
      </c>
      <c r="C362" s="833">
        <v>623.88</v>
      </c>
      <c r="D362" s="833">
        <v>711.05999999999983</v>
      </c>
      <c r="E362" s="833"/>
      <c r="F362" s="833"/>
      <c r="G362" s="833"/>
      <c r="H362" s="833"/>
      <c r="I362" s="833"/>
      <c r="J362" s="833">
        <v>1100</v>
      </c>
      <c r="K362" s="833">
        <f t="shared" si="215"/>
        <v>2434.9399999999996</v>
      </c>
      <c r="L362" s="833">
        <v>1000</v>
      </c>
      <c r="M362" s="833"/>
      <c r="N362" s="835">
        <v>1000</v>
      </c>
      <c r="O362" s="836">
        <f t="shared" si="209"/>
        <v>30219.279999999995</v>
      </c>
      <c r="P362" s="837">
        <f t="shared" si="208"/>
        <v>30219.279999999995</v>
      </c>
      <c r="Q362" s="838">
        <v>1</v>
      </c>
      <c r="R362" s="839">
        <v>1311.4499999999998</v>
      </c>
      <c r="S362" s="839">
        <v>1110</v>
      </c>
      <c r="T362" s="833"/>
      <c r="U362" s="833"/>
      <c r="V362" s="833"/>
      <c r="W362" s="833"/>
      <c r="X362" s="833"/>
      <c r="Y362" s="833"/>
      <c r="Z362" s="833">
        <f t="shared" si="216"/>
        <v>2421.4499999999998</v>
      </c>
      <c r="AA362" s="833">
        <v>1000</v>
      </c>
      <c r="AB362" s="833"/>
      <c r="AC362" s="835">
        <f t="shared" si="210"/>
        <v>1000</v>
      </c>
      <c r="AD362" s="836">
        <f t="shared" si="211"/>
        <v>30057.399999999998</v>
      </c>
      <c r="AE362" s="837">
        <f t="shared" si="212"/>
        <v>30057.399999999998</v>
      </c>
      <c r="AF362" s="840">
        <f t="shared" si="213"/>
        <v>0</v>
      </c>
      <c r="AG362" s="841">
        <f t="shared" si="214"/>
        <v>161.87999999999738</v>
      </c>
      <c r="AH362" s="838">
        <v>1</v>
      </c>
      <c r="AI362" s="841">
        <v>30057.399999999998</v>
      </c>
    </row>
    <row r="363" spans="1:35" s="576" customFormat="1" ht="12" x14ac:dyDescent="0.2">
      <c r="A363" s="832" t="s">
        <v>290</v>
      </c>
      <c r="B363" s="832">
        <v>1</v>
      </c>
      <c r="C363" s="833">
        <v>623.88</v>
      </c>
      <c r="D363" s="833">
        <v>687.56999999999982</v>
      </c>
      <c r="E363" s="833"/>
      <c r="F363" s="833"/>
      <c r="G363" s="833"/>
      <c r="H363" s="833"/>
      <c r="I363" s="833"/>
      <c r="J363" s="833">
        <v>1100</v>
      </c>
      <c r="K363" s="833">
        <f t="shared" si="215"/>
        <v>2411.4499999999998</v>
      </c>
      <c r="L363" s="833">
        <v>1000</v>
      </c>
      <c r="M363" s="833"/>
      <c r="N363" s="835">
        <v>1000</v>
      </c>
      <c r="O363" s="836">
        <f t="shared" si="209"/>
        <v>29937.399999999998</v>
      </c>
      <c r="P363" s="837">
        <f t="shared" si="208"/>
        <v>29937.399999999998</v>
      </c>
      <c r="Q363" s="838">
        <v>1</v>
      </c>
      <c r="R363" s="839">
        <v>1314.4499999999998</v>
      </c>
      <c r="S363" s="839">
        <v>1110</v>
      </c>
      <c r="T363" s="833"/>
      <c r="U363" s="833"/>
      <c r="V363" s="833"/>
      <c r="W363" s="833"/>
      <c r="X363" s="833"/>
      <c r="Y363" s="833"/>
      <c r="Z363" s="833">
        <f t="shared" si="216"/>
        <v>2424.4499999999998</v>
      </c>
      <c r="AA363" s="833">
        <v>1000</v>
      </c>
      <c r="AB363" s="833"/>
      <c r="AC363" s="835">
        <f t="shared" si="210"/>
        <v>1000</v>
      </c>
      <c r="AD363" s="836">
        <f t="shared" si="211"/>
        <v>30093.399999999998</v>
      </c>
      <c r="AE363" s="837">
        <f t="shared" si="212"/>
        <v>30093.399999999998</v>
      </c>
      <c r="AF363" s="840">
        <f t="shared" si="213"/>
        <v>0</v>
      </c>
      <c r="AG363" s="841">
        <f t="shared" si="214"/>
        <v>-156</v>
      </c>
      <c r="AH363" s="838">
        <v>1</v>
      </c>
      <c r="AI363" s="841">
        <v>30093.399999999998</v>
      </c>
    </row>
    <row r="364" spans="1:35" s="576" customFormat="1" ht="12" x14ac:dyDescent="0.2">
      <c r="A364" s="832" t="s">
        <v>290</v>
      </c>
      <c r="B364" s="832">
        <v>1</v>
      </c>
      <c r="C364" s="833">
        <v>623.88</v>
      </c>
      <c r="D364" s="833">
        <v>687.56999999999982</v>
      </c>
      <c r="E364" s="833"/>
      <c r="F364" s="833"/>
      <c r="G364" s="833"/>
      <c r="H364" s="833"/>
      <c r="I364" s="833"/>
      <c r="J364" s="833">
        <v>1100</v>
      </c>
      <c r="K364" s="833">
        <f t="shared" si="215"/>
        <v>2411.4499999999998</v>
      </c>
      <c r="L364" s="833">
        <v>1000</v>
      </c>
      <c r="M364" s="833"/>
      <c r="N364" s="835">
        <v>1000</v>
      </c>
      <c r="O364" s="836">
        <f t="shared" si="209"/>
        <v>29937.399999999998</v>
      </c>
      <c r="P364" s="837">
        <f t="shared" si="208"/>
        <v>29937.399999999998</v>
      </c>
      <c r="Q364" s="838">
        <v>1</v>
      </c>
      <c r="R364" s="839">
        <v>1311.4499999999998</v>
      </c>
      <c r="S364" s="839">
        <v>1110</v>
      </c>
      <c r="T364" s="833"/>
      <c r="U364" s="833"/>
      <c r="V364" s="833"/>
      <c r="W364" s="833"/>
      <c r="X364" s="833"/>
      <c r="Y364" s="833"/>
      <c r="Z364" s="833">
        <f t="shared" si="216"/>
        <v>2421.4499999999998</v>
      </c>
      <c r="AA364" s="833">
        <v>1000</v>
      </c>
      <c r="AB364" s="833"/>
      <c r="AC364" s="835">
        <f t="shared" si="210"/>
        <v>1000</v>
      </c>
      <c r="AD364" s="836">
        <f t="shared" si="211"/>
        <v>30057.399999999998</v>
      </c>
      <c r="AE364" s="837">
        <f t="shared" si="212"/>
        <v>30057.399999999998</v>
      </c>
      <c r="AF364" s="840">
        <f t="shared" si="213"/>
        <v>0</v>
      </c>
      <c r="AG364" s="841">
        <f t="shared" si="214"/>
        <v>-120</v>
      </c>
      <c r="AH364" s="838">
        <v>1</v>
      </c>
      <c r="AI364" s="841">
        <v>30057.399999999998</v>
      </c>
    </row>
    <row r="365" spans="1:35" s="576" customFormat="1" ht="12" x14ac:dyDescent="0.2">
      <c r="A365" s="832" t="s">
        <v>290</v>
      </c>
      <c r="B365" s="832">
        <v>1</v>
      </c>
      <c r="C365" s="833">
        <v>623.88</v>
      </c>
      <c r="D365" s="833">
        <v>690.56999999999982</v>
      </c>
      <c r="E365" s="833"/>
      <c r="F365" s="833"/>
      <c r="G365" s="833"/>
      <c r="H365" s="833"/>
      <c r="I365" s="833"/>
      <c r="J365" s="833">
        <v>1100</v>
      </c>
      <c r="K365" s="833">
        <f t="shared" si="215"/>
        <v>2414.4499999999998</v>
      </c>
      <c r="L365" s="833">
        <v>1000</v>
      </c>
      <c r="M365" s="833"/>
      <c r="N365" s="835">
        <v>1000</v>
      </c>
      <c r="O365" s="836">
        <f t="shared" si="209"/>
        <v>29973.399999999998</v>
      </c>
      <c r="P365" s="837">
        <f t="shared" si="208"/>
        <v>29973.399999999998</v>
      </c>
      <c r="Q365" s="838">
        <v>1</v>
      </c>
      <c r="R365" s="839">
        <v>1333.9099999999999</v>
      </c>
      <c r="S365" s="839">
        <v>1110</v>
      </c>
      <c r="T365" s="833"/>
      <c r="U365" s="833"/>
      <c r="V365" s="833"/>
      <c r="W365" s="833"/>
      <c r="X365" s="833"/>
      <c r="Y365" s="833"/>
      <c r="Z365" s="833">
        <f t="shared" si="216"/>
        <v>2443.91</v>
      </c>
      <c r="AA365" s="833">
        <v>1000</v>
      </c>
      <c r="AB365" s="833"/>
      <c r="AC365" s="835">
        <f t="shared" si="210"/>
        <v>1000</v>
      </c>
      <c r="AD365" s="836">
        <f t="shared" si="211"/>
        <v>30326.92</v>
      </c>
      <c r="AE365" s="837">
        <f t="shared" si="212"/>
        <v>30326.92</v>
      </c>
      <c r="AF365" s="840">
        <f t="shared" si="213"/>
        <v>0</v>
      </c>
      <c r="AG365" s="841">
        <f t="shared" si="214"/>
        <v>-353.52000000000044</v>
      </c>
      <c r="AH365" s="838">
        <v>1</v>
      </c>
      <c r="AI365" s="841">
        <v>30326.92</v>
      </c>
    </row>
    <row r="366" spans="1:35" s="576" customFormat="1" ht="12" x14ac:dyDescent="0.2">
      <c r="A366" s="832" t="s">
        <v>290</v>
      </c>
      <c r="B366" s="832">
        <v>1</v>
      </c>
      <c r="C366" s="833">
        <v>623.88</v>
      </c>
      <c r="D366" s="833">
        <v>707.15</v>
      </c>
      <c r="E366" s="833"/>
      <c r="F366" s="833"/>
      <c r="G366" s="833"/>
      <c r="H366" s="833"/>
      <c r="I366" s="833"/>
      <c r="J366" s="833">
        <v>1100</v>
      </c>
      <c r="K366" s="833">
        <f t="shared" si="215"/>
        <v>2431.0299999999997</v>
      </c>
      <c r="L366" s="833">
        <v>1000</v>
      </c>
      <c r="M366" s="833"/>
      <c r="N366" s="835">
        <v>1000</v>
      </c>
      <c r="O366" s="836">
        <f t="shared" si="209"/>
        <v>30172.359999999997</v>
      </c>
      <c r="P366" s="837">
        <f t="shared" si="208"/>
        <v>30172.359999999997</v>
      </c>
      <c r="Q366" s="838">
        <v>1</v>
      </c>
      <c r="R366" s="839">
        <v>1325.6399999999999</v>
      </c>
      <c r="S366" s="839">
        <v>1110</v>
      </c>
      <c r="T366" s="833"/>
      <c r="U366" s="833"/>
      <c r="V366" s="833"/>
      <c r="W366" s="833"/>
      <c r="X366" s="833"/>
      <c r="Y366" s="833"/>
      <c r="Z366" s="833">
        <f t="shared" si="216"/>
        <v>2435.64</v>
      </c>
      <c r="AA366" s="833">
        <v>1000</v>
      </c>
      <c r="AB366" s="833"/>
      <c r="AC366" s="835">
        <f t="shared" si="210"/>
        <v>1000</v>
      </c>
      <c r="AD366" s="836">
        <f t="shared" si="211"/>
        <v>30227.68</v>
      </c>
      <c r="AE366" s="837">
        <f t="shared" si="212"/>
        <v>30227.68</v>
      </c>
      <c r="AF366" s="840">
        <f t="shared" si="213"/>
        <v>0</v>
      </c>
      <c r="AG366" s="841">
        <f t="shared" si="214"/>
        <v>-55.320000000003347</v>
      </c>
      <c r="AH366" s="838">
        <v>1</v>
      </c>
      <c r="AI366" s="841">
        <v>30227.68</v>
      </c>
    </row>
    <row r="367" spans="1:35" s="576" customFormat="1" ht="12" x14ac:dyDescent="0.2">
      <c r="A367" s="832" t="s">
        <v>290</v>
      </c>
      <c r="B367" s="832">
        <v>1</v>
      </c>
      <c r="C367" s="833">
        <v>623.88</v>
      </c>
      <c r="D367" s="833">
        <v>687.56999999999982</v>
      </c>
      <c r="E367" s="833"/>
      <c r="F367" s="833"/>
      <c r="G367" s="833"/>
      <c r="H367" s="833"/>
      <c r="I367" s="833"/>
      <c r="J367" s="833">
        <v>1100</v>
      </c>
      <c r="K367" s="833">
        <f t="shared" si="215"/>
        <v>2411.4499999999998</v>
      </c>
      <c r="L367" s="833">
        <v>1000</v>
      </c>
      <c r="M367" s="833"/>
      <c r="N367" s="835">
        <v>1000</v>
      </c>
      <c r="O367" s="836">
        <f t="shared" si="209"/>
        <v>29937.399999999998</v>
      </c>
      <c r="P367" s="837">
        <f t="shared" si="208"/>
        <v>29937.399999999998</v>
      </c>
      <c r="Q367" s="838">
        <v>1</v>
      </c>
      <c r="R367" s="839">
        <v>1311.4599999999998</v>
      </c>
      <c r="S367" s="839">
        <v>1110</v>
      </c>
      <c r="T367" s="833"/>
      <c r="U367" s="833"/>
      <c r="V367" s="833"/>
      <c r="W367" s="833"/>
      <c r="X367" s="833"/>
      <c r="Y367" s="833"/>
      <c r="Z367" s="833">
        <f t="shared" si="216"/>
        <v>2421.46</v>
      </c>
      <c r="AA367" s="833">
        <v>1000</v>
      </c>
      <c r="AB367" s="833"/>
      <c r="AC367" s="835">
        <f t="shared" si="210"/>
        <v>1000</v>
      </c>
      <c r="AD367" s="836">
        <f t="shared" si="211"/>
        <v>30057.52</v>
      </c>
      <c r="AE367" s="837">
        <f t="shared" si="212"/>
        <v>30057.52</v>
      </c>
      <c r="AF367" s="840">
        <f t="shared" si="213"/>
        <v>0</v>
      </c>
      <c r="AG367" s="841">
        <f t="shared" si="214"/>
        <v>-120.12000000000262</v>
      </c>
      <c r="AH367" s="838">
        <v>1</v>
      </c>
      <c r="AI367" s="841">
        <v>30057.52</v>
      </c>
    </row>
    <row r="368" spans="1:35" s="576" customFormat="1" ht="12" x14ac:dyDescent="0.2">
      <c r="A368" s="832" t="s">
        <v>290</v>
      </c>
      <c r="B368" s="832">
        <v>1</v>
      </c>
      <c r="C368" s="833">
        <v>623.88</v>
      </c>
      <c r="D368" s="833">
        <v>710.02999999999986</v>
      </c>
      <c r="E368" s="833"/>
      <c r="F368" s="833"/>
      <c r="G368" s="833"/>
      <c r="H368" s="833"/>
      <c r="I368" s="833"/>
      <c r="J368" s="833">
        <v>1100</v>
      </c>
      <c r="K368" s="833">
        <f t="shared" si="215"/>
        <v>2433.91</v>
      </c>
      <c r="L368" s="833">
        <v>1000</v>
      </c>
      <c r="M368" s="833"/>
      <c r="N368" s="835">
        <v>1000</v>
      </c>
      <c r="O368" s="836">
        <f t="shared" si="209"/>
        <v>30206.92</v>
      </c>
      <c r="P368" s="837">
        <f t="shared" si="208"/>
        <v>30206.92</v>
      </c>
      <c r="Q368" s="838">
        <v>1</v>
      </c>
      <c r="R368" s="839">
        <v>1311.4599999999998</v>
      </c>
      <c r="S368" s="839">
        <v>1110</v>
      </c>
      <c r="T368" s="833"/>
      <c r="U368" s="833"/>
      <c r="V368" s="833"/>
      <c r="W368" s="833"/>
      <c r="X368" s="833"/>
      <c r="Y368" s="833"/>
      <c r="Z368" s="833">
        <f t="shared" si="216"/>
        <v>2421.46</v>
      </c>
      <c r="AA368" s="833">
        <v>1000</v>
      </c>
      <c r="AB368" s="833"/>
      <c r="AC368" s="835">
        <f t="shared" si="210"/>
        <v>1000</v>
      </c>
      <c r="AD368" s="836">
        <f t="shared" si="211"/>
        <v>30057.52</v>
      </c>
      <c r="AE368" s="837">
        <f t="shared" si="212"/>
        <v>30057.52</v>
      </c>
      <c r="AF368" s="840">
        <f t="shared" si="213"/>
        <v>0</v>
      </c>
      <c r="AG368" s="841">
        <f t="shared" si="214"/>
        <v>149.39999999999782</v>
      </c>
      <c r="AH368" s="838">
        <v>1</v>
      </c>
      <c r="AI368" s="841">
        <v>30057.52</v>
      </c>
    </row>
    <row r="369" spans="1:35" s="576" customFormat="1" ht="12" x14ac:dyDescent="0.2">
      <c r="A369" s="832" t="s">
        <v>290</v>
      </c>
      <c r="B369" s="832">
        <v>1</v>
      </c>
      <c r="C369" s="833">
        <v>623.88</v>
      </c>
      <c r="D369" s="833">
        <v>701.75999999999988</v>
      </c>
      <c r="E369" s="833"/>
      <c r="F369" s="833"/>
      <c r="G369" s="833"/>
      <c r="H369" s="833"/>
      <c r="I369" s="833"/>
      <c r="J369" s="833">
        <v>1100</v>
      </c>
      <c r="K369" s="833">
        <f t="shared" si="215"/>
        <v>2425.64</v>
      </c>
      <c r="L369" s="833">
        <v>1000</v>
      </c>
      <c r="M369" s="833"/>
      <c r="N369" s="835">
        <v>1000</v>
      </c>
      <c r="O369" s="836">
        <f t="shared" si="209"/>
        <v>30107.68</v>
      </c>
      <c r="P369" s="837">
        <f t="shared" si="208"/>
        <v>30107.68</v>
      </c>
      <c r="Q369" s="838">
        <v>1</v>
      </c>
      <c r="R369" s="839">
        <v>1311.4599999999998</v>
      </c>
      <c r="S369" s="839">
        <v>1110</v>
      </c>
      <c r="T369" s="833"/>
      <c r="U369" s="833"/>
      <c r="V369" s="833"/>
      <c r="W369" s="833"/>
      <c r="X369" s="833"/>
      <c r="Y369" s="833"/>
      <c r="Z369" s="833">
        <f t="shared" si="216"/>
        <v>2421.46</v>
      </c>
      <c r="AA369" s="833">
        <v>1000</v>
      </c>
      <c r="AB369" s="833"/>
      <c r="AC369" s="835">
        <f t="shared" si="210"/>
        <v>1000</v>
      </c>
      <c r="AD369" s="836">
        <f t="shared" si="211"/>
        <v>30057.52</v>
      </c>
      <c r="AE369" s="837">
        <f t="shared" si="212"/>
        <v>30057.52</v>
      </c>
      <c r="AF369" s="840">
        <f t="shared" si="213"/>
        <v>0</v>
      </c>
      <c r="AG369" s="841">
        <f t="shared" si="214"/>
        <v>50.159999999999854</v>
      </c>
      <c r="AH369" s="838">
        <v>1</v>
      </c>
      <c r="AI369" s="841">
        <v>30057.52</v>
      </c>
    </row>
    <row r="370" spans="1:35" s="576" customFormat="1" ht="12" x14ac:dyDescent="0.2">
      <c r="A370" s="832" t="s">
        <v>290</v>
      </c>
      <c r="B370" s="832">
        <v>1</v>
      </c>
      <c r="C370" s="833">
        <v>623.88</v>
      </c>
      <c r="D370" s="833">
        <v>687.57999999999981</v>
      </c>
      <c r="E370" s="833"/>
      <c r="F370" s="833"/>
      <c r="G370" s="833"/>
      <c r="H370" s="833"/>
      <c r="I370" s="833"/>
      <c r="J370" s="833">
        <v>1100</v>
      </c>
      <c r="K370" s="833">
        <f t="shared" si="215"/>
        <v>2411.46</v>
      </c>
      <c r="L370" s="833">
        <v>1000</v>
      </c>
      <c r="M370" s="833"/>
      <c r="N370" s="835">
        <v>1000</v>
      </c>
      <c r="O370" s="836">
        <f t="shared" si="209"/>
        <v>29937.52</v>
      </c>
      <c r="P370" s="837">
        <f t="shared" si="208"/>
        <v>29937.52</v>
      </c>
      <c r="Q370" s="838">
        <v>1</v>
      </c>
      <c r="R370" s="839">
        <v>1311.4599999999998</v>
      </c>
      <c r="S370" s="839">
        <v>1110</v>
      </c>
      <c r="T370" s="833"/>
      <c r="U370" s="833"/>
      <c r="V370" s="833"/>
      <c r="W370" s="833"/>
      <c r="X370" s="833"/>
      <c r="Y370" s="833"/>
      <c r="Z370" s="833">
        <f t="shared" si="216"/>
        <v>2421.46</v>
      </c>
      <c r="AA370" s="833">
        <v>1000</v>
      </c>
      <c r="AB370" s="833"/>
      <c r="AC370" s="835">
        <f t="shared" si="210"/>
        <v>1000</v>
      </c>
      <c r="AD370" s="836">
        <f t="shared" si="211"/>
        <v>30057.52</v>
      </c>
      <c r="AE370" s="837">
        <f t="shared" si="212"/>
        <v>30057.52</v>
      </c>
      <c r="AF370" s="840">
        <f t="shared" si="213"/>
        <v>0</v>
      </c>
      <c r="AG370" s="841">
        <f t="shared" si="214"/>
        <v>-120</v>
      </c>
      <c r="AH370" s="838">
        <v>1</v>
      </c>
      <c r="AI370" s="841">
        <v>30057.52</v>
      </c>
    </row>
    <row r="371" spans="1:35" s="576" customFormat="1" ht="12" x14ac:dyDescent="0.2">
      <c r="A371" s="832" t="s">
        <v>290</v>
      </c>
      <c r="B371" s="832">
        <v>1</v>
      </c>
      <c r="C371" s="833">
        <v>623.88</v>
      </c>
      <c r="D371" s="833">
        <v>687.57999999999981</v>
      </c>
      <c r="E371" s="833"/>
      <c r="F371" s="833"/>
      <c r="G371" s="833"/>
      <c r="H371" s="833"/>
      <c r="I371" s="833"/>
      <c r="J371" s="833">
        <v>1100</v>
      </c>
      <c r="K371" s="833">
        <f t="shared" si="215"/>
        <v>2411.46</v>
      </c>
      <c r="L371" s="833">
        <v>1000</v>
      </c>
      <c r="M371" s="833"/>
      <c r="N371" s="835">
        <v>1000</v>
      </c>
      <c r="O371" s="836">
        <f t="shared" si="209"/>
        <v>29937.52</v>
      </c>
      <c r="P371" s="837">
        <f t="shared" si="208"/>
        <v>29937.52</v>
      </c>
      <c r="Q371" s="838">
        <v>1</v>
      </c>
      <c r="R371" s="839">
        <v>1311.4599999999998</v>
      </c>
      <c r="S371" s="839">
        <v>1110</v>
      </c>
      <c r="T371" s="833"/>
      <c r="U371" s="833"/>
      <c r="V371" s="833"/>
      <c r="W371" s="833"/>
      <c r="X371" s="833"/>
      <c r="Y371" s="833"/>
      <c r="Z371" s="833">
        <f t="shared" si="216"/>
        <v>2421.46</v>
      </c>
      <c r="AA371" s="833">
        <v>1000</v>
      </c>
      <c r="AB371" s="833"/>
      <c r="AC371" s="835">
        <f t="shared" si="210"/>
        <v>1000</v>
      </c>
      <c r="AD371" s="836">
        <f t="shared" si="211"/>
        <v>30057.52</v>
      </c>
      <c r="AE371" s="837">
        <f t="shared" si="212"/>
        <v>30057.52</v>
      </c>
      <c r="AF371" s="840">
        <f t="shared" si="213"/>
        <v>0</v>
      </c>
      <c r="AG371" s="841">
        <f t="shared" si="214"/>
        <v>-120</v>
      </c>
      <c r="AH371" s="838">
        <v>1</v>
      </c>
      <c r="AI371" s="841">
        <v>30057.52</v>
      </c>
    </row>
    <row r="372" spans="1:35" s="576" customFormat="1" ht="12" x14ac:dyDescent="0.2">
      <c r="A372" s="832" t="s">
        <v>290</v>
      </c>
      <c r="B372" s="832">
        <v>1</v>
      </c>
      <c r="C372" s="833">
        <v>623.88</v>
      </c>
      <c r="D372" s="833">
        <v>687.57999999999981</v>
      </c>
      <c r="E372" s="833"/>
      <c r="F372" s="833"/>
      <c r="G372" s="833"/>
      <c r="H372" s="833"/>
      <c r="I372" s="833"/>
      <c r="J372" s="833">
        <v>1100</v>
      </c>
      <c r="K372" s="833">
        <f t="shared" si="215"/>
        <v>2411.46</v>
      </c>
      <c r="L372" s="833">
        <v>1000</v>
      </c>
      <c r="M372" s="833"/>
      <c r="N372" s="835">
        <v>1000</v>
      </c>
      <c r="O372" s="836">
        <f t="shared" si="209"/>
        <v>29937.52</v>
      </c>
      <c r="P372" s="837">
        <f t="shared" si="208"/>
        <v>29937.52</v>
      </c>
      <c r="Q372" s="838">
        <v>1</v>
      </c>
      <c r="R372" s="839">
        <v>1344.1299999999999</v>
      </c>
      <c r="S372" s="839">
        <v>1110</v>
      </c>
      <c r="T372" s="833"/>
      <c r="U372" s="833"/>
      <c r="V372" s="833"/>
      <c r="W372" s="833"/>
      <c r="X372" s="833"/>
      <c r="Y372" s="833"/>
      <c r="Z372" s="833">
        <f t="shared" si="216"/>
        <v>2454.13</v>
      </c>
      <c r="AA372" s="833">
        <v>1000</v>
      </c>
      <c r="AB372" s="833"/>
      <c r="AC372" s="835">
        <f t="shared" si="210"/>
        <v>1000</v>
      </c>
      <c r="AD372" s="836">
        <f t="shared" si="211"/>
        <v>30449.56</v>
      </c>
      <c r="AE372" s="837">
        <f t="shared" si="212"/>
        <v>30449.56</v>
      </c>
      <c r="AF372" s="840">
        <f t="shared" si="213"/>
        <v>0</v>
      </c>
      <c r="AG372" s="841">
        <f t="shared" si="214"/>
        <v>-512.04000000000087</v>
      </c>
      <c r="AH372" s="838">
        <v>1</v>
      </c>
      <c r="AI372" s="841">
        <v>30449.56</v>
      </c>
    </row>
    <row r="373" spans="1:35" s="576" customFormat="1" ht="12" x14ac:dyDescent="0.2">
      <c r="A373" s="832" t="s">
        <v>290</v>
      </c>
      <c r="B373" s="832">
        <v>1</v>
      </c>
      <c r="C373" s="833">
        <v>623.88</v>
      </c>
      <c r="D373" s="833">
        <v>687.57999999999981</v>
      </c>
      <c r="E373" s="833"/>
      <c r="F373" s="833"/>
      <c r="G373" s="833"/>
      <c r="H373" s="833"/>
      <c r="I373" s="833"/>
      <c r="J373" s="833">
        <v>1100</v>
      </c>
      <c r="K373" s="833">
        <f t="shared" si="215"/>
        <v>2411.46</v>
      </c>
      <c r="L373" s="833">
        <v>1000</v>
      </c>
      <c r="M373" s="833"/>
      <c r="N373" s="835">
        <v>1000</v>
      </c>
      <c r="O373" s="836">
        <f t="shared" si="209"/>
        <v>29937.52</v>
      </c>
      <c r="P373" s="837">
        <f t="shared" si="208"/>
        <v>29937.52</v>
      </c>
      <c r="Q373" s="838">
        <v>0</v>
      </c>
      <c r="R373" s="839">
        <v>0</v>
      </c>
      <c r="S373" s="839">
        <v>0</v>
      </c>
      <c r="T373" s="833"/>
      <c r="U373" s="833"/>
      <c r="V373" s="833"/>
      <c r="W373" s="833"/>
      <c r="X373" s="833"/>
      <c r="Y373" s="833"/>
      <c r="Z373" s="833">
        <f t="shared" si="216"/>
        <v>0</v>
      </c>
      <c r="AA373" s="833">
        <v>0</v>
      </c>
      <c r="AB373" s="833"/>
      <c r="AC373" s="835">
        <f t="shared" si="210"/>
        <v>0</v>
      </c>
      <c r="AD373" s="836">
        <f t="shared" si="211"/>
        <v>0</v>
      </c>
      <c r="AE373" s="837">
        <f t="shared" si="212"/>
        <v>0</v>
      </c>
      <c r="AF373" s="840">
        <f t="shared" si="213"/>
        <v>1</v>
      </c>
      <c r="AG373" s="841">
        <f t="shared" si="214"/>
        <v>29937.52</v>
      </c>
      <c r="AH373" s="838">
        <v>0</v>
      </c>
      <c r="AI373" s="841">
        <v>0</v>
      </c>
    </row>
    <row r="374" spans="1:35" s="576" customFormat="1" ht="12" x14ac:dyDescent="0.2">
      <c r="A374" s="832" t="s">
        <v>290</v>
      </c>
      <c r="B374" s="832">
        <v>1</v>
      </c>
      <c r="C374" s="833">
        <v>623.88</v>
      </c>
      <c r="D374" s="833">
        <v>687.57999999999981</v>
      </c>
      <c r="E374" s="833"/>
      <c r="F374" s="833"/>
      <c r="G374" s="833"/>
      <c r="H374" s="833"/>
      <c r="I374" s="833"/>
      <c r="J374" s="833">
        <v>1100</v>
      </c>
      <c r="K374" s="833">
        <f t="shared" si="215"/>
        <v>2411.46</v>
      </c>
      <c r="L374" s="833">
        <v>1000</v>
      </c>
      <c r="M374" s="833"/>
      <c r="N374" s="835">
        <v>1000</v>
      </c>
      <c r="O374" s="836">
        <f t="shared" si="209"/>
        <v>29937.52</v>
      </c>
      <c r="P374" s="837">
        <f t="shared" si="208"/>
        <v>29937.52</v>
      </c>
      <c r="Q374" s="838">
        <v>0</v>
      </c>
      <c r="R374" s="839">
        <v>0</v>
      </c>
      <c r="S374" s="839">
        <v>0</v>
      </c>
      <c r="T374" s="833"/>
      <c r="U374" s="833"/>
      <c r="V374" s="833"/>
      <c r="W374" s="833"/>
      <c r="X374" s="833"/>
      <c r="Y374" s="833"/>
      <c r="Z374" s="833">
        <f t="shared" si="216"/>
        <v>0</v>
      </c>
      <c r="AA374" s="833">
        <v>0</v>
      </c>
      <c r="AB374" s="833"/>
      <c r="AC374" s="835">
        <f t="shared" si="210"/>
        <v>0</v>
      </c>
      <c r="AD374" s="836">
        <f t="shared" si="211"/>
        <v>0</v>
      </c>
      <c r="AE374" s="837">
        <f t="shared" si="212"/>
        <v>0</v>
      </c>
      <c r="AF374" s="840">
        <f t="shared" si="213"/>
        <v>1</v>
      </c>
      <c r="AG374" s="841">
        <f t="shared" si="214"/>
        <v>29937.52</v>
      </c>
      <c r="AH374" s="838">
        <v>0</v>
      </c>
      <c r="AI374" s="841">
        <v>0</v>
      </c>
    </row>
    <row r="375" spans="1:35" s="576" customFormat="1" ht="12" x14ac:dyDescent="0.2">
      <c r="A375" s="832" t="s">
        <v>290</v>
      </c>
      <c r="B375" s="832">
        <v>1</v>
      </c>
      <c r="C375" s="833">
        <v>623.88</v>
      </c>
      <c r="D375" s="833">
        <v>720.24999999999989</v>
      </c>
      <c r="E375" s="833"/>
      <c r="F375" s="833"/>
      <c r="G375" s="833"/>
      <c r="H375" s="833"/>
      <c r="I375" s="833"/>
      <c r="J375" s="833">
        <v>1100</v>
      </c>
      <c r="K375" s="833">
        <f t="shared" si="215"/>
        <v>2444.13</v>
      </c>
      <c r="L375" s="833">
        <v>1000</v>
      </c>
      <c r="M375" s="833"/>
      <c r="N375" s="835">
        <v>1000</v>
      </c>
      <c r="O375" s="836">
        <f t="shared" si="209"/>
        <v>30329.56</v>
      </c>
      <c r="P375" s="837">
        <f t="shared" si="208"/>
        <v>30329.56</v>
      </c>
      <c r="Q375" s="838">
        <v>0</v>
      </c>
      <c r="R375" s="839">
        <v>0</v>
      </c>
      <c r="S375" s="839">
        <v>0</v>
      </c>
      <c r="T375" s="833"/>
      <c r="U375" s="833"/>
      <c r="V375" s="833"/>
      <c r="W375" s="833"/>
      <c r="X375" s="833"/>
      <c r="Y375" s="833"/>
      <c r="Z375" s="833">
        <f t="shared" si="216"/>
        <v>0</v>
      </c>
      <c r="AA375" s="833">
        <v>0</v>
      </c>
      <c r="AB375" s="833"/>
      <c r="AC375" s="835">
        <f t="shared" si="210"/>
        <v>0</v>
      </c>
      <c r="AD375" s="836">
        <f t="shared" si="211"/>
        <v>0</v>
      </c>
      <c r="AE375" s="837">
        <f t="shared" si="212"/>
        <v>0</v>
      </c>
      <c r="AF375" s="840">
        <f t="shared" si="213"/>
        <v>1</v>
      </c>
      <c r="AG375" s="841">
        <f t="shared" si="214"/>
        <v>30329.56</v>
      </c>
      <c r="AH375" s="838">
        <v>0</v>
      </c>
      <c r="AI375" s="841">
        <v>0</v>
      </c>
    </row>
    <row r="376" spans="1:35" s="576" customFormat="1" ht="12" x14ac:dyDescent="0.2">
      <c r="A376" s="832" t="s">
        <v>291</v>
      </c>
      <c r="B376" s="832">
        <v>1</v>
      </c>
      <c r="C376" s="833">
        <v>598.98</v>
      </c>
      <c r="D376" s="833">
        <v>774</v>
      </c>
      <c r="E376" s="833"/>
      <c r="F376" s="833"/>
      <c r="G376" s="833"/>
      <c r="H376" s="833"/>
      <c r="I376" s="833"/>
      <c r="J376" s="833">
        <v>1100</v>
      </c>
      <c r="K376" s="833">
        <f t="shared" si="215"/>
        <v>2472.98</v>
      </c>
      <c r="L376" s="833">
        <v>1000</v>
      </c>
      <c r="M376" s="833"/>
      <c r="N376" s="835">
        <v>1000</v>
      </c>
      <c r="O376" s="836">
        <f t="shared" si="209"/>
        <v>30675.760000000002</v>
      </c>
      <c r="P376" s="837">
        <f t="shared" si="208"/>
        <v>30675.760000000002</v>
      </c>
      <c r="Q376" s="838">
        <v>1</v>
      </c>
      <c r="R376" s="839">
        <v>1372.98</v>
      </c>
      <c r="S376" s="839">
        <v>1110</v>
      </c>
      <c r="T376" s="833"/>
      <c r="U376" s="833"/>
      <c r="V376" s="833"/>
      <c r="W376" s="833"/>
      <c r="X376" s="833"/>
      <c r="Y376" s="833"/>
      <c r="Z376" s="833">
        <f t="shared" si="216"/>
        <v>2482.98</v>
      </c>
      <c r="AA376" s="833">
        <v>1000</v>
      </c>
      <c r="AB376" s="833"/>
      <c r="AC376" s="835">
        <f t="shared" si="210"/>
        <v>1000</v>
      </c>
      <c r="AD376" s="836">
        <f t="shared" si="211"/>
        <v>30795.760000000002</v>
      </c>
      <c r="AE376" s="837">
        <f t="shared" si="212"/>
        <v>30795.760000000002</v>
      </c>
      <c r="AF376" s="840">
        <f t="shared" si="213"/>
        <v>0</v>
      </c>
      <c r="AG376" s="841">
        <f t="shared" si="214"/>
        <v>-120</v>
      </c>
      <c r="AH376" s="838">
        <v>1</v>
      </c>
      <c r="AI376" s="841">
        <v>30795.760000000002</v>
      </c>
    </row>
    <row r="377" spans="1:35" s="576" customFormat="1" ht="12" x14ac:dyDescent="0.2">
      <c r="A377" s="832" t="s">
        <v>291</v>
      </c>
      <c r="B377" s="832">
        <v>1</v>
      </c>
      <c r="C377" s="833">
        <v>598.98</v>
      </c>
      <c r="D377" s="833">
        <v>712.19999999999982</v>
      </c>
      <c r="E377" s="833"/>
      <c r="F377" s="833"/>
      <c r="G377" s="833"/>
      <c r="H377" s="833"/>
      <c r="I377" s="833"/>
      <c r="J377" s="833">
        <v>1100</v>
      </c>
      <c r="K377" s="833">
        <f t="shared" si="215"/>
        <v>2411.1799999999998</v>
      </c>
      <c r="L377" s="833">
        <v>1000</v>
      </c>
      <c r="M377" s="833"/>
      <c r="N377" s="835">
        <v>1000</v>
      </c>
      <c r="O377" s="836">
        <f t="shared" si="209"/>
        <v>29934.159999999996</v>
      </c>
      <c r="P377" s="837">
        <f t="shared" si="208"/>
        <v>29934.159999999996</v>
      </c>
      <c r="Q377" s="838">
        <v>1</v>
      </c>
      <c r="R377" s="839">
        <v>1311.1799999999998</v>
      </c>
      <c r="S377" s="839">
        <v>1110</v>
      </c>
      <c r="T377" s="833"/>
      <c r="U377" s="833"/>
      <c r="V377" s="833"/>
      <c r="W377" s="833"/>
      <c r="X377" s="833"/>
      <c r="Y377" s="833"/>
      <c r="Z377" s="833">
        <f t="shared" si="216"/>
        <v>2421.1799999999998</v>
      </c>
      <c r="AA377" s="833">
        <v>1000</v>
      </c>
      <c r="AB377" s="833"/>
      <c r="AC377" s="835">
        <f t="shared" si="210"/>
        <v>1000</v>
      </c>
      <c r="AD377" s="836">
        <f t="shared" si="211"/>
        <v>30054.159999999996</v>
      </c>
      <c r="AE377" s="837">
        <f t="shared" si="212"/>
        <v>30054.159999999996</v>
      </c>
      <c r="AF377" s="840">
        <f t="shared" si="213"/>
        <v>0</v>
      </c>
      <c r="AG377" s="841">
        <f t="shared" si="214"/>
        <v>-120</v>
      </c>
      <c r="AH377" s="838">
        <v>1</v>
      </c>
      <c r="AI377" s="841">
        <v>30054.159999999996</v>
      </c>
    </row>
    <row r="378" spans="1:35" s="576" customFormat="1" ht="12" x14ac:dyDescent="0.2">
      <c r="A378" s="832" t="s">
        <v>291</v>
      </c>
      <c r="B378" s="832">
        <v>1</v>
      </c>
      <c r="C378" s="833">
        <v>598.98</v>
      </c>
      <c r="D378" s="833">
        <v>718.65999999999985</v>
      </c>
      <c r="E378" s="833"/>
      <c r="F378" s="833"/>
      <c r="G378" s="833"/>
      <c r="H378" s="833"/>
      <c r="I378" s="833"/>
      <c r="J378" s="833">
        <v>1100</v>
      </c>
      <c r="K378" s="833">
        <f t="shared" si="215"/>
        <v>2417.64</v>
      </c>
      <c r="L378" s="833">
        <v>1000</v>
      </c>
      <c r="M378" s="833"/>
      <c r="N378" s="835">
        <v>1000</v>
      </c>
      <c r="O378" s="836">
        <f t="shared" si="209"/>
        <v>30011.68</v>
      </c>
      <c r="P378" s="837">
        <f t="shared" si="208"/>
        <v>30011.68</v>
      </c>
      <c r="Q378" s="838">
        <v>1</v>
      </c>
      <c r="R378" s="839">
        <v>1317.6399999999999</v>
      </c>
      <c r="S378" s="839">
        <v>1110</v>
      </c>
      <c r="T378" s="833"/>
      <c r="U378" s="833"/>
      <c r="V378" s="833"/>
      <c r="W378" s="833"/>
      <c r="X378" s="833"/>
      <c r="Y378" s="833"/>
      <c r="Z378" s="833">
        <f t="shared" si="216"/>
        <v>2427.64</v>
      </c>
      <c r="AA378" s="833">
        <v>1000</v>
      </c>
      <c r="AB378" s="833"/>
      <c r="AC378" s="835">
        <f t="shared" si="210"/>
        <v>1000</v>
      </c>
      <c r="AD378" s="836">
        <f t="shared" si="211"/>
        <v>30131.68</v>
      </c>
      <c r="AE378" s="837">
        <f t="shared" si="212"/>
        <v>30131.68</v>
      </c>
      <c r="AF378" s="840">
        <f t="shared" si="213"/>
        <v>0</v>
      </c>
      <c r="AG378" s="841">
        <f t="shared" si="214"/>
        <v>-120</v>
      </c>
      <c r="AH378" s="838">
        <v>1</v>
      </c>
      <c r="AI378" s="841">
        <v>30131.68</v>
      </c>
    </row>
    <row r="379" spans="1:35" s="576" customFormat="1" ht="12" x14ac:dyDescent="0.2">
      <c r="A379" s="832" t="s">
        <v>294</v>
      </c>
      <c r="B379" s="832">
        <v>1</v>
      </c>
      <c r="C379" s="833">
        <v>574.92999999999995</v>
      </c>
      <c r="D379" s="833">
        <v>689.5899999999998</v>
      </c>
      <c r="E379" s="833"/>
      <c r="F379" s="833"/>
      <c r="G379" s="833"/>
      <c r="H379" s="833"/>
      <c r="I379" s="833"/>
      <c r="J379" s="833">
        <v>950</v>
      </c>
      <c r="K379" s="833">
        <f t="shared" si="215"/>
        <v>2214.5199999999995</v>
      </c>
      <c r="L379" s="833">
        <v>1000</v>
      </c>
      <c r="M379" s="833"/>
      <c r="N379" s="835">
        <v>1000</v>
      </c>
      <c r="O379" s="836">
        <f t="shared" si="209"/>
        <v>27574.239999999994</v>
      </c>
      <c r="P379" s="837">
        <f t="shared" si="208"/>
        <v>27574.239999999994</v>
      </c>
      <c r="Q379" s="838">
        <v>1</v>
      </c>
      <c r="R379" s="839">
        <v>1264.5199999999998</v>
      </c>
      <c r="S379" s="839">
        <v>1070</v>
      </c>
      <c r="T379" s="833"/>
      <c r="U379" s="833"/>
      <c r="V379" s="833"/>
      <c r="W379" s="833"/>
      <c r="X379" s="833"/>
      <c r="Y379" s="833"/>
      <c r="Z379" s="833">
        <f t="shared" si="216"/>
        <v>2334.5199999999995</v>
      </c>
      <c r="AA379" s="833">
        <v>1000</v>
      </c>
      <c r="AB379" s="833"/>
      <c r="AC379" s="835">
        <f t="shared" si="210"/>
        <v>1000</v>
      </c>
      <c r="AD379" s="836">
        <f t="shared" si="211"/>
        <v>29014.239999999994</v>
      </c>
      <c r="AE379" s="837">
        <f t="shared" si="212"/>
        <v>29014.239999999994</v>
      </c>
      <c r="AF379" s="840">
        <f t="shared" si="213"/>
        <v>0</v>
      </c>
      <c r="AG379" s="841">
        <f t="shared" si="214"/>
        <v>-1440</v>
      </c>
      <c r="AH379" s="838">
        <v>1</v>
      </c>
      <c r="AI379" s="841">
        <v>29014.239999999994</v>
      </c>
    </row>
    <row r="380" spans="1:35" s="576" customFormat="1" ht="12" x14ac:dyDescent="0.2">
      <c r="A380" s="832" t="s">
        <v>294</v>
      </c>
      <c r="B380" s="832">
        <v>1</v>
      </c>
      <c r="C380" s="833">
        <v>574.92999999999995</v>
      </c>
      <c r="D380" s="833">
        <v>689.5899999999998</v>
      </c>
      <c r="E380" s="833"/>
      <c r="F380" s="833"/>
      <c r="G380" s="833"/>
      <c r="H380" s="833"/>
      <c r="I380" s="833"/>
      <c r="J380" s="833">
        <v>950</v>
      </c>
      <c r="K380" s="833">
        <f t="shared" si="215"/>
        <v>2214.5199999999995</v>
      </c>
      <c r="L380" s="833">
        <v>1000</v>
      </c>
      <c r="M380" s="833"/>
      <c r="N380" s="835">
        <v>1000</v>
      </c>
      <c r="O380" s="836">
        <f t="shared" si="209"/>
        <v>27574.239999999994</v>
      </c>
      <c r="P380" s="837">
        <f t="shared" si="208"/>
        <v>27574.239999999994</v>
      </c>
      <c r="Q380" s="838">
        <v>1</v>
      </c>
      <c r="R380" s="839">
        <v>1264.5199999999998</v>
      </c>
      <c r="S380" s="839">
        <v>1070</v>
      </c>
      <c r="T380" s="833"/>
      <c r="U380" s="833"/>
      <c r="V380" s="833"/>
      <c r="W380" s="833"/>
      <c r="X380" s="833"/>
      <c r="Y380" s="833"/>
      <c r="Z380" s="833">
        <f t="shared" si="216"/>
        <v>2334.5199999999995</v>
      </c>
      <c r="AA380" s="833">
        <v>1000</v>
      </c>
      <c r="AB380" s="833"/>
      <c r="AC380" s="835">
        <f t="shared" si="210"/>
        <v>1000</v>
      </c>
      <c r="AD380" s="836">
        <f t="shared" si="211"/>
        <v>29014.239999999994</v>
      </c>
      <c r="AE380" s="837">
        <f t="shared" si="212"/>
        <v>29014.239999999994</v>
      </c>
      <c r="AF380" s="840">
        <f t="shared" si="213"/>
        <v>0</v>
      </c>
      <c r="AG380" s="841">
        <f t="shared" si="214"/>
        <v>-1440</v>
      </c>
      <c r="AH380" s="838">
        <v>1</v>
      </c>
      <c r="AI380" s="841">
        <v>29014.239999999994</v>
      </c>
    </row>
    <row r="381" spans="1:35" s="576" customFormat="1" ht="12" x14ac:dyDescent="0.2">
      <c r="A381" s="832" t="s">
        <v>294</v>
      </c>
      <c r="B381" s="832">
        <v>1</v>
      </c>
      <c r="C381" s="833">
        <v>574.92999999999995</v>
      </c>
      <c r="D381" s="833">
        <v>686.5899999999998</v>
      </c>
      <c r="E381" s="833"/>
      <c r="F381" s="833"/>
      <c r="G381" s="833"/>
      <c r="H381" s="833"/>
      <c r="I381" s="833"/>
      <c r="J381" s="833">
        <v>950</v>
      </c>
      <c r="K381" s="833">
        <f t="shared" si="215"/>
        <v>2211.5199999999995</v>
      </c>
      <c r="L381" s="833">
        <v>1000</v>
      </c>
      <c r="M381" s="833"/>
      <c r="N381" s="835">
        <v>1000</v>
      </c>
      <c r="O381" s="836">
        <f t="shared" si="209"/>
        <v>27538.239999999994</v>
      </c>
      <c r="P381" s="837">
        <f t="shared" si="208"/>
        <v>27538.239999999994</v>
      </c>
      <c r="Q381" s="838">
        <v>1</v>
      </c>
      <c r="R381" s="839">
        <v>1261.5199999999998</v>
      </c>
      <c r="S381" s="839">
        <v>1070</v>
      </c>
      <c r="T381" s="833"/>
      <c r="U381" s="833"/>
      <c r="V381" s="833"/>
      <c r="W381" s="833"/>
      <c r="X381" s="833"/>
      <c r="Y381" s="833"/>
      <c r="Z381" s="833">
        <f t="shared" si="216"/>
        <v>2331.5199999999995</v>
      </c>
      <c r="AA381" s="833">
        <v>1000</v>
      </c>
      <c r="AB381" s="833"/>
      <c r="AC381" s="835">
        <f t="shared" si="210"/>
        <v>1000</v>
      </c>
      <c r="AD381" s="836">
        <f t="shared" si="211"/>
        <v>28978.239999999994</v>
      </c>
      <c r="AE381" s="837">
        <f t="shared" si="212"/>
        <v>28978.239999999994</v>
      </c>
      <c r="AF381" s="840">
        <f t="shared" si="213"/>
        <v>0</v>
      </c>
      <c r="AG381" s="841">
        <f t="shared" si="214"/>
        <v>-1440</v>
      </c>
      <c r="AH381" s="838">
        <v>1</v>
      </c>
      <c r="AI381" s="841">
        <v>28978.239999999994</v>
      </c>
    </row>
    <row r="382" spans="1:35" s="576" customFormat="1" ht="12" x14ac:dyDescent="0.2">
      <c r="A382" s="832" t="s">
        <v>294</v>
      </c>
      <c r="B382" s="832">
        <v>1</v>
      </c>
      <c r="C382" s="833">
        <v>574.92999999999995</v>
      </c>
      <c r="D382" s="833">
        <v>686.59</v>
      </c>
      <c r="E382" s="833"/>
      <c r="F382" s="833"/>
      <c r="G382" s="833"/>
      <c r="H382" s="833"/>
      <c r="I382" s="833"/>
      <c r="J382" s="833">
        <v>950</v>
      </c>
      <c r="K382" s="833">
        <f t="shared" si="215"/>
        <v>2211.52</v>
      </c>
      <c r="L382" s="833">
        <v>1000</v>
      </c>
      <c r="M382" s="833"/>
      <c r="N382" s="835">
        <v>1000</v>
      </c>
      <c r="O382" s="836">
        <f t="shared" si="209"/>
        <v>27538.239999999998</v>
      </c>
      <c r="P382" s="837">
        <f t="shared" si="208"/>
        <v>27538.239999999998</v>
      </c>
      <c r="Q382" s="838">
        <v>1</v>
      </c>
      <c r="R382" s="839">
        <v>1261.52</v>
      </c>
      <c r="S382" s="839">
        <v>1070</v>
      </c>
      <c r="T382" s="833"/>
      <c r="U382" s="833"/>
      <c r="V382" s="833"/>
      <c r="W382" s="833"/>
      <c r="X382" s="833"/>
      <c r="Y382" s="833"/>
      <c r="Z382" s="833">
        <f t="shared" si="216"/>
        <v>2331.52</v>
      </c>
      <c r="AA382" s="833">
        <v>1000</v>
      </c>
      <c r="AB382" s="833"/>
      <c r="AC382" s="835">
        <f t="shared" si="210"/>
        <v>1000</v>
      </c>
      <c r="AD382" s="836">
        <f t="shared" si="211"/>
        <v>28978.239999999998</v>
      </c>
      <c r="AE382" s="837">
        <f t="shared" si="212"/>
        <v>28978.239999999998</v>
      </c>
      <c r="AF382" s="840">
        <f t="shared" si="213"/>
        <v>0</v>
      </c>
      <c r="AG382" s="841">
        <f t="shared" si="214"/>
        <v>-1440</v>
      </c>
      <c r="AH382" s="838">
        <v>1</v>
      </c>
      <c r="AI382" s="841">
        <v>28978.239999999998</v>
      </c>
    </row>
    <row r="383" spans="1:35" s="576" customFormat="1" ht="12" x14ac:dyDescent="0.2">
      <c r="A383" s="832" t="s">
        <v>294</v>
      </c>
      <c r="B383" s="832">
        <v>1</v>
      </c>
      <c r="C383" s="833">
        <v>574.92999999999995</v>
      </c>
      <c r="D383" s="833">
        <v>686.59</v>
      </c>
      <c r="E383" s="833"/>
      <c r="F383" s="833"/>
      <c r="G383" s="833"/>
      <c r="H383" s="833"/>
      <c r="I383" s="833"/>
      <c r="J383" s="833">
        <v>950</v>
      </c>
      <c r="K383" s="833">
        <f t="shared" si="215"/>
        <v>2211.52</v>
      </c>
      <c r="L383" s="833">
        <v>1000</v>
      </c>
      <c r="M383" s="833"/>
      <c r="N383" s="835">
        <v>1000</v>
      </c>
      <c r="O383" s="836">
        <f t="shared" si="209"/>
        <v>27538.239999999998</v>
      </c>
      <c r="P383" s="837">
        <f t="shared" si="208"/>
        <v>27538.239999999998</v>
      </c>
      <c r="Q383" s="838">
        <v>1</v>
      </c>
      <c r="R383" s="839">
        <v>1261.52</v>
      </c>
      <c r="S383" s="839">
        <v>1070</v>
      </c>
      <c r="T383" s="833"/>
      <c r="U383" s="833"/>
      <c r="V383" s="833"/>
      <c r="W383" s="833"/>
      <c r="X383" s="833"/>
      <c r="Y383" s="833"/>
      <c r="Z383" s="833">
        <f t="shared" si="216"/>
        <v>2331.52</v>
      </c>
      <c r="AA383" s="833">
        <v>1000</v>
      </c>
      <c r="AB383" s="833"/>
      <c r="AC383" s="835">
        <f t="shared" si="210"/>
        <v>1000</v>
      </c>
      <c r="AD383" s="836">
        <f t="shared" si="211"/>
        <v>28978.239999999998</v>
      </c>
      <c r="AE383" s="837">
        <f t="shared" si="212"/>
        <v>28978.239999999998</v>
      </c>
      <c r="AF383" s="840">
        <f t="shared" si="213"/>
        <v>0</v>
      </c>
      <c r="AG383" s="841">
        <f t="shared" si="214"/>
        <v>-1440</v>
      </c>
      <c r="AH383" s="838">
        <v>1</v>
      </c>
      <c r="AI383" s="841">
        <v>28978.239999999998</v>
      </c>
    </row>
    <row r="384" spans="1:35" s="576" customFormat="1" ht="12" x14ac:dyDescent="0.2">
      <c r="A384" s="832" t="s">
        <v>294</v>
      </c>
      <c r="B384" s="832">
        <v>1</v>
      </c>
      <c r="C384" s="833">
        <v>574.92999999999995</v>
      </c>
      <c r="D384" s="833">
        <v>686.59</v>
      </c>
      <c r="E384" s="833"/>
      <c r="F384" s="833"/>
      <c r="G384" s="833"/>
      <c r="H384" s="833"/>
      <c r="I384" s="833"/>
      <c r="J384" s="833">
        <v>950</v>
      </c>
      <c r="K384" s="833">
        <f t="shared" si="215"/>
        <v>2211.52</v>
      </c>
      <c r="L384" s="833">
        <v>1000</v>
      </c>
      <c r="M384" s="833"/>
      <c r="N384" s="835">
        <v>1000</v>
      </c>
      <c r="O384" s="836">
        <f t="shared" si="209"/>
        <v>27538.239999999998</v>
      </c>
      <c r="P384" s="837">
        <f t="shared" si="208"/>
        <v>27538.239999999998</v>
      </c>
      <c r="Q384" s="838">
        <v>1</v>
      </c>
      <c r="R384" s="839">
        <v>1261.52</v>
      </c>
      <c r="S384" s="839">
        <v>1070</v>
      </c>
      <c r="T384" s="833"/>
      <c r="U384" s="833"/>
      <c r="V384" s="833"/>
      <c r="W384" s="833"/>
      <c r="X384" s="833"/>
      <c r="Y384" s="833"/>
      <c r="Z384" s="833">
        <f t="shared" si="216"/>
        <v>2331.52</v>
      </c>
      <c r="AA384" s="833">
        <v>1000</v>
      </c>
      <c r="AB384" s="833"/>
      <c r="AC384" s="835">
        <f t="shared" si="210"/>
        <v>1000</v>
      </c>
      <c r="AD384" s="836">
        <f t="shared" si="211"/>
        <v>28978.239999999998</v>
      </c>
      <c r="AE384" s="837">
        <f t="shared" si="212"/>
        <v>28978.239999999998</v>
      </c>
      <c r="AF384" s="840">
        <f t="shared" si="213"/>
        <v>0</v>
      </c>
      <c r="AG384" s="841">
        <f t="shared" si="214"/>
        <v>-1440</v>
      </c>
      <c r="AH384" s="838">
        <v>1</v>
      </c>
      <c r="AI384" s="841">
        <v>28978.239999999998</v>
      </c>
    </row>
    <row r="385" spans="1:35" s="576" customFormat="1" ht="12" x14ac:dyDescent="0.2">
      <c r="A385" s="832" t="s">
        <v>294</v>
      </c>
      <c r="B385" s="832">
        <v>1</v>
      </c>
      <c r="C385" s="833">
        <v>574.92999999999995</v>
      </c>
      <c r="D385" s="833">
        <v>704.34</v>
      </c>
      <c r="E385" s="833"/>
      <c r="F385" s="833"/>
      <c r="G385" s="833"/>
      <c r="H385" s="833"/>
      <c r="I385" s="833"/>
      <c r="J385" s="833">
        <v>950</v>
      </c>
      <c r="K385" s="833">
        <f t="shared" si="215"/>
        <v>2229.27</v>
      </c>
      <c r="L385" s="833">
        <v>1000</v>
      </c>
      <c r="M385" s="833"/>
      <c r="N385" s="835">
        <v>1000</v>
      </c>
      <c r="O385" s="836">
        <f t="shared" si="209"/>
        <v>27751.239999999998</v>
      </c>
      <c r="P385" s="837">
        <f t="shared" si="208"/>
        <v>27751.239999999998</v>
      </c>
      <c r="Q385" s="838">
        <v>1</v>
      </c>
      <c r="R385" s="839">
        <v>1279.27</v>
      </c>
      <c r="S385" s="839">
        <v>1070</v>
      </c>
      <c r="T385" s="833"/>
      <c r="U385" s="833"/>
      <c r="V385" s="833"/>
      <c r="W385" s="833"/>
      <c r="X385" s="833"/>
      <c r="Y385" s="833"/>
      <c r="Z385" s="833">
        <f t="shared" si="216"/>
        <v>2349.27</v>
      </c>
      <c r="AA385" s="833">
        <v>1000</v>
      </c>
      <c r="AB385" s="833"/>
      <c r="AC385" s="835">
        <f t="shared" si="210"/>
        <v>1000</v>
      </c>
      <c r="AD385" s="836">
        <f t="shared" si="211"/>
        <v>29191.239999999998</v>
      </c>
      <c r="AE385" s="837">
        <f t="shared" si="212"/>
        <v>29191.239999999998</v>
      </c>
      <c r="AF385" s="840">
        <f t="shared" si="213"/>
        <v>0</v>
      </c>
      <c r="AG385" s="841">
        <f t="shared" si="214"/>
        <v>-1440</v>
      </c>
      <c r="AH385" s="838">
        <v>1</v>
      </c>
      <c r="AI385" s="841">
        <v>29191.239999999998</v>
      </c>
    </row>
    <row r="386" spans="1:35" s="576" customFormat="1" ht="12" x14ac:dyDescent="0.2">
      <c r="A386" s="832" t="s">
        <v>294</v>
      </c>
      <c r="B386" s="832">
        <v>1</v>
      </c>
      <c r="C386" s="833">
        <v>574.92999999999995</v>
      </c>
      <c r="D386" s="833">
        <v>686.59</v>
      </c>
      <c r="E386" s="833"/>
      <c r="F386" s="833"/>
      <c r="G386" s="833"/>
      <c r="H386" s="833"/>
      <c r="I386" s="833"/>
      <c r="J386" s="833">
        <v>950</v>
      </c>
      <c r="K386" s="833">
        <f t="shared" si="215"/>
        <v>2211.52</v>
      </c>
      <c r="L386" s="833">
        <v>1000</v>
      </c>
      <c r="M386" s="833"/>
      <c r="N386" s="835">
        <v>1000</v>
      </c>
      <c r="O386" s="836">
        <f t="shared" si="209"/>
        <v>27538.239999999998</v>
      </c>
      <c r="P386" s="837">
        <f t="shared" si="208"/>
        <v>27538.239999999998</v>
      </c>
      <c r="Q386" s="838">
        <v>1</v>
      </c>
      <c r="R386" s="839">
        <v>1261.52</v>
      </c>
      <c r="S386" s="839">
        <v>1070</v>
      </c>
      <c r="T386" s="833"/>
      <c r="U386" s="833"/>
      <c r="V386" s="833"/>
      <c r="W386" s="833"/>
      <c r="X386" s="833"/>
      <c r="Y386" s="833"/>
      <c r="Z386" s="833">
        <f t="shared" si="216"/>
        <v>2331.52</v>
      </c>
      <c r="AA386" s="833">
        <v>1000</v>
      </c>
      <c r="AB386" s="833"/>
      <c r="AC386" s="835">
        <f t="shared" si="210"/>
        <v>1000</v>
      </c>
      <c r="AD386" s="836">
        <f t="shared" si="211"/>
        <v>28978.239999999998</v>
      </c>
      <c r="AE386" s="837">
        <f t="shared" si="212"/>
        <v>28978.239999999998</v>
      </c>
      <c r="AF386" s="840">
        <f t="shared" si="213"/>
        <v>0</v>
      </c>
      <c r="AG386" s="841">
        <f t="shared" si="214"/>
        <v>-1440</v>
      </c>
      <c r="AH386" s="838">
        <v>1</v>
      </c>
      <c r="AI386" s="841">
        <v>28978.239999999998</v>
      </c>
    </row>
    <row r="387" spans="1:35" s="576" customFormat="1" ht="12" x14ac:dyDescent="0.2">
      <c r="A387" s="832" t="s">
        <v>294</v>
      </c>
      <c r="B387" s="832">
        <v>1</v>
      </c>
      <c r="C387" s="833">
        <v>574.92999999999995</v>
      </c>
      <c r="D387" s="833">
        <v>706.13</v>
      </c>
      <c r="E387" s="833"/>
      <c r="F387" s="833"/>
      <c r="G387" s="833"/>
      <c r="H387" s="833"/>
      <c r="I387" s="833"/>
      <c r="J387" s="833">
        <v>950</v>
      </c>
      <c r="K387" s="833">
        <f t="shared" si="215"/>
        <v>2231.06</v>
      </c>
      <c r="L387" s="833">
        <v>1000</v>
      </c>
      <c r="M387" s="833"/>
      <c r="N387" s="835">
        <v>1000</v>
      </c>
      <c r="O387" s="836">
        <f t="shared" si="209"/>
        <v>27772.720000000001</v>
      </c>
      <c r="P387" s="837">
        <f t="shared" si="208"/>
        <v>27772.720000000001</v>
      </c>
      <c r="Q387" s="838">
        <v>1</v>
      </c>
      <c r="R387" s="839">
        <v>1281.06</v>
      </c>
      <c r="S387" s="839">
        <v>1070</v>
      </c>
      <c r="T387" s="833"/>
      <c r="U387" s="833"/>
      <c r="V387" s="833"/>
      <c r="W387" s="833"/>
      <c r="X387" s="833"/>
      <c r="Y387" s="833"/>
      <c r="Z387" s="833">
        <f t="shared" si="216"/>
        <v>2351.06</v>
      </c>
      <c r="AA387" s="833">
        <v>1000</v>
      </c>
      <c r="AB387" s="833"/>
      <c r="AC387" s="835">
        <f t="shared" si="210"/>
        <v>1000</v>
      </c>
      <c r="AD387" s="836">
        <f t="shared" si="211"/>
        <v>29212.720000000001</v>
      </c>
      <c r="AE387" s="837">
        <f t="shared" si="212"/>
        <v>29212.720000000001</v>
      </c>
      <c r="AF387" s="840">
        <f t="shared" si="213"/>
        <v>0</v>
      </c>
      <c r="AG387" s="841">
        <f t="shared" si="214"/>
        <v>-1440</v>
      </c>
      <c r="AH387" s="838">
        <v>1</v>
      </c>
      <c r="AI387" s="841">
        <v>29212.720000000001</v>
      </c>
    </row>
    <row r="388" spans="1:35" s="576" customFormat="1" ht="12" x14ac:dyDescent="0.2">
      <c r="A388" s="832" t="s">
        <v>294</v>
      </c>
      <c r="B388" s="832">
        <v>1</v>
      </c>
      <c r="C388" s="833">
        <v>574.92999999999995</v>
      </c>
      <c r="D388" s="833">
        <v>704.34</v>
      </c>
      <c r="E388" s="833"/>
      <c r="F388" s="833"/>
      <c r="G388" s="833"/>
      <c r="H388" s="833"/>
      <c r="I388" s="833"/>
      <c r="J388" s="833">
        <v>950</v>
      </c>
      <c r="K388" s="833">
        <f t="shared" si="215"/>
        <v>2229.27</v>
      </c>
      <c r="L388" s="833">
        <v>1000</v>
      </c>
      <c r="M388" s="833"/>
      <c r="N388" s="835">
        <v>1000</v>
      </c>
      <c r="O388" s="836">
        <f t="shared" si="209"/>
        <v>27751.239999999998</v>
      </c>
      <c r="P388" s="837">
        <f t="shared" si="208"/>
        <v>27751.239999999998</v>
      </c>
      <c r="Q388" s="838">
        <v>1</v>
      </c>
      <c r="R388" s="839">
        <v>1279.27</v>
      </c>
      <c r="S388" s="839">
        <v>1070</v>
      </c>
      <c r="T388" s="833"/>
      <c r="U388" s="833"/>
      <c r="V388" s="833"/>
      <c r="W388" s="833"/>
      <c r="X388" s="833"/>
      <c r="Y388" s="833"/>
      <c r="Z388" s="833">
        <f t="shared" si="216"/>
        <v>2349.27</v>
      </c>
      <c r="AA388" s="833">
        <v>1000</v>
      </c>
      <c r="AB388" s="833"/>
      <c r="AC388" s="835">
        <f t="shared" si="210"/>
        <v>1000</v>
      </c>
      <c r="AD388" s="836">
        <f t="shared" si="211"/>
        <v>29191.239999999998</v>
      </c>
      <c r="AE388" s="837">
        <f t="shared" si="212"/>
        <v>29191.239999999998</v>
      </c>
      <c r="AF388" s="840">
        <f t="shared" si="213"/>
        <v>0</v>
      </c>
      <c r="AG388" s="841">
        <f t="shared" si="214"/>
        <v>-1440</v>
      </c>
      <c r="AH388" s="838">
        <v>1</v>
      </c>
      <c r="AI388" s="841">
        <v>29191.239999999998</v>
      </c>
    </row>
    <row r="389" spans="1:35" s="576" customFormat="1" ht="12" x14ac:dyDescent="0.2">
      <c r="A389" s="832" t="s">
        <v>294</v>
      </c>
      <c r="B389" s="832">
        <v>1</v>
      </c>
      <c r="C389" s="833">
        <v>574.92999999999995</v>
      </c>
      <c r="D389" s="833">
        <v>686.59</v>
      </c>
      <c r="E389" s="833"/>
      <c r="F389" s="833"/>
      <c r="G389" s="833"/>
      <c r="H389" s="833"/>
      <c r="I389" s="833"/>
      <c r="J389" s="833">
        <v>950</v>
      </c>
      <c r="K389" s="833">
        <f t="shared" si="215"/>
        <v>2211.52</v>
      </c>
      <c r="L389" s="833">
        <v>1000</v>
      </c>
      <c r="M389" s="833"/>
      <c r="N389" s="835">
        <v>1000</v>
      </c>
      <c r="O389" s="836">
        <f t="shared" si="209"/>
        <v>27538.239999999998</v>
      </c>
      <c r="P389" s="837">
        <f t="shared" si="208"/>
        <v>27538.239999999998</v>
      </c>
      <c r="Q389" s="838">
        <v>1</v>
      </c>
      <c r="R389" s="839">
        <v>1261.52</v>
      </c>
      <c r="S389" s="839">
        <v>1070</v>
      </c>
      <c r="T389" s="833"/>
      <c r="U389" s="833"/>
      <c r="V389" s="833"/>
      <c r="W389" s="833"/>
      <c r="X389" s="833"/>
      <c r="Y389" s="833"/>
      <c r="Z389" s="833">
        <f t="shared" si="216"/>
        <v>2331.52</v>
      </c>
      <c r="AA389" s="833">
        <v>1000</v>
      </c>
      <c r="AB389" s="833"/>
      <c r="AC389" s="835">
        <f t="shared" si="210"/>
        <v>1000</v>
      </c>
      <c r="AD389" s="836">
        <f t="shared" si="211"/>
        <v>28978.239999999998</v>
      </c>
      <c r="AE389" s="837">
        <f t="shared" si="212"/>
        <v>28978.239999999998</v>
      </c>
      <c r="AF389" s="840">
        <f t="shared" si="213"/>
        <v>0</v>
      </c>
      <c r="AG389" s="841">
        <f t="shared" si="214"/>
        <v>-1440</v>
      </c>
      <c r="AH389" s="838">
        <v>1</v>
      </c>
      <c r="AI389" s="841">
        <v>28978.239999999998</v>
      </c>
    </row>
    <row r="390" spans="1:35" s="576" customFormat="1" ht="12" x14ac:dyDescent="0.2">
      <c r="A390" s="832" t="s">
        <v>294</v>
      </c>
      <c r="B390" s="832">
        <v>1</v>
      </c>
      <c r="C390" s="833">
        <v>574.92999999999995</v>
      </c>
      <c r="D390" s="833">
        <v>686.59</v>
      </c>
      <c r="E390" s="833"/>
      <c r="F390" s="833"/>
      <c r="G390" s="833"/>
      <c r="H390" s="833"/>
      <c r="I390" s="833"/>
      <c r="J390" s="833">
        <v>950</v>
      </c>
      <c r="K390" s="833">
        <f t="shared" si="215"/>
        <v>2211.52</v>
      </c>
      <c r="L390" s="833">
        <v>1000</v>
      </c>
      <c r="M390" s="833"/>
      <c r="N390" s="835">
        <v>1000</v>
      </c>
      <c r="O390" s="836">
        <f t="shared" si="209"/>
        <v>27538.239999999998</v>
      </c>
      <c r="P390" s="837">
        <f t="shared" si="208"/>
        <v>27538.239999999998</v>
      </c>
      <c r="Q390" s="838">
        <v>1</v>
      </c>
      <c r="R390" s="839">
        <v>1261.52</v>
      </c>
      <c r="S390" s="839">
        <v>1070</v>
      </c>
      <c r="T390" s="833"/>
      <c r="U390" s="833"/>
      <c r="V390" s="833"/>
      <c r="W390" s="833"/>
      <c r="X390" s="833"/>
      <c r="Y390" s="833"/>
      <c r="Z390" s="833">
        <f t="shared" si="216"/>
        <v>2331.52</v>
      </c>
      <c r="AA390" s="833">
        <v>1000</v>
      </c>
      <c r="AB390" s="833"/>
      <c r="AC390" s="835">
        <f t="shared" si="210"/>
        <v>1000</v>
      </c>
      <c r="AD390" s="836">
        <f t="shared" si="211"/>
        <v>28978.239999999998</v>
      </c>
      <c r="AE390" s="837">
        <f t="shared" si="212"/>
        <v>28978.239999999998</v>
      </c>
      <c r="AF390" s="840">
        <f t="shared" si="213"/>
        <v>0</v>
      </c>
      <c r="AG390" s="841">
        <f t="shared" si="214"/>
        <v>-1440</v>
      </c>
      <c r="AH390" s="838">
        <v>1</v>
      </c>
      <c r="AI390" s="841">
        <v>28978.239999999998</v>
      </c>
    </row>
    <row r="391" spans="1:35" s="576" customFormat="1" ht="12" x14ac:dyDescent="0.2">
      <c r="A391" s="832" t="s">
        <v>294</v>
      </c>
      <c r="B391" s="832">
        <v>1</v>
      </c>
      <c r="C391" s="833">
        <v>574.92999999999995</v>
      </c>
      <c r="D391" s="833">
        <v>686.59</v>
      </c>
      <c r="E391" s="833"/>
      <c r="F391" s="833"/>
      <c r="G391" s="833"/>
      <c r="H391" s="833"/>
      <c r="I391" s="833"/>
      <c r="J391" s="833">
        <v>950</v>
      </c>
      <c r="K391" s="833">
        <f t="shared" si="215"/>
        <v>2211.52</v>
      </c>
      <c r="L391" s="833">
        <v>1000</v>
      </c>
      <c r="M391" s="833"/>
      <c r="N391" s="835">
        <v>1000</v>
      </c>
      <c r="O391" s="836">
        <f t="shared" si="209"/>
        <v>27538.239999999998</v>
      </c>
      <c r="P391" s="837">
        <f t="shared" si="208"/>
        <v>27538.239999999998</v>
      </c>
      <c r="Q391" s="838">
        <v>1</v>
      </c>
      <c r="R391" s="839">
        <v>1261.52</v>
      </c>
      <c r="S391" s="839">
        <v>1070</v>
      </c>
      <c r="T391" s="833"/>
      <c r="U391" s="833"/>
      <c r="V391" s="833"/>
      <c r="W391" s="833"/>
      <c r="X391" s="833"/>
      <c r="Y391" s="833"/>
      <c r="Z391" s="833">
        <f t="shared" si="216"/>
        <v>2331.52</v>
      </c>
      <c r="AA391" s="833">
        <v>1000</v>
      </c>
      <c r="AB391" s="833"/>
      <c r="AC391" s="835">
        <f t="shared" si="210"/>
        <v>1000</v>
      </c>
      <c r="AD391" s="836">
        <f t="shared" si="211"/>
        <v>28978.239999999998</v>
      </c>
      <c r="AE391" s="837">
        <f t="shared" si="212"/>
        <v>28978.239999999998</v>
      </c>
      <c r="AF391" s="840">
        <f t="shared" si="213"/>
        <v>0</v>
      </c>
      <c r="AG391" s="841">
        <f t="shared" si="214"/>
        <v>-1440</v>
      </c>
      <c r="AH391" s="838">
        <v>1</v>
      </c>
      <c r="AI391" s="841">
        <v>28978.239999999998</v>
      </c>
    </row>
    <row r="392" spans="1:35" s="576" customFormat="1" ht="12" x14ac:dyDescent="0.2">
      <c r="A392" s="832" t="s">
        <v>294</v>
      </c>
      <c r="B392" s="832">
        <v>1</v>
      </c>
      <c r="C392" s="833">
        <v>574.92999999999995</v>
      </c>
      <c r="D392" s="833">
        <v>689.59</v>
      </c>
      <c r="E392" s="833"/>
      <c r="F392" s="833"/>
      <c r="G392" s="833"/>
      <c r="H392" s="833"/>
      <c r="I392" s="833"/>
      <c r="J392" s="833">
        <v>950</v>
      </c>
      <c r="K392" s="833">
        <f t="shared" si="215"/>
        <v>2214.52</v>
      </c>
      <c r="L392" s="833">
        <v>1000</v>
      </c>
      <c r="M392" s="833"/>
      <c r="N392" s="835">
        <v>1000</v>
      </c>
      <c r="O392" s="836">
        <f t="shared" si="209"/>
        <v>27574.239999999998</v>
      </c>
      <c r="P392" s="837">
        <f t="shared" si="208"/>
        <v>27574.239999999998</v>
      </c>
      <c r="Q392" s="838">
        <v>1</v>
      </c>
      <c r="R392" s="839">
        <v>1261.52</v>
      </c>
      <c r="S392" s="839">
        <v>1070</v>
      </c>
      <c r="T392" s="833"/>
      <c r="U392" s="833"/>
      <c r="V392" s="833"/>
      <c r="W392" s="833"/>
      <c r="X392" s="833"/>
      <c r="Y392" s="833"/>
      <c r="Z392" s="833">
        <f t="shared" si="216"/>
        <v>2331.52</v>
      </c>
      <c r="AA392" s="833">
        <v>1000</v>
      </c>
      <c r="AB392" s="833"/>
      <c r="AC392" s="835">
        <f t="shared" si="210"/>
        <v>1000</v>
      </c>
      <c r="AD392" s="836">
        <f t="shared" si="211"/>
        <v>28978.239999999998</v>
      </c>
      <c r="AE392" s="837">
        <f t="shared" si="212"/>
        <v>28978.239999999998</v>
      </c>
      <c r="AF392" s="840">
        <f t="shared" si="213"/>
        <v>0</v>
      </c>
      <c r="AG392" s="841">
        <f t="shared" si="214"/>
        <v>-1404</v>
      </c>
      <c r="AH392" s="838">
        <v>1</v>
      </c>
      <c r="AI392" s="841">
        <v>28978.239999999998</v>
      </c>
    </row>
    <row r="393" spans="1:35" s="576" customFormat="1" ht="12" x14ac:dyDescent="0.2">
      <c r="A393" s="832" t="s">
        <v>294</v>
      </c>
      <c r="B393" s="832">
        <v>1</v>
      </c>
      <c r="C393" s="833">
        <v>574.92999999999995</v>
      </c>
      <c r="D393" s="833">
        <v>686.59</v>
      </c>
      <c r="E393" s="833"/>
      <c r="F393" s="833"/>
      <c r="G393" s="833"/>
      <c r="H393" s="833"/>
      <c r="I393" s="833"/>
      <c r="J393" s="833">
        <v>950</v>
      </c>
      <c r="K393" s="833">
        <f t="shared" si="215"/>
        <v>2211.52</v>
      </c>
      <c r="L393" s="833">
        <v>1000</v>
      </c>
      <c r="M393" s="833"/>
      <c r="N393" s="835">
        <v>1000</v>
      </c>
      <c r="O393" s="836">
        <f t="shared" si="209"/>
        <v>27538.239999999998</v>
      </c>
      <c r="P393" s="837">
        <f t="shared" si="208"/>
        <v>27538.239999999998</v>
      </c>
      <c r="Q393" s="838">
        <v>1</v>
      </c>
      <c r="R393" s="839">
        <v>1261.52</v>
      </c>
      <c r="S393" s="839">
        <v>1070</v>
      </c>
      <c r="T393" s="833"/>
      <c r="U393" s="833"/>
      <c r="V393" s="833"/>
      <c r="W393" s="833"/>
      <c r="X393" s="833"/>
      <c r="Y393" s="833"/>
      <c r="Z393" s="833">
        <f t="shared" si="216"/>
        <v>2331.52</v>
      </c>
      <c r="AA393" s="833">
        <v>1000</v>
      </c>
      <c r="AB393" s="833"/>
      <c r="AC393" s="835">
        <f t="shared" si="210"/>
        <v>1000</v>
      </c>
      <c r="AD393" s="836">
        <f t="shared" si="211"/>
        <v>28978.239999999998</v>
      </c>
      <c r="AE393" s="837">
        <f t="shared" si="212"/>
        <v>28978.239999999998</v>
      </c>
      <c r="AF393" s="840">
        <f t="shared" si="213"/>
        <v>0</v>
      </c>
      <c r="AG393" s="841">
        <f t="shared" si="214"/>
        <v>-1440</v>
      </c>
      <c r="AH393" s="838">
        <v>1</v>
      </c>
      <c r="AI393" s="841">
        <v>28978.239999999998</v>
      </c>
    </row>
    <row r="394" spans="1:35" s="576" customFormat="1" ht="12" x14ac:dyDescent="0.2">
      <c r="A394" s="832" t="s">
        <v>294</v>
      </c>
      <c r="B394" s="832">
        <v>1</v>
      </c>
      <c r="C394" s="833">
        <v>574.92999999999995</v>
      </c>
      <c r="D394" s="833">
        <v>686.5899999999998</v>
      </c>
      <c r="E394" s="833"/>
      <c r="F394" s="833"/>
      <c r="G394" s="833"/>
      <c r="H394" s="833"/>
      <c r="I394" s="833"/>
      <c r="J394" s="833">
        <v>950</v>
      </c>
      <c r="K394" s="833">
        <f t="shared" si="215"/>
        <v>2211.5199999999995</v>
      </c>
      <c r="L394" s="833">
        <v>1000</v>
      </c>
      <c r="M394" s="833"/>
      <c r="N394" s="835">
        <v>1000</v>
      </c>
      <c r="O394" s="836">
        <f t="shared" si="209"/>
        <v>27538.239999999994</v>
      </c>
      <c r="P394" s="837">
        <f t="shared" ref="P394:P457" si="217">+O394*B394</f>
        <v>27538.239999999994</v>
      </c>
      <c r="Q394" s="838">
        <v>1</v>
      </c>
      <c r="R394" s="839">
        <v>1261.5199999999998</v>
      </c>
      <c r="S394" s="839">
        <v>1070</v>
      </c>
      <c r="T394" s="833"/>
      <c r="U394" s="833"/>
      <c r="V394" s="833"/>
      <c r="W394" s="833"/>
      <c r="X394" s="833"/>
      <c r="Y394" s="833"/>
      <c r="Z394" s="833">
        <f t="shared" si="216"/>
        <v>2331.5199999999995</v>
      </c>
      <c r="AA394" s="833">
        <v>1000</v>
      </c>
      <c r="AB394" s="833"/>
      <c r="AC394" s="835">
        <f t="shared" si="210"/>
        <v>1000</v>
      </c>
      <c r="AD394" s="836">
        <f t="shared" si="211"/>
        <v>28978.239999999994</v>
      </c>
      <c r="AE394" s="837">
        <f t="shared" si="212"/>
        <v>28978.239999999994</v>
      </c>
      <c r="AF394" s="840">
        <f t="shared" si="213"/>
        <v>0</v>
      </c>
      <c r="AG394" s="841">
        <f t="shared" si="214"/>
        <v>-1440</v>
      </c>
      <c r="AH394" s="838">
        <v>1</v>
      </c>
      <c r="AI394" s="841">
        <v>28978.239999999994</v>
      </c>
    </row>
    <row r="395" spans="1:35" s="576" customFormat="1" ht="12" x14ac:dyDescent="0.2">
      <c r="A395" s="832" t="s">
        <v>294</v>
      </c>
      <c r="B395" s="832">
        <v>1</v>
      </c>
      <c r="C395" s="833">
        <v>574.92999999999995</v>
      </c>
      <c r="D395" s="833">
        <v>706.93999999999994</v>
      </c>
      <c r="E395" s="833"/>
      <c r="F395" s="833"/>
      <c r="G395" s="833"/>
      <c r="H395" s="833"/>
      <c r="I395" s="833"/>
      <c r="J395" s="833">
        <v>950</v>
      </c>
      <c r="K395" s="833">
        <f t="shared" si="215"/>
        <v>2231.87</v>
      </c>
      <c r="L395" s="833">
        <v>1000</v>
      </c>
      <c r="M395" s="833"/>
      <c r="N395" s="835">
        <v>1000</v>
      </c>
      <c r="O395" s="836">
        <f t="shared" ref="O395:O458" si="218">(K395*12)+(N395)</f>
        <v>27782.44</v>
      </c>
      <c r="P395" s="837">
        <f t="shared" si="217"/>
        <v>27782.44</v>
      </c>
      <c r="Q395" s="838">
        <v>1</v>
      </c>
      <c r="R395" s="839">
        <v>1281.8699999999999</v>
      </c>
      <c r="S395" s="839">
        <v>1070</v>
      </c>
      <c r="T395" s="833"/>
      <c r="U395" s="833"/>
      <c r="V395" s="833"/>
      <c r="W395" s="833"/>
      <c r="X395" s="833"/>
      <c r="Y395" s="833"/>
      <c r="Z395" s="833">
        <f t="shared" si="216"/>
        <v>2351.87</v>
      </c>
      <c r="AA395" s="833">
        <v>1000</v>
      </c>
      <c r="AB395" s="833"/>
      <c r="AC395" s="835">
        <f t="shared" ref="AC395:AC458" si="219">+AA395+AB395</f>
        <v>1000</v>
      </c>
      <c r="AD395" s="836">
        <f t="shared" ref="AD395:AD458" si="220">(Z395*12)+AC395</f>
        <v>29222.44</v>
      </c>
      <c r="AE395" s="837">
        <f t="shared" ref="AE395:AE458" si="221">+AD395*Q395</f>
        <v>29222.44</v>
      </c>
      <c r="AF395" s="840">
        <f t="shared" ref="AF395:AF458" si="222">+B395-Q395</f>
        <v>0</v>
      </c>
      <c r="AG395" s="841">
        <f t="shared" ref="AG395:AG458" si="223">+P395-AE395</f>
        <v>-1440</v>
      </c>
      <c r="AH395" s="838">
        <v>1</v>
      </c>
      <c r="AI395" s="841">
        <v>29222.44</v>
      </c>
    </row>
    <row r="396" spans="1:35" s="576" customFormat="1" ht="12" x14ac:dyDescent="0.2">
      <c r="A396" s="832" t="s">
        <v>294</v>
      </c>
      <c r="B396" s="832">
        <v>1</v>
      </c>
      <c r="C396" s="833">
        <v>574.92999999999995</v>
      </c>
      <c r="D396" s="833">
        <v>686.59</v>
      </c>
      <c r="E396" s="833"/>
      <c r="F396" s="833"/>
      <c r="G396" s="833"/>
      <c r="H396" s="833"/>
      <c r="I396" s="833"/>
      <c r="J396" s="833">
        <v>950</v>
      </c>
      <c r="K396" s="833">
        <f t="shared" ref="K396:K459" si="224">SUM(C396:J396)</f>
        <v>2211.52</v>
      </c>
      <c r="L396" s="833">
        <v>1000</v>
      </c>
      <c r="M396" s="833"/>
      <c r="N396" s="835">
        <v>1000</v>
      </c>
      <c r="O396" s="836">
        <f t="shared" si="218"/>
        <v>27538.239999999998</v>
      </c>
      <c r="P396" s="837">
        <f t="shared" si="217"/>
        <v>27538.239999999998</v>
      </c>
      <c r="Q396" s="838">
        <v>1</v>
      </c>
      <c r="R396" s="839">
        <v>1261.52</v>
      </c>
      <c r="S396" s="839">
        <v>1070</v>
      </c>
      <c r="T396" s="833"/>
      <c r="U396" s="833"/>
      <c r="V396" s="833"/>
      <c r="W396" s="833"/>
      <c r="X396" s="833"/>
      <c r="Y396" s="833"/>
      <c r="Z396" s="833">
        <f t="shared" ref="Z396:Z459" si="225">+R396+S396</f>
        <v>2331.52</v>
      </c>
      <c r="AA396" s="833">
        <v>1000</v>
      </c>
      <c r="AB396" s="833"/>
      <c r="AC396" s="835">
        <f t="shared" si="219"/>
        <v>1000</v>
      </c>
      <c r="AD396" s="836">
        <f t="shared" si="220"/>
        <v>28978.239999999998</v>
      </c>
      <c r="AE396" s="837">
        <f t="shared" si="221"/>
        <v>28978.239999999998</v>
      </c>
      <c r="AF396" s="840">
        <f t="shared" si="222"/>
        <v>0</v>
      </c>
      <c r="AG396" s="841">
        <f t="shared" si="223"/>
        <v>-1440</v>
      </c>
      <c r="AH396" s="838">
        <v>1</v>
      </c>
      <c r="AI396" s="841">
        <v>28978.239999999998</v>
      </c>
    </row>
    <row r="397" spans="1:35" s="576" customFormat="1" ht="12" x14ac:dyDescent="0.2">
      <c r="A397" s="832" t="s">
        <v>294</v>
      </c>
      <c r="B397" s="832">
        <v>1</v>
      </c>
      <c r="C397" s="833">
        <v>574.92999999999995</v>
      </c>
      <c r="D397" s="833">
        <v>707.82</v>
      </c>
      <c r="E397" s="833"/>
      <c r="F397" s="833"/>
      <c r="G397" s="833"/>
      <c r="H397" s="833"/>
      <c r="I397" s="833"/>
      <c r="J397" s="833">
        <v>950</v>
      </c>
      <c r="K397" s="833">
        <f t="shared" si="224"/>
        <v>2232.75</v>
      </c>
      <c r="L397" s="833">
        <v>1000</v>
      </c>
      <c r="M397" s="833"/>
      <c r="N397" s="835">
        <v>1000</v>
      </c>
      <c r="O397" s="836">
        <f t="shared" si="218"/>
        <v>27793</v>
      </c>
      <c r="P397" s="837">
        <f t="shared" si="217"/>
        <v>27793</v>
      </c>
      <c r="Q397" s="838">
        <v>1</v>
      </c>
      <c r="R397" s="839">
        <v>1282.75</v>
      </c>
      <c r="S397" s="839">
        <v>1070</v>
      </c>
      <c r="T397" s="833"/>
      <c r="U397" s="833"/>
      <c r="V397" s="833"/>
      <c r="W397" s="833"/>
      <c r="X397" s="833"/>
      <c r="Y397" s="833"/>
      <c r="Z397" s="833">
        <f t="shared" si="225"/>
        <v>2352.75</v>
      </c>
      <c r="AA397" s="833">
        <v>1000</v>
      </c>
      <c r="AB397" s="833"/>
      <c r="AC397" s="835">
        <f t="shared" si="219"/>
        <v>1000</v>
      </c>
      <c r="AD397" s="836">
        <f t="shared" si="220"/>
        <v>29233</v>
      </c>
      <c r="AE397" s="837">
        <f t="shared" si="221"/>
        <v>29233</v>
      </c>
      <c r="AF397" s="840">
        <f t="shared" si="222"/>
        <v>0</v>
      </c>
      <c r="AG397" s="841">
        <f t="shared" si="223"/>
        <v>-1440</v>
      </c>
      <c r="AH397" s="838">
        <v>1</v>
      </c>
      <c r="AI397" s="841">
        <v>29233</v>
      </c>
    </row>
    <row r="398" spans="1:35" s="576" customFormat="1" ht="12" x14ac:dyDescent="0.2">
      <c r="A398" s="832" t="s">
        <v>294</v>
      </c>
      <c r="B398" s="832">
        <v>1</v>
      </c>
      <c r="C398" s="833">
        <v>574.92999999999995</v>
      </c>
      <c r="D398" s="833">
        <v>712.70999999999992</v>
      </c>
      <c r="E398" s="833"/>
      <c r="F398" s="833"/>
      <c r="G398" s="833"/>
      <c r="H398" s="833"/>
      <c r="I398" s="833"/>
      <c r="J398" s="833">
        <v>950</v>
      </c>
      <c r="K398" s="833">
        <f t="shared" si="224"/>
        <v>2237.64</v>
      </c>
      <c r="L398" s="833">
        <v>1000</v>
      </c>
      <c r="M398" s="833"/>
      <c r="N398" s="835">
        <v>1000</v>
      </c>
      <c r="O398" s="836">
        <f t="shared" si="218"/>
        <v>27851.68</v>
      </c>
      <c r="P398" s="837">
        <f t="shared" si="217"/>
        <v>27851.68</v>
      </c>
      <c r="Q398" s="838">
        <v>1</v>
      </c>
      <c r="R398" s="839">
        <v>1287.6399999999999</v>
      </c>
      <c r="S398" s="839">
        <v>1070</v>
      </c>
      <c r="T398" s="833"/>
      <c r="U398" s="833"/>
      <c r="V398" s="833"/>
      <c r="W398" s="833"/>
      <c r="X398" s="833"/>
      <c r="Y398" s="833"/>
      <c r="Z398" s="833">
        <f t="shared" si="225"/>
        <v>2357.64</v>
      </c>
      <c r="AA398" s="833">
        <v>1000</v>
      </c>
      <c r="AB398" s="833"/>
      <c r="AC398" s="835">
        <f t="shared" si="219"/>
        <v>1000</v>
      </c>
      <c r="AD398" s="836">
        <f t="shared" si="220"/>
        <v>29291.68</v>
      </c>
      <c r="AE398" s="837">
        <f t="shared" si="221"/>
        <v>29291.68</v>
      </c>
      <c r="AF398" s="840">
        <f t="shared" si="222"/>
        <v>0</v>
      </c>
      <c r="AG398" s="841">
        <f t="shared" si="223"/>
        <v>-1440</v>
      </c>
      <c r="AH398" s="838">
        <v>1</v>
      </c>
      <c r="AI398" s="841">
        <v>29291.68</v>
      </c>
    </row>
    <row r="399" spans="1:35" s="576" customFormat="1" ht="12" x14ac:dyDescent="0.2">
      <c r="A399" s="832" t="s">
        <v>294</v>
      </c>
      <c r="B399" s="832">
        <v>1</v>
      </c>
      <c r="C399" s="833">
        <v>574.92999999999995</v>
      </c>
      <c r="D399" s="833">
        <v>686.59</v>
      </c>
      <c r="E399" s="833"/>
      <c r="F399" s="833"/>
      <c r="G399" s="833"/>
      <c r="H399" s="833"/>
      <c r="I399" s="833"/>
      <c r="J399" s="833">
        <v>950</v>
      </c>
      <c r="K399" s="833">
        <f t="shared" si="224"/>
        <v>2211.52</v>
      </c>
      <c r="L399" s="833">
        <v>1000</v>
      </c>
      <c r="M399" s="833"/>
      <c r="N399" s="835">
        <v>1000</v>
      </c>
      <c r="O399" s="836">
        <f t="shared" si="218"/>
        <v>27538.239999999998</v>
      </c>
      <c r="P399" s="837">
        <f t="shared" si="217"/>
        <v>27538.239999999998</v>
      </c>
      <c r="Q399" s="838">
        <v>1</v>
      </c>
      <c r="R399" s="839">
        <v>1261.52</v>
      </c>
      <c r="S399" s="839">
        <v>1070</v>
      </c>
      <c r="T399" s="833"/>
      <c r="U399" s="833"/>
      <c r="V399" s="833"/>
      <c r="W399" s="833"/>
      <c r="X399" s="833"/>
      <c r="Y399" s="833"/>
      <c r="Z399" s="833">
        <f t="shared" si="225"/>
        <v>2331.52</v>
      </c>
      <c r="AA399" s="833">
        <v>1000</v>
      </c>
      <c r="AB399" s="833"/>
      <c r="AC399" s="835">
        <f t="shared" si="219"/>
        <v>1000</v>
      </c>
      <c r="AD399" s="836">
        <f t="shared" si="220"/>
        <v>28978.239999999998</v>
      </c>
      <c r="AE399" s="837">
        <f t="shared" si="221"/>
        <v>28978.239999999998</v>
      </c>
      <c r="AF399" s="840">
        <f t="shared" si="222"/>
        <v>0</v>
      </c>
      <c r="AG399" s="841">
        <f t="shared" si="223"/>
        <v>-1440</v>
      </c>
      <c r="AH399" s="838">
        <v>1</v>
      </c>
      <c r="AI399" s="841">
        <v>28978.239999999998</v>
      </c>
    </row>
    <row r="400" spans="1:35" s="576" customFormat="1" ht="12" x14ac:dyDescent="0.2">
      <c r="A400" s="832" t="s">
        <v>294</v>
      </c>
      <c r="B400" s="832">
        <v>1</v>
      </c>
      <c r="C400" s="833">
        <v>574.92999999999995</v>
      </c>
      <c r="D400" s="833">
        <v>686.59</v>
      </c>
      <c r="E400" s="833"/>
      <c r="F400" s="833"/>
      <c r="G400" s="833"/>
      <c r="H400" s="833"/>
      <c r="I400" s="833"/>
      <c r="J400" s="833">
        <v>950</v>
      </c>
      <c r="K400" s="833">
        <f t="shared" si="224"/>
        <v>2211.52</v>
      </c>
      <c r="L400" s="833">
        <v>1000</v>
      </c>
      <c r="M400" s="833"/>
      <c r="N400" s="835">
        <v>1000</v>
      </c>
      <c r="O400" s="836">
        <f t="shared" si="218"/>
        <v>27538.239999999998</v>
      </c>
      <c r="P400" s="837">
        <f t="shared" si="217"/>
        <v>27538.239999999998</v>
      </c>
      <c r="Q400" s="838">
        <v>1</v>
      </c>
      <c r="R400" s="839">
        <v>1261.52</v>
      </c>
      <c r="S400" s="839">
        <v>1070</v>
      </c>
      <c r="T400" s="833"/>
      <c r="U400" s="833"/>
      <c r="V400" s="833"/>
      <c r="W400" s="833"/>
      <c r="X400" s="833"/>
      <c r="Y400" s="833"/>
      <c r="Z400" s="833">
        <f t="shared" si="225"/>
        <v>2331.52</v>
      </c>
      <c r="AA400" s="833">
        <v>1000</v>
      </c>
      <c r="AB400" s="833"/>
      <c r="AC400" s="835">
        <f t="shared" si="219"/>
        <v>1000</v>
      </c>
      <c r="AD400" s="836">
        <f t="shared" si="220"/>
        <v>28978.239999999998</v>
      </c>
      <c r="AE400" s="837">
        <f t="shared" si="221"/>
        <v>28978.239999999998</v>
      </c>
      <c r="AF400" s="840">
        <f t="shared" si="222"/>
        <v>0</v>
      </c>
      <c r="AG400" s="841">
        <f t="shared" si="223"/>
        <v>-1440</v>
      </c>
      <c r="AH400" s="838">
        <v>1</v>
      </c>
      <c r="AI400" s="841">
        <v>28978.239999999998</v>
      </c>
    </row>
    <row r="401" spans="1:35" s="576" customFormat="1" ht="12" x14ac:dyDescent="0.2">
      <c r="A401" s="832" t="s">
        <v>294</v>
      </c>
      <c r="B401" s="832">
        <v>1</v>
      </c>
      <c r="C401" s="833">
        <v>574.92999999999995</v>
      </c>
      <c r="D401" s="833">
        <v>686.59</v>
      </c>
      <c r="E401" s="833"/>
      <c r="F401" s="833"/>
      <c r="G401" s="833"/>
      <c r="H401" s="833"/>
      <c r="I401" s="833"/>
      <c r="J401" s="833">
        <v>950</v>
      </c>
      <c r="K401" s="833">
        <f t="shared" si="224"/>
        <v>2211.52</v>
      </c>
      <c r="L401" s="833">
        <v>1000</v>
      </c>
      <c r="M401" s="833"/>
      <c r="N401" s="835">
        <v>1000</v>
      </c>
      <c r="O401" s="836">
        <f t="shared" si="218"/>
        <v>27538.239999999998</v>
      </c>
      <c r="P401" s="837">
        <f t="shared" si="217"/>
        <v>27538.239999999998</v>
      </c>
      <c r="Q401" s="838">
        <v>1</v>
      </c>
      <c r="R401" s="839">
        <v>1261.52</v>
      </c>
      <c r="S401" s="839">
        <v>1070</v>
      </c>
      <c r="T401" s="833"/>
      <c r="U401" s="833"/>
      <c r="V401" s="833"/>
      <c r="W401" s="833"/>
      <c r="X401" s="833"/>
      <c r="Y401" s="833"/>
      <c r="Z401" s="833">
        <f t="shared" si="225"/>
        <v>2331.52</v>
      </c>
      <c r="AA401" s="833">
        <v>1000</v>
      </c>
      <c r="AB401" s="833"/>
      <c r="AC401" s="835">
        <f t="shared" si="219"/>
        <v>1000</v>
      </c>
      <c r="AD401" s="836">
        <f t="shared" si="220"/>
        <v>28978.239999999998</v>
      </c>
      <c r="AE401" s="837">
        <f t="shared" si="221"/>
        <v>28978.239999999998</v>
      </c>
      <c r="AF401" s="840">
        <f t="shared" si="222"/>
        <v>0</v>
      </c>
      <c r="AG401" s="841">
        <f t="shared" si="223"/>
        <v>-1440</v>
      </c>
      <c r="AH401" s="838">
        <v>1</v>
      </c>
      <c r="AI401" s="841">
        <v>28978.239999999998</v>
      </c>
    </row>
    <row r="402" spans="1:35" s="576" customFormat="1" ht="12" x14ac:dyDescent="0.2">
      <c r="A402" s="832" t="s">
        <v>294</v>
      </c>
      <c r="B402" s="832">
        <v>1</v>
      </c>
      <c r="C402" s="833">
        <v>574.92999999999995</v>
      </c>
      <c r="D402" s="833">
        <v>686.59</v>
      </c>
      <c r="E402" s="833"/>
      <c r="F402" s="833"/>
      <c r="G402" s="833"/>
      <c r="H402" s="833"/>
      <c r="I402" s="833"/>
      <c r="J402" s="833">
        <v>950</v>
      </c>
      <c r="K402" s="833">
        <f t="shared" si="224"/>
        <v>2211.52</v>
      </c>
      <c r="L402" s="833">
        <v>1000</v>
      </c>
      <c r="M402" s="833"/>
      <c r="N402" s="835">
        <v>1000</v>
      </c>
      <c r="O402" s="836">
        <f t="shared" si="218"/>
        <v>27538.239999999998</v>
      </c>
      <c r="P402" s="837">
        <f t="shared" si="217"/>
        <v>27538.239999999998</v>
      </c>
      <c r="Q402" s="838">
        <v>1</v>
      </c>
      <c r="R402" s="839">
        <v>1328.9799999999998</v>
      </c>
      <c r="S402" s="839">
        <v>1070</v>
      </c>
      <c r="T402" s="833"/>
      <c r="U402" s="833"/>
      <c r="V402" s="833"/>
      <c r="W402" s="833"/>
      <c r="X402" s="833"/>
      <c r="Y402" s="833"/>
      <c r="Z402" s="833">
        <f t="shared" si="225"/>
        <v>2398.9799999999996</v>
      </c>
      <c r="AA402" s="833">
        <v>1000</v>
      </c>
      <c r="AB402" s="833"/>
      <c r="AC402" s="835">
        <f t="shared" si="219"/>
        <v>1000</v>
      </c>
      <c r="AD402" s="836">
        <f t="shared" si="220"/>
        <v>29787.759999999995</v>
      </c>
      <c r="AE402" s="837">
        <f t="shared" si="221"/>
        <v>29787.759999999995</v>
      </c>
      <c r="AF402" s="840">
        <f t="shared" si="222"/>
        <v>0</v>
      </c>
      <c r="AG402" s="841">
        <f t="shared" si="223"/>
        <v>-2249.5199999999968</v>
      </c>
      <c r="AH402" s="838">
        <v>1</v>
      </c>
      <c r="AI402" s="841">
        <v>29787.759999999995</v>
      </c>
    </row>
    <row r="403" spans="1:35" s="576" customFormat="1" ht="12" x14ac:dyDescent="0.2">
      <c r="A403" s="832" t="s">
        <v>294</v>
      </c>
      <c r="B403" s="832">
        <v>1</v>
      </c>
      <c r="C403" s="833">
        <v>574.92999999999995</v>
      </c>
      <c r="D403" s="833">
        <v>754.04999999999984</v>
      </c>
      <c r="E403" s="833"/>
      <c r="F403" s="833"/>
      <c r="G403" s="833"/>
      <c r="H403" s="833"/>
      <c r="I403" s="833"/>
      <c r="J403" s="833">
        <v>950</v>
      </c>
      <c r="K403" s="833">
        <f t="shared" si="224"/>
        <v>2278.9799999999996</v>
      </c>
      <c r="L403" s="833">
        <v>1000</v>
      </c>
      <c r="M403" s="833"/>
      <c r="N403" s="835">
        <v>1000</v>
      </c>
      <c r="O403" s="836">
        <f t="shared" si="218"/>
        <v>28347.759999999995</v>
      </c>
      <c r="P403" s="837">
        <f t="shared" si="217"/>
        <v>28347.759999999995</v>
      </c>
      <c r="Q403" s="838">
        <v>1</v>
      </c>
      <c r="R403" s="839">
        <v>1324.29</v>
      </c>
      <c r="S403" s="839">
        <v>1070</v>
      </c>
      <c r="T403" s="833"/>
      <c r="U403" s="833"/>
      <c r="V403" s="833"/>
      <c r="W403" s="833"/>
      <c r="X403" s="833"/>
      <c r="Y403" s="833"/>
      <c r="Z403" s="833">
        <f t="shared" si="225"/>
        <v>2394.29</v>
      </c>
      <c r="AA403" s="833">
        <v>1000</v>
      </c>
      <c r="AB403" s="833"/>
      <c r="AC403" s="835">
        <f t="shared" si="219"/>
        <v>1000</v>
      </c>
      <c r="AD403" s="836">
        <f t="shared" si="220"/>
        <v>29731.48</v>
      </c>
      <c r="AE403" s="837">
        <f t="shared" si="221"/>
        <v>29731.48</v>
      </c>
      <c r="AF403" s="840">
        <f t="shared" si="222"/>
        <v>0</v>
      </c>
      <c r="AG403" s="841">
        <f t="shared" si="223"/>
        <v>-1383.7200000000048</v>
      </c>
      <c r="AH403" s="838">
        <v>1</v>
      </c>
      <c r="AI403" s="841">
        <v>29731.48</v>
      </c>
    </row>
    <row r="404" spans="1:35" s="576" customFormat="1" ht="12" x14ac:dyDescent="0.2">
      <c r="A404" s="832" t="s">
        <v>294</v>
      </c>
      <c r="B404" s="832">
        <v>1</v>
      </c>
      <c r="C404" s="833">
        <v>574.92999999999995</v>
      </c>
      <c r="D404" s="833">
        <v>749.36</v>
      </c>
      <c r="E404" s="833"/>
      <c r="F404" s="833"/>
      <c r="G404" s="833"/>
      <c r="H404" s="833"/>
      <c r="I404" s="833"/>
      <c r="J404" s="833">
        <v>950</v>
      </c>
      <c r="K404" s="833">
        <f t="shared" si="224"/>
        <v>2274.29</v>
      </c>
      <c r="L404" s="833">
        <v>1000</v>
      </c>
      <c r="M404" s="833"/>
      <c r="N404" s="835">
        <v>1000</v>
      </c>
      <c r="O404" s="836">
        <f t="shared" si="218"/>
        <v>28291.48</v>
      </c>
      <c r="P404" s="837">
        <f t="shared" si="217"/>
        <v>28291.48</v>
      </c>
      <c r="Q404" s="838">
        <v>1</v>
      </c>
      <c r="R404" s="839">
        <v>1261.52</v>
      </c>
      <c r="S404" s="839">
        <v>1070</v>
      </c>
      <c r="T404" s="833"/>
      <c r="U404" s="833"/>
      <c r="V404" s="833"/>
      <c r="W404" s="833"/>
      <c r="X404" s="833"/>
      <c r="Y404" s="833"/>
      <c r="Z404" s="833">
        <f t="shared" si="225"/>
        <v>2331.52</v>
      </c>
      <c r="AA404" s="833">
        <v>1000</v>
      </c>
      <c r="AB404" s="833"/>
      <c r="AC404" s="835">
        <f t="shared" si="219"/>
        <v>1000</v>
      </c>
      <c r="AD404" s="836">
        <f t="shared" si="220"/>
        <v>28978.239999999998</v>
      </c>
      <c r="AE404" s="837">
        <f t="shared" si="221"/>
        <v>28978.239999999998</v>
      </c>
      <c r="AF404" s="840">
        <f t="shared" si="222"/>
        <v>0</v>
      </c>
      <c r="AG404" s="841">
        <f t="shared" si="223"/>
        <v>-686.7599999999984</v>
      </c>
      <c r="AH404" s="838">
        <v>1</v>
      </c>
      <c r="AI404" s="841">
        <v>28978.239999999998</v>
      </c>
    </row>
    <row r="405" spans="1:35" s="576" customFormat="1" ht="12" x14ac:dyDescent="0.2">
      <c r="A405" s="832" t="s">
        <v>294</v>
      </c>
      <c r="B405" s="832">
        <v>1</v>
      </c>
      <c r="C405" s="833">
        <v>574.92999999999995</v>
      </c>
      <c r="D405" s="833">
        <v>686.59</v>
      </c>
      <c r="E405" s="833"/>
      <c r="F405" s="833"/>
      <c r="G405" s="833"/>
      <c r="H405" s="833"/>
      <c r="I405" s="833"/>
      <c r="J405" s="833">
        <v>950</v>
      </c>
      <c r="K405" s="833">
        <f t="shared" si="224"/>
        <v>2211.52</v>
      </c>
      <c r="L405" s="833">
        <v>1000</v>
      </c>
      <c r="M405" s="833"/>
      <c r="N405" s="835">
        <v>1000</v>
      </c>
      <c r="O405" s="836">
        <f t="shared" si="218"/>
        <v>27538.239999999998</v>
      </c>
      <c r="P405" s="837">
        <f t="shared" si="217"/>
        <v>27538.239999999998</v>
      </c>
      <c r="Q405" s="838">
        <v>1</v>
      </c>
      <c r="R405" s="839">
        <v>1279.27</v>
      </c>
      <c r="S405" s="839">
        <v>1070</v>
      </c>
      <c r="T405" s="833"/>
      <c r="U405" s="833"/>
      <c r="V405" s="833"/>
      <c r="W405" s="833"/>
      <c r="X405" s="833"/>
      <c r="Y405" s="833"/>
      <c r="Z405" s="833">
        <f t="shared" si="225"/>
        <v>2349.27</v>
      </c>
      <c r="AA405" s="833">
        <v>1000</v>
      </c>
      <c r="AB405" s="833"/>
      <c r="AC405" s="835">
        <f t="shared" si="219"/>
        <v>1000</v>
      </c>
      <c r="AD405" s="836">
        <f t="shared" si="220"/>
        <v>29191.239999999998</v>
      </c>
      <c r="AE405" s="837">
        <f t="shared" si="221"/>
        <v>29191.239999999998</v>
      </c>
      <c r="AF405" s="840">
        <f t="shared" si="222"/>
        <v>0</v>
      </c>
      <c r="AG405" s="841">
        <f t="shared" si="223"/>
        <v>-1653</v>
      </c>
      <c r="AH405" s="838">
        <v>1</v>
      </c>
      <c r="AI405" s="841">
        <v>29191.239999999998</v>
      </c>
    </row>
    <row r="406" spans="1:35" s="576" customFormat="1" ht="12" x14ac:dyDescent="0.2">
      <c r="A406" s="832" t="s">
        <v>294</v>
      </c>
      <c r="B406" s="832">
        <v>1</v>
      </c>
      <c r="C406" s="833">
        <v>574.92999999999995</v>
      </c>
      <c r="D406" s="833">
        <v>704.34</v>
      </c>
      <c r="E406" s="833"/>
      <c r="F406" s="833"/>
      <c r="G406" s="833"/>
      <c r="H406" s="833"/>
      <c r="I406" s="833"/>
      <c r="J406" s="833">
        <v>950</v>
      </c>
      <c r="K406" s="833">
        <f t="shared" si="224"/>
        <v>2229.27</v>
      </c>
      <c r="L406" s="833">
        <v>1000</v>
      </c>
      <c r="M406" s="833"/>
      <c r="N406" s="835">
        <v>1000</v>
      </c>
      <c r="O406" s="836">
        <f t="shared" si="218"/>
        <v>27751.239999999998</v>
      </c>
      <c r="P406" s="837">
        <f t="shared" si="217"/>
        <v>27751.239999999998</v>
      </c>
      <c r="Q406" s="838">
        <v>1</v>
      </c>
      <c r="R406" s="839">
        <v>1281.06</v>
      </c>
      <c r="S406" s="839">
        <v>1070</v>
      </c>
      <c r="T406" s="833"/>
      <c r="U406" s="833"/>
      <c r="V406" s="833"/>
      <c r="W406" s="833"/>
      <c r="X406" s="833"/>
      <c r="Y406" s="833"/>
      <c r="Z406" s="833">
        <f t="shared" si="225"/>
        <v>2351.06</v>
      </c>
      <c r="AA406" s="833">
        <v>1000</v>
      </c>
      <c r="AB406" s="833"/>
      <c r="AC406" s="835">
        <f t="shared" si="219"/>
        <v>1000</v>
      </c>
      <c r="AD406" s="836">
        <f t="shared" si="220"/>
        <v>29212.720000000001</v>
      </c>
      <c r="AE406" s="837">
        <f t="shared" si="221"/>
        <v>29212.720000000001</v>
      </c>
      <c r="AF406" s="840">
        <f t="shared" si="222"/>
        <v>0</v>
      </c>
      <c r="AG406" s="841">
        <f t="shared" si="223"/>
        <v>-1461.4800000000032</v>
      </c>
      <c r="AH406" s="838">
        <v>1</v>
      </c>
      <c r="AI406" s="841">
        <v>29212.720000000001</v>
      </c>
    </row>
    <row r="407" spans="1:35" s="576" customFormat="1" ht="12" x14ac:dyDescent="0.2">
      <c r="A407" s="832" t="s">
        <v>294</v>
      </c>
      <c r="B407" s="832">
        <v>1</v>
      </c>
      <c r="C407" s="833">
        <v>574.92999999999995</v>
      </c>
      <c r="D407" s="833">
        <v>706.13</v>
      </c>
      <c r="E407" s="833"/>
      <c r="F407" s="833"/>
      <c r="G407" s="833"/>
      <c r="H407" s="833"/>
      <c r="I407" s="833"/>
      <c r="J407" s="833">
        <v>950</v>
      </c>
      <c r="K407" s="833">
        <f t="shared" si="224"/>
        <v>2231.06</v>
      </c>
      <c r="L407" s="833">
        <v>1000</v>
      </c>
      <c r="M407" s="833"/>
      <c r="N407" s="835">
        <v>1000</v>
      </c>
      <c r="O407" s="836">
        <f t="shared" si="218"/>
        <v>27772.720000000001</v>
      </c>
      <c r="P407" s="837">
        <f t="shared" si="217"/>
        <v>27772.720000000001</v>
      </c>
      <c r="Q407" s="838">
        <v>1</v>
      </c>
      <c r="R407" s="839">
        <v>1261.53</v>
      </c>
      <c r="S407" s="839">
        <v>1070</v>
      </c>
      <c r="T407" s="833"/>
      <c r="U407" s="833"/>
      <c r="V407" s="833"/>
      <c r="W407" s="833"/>
      <c r="X407" s="833"/>
      <c r="Y407" s="833"/>
      <c r="Z407" s="833">
        <f t="shared" si="225"/>
        <v>2331.5299999999997</v>
      </c>
      <c r="AA407" s="833">
        <v>1000</v>
      </c>
      <c r="AB407" s="833"/>
      <c r="AC407" s="835">
        <f t="shared" si="219"/>
        <v>1000</v>
      </c>
      <c r="AD407" s="836">
        <f t="shared" si="220"/>
        <v>28978.359999999997</v>
      </c>
      <c r="AE407" s="837">
        <f t="shared" si="221"/>
        <v>28978.359999999997</v>
      </c>
      <c r="AF407" s="840">
        <f t="shared" si="222"/>
        <v>0</v>
      </c>
      <c r="AG407" s="841">
        <f t="shared" si="223"/>
        <v>-1205.6399999999958</v>
      </c>
      <c r="AH407" s="838">
        <v>1</v>
      </c>
      <c r="AI407" s="841">
        <v>28978.359999999997</v>
      </c>
    </row>
    <row r="408" spans="1:35" s="576" customFormat="1" ht="12" x14ac:dyDescent="0.2">
      <c r="A408" s="832" t="s">
        <v>294</v>
      </c>
      <c r="B408" s="832">
        <v>1</v>
      </c>
      <c r="C408" s="833">
        <v>574.92999999999995</v>
      </c>
      <c r="D408" s="833">
        <v>686.6</v>
      </c>
      <c r="E408" s="833"/>
      <c r="F408" s="833"/>
      <c r="G408" s="833"/>
      <c r="H408" s="833"/>
      <c r="I408" s="833"/>
      <c r="J408" s="833">
        <v>950</v>
      </c>
      <c r="K408" s="833">
        <f t="shared" si="224"/>
        <v>2211.5299999999997</v>
      </c>
      <c r="L408" s="833">
        <v>1000</v>
      </c>
      <c r="M408" s="833"/>
      <c r="N408" s="835">
        <v>1000</v>
      </c>
      <c r="O408" s="836">
        <f t="shared" si="218"/>
        <v>27538.359999999997</v>
      </c>
      <c r="P408" s="837">
        <f t="shared" si="217"/>
        <v>27538.359999999997</v>
      </c>
      <c r="Q408" s="838">
        <v>1</v>
      </c>
      <c r="R408" s="839">
        <v>1284.56</v>
      </c>
      <c r="S408" s="839">
        <v>1070</v>
      </c>
      <c r="T408" s="833"/>
      <c r="U408" s="833"/>
      <c r="V408" s="833"/>
      <c r="W408" s="833"/>
      <c r="X408" s="833"/>
      <c r="Y408" s="833"/>
      <c r="Z408" s="833">
        <f t="shared" si="225"/>
        <v>2354.56</v>
      </c>
      <c r="AA408" s="833">
        <v>1000</v>
      </c>
      <c r="AB408" s="833"/>
      <c r="AC408" s="835">
        <f t="shared" si="219"/>
        <v>1000</v>
      </c>
      <c r="AD408" s="836">
        <f t="shared" si="220"/>
        <v>29254.720000000001</v>
      </c>
      <c r="AE408" s="837">
        <f t="shared" si="221"/>
        <v>29254.720000000001</v>
      </c>
      <c r="AF408" s="840">
        <f t="shared" si="222"/>
        <v>0</v>
      </c>
      <c r="AG408" s="841">
        <f t="shared" si="223"/>
        <v>-1716.3600000000042</v>
      </c>
      <c r="AH408" s="838">
        <v>1</v>
      </c>
      <c r="AI408" s="841">
        <v>29254.720000000001</v>
      </c>
    </row>
    <row r="409" spans="1:35" s="576" customFormat="1" ht="12" x14ac:dyDescent="0.2">
      <c r="A409" s="832" t="s">
        <v>294</v>
      </c>
      <c r="B409" s="832">
        <v>1</v>
      </c>
      <c r="C409" s="833">
        <v>574.92999999999995</v>
      </c>
      <c r="D409" s="833">
        <v>709.63</v>
      </c>
      <c r="E409" s="833"/>
      <c r="F409" s="833"/>
      <c r="G409" s="833"/>
      <c r="H409" s="833"/>
      <c r="I409" s="833"/>
      <c r="J409" s="833">
        <v>950</v>
      </c>
      <c r="K409" s="833">
        <f t="shared" si="224"/>
        <v>2234.56</v>
      </c>
      <c r="L409" s="833">
        <v>1000</v>
      </c>
      <c r="M409" s="833"/>
      <c r="N409" s="835">
        <v>1000</v>
      </c>
      <c r="O409" s="836">
        <f t="shared" si="218"/>
        <v>27814.720000000001</v>
      </c>
      <c r="P409" s="837">
        <f t="shared" si="217"/>
        <v>27814.720000000001</v>
      </c>
      <c r="Q409" s="838">
        <v>1</v>
      </c>
      <c r="R409" s="839">
        <v>1289.9699999999998</v>
      </c>
      <c r="S409" s="839">
        <v>1070</v>
      </c>
      <c r="T409" s="833"/>
      <c r="U409" s="833"/>
      <c r="V409" s="833"/>
      <c r="W409" s="833"/>
      <c r="X409" s="833"/>
      <c r="Y409" s="833"/>
      <c r="Z409" s="833">
        <f t="shared" si="225"/>
        <v>2359.9699999999998</v>
      </c>
      <c r="AA409" s="833">
        <v>1000</v>
      </c>
      <c r="AB409" s="833"/>
      <c r="AC409" s="835">
        <f t="shared" si="219"/>
        <v>1000</v>
      </c>
      <c r="AD409" s="836">
        <f t="shared" si="220"/>
        <v>29319.64</v>
      </c>
      <c r="AE409" s="837">
        <f t="shared" si="221"/>
        <v>29319.64</v>
      </c>
      <c r="AF409" s="840">
        <f t="shared" si="222"/>
        <v>0</v>
      </c>
      <c r="AG409" s="841">
        <f t="shared" si="223"/>
        <v>-1504.9199999999983</v>
      </c>
      <c r="AH409" s="838">
        <v>1</v>
      </c>
      <c r="AI409" s="841">
        <v>29319.64</v>
      </c>
    </row>
    <row r="410" spans="1:35" s="576" customFormat="1" ht="12" x14ac:dyDescent="0.2">
      <c r="A410" s="832" t="s">
        <v>294</v>
      </c>
      <c r="B410" s="832">
        <v>1</v>
      </c>
      <c r="C410" s="833">
        <v>574.92999999999995</v>
      </c>
      <c r="D410" s="833">
        <v>686.59</v>
      </c>
      <c r="E410" s="833"/>
      <c r="F410" s="833"/>
      <c r="G410" s="833"/>
      <c r="H410" s="833"/>
      <c r="I410" s="833"/>
      <c r="J410" s="833">
        <v>950</v>
      </c>
      <c r="K410" s="833">
        <f t="shared" si="224"/>
        <v>2211.52</v>
      </c>
      <c r="L410" s="833">
        <v>1000</v>
      </c>
      <c r="M410" s="833"/>
      <c r="N410" s="835">
        <v>1000</v>
      </c>
      <c r="O410" s="836">
        <f t="shared" si="218"/>
        <v>27538.239999999998</v>
      </c>
      <c r="P410" s="837">
        <f t="shared" si="217"/>
        <v>27538.239999999998</v>
      </c>
      <c r="Q410" s="838">
        <v>1</v>
      </c>
      <c r="R410" s="839">
        <v>1283.9899999999998</v>
      </c>
      <c r="S410" s="839">
        <v>1070</v>
      </c>
      <c r="T410" s="833"/>
      <c r="U410" s="833"/>
      <c r="V410" s="833"/>
      <c r="W410" s="833"/>
      <c r="X410" s="833"/>
      <c r="Y410" s="833"/>
      <c r="Z410" s="833">
        <f t="shared" si="225"/>
        <v>2353.9899999999998</v>
      </c>
      <c r="AA410" s="833">
        <v>1000</v>
      </c>
      <c r="AB410" s="833"/>
      <c r="AC410" s="835">
        <f t="shared" si="219"/>
        <v>1000</v>
      </c>
      <c r="AD410" s="836">
        <f t="shared" si="220"/>
        <v>29247.879999999997</v>
      </c>
      <c r="AE410" s="837">
        <f t="shared" si="221"/>
        <v>29247.879999999997</v>
      </c>
      <c r="AF410" s="840">
        <f t="shared" si="222"/>
        <v>0</v>
      </c>
      <c r="AG410" s="841">
        <f t="shared" si="223"/>
        <v>-1709.6399999999994</v>
      </c>
      <c r="AH410" s="838">
        <v>1</v>
      </c>
      <c r="AI410" s="841">
        <v>29247.879999999997</v>
      </c>
    </row>
    <row r="411" spans="1:35" s="576" customFormat="1" ht="12" x14ac:dyDescent="0.2">
      <c r="A411" s="832" t="s">
        <v>294</v>
      </c>
      <c r="B411" s="832">
        <v>1</v>
      </c>
      <c r="C411" s="833">
        <v>574.92999999999995</v>
      </c>
      <c r="D411" s="833">
        <v>715.03999999999985</v>
      </c>
      <c r="E411" s="833"/>
      <c r="F411" s="833"/>
      <c r="G411" s="833"/>
      <c r="H411" s="833"/>
      <c r="I411" s="833"/>
      <c r="J411" s="833">
        <v>950</v>
      </c>
      <c r="K411" s="833">
        <f t="shared" si="224"/>
        <v>2239.9699999999998</v>
      </c>
      <c r="L411" s="833">
        <v>1000</v>
      </c>
      <c r="M411" s="833"/>
      <c r="N411" s="835">
        <v>1000</v>
      </c>
      <c r="O411" s="836">
        <f t="shared" si="218"/>
        <v>27879.64</v>
      </c>
      <c r="P411" s="837">
        <f t="shared" si="217"/>
        <v>27879.64</v>
      </c>
      <c r="Q411" s="838">
        <v>1</v>
      </c>
      <c r="R411" s="839">
        <v>1285.8</v>
      </c>
      <c r="S411" s="839">
        <v>1070</v>
      </c>
      <c r="T411" s="833"/>
      <c r="U411" s="833"/>
      <c r="V411" s="833"/>
      <c r="W411" s="833"/>
      <c r="X411" s="833"/>
      <c r="Y411" s="833"/>
      <c r="Z411" s="833">
        <f t="shared" si="225"/>
        <v>2355.8000000000002</v>
      </c>
      <c r="AA411" s="833">
        <v>1000</v>
      </c>
      <c r="AB411" s="833"/>
      <c r="AC411" s="835">
        <f t="shared" si="219"/>
        <v>1000</v>
      </c>
      <c r="AD411" s="836">
        <f t="shared" si="220"/>
        <v>29269.600000000002</v>
      </c>
      <c r="AE411" s="837">
        <f t="shared" si="221"/>
        <v>29269.600000000002</v>
      </c>
      <c r="AF411" s="840">
        <f t="shared" si="222"/>
        <v>0</v>
      </c>
      <c r="AG411" s="841">
        <f t="shared" si="223"/>
        <v>-1389.9600000000028</v>
      </c>
      <c r="AH411" s="838">
        <v>1</v>
      </c>
      <c r="AI411" s="841">
        <v>29269.600000000002</v>
      </c>
    </row>
    <row r="412" spans="1:35" s="576" customFormat="1" ht="12" x14ac:dyDescent="0.2">
      <c r="A412" s="832" t="s">
        <v>294</v>
      </c>
      <c r="B412" s="832">
        <v>1</v>
      </c>
      <c r="C412" s="833">
        <v>574.92999999999995</v>
      </c>
      <c r="D412" s="833">
        <v>709.05999999999983</v>
      </c>
      <c r="E412" s="833"/>
      <c r="F412" s="833"/>
      <c r="G412" s="833"/>
      <c r="H412" s="833"/>
      <c r="I412" s="833"/>
      <c r="J412" s="833">
        <v>950</v>
      </c>
      <c r="K412" s="833">
        <f t="shared" si="224"/>
        <v>2233.9899999999998</v>
      </c>
      <c r="L412" s="833">
        <v>1000</v>
      </c>
      <c r="M412" s="833"/>
      <c r="N412" s="835">
        <v>1000</v>
      </c>
      <c r="O412" s="836">
        <f t="shared" si="218"/>
        <v>27807.879999999997</v>
      </c>
      <c r="P412" s="837">
        <f t="shared" si="217"/>
        <v>27807.879999999997</v>
      </c>
      <c r="Q412" s="838">
        <v>1</v>
      </c>
      <c r="R412" s="839">
        <v>1261.52</v>
      </c>
      <c r="S412" s="839">
        <v>1070</v>
      </c>
      <c r="T412" s="833"/>
      <c r="U412" s="833"/>
      <c r="V412" s="833"/>
      <c r="W412" s="833"/>
      <c r="X412" s="833"/>
      <c r="Y412" s="833"/>
      <c r="Z412" s="833">
        <f t="shared" si="225"/>
        <v>2331.52</v>
      </c>
      <c r="AA412" s="833">
        <v>1000</v>
      </c>
      <c r="AB412" s="833"/>
      <c r="AC412" s="835">
        <f t="shared" si="219"/>
        <v>1000</v>
      </c>
      <c r="AD412" s="836">
        <f t="shared" si="220"/>
        <v>28978.239999999998</v>
      </c>
      <c r="AE412" s="837">
        <f t="shared" si="221"/>
        <v>28978.239999999998</v>
      </c>
      <c r="AF412" s="840">
        <f t="shared" si="222"/>
        <v>0</v>
      </c>
      <c r="AG412" s="841">
        <f t="shared" si="223"/>
        <v>-1170.3600000000006</v>
      </c>
      <c r="AH412" s="838">
        <v>1</v>
      </c>
      <c r="AI412" s="841">
        <v>28978.239999999998</v>
      </c>
    </row>
    <row r="413" spans="1:35" s="576" customFormat="1" ht="12" x14ac:dyDescent="0.2">
      <c r="A413" s="832" t="s">
        <v>294</v>
      </c>
      <c r="B413" s="832">
        <v>1</v>
      </c>
      <c r="C413" s="833">
        <v>574.92999999999995</v>
      </c>
      <c r="D413" s="833">
        <v>710.87</v>
      </c>
      <c r="E413" s="833"/>
      <c r="F413" s="833"/>
      <c r="G413" s="833"/>
      <c r="H413" s="833"/>
      <c r="I413" s="833"/>
      <c r="J413" s="833">
        <v>950</v>
      </c>
      <c r="K413" s="833">
        <f t="shared" si="224"/>
        <v>2235.8000000000002</v>
      </c>
      <c r="L413" s="833">
        <v>1000</v>
      </c>
      <c r="M413" s="833"/>
      <c r="N413" s="835">
        <v>1000</v>
      </c>
      <c r="O413" s="836">
        <f t="shared" si="218"/>
        <v>27829.600000000002</v>
      </c>
      <c r="P413" s="837">
        <f t="shared" si="217"/>
        <v>27829.600000000002</v>
      </c>
      <c r="Q413" s="838">
        <v>1</v>
      </c>
      <c r="R413" s="839">
        <v>1261.5199999999998</v>
      </c>
      <c r="S413" s="839">
        <v>1070</v>
      </c>
      <c r="T413" s="833"/>
      <c r="U413" s="833"/>
      <c r="V413" s="833"/>
      <c r="W413" s="833"/>
      <c r="X413" s="833"/>
      <c r="Y413" s="833"/>
      <c r="Z413" s="833">
        <f t="shared" si="225"/>
        <v>2331.5199999999995</v>
      </c>
      <c r="AA413" s="833">
        <v>1000</v>
      </c>
      <c r="AB413" s="833"/>
      <c r="AC413" s="835">
        <f t="shared" si="219"/>
        <v>1000</v>
      </c>
      <c r="AD413" s="836">
        <f t="shared" si="220"/>
        <v>28978.239999999994</v>
      </c>
      <c r="AE413" s="837">
        <f t="shared" si="221"/>
        <v>28978.239999999994</v>
      </c>
      <c r="AF413" s="840">
        <f t="shared" si="222"/>
        <v>0</v>
      </c>
      <c r="AG413" s="841">
        <f t="shared" si="223"/>
        <v>-1148.6399999999921</v>
      </c>
      <c r="AH413" s="838">
        <v>1</v>
      </c>
      <c r="AI413" s="841">
        <v>28978.239999999994</v>
      </c>
    </row>
    <row r="414" spans="1:35" s="576" customFormat="1" ht="12" x14ac:dyDescent="0.2">
      <c r="A414" s="832" t="s">
        <v>294</v>
      </c>
      <c r="B414" s="832">
        <v>1</v>
      </c>
      <c r="C414" s="833">
        <v>574.92999999999995</v>
      </c>
      <c r="D414" s="833">
        <v>690.09</v>
      </c>
      <c r="E414" s="833"/>
      <c r="F414" s="833"/>
      <c r="G414" s="833"/>
      <c r="H414" s="833"/>
      <c r="I414" s="833"/>
      <c r="J414" s="833">
        <v>950</v>
      </c>
      <c r="K414" s="833">
        <f t="shared" si="224"/>
        <v>2215.02</v>
      </c>
      <c r="L414" s="833">
        <v>1000</v>
      </c>
      <c r="M414" s="833"/>
      <c r="N414" s="835">
        <v>1000</v>
      </c>
      <c r="O414" s="836">
        <f t="shared" si="218"/>
        <v>27580.239999999998</v>
      </c>
      <c r="P414" s="837">
        <f t="shared" si="217"/>
        <v>27580.239999999998</v>
      </c>
      <c r="Q414" s="838">
        <v>1</v>
      </c>
      <c r="R414" s="839">
        <v>1279.27</v>
      </c>
      <c r="S414" s="839">
        <v>1070</v>
      </c>
      <c r="T414" s="833"/>
      <c r="U414" s="833"/>
      <c r="V414" s="833"/>
      <c r="W414" s="833"/>
      <c r="X414" s="833"/>
      <c r="Y414" s="833"/>
      <c r="Z414" s="833">
        <f t="shared" si="225"/>
        <v>2349.27</v>
      </c>
      <c r="AA414" s="833">
        <v>1000</v>
      </c>
      <c r="AB414" s="833"/>
      <c r="AC414" s="835">
        <f t="shared" si="219"/>
        <v>1000</v>
      </c>
      <c r="AD414" s="836">
        <f t="shared" si="220"/>
        <v>29191.239999999998</v>
      </c>
      <c r="AE414" s="837">
        <f t="shared" si="221"/>
        <v>29191.239999999998</v>
      </c>
      <c r="AF414" s="840">
        <f t="shared" si="222"/>
        <v>0</v>
      </c>
      <c r="AG414" s="841">
        <f t="shared" si="223"/>
        <v>-1611</v>
      </c>
      <c r="AH414" s="838">
        <v>1</v>
      </c>
      <c r="AI414" s="841">
        <v>29191.239999999998</v>
      </c>
    </row>
    <row r="415" spans="1:35" s="576" customFormat="1" ht="12" x14ac:dyDescent="0.2">
      <c r="A415" s="832" t="s">
        <v>294</v>
      </c>
      <c r="B415" s="832">
        <v>1</v>
      </c>
      <c r="C415" s="833">
        <v>574.92999999999995</v>
      </c>
      <c r="D415" s="833">
        <v>686.5899999999998</v>
      </c>
      <c r="E415" s="833"/>
      <c r="F415" s="833"/>
      <c r="G415" s="833"/>
      <c r="H415" s="833"/>
      <c r="I415" s="833"/>
      <c r="J415" s="833">
        <v>950</v>
      </c>
      <c r="K415" s="833">
        <f t="shared" si="224"/>
        <v>2211.5199999999995</v>
      </c>
      <c r="L415" s="833">
        <v>1000</v>
      </c>
      <c r="M415" s="833"/>
      <c r="N415" s="835">
        <v>1000</v>
      </c>
      <c r="O415" s="836">
        <f t="shared" si="218"/>
        <v>27538.239999999994</v>
      </c>
      <c r="P415" s="837">
        <f t="shared" si="217"/>
        <v>27538.239999999994</v>
      </c>
      <c r="Q415" s="838">
        <v>1</v>
      </c>
      <c r="R415" s="839">
        <v>1309.2799999999997</v>
      </c>
      <c r="S415" s="839">
        <v>1070</v>
      </c>
      <c r="T415" s="833"/>
      <c r="U415" s="833"/>
      <c r="V415" s="833"/>
      <c r="W415" s="833"/>
      <c r="X415" s="833"/>
      <c r="Y415" s="833"/>
      <c r="Z415" s="833">
        <f t="shared" si="225"/>
        <v>2379.2799999999997</v>
      </c>
      <c r="AA415" s="833">
        <v>1000</v>
      </c>
      <c r="AB415" s="833"/>
      <c r="AC415" s="835">
        <f t="shared" si="219"/>
        <v>1000</v>
      </c>
      <c r="AD415" s="836">
        <f t="shared" si="220"/>
        <v>29551.359999999997</v>
      </c>
      <c r="AE415" s="837">
        <f t="shared" si="221"/>
        <v>29551.359999999997</v>
      </c>
      <c r="AF415" s="840">
        <f t="shared" si="222"/>
        <v>0</v>
      </c>
      <c r="AG415" s="841">
        <f t="shared" si="223"/>
        <v>-2013.1200000000026</v>
      </c>
      <c r="AH415" s="838">
        <v>1</v>
      </c>
      <c r="AI415" s="841">
        <v>29551.359999999997</v>
      </c>
    </row>
    <row r="416" spans="1:35" s="576" customFormat="1" ht="12" x14ac:dyDescent="0.2">
      <c r="A416" s="832" t="s">
        <v>294</v>
      </c>
      <c r="B416" s="832">
        <v>1</v>
      </c>
      <c r="C416" s="833">
        <v>574.92999999999995</v>
      </c>
      <c r="D416" s="833">
        <v>704.34</v>
      </c>
      <c r="E416" s="833"/>
      <c r="F416" s="833"/>
      <c r="G416" s="833"/>
      <c r="H416" s="833"/>
      <c r="I416" s="833"/>
      <c r="J416" s="833">
        <v>950</v>
      </c>
      <c r="K416" s="833">
        <f t="shared" si="224"/>
        <v>2229.27</v>
      </c>
      <c r="L416" s="833">
        <v>1000</v>
      </c>
      <c r="M416" s="833"/>
      <c r="N416" s="835">
        <v>1000</v>
      </c>
      <c r="O416" s="836">
        <f t="shared" si="218"/>
        <v>27751.239999999998</v>
      </c>
      <c r="P416" s="837">
        <f t="shared" si="217"/>
        <v>27751.239999999998</v>
      </c>
      <c r="Q416" s="838">
        <v>1</v>
      </c>
      <c r="R416" s="839">
        <v>1279.27</v>
      </c>
      <c r="S416" s="839">
        <v>1070</v>
      </c>
      <c r="T416" s="833"/>
      <c r="U416" s="833"/>
      <c r="V416" s="833"/>
      <c r="W416" s="833"/>
      <c r="X416" s="833"/>
      <c r="Y416" s="833"/>
      <c r="Z416" s="833">
        <f t="shared" si="225"/>
        <v>2349.27</v>
      </c>
      <c r="AA416" s="833">
        <v>1000</v>
      </c>
      <c r="AB416" s="833"/>
      <c r="AC416" s="835">
        <f t="shared" si="219"/>
        <v>1000</v>
      </c>
      <c r="AD416" s="836">
        <f t="shared" si="220"/>
        <v>29191.239999999998</v>
      </c>
      <c r="AE416" s="837">
        <f t="shared" si="221"/>
        <v>29191.239999999998</v>
      </c>
      <c r="AF416" s="840">
        <f t="shared" si="222"/>
        <v>0</v>
      </c>
      <c r="AG416" s="841">
        <f t="shared" si="223"/>
        <v>-1440</v>
      </c>
      <c r="AH416" s="838">
        <v>1</v>
      </c>
      <c r="AI416" s="841">
        <v>29191.239999999998</v>
      </c>
    </row>
    <row r="417" spans="1:35" s="576" customFormat="1" ht="12" x14ac:dyDescent="0.2">
      <c r="A417" s="832" t="s">
        <v>294</v>
      </c>
      <c r="B417" s="832">
        <v>1</v>
      </c>
      <c r="C417" s="833">
        <v>574.92999999999995</v>
      </c>
      <c r="D417" s="833">
        <v>734.3499999999998</v>
      </c>
      <c r="E417" s="833"/>
      <c r="F417" s="833"/>
      <c r="G417" s="833"/>
      <c r="H417" s="833"/>
      <c r="I417" s="833"/>
      <c r="J417" s="833">
        <v>950</v>
      </c>
      <c r="K417" s="833">
        <f t="shared" si="224"/>
        <v>2259.2799999999997</v>
      </c>
      <c r="L417" s="833">
        <v>1000</v>
      </c>
      <c r="M417" s="833"/>
      <c r="N417" s="835">
        <v>1000</v>
      </c>
      <c r="O417" s="836">
        <f t="shared" si="218"/>
        <v>28111.359999999997</v>
      </c>
      <c r="P417" s="837">
        <f t="shared" si="217"/>
        <v>28111.359999999997</v>
      </c>
      <c r="Q417" s="838">
        <v>1</v>
      </c>
      <c r="R417" s="839">
        <v>1281.06</v>
      </c>
      <c r="S417" s="839">
        <v>1070</v>
      </c>
      <c r="T417" s="833"/>
      <c r="U417" s="833"/>
      <c r="V417" s="833"/>
      <c r="W417" s="833"/>
      <c r="X417" s="833"/>
      <c r="Y417" s="833"/>
      <c r="Z417" s="833">
        <f t="shared" si="225"/>
        <v>2351.06</v>
      </c>
      <c r="AA417" s="833">
        <v>1000</v>
      </c>
      <c r="AB417" s="833"/>
      <c r="AC417" s="835">
        <f t="shared" si="219"/>
        <v>1000</v>
      </c>
      <c r="AD417" s="836">
        <f t="shared" si="220"/>
        <v>29212.720000000001</v>
      </c>
      <c r="AE417" s="837">
        <f t="shared" si="221"/>
        <v>29212.720000000001</v>
      </c>
      <c r="AF417" s="840">
        <f t="shared" si="222"/>
        <v>0</v>
      </c>
      <c r="AG417" s="841">
        <f t="shared" si="223"/>
        <v>-1101.3600000000042</v>
      </c>
      <c r="AH417" s="838">
        <v>1</v>
      </c>
      <c r="AI417" s="841">
        <v>29212.720000000001</v>
      </c>
    </row>
    <row r="418" spans="1:35" s="576" customFormat="1" ht="12" x14ac:dyDescent="0.2">
      <c r="A418" s="832" t="s">
        <v>294</v>
      </c>
      <c r="B418" s="832">
        <v>1</v>
      </c>
      <c r="C418" s="833">
        <v>574.92999999999995</v>
      </c>
      <c r="D418" s="833">
        <v>704.34</v>
      </c>
      <c r="E418" s="833"/>
      <c r="F418" s="833"/>
      <c r="G418" s="833"/>
      <c r="H418" s="833"/>
      <c r="I418" s="833"/>
      <c r="J418" s="833">
        <v>950</v>
      </c>
      <c r="K418" s="833">
        <f t="shared" si="224"/>
        <v>2229.27</v>
      </c>
      <c r="L418" s="833">
        <v>1000</v>
      </c>
      <c r="M418" s="833"/>
      <c r="N418" s="835">
        <v>1000</v>
      </c>
      <c r="O418" s="836">
        <f t="shared" si="218"/>
        <v>27751.239999999998</v>
      </c>
      <c r="P418" s="837">
        <f t="shared" si="217"/>
        <v>27751.239999999998</v>
      </c>
      <c r="Q418" s="838">
        <v>1</v>
      </c>
      <c r="R418" s="839">
        <v>1282.27</v>
      </c>
      <c r="S418" s="839">
        <v>1070</v>
      </c>
      <c r="T418" s="833"/>
      <c r="U418" s="833"/>
      <c r="V418" s="833"/>
      <c r="W418" s="833"/>
      <c r="X418" s="833"/>
      <c r="Y418" s="833"/>
      <c r="Z418" s="833">
        <f t="shared" si="225"/>
        <v>2352.27</v>
      </c>
      <c r="AA418" s="833">
        <v>1000</v>
      </c>
      <c r="AB418" s="833"/>
      <c r="AC418" s="835">
        <f t="shared" si="219"/>
        <v>1000</v>
      </c>
      <c r="AD418" s="836">
        <f t="shared" si="220"/>
        <v>29227.239999999998</v>
      </c>
      <c r="AE418" s="837">
        <f t="shared" si="221"/>
        <v>29227.239999999998</v>
      </c>
      <c r="AF418" s="840">
        <f t="shared" si="222"/>
        <v>0</v>
      </c>
      <c r="AG418" s="841">
        <f t="shared" si="223"/>
        <v>-1476</v>
      </c>
      <c r="AH418" s="838">
        <v>1</v>
      </c>
      <c r="AI418" s="841">
        <v>29227.239999999998</v>
      </c>
    </row>
    <row r="419" spans="1:35" s="576" customFormat="1" ht="12" x14ac:dyDescent="0.2">
      <c r="A419" s="832" t="s">
        <v>294</v>
      </c>
      <c r="B419" s="832">
        <v>1</v>
      </c>
      <c r="C419" s="833">
        <v>574.92999999999995</v>
      </c>
      <c r="D419" s="833">
        <v>706.13</v>
      </c>
      <c r="E419" s="833"/>
      <c r="F419" s="833"/>
      <c r="G419" s="833"/>
      <c r="H419" s="833"/>
      <c r="I419" s="833"/>
      <c r="J419" s="833">
        <v>950</v>
      </c>
      <c r="K419" s="833">
        <f t="shared" si="224"/>
        <v>2231.06</v>
      </c>
      <c r="L419" s="833">
        <v>1000</v>
      </c>
      <c r="M419" s="833"/>
      <c r="N419" s="835">
        <v>1000</v>
      </c>
      <c r="O419" s="836">
        <f t="shared" si="218"/>
        <v>27772.720000000001</v>
      </c>
      <c r="P419" s="837">
        <f t="shared" si="217"/>
        <v>27772.720000000001</v>
      </c>
      <c r="Q419" s="838">
        <v>1</v>
      </c>
      <c r="R419" s="839">
        <v>1264.5199999999998</v>
      </c>
      <c r="S419" s="839">
        <v>1070</v>
      </c>
      <c r="T419" s="833"/>
      <c r="U419" s="833"/>
      <c r="V419" s="833"/>
      <c r="W419" s="833"/>
      <c r="X419" s="833"/>
      <c r="Y419" s="833"/>
      <c r="Z419" s="833">
        <f t="shared" si="225"/>
        <v>2334.5199999999995</v>
      </c>
      <c r="AA419" s="833">
        <v>1000</v>
      </c>
      <c r="AB419" s="833"/>
      <c r="AC419" s="835">
        <f t="shared" si="219"/>
        <v>1000</v>
      </c>
      <c r="AD419" s="836">
        <f t="shared" si="220"/>
        <v>29014.239999999994</v>
      </c>
      <c r="AE419" s="837">
        <f t="shared" si="221"/>
        <v>29014.239999999994</v>
      </c>
      <c r="AF419" s="840">
        <f t="shared" si="222"/>
        <v>0</v>
      </c>
      <c r="AG419" s="841">
        <f t="shared" si="223"/>
        <v>-1241.5199999999932</v>
      </c>
      <c r="AH419" s="838">
        <v>1</v>
      </c>
      <c r="AI419" s="841">
        <v>29014.239999999994</v>
      </c>
    </row>
    <row r="420" spans="1:35" s="576" customFormat="1" ht="12" x14ac:dyDescent="0.2">
      <c r="A420" s="832" t="s">
        <v>294</v>
      </c>
      <c r="B420" s="832">
        <v>1</v>
      </c>
      <c r="C420" s="833">
        <v>574.92999999999995</v>
      </c>
      <c r="D420" s="833">
        <v>707.34</v>
      </c>
      <c r="E420" s="833"/>
      <c r="F420" s="833"/>
      <c r="G420" s="833"/>
      <c r="H420" s="833"/>
      <c r="I420" s="833"/>
      <c r="J420" s="833">
        <v>950</v>
      </c>
      <c r="K420" s="833">
        <f t="shared" si="224"/>
        <v>2232.27</v>
      </c>
      <c r="L420" s="833">
        <v>1000</v>
      </c>
      <c r="M420" s="833"/>
      <c r="N420" s="835">
        <v>1000</v>
      </c>
      <c r="O420" s="836">
        <f t="shared" si="218"/>
        <v>27787.239999999998</v>
      </c>
      <c r="P420" s="837">
        <f t="shared" si="217"/>
        <v>27787.239999999998</v>
      </c>
      <c r="Q420" s="838">
        <v>1</v>
      </c>
      <c r="R420" s="839">
        <v>1261.52</v>
      </c>
      <c r="S420" s="839">
        <v>1070</v>
      </c>
      <c r="T420" s="833"/>
      <c r="U420" s="833"/>
      <c r="V420" s="833"/>
      <c r="W420" s="833"/>
      <c r="X420" s="833"/>
      <c r="Y420" s="833"/>
      <c r="Z420" s="833">
        <f t="shared" si="225"/>
        <v>2331.52</v>
      </c>
      <c r="AA420" s="833">
        <v>1000</v>
      </c>
      <c r="AB420" s="833"/>
      <c r="AC420" s="835">
        <f t="shared" si="219"/>
        <v>1000</v>
      </c>
      <c r="AD420" s="836">
        <f t="shared" si="220"/>
        <v>28978.239999999998</v>
      </c>
      <c r="AE420" s="837">
        <f t="shared" si="221"/>
        <v>28978.239999999998</v>
      </c>
      <c r="AF420" s="840">
        <f t="shared" si="222"/>
        <v>0</v>
      </c>
      <c r="AG420" s="841">
        <f t="shared" si="223"/>
        <v>-1191</v>
      </c>
      <c r="AH420" s="838">
        <v>1</v>
      </c>
      <c r="AI420" s="841">
        <v>28978.239999999998</v>
      </c>
    </row>
    <row r="421" spans="1:35" s="576" customFormat="1" ht="12" x14ac:dyDescent="0.2">
      <c r="A421" s="832" t="s">
        <v>294</v>
      </c>
      <c r="B421" s="832">
        <v>1</v>
      </c>
      <c r="C421" s="833">
        <v>574.92999999999995</v>
      </c>
      <c r="D421" s="833">
        <v>689.5899999999998</v>
      </c>
      <c r="E421" s="833"/>
      <c r="F421" s="833"/>
      <c r="G421" s="833"/>
      <c r="H421" s="833"/>
      <c r="I421" s="833"/>
      <c r="J421" s="833">
        <v>950</v>
      </c>
      <c r="K421" s="833">
        <f t="shared" si="224"/>
        <v>2214.5199999999995</v>
      </c>
      <c r="L421" s="833">
        <v>1000</v>
      </c>
      <c r="M421" s="833"/>
      <c r="N421" s="835">
        <v>1000</v>
      </c>
      <c r="O421" s="836">
        <f t="shared" si="218"/>
        <v>27574.239999999994</v>
      </c>
      <c r="P421" s="837">
        <f t="shared" si="217"/>
        <v>27574.239999999994</v>
      </c>
      <c r="Q421" s="838">
        <v>1</v>
      </c>
      <c r="R421" s="839">
        <v>1261.52</v>
      </c>
      <c r="S421" s="839">
        <v>1070</v>
      </c>
      <c r="T421" s="833"/>
      <c r="U421" s="833"/>
      <c r="V421" s="833"/>
      <c r="W421" s="833"/>
      <c r="X421" s="833"/>
      <c r="Y421" s="833"/>
      <c r="Z421" s="833">
        <f t="shared" si="225"/>
        <v>2331.52</v>
      </c>
      <c r="AA421" s="833">
        <v>1000</v>
      </c>
      <c r="AB421" s="833"/>
      <c r="AC421" s="835">
        <f t="shared" si="219"/>
        <v>1000</v>
      </c>
      <c r="AD421" s="836">
        <f t="shared" si="220"/>
        <v>28978.239999999998</v>
      </c>
      <c r="AE421" s="837">
        <f t="shared" si="221"/>
        <v>28978.239999999998</v>
      </c>
      <c r="AF421" s="840">
        <f t="shared" si="222"/>
        <v>0</v>
      </c>
      <c r="AG421" s="841">
        <f t="shared" si="223"/>
        <v>-1404.0000000000036</v>
      </c>
      <c r="AH421" s="838">
        <v>1</v>
      </c>
      <c r="AI421" s="841">
        <v>28978.239999999998</v>
      </c>
    </row>
    <row r="422" spans="1:35" s="576" customFormat="1" ht="12" x14ac:dyDescent="0.2">
      <c r="A422" s="832" t="s">
        <v>294</v>
      </c>
      <c r="B422" s="832">
        <v>1</v>
      </c>
      <c r="C422" s="833">
        <v>574.92999999999995</v>
      </c>
      <c r="D422" s="833">
        <v>686.59</v>
      </c>
      <c r="E422" s="833"/>
      <c r="F422" s="833"/>
      <c r="G422" s="833"/>
      <c r="H422" s="833"/>
      <c r="I422" s="833"/>
      <c r="J422" s="833">
        <v>950</v>
      </c>
      <c r="K422" s="833">
        <f t="shared" si="224"/>
        <v>2211.52</v>
      </c>
      <c r="L422" s="833">
        <v>1000</v>
      </c>
      <c r="M422" s="833"/>
      <c r="N422" s="835">
        <v>1000</v>
      </c>
      <c r="O422" s="836">
        <f t="shared" si="218"/>
        <v>27538.239999999998</v>
      </c>
      <c r="P422" s="837">
        <f t="shared" si="217"/>
        <v>27538.239999999998</v>
      </c>
      <c r="Q422" s="838">
        <v>1</v>
      </c>
      <c r="R422" s="839">
        <v>1264.9999999999998</v>
      </c>
      <c r="S422" s="839">
        <v>1070</v>
      </c>
      <c r="T422" s="833"/>
      <c r="U422" s="833"/>
      <c r="V422" s="833"/>
      <c r="W422" s="833"/>
      <c r="X422" s="833"/>
      <c r="Y422" s="833"/>
      <c r="Z422" s="833">
        <f t="shared" si="225"/>
        <v>2335</v>
      </c>
      <c r="AA422" s="833">
        <v>1000</v>
      </c>
      <c r="AB422" s="833"/>
      <c r="AC422" s="835">
        <f t="shared" si="219"/>
        <v>1000</v>
      </c>
      <c r="AD422" s="836">
        <f t="shared" si="220"/>
        <v>29020</v>
      </c>
      <c r="AE422" s="837">
        <f t="shared" si="221"/>
        <v>29020</v>
      </c>
      <c r="AF422" s="840">
        <f t="shared" si="222"/>
        <v>0</v>
      </c>
      <c r="AG422" s="841">
        <f t="shared" si="223"/>
        <v>-1481.760000000002</v>
      </c>
      <c r="AH422" s="838">
        <v>1</v>
      </c>
      <c r="AI422" s="841">
        <v>29020</v>
      </c>
    </row>
    <row r="423" spans="1:35" s="576" customFormat="1" ht="12" x14ac:dyDescent="0.2">
      <c r="A423" s="832" t="s">
        <v>294</v>
      </c>
      <c r="B423" s="832">
        <v>1</v>
      </c>
      <c r="C423" s="833">
        <v>574.92999999999995</v>
      </c>
      <c r="D423" s="833">
        <v>686.59</v>
      </c>
      <c r="E423" s="833"/>
      <c r="F423" s="833"/>
      <c r="G423" s="833"/>
      <c r="H423" s="833"/>
      <c r="I423" s="833"/>
      <c r="J423" s="833">
        <v>950</v>
      </c>
      <c r="K423" s="833">
        <f t="shared" si="224"/>
        <v>2211.52</v>
      </c>
      <c r="L423" s="833">
        <v>1000</v>
      </c>
      <c r="M423" s="833"/>
      <c r="N423" s="835">
        <v>1000</v>
      </c>
      <c r="O423" s="836">
        <f t="shared" si="218"/>
        <v>27538.239999999998</v>
      </c>
      <c r="P423" s="837">
        <f t="shared" si="217"/>
        <v>27538.239999999998</v>
      </c>
      <c r="Q423" s="838">
        <v>1</v>
      </c>
      <c r="R423" s="839">
        <v>1430.5199999999998</v>
      </c>
      <c r="S423" s="839">
        <v>1070</v>
      </c>
      <c r="T423" s="833"/>
      <c r="U423" s="833"/>
      <c r="V423" s="833"/>
      <c r="W423" s="833"/>
      <c r="X423" s="833"/>
      <c r="Y423" s="833"/>
      <c r="Z423" s="833">
        <f t="shared" si="225"/>
        <v>2500.5199999999995</v>
      </c>
      <c r="AA423" s="833">
        <v>1000</v>
      </c>
      <c r="AB423" s="833"/>
      <c r="AC423" s="835">
        <f t="shared" si="219"/>
        <v>1000</v>
      </c>
      <c r="AD423" s="836">
        <f t="shared" si="220"/>
        <v>31006.239999999994</v>
      </c>
      <c r="AE423" s="837">
        <f t="shared" si="221"/>
        <v>31006.239999999994</v>
      </c>
      <c r="AF423" s="840">
        <f t="shared" si="222"/>
        <v>0</v>
      </c>
      <c r="AG423" s="841">
        <f t="shared" si="223"/>
        <v>-3467.9999999999964</v>
      </c>
      <c r="AH423" s="838">
        <v>1</v>
      </c>
      <c r="AI423" s="841">
        <v>31006.239999999994</v>
      </c>
    </row>
    <row r="424" spans="1:35" s="576" customFormat="1" ht="12" x14ac:dyDescent="0.2">
      <c r="A424" s="832" t="s">
        <v>294</v>
      </c>
      <c r="B424" s="832">
        <v>1</v>
      </c>
      <c r="C424" s="833">
        <v>574.92999999999995</v>
      </c>
      <c r="D424" s="833">
        <v>690.06999999999982</v>
      </c>
      <c r="E424" s="833"/>
      <c r="F424" s="833"/>
      <c r="G424" s="833"/>
      <c r="H424" s="833"/>
      <c r="I424" s="833"/>
      <c r="J424" s="833">
        <v>950</v>
      </c>
      <c r="K424" s="833">
        <f t="shared" si="224"/>
        <v>2215</v>
      </c>
      <c r="L424" s="833">
        <v>1000</v>
      </c>
      <c r="M424" s="833"/>
      <c r="N424" s="835">
        <v>1000</v>
      </c>
      <c r="O424" s="836">
        <f t="shared" si="218"/>
        <v>27580</v>
      </c>
      <c r="P424" s="837">
        <f t="shared" si="217"/>
        <v>27580</v>
      </c>
      <c r="Q424" s="838">
        <v>1</v>
      </c>
      <c r="R424" s="839">
        <v>1292.0999999999999</v>
      </c>
      <c r="S424" s="839">
        <v>1070</v>
      </c>
      <c r="T424" s="833"/>
      <c r="U424" s="833"/>
      <c r="V424" s="833"/>
      <c r="W424" s="833"/>
      <c r="X424" s="833"/>
      <c r="Y424" s="833"/>
      <c r="Z424" s="833">
        <f t="shared" si="225"/>
        <v>2362.1</v>
      </c>
      <c r="AA424" s="833">
        <v>1000</v>
      </c>
      <c r="AB424" s="833"/>
      <c r="AC424" s="835">
        <f t="shared" si="219"/>
        <v>1000</v>
      </c>
      <c r="AD424" s="836">
        <f t="shared" si="220"/>
        <v>29345.199999999997</v>
      </c>
      <c r="AE424" s="837">
        <f t="shared" si="221"/>
        <v>29345.199999999997</v>
      </c>
      <c r="AF424" s="840">
        <f t="shared" si="222"/>
        <v>0</v>
      </c>
      <c r="AG424" s="841">
        <f t="shared" si="223"/>
        <v>-1765.1999999999971</v>
      </c>
      <c r="AH424" s="838">
        <v>1</v>
      </c>
      <c r="AI424" s="841">
        <v>29345.199999999997</v>
      </c>
    </row>
    <row r="425" spans="1:35" s="576" customFormat="1" ht="12" x14ac:dyDescent="0.2">
      <c r="A425" s="832" t="s">
        <v>294</v>
      </c>
      <c r="B425" s="832">
        <v>1</v>
      </c>
      <c r="C425" s="833">
        <v>574.92999999999995</v>
      </c>
      <c r="D425" s="833">
        <v>855.5899999999998</v>
      </c>
      <c r="E425" s="833"/>
      <c r="F425" s="833"/>
      <c r="G425" s="833"/>
      <c r="H425" s="833"/>
      <c r="I425" s="833"/>
      <c r="J425" s="833">
        <v>950</v>
      </c>
      <c r="K425" s="833">
        <f t="shared" si="224"/>
        <v>2380.5199999999995</v>
      </c>
      <c r="L425" s="833">
        <v>1000</v>
      </c>
      <c r="M425" s="833"/>
      <c r="N425" s="835">
        <v>1000</v>
      </c>
      <c r="O425" s="836">
        <f t="shared" si="218"/>
        <v>29566.239999999994</v>
      </c>
      <c r="P425" s="837">
        <f t="shared" si="217"/>
        <v>29566.239999999994</v>
      </c>
      <c r="Q425" s="838">
        <v>1</v>
      </c>
      <c r="R425" s="839">
        <v>1261.52</v>
      </c>
      <c r="S425" s="839">
        <v>1070</v>
      </c>
      <c r="T425" s="833"/>
      <c r="U425" s="833"/>
      <c r="V425" s="833"/>
      <c r="W425" s="833"/>
      <c r="X425" s="833"/>
      <c r="Y425" s="833"/>
      <c r="Z425" s="833">
        <f t="shared" si="225"/>
        <v>2331.52</v>
      </c>
      <c r="AA425" s="833">
        <v>1000</v>
      </c>
      <c r="AB425" s="833"/>
      <c r="AC425" s="835">
        <f t="shared" si="219"/>
        <v>1000</v>
      </c>
      <c r="AD425" s="836">
        <f t="shared" si="220"/>
        <v>28978.239999999998</v>
      </c>
      <c r="AE425" s="837">
        <f t="shared" si="221"/>
        <v>28978.239999999998</v>
      </c>
      <c r="AF425" s="840">
        <f t="shared" si="222"/>
        <v>0</v>
      </c>
      <c r="AG425" s="841">
        <f t="shared" si="223"/>
        <v>587.99999999999636</v>
      </c>
      <c r="AH425" s="838">
        <v>1</v>
      </c>
      <c r="AI425" s="841">
        <v>28978.239999999998</v>
      </c>
    </row>
    <row r="426" spans="1:35" s="576" customFormat="1" ht="12" x14ac:dyDescent="0.2">
      <c r="A426" s="832" t="s">
        <v>294</v>
      </c>
      <c r="B426" s="832">
        <v>1</v>
      </c>
      <c r="C426" s="833">
        <v>574.92999999999995</v>
      </c>
      <c r="D426" s="833">
        <v>717.17</v>
      </c>
      <c r="E426" s="833"/>
      <c r="F426" s="833"/>
      <c r="G426" s="833"/>
      <c r="H426" s="833"/>
      <c r="I426" s="833"/>
      <c r="J426" s="833">
        <v>950</v>
      </c>
      <c r="K426" s="833">
        <f t="shared" si="224"/>
        <v>2242.1</v>
      </c>
      <c r="L426" s="833">
        <v>1000</v>
      </c>
      <c r="M426" s="833"/>
      <c r="N426" s="835">
        <v>1000</v>
      </c>
      <c r="O426" s="836">
        <f t="shared" si="218"/>
        <v>27905.199999999997</v>
      </c>
      <c r="P426" s="837">
        <f t="shared" si="217"/>
        <v>27905.199999999997</v>
      </c>
      <c r="Q426" s="838">
        <v>1</v>
      </c>
      <c r="R426" s="839">
        <v>1261.52</v>
      </c>
      <c r="S426" s="839">
        <v>1070</v>
      </c>
      <c r="T426" s="833"/>
      <c r="U426" s="833"/>
      <c r="V426" s="833"/>
      <c r="W426" s="833"/>
      <c r="X426" s="833"/>
      <c r="Y426" s="833"/>
      <c r="Z426" s="833">
        <f t="shared" si="225"/>
        <v>2331.52</v>
      </c>
      <c r="AA426" s="833">
        <v>1000</v>
      </c>
      <c r="AB426" s="833"/>
      <c r="AC426" s="835">
        <f t="shared" si="219"/>
        <v>1000</v>
      </c>
      <c r="AD426" s="836">
        <f t="shared" si="220"/>
        <v>28978.239999999998</v>
      </c>
      <c r="AE426" s="837">
        <f t="shared" si="221"/>
        <v>28978.239999999998</v>
      </c>
      <c r="AF426" s="840">
        <f t="shared" si="222"/>
        <v>0</v>
      </c>
      <c r="AG426" s="841">
        <f t="shared" si="223"/>
        <v>-1073.0400000000009</v>
      </c>
      <c r="AH426" s="838">
        <v>1</v>
      </c>
      <c r="AI426" s="841">
        <v>28978.239999999998</v>
      </c>
    </row>
    <row r="427" spans="1:35" s="576" customFormat="1" ht="12" x14ac:dyDescent="0.2">
      <c r="A427" s="832" t="s">
        <v>294</v>
      </c>
      <c r="B427" s="832">
        <v>1</v>
      </c>
      <c r="C427" s="833">
        <v>574.92999999999995</v>
      </c>
      <c r="D427" s="833">
        <v>686.59</v>
      </c>
      <c r="E427" s="833"/>
      <c r="F427" s="833"/>
      <c r="G427" s="833"/>
      <c r="H427" s="833"/>
      <c r="I427" s="833"/>
      <c r="J427" s="833">
        <v>950</v>
      </c>
      <c r="K427" s="833">
        <f t="shared" si="224"/>
        <v>2211.52</v>
      </c>
      <c r="L427" s="833">
        <v>1000</v>
      </c>
      <c r="M427" s="833"/>
      <c r="N427" s="835">
        <v>1000</v>
      </c>
      <c r="O427" s="836">
        <f t="shared" si="218"/>
        <v>27538.239999999998</v>
      </c>
      <c r="P427" s="837">
        <f t="shared" si="217"/>
        <v>27538.239999999998</v>
      </c>
      <c r="Q427" s="838">
        <v>1</v>
      </c>
      <c r="R427" s="839">
        <v>1261.52</v>
      </c>
      <c r="S427" s="839">
        <v>1070</v>
      </c>
      <c r="T427" s="833"/>
      <c r="U427" s="833"/>
      <c r="V427" s="833"/>
      <c r="W427" s="833"/>
      <c r="X427" s="833"/>
      <c r="Y427" s="833"/>
      <c r="Z427" s="833">
        <f t="shared" si="225"/>
        <v>2331.52</v>
      </c>
      <c r="AA427" s="833">
        <v>1000</v>
      </c>
      <c r="AB427" s="833"/>
      <c r="AC427" s="835">
        <f t="shared" si="219"/>
        <v>1000</v>
      </c>
      <c r="AD427" s="836">
        <f t="shared" si="220"/>
        <v>28978.239999999998</v>
      </c>
      <c r="AE427" s="837">
        <f t="shared" si="221"/>
        <v>28978.239999999998</v>
      </c>
      <c r="AF427" s="840">
        <f t="shared" si="222"/>
        <v>0</v>
      </c>
      <c r="AG427" s="841">
        <f t="shared" si="223"/>
        <v>-1440</v>
      </c>
      <c r="AH427" s="838">
        <v>1</v>
      </c>
      <c r="AI427" s="841">
        <v>28978.239999999998</v>
      </c>
    </row>
    <row r="428" spans="1:35" s="576" customFormat="1" ht="12" x14ac:dyDescent="0.2">
      <c r="A428" s="832" t="s">
        <v>294</v>
      </c>
      <c r="B428" s="832">
        <v>1</v>
      </c>
      <c r="C428" s="833">
        <v>574.92999999999995</v>
      </c>
      <c r="D428" s="833">
        <v>686.59</v>
      </c>
      <c r="E428" s="833"/>
      <c r="F428" s="833"/>
      <c r="G428" s="833"/>
      <c r="H428" s="833"/>
      <c r="I428" s="833"/>
      <c r="J428" s="833">
        <v>950</v>
      </c>
      <c r="K428" s="833">
        <f t="shared" si="224"/>
        <v>2211.52</v>
      </c>
      <c r="L428" s="833">
        <v>1000</v>
      </c>
      <c r="M428" s="833"/>
      <c r="N428" s="835">
        <v>1000</v>
      </c>
      <c r="O428" s="836">
        <f t="shared" si="218"/>
        <v>27538.239999999998</v>
      </c>
      <c r="P428" s="837">
        <f t="shared" si="217"/>
        <v>27538.239999999998</v>
      </c>
      <c r="Q428" s="838">
        <v>1</v>
      </c>
      <c r="R428" s="839">
        <v>1287.8499999999999</v>
      </c>
      <c r="S428" s="839">
        <v>1070</v>
      </c>
      <c r="T428" s="833"/>
      <c r="U428" s="833"/>
      <c r="V428" s="833"/>
      <c r="W428" s="833"/>
      <c r="X428" s="833"/>
      <c r="Y428" s="833"/>
      <c r="Z428" s="833">
        <f t="shared" si="225"/>
        <v>2357.85</v>
      </c>
      <c r="AA428" s="833">
        <v>1000</v>
      </c>
      <c r="AB428" s="833"/>
      <c r="AC428" s="835">
        <f t="shared" si="219"/>
        <v>1000</v>
      </c>
      <c r="AD428" s="836">
        <f t="shared" si="220"/>
        <v>29294.199999999997</v>
      </c>
      <c r="AE428" s="837">
        <f t="shared" si="221"/>
        <v>29294.199999999997</v>
      </c>
      <c r="AF428" s="840">
        <f t="shared" si="222"/>
        <v>0</v>
      </c>
      <c r="AG428" s="841">
        <f t="shared" si="223"/>
        <v>-1755.9599999999991</v>
      </c>
      <c r="AH428" s="838">
        <v>1</v>
      </c>
      <c r="AI428" s="841">
        <v>29294.199999999997</v>
      </c>
    </row>
    <row r="429" spans="1:35" s="576" customFormat="1" ht="12" x14ac:dyDescent="0.2">
      <c r="A429" s="832" t="s">
        <v>294</v>
      </c>
      <c r="B429" s="832">
        <v>1</v>
      </c>
      <c r="C429" s="833">
        <v>574.92999999999995</v>
      </c>
      <c r="D429" s="833">
        <v>686.59</v>
      </c>
      <c r="E429" s="833"/>
      <c r="F429" s="833"/>
      <c r="G429" s="833"/>
      <c r="H429" s="833"/>
      <c r="I429" s="833"/>
      <c r="J429" s="833">
        <v>950</v>
      </c>
      <c r="K429" s="833">
        <f t="shared" si="224"/>
        <v>2211.52</v>
      </c>
      <c r="L429" s="833">
        <v>1000</v>
      </c>
      <c r="M429" s="833"/>
      <c r="N429" s="835">
        <v>1000</v>
      </c>
      <c r="O429" s="836">
        <f t="shared" si="218"/>
        <v>27538.239999999998</v>
      </c>
      <c r="P429" s="837">
        <f t="shared" si="217"/>
        <v>27538.239999999998</v>
      </c>
      <c r="Q429" s="838">
        <v>1</v>
      </c>
      <c r="R429" s="839">
        <v>1279.27</v>
      </c>
      <c r="S429" s="839">
        <v>1070</v>
      </c>
      <c r="T429" s="833"/>
      <c r="U429" s="833"/>
      <c r="V429" s="833"/>
      <c r="W429" s="833"/>
      <c r="X429" s="833"/>
      <c r="Y429" s="833"/>
      <c r="Z429" s="833">
        <f t="shared" si="225"/>
        <v>2349.27</v>
      </c>
      <c r="AA429" s="833">
        <v>1000</v>
      </c>
      <c r="AB429" s="833"/>
      <c r="AC429" s="835">
        <f t="shared" si="219"/>
        <v>1000</v>
      </c>
      <c r="AD429" s="836">
        <f t="shared" si="220"/>
        <v>29191.239999999998</v>
      </c>
      <c r="AE429" s="837">
        <f t="shared" si="221"/>
        <v>29191.239999999998</v>
      </c>
      <c r="AF429" s="840">
        <f t="shared" si="222"/>
        <v>0</v>
      </c>
      <c r="AG429" s="841">
        <f t="shared" si="223"/>
        <v>-1653</v>
      </c>
      <c r="AH429" s="838">
        <v>1</v>
      </c>
      <c r="AI429" s="841">
        <v>29191.239999999998</v>
      </c>
    </row>
    <row r="430" spans="1:35" s="576" customFormat="1" ht="12" x14ac:dyDescent="0.2">
      <c r="A430" s="832" t="s">
        <v>294</v>
      </c>
      <c r="B430" s="832">
        <v>1</v>
      </c>
      <c r="C430" s="833">
        <v>574.92999999999995</v>
      </c>
      <c r="D430" s="833">
        <v>712.92</v>
      </c>
      <c r="E430" s="833"/>
      <c r="F430" s="833"/>
      <c r="G430" s="833"/>
      <c r="H430" s="833"/>
      <c r="I430" s="833"/>
      <c r="J430" s="833">
        <v>950</v>
      </c>
      <c r="K430" s="833">
        <f t="shared" si="224"/>
        <v>2237.85</v>
      </c>
      <c r="L430" s="833">
        <v>1000</v>
      </c>
      <c r="M430" s="833"/>
      <c r="N430" s="835">
        <v>1000</v>
      </c>
      <c r="O430" s="836">
        <f t="shared" si="218"/>
        <v>27854.199999999997</v>
      </c>
      <c r="P430" s="837">
        <f t="shared" si="217"/>
        <v>27854.199999999997</v>
      </c>
      <c r="Q430" s="838">
        <v>1</v>
      </c>
      <c r="R430" s="839">
        <v>1261.53</v>
      </c>
      <c r="S430" s="839">
        <v>1070</v>
      </c>
      <c r="T430" s="833"/>
      <c r="U430" s="833"/>
      <c r="V430" s="833"/>
      <c r="W430" s="833"/>
      <c r="X430" s="833"/>
      <c r="Y430" s="833"/>
      <c r="Z430" s="833">
        <f t="shared" si="225"/>
        <v>2331.5299999999997</v>
      </c>
      <c r="AA430" s="833">
        <v>1000</v>
      </c>
      <c r="AB430" s="833"/>
      <c r="AC430" s="835">
        <f t="shared" si="219"/>
        <v>1000</v>
      </c>
      <c r="AD430" s="836">
        <f t="shared" si="220"/>
        <v>28978.359999999997</v>
      </c>
      <c r="AE430" s="837">
        <f t="shared" si="221"/>
        <v>28978.359999999997</v>
      </c>
      <c r="AF430" s="840">
        <f t="shared" si="222"/>
        <v>0</v>
      </c>
      <c r="AG430" s="841">
        <f t="shared" si="223"/>
        <v>-1124.1599999999999</v>
      </c>
      <c r="AH430" s="838">
        <v>1</v>
      </c>
      <c r="AI430" s="841">
        <v>28978.359999999997</v>
      </c>
    </row>
    <row r="431" spans="1:35" s="576" customFormat="1" ht="12" x14ac:dyDescent="0.2">
      <c r="A431" s="832" t="s">
        <v>294</v>
      </c>
      <c r="B431" s="832">
        <v>1</v>
      </c>
      <c r="C431" s="833">
        <v>574.92999999999995</v>
      </c>
      <c r="D431" s="833">
        <v>704.34</v>
      </c>
      <c r="E431" s="833"/>
      <c r="F431" s="833"/>
      <c r="G431" s="833"/>
      <c r="H431" s="833"/>
      <c r="I431" s="833"/>
      <c r="J431" s="833">
        <v>950</v>
      </c>
      <c r="K431" s="833">
        <f t="shared" si="224"/>
        <v>2229.27</v>
      </c>
      <c r="L431" s="833">
        <v>1000</v>
      </c>
      <c r="M431" s="833"/>
      <c r="N431" s="835">
        <v>1000</v>
      </c>
      <c r="O431" s="836">
        <f t="shared" si="218"/>
        <v>27751.239999999998</v>
      </c>
      <c r="P431" s="837">
        <f t="shared" si="217"/>
        <v>27751.239999999998</v>
      </c>
      <c r="Q431" s="838">
        <v>1</v>
      </c>
      <c r="R431" s="839">
        <v>1261.52</v>
      </c>
      <c r="S431" s="839">
        <v>1070</v>
      </c>
      <c r="T431" s="833"/>
      <c r="U431" s="833"/>
      <c r="V431" s="833"/>
      <c r="W431" s="833"/>
      <c r="X431" s="833"/>
      <c r="Y431" s="833"/>
      <c r="Z431" s="833">
        <f t="shared" si="225"/>
        <v>2331.52</v>
      </c>
      <c r="AA431" s="833">
        <v>1000</v>
      </c>
      <c r="AB431" s="833"/>
      <c r="AC431" s="835">
        <f t="shared" si="219"/>
        <v>1000</v>
      </c>
      <c r="AD431" s="836">
        <f t="shared" si="220"/>
        <v>28978.239999999998</v>
      </c>
      <c r="AE431" s="837">
        <f t="shared" si="221"/>
        <v>28978.239999999998</v>
      </c>
      <c r="AF431" s="840">
        <f t="shared" si="222"/>
        <v>0</v>
      </c>
      <c r="AG431" s="841">
        <f t="shared" si="223"/>
        <v>-1227</v>
      </c>
      <c r="AH431" s="838">
        <v>1</v>
      </c>
      <c r="AI431" s="841">
        <v>28978.239999999998</v>
      </c>
    </row>
    <row r="432" spans="1:35" s="576" customFormat="1" ht="12" x14ac:dyDescent="0.2">
      <c r="A432" s="832" t="s">
        <v>294</v>
      </c>
      <c r="B432" s="832">
        <v>1</v>
      </c>
      <c r="C432" s="833">
        <v>574.92999999999995</v>
      </c>
      <c r="D432" s="833">
        <v>686.6</v>
      </c>
      <c r="E432" s="833"/>
      <c r="F432" s="833"/>
      <c r="G432" s="833"/>
      <c r="H432" s="833"/>
      <c r="I432" s="833"/>
      <c r="J432" s="833">
        <v>950</v>
      </c>
      <c r="K432" s="833">
        <f t="shared" si="224"/>
        <v>2211.5299999999997</v>
      </c>
      <c r="L432" s="833">
        <v>1000</v>
      </c>
      <c r="M432" s="833"/>
      <c r="N432" s="835">
        <v>1000</v>
      </c>
      <c r="O432" s="836">
        <f t="shared" si="218"/>
        <v>27538.359999999997</v>
      </c>
      <c r="P432" s="837">
        <f t="shared" si="217"/>
        <v>27538.359999999997</v>
      </c>
      <c r="Q432" s="838">
        <v>1</v>
      </c>
      <c r="R432" s="839">
        <v>1261.52</v>
      </c>
      <c r="S432" s="839">
        <v>1070</v>
      </c>
      <c r="T432" s="833"/>
      <c r="U432" s="833"/>
      <c r="V432" s="833"/>
      <c r="W432" s="833"/>
      <c r="X432" s="833"/>
      <c r="Y432" s="833"/>
      <c r="Z432" s="833">
        <f t="shared" si="225"/>
        <v>2331.52</v>
      </c>
      <c r="AA432" s="833">
        <v>1000</v>
      </c>
      <c r="AB432" s="833"/>
      <c r="AC432" s="835">
        <f t="shared" si="219"/>
        <v>1000</v>
      </c>
      <c r="AD432" s="836">
        <f t="shared" si="220"/>
        <v>28978.239999999998</v>
      </c>
      <c r="AE432" s="837">
        <f t="shared" si="221"/>
        <v>28978.239999999998</v>
      </c>
      <c r="AF432" s="840">
        <f t="shared" si="222"/>
        <v>0</v>
      </c>
      <c r="AG432" s="841">
        <f t="shared" si="223"/>
        <v>-1439.880000000001</v>
      </c>
      <c r="AH432" s="838">
        <v>1</v>
      </c>
      <c r="AI432" s="841">
        <v>28978.239999999998</v>
      </c>
    </row>
    <row r="433" spans="1:35" s="576" customFormat="1" ht="12" x14ac:dyDescent="0.2">
      <c r="A433" s="832" t="s">
        <v>294</v>
      </c>
      <c r="B433" s="832">
        <v>1</v>
      </c>
      <c r="C433" s="833">
        <v>574.92999999999995</v>
      </c>
      <c r="D433" s="833">
        <v>686.59</v>
      </c>
      <c r="E433" s="833"/>
      <c r="F433" s="833"/>
      <c r="G433" s="833"/>
      <c r="H433" s="833"/>
      <c r="I433" s="833"/>
      <c r="J433" s="833">
        <v>950</v>
      </c>
      <c r="K433" s="833">
        <f t="shared" si="224"/>
        <v>2211.52</v>
      </c>
      <c r="L433" s="833">
        <v>1000</v>
      </c>
      <c r="M433" s="833"/>
      <c r="N433" s="835">
        <v>1000</v>
      </c>
      <c r="O433" s="836">
        <f t="shared" si="218"/>
        <v>27538.239999999998</v>
      </c>
      <c r="P433" s="837">
        <f t="shared" si="217"/>
        <v>27538.239999999998</v>
      </c>
      <c r="Q433" s="838">
        <v>1</v>
      </c>
      <c r="R433" s="839">
        <v>1289.6699999999998</v>
      </c>
      <c r="S433" s="839">
        <v>1070</v>
      </c>
      <c r="T433" s="833"/>
      <c r="U433" s="833"/>
      <c r="V433" s="833"/>
      <c r="W433" s="833"/>
      <c r="X433" s="833"/>
      <c r="Y433" s="833"/>
      <c r="Z433" s="833">
        <f t="shared" si="225"/>
        <v>2359.67</v>
      </c>
      <c r="AA433" s="833">
        <v>1000</v>
      </c>
      <c r="AB433" s="833"/>
      <c r="AC433" s="835">
        <f t="shared" si="219"/>
        <v>1000</v>
      </c>
      <c r="AD433" s="836">
        <f t="shared" si="220"/>
        <v>29316.04</v>
      </c>
      <c r="AE433" s="837">
        <f t="shared" si="221"/>
        <v>29316.04</v>
      </c>
      <c r="AF433" s="840">
        <f t="shared" si="222"/>
        <v>0</v>
      </c>
      <c r="AG433" s="841">
        <f t="shared" si="223"/>
        <v>-1777.8000000000029</v>
      </c>
      <c r="AH433" s="838">
        <v>1</v>
      </c>
      <c r="AI433" s="841">
        <v>29316.04</v>
      </c>
    </row>
    <row r="434" spans="1:35" s="576" customFormat="1" ht="12" x14ac:dyDescent="0.2">
      <c r="A434" s="832" t="s">
        <v>294</v>
      </c>
      <c r="B434" s="832">
        <v>1</v>
      </c>
      <c r="C434" s="833">
        <v>574.92999999999995</v>
      </c>
      <c r="D434" s="833">
        <v>686.59</v>
      </c>
      <c r="E434" s="833"/>
      <c r="F434" s="833"/>
      <c r="G434" s="833"/>
      <c r="H434" s="833"/>
      <c r="I434" s="833"/>
      <c r="J434" s="833">
        <v>950</v>
      </c>
      <c r="K434" s="833">
        <f t="shared" si="224"/>
        <v>2211.52</v>
      </c>
      <c r="L434" s="833">
        <v>1000</v>
      </c>
      <c r="M434" s="833"/>
      <c r="N434" s="835">
        <v>1000</v>
      </c>
      <c r="O434" s="836">
        <f t="shared" si="218"/>
        <v>27538.239999999998</v>
      </c>
      <c r="P434" s="837">
        <f t="shared" si="217"/>
        <v>27538.239999999998</v>
      </c>
      <c r="Q434" s="838">
        <v>1</v>
      </c>
      <c r="R434" s="839">
        <v>1261.5199999999998</v>
      </c>
      <c r="S434" s="839">
        <v>1070</v>
      </c>
      <c r="T434" s="833"/>
      <c r="U434" s="833"/>
      <c r="V434" s="833"/>
      <c r="W434" s="833"/>
      <c r="X434" s="833"/>
      <c r="Y434" s="833"/>
      <c r="Z434" s="833">
        <f t="shared" si="225"/>
        <v>2331.5199999999995</v>
      </c>
      <c r="AA434" s="833">
        <v>1000</v>
      </c>
      <c r="AB434" s="833"/>
      <c r="AC434" s="835">
        <f t="shared" si="219"/>
        <v>1000</v>
      </c>
      <c r="AD434" s="836">
        <f t="shared" si="220"/>
        <v>28978.239999999994</v>
      </c>
      <c r="AE434" s="837">
        <f t="shared" si="221"/>
        <v>28978.239999999994</v>
      </c>
      <c r="AF434" s="840">
        <f t="shared" si="222"/>
        <v>0</v>
      </c>
      <c r="AG434" s="841">
        <f t="shared" si="223"/>
        <v>-1439.9999999999964</v>
      </c>
      <c r="AH434" s="838">
        <v>1</v>
      </c>
      <c r="AI434" s="841">
        <v>28978.239999999994</v>
      </c>
    </row>
    <row r="435" spans="1:35" s="576" customFormat="1" ht="12" x14ac:dyDescent="0.2">
      <c r="A435" s="832" t="s">
        <v>294</v>
      </c>
      <c r="B435" s="832">
        <v>1</v>
      </c>
      <c r="C435" s="833">
        <v>574.92999999999995</v>
      </c>
      <c r="D435" s="833">
        <v>714.7399999999999</v>
      </c>
      <c r="E435" s="833"/>
      <c r="F435" s="833"/>
      <c r="G435" s="833"/>
      <c r="H435" s="833"/>
      <c r="I435" s="833"/>
      <c r="J435" s="833">
        <v>950</v>
      </c>
      <c r="K435" s="833">
        <f t="shared" si="224"/>
        <v>2239.67</v>
      </c>
      <c r="L435" s="833">
        <v>1000</v>
      </c>
      <c r="M435" s="833"/>
      <c r="N435" s="835">
        <v>1000</v>
      </c>
      <c r="O435" s="836">
        <f t="shared" si="218"/>
        <v>27876.04</v>
      </c>
      <c r="P435" s="837">
        <f t="shared" si="217"/>
        <v>27876.04</v>
      </c>
      <c r="Q435" s="838">
        <v>1</v>
      </c>
      <c r="R435" s="839">
        <v>1261.52</v>
      </c>
      <c r="S435" s="839">
        <v>1070</v>
      </c>
      <c r="T435" s="833"/>
      <c r="U435" s="833"/>
      <c r="V435" s="833"/>
      <c r="W435" s="833"/>
      <c r="X435" s="833"/>
      <c r="Y435" s="833"/>
      <c r="Z435" s="833">
        <f t="shared" si="225"/>
        <v>2331.52</v>
      </c>
      <c r="AA435" s="833">
        <v>1000</v>
      </c>
      <c r="AB435" s="833"/>
      <c r="AC435" s="835">
        <f t="shared" si="219"/>
        <v>1000</v>
      </c>
      <c r="AD435" s="836">
        <f t="shared" si="220"/>
        <v>28978.239999999998</v>
      </c>
      <c r="AE435" s="837">
        <f t="shared" si="221"/>
        <v>28978.239999999998</v>
      </c>
      <c r="AF435" s="840">
        <f t="shared" si="222"/>
        <v>0</v>
      </c>
      <c r="AG435" s="841">
        <f t="shared" si="223"/>
        <v>-1102.1999999999971</v>
      </c>
      <c r="AH435" s="838">
        <v>1</v>
      </c>
      <c r="AI435" s="841">
        <v>28978.239999999998</v>
      </c>
    </row>
    <row r="436" spans="1:35" s="576" customFormat="1" ht="12" x14ac:dyDescent="0.2">
      <c r="A436" s="832" t="s">
        <v>294</v>
      </c>
      <c r="B436" s="832">
        <v>1</v>
      </c>
      <c r="C436" s="833">
        <v>574.92999999999995</v>
      </c>
      <c r="D436" s="833">
        <v>686.5899999999998</v>
      </c>
      <c r="E436" s="833"/>
      <c r="F436" s="833"/>
      <c r="G436" s="833"/>
      <c r="H436" s="833"/>
      <c r="I436" s="833"/>
      <c r="J436" s="833">
        <v>950</v>
      </c>
      <c r="K436" s="833">
        <f t="shared" si="224"/>
        <v>2211.5199999999995</v>
      </c>
      <c r="L436" s="833">
        <v>1000</v>
      </c>
      <c r="M436" s="833"/>
      <c r="N436" s="835">
        <v>1000</v>
      </c>
      <c r="O436" s="836">
        <f t="shared" si="218"/>
        <v>27538.239999999994</v>
      </c>
      <c r="P436" s="837">
        <f t="shared" si="217"/>
        <v>27538.239999999994</v>
      </c>
      <c r="Q436" s="838">
        <v>1</v>
      </c>
      <c r="R436" s="839">
        <v>1292.4099999999999</v>
      </c>
      <c r="S436" s="839">
        <v>1070</v>
      </c>
      <c r="T436" s="833"/>
      <c r="U436" s="833"/>
      <c r="V436" s="833"/>
      <c r="W436" s="833"/>
      <c r="X436" s="833"/>
      <c r="Y436" s="833"/>
      <c r="Z436" s="833">
        <f t="shared" si="225"/>
        <v>2362.41</v>
      </c>
      <c r="AA436" s="833">
        <v>1000</v>
      </c>
      <c r="AB436" s="833"/>
      <c r="AC436" s="835">
        <f t="shared" si="219"/>
        <v>1000</v>
      </c>
      <c r="AD436" s="836">
        <f t="shared" si="220"/>
        <v>29348.92</v>
      </c>
      <c r="AE436" s="837">
        <f t="shared" si="221"/>
        <v>29348.92</v>
      </c>
      <c r="AF436" s="840">
        <f t="shared" si="222"/>
        <v>0</v>
      </c>
      <c r="AG436" s="841">
        <f t="shared" si="223"/>
        <v>-1810.6800000000039</v>
      </c>
      <c r="AH436" s="838">
        <v>1</v>
      </c>
      <c r="AI436" s="841">
        <v>29348.92</v>
      </c>
    </row>
    <row r="437" spans="1:35" s="576" customFormat="1" ht="12" x14ac:dyDescent="0.2">
      <c r="A437" s="832" t="s">
        <v>294</v>
      </c>
      <c r="B437" s="832">
        <v>1</v>
      </c>
      <c r="C437" s="833">
        <v>574.92999999999995</v>
      </c>
      <c r="D437" s="833">
        <v>686.59</v>
      </c>
      <c r="E437" s="833"/>
      <c r="F437" s="833"/>
      <c r="G437" s="833"/>
      <c r="H437" s="833"/>
      <c r="I437" s="833"/>
      <c r="J437" s="833">
        <v>950</v>
      </c>
      <c r="K437" s="833">
        <f t="shared" si="224"/>
        <v>2211.52</v>
      </c>
      <c r="L437" s="833">
        <v>1000</v>
      </c>
      <c r="M437" s="833"/>
      <c r="N437" s="835">
        <v>1000</v>
      </c>
      <c r="O437" s="836">
        <f t="shared" si="218"/>
        <v>27538.239999999998</v>
      </c>
      <c r="P437" s="837">
        <f t="shared" si="217"/>
        <v>27538.239999999998</v>
      </c>
      <c r="Q437" s="838">
        <v>1</v>
      </c>
      <c r="R437" s="839">
        <v>1261.5199999999998</v>
      </c>
      <c r="S437" s="839">
        <v>1070</v>
      </c>
      <c r="T437" s="833"/>
      <c r="U437" s="833"/>
      <c r="V437" s="833"/>
      <c r="W437" s="833"/>
      <c r="X437" s="833"/>
      <c r="Y437" s="833"/>
      <c r="Z437" s="833">
        <f t="shared" si="225"/>
        <v>2331.5199999999995</v>
      </c>
      <c r="AA437" s="833">
        <v>1000</v>
      </c>
      <c r="AB437" s="833"/>
      <c r="AC437" s="835">
        <f t="shared" si="219"/>
        <v>1000</v>
      </c>
      <c r="AD437" s="836">
        <f t="shared" si="220"/>
        <v>28978.239999999994</v>
      </c>
      <c r="AE437" s="837">
        <f t="shared" si="221"/>
        <v>28978.239999999994</v>
      </c>
      <c r="AF437" s="840">
        <f t="shared" si="222"/>
        <v>0</v>
      </c>
      <c r="AG437" s="841">
        <f t="shared" si="223"/>
        <v>-1439.9999999999964</v>
      </c>
      <c r="AH437" s="838">
        <v>1</v>
      </c>
      <c r="AI437" s="841">
        <v>28978.239999999994</v>
      </c>
    </row>
    <row r="438" spans="1:35" s="576" customFormat="1" ht="12" x14ac:dyDescent="0.2">
      <c r="A438" s="832" t="s">
        <v>294</v>
      </c>
      <c r="B438" s="832">
        <v>1</v>
      </c>
      <c r="C438" s="833">
        <v>574.92999999999995</v>
      </c>
      <c r="D438" s="833">
        <v>717.4799999999999</v>
      </c>
      <c r="E438" s="833"/>
      <c r="F438" s="833"/>
      <c r="G438" s="833"/>
      <c r="H438" s="833"/>
      <c r="I438" s="833"/>
      <c r="J438" s="833">
        <v>950</v>
      </c>
      <c r="K438" s="833">
        <f t="shared" si="224"/>
        <v>2242.41</v>
      </c>
      <c r="L438" s="833">
        <v>1000</v>
      </c>
      <c r="M438" s="833"/>
      <c r="N438" s="835">
        <v>1000</v>
      </c>
      <c r="O438" s="836">
        <f t="shared" si="218"/>
        <v>27908.92</v>
      </c>
      <c r="P438" s="837">
        <f t="shared" si="217"/>
        <v>27908.92</v>
      </c>
      <c r="Q438" s="838">
        <v>1</v>
      </c>
      <c r="R438" s="839">
        <v>1280.9899999999998</v>
      </c>
      <c r="S438" s="839">
        <v>1070</v>
      </c>
      <c r="T438" s="833"/>
      <c r="U438" s="833"/>
      <c r="V438" s="833"/>
      <c r="W438" s="833"/>
      <c r="X438" s="833"/>
      <c r="Y438" s="833"/>
      <c r="Z438" s="833">
        <f t="shared" si="225"/>
        <v>2350.9899999999998</v>
      </c>
      <c r="AA438" s="833">
        <v>1000</v>
      </c>
      <c r="AB438" s="833"/>
      <c r="AC438" s="835">
        <f t="shared" si="219"/>
        <v>1000</v>
      </c>
      <c r="AD438" s="836">
        <f t="shared" si="220"/>
        <v>29211.879999999997</v>
      </c>
      <c r="AE438" s="837">
        <f t="shared" si="221"/>
        <v>29211.879999999997</v>
      </c>
      <c r="AF438" s="840">
        <f t="shared" si="222"/>
        <v>0</v>
      </c>
      <c r="AG438" s="841">
        <f t="shared" si="223"/>
        <v>-1302.9599999999991</v>
      </c>
      <c r="AH438" s="838">
        <v>1</v>
      </c>
      <c r="AI438" s="841">
        <v>29211.879999999997</v>
      </c>
    </row>
    <row r="439" spans="1:35" s="576" customFormat="1" ht="12" x14ac:dyDescent="0.2">
      <c r="A439" s="832" t="s">
        <v>294</v>
      </c>
      <c r="B439" s="832">
        <v>1</v>
      </c>
      <c r="C439" s="833">
        <v>574.92999999999995</v>
      </c>
      <c r="D439" s="833">
        <v>686.5899999999998</v>
      </c>
      <c r="E439" s="833"/>
      <c r="F439" s="833"/>
      <c r="G439" s="833"/>
      <c r="H439" s="833"/>
      <c r="I439" s="833"/>
      <c r="J439" s="833">
        <v>950</v>
      </c>
      <c r="K439" s="833">
        <f t="shared" si="224"/>
        <v>2211.5199999999995</v>
      </c>
      <c r="L439" s="833">
        <v>1000</v>
      </c>
      <c r="M439" s="833"/>
      <c r="N439" s="835">
        <v>1000</v>
      </c>
      <c r="O439" s="836">
        <f t="shared" si="218"/>
        <v>27538.239999999994</v>
      </c>
      <c r="P439" s="837">
        <f t="shared" si="217"/>
        <v>27538.239999999994</v>
      </c>
      <c r="Q439" s="838">
        <v>1</v>
      </c>
      <c r="R439" s="839">
        <v>1327.29</v>
      </c>
      <c r="S439" s="839">
        <v>1070</v>
      </c>
      <c r="T439" s="833"/>
      <c r="U439" s="833"/>
      <c r="V439" s="833"/>
      <c r="W439" s="833"/>
      <c r="X439" s="833"/>
      <c r="Y439" s="833"/>
      <c r="Z439" s="833">
        <f t="shared" si="225"/>
        <v>2397.29</v>
      </c>
      <c r="AA439" s="833">
        <v>1000</v>
      </c>
      <c r="AB439" s="833"/>
      <c r="AC439" s="835">
        <f t="shared" si="219"/>
        <v>1000</v>
      </c>
      <c r="AD439" s="836">
        <f t="shared" si="220"/>
        <v>29767.48</v>
      </c>
      <c r="AE439" s="837">
        <f t="shared" si="221"/>
        <v>29767.48</v>
      </c>
      <c r="AF439" s="840">
        <f t="shared" si="222"/>
        <v>0</v>
      </c>
      <c r="AG439" s="841">
        <f t="shared" si="223"/>
        <v>-2229.2400000000052</v>
      </c>
      <c r="AH439" s="838">
        <v>1</v>
      </c>
      <c r="AI439" s="841">
        <v>29767.48</v>
      </c>
    </row>
    <row r="440" spans="1:35" s="576" customFormat="1" ht="12" x14ac:dyDescent="0.2">
      <c r="A440" s="832" t="s">
        <v>294</v>
      </c>
      <c r="B440" s="832">
        <v>1</v>
      </c>
      <c r="C440" s="833">
        <v>574.92999999999995</v>
      </c>
      <c r="D440" s="833">
        <v>706.05999999999983</v>
      </c>
      <c r="E440" s="833"/>
      <c r="F440" s="833"/>
      <c r="G440" s="833"/>
      <c r="H440" s="833"/>
      <c r="I440" s="833"/>
      <c r="J440" s="833">
        <v>950</v>
      </c>
      <c r="K440" s="833">
        <f t="shared" si="224"/>
        <v>2230.9899999999998</v>
      </c>
      <c r="L440" s="833">
        <v>1000</v>
      </c>
      <c r="M440" s="833"/>
      <c r="N440" s="835">
        <v>1000</v>
      </c>
      <c r="O440" s="836">
        <f t="shared" si="218"/>
        <v>27771.879999999997</v>
      </c>
      <c r="P440" s="837">
        <f t="shared" si="217"/>
        <v>27771.879999999997</v>
      </c>
      <c r="Q440" s="838">
        <v>1</v>
      </c>
      <c r="R440" s="839">
        <v>1261.52</v>
      </c>
      <c r="S440" s="839">
        <v>1070</v>
      </c>
      <c r="T440" s="833"/>
      <c r="U440" s="833"/>
      <c r="V440" s="833"/>
      <c r="W440" s="833"/>
      <c r="X440" s="833"/>
      <c r="Y440" s="833"/>
      <c r="Z440" s="833">
        <f t="shared" si="225"/>
        <v>2331.52</v>
      </c>
      <c r="AA440" s="833">
        <v>1000</v>
      </c>
      <c r="AB440" s="833"/>
      <c r="AC440" s="835">
        <f t="shared" si="219"/>
        <v>1000</v>
      </c>
      <c r="AD440" s="836">
        <f t="shared" si="220"/>
        <v>28978.239999999998</v>
      </c>
      <c r="AE440" s="837">
        <f t="shared" si="221"/>
        <v>28978.239999999998</v>
      </c>
      <c r="AF440" s="840">
        <f t="shared" si="222"/>
        <v>0</v>
      </c>
      <c r="AG440" s="841">
        <f t="shared" si="223"/>
        <v>-1206.3600000000006</v>
      </c>
      <c r="AH440" s="838">
        <v>1</v>
      </c>
      <c r="AI440" s="841">
        <v>28978.239999999998</v>
      </c>
    </row>
    <row r="441" spans="1:35" s="576" customFormat="1" ht="12" x14ac:dyDescent="0.2">
      <c r="A441" s="832" t="s">
        <v>294</v>
      </c>
      <c r="B441" s="832">
        <v>1</v>
      </c>
      <c r="C441" s="833">
        <v>574.92999999999995</v>
      </c>
      <c r="D441" s="833">
        <v>752.36</v>
      </c>
      <c r="E441" s="833"/>
      <c r="F441" s="833"/>
      <c r="G441" s="833"/>
      <c r="H441" s="833"/>
      <c r="I441" s="833"/>
      <c r="J441" s="833">
        <v>950</v>
      </c>
      <c r="K441" s="833">
        <f t="shared" si="224"/>
        <v>2277.29</v>
      </c>
      <c r="L441" s="833">
        <v>1000</v>
      </c>
      <c r="M441" s="833"/>
      <c r="N441" s="835">
        <v>1000</v>
      </c>
      <c r="O441" s="836">
        <f t="shared" si="218"/>
        <v>28327.48</v>
      </c>
      <c r="P441" s="837">
        <f t="shared" si="217"/>
        <v>28327.48</v>
      </c>
      <c r="Q441" s="838">
        <v>1</v>
      </c>
      <c r="R441" s="839">
        <v>1261.5199999999998</v>
      </c>
      <c r="S441" s="839">
        <v>1070</v>
      </c>
      <c r="T441" s="833"/>
      <c r="U441" s="833"/>
      <c r="V441" s="833"/>
      <c r="W441" s="833"/>
      <c r="X441" s="833"/>
      <c r="Y441" s="833"/>
      <c r="Z441" s="833">
        <f t="shared" si="225"/>
        <v>2331.5199999999995</v>
      </c>
      <c r="AA441" s="833">
        <v>1000</v>
      </c>
      <c r="AB441" s="833"/>
      <c r="AC441" s="835">
        <f t="shared" si="219"/>
        <v>1000</v>
      </c>
      <c r="AD441" s="836">
        <f t="shared" si="220"/>
        <v>28978.239999999994</v>
      </c>
      <c r="AE441" s="837">
        <f t="shared" si="221"/>
        <v>28978.239999999994</v>
      </c>
      <c r="AF441" s="840">
        <f t="shared" si="222"/>
        <v>0</v>
      </c>
      <c r="AG441" s="841">
        <f t="shared" si="223"/>
        <v>-650.75999999999476</v>
      </c>
      <c r="AH441" s="838">
        <v>1</v>
      </c>
      <c r="AI441" s="841">
        <v>28978.239999999994</v>
      </c>
    </row>
    <row r="442" spans="1:35" s="576" customFormat="1" ht="12" x14ac:dyDescent="0.2">
      <c r="A442" s="832" t="s">
        <v>294</v>
      </c>
      <c r="B442" s="832">
        <v>1</v>
      </c>
      <c r="C442" s="833">
        <v>574.92999999999995</v>
      </c>
      <c r="D442" s="833">
        <v>686.59</v>
      </c>
      <c r="E442" s="833"/>
      <c r="F442" s="833"/>
      <c r="G442" s="833"/>
      <c r="H442" s="833"/>
      <c r="I442" s="833"/>
      <c r="J442" s="833">
        <v>950</v>
      </c>
      <c r="K442" s="833">
        <f t="shared" si="224"/>
        <v>2211.52</v>
      </c>
      <c r="L442" s="833">
        <v>1000</v>
      </c>
      <c r="M442" s="833"/>
      <c r="N442" s="835">
        <v>1000</v>
      </c>
      <c r="O442" s="836">
        <f t="shared" si="218"/>
        <v>27538.239999999998</v>
      </c>
      <c r="P442" s="837">
        <f t="shared" si="217"/>
        <v>27538.239999999998</v>
      </c>
      <c r="Q442" s="838">
        <v>1</v>
      </c>
      <c r="R442" s="839">
        <v>1261.5199999999998</v>
      </c>
      <c r="S442" s="839">
        <v>1070</v>
      </c>
      <c r="T442" s="833"/>
      <c r="U442" s="833"/>
      <c r="V442" s="833"/>
      <c r="W442" s="833"/>
      <c r="X442" s="833"/>
      <c r="Y442" s="833"/>
      <c r="Z442" s="833">
        <f t="shared" si="225"/>
        <v>2331.5199999999995</v>
      </c>
      <c r="AA442" s="833">
        <v>1000</v>
      </c>
      <c r="AB442" s="833"/>
      <c r="AC442" s="835">
        <f t="shared" si="219"/>
        <v>1000</v>
      </c>
      <c r="AD442" s="836">
        <f t="shared" si="220"/>
        <v>28978.239999999994</v>
      </c>
      <c r="AE442" s="837">
        <f t="shared" si="221"/>
        <v>28978.239999999994</v>
      </c>
      <c r="AF442" s="840">
        <f t="shared" si="222"/>
        <v>0</v>
      </c>
      <c r="AG442" s="841">
        <f t="shared" si="223"/>
        <v>-1439.9999999999964</v>
      </c>
      <c r="AH442" s="838">
        <v>1</v>
      </c>
      <c r="AI442" s="841">
        <v>28978.239999999994</v>
      </c>
    </row>
    <row r="443" spans="1:35" s="576" customFormat="1" ht="12" x14ac:dyDescent="0.2">
      <c r="A443" s="832" t="s">
        <v>294</v>
      </c>
      <c r="B443" s="832">
        <v>1</v>
      </c>
      <c r="C443" s="833">
        <v>574.92999999999995</v>
      </c>
      <c r="D443" s="833">
        <v>686.5899999999998</v>
      </c>
      <c r="E443" s="833"/>
      <c r="F443" s="833"/>
      <c r="G443" s="833"/>
      <c r="H443" s="833"/>
      <c r="I443" s="833"/>
      <c r="J443" s="833">
        <v>950</v>
      </c>
      <c r="K443" s="833">
        <f t="shared" si="224"/>
        <v>2211.5199999999995</v>
      </c>
      <c r="L443" s="833">
        <v>1000</v>
      </c>
      <c r="M443" s="833"/>
      <c r="N443" s="835">
        <v>1000</v>
      </c>
      <c r="O443" s="836">
        <f t="shared" si="218"/>
        <v>27538.239999999994</v>
      </c>
      <c r="P443" s="837">
        <f t="shared" si="217"/>
        <v>27538.239999999994</v>
      </c>
      <c r="Q443" s="838">
        <v>1</v>
      </c>
      <c r="R443" s="839">
        <v>1261.52</v>
      </c>
      <c r="S443" s="839">
        <v>1070</v>
      </c>
      <c r="T443" s="833"/>
      <c r="U443" s="833"/>
      <c r="V443" s="833"/>
      <c r="W443" s="833"/>
      <c r="X443" s="833"/>
      <c r="Y443" s="833"/>
      <c r="Z443" s="833">
        <f t="shared" si="225"/>
        <v>2331.52</v>
      </c>
      <c r="AA443" s="833">
        <v>1000</v>
      </c>
      <c r="AB443" s="833"/>
      <c r="AC443" s="835">
        <f t="shared" si="219"/>
        <v>1000</v>
      </c>
      <c r="AD443" s="836">
        <f t="shared" si="220"/>
        <v>28978.239999999998</v>
      </c>
      <c r="AE443" s="837">
        <f t="shared" si="221"/>
        <v>28978.239999999998</v>
      </c>
      <c r="AF443" s="840">
        <f t="shared" si="222"/>
        <v>0</v>
      </c>
      <c r="AG443" s="841">
        <f t="shared" si="223"/>
        <v>-1440.0000000000036</v>
      </c>
      <c r="AH443" s="838">
        <v>1</v>
      </c>
      <c r="AI443" s="841">
        <v>28978.239999999998</v>
      </c>
    </row>
    <row r="444" spans="1:35" s="576" customFormat="1" ht="12" x14ac:dyDescent="0.2">
      <c r="A444" s="832" t="s">
        <v>294</v>
      </c>
      <c r="B444" s="832">
        <v>1</v>
      </c>
      <c r="C444" s="833">
        <v>574.92999999999995</v>
      </c>
      <c r="D444" s="833">
        <v>686.5899999999998</v>
      </c>
      <c r="E444" s="833"/>
      <c r="F444" s="833"/>
      <c r="G444" s="833"/>
      <c r="H444" s="833"/>
      <c r="I444" s="833"/>
      <c r="J444" s="833">
        <v>950</v>
      </c>
      <c r="K444" s="833">
        <f t="shared" si="224"/>
        <v>2211.5199999999995</v>
      </c>
      <c r="L444" s="833">
        <v>1000</v>
      </c>
      <c r="M444" s="833"/>
      <c r="N444" s="835">
        <v>1000</v>
      </c>
      <c r="O444" s="836">
        <f t="shared" si="218"/>
        <v>27538.239999999994</v>
      </c>
      <c r="P444" s="837">
        <f t="shared" si="217"/>
        <v>27538.239999999994</v>
      </c>
      <c r="Q444" s="838">
        <v>1</v>
      </c>
      <c r="R444" s="839">
        <v>1261.52</v>
      </c>
      <c r="S444" s="839">
        <v>1070</v>
      </c>
      <c r="T444" s="833"/>
      <c r="U444" s="833"/>
      <c r="V444" s="833"/>
      <c r="W444" s="833"/>
      <c r="X444" s="833"/>
      <c r="Y444" s="833"/>
      <c r="Z444" s="833">
        <f t="shared" si="225"/>
        <v>2331.52</v>
      </c>
      <c r="AA444" s="833">
        <v>1000</v>
      </c>
      <c r="AB444" s="833"/>
      <c r="AC444" s="835">
        <f t="shared" si="219"/>
        <v>1000</v>
      </c>
      <c r="AD444" s="836">
        <f t="shared" si="220"/>
        <v>28978.239999999998</v>
      </c>
      <c r="AE444" s="837">
        <f t="shared" si="221"/>
        <v>28978.239999999998</v>
      </c>
      <c r="AF444" s="840">
        <f t="shared" si="222"/>
        <v>0</v>
      </c>
      <c r="AG444" s="841">
        <f t="shared" si="223"/>
        <v>-1440.0000000000036</v>
      </c>
      <c r="AH444" s="838">
        <v>1</v>
      </c>
      <c r="AI444" s="841">
        <v>28978.239999999998</v>
      </c>
    </row>
    <row r="445" spans="1:35" s="576" customFormat="1" ht="12" x14ac:dyDescent="0.2">
      <c r="A445" s="832" t="s">
        <v>294</v>
      </c>
      <c r="B445" s="832">
        <v>1</v>
      </c>
      <c r="C445" s="833">
        <v>574.92999999999995</v>
      </c>
      <c r="D445" s="833">
        <v>686.59</v>
      </c>
      <c r="E445" s="833"/>
      <c r="F445" s="833"/>
      <c r="G445" s="833"/>
      <c r="H445" s="833"/>
      <c r="I445" s="833"/>
      <c r="J445" s="833">
        <v>950</v>
      </c>
      <c r="K445" s="833">
        <f t="shared" si="224"/>
        <v>2211.52</v>
      </c>
      <c r="L445" s="833">
        <v>1000</v>
      </c>
      <c r="M445" s="833"/>
      <c r="N445" s="835">
        <v>1000</v>
      </c>
      <c r="O445" s="836">
        <f t="shared" si="218"/>
        <v>27538.239999999998</v>
      </c>
      <c r="P445" s="837">
        <f t="shared" si="217"/>
        <v>27538.239999999998</v>
      </c>
      <c r="Q445" s="838">
        <v>1</v>
      </c>
      <c r="R445" s="839">
        <v>1261.5199999999998</v>
      </c>
      <c r="S445" s="839">
        <v>1070</v>
      </c>
      <c r="T445" s="833"/>
      <c r="U445" s="833"/>
      <c r="V445" s="833"/>
      <c r="W445" s="833"/>
      <c r="X445" s="833"/>
      <c r="Y445" s="833"/>
      <c r="Z445" s="833">
        <f t="shared" si="225"/>
        <v>2331.5199999999995</v>
      </c>
      <c r="AA445" s="833">
        <v>1000</v>
      </c>
      <c r="AB445" s="833"/>
      <c r="AC445" s="835">
        <f t="shared" si="219"/>
        <v>1000</v>
      </c>
      <c r="AD445" s="836">
        <f t="shared" si="220"/>
        <v>28978.239999999994</v>
      </c>
      <c r="AE445" s="837">
        <f t="shared" si="221"/>
        <v>28978.239999999994</v>
      </c>
      <c r="AF445" s="840">
        <f t="shared" si="222"/>
        <v>0</v>
      </c>
      <c r="AG445" s="841">
        <f t="shared" si="223"/>
        <v>-1439.9999999999964</v>
      </c>
      <c r="AH445" s="838">
        <v>1</v>
      </c>
      <c r="AI445" s="841">
        <v>28978.239999999994</v>
      </c>
    </row>
    <row r="446" spans="1:35" s="576" customFormat="1" ht="12" x14ac:dyDescent="0.2">
      <c r="A446" s="832" t="s">
        <v>294</v>
      </c>
      <c r="B446" s="832">
        <v>1</v>
      </c>
      <c r="C446" s="833">
        <v>574.92999999999995</v>
      </c>
      <c r="D446" s="833">
        <v>686.59</v>
      </c>
      <c r="E446" s="833"/>
      <c r="F446" s="833"/>
      <c r="G446" s="833"/>
      <c r="H446" s="833"/>
      <c r="I446" s="833"/>
      <c r="J446" s="833">
        <v>950</v>
      </c>
      <c r="K446" s="833">
        <f t="shared" si="224"/>
        <v>2211.52</v>
      </c>
      <c r="L446" s="833">
        <v>1000</v>
      </c>
      <c r="M446" s="833"/>
      <c r="N446" s="835">
        <v>1000</v>
      </c>
      <c r="O446" s="836">
        <f t="shared" si="218"/>
        <v>27538.239999999998</v>
      </c>
      <c r="P446" s="837">
        <f t="shared" si="217"/>
        <v>27538.239999999998</v>
      </c>
      <c r="Q446" s="838">
        <v>1</v>
      </c>
      <c r="R446" s="839">
        <v>1261.5199999999998</v>
      </c>
      <c r="S446" s="839">
        <v>1070</v>
      </c>
      <c r="T446" s="833"/>
      <c r="U446" s="833"/>
      <c r="V446" s="833"/>
      <c r="W446" s="833"/>
      <c r="X446" s="833"/>
      <c r="Y446" s="833"/>
      <c r="Z446" s="833">
        <f t="shared" si="225"/>
        <v>2331.5199999999995</v>
      </c>
      <c r="AA446" s="833">
        <v>1000</v>
      </c>
      <c r="AB446" s="833"/>
      <c r="AC446" s="835">
        <f t="shared" si="219"/>
        <v>1000</v>
      </c>
      <c r="AD446" s="836">
        <f t="shared" si="220"/>
        <v>28978.239999999994</v>
      </c>
      <c r="AE446" s="837">
        <f t="shared" si="221"/>
        <v>28978.239999999994</v>
      </c>
      <c r="AF446" s="840">
        <f t="shared" si="222"/>
        <v>0</v>
      </c>
      <c r="AG446" s="841">
        <f t="shared" si="223"/>
        <v>-1439.9999999999964</v>
      </c>
      <c r="AH446" s="838">
        <v>1</v>
      </c>
      <c r="AI446" s="841">
        <v>28978.239999999994</v>
      </c>
    </row>
    <row r="447" spans="1:35" s="576" customFormat="1" ht="12" x14ac:dyDescent="0.2">
      <c r="A447" s="832" t="s">
        <v>294</v>
      </c>
      <c r="B447" s="832">
        <v>1</v>
      </c>
      <c r="C447" s="833">
        <v>574.92999999999995</v>
      </c>
      <c r="D447" s="833">
        <v>686.5899999999998</v>
      </c>
      <c r="E447" s="833"/>
      <c r="F447" s="833"/>
      <c r="G447" s="833"/>
      <c r="H447" s="833"/>
      <c r="I447" s="833"/>
      <c r="J447" s="833">
        <v>950</v>
      </c>
      <c r="K447" s="833">
        <f t="shared" si="224"/>
        <v>2211.5199999999995</v>
      </c>
      <c r="L447" s="833">
        <v>1000</v>
      </c>
      <c r="M447" s="833"/>
      <c r="N447" s="835">
        <v>1000</v>
      </c>
      <c r="O447" s="836">
        <f t="shared" si="218"/>
        <v>27538.239999999994</v>
      </c>
      <c r="P447" s="837">
        <f t="shared" si="217"/>
        <v>27538.239999999994</v>
      </c>
      <c r="Q447" s="838">
        <v>1</v>
      </c>
      <c r="R447" s="839">
        <v>1351.6</v>
      </c>
      <c r="S447" s="839">
        <v>1070</v>
      </c>
      <c r="T447" s="833"/>
      <c r="U447" s="833"/>
      <c r="V447" s="833"/>
      <c r="W447" s="833"/>
      <c r="X447" s="833"/>
      <c r="Y447" s="833"/>
      <c r="Z447" s="833">
        <f t="shared" si="225"/>
        <v>2421.6</v>
      </c>
      <c r="AA447" s="833">
        <v>1000</v>
      </c>
      <c r="AB447" s="833"/>
      <c r="AC447" s="835">
        <f t="shared" si="219"/>
        <v>1000</v>
      </c>
      <c r="AD447" s="836">
        <f t="shared" si="220"/>
        <v>30059.199999999997</v>
      </c>
      <c r="AE447" s="837">
        <f t="shared" si="221"/>
        <v>30059.199999999997</v>
      </c>
      <c r="AF447" s="840">
        <f t="shared" si="222"/>
        <v>0</v>
      </c>
      <c r="AG447" s="841">
        <f t="shared" si="223"/>
        <v>-2520.9600000000028</v>
      </c>
      <c r="AH447" s="838">
        <v>1</v>
      </c>
      <c r="AI447" s="841">
        <v>30059.199999999997</v>
      </c>
    </row>
    <row r="448" spans="1:35" s="576" customFormat="1" ht="12" x14ac:dyDescent="0.2">
      <c r="A448" s="832" t="s">
        <v>294</v>
      </c>
      <c r="B448" s="832">
        <v>1</v>
      </c>
      <c r="C448" s="833">
        <v>574.92999999999995</v>
      </c>
      <c r="D448" s="833">
        <v>706.12</v>
      </c>
      <c r="E448" s="833"/>
      <c r="F448" s="833"/>
      <c r="G448" s="833"/>
      <c r="H448" s="833"/>
      <c r="I448" s="833"/>
      <c r="J448" s="833">
        <v>950</v>
      </c>
      <c r="K448" s="833">
        <f t="shared" si="224"/>
        <v>2231.0500000000002</v>
      </c>
      <c r="L448" s="833">
        <v>1000</v>
      </c>
      <c r="M448" s="833"/>
      <c r="N448" s="835">
        <v>1000</v>
      </c>
      <c r="O448" s="836">
        <f t="shared" si="218"/>
        <v>27772.600000000002</v>
      </c>
      <c r="P448" s="837">
        <f t="shared" si="217"/>
        <v>27772.600000000002</v>
      </c>
      <c r="Q448" s="838">
        <v>1</v>
      </c>
      <c r="R448" s="839">
        <v>1261.52</v>
      </c>
      <c r="S448" s="839">
        <v>1070</v>
      </c>
      <c r="T448" s="833"/>
      <c r="U448" s="833"/>
      <c r="V448" s="833"/>
      <c r="W448" s="833"/>
      <c r="X448" s="833"/>
      <c r="Y448" s="833"/>
      <c r="Z448" s="833">
        <f t="shared" si="225"/>
        <v>2331.52</v>
      </c>
      <c r="AA448" s="833">
        <v>1000</v>
      </c>
      <c r="AB448" s="833"/>
      <c r="AC448" s="835">
        <f t="shared" si="219"/>
        <v>1000</v>
      </c>
      <c r="AD448" s="836">
        <f t="shared" si="220"/>
        <v>28978.239999999998</v>
      </c>
      <c r="AE448" s="837">
        <f t="shared" si="221"/>
        <v>28978.239999999998</v>
      </c>
      <c r="AF448" s="840">
        <f t="shared" si="222"/>
        <v>0</v>
      </c>
      <c r="AG448" s="841">
        <f t="shared" si="223"/>
        <v>-1205.6399999999958</v>
      </c>
      <c r="AH448" s="838">
        <v>1</v>
      </c>
      <c r="AI448" s="841">
        <v>28978.239999999998</v>
      </c>
    </row>
    <row r="449" spans="1:35" s="576" customFormat="1" ht="12" x14ac:dyDescent="0.2">
      <c r="A449" s="832" t="s">
        <v>294</v>
      </c>
      <c r="B449" s="832">
        <v>1</v>
      </c>
      <c r="C449" s="833">
        <v>574.92999999999995</v>
      </c>
      <c r="D449" s="833">
        <v>686.5899999999998</v>
      </c>
      <c r="E449" s="833"/>
      <c r="F449" s="833"/>
      <c r="G449" s="833"/>
      <c r="H449" s="833"/>
      <c r="I449" s="833"/>
      <c r="J449" s="833">
        <v>950</v>
      </c>
      <c r="K449" s="833">
        <f t="shared" si="224"/>
        <v>2211.5199999999995</v>
      </c>
      <c r="L449" s="833">
        <v>1000</v>
      </c>
      <c r="M449" s="833"/>
      <c r="N449" s="835">
        <v>1000</v>
      </c>
      <c r="O449" s="836">
        <f t="shared" si="218"/>
        <v>27538.239999999994</v>
      </c>
      <c r="P449" s="837">
        <f t="shared" si="217"/>
        <v>27538.239999999994</v>
      </c>
      <c r="Q449" s="838">
        <v>1</v>
      </c>
      <c r="R449" s="839">
        <v>1261.52</v>
      </c>
      <c r="S449" s="839">
        <v>1070</v>
      </c>
      <c r="T449" s="833"/>
      <c r="U449" s="833"/>
      <c r="V449" s="833"/>
      <c r="W449" s="833"/>
      <c r="X449" s="833"/>
      <c r="Y449" s="833"/>
      <c r="Z449" s="833">
        <f t="shared" si="225"/>
        <v>2331.52</v>
      </c>
      <c r="AA449" s="833">
        <v>1000</v>
      </c>
      <c r="AB449" s="833"/>
      <c r="AC449" s="835">
        <f t="shared" si="219"/>
        <v>1000</v>
      </c>
      <c r="AD449" s="836">
        <f t="shared" si="220"/>
        <v>28978.239999999998</v>
      </c>
      <c r="AE449" s="837">
        <f t="shared" si="221"/>
        <v>28978.239999999998</v>
      </c>
      <c r="AF449" s="840">
        <f t="shared" si="222"/>
        <v>0</v>
      </c>
      <c r="AG449" s="841">
        <f t="shared" si="223"/>
        <v>-1440.0000000000036</v>
      </c>
      <c r="AH449" s="838">
        <v>1</v>
      </c>
      <c r="AI449" s="841">
        <v>28978.239999999998</v>
      </c>
    </row>
    <row r="450" spans="1:35" s="576" customFormat="1" ht="12" x14ac:dyDescent="0.2">
      <c r="A450" s="832" t="s">
        <v>294</v>
      </c>
      <c r="B450" s="832">
        <v>1</v>
      </c>
      <c r="C450" s="833">
        <v>574.92999999999995</v>
      </c>
      <c r="D450" s="833">
        <v>776.67</v>
      </c>
      <c r="E450" s="833"/>
      <c r="F450" s="833"/>
      <c r="G450" s="833"/>
      <c r="H450" s="833"/>
      <c r="I450" s="833"/>
      <c r="J450" s="833">
        <v>950</v>
      </c>
      <c r="K450" s="833">
        <f t="shared" si="224"/>
        <v>2301.6</v>
      </c>
      <c r="L450" s="833">
        <v>1000</v>
      </c>
      <c r="M450" s="833"/>
      <c r="N450" s="835">
        <v>1000</v>
      </c>
      <c r="O450" s="836">
        <f t="shared" si="218"/>
        <v>28619.199999999997</v>
      </c>
      <c r="P450" s="837">
        <f t="shared" si="217"/>
        <v>28619.199999999997</v>
      </c>
      <c r="Q450" s="838">
        <v>1</v>
      </c>
      <c r="R450" s="839">
        <v>1261.5199999999998</v>
      </c>
      <c r="S450" s="839">
        <v>1070</v>
      </c>
      <c r="T450" s="833"/>
      <c r="U450" s="833"/>
      <c r="V450" s="833"/>
      <c r="W450" s="833"/>
      <c r="X450" s="833"/>
      <c r="Y450" s="833"/>
      <c r="Z450" s="833">
        <f t="shared" si="225"/>
        <v>2331.5199999999995</v>
      </c>
      <c r="AA450" s="833">
        <v>1000</v>
      </c>
      <c r="AB450" s="833"/>
      <c r="AC450" s="835">
        <f t="shared" si="219"/>
        <v>1000</v>
      </c>
      <c r="AD450" s="836">
        <f t="shared" si="220"/>
        <v>28978.239999999994</v>
      </c>
      <c r="AE450" s="837">
        <f t="shared" si="221"/>
        <v>28978.239999999994</v>
      </c>
      <c r="AF450" s="840">
        <f t="shared" si="222"/>
        <v>0</v>
      </c>
      <c r="AG450" s="841">
        <f t="shared" si="223"/>
        <v>-359.03999999999724</v>
      </c>
      <c r="AH450" s="838">
        <v>1</v>
      </c>
      <c r="AI450" s="841">
        <v>28978.239999999994</v>
      </c>
    </row>
    <row r="451" spans="1:35" s="576" customFormat="1" ht="12" x14ac:dyDescent="0.2">
      <c r="A451" s="832" t="s">
        <v>294</v>
      </c>
      <c r="B451" s="832">
        <v>1</v>
      </c>
      <c r="C451" s="833">
        <v>574.92999999999995</v>
      </c>
      <c r="D451" s="833">
        <v>686.59</v>
      </c>
      <c r="E451" s="833"/>
      <c r="F451" s="833"/>
      <c r="G451" s="833"/>
      <c r="H451" s="833"/>
      <c r="I451" s="833"/>
      <c r="J451" s="833">
        <v>950</v>
      </c>
      <c r="K451" s="833">
        <f t="shared" si="224"/>
        <v>2211.52</v>
      </c>
      <c r="L451" s="833">
        <v>1000</v>
      </c>
      <c r="M451" s="833"/>
      <c r="N451" s="835">
        <v>1000</v>
      </c>
      <c r="O451" s="836">
        <f t="shared" si="218"/>
        <v>27538.239999999998</v>
      </c>
      <c r="P451" s="837">
        <f t="shared" si="217"/>
        <v>27538.239999999998</v>
      </c>
      <c r="Q451" s="838">
        <v>1</v>
      </c>
      <c r="R451" s="839">
        <v>1261.52</v>
      </c>
      <c r="S451" s="839">
        <v>1070</v>
      </c>
      <c r="T451" s="833"/>
      <c r="U451" s="833"/>
      <c r="V451" s="833"/>
      <c r="W451" s="833"/>
      <c r="X451" s="833"/>
      <c r="Y451" s="833"/>
      <c r="Z451" s="833">
        <f t="shared" si="225"/>
        <v>2331.52</v>
      </c>
      <c r="AA451" s="833">
        <v>1000</v>
      </c>
      <c r="AB451" s="833"/>
      <c r="AC451" s="835">
        <f t="shared" si="219"/>
        <v>1000</v>
      </c>
      <c r="AD451" s="836">
        <f t="shared" si="220"/>
        <v>28978.239999999998</v>
      </c>
      <c r="AE451" s="837">
        <f t="shared" si="221"/>
        <v>28978.239999999998</v>
      </c>
      <c r="AF451" s="840">
        <f t="shared" si="222"/>
        <v>0</v>
      </c>
      <c r="AG451" s="841">
        <f t="shared" si="223"/>
        <v>-1440</v>
      </c>
      <c r="AH451" s="838">
        <v>1</v>
      </c>
      <c r="AI451" s="841">
        <v>28978.239999999998</v>
      </c>
    </row>
    <row r="452" spans="1:35" s="576" customFormat="1" ht="12" x14ac:dyDescent="0.2">
      <c r="A452" s="832" t="s">
        <v>294</v>
      </c>
      <c r="B452" s="832">
        <v>1</v>
      </c>
      <c r="C452" s="833">
        <v>574.92999999999995</v>
      </c>
      <c r="D452" s="833">
        <v>686.59</v>
      </c>
      <c r="E452" s="833"/>
      <c r="F452" s="833"/>
      <c r="G452" s="833"/>
      <c r="H452" s="833"/>
      <c r="I452" s="833"/>
      <c r="J452" s="833">
        <v>950</v>
      </c>
      <c r="K452" s="833">
        <f t="shared" si="224"/>
        <v>2211.52</v>
      </c>
      <c r="L452" s="833">
        <v>1000</v>
      </c>
      <c r="M452" s="833"/>
      <c r="N452" s="835">
        <v>1000</v>
      </c>
      <c r="O452" s="836">
        <f t="shared" si="218"/>
        <v>27538.239999999998</v>
      </c>
      <c r="P452" s="837">
        <f t="shared" si="217"/>
        <v>27538.239999999998</v>
      </c>
      <c r="Q452" s="838">
        <v>1</v>
      </c>
      <c r="R452" s="839">
        <v>1264.52</v>
      </c>
      <c r="S452" s="839">
        <v>1070</v>
      </c>
      <c r="T452" s="833"/>
      <c r="U452" s="833"/>
      <c r="V452" s="833"/>
      <c r="W452" s="833"/>
      <c r="X452" s="833"/>
      <c r="Y452" s="833"/>
      <c r="Z452" s="833">
        <f t="shared" si="225"/>
        <v>2334.52</v>
      </c>
      <c r="AA452" s="833">
        <v>1000</v>
      </c>
      <c r="AB452" s="833"/>
      <c r="AC452" s="835">
        <f t="shared" si="219"/>
        <v>1000</v>
      </c>
      <c r="AD452" s="836">
        <f t="shared" si="220"/>
        <v>29014.239999999998</v>
      </c>
      <c r="AE452" s="837">
        <f t="shared" si="221"/>
        <v>29014.239999999998</v>
      </c>
      <c r="AF452" s="840">
        <f t="shared" si="222"/>
        <v>0</v>
      </c>
      <c r="AG452" s="841">
        <f t="shared" si="223"/>
        <v>-1476</v>
      </c>
      <c r="AH452" s="838">
        <v>1</v>
      </c>
      <c r="AI452" s="841">
        <v>29014.239999999998</v>
      </c>
    </row>
    <row r="453" spans="1:35" s="576" customFormat="1" ht="12" x14ac:dyDescent="0.2">
      <c r="A453" s="832" t="s">
        <v>294</v>
      </c>
      <c r="B453" s="832">
        <v>1</v>
      </c>
      <c r="C453" s="833">
        <v>574.92999999999995</v>
      </c>
      <c r="D453" s="833">
        <v>686.5899999999998</v>
      </c>
      <c r="E453" s="833"/>
      <c r="F453" s="833"/>
      <c r="G453" s="833"/>
      <c r="H453" s="833"/>
      <c r="I453" s="833"/>
      <c r="J453" s="833">
        <v>950</v>
      </c>
      <c r="K453" s="833">
        <f t="shared" si="224"/>
        <v>2211.5199999999995</v>
      </c>
      <c r="L453" s="833">
        <v>1000</v>
      </c>
      <c r="M453" s="833"/>
      <c r="N453" s="835">
        <v>1000</v>
      </c>
      <c r="O453" s="836">
        <f t="shared" si="218"/>
        <v>27538.239999999994</v>
      </c>
      <c r="P453" s="837">
        <f t="shared" si="217"/>
        <v>27538.239999999994</v>
      </c>
      <c r="Q453" s="838">
        <v>1</v>
      </c>
      <c r="R453" s="839">
        <v>1264.5199999999998</v>
      </c>
      <c r="S453" s="839">
        <v>1070</v>
      </c>
      <c r="T453" s="833"/>
      <c r="U453" s="833"/>
      <c r="V453" s="833"/>
      <c r="W453" s="833"/>
      <c r="X453" s="833"/>
      <c r="Y453" s="833"/>
      <c r="Z453" s="833">
        <f t="shared" si="225"/>
        <v>2334.5199999999995</v>
      </c>
      <c r="AA453" s="833">
        <v>1000</v>
      </c>
      <c r="AB453" s="833"/>
      <c r="AC453" s="835">
        <f t="shared" si="219"/>
        <v>1000</v>
      </c>
      <c r="AD453" s="836">
        <f t="shared" si="220"/>
        <v>29014.239999999994</v>
      </c>
      <c r="AE453" s="837">
        <f t="shared" si="221"/>
        <v>29014.239999999994</v>
      </c>
      <c r="AF453" s="840">
        <f t="shared" si="222"/>
        <v>0</v>
      </c>
      <c r="AG453" s="841">
        <f t="shared" si="223"/>
        <v>-1476</v>
      </c>
      <c r="AH453" s="838">
        <v>1</v>
      </c>
      <c r="AI453" s="841">
        <v>29014.239999999994</v>
      </c>
    </row>
    <row r="454" spans="1:35" s="576" customFormat="1" ht="12" x14ac:dyDescent="0.2">
      <c r="A454" s="832" t="s">
        <v>294</v>
      </c>
      <c r="B454" s="832">
        <v>1</v>
      </c>
      <c r="C454" s="833">
        <v>574.92999999999995</v>
      </c>
      <c r="D454" s="833">
        <v>686.59</v>
      </c>
      <c r="E454" s="833"/>
      <c r="F454" s="833"/>
      <c r="G454" s="833"/>
      <c r="H454" s="833"/>
      <c r="I454" s="833"/>
      <c r="J454" s="833">
        <v>950</v>
      </c>
      <c r="K454" s="833">
        <f t="shared" si="224"/>
        <v>2211.52</v>
      </c>
      <c r="L454" s="833">
        <v>1000</v>
      </c>
      <c r="M454" s="833"/>
      <c r="N454" s="835">
        <v>1000</v>
      </c>
      <c r="O454" s="836">
        <f t="shared" si="218"/>
        <v>27538.239999999998</v>
      </c>
      <c r="P454" s="837">
        <f t="shared" si="217"/>
        <v>27538.239999999998</v>
      </c>
      <c r="Q454" s="838">
        <v>1</v>
      </c>
      <c r="R454" s="839">
        <v>1295.7299999999998</v>
      </c>
      <c r="S454" s="839">
        <v>1070</v>
      </c>
      <c r="T454" s="833"/>
      <c r="U454" s="833"/>
      <c r="V454" s="833"/>
      <c r="W454" s="833"/>
      <c r="X454" s="833"/>
      <c r="Y454" s="833"/>
      <c r="Z454" s="833">
        <f t="shared" si="225"/>
        <v>2365.7299999999996</v>
      </c>
      <c r="AA454" s="833">
        <v>1000</v>
      </c>
      <c r="AB454" s="833"/>
      <c r="AC454" s="835">
        <f t="shared" si="219"/>
        <v>1000</v>
      </c>
      <c r="AD454" s="836">
        <f t="shared" si="220"/>
        <v>29388.759999999995</v>
      </c>
      <c r="AE454" s="837">
        <f t="shared" si="221"/>
        <v>29388.759999999995</v>
      </c>
      <c r="AF454" s="840">
        <f t="shared" si="222"/>
        <v>0</v>
      </c>
      <c r="AG454" s="841">
        <f t="shared" si="223"/>
        <v>-1850.5199999999968</v>
      </c>
      <c r="AH454" s="838">
        <v>1</v>
      </c>
      <c r="AI454" s="841">
        <v>29388.759999999995</v>
      </c>
    </row>
    <row r="455" spans="1:35" s="576" customFormat="1" ht="12" x14ac:dyDescent="0.2">
      <c r="A455" s="832" t="s">
        <v>294</v>
      </c>
      <c r="B455" s="832">
        <v>1</v>
      </c>
      <c r="C455" s="833">
        <v>574.92999999999995</v>
      </c>
      <c r="D455" s="833">
        <v>689.59</v>
      </c>
      <c r="E455" s="833"/>
      <c r="F455" s="833"/>
      <c r="G455" s="833"/>
      <c r="H455" s="833"/>
      <c r="I455" s="833"/>
      <c r="J455" s="833">
        <v>950</v>
      </c>
      <c r="K455" s="833">
        <f t="shared" si="224"/>
        <v>2214.52</v>
      </c>
      <c r="L455" s="833">
        <v>1000</v>
      </c>
      <c r="M455" s="833"/>
      <c r="N455" s="835">
        <v>1000</v>
      </c>
      <c r="O455" s="836">
        <f t="shared" si="218"/>
        <v>27574.239999999998</v>
      </c>
      <c r="P455" s="837">
        <f t="shared" si="217"/>
        <v>27574.239999999998</v>
      </c>
      <c r="Q455" s="838">
        <v>1</v>
      </c>
      <c r="R455" s="839">
        <v>1272.78</v>
      </c>
      <c r="S455" s="839">
        <v>1070</v>
      </c>
      <c r="T455" s="833"/>
      <c r="U455" s="833"/>
      <c r="V455" s="833"/>
      <c r="W455" s="833"/>
      <c r="X455" s="833"/>
      <c r="Y455" s="833"/>
      <c r="Z455" s="833">
        <f t="shared" si="225"/>
        <v>2342.7799999999997</v>
      </c>
      <c r="AA455" s="833">
        <v>1000</v>
      </c>
      <c r="AB455" s="833"/>
      <c r="AC455" s="835">
        <f t="shared" si="219"/>
        <v>1000</v>
      </c>
      <c r="AD455" s="836">
        <f t="shared" si="220"/>
        <v>29113.359999999997</v>
      </c>
      <c r="AE455" s="837">
        <f t="shared" si="221"/>
        <v>29113.359999999997</v>
      </c>
      <c r="AF455" s="840">
        <f t="shared" si="222"/>
        <v>0</v>
      </c>
      <c r="AG455" s="841">
        <f t="shared" si="223"/>
        <v>-1539.119999999999</v>
      </c>
      <c r="AH455" s="838">
        <v>1</v>
      </c>
      <c r="AI455" s="841">
        <v>29113.359999999997</v>
      </c>
    </row>
    <row r="456" spans="1:35" s="576" customFormat="1" ht="12" x14ac:dyDescent="0.2">
      <c r="A456" s="832" t="s">
        <v>294</v>
      </c>
      <c r="B456" s="832">
        <v>1</v>
      </c>
      <c r="C456" s="833">
        <v>574.92999999999995</v>
      </c>
      <c r="D456" s="833">
        <v>689.5899999999998</v>
      </c>
      <c r="E456" s="833"/>
      <c r="F456" s="833"/>
      <c r="G456" s="833"/>
      <c r="H456" s="833"/>
      <c r="I456" s="833"/>
      <c r="J456" s="833">
        <v>950</v>
      </c>
      <c r="K456" s="833">
        <f t="shared" si="224"/>
        <v>2214.5199999999995</v>
      </c>
      <c r="L456" s="833">
        <v>1000</v>
      </c>
      <c r="M456" s="833"/>
      <c r="N456" s="835">
        <v>1000</v>
      </c>
      <c r="O456" s="836">
        <f t="shared" si="218"/>
        <v>27574.239999999994</v>
      </c>
      <c r="P456" s="837">
        <f t="shared" si="217"/>
        <v>27574.239999999994</v>
      </c>
      <c r="Q456" s="838">
        <v>1</v>
      </c>
      <c r="R456" s="839">
        <v>1261.5199999999998</v>
      </c>
      <c r="S456" s="839">
        <v>1070</v>
      </c>
      <c r="T456" s="833"/>
      <c r="U456" s="833"/>
      <c r="V456" s="833"/>
      <c r="W456" s="833"/>
      <c r="X456" s="833"/>
      <c r="Y456" s="833"/>
      <c r="Z456" s="833">
        <f t="shared" si="225"/>
        <v>2331.5199999999995</v>
      </c>
      <c r="AA456" s="833">
        <v>1000</v>
      </c>
      <c r="AB456" s="833"/>
      <c r="AC456" s="835">
        <f t="shared" si="219"/>
        <v>1000</v>
      </c>
      <c r="AD456" s="836">
        <f t="shared" si="220"/>
        <v>28978.239999999994</v>
      </c>
      <c r="AE456" s="837">
        <f t="shared" si="221"/>
        <v>28978.239999999994</v>
      </c>
      <c r="AF456" s="840">
        <f t="shared" si="222"/>
        <v>0</v>
      </c>
      <c r="AG456" s="841">
        <f t="shared" si="223"/>
        <v>-1404</v>
      </c>
      <c r="AH456" s="838">
        <v>1</v>
      </c>
      <c r="AI456" s="841">
        <v>28978.239999999994</v>
      </c>
    </row>
    <row r="457" spans="1:35" s="576" customFormat="1" ht="12" x14ac:dyDescent="0.2">
      <c r="A457" s="832" t="s">
        <v>294</v>
      </c>
      <c r="B457" s="832">
        <v>1</v>
      </c>
      <c r="C457" s="833">
        <v>574.92999999999995</v>
      </c>
      <c r="D457" s="833">
        <v>720.79999999999984</v>
      </c>
      <c r="E457" s="833"/>
      <c r="F457" s="833"/>
      <c r="G457" s="833"/>
      <c r="H457" s="833"/>
      <c r="I457" s="833"/>
      <c r="J457" s="833">
        <v>950</v>
      </c>
      <c r="K457" s="833">
        <f t="shared" si="224"/>
        <v>2245.7299999999996</v>
      </c>
      <c r="L457" s="833">
        <v>1000</v>
      </c>
      <c r="M457" s="833"/>
      <c r="N457" s="835">
        <v>1000</v>
      </c>
      <c r="O457" s="836">
        <f t="shared" si="218"/>
        <v>27948.759999999995</v>
      </c>
      <c r="P457" s="837">
        <f t="shared" si="217"/>
        <v>27948.759999999995</v>
      </c>
      <c r="Q457" s="838">
        <v>1</v>
      </c>
      <c r="R457" s="839">
        <v>1281.06</v>
      </c>
      <c r="S457" s="839">
        <v>1070</v>
      </c>
      <c r="T457" s="833"/>
      <c r="U457" s="833"/>
      <c r="V457" s="833"/>
      <c r="W457" s="833"/>
      <c r="X457" s="833"/>
      <c r="Y457" s="833"/>
      <c r="Z457" s="833">
        <f t="shared" si="225"/>
        <v>2351.06</v>
      </c>
      <c r="AA457" s="833">
        <v>1000</v>
      </c>
      <c r="AB457" s="833"/>
      <c r="AC457" s="835">
        <f t="shared" si="219"/>
        <v>1000</v>
      </c>
      <c r="AD457" s="836">
        <f t="shared" si="220"/>
        <v>29212.720000000001</v>
      </c>
      <c r="AE457" s="837">
        <f t="shared" si="221"/>
        <v>29212.720000000001</v>
      </c>
      <c r="AF457" s="840">
        <f t="shared" si="222"/>
        <v>0</v>
      </c>
      <c r="AG457" s="841">
        <f t="shared" si="223"/>
        <v>-1263.9600000000064</v>
      </c>
      <c r="AH457" s="838">
        <v>1</v>
      </c>
      <c r="AI457" s="841">
        <v>29212.720000000001</v>
      </c>
    </row>
    <row r="458" spans="1:35" s="576" customFormat="1" ht="12" x14ac:dyDescent="0.2">
      <c r="A458" s="832" t="s">
        <v>294</v>
      </c>
      <c r="B458" s="832">
        <v>1</v>
      </c>
      <c r="C458" s="833">
        <v>574.92999999999995</v>
      </c>
      <c r="D458" s="833">
        <v>697.85</v>
      </c>
      <c r="E458" s="833"/>
      <c r="F458" s="833"/>
      <c r="G458" s="833"/>
      <c r="H458" s="833"/>
      <c r="I458" s="833"/>
      <c r="J458" s="833">
        <v>950</v>
      </c>
      <c r="K458" s="833">
        <f t="shared" si="224"/>
        <v>2222.7799999999997</v>
      </c>
      <c r="L458" s="833">
        <v>1000</v>
      </c>
      <c r="M458" s="833"/>
      <c r="N458" s="835">
        <v>1000</v>
      </c>
      <c r="O458" s="836">
        <f t="shared" si="218"/>
        <v>27673.359999999997</v>
      </c>
      <c r="P458" s="837">
        <f t="shared" ref="P458:P475" si="226">+O458*B458</f>
        <v>27673.359999999997</v>
      </c>
      <c r="Q458" s="838">
        <v>0</v>
      </c>
      <c r="R458" s="839">
        <v>0</v>
      </c>
      <c r="S458" s="839">
        <v>0</v>
      </c>
      <c r="T458" s="833"/>
      <c r="U458" s="833"/>
      <c r="V458" s="833"/>
      <c r="W458" s="833"/>
      <c r="X458" s="833"/>
      <c r="Y458" s="833"/>
      <c r="Z458" s="833">
        <f t="shared" si="225"/>
        <v>0</v>
      </c>
      <c r="AA458" s="833">
        <v>0</v>
      </c>
      <c r="AB458" s="833"/>
      <c r="AC458" s="835">
        <f t="shared" si="219"/>
        <v>0</v>
      </c>
      <c r="AD458" s="836">
        <f t="shared" si="220"/>
        <v>0</v>
      </c>
      <c r="AE458" s="837">
        <f t="shared" si="221"/>
        <v>0</v>
      </c>
      <c r="AF458" s="840">
        <f t="shared" si="222"/>
        <v>1</v>
      </c>
      <c r="AG458" s="841">
        <f t="shared" si="223"/>
        <v>27673.359999999997</v>
      </c>
      <c r="AH458" s="838">
        <v>0</v>
      </c>
      <c r="AI458" s="841">
        <v>0</v>
      </c>
    </row>
    <row r="459" spans="1:35" s="576" customFormat="1" ht="12" x14ac:dyDescent="0.2">
      <c r="A459" s="832" t="s">
        <v>294</v>
      </c>
      <c r="B459" s="832">
        <v>1</v>
      </c>
      <c r="C459" s="833">
        <v>574.92999999999995</v>
      </c>
      <c r="D459" s="833">
        <v>686.5899999999998</v>
      </c>
      <c r="E459" s="833"/>
      <c r="F459" s="833"/>
      <c r="G459" s="833"/>
      <c r="H459" s="833"/>
      <c r="I459" s="833"/>
      <c r="J459" s="833">
        <v>950</v>
      </c>
      <c r="K459" s="833">
        <f t="shared" si="224"/>
        <v>2211.5199999999995</v>
      </c>
      <c r="L459" s="833">
        <v>1000</v>
      </c>
      <c r="M459" s="833"/>
      <c r="N459" s="835">
        <v>1000</v>
      </c>
      <c r="O459" s="836">
        <f t="shared" ref="O459:O475" si="227">(K459*12)+(N459)</f>
        <v>27538.239999999994</v>
      </c>
      <c r="P459" s="837">
        <f t="shared" si="226"/>
        <v>27538.239999999994</v>
      </c>
      <c r="Q459" s="838">
        <v>0</v>
      </c>
      <c r="R459" s="839">
        <v>0</v>
      </c>
      <c r="S459" s="839">
        <v>0</v>
      </c>
      <c r="T459" s="833"/>
      <c r="U459" s="833"/>
      <c r="V459" s="833"/>
      <c r="W459" s="833"/>
      <c r="X459" s="833"/>
      <c r="Y459" s="833"/>
      <c r="Z459" s="833">
        <f t="shared" si="225"/>
        <v>0</v>
      </c>
      <c r="AA459" s="833">
        <v>0</v>
      </c>
      <c r="AB459" s="833"/>
      <c r="AC459" s="835">
        <f t="shared" ref="AC459:AC475" si="228">+AA459+AB459</f>
        <v>0</v>
      </c>
      <c r="AD459" s="836">
        <f t="shared" ref="AD459:AD475" si="229">(Z459*12)+AC459</f>
        <v>0</v>
      </c>
      <c r="AE459" s="837">
        <f t="shared" ref="AE459:AE475" si="230">+AD459*Q459</f>
        <v>0</v>
      </c>
      <c r="AF459" s="840">
        <f t="shared" ref="AF459:AF475" si="231">+B459-Q459</f>
        <v>1</v>
      </c>
      <c r="AG459" s="841">
        <f t="shared" ref="AG459:AG475" si="232">+P459-AE459</f>
        <v>27538.239999999994</v>
      </c>
      <c r="AH459" s="838">
        <v>0</v>
      </c>
      <c r="AI459" s="841">
        <v>0</v>
      </c>
    </row>
    <row r="460" spans="1:35" s="576" customFormat="1" ht="12" x14ac:dyDescent="0.2">
      <c r="A460" s="832" t="s">
        <v>294</v>
      </c>
      <c r="B460" s="832">
        <v>1</v>
      </c>
      <c r="C460" s="833">
        <v>574.92999999999995</v>
      </c>
      <c r="D460" s="833">
        <v>706.13</v>
      </c>
      <c r="E460" s="833"/>
      <c r="F460" s="833"/>
      <c r="G460" s="833"/>
      <c r="H460" s="833"/>
      <c r="I460" s="833"/>
      <c r="J460" s="833">
        <v>950</v>
      </c>
      <c r="K460" s="833">
        <f t="shared" ref="K460:K475" si="233">SUM(C460:J460)</f>
        <v>2231.06</v>
      </c>
      <c r="L460" s="833">
        <v>1000</v>
      </c>
      <c r="M460" s="833"/>
      <c r="N460" s="835">
        <v>1000</v>
      </c>
      <c r="O460" s="836">
        <f t="shared" si="227"/>
        <v>27772.720000000001</v>
      </c>
      <c r="P460" s="837">
        <f t="shared" si="226"/>
        <v>27772.720000000001</v>
      </c>
      <c r="Q460" s="838">
        <v>0</v>
      </c>
      <c r="R460" s="839">
        <v>0</v>
      </c>
      <c r="S460" s="839">
        <v>0</v>
      </c>
      <c r="T460" s="833"/>
      <c r="U460" s="833"/>
      <c r="V460" s="833"/>
      <c r="W460" s="833"/>
      <c r="X460" s="833"/>
      <c r="Y460" s="833"/>
      <c r="Z460" s="833">
        <f t="shared" ref="Z460:Z475" si="234">+R460+S460</f>
        <v>0</v>
      </c>
      <c r="AA460" s="833">
        <v>0</v>
      </c>
      <c r="AB460" s="833"/>
      <c r="AC460" s="835">
        <f t="shared" si="228"/>
        <v>0</v>
      </c>
      <c r="AD460" s="836">
        <f t="shared" si="229"/>
        <v>0</v>
      </c>
      <c r="AE460" s="837">
        <f t="shared" si="230"/>
        <v>0</v>
      </c>
      <c r="AF460" s="840">
        <f t="shared" si="231"/>
        <v>1</v>
      </c>
      <c r="AG460" s="841">
        <f t="shared" si="232"/>
        <v>27772.720000000001</v>
      </c>
      <c r="AH460" s="838">
        <v>0</v>
      </c>
      <c r="AI460" s="841">
        <v>0</v>
      </c>
    </row>
    <row r="461" spans="1:35" s="576" customFormat="1" ht="12" x14ac:dyDescent="0.2">
      <c r="A461" s="832" t="s">
        <v>295</v>
      </c>
      <c r="B461" s="832">
        <v>1</v>
      </c>
      <c r="C461" s="833">
        <v>567.16999999999996</v>
      </c>
      <c r="D461" s="833">
        <v>712.65</v>
      </c>
      <c r="E461" s="833"/>
      <c r="F461" s="833"/>
      <c r="G461" s="833"/>
      <c r="H461" s="833"/>
      <c r="I461" s="833"/>
      <c r="J461" s="833">
        <v>950</v>
      </c>
      <c r="K461" s="833">
        <f t="shared" si="233"/>
        <v>2229.8199999999997</v>
      </c>
      <c r="L461" s="833">
        <v>1000</v>
      </c>
      <c r="M461" s="833"/>
      <c r="N461" s="835">
        <v>1000</v>
      </c>
      <c r="O461" s="836">
        <f t="shared" si="227"/>
        <v>27757.839999999997</v>
      </c>
      <c r="P461" s="837">
        <f t="shared" si="226"/>
        <v>27757.839999999997</v>
      </c>
      <c r="Q461" s="838">
        <v>1</v>
      </c>
      <c r="R461" s="839">
        <v>1279.82</v>
      </c>
      <c r="S461" s="839">
        <v>1070</v>
      </c>
      <c r="T461" s="833"/>
      <c r="U461" s="833"/>
      <c r="V461" s="833"/>
      <c r="W461" s="833"/>
      <c r="X461" s="833"/>
      <c r="Y461" s="833"/>
      <c r="Z461" s="833">
        <f t="shared" si="234"/>
        <v>2349.8199999999997</v>
      </c>
      <c r="AA461" s="833">
        <v>1000</v>
      </c>
      <c r="AB461" s="833"/>
      <c r="AC461" s="835">
        <f t="shared" si="228"/>
        <v>1000</v>
      </c>
      <c r="AD461" s="836">
        <f t="shared" si="229"/>
        <v>29197.839999999997</v>
      </c>
      <c r="AE461" s="837">
        <f t="shared" si="230"/>
        <v>29197.839999999997</v>
      </c>
      <c r="AF461" s="840">
        <f t="shared" si="231"/>
        <v>0</v>
      </c>
      <c r="AG461" s="841">
        <f t="shared" si="232"/>
        <v>-1440</v>
      </c>
      <c r="AH461" s="838">
        <v>1</v>
      </c>
      <c r="AI461" s="841">
        <v>29197.839999999997</v>
      </c>
    </row>
    <row r="462" spans="1:35" s="576" customFormat="1" ht="12" x14ac:dyDescent="0.2">
      <c r="A462" s="832" t="s">
        <v>295</v>
      </c>
      <c r="B462" s="832">
        <v>1</v>
      </c>
      <c r="C462" s="833">
        <v>567.16999999999996</v>
      </c>
      <c r="D462" s="833">
        <v>703.98000000000013</v>
      </c>
      <c r="E462" s="833"/>
      <c r="F462" s="833"/>
      <c r="G462" s="833"/>
      <c r="H462" s="833"/>
      <c r="I462" s="833"/>
      <c r="J462" s="833">
        <v>950</v>
      </c>
      <c r="K462" s="833">
        <f t="shared" si="233"/>
        <v>2221.15</v>
      </c>
      <c r="L462" s="833">
        <v>1000</v>
      </c>
      <c r="M462" s="833"/>
      <c r="N462" s="835">
        <v>1000</v>
      </c>
      <c r="O462" s="836">
        <f t="shared" si="227"/>
        <v>27653.800000000003</v>
      </c>
      <c r="P462" s="837">
        <f t="shared" si="226"/>
        <v>27653.800000000003</v>
      </c>
      <c r="Q462" s="838">
        <v>1</v>
      </c>
      <c r="R462" s="839">
        <v>1271.1500000000001</v>
      </c>
      <c r="S462" s="839">
        <v>1070</v>
      </c>
      <c r="T462" s="833"/>
      <c r="U462" s="833"/>
      <c r="V462" s="833"/>
      <c r="W462" s="833"/>
      <c r="X462" s="833"/>
      <c r="Y462" s="833"/>
      <c r="Z462" s="833">
        <f t="shared" si="234"/>
        <v>2341.15</v>
      </c>
      <c r="AA462" s="833">
        <v>1000</v>
      </c>
      <c r="AB462" s="833"/>
      <c r="AC462" s="835">
        <f t="shared" si="228"/>
        <v>1000</v>
      </c>
      <c r="AD462" s="836">
        <f t="shared" si="229"/>
        <v>29093.800000000003</v>
      </c>
      <c r="AE462" s="837">
        <f t="shared" si="230"/>
        <v>29093.800000000003</v>
      </c>
      <c r="AF462" s="840">
        <f t="shared" si="231"/>
        <v>0</v>
      </c>
      <c r="AG462" s="841">
        <f t="shared" si="232"/>
        <v>-1440</v>
      </c>
      <c r="AH462" s="838">
        <v>1</v>
      </c>
      <c r="AI462" s="841">
        <v>29093.800000000003</v>
      </c>
    </row>
    <row r="463" spans="1:35" s="576" customFormat="1" ht="12" x14ac:dyDescent="0.2">
      <c r="A463" s="832" t="s">
        <v>295</v>
      </c>
      <c r="B463" s="832">
        <v>1</v>
      </c>
      <c r="C463" s="833">
        <v>567.16999999999996</v>
      </c>
      <c r="D463" s="833">
        <v>719.0200000000001</v>
      </c>
      <c r="E463" s="833"/>
      <c r="F463" s="833"/>
      <c r="G463" s="833"/>
      <c r="H463" s="833"/>
      <c r="I463" s="833"/>
      <c r="J463" s="833">
        <v>950</v>
      </c>
      <c r="K463" s="833">
        <f t="shared" si="233"/>
        <v>2236.19</v>
      </c>
      <c r="L463" s="833">
        <v>1000</v>
      </c>
      <c r="M463" s="833"/>
      <c r="N463" s="835">
        <v>1000</v>
      </c>
      <c r="O463" s="836">
        <f t="shared" si="227"/>
        <v>27834.28</v>
      </c>
      <c r="P463" s="837">
        <f t="shared" si="226"/>
        <v>27834.28</v>
      </c>
      <c r="Q463" s="838">
        <v>1</v>
      </c>
      <c r="R463" s="839">
        <v>1286.19</v>
      </c>
      <c r="S463" s="839">
        <v>1070</v>
      </c>
      <c r="T463" s="833"/>
      <c r="U463" s="833"/>
      <c r="V463" s="833"/>
      <c r="W463" s="833"/>
      <c r="X463" s="833"/>
      <c r="Y463" s="833"/>
      <c r="Z463" s="833">
        <f t="shared" si="234"/>
        <v>2356.19</v>
      </c>
      <c r="AA463" s="833">
        <v>1000</v>
      </c>
      <c r="AB463" s="833"/>
      <c r="AC463" s="835">
        <f t="shared" si="228"/>
        <v>1000</v>
      </c>
      <c r="AD463" s="836">
        <f t="shared" si="229"/>
        <v>29274.28</v>
      </c>
      <c r="AE463" s="837">
        <f t="shared" si="230"/>
        <v>29274.28</v>
      </c>
      <c r="AF463" s="840">
        <f t="shared" si="231"/>
        <v>0</v>
      </c>
      <c r="AG463" s="841">
        <f t="shared" si="232"/>
        <v>-1440</v>
      </c>
      <c r="AH463" s="838">
        <v>1</v>
      </c>
      <c r="AI463" s="841">
        <v>29274.28</v>
      </c>
    </row>
    <row r="464" spans="1:35" s="576" customFormat="1" ht="12" x14ac:dyDescent="0.2">
      <c r="A464" s="832" t="s">
        <v>296</v>
      </c>
      <c r="B464" s="832">
        <v>1</v>
      </c>
      <c r="C464" s="833">
        <v>559.39</v>
      </c>
      <c r="D464" s="833">
        <v>706.64</v>
      </c>
      <c r="E464" s="833"/>
      <c r="F464" s="833"/>
      <c r="G464" s="833"/>
      <c r="H464" s="833"/>
      <c r="I464" s="833"/>
      <c r="J464" s="833">
        <v>950</v>
      </c>
      <c r="K464" s="833">
        <f t="shared" si="233"/>
        <v>2216.0299999999997</v>
      </c>
      <c r="L464" s="833">
        <v>1000</v>
      </c>
      <c r="M464" s="833"/>
      <c r="N464" s="835">
        <v>1000</v>
      </c>
      <c r="O464" s="836">
        <f t="shared" si="227"/>
        <v>27592.359999999997</v>
      </c>
      <c r="P464" s="837">
        <f t="shared" si="226"/>
        <v>27592.359999999997</v>
      </c>
      <c r="Q464" s="838">
        <v>1</v>
      </c>
      <c r="R464" s="839">
        <v>1266.03</v>
      </c>
      <c r="S464" s="839">
        <v>1070</v>
      </c>
      <c r="T464" s="833"/>
      <c r="U464" s="833"/>
      <c r="V464" s="833"/>
      <c r="W464" s="833"/>
      <c r="X464" s="833"/>
      <c r="Y464" s="833"/>
      <c r="Z464" s="833">
        <f t="shared" si="234"/>
        <v>2336.0299999999997</v>
      </c>
      <c r="AA464" s="833">
        <v>1000</v>
      </c>
      <c r="AB464" s="833"/>
      <c r="AC464" s="835">
        <f t="shared" si="228"/>
        <v>1000</v>
      </c>
      <c r="AD464" s="836">
        <f t="shared" si="229"/>
        <v>29032.359999999997</v>
      </c>
      <c r="AE464" s="837">
        <f t="shared" si="230"/>
        <v>29032.359999999997</v>
      </c>
      <c r="AF464" s="840">
        <f t="shared" si="231"/>
        <v>0</v>
      </c>
      <c r="AG464" s="841">
        <f t="shared" si="232"/>
        <v>-1440</v>
      </c>
      <c r="AH464" s="838">
        <v>1</v>
      </c>
      <c r="AI464" s="841">
        <v>29032.359999999997</v>
      </c>
    </row>
    <row r="465" spans="1:35" s="576" customFormat="1" ht="12" x14ac:dyDescent="0.2">
      <c r="A465" s="832" t="s">
        <v>296</v>
      </c>
      <c r="B465" s="832">
        <v>1</v>
      </c>
      <c r="C465" s="833">
        <v>559.39</v>
      </c>
      <c r="D465" s="833">
        <v>715.42</v>
      </c>
      <c r="E465" s="833"/>
      <c r="F465" s="833"/>
      <c r="G465" s="833"/>
      <c r="H465" s="833"/>
      <c r="I465" s="833"/>
      <c r="J465" s="833">
        <v>950</v>
      </c>
      <c r="K465" s="833">
        <f t="shared" si="233"/>
        <v>2224.81</v>
      </c>
      <c r="L465" s="833">
        <v>1000</v>
      </c>
      <c r="M465" s="833"/>
      <c r="N465" s="835">
        <v>1000</v>
      </c>
      <c r="O465" s="836">
        <f t="shared" si="227"/>
        <v>27697.72</v>
      </c>
      <c r="P465" s="837">
        <f t="shared" si="226"/>
        <v>27697.72</v>
      </c>
      <c r="Q465" s="838">
        <v>1</v>
      </c>
      <c r="R465" s="839">
        <v>1274.81</v>
      </c>
      <c r="S465" s="839">
        <v>1070</v>
      </c>
      <c r="T465" s="833"/>
      <c r="U465" s="833"/>
      <c r="V465" s="833"/>
      <c r="W465" s="833"/>
      <c r="X465" s="833"/>
      <c r="Y465" s="833"/>
      <c r="Z465" s="833">
        <f t="shared" si="234"/>
        <v>2344.81</v>
      </c>
      <c r="AA465" s="833">
        <v>1000</v>
      </c>
      <c r="AB465" s="833"/>
      <c r="AC465" s="835">
        <f t="shared" si="228"/>
        <v>1000</v>
      </c>
      <c r="AD465" s="836">
        <f t="shared" si="229"/>
        <v>29137.72</v>
      </c>
      <c r="AE465" s="837">
        <f t="shared" si="230"/>
        <v>29137.72</v>
      </c>
      <c r="AF465" s="840">
        <f t="shared" si="231"/>
        <v>0</v>
      </c>
      <c r="AG465" s="841">
        <f t="shared" si="232"/>
        <v>-1440</v>
      </c>
      <c r="AH465" s="838">
        <v>1</v>
      </c>
      <c r="AI465" s="841">
        <v>29137.72</v>
      </c>
    </row>
    <row r="466" spans="1:35" s="576" customFormat="1" ht="12" x14ac:dyDescent="0.2">
      <c r="A466" s="832" t="s">
        <v>296</v>
      </c>
      <c r="B466" s="832">
        <v>1</v>
      </c>
      <c r="C466" s="833">
        <v>559.39</v>
      </c>
      <c r="D466" s="833">
        <v>747.04000000000008</v>
      </c>
      <c r="E466" s="833"/>
      <c r="F466" s="833"/>
      <c r="G466" s="833"/>
      <c r="H466" s="833"/>
      <c r="I466" s="833"/>
      <c r="J466" s="833">
        <v>950</v>
      </c>
      <c r="K466" s="833">
        <f t="shared" si="233"/>
        <v>2256.4300000000003</v>
      </c>
      <c r="L466" s="833">
        <v>1000</v>
      </c>
      <c r="M466" s="833"/>
      <c r="N466" s="835">
        <v>1000</v>
      </c>
      <c r="O466" s="836">
        <f t="shared" si="227"/>
        <v>28077.160000000003</v>
      </c>
      <c r="P466" s="837">
        <f t="shared" si="226"/>
        <v>28077.160000000003</v>
      </c>
      <c r="Q466" s="838">
        <v>1</v>
      </c>
      <c r="R466" s="839">
        <v>1306.43</v>
      </c>
      <c r="S466" s="839">
        <v>1070</v>
      </c>
      <c r="T466" s="833"/>
      <c r="U466" s="833"/>
      <c r="V466" s="833"/>
      <c r="W466" s="833"/>
      <c r="X466" s="833"/>
      <c r="Y466" s="833"/>
      <c r="Z466" s="833">
        <f t="shared" si="234"/>
        <v>2376.4300000000003</v>
      </c>
      <c r="AA466" s="833">
        <v>1000</v>
      </c>
      <c r="AB466" s="833"/>
      <c r="AC466" s="835">
        <f t="shared" si="228"/>
        <v>1000</v>
      </c>
      <c r="AD466" s="836">
        <f t="shared" si="229"/>
        <v>29517.160000000003</v>
      </c>
      <c r="AE466" s="837">
        <f t="shared" si="230"/>
        <v>29517.160000000003</v>
      </c>
      <c r="AF466" s="840">
        <f t="shared" si="231"/>
        <v>0</v>
      </c>
      <c r="AG466" s="841">
        <f t="shared" si="232"/>
        <v>-1440</v>
      </c>
      <c r="AH466" s="838">
        <v>1</v>
      </c>
      <c r="AI466" s="841">
        <v>29517.160000000003</v>
      </c>
    </row>
    <row r="467" spans="1:35" s="576" customFormat="1" ht="12" x14ac:dyDescent="0.2">
      <c r="A467" s="832" t="s">
        <v>296</v>
      </c>
      <c r="B467" s="832">
        <v>1</v>
      </c>
      <c r="C467" s="833">
        <v>559.39</v>
      </c>
      <c r="D467" s="833">
        <v>712.41</v>
      </c>
      <c r="E467" s="833"/>
      <c r="F467" s="833"/>
      <c r="G467" s="833"/>
      <c r="H467" s="833"/>
      <c r="I467" s="833"/>
      <c r="J467" s="833">
        <v>950</v>
      </c>
      <c r="K467" s="833">
        <f t="shared" si="233"/>
        <v>2221.8000000000002</v>
      </c>
      <c r="L467" s="833">
        <v>1000</v>
      </c>
      <c r="M467" s="833"/>
      <c r="N467" s="835">
        <v>1000</v>
      </c>
      <c r="O467" s="836">
        <f t="shared" si="227"/>
        <v>27661.600000000002</v>
      </c>
      <c r="P467" s="837">
        <f t="shared" si="226"/>
        <v>27661.600000000002</v>
      </c>
      <c r="Q467" s="838">
        <v>1</v>
      </c>
      <c r="R467" s="839">
        <v>1271.8</v>
      </c>
      <c r="S467" s="839">
        <v>1070</v>
      </c>
      <c r="T467" s="833"/>
      <c r="U467" s="833"/>
      <c r="V467" s="833"/>
      <c r="W467" s="833"/>
      <c r="X467" s="833"/>
      <c r="Y467" s="833"/>
      <c r="Z467" s="833">
        <f t="shared" si="234"/>
        <v>2341.8000000000002</v>
      </c>
      <c r="AA467" s="833">
        <v>1000</v>
      </c>
      <c r="AB467" s="833"/>
      <c r="AC467" s="835">
        <f t="shared" si="228"/>
        <v>1000</v>
      </c>
      <c r="AD467" s="836">
        <f t="shared" si="229"/>
        <v>29101.600000000002</v>
      </c>
      <c r="AE467" s="837">
        <f t="shared" si="230"/>
        <v>29101.600000000002</v>
      </c>
      <c r="AF467" s="840">
        <f t="shared" si="231"/>
        <v>0</v>
      </c>
      <c r="AG467" s="841">
        <f t="shared" si="232"/>
        <v>-1440</v>
      </c>
      <c r="AH467" s="838">
        <v>1</v>
      </c>
      <c r="AI467" s="841">
        <v>29101.600000000002</v>
      </c>
    </row>
    <row r="468" spans="1:35" s="576" customFormat="1" ht="12" x14ac:dyDescent="0.2">
      <c r="A468" s="832" t="s">
        <v>296</v>
      </c>
      <c r="B468" s="832">
        <v>1</v>
      </c>
      <c r="C468" s="833">
        <v>559.39</v>
      </c>
      <c r="D468" s="833">
        <v>709.06000000000006</v>
      </c>
      <c r="E468" s="833"/>
      <c r="F468" s="833"/>
      <c r="G468" s="833"/>
      <c r="H468" s="833"/>
      <c r="I468" s="833"/>
      <c r="J468" s="833">
        <v>950</v>
      </c>
      <c r="K468" s="833">
        <f t="shared" si="233"/>
        <v>2218.4499999999998</v>
      </c>
      <c r="L468" s="833">
        <v>1000</v>
      </c>
      <c r="M468" s="833"/>
      <c r="N468" s="835">
        <v>1000</v>
      </c>
      <c r="O468" s="836">
        <f t="shared" si="227"/>
        <v>27621.399999999998</v>
      </c>
      <c r="P468" s="837">
        <f t="shared" si="226"/>
        <v>27621.399999999998</v>
      </c>
      <c r="Q468" s="838">
        <v>1</v>
      </c>
      <c r="R468" s="839">
        <v>1268.45</v>
      </c>
      <c r="S468" s="839">
        <v>1070</v>
      </c>
      <c r="T468" s="833"/>
      <c r="U468" s="833"/>
      <c r="V468" s="833"/>
      <c r="W468" s="833"/>
      <c r="X468" s="833"/>
      <c r="Y468" s="833"/>
      <c r="Z468" s="833">
        <f t="shared" si="234"/>
        <v>2338.4499999999998</v>
      </c>
      <c r="AA468" s="833">
        <v>1000</v>
      </c>
      <c r="AB468" s="833"/>
      <c r="AC468" s="835">
        <f t="shared" si="228"/>
        <v>1000</v>
      </c>
      <c r="AD468" s="836">
        <f t="shared" si="229"/>
        <v>29061.399999999998</v>
      </c>
      <c r="AE468" s="837">
        <f t="shared" si="230"/>
        <v>29061.399999999998</v>
      </c>
      <c r="AF468" s="840">
        <f t="shared" si="231"/>
        <v>0</v>
      </c>
      <c r="AG468" s="841">
        <f t="shared" si="232"/>
        <v>-1440</v>
      </c>
      <c r="AH468" s="838">
        <v>1</v>
      </c>
      <c r="AI468" s="841">
        <v>29061.399999999998</v>
      </c>
    </row>
    <row r="469" spans="1:35" s="576" customFormat="1" ht="12" x14ac:dyDescent="0.2">
      <c r="A469" s="832" t="s">
        <v>296</v>
      </c>
      <c r="B469" s="832">
        <v>1</v>
      </c>
      <c r="C469" s="833">
        <v>559.39</v>
      </c>
      <c r="D469" s="833">
        <v>706.04000000000008</v>
      </c>
      <c r="E469" s="833"/>
      <c r="F469" s="833"/>
      <c r="G469" s="833"/>
      <c r="H469" s="833"/>
      <c r="I469" s="833"/>
      <c r="J469" s="833">
        <v>950</v>
      </c>
      <c r="K469" s="833">
        <f t="shared" si="233"/>
        <v>2215.4300000000003</v>
      </c>
      <c r="L469" s="833">
        <v>1000</v>
      </c>
      <c r="M469" s="833"/>
      <c r="N469" s="835">
        <v>1000</v>
      </c>
      <c r="O469" s="836">
        <f t="shared" si="227"/>
        <v>27585.160000000003</v>
      </c>
      <c r="P469" s="837">
        <f t="shared" si="226"/>
        <v>27585.160000000003</v>
      </c>
      <c r="Q469" s="838">
        <v>1</v>
      </c>
      <c r="R469" s="839">
        <v>1265.43</v>
      </c>
      <c r="S469" s="839">
        <v>1070</v>
      </c>
      <c r="T469" s="833"/>
      <c r="U469" s="833"/>
      <c r="V469" s="833"/>
      <c r="W469" s="833"/>
      <c r="X469" s="833"/>
      <c r="Y469" s="833"/>
      <c r="Z469" s="833">
        <f t="shared" si="234"/>
        <v>2335.4300000000003</v>
      </c>
      <c r="AA469" s="833">
        <v>1000</v>
      </c>
      <c r="AB469" s="833"/>
      <c r="AC469" s="835">
        <f t="shared" si="228"/>
        <v>1000</v>
      </c>
      <c r="AD469" s="836">
        <f t="shared" si="229"/>
        <v>29025.160000000003</v>
      </c>
      <c r="AE469" s="837">
        <f t="shared" si="230"/>
        <v>29025.160000000003</v>
      </c>
      <c r="AF469" s="840">
        <f t="shared" si="231"/>
        <v>0</v>
      </c>
      <c r="AG469" s="841">
        <f t="shared" si="232"/>
        <v>-1440</v>
      </c>
      <c r="AH469" s="838">
        <v>1</v>
      </c>
      <c r="AI469" s="841">
        <v>29025.160000000003</v>
      </c>
    </row>
    <row r="470" spans="1:35" s="576" customFormat="1" ht="12" x14ac:dyDescent="0.2">
      <c r="A470" s="832" t="s">
        <v>296</v>
      </c>
      <c r="B470" s="832">
        <v>1</v>
      </c>
      <c r="C470" s="833">
        <v>559.39</v>
      </c>
      <c r="D470" s="833">
        <v>709.05000000000007</v>
      </c>
      <c r="E470" s="833"/>
      <c r="F470" s="833"/>
      <c r="G470" s="833"/>
      <c r="H470" s="833"/>
      <c r="I470" s="833"/>
      <c r="J470" s="833">
        <v>950</v>
      </c>
      <c r="K470" s="833">
        <f t="shared" si="233"/>
        <v>2218.44</v>
      </c>
      <c r="L470" s="833">
        <v>1000</v>
      </c>
      <c r="M470" s="833"/>
      <c r="N470" s="835">
        <v>1000</v>
      </c>
      <c r="O470" s="836">
        <f t="shared" si="227"/>
        <v>27621.279999999999</v>
      </c>
      <c r="P470" s="837">
        <f t="shared" si="226"/>
        <v>27621.279999999999</v>
      </c>
      <c r="Q470" s="838">
        <v>1</v>
      </c>
      <c r="R470" s="839">
        <v>1268.44</v>
      </c>
      <c r="S470" s="839">
        <v>1070</v>
      </c>
      <c r="T470" s="833"/>
      <c r="U470" s="833"/>
      <c r="V470" s="833"/>
      <c r="W470" s="833"/>
      <c r="X470" s="833"/>
      <c r="Y470" s="833"/>
      <c r="Z470" s="833">
        <f t="shared" si="234"/>
        <v>2338.44</v>
      </c>
      <c r="AA470" s="833">
        <v>1000</v>
      </c>
      <c r="AB470" s="833"/>
      <c r="AC470" s="835">
        <f t="shared" si="228"/>
        <v>1000</v>
      </c>
      <c r="AD470" s="836">
        <f t="shared" si="229"/>
        <v>29061.279999999999</v>
      </c>
      <c r="AE470" s="837">
        <f t="shared" si="230"/>
        <v>29061.279999999999</v>
      </c>
      <c r="AF470" s="840">
        <f t="shared" si="231"/>
        <v>0</v>
      </c>
      <c r="AG470" s="841">
        <f t="shared" si="232"/>
        <v>-1440</v>
      </c>
      <c r="AH470" s="838">
        <v>1</v>
      </c>
      <c r="AI470" s="841">
        <v>29061.279999999999</v>
      </c>
    </row>
    <row r="471" spans="1:35" s="576" customFormat="1" ht="12" x14ac:dyDescent="0.2">
      <c r="A471" s="832" t="s">
        <v>296</v>
      </c>
      <c r="B471" s="832">
        <v>1</v>
      </c>
      <c r="C471" s="833">
        <v>559.39</v>
      </c>
      <c r="D471" s="833">
        <v>703.59</v>
      </c>
      <c r="E471" s="833"/>
      <c r="F471" s="833"/>
      <c r="G471" s="833"/>
      <c r="H471" s="833"/>
      <c r="I471" s="833"/>
      <c r="J471" s="833">
        <v>950</v>
      </c>
      <c r="K471" s="833">
        <f t="shared" si="233"/>
        <v>2212.98</v>
      </c>
      <c r="L471" s="833">
        <v>1000</v>
      </c>
      <c r="M471" s="833"/>
      <c r="N471" s="835">
        <v>1000</v>
      </c>
      <c r="O471" s="836">
        <f t="shared" si="227"/>
        <v>27555.760000000002</v>
      </c>
      <c r="P471" s="837">
        <f t="shared" si="226"/>
        <v>27555.760000000002</v>
      </c>
      <c r="Q471" s="838">
        <v>1</v>
      </c>
      <c r="R471" s="839">
        <v>1262.98</v>
      </c>
      <c r="S471" s="839">
        <v>1070</v>
      </c>
      <c r="T471" s="833"/>
      <c r="U471" s="833"/>
      <c r="V471" s="833"/>
      <c r="W471" s="833"/>
      <c r="X471" s="833"/>
      <c r="Y471" s="833"/>
      <c r="Z471" s="833">
        <f t="shared" si="234"/>
        <v>2332.98</v>
      </c>
      <c r="AA471" s="833">
        <v>1000</v>
      </c>
      <c r="AB471" s="833"/>
      <c r="AC471" s="835">
        <f t="shared" si="228"/>
        <v>1000</v>
      </c>
      <c r="AD471" s="836">
        <f t="shared" si="229"/>
        <v>28995.760000000002</v>
      </c>
      <c r="AE471" s="837">
        <f t="shared" si="230"/>
        <v>28995.760000000002</v>
      </c>
      <c r="AF471" s="840">
        <f t="shared" si="231"/>
        <v>0</v>
      </c>
      <c r="AG471" s="841">
        <f t="shared" si="232"/>
        <v>-1440</v>
      </c>
      <c r="AH471" s="838">
        <v>1</v>
      </c>
      <c r="AI471" s="841">
        <v>28995.760000000002</v>
      </c>
    </row>
    <row r="472" spans="1:35" s="576" customFormat="1" ht="12" x14ac:dyDescent="0.2">
      <c r="A472" s="832" t="s">
        <v>296</v>
      </c>
      <c r="B472" s="832">
        <v>1</v>
      </c>
      <c r="C472" s="833">
        <v>559.39</v>
      </c>
      <c r="D472" s="833">
        <v>712.42</v>
      </c>
      <c r="E472" s="833"/>
      <c r="F472" s="833"/>
      <c r="G472" s="833"/>
      <c r="H472" s="833"/>
      <c r="I472" s="833"/>
      <c r="J472" s="833">
        <v>950</v>
      </c>
      <c r="K472" s="833">
        <f t="shared" si="233"/>
        <v>2221.81</v>
      </c>
      <c r="L472" s="833">
        <v>1000</v>
      </c>
      <c r="M472" s="833"/>
      <c r="N472" s="835">
        <v>1000</v>
      </c>
      <c r="O472" s="836">
        <f t="shared" si="227"/>
        <v>27661.72</v>
      </c>
      <c r="P472" s="837">
        <f t="shared" si="226"/>
        <v>27661.72</v>
      </c>
      <c r="Q472" s="838">
        <v>1</v>
      </c>
      <c r="R472" s="839">
        <v>1271.81</v>
      </c>
      <c r="S472" s="839">
        <v>1070</v>
      </c>
      <c r="T472" s="833"/>
      <c r="U472" s="833"/>
      <c r="V472" s="833"/>
      <c r="W472" s="833"/>
      <c r="X472" s="833"/>
      <c r="Y472" s="833"/>
      <c r="Z472" s="833">
        <f t="shared" si="234"/>
        <v>2341.81</v>
      </c>
      <c r="AA472" s="833">
        <v>1000</v>
      </c>
      <c r="AB472" s="833"/>
      <c r="AC472" s="835">
        <f t="shared" si="228"/>
        <v>1000</v>
      </c>
      <c r="AD472" s="836">
        <f t="shared" si="229"/>
        <v>29101.72</v>
      </c>
      <c r="AE472" s="837">
        <f t="shared" si="230"/>
        <v>29101.72</v>
      </c>
      <c r="AF472" s="840">
        <f t="shared" si="231"/>
        <v>0</v>
      </c>
      <c r="AG472" s="841">
        <f t="shared" si="232"/>
        <v>-1440</v>
      </c>
      <c r="AH472" s="838">
        <v>1</v>
      </c>
      <c r="AI472" s="841">
        <v>29101.72</v>
      </c>
    </row>
    <row r="473" spans="1:35" s="576" customFormat="1" ht="12" x14ac:dyDescent="0.2">
      <c r="A473" s="832" t="s">
        <v>297</v>
      </c>
      <c r="B473" s="832">
        <v>1</v>
      </c>
      <c r="C473" s="833">
        <v>551.62</v>
      </c>
      <c r="D473" s="833">
        <v>717.34</v>
      </c>
      <c r="E473" s="833"/>
      <c r="F473" s="833"/>
      <c r="G473" s="833"/>
      <c r="H473" s="833"/>
      <c r="I473" s="833"/>
      <c r="J473" s="833">
        <v>950</v>
      </c>
      <c r="K473" s="833">
        <f t="shared" si="233"/>
        <v>2218.96</v>
      </c>
      <c r="L473" s="833">
        <v>1000</v>
      </c>
      <c r="M473" s="833"/>
      <c r="N473" s="835">
        <v>1000</v>
      </c>
      <c r="O473" s="836">
        <f t="shared" si="227"/>
        <v>27627.52</v>
      </c>
      <c r="P473" s="837">
        <f t="shared" si="226"/>
        <v>27627.52</v>
      </c>
      <c r="Q473" s="838">
        <v>1</v>
      </c>
      <c r="R473" s="839">
        <v>1268.96</v>
      </c>
      <c r="S473" s="839">
        <v>1070</v>
      </c>
      <c r="T473" s="833"/>
      <c r="U473" s="833"/>
      <c r="V473" s="833"/>
      <c r="W473" s="833"/>
      <c r="X473" s="833"/>
      <c r="Y473" s="833"/>
      <c r="Z473" s="833">
        <f t="shared" si="234"/>
        <v>2338.96</v>
      </c>
      <c r="AA473" s="833">
        <v>1000</v>
      </c>
      <c r="AB473" s="833"/>
      <c r="AC473" s="835">
        <f t="shared" si="228"/>
        <v>1000</v>
      </c>
      <c r="AD473" s="836">
        <f t="shared" si="229"/>
        <v>29067.52</v>
      </c>
      <c r="AE473" s="837">
        <f t="shared" si="230"/>
        <v>29067.52</v>
      </c>
      <c r="AF473" s="840">
        <f t="shared" si="231"/>
        <v>0</v>
      </c>
      <c r="AG473" s="841">
        <f t="shared" si="232"/>
        <v>-1440</v>
      </c>
      <c r="AH473" s="838">
        <v>1</v>
      </c>
      <c r="AI473" s="841">
        <v>29067.52</v>
      </c>
    </row>
    <row r="474" spans="1:35" s="576" customFormat="1" ht="12" x14ac:dyDescent="0.2">
      <c r="A474" s="832" t="s">
        <v>297</v>
      </c>
      <c r="B474" s="832">
        <v>1</v>
      </c>
      <c r="C474" s="833">
        <v>551.62</v>
      </c>
      <c r="D474" s="833">
        <v>706.01999999999987</v>
      </c>
      <c r="E474" s="833"/>
      <c r="F474" s="833"/>
      <c r="G474" s="833"/>
      <c r="H474" s="833"/>
      <c r="I474" s="833"/>
      <c r="J474" s="833">
        <v>950</v>
      </c>
      <c r="K474" s="833">
        <f t="shared" si="233"/>
        <v>2207.64</v>
      </c>
      <c r="L474" s="833">
        <v>1000</v>
      </c>
      <c r="M474" s="833"/>
      <c r="N474" s="835">
        <v>1000</v>
      </c>
      <c r="O474" s="836">
        <f t="shared" si="227"/>
        <v>27491.68</v>
      </c>
      <c r="P474" s="837">
        <f t="shared" si="226"/>
        <v>27491.68</v>
      </c>
      <c r="Q474" s="838">
        <v>1</v>
      </c>
      <c r="R474" s="839">
        <v>1257.6399999999999</v>
      </c>
      <c r="S474" s="839">
        <v>1070</v>
      </c>
      <c r="T474" s="833"/>
      <c r="U474" s="833"/>
      <c r="V474" s="833"/>
      <c r="W474" s="833"/>
      <c r="X474" s="833"/>
      <c r="Y474" s="833"/>
      <c r="Z474" s="833">
        <f t="shared" si="234"/>
        <v>2327.64</v>
      </c>
      <c r="AA474" s="833">
        <v>1000</v>
      </c>
      <c r="AB474" s="833"/>
      <c r="AC474" s="835">
        <f t="shared" si="228"/>
        <v>1000</v>
      </c>
      <c r="AD474" s="836">
        <f t="shared" si="229"/>
        <v>28931.68</v>
      </c>
      <c r="AE474" s="837">
        <f t="shared" si="230"/>
        <v>28931.68</v>
      </c>
      <c r="AF474" s="840">
        <f t="shared" si="231"/>
        <v>0</v>
      </c>
      <c r="AG474" s="841">
        <f t="shared" si="232"/>
        <v>-1440</v>
      </c>
      <c r="AH474" s="838">
        <v>1</v>
      </c>
      <c r="AI474" s="841">
        <v>28931.68</v>
      </c>
    </row>
    <row r="475" spans="1:35" s="576" customFormat="1" ht="12.75" thickBot="1" x14ac:dyDescent="0.25">
      <c r="A475" s="832" t="s">
        <v>297</v>
      </c>
      <c r="B475" s="832">
        <v>1</v>
      </c>
      <c r="C475" s="833">
        <v>551.62</v>
      </c>
      <c r="D475" s="833">
        <v>712.16</v>
      </c>
      <c r="E475" s="833"/>
      <c r="F475" s="833"/>
      <c r="G475" s="833"/>
      <c r="H475" s="833"/>
      <c r="I475" s="833"/>
      <c r="J475" s="833">
        <v>950</v>
      </c>
      <c r="K475" s="833">
        <f t="shared" si="233"/>
        <v>2213.7799999999997</v>
      </c>
      <c r="L475" s="833">
        <v>1000</v>
      </c>
      <c r="M475" s="833"/>
      <c r="N475" s="835">
        <v>1000</v>
      </c>
      <c r="O475" s="836">
        <f t="shared" si="227"/>
        <v>27565.359999999997</v>
      </c>
      <c r="P475" s="837">
        <f t="shared" si="226"/>
        <v>27565.359999999997</v>
      </c>
      <c r="Q475" s="838">
        <v>1</v>
      </c>
      <c r="R475" s="839">
        <v>1263.78</v>
      </c>
      <c r="S475" s="839">
        <v>1070</v>
      </c>
      <c r="T475" s="833"/>
      <c r="U475" s="833"/>
      <c r="V475" s="833"/>
      <c r="W475" s="833"/>
      <c r="X475" s="833"/>
      <c r="Y475" s="833"/>
      <c r="Z475" s="833">
        <f t="shared" si="234"/>
        <v>2333.7799999999997</v>
      </c>
      <c r="AA475" s="833">
        <v>1000</v>
      </c>
      <c r="AB475" s="833"/>
      <c r="AC475" s="835">
        <f t="shared" si="228"/>
        <v>1000</v>
      </c>
      <c r="AD475" s="836">
        <f t="shared" si="229"/>
        <v>29005.359999999997</v>
      </c>
      <c r="AE475" s="837">
        <f t="shared" si="230"/>
        <v>29005.359999999997</v>
      </c>
      <c r="AF475" s="840">
        <f t="shared" si="231"/>
        <v>0</v>
      </c>
      <c r="AG475" s="841">
        <f t="shared" si="232"/>
        <v>-1440</v>
      </c>
      <c r="AH475" s="842">
        <v>1</v>
      </c>
      <c r="AI475" s="841">
        <v>29005.359999999997</v>
      </c>
    </row>
    <row r="476" spans="1:35" s="576" customFormat="1" ht="12.75" thickBot="1" x14ac:dyDescent="0.25">
      <c r="A476" s="843" t="s">
        <v>0</v>
      </c>
      <c r="B476" s="844">
        <f>SUM(B266:B475)</f>
        <v>210</v>
      </c>
      <c r="C476" s="845">
        <f>SUM(C266:C475)</f>
        <v>126157.4399999993</v>
      </c>
      <c r="D476" s="846">
        <f>SUM(D266:D475)</f>
        <v>148381.9599999999</v>
      </c>
      <c r="E476" s="847"/>
      <c r="F476" s="847"/>
      <c r="G476" s="847"/>
      <c r="H476" s="847"/>
      <c r="I476" s="847"/>
      <c r="J476" s="846">
        <f t="shared" ref="J476:L476" si="235">SUM(J266:J475)</f>
        <v>215340.45</v>
      </c>
      <c r="K476" s="846">
        <f t="shared" si="235"/>
        <v>489879.85000000097</v>
      </c>
      <c r="L476" s="846">
        <f t="shared" si="235"/>
        <v>210000</v>
      </c>
      <c r="M476" s="847"/>
      <c r="N476" s="848">
        <f>SUM(N266:N475)</f>
        <v>210000</v>
      </c>
      <c r="O476" s="845">
        <f t="shared" ref="O476:S476" si="236">SUM(O266:O475)</f>
        <v>6088558.2000000104</v>
      </c>
      <c r="P476" s="848">
        <f t="shared" si="236"/>
        <v>6088558.2000000104</v>
      </c>
      <c r="Q476" s="849">
        <f t="shared" si="236"/>
        <v>200</v>
      </c>
      <c r="R476" s="850">
        <f t="shared" si="236"/>
        <v>261296.96999999959</v>
      </c>
      <c r="S476" s="846">
        <f t="shared" si="236"/>
        <v>218110.45</v>
      </c>
      <c r="T476" s="851"/>
      <c r="U476" s="851"/>
      <c r="V476" s="851"/>
      <c r="W476" s="851"/>
      <c r="X476" s="851"/>
      <c r="Y476" s="851"/>
      <c r="Z476" s="846">
        <f t="shared" ref="Z476:AA476" si="237">SUM(Z266:Z475)</f>
        <v>479407.42000000092</v>
      </c>
      <c r="AA476" s="846">
        <f t="shared" si="237"/>
        <v>200000</v>
      </c>
      <c r="AB476" s="847"/>
      <c r="AC476" s="848">
        <f t="shared" ref="AC476:AI476" si="238">SUM(AC266:AC475)</f>
        <v>200000</v>
      </c>
      <c r="AD476" s="845">
        <f t="shared" si="238"/>
        <v>5952889.0400000112</v>
      </c>
      <c r="AE476" s="846">
        <f t="shared" si="238"/>
        <v>5952889.0400000112</v>
      </c>
      <c r="AF476" s="852">
        <f t="shared" si="238"/>
        <v>10</v>
      </c>
      <c r="AG476" s="846">
        <f t="shared" si="238"/>
        <v>135669.15999999997</v>
      </c>
      <c r="AH476" s="852">
        <f t="shared" si="238"/>
        <v>200</v>
      </c>
      <c r="AI476" s="848">
        <f t="shared" si="238"/>
        <v>5952889.0400000112</v>
      </c>
    </row>
  </sheetData>
  <mergeCells count="25">
    <mergeCell ref="A237:A239"/>
    <mergeCell ref="B237:P237"/>
    <mergeCell ref="Q237:AE237"/>
    <mergeCell ref="AF237:AG237"/>
    <mergeCell ref="AH237:AI237"/>
    <mergeCell ref="A154:A156"/>
    <mergeCell ref="B154:P154"/>
    <mergeCell ref="Q154:AE154"/>
    <mergeCell ref="AF154:AG154"/>
    <mergeCell ref="AH154:AI154"/>
    <mergeCell ref="A263:A265"/>
    <mergeCell ref="B263:P263"/>
    <mergeCell ref="Q263:AE263"/>
    <mergeCell ref="AF263:AG263"/>
    <mergeCell ref="AH263:AI263"/>
    <mergeCell ref="A5:A7"/>
    <mergeCell ref="B5:P5"/>
    <mergeCell ref="Q5:AE5"/>
    <mergeCell ref="AF5:AG5"/>
    <mergeCell ref="AH5:AI5"/>
    <mergeCell ref="A49:A51"/>
    <mergeCell ref="B49:P49"/>
    <mergeCell ref="Q49:AE49"/>
    <mergeCell ref="AF49:AG49"/>
    <mergeCell ref="AH49:AI49"/>
  </mergeCells>
  <printOptions horizontalCentered="1"/>
  <pageMargins left="0.25" right="0.25" top="0.75" bottom="0.75" header="0" footer="0"/>
  <pageSetup paperSize="9" orientation="landscape" r:id="rId1"/>
  <headerFooter>
    <oddHeader>&amp;CPROYECTO DE PRESUPUESTO 2021</oddHeader>
    <oddFooter>&amp;LPROYECTO DE PRESUPUESTO PARA EL AÑO FISCAL 2020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W150"/>
  <sheetViews>
    <sheetView showGridLines="0" zoomScale="90" zoomScaleNormal="90" zoomScaleSheetLayoutView="80" workbookViewId="0">
      <pane ySplit="4" topLeftCell="A113" activePane="bottomLeft" state="frozen"/>
      <selection pane="bottomLeft" activeCell="B2" sqref="B2"/>
    </sheetView>
  </sheetViews>
  <sheetFormatPr baseColWidth="10" defaultColWidth="11.42578125" defaultRowHeight="12" x14ac:dyDescent="0.2"/>
  <cols>
    <col min="1" max="1" width="2.7109375" style="182" customWidth="1"/>
    <col min="2" max="2" width="89.28515625" style="182" customWidth="1"/>
    <col min="3" max="3" width="12.28515625" style="182" bestFit="1" customWidth="1"/>
    <col min="4" max="6" width="12.7109375" style="535" customWidth="1"/>
    <col min="7" max="7" width="13.140625" style="535" customWidth="1"/>
    <col min="8" max="8" width="12.7109375" style="182" customWidth="1"/>
    <col min="9" max="9" width="14.28515625" style="182" customWidth="1"/>
    <col min="10" max="10" width="12.7109375" style="182" customWidth="1"/>
    <col min="11" max="11" width="12.42578125" style="182" bestFit="1" customWidth="1"/>
    <col min="12" max="12" width="12.7109375" style="182" customWidth="1"/>
    <col min="13" max="16384" width="11.42578125" style="182"/>
  </cols>
  <sheetData>
    <row r="1" spans="1:23" s="587" customFormat="1" ht="12.75" x14ac:dyDescent="0.2">
      <c r="B1" s="246" t="s">
        <v>15798</v>
      </c>
      <c r="C1" s="197"/>
      <c r="D1" s="588"/>
      <c r="E1" s="588"/>
      <c r="F1" s="588"/>
      <c r="G1" s="588"/>
      <c r="H1" s="197"/>
      <c r="I1" s="197"/>
      <c r="J1" s="197"/>
      <c r="K1" s="197"/>
    </row>
    <row r="2" spans="1:23" s="186" customFormat="1" ht="12.75" x14ac:dyDescent="0.2">
      <c r="B2" s="246" t="s">
        <v>133</v>
      </c>
      <c r="C2" s="197"/>
      <c r="D2" s="588"/>
      <c r="E2" s="588"/>
      <c r="F2" s="588"/>
      <c r="G2" s="588"/>
      <c r="H2" s="197"/>
      <c r="I2" s="197"/>
      <c r="J2" s="197"/>
      <c r="K2" s="197"/>
      <c r="L2" s="197"/>
      <c r="M2" s="197"/>
      <c r="N2" s="197"/>
      <c r="O2" s="197"/>
      <c r="P2" s="197"/>
      <c r="Q2" s="197"/>
      <c r="R2" s="197"/>
      <c r="S2" s="197"/>
      <c r="T2" s="197"/>
      <c r="U2" s="197"/>
      <c r="V2" s="197"/>
      <c r="W2" s="197"/>
    </row>
    <row r="3" spans="1:23" ht="12" customHeight="1" x14ac:dyDescent="0.2">
      <c r="B3" s="2207" t="s">
        <v>15799</v>
      </c>
      <c r="C3" s="2208" t="s">
        <v>15800</v>
      </c>
      <c r="D3" s="2208" t="s">
        <v>15801</v>
      </c>
      <c r="E3" s="2208" t="s">
        <v>15802</v>
      </c>
      <c r="F3" s="2208" t="s">
        <v>15803</v>
      </c>
      <c r="G3" s="2207" t="s">
        <v>15804</v>
      </c>
      <c r="H3" s="2207" t="s">
        <v>15805</v>
      </c>
      <c r="I3" s="2207" t="s">
        <v>15806</v>
      </c>
      <c r="J3" s="2207" t="s">
        <v>15807</v>
      </c>
      <c r="K3" s="2207" t="s">
        <v>15808</v>
      </c>
    </row>
    <row r="4" spans="1:23" ht="31.5" customHeight="1" x14ac:dyDescent="0.2">
      <c r="B4" s="2207"/>
      <c r="C4" s="2208"/>
      <c r="D4" s="2208"/>
      <c r="E4" s="2208"/>
      <c r="F4" s="2208"/>
      <c r="G4" s="2207"/>
      <c r="H4" s="2207"/>
      <c r="I4" s="2207"/>
      <c r="J4" s="2207"/>
      <c r="K4" s="2207"/>
    </row>
    <row r="5" spans="1:23" x14ac:dyDescent="0.2">
      <c r="A5" s="589" t="s">
        <v>15809</v>
      </c>
      <c r="B5" s="590" t="s">
        <v>15810</v>
      </c>
      <c r="C5" s="591">
        <v>125891365</v>
      </c>
      <c r="D5" s="591">
        <v>105562407</v>
      </c>
      <c r="E5" s="591">
        <v>87450935</v>
      </c>
      <c r="F5" s="591">
        <v>81553832</v>
      </c>
      <c r="G5" s="591">
        <v>90567286</v>
      </c>
      <c r="H5" s="591">
        <f>C5-E5</f>
        <v>38440430</v>
      </c>
      <c r="I5" s="592">
        <f>IFERROR((H5*100)/C5,0)</f>
        <v>30.534604180358201</v>
      </c>
      <c r="J5" s="591">
        <f>E5-G5</f>
        <v>-3116351</v>
      </c>
      <c r="K5" s="592">
        <f>IFERROR((J5*100)/E5,0)</f>
        <v>-3.5635422308520774</v>
      </c>
    </row>
    <row r="6" spans="1:23" x14ac:dyDescent="0.2">
      <c r="A6" s="589" t="s">
        <v>15811</v>
      </c>
      <c r="B6" s="590" t="s">
        <v>15812</v>
      </c>
      <c r="C6" s="591">
        <v>8153157</v>
      </c>
      <c r="D6" s="591">
        <v>7266523</v>
      </c>
      <c r="E6" s="591">
        <v>7919718</v>
      </c>
      <c r="F6" s="591">
        <v>7334459</v>
      </c>
      <c r="G6" s="591">
        <v>7688024</v>
      </c>
      <c r="H6" s="591">
        <f t="shared" ref="H6:H69" si="0">C6-E6</f>
        <v>233439</v>
      </c>
      <c r="I6" s="592">
        <f t="shared" ref="I6:I69" si="1">IFERROR((H6*100)/C6,0)</f>
        <v>2.8631731242266034</v>
      </c>
      <c r="J6" s="591">
        <f t="shared" ref="J6:J69" si="2">E6-G6</f>
        <v>231694</v>
      </c>
      <c r="K6" s="592">
        <f t="shared" ref="K6:K69" si="3">IFERROR((J6*100)/E6,0)</f>
        <v>2.9255334596509623</v>
      </c>
    </row>
    <row r="7" spans="1:23" x14ac:dyDescent="0.2">
      <c r="A7" s="589" t="s">
        <v>15813</v>
      </c>
      <c r="B7" s="590" t="s">
        <v>15814</v>
      </c>
      <c r="C7" s="591">
        <v>199707</v>
      </c>
      <c r="D7" s="591">
        <v>609368</v>
      </c>
      <c r="E7" s="591">
        <v>367427</v>
      </c>
      <c r="F7" s="591">
        <v>154695</v>
      </c>
      <c r="G7" s="591">
        <v>245339</v>
      </c>
      <c r="H7" s="591">
        <f t="shared" si="0"/>
        <v>-167720</v>
      </c>
      <c r="I7" s="592">
        <f t="shared" si="1"/>
        <v>-83.983035146489613</v>
      </c>
      <c r="J7" s="591">
        <f t="shared" si="2"/>
        <v>122088</v>
      </c>
      <c r="K7" s="592">
        <f t="shared" si="3"/>
        <v>33.227824846840328</v>
      </c>
    </row>
    <row r="8" spans="1:23" x14ac:dyDescent="0.2">
      <c r="A8" s="589" t="s">
        <v>15815</v>
      </c>
      <c r="B8" s="590" t="s">
        <v>15816</v>
      </c>
      <c r="C8" s="591">
        <v>75909</v>
      </c>
      <c r="D8" s="591">
        <v>810</v>
      </c>
      <c r="E8" s="591">
        <v>10000</v>
      </c>
      <c r="F8" s="591">
        <v>34085</v>
      </c>
      <c r="G8" s="591">
        <v>22925</v>
      </c>
      <c r="H8" s="591">
        <f t="shared" si="0"/>
        <v>65909</v>
      </c>
      <c r="I8" s="592">
        <f t="shared" si="1"/>
        <v>86.826331528540749</v>
      </c>
      <c r="J8" s="591">
        <f t="shared" si="2"/>
        <v>-12925</v>
      </c>
      <c r="K8" s="592">
        <f t="shared" si="3"/>
        <v>-129.25</v>
      </c>
    </row>
    <row r="9" spans="1:23" x14ac:dyDescent="0.2">
      <c r="A9" s="589" t="s">
        <v>15817</v>
      </c>
      <c r="B9" s="590" t="s">
        <v>15818</v>
      </c>
      <c r="C9" s="591">
        <v>593295</v>
      </c>
      <c r="D9" s="591">
        <v>182137</v>
      </c>
      <c r="E9" s="591">
        <v>386680</v>
      </c>
      <c r="F9" s="591">
        <v>251342</v>
      </c>
      <c r="G9" s="591">
        <v>372201</v>
      </c>
      <c r="H9" s="591">
        <f t="shared" si="0"/>
        <v>206615</v>
      </c>
      <c r="I9" s="592">
        <f t="shared" si="1"/>
        <v>34.825002738941002</v>
      </c>
      <c r="J9" s="591">
        <f t="shared" si="2"/>
        <v>14479</v>
      </c>
      <c r="K9" s="592">
        <f t="shared" si="3"/>
        <v>3.7444398469018312</v>
      </c>
    </row>
    <row r="10" spans="1:23" x14ac:dyDescent="0.2">
      <c r="A10" s="589" t="s">
        <v>15819</v>
      </c>
      <c r="B10" s="590" t="s">
        <v>15820</v>
      </c>
      <c r="C10" s="591">
        <v>689958</v>
      </c>
      <c r="D10" s="591">
        <v>941761</v>
      </c>
      <c r="E10" s="591">
        <v>543804</v>
      </c>
      <c r="F10" s="591">
        <v>1566518</v>
      </c>
      <c r="G10" s="591">
        <v>614639</v>
      </c>
      <c r="H10" s="591">
        <f t="shared" si="0"/>
        <v>146154</v>
      </c>
      <c r="I10" s="592">
        <f t="shared" si="1"/>
        <v>21.183028532171523</v>
      </c>
      <c r="J10" s="591">
        <f t="shared" si="2"/>
        <v>-70835</v>
      </c>
      <c r="K10" s="592">
        <f t="shared" si="3"/>
        <v>-13.025832836830917</v>
      </c>
    </row>
    <row r="11" spans="1:23" x14ac:dyDescent="0.2">
      <c r="A11" s="589" t="s">
        <v>15821</v>
      </c>
      <c r="B11" s="590" t="s">
        <v>15822</v>
      </c>
      <c r="C11" s="591">
        <v>161702</v>
      </c>
      <c r="D11" s="591">
        <v>1767534</v>
      </c>
      <c r="E11" s="591">
        <v>125115</v>
      </c>
      <c r="F11" s="591">
        <v>1379487</v>
      </c>
      <c r="G11" s="591">
        <v>111488</v>
      </c>
      <c r="H11" s="591">
        <f t="shared" si="0"/>
        <v>36587</v>
      </c>
      <c r="I11" s="592">
        <f t="shared" si="1"/>
        <v>22.626188915412303</v>
      </c>
      <c r="J11" s="591">
        <f t="shared" si="2"/>
        <v>13627</v>
      </c>
      <c r="K11" s="592">
        <f t="shared" si="3"/>
        <v>10.891579746633097</v>
      </c>
    </row>
    <row r="12" spans="1:23" x14ac:dyDescent="0.2">
      <c r="A12" s="589" t="s">
        <v>15823</v>
      </c>
      <c r="B12" s="590" t="s">
        <v>15824</v>
      </c>
      <c r="C12" s="591">
        <v>89344</v>
      </c>
      <c r="D12" s="591">
        <v>91854</v>
      </c>
      <c r="E12" s="591">
        <v>229088</v>
      </c>
      <c r="F12" s="591">
        <v>100149</v>
      </c>
      <c r="G12" s="591">
        <v>27200</v>
      </c>
      <c r="H12" s="591">
        <f t="shared" si="0"/>
        <v>-139744</v>
      </c>
      <c r="I12" s="592">
        <f t="shared" si="1"/>
        <v>-156.41117478510029</v>
      </c>
      <c r="J12" s="591">
        <f t="shared" si="2"/>
        <v>201888</v>
      </c>
      <c r="K12" s="592">
        <f t="shared" si="3"/>
        <v>88.126833356614057</v>
      </c>
    </row>
    <row r="13" spans="1:23" x14ac:dyDescent="0.2">
      <c r="A13" s="589" t="s">
        <v>15825</v>
      </c>
      <c r="B13" s="590" t="s">
        <v>15826</v>
      </c>
      <c r="C13" s="591">
        <v>161901</v>
      </c>
      <c r="D13" s="591">
        <v>152156</v>
      </c>
      <c r="E13" s="591">
        <v>260605</v>
      </c>
      <c r="F13" s="591">
        <v>139675</v>
      </c>
      <c r="G13" s="591">
        <v>83839</v>
      </c>
      <c r="H13" s="591">
        <f t="shared" si="0"/>
        <v>-98704</v>
      </c>
      <c r="I13" s="592">
        <f t="shared" si="1"/>
        <v>-60.965651848969429</v>
      </c>
      <c r="J13" s="591">
        <f t="shared" si="2"/>
        <v>176766</v>
      </c>
      <c r="K13" s="592">
        <f t="shared" si="3"/>
        <v>67.829090002110476</v>
      </c>
    </row>
    <row r="14" spans="1:23" x14ac:dyDescent="0.2">
      <c r="A14" s="589" t="s">
        <v>15827</v>
      </c>
      <c r="B14" s="590" t="s">
        <v>15828</v>
      </c>
      <c r="C14" s="591">
        <v>177147</v>
      </c>
      <c r="D14" s="591">
        <v>239207</v>
      </c>
      <c r="E14" s="591">
        <v>99440</v>
      </c>
      <c r="F14" s="591">
        <v>287450</v>
      </c>
      <c r="G14" s="591">
        <v>68739</v>
      </c>
      <c r="H14" s="591">
        <f t="shared" si="0"/>
        <v>77707</v>
      </c>
      <c r="I14" s="592">
        <f t="shared" si="1"/>
        <v>43.865828944323077</v>
      </c>
      <c r="J14" s="591">
        <f t="shared" si="2"/>
        <v>30701</v>
      </c>
      <c r="K14" s="592">
        <f t="shared" si="3"/>
        <v>30.873893805309734</v>
      </c>
    </row>
    <row r="15" spans="1:23" x14ac:dyDescent="0.2">
      <c r="A15" s="589" t="s">
        <v>15829</v>
      </c>
      <c r="B15" s="590" t="s">
        <v>15830</v>
      </c>
      <c r="C15" s="591">
        <v>18352</v>
      </c>
      <c r="D15" s="591">
        <v>57088</v>
      </c>
      <c r="E15" s="591">
        <v>12520</v>
      </c>
      <c r="F15" s="591">
        <v>26115</v>
      </c>
      <c r="G15" s="591">
        <v>15905</v>
      </c>
      <c r="H15" s="591">
        <f t="shared" si="0"/>
        <v>5832</v>
      </c>
      <c r="I15" s="592">
        <f t="shared" si="1"/>
        <v>31.778552746294682</v>
      </c>
      <c r="J15" s="591">
        <f t="shared" si="2"/>
        <v>-3385</v>
      </c>
      <c r="K15" s="592">
        <f t="shared" si="3"/>
        <v>-27.036741214057507</v>
      </c>
    </row>
    <row r="16" spans="1:23" x14ac:dyDescent="0.2">
      <c r="A16" s="589" t="s">
        <v>15831</v>
      </c>
      <c r="B16" s="590" t="s">
        <v>15832</v>
      </c>
      <c r="C16" s="591">
        <v>8719532</v>
      </c>
      <c r="D16" s="591">
        <v>16914717</v>
      </c>
      <c r="E16" s="591">
        <v>31905353</v>
      </c>
      <c r="F16" s="591">
        <v>39012674</v>
      </c>
      <c r="G16" s="591">
        <v>32525041</v>
      </c>
      <c r="H16" s="591">
        <f t="shared" si="0"/>
        <v>-23185821</v>
      </c>
      <c r="I16" s="592">
        <f t="shared" si="1"/>
        <v>-265.90671380069483</v>
      </c>
      <c r="J16" s="591">
        <f t="shared" si="2"/>
        <v>-619688</v>
      </c>
      <c r="K16" s="592">
        <f t="shared" si="3"/>
        <v>-1.9422696874721932</v>
      </c>
    </row>
    <row r="17" spans="1:11" x14ac:dyDescent="0.2">
      <c r="A17" s="589" t="s">
        <v>15833</v>
      </c>
      <c r="B17" s="590" t="s">
        <v>15834</v>
      </c>
      <c r="C17" s="591">
        <v>869665</v>
      </c>
      <c r="D17" s="591">
        <v>817739</v>
      </c>
      <c r="E17" s="591">
        <v>1976457</v>
      </c>
      <c r="F17" s="591">
        <v>2914324</v>
      </c>
      <c r="G17" s="591">
        <v>1927811</v>
      </c>
      <c r="H17" s="591">
        <f t="shared" si="0"/>
        <v>-1106792</v>
      </c>
      <c r="I17" s="592">
        <f t="shared" si="1"/>
        <v>-127.26647617185928</v>
      </c>
      <c r="J17" s="591">
        <f t="shared" si="2"/>
        <v>48646</v>
      </c>
      <c r="K17" s="592">
        <f t="shared" si="3"/>
        <v>2.4612728736319585</v>
      </c>
    </row>
    <row r="18" spans="1:11" x14ac:dyDescent="0.2">
      <c r="A18" s="589" t="s">
        <v>15835</v>
      </c>
      <c r="B18" s="590" t="s">
        <v>15836</v>
      </c>
      <c r="C18" s="591">
        <v>1828633</v>
      </c>
      <c r="D18" s="591">
        <v>4235369</v>
      </c>
      <c r="E18" s="591">
        <v>8200017</v>
      </c>
      <c r="F18" s="591">
        <v>7311386</v>
      </c>
      <c r="G18" s="591">
        <v>7658532</v>
      </c>
      <c r="H18" s="591">
        <f t="shared" si="0"/>
        <v>-6371384</v>
      </c>
      <c r="I18" s="592">
        <f t="shared" si="1"/>
        <v>-348.42333043317058</v>
      </c>
      <c r="J18" s="591">
        <f t="shared" si="2"/>
        <v>541485</v>
      </c>
      <c r="K18" s="592">
        <f t="shared" si="3"/>
        <v>6.6034619196521174</v>
      </c>
    </row>
    <row r="19" spans="1:11" x14ac:dyDescent="0.2">
      <c r="A19" s="589" t="s">
        <v>15837</v>
      </c>
      <c r="B19" s="590" t="s">
        <v>15838</v>
      </c>
      <c r="C19" s="591">
        <v>156378113</v>
      </c>
      <c r="D19" s="591">
        <v>181773810</v>
      </c>
      <c r="E19" s="591">
        <v>73566240</v>
      </c>
      <c r="F19" s="591">
        <v>149217588</v>
      </c>
      <c r="G19" s="591">
        <v>139116638</v>
      </c>
      <c r="H19" s="591">
        <f t="shared" si="0"/>
        <v>82811873</v>
      </c>
      <c r="I19" s="592">
        <f t="shared" si="1"/>
        <v>52.956178720483727</v>
      </c>
      <c r="J19" s="591">
        <f t="shared" si="2"/>
        <v>-65550398</v>
      </c>
      <c r="K19" s="592">
        <f t="shared" si="3"/>
        <v>-89.103912338050719</v>
      </c>
    </row>
    <row r="20" spans="1:11" x14ac:dyDescent="0.2">
      <c r="A20" s="589" t="s">
        <v>15839</v>
      </c>
      <c r="B20" s="590" t="s">
        <v>15840</v>
      </c>
      <c r="C20" s="591">
        <v>1984607</v>
      </c>
      <c r="D20" s="591">
        <v>2204170</v>
      </c>
      <c r="E20" s="591">
        <v>1617402</v>
      </c>
      <c r="F20" s="591">
        <v>1847122</v>
      </c>
      <c r="G20" s="591">
        <v>2068744</v>
      </c>
      <c r="H20" s="591">
        <f t="shared" si="0"/>
        <v>367205</v>
      </c>
      <c r="I20" s="592">
        <f t="shared" si="1"/>
        <v>18.502655689514349</v>
      </c>
      <c r="J20" s="591">
        <f t="shared" si="2"/>
        <v>-451342</v>
      </c>
      <c r="K20" s="592">
        <f t="shared" si="3"/>
        <v>-27.905369227934674</v>
      </c>
    </row>
    <row r="21" spans="1:11" x14ac:dyDescent="0.2">
      <c r="A21" s="589" t="s">
        <v>15841</v>
      </c>
      <c r="B21" s="590" t="s">
        <v>15842</v>
      </c>
      <c r="C21" s="591">
        <v>8452571</v>
      </c>
      <c r="D21" s="591">
        <v>4391460</v>
      </c>
      <c r="E21" s="591">
        <v>4768171</v>
      </c>
      <c r="F21" s="591">
        <v>5515473</v>
      </c>
      <c r="G21" s="591">
        <v>6439369</v>
      </c>
      <c r="H21" s="591">
        <f t="shared" si="0"/>
        <v>3684400</v>
      </c>
      <c r="I21" s="592">
        <f t="shared" si="1"/>
        <v>43.589104427516787</v>
      </c>
      <c r="J21" s="591">
        <f t="shared" si="2"/>
        <v>-1671198</v>
      </c>
      <c r="K21" s="592">
        <f t="shared" si="3"/>
        <v>-35.049036622218459</v>
      </c>
    </row>
    <row r="22" spans="1:11" x14ac:dyDescent="0.2">
      <c r="A22" s="589" t="s">
        <v>15843</v>
      </c>
      <c r="B22" s="590" t="s">
        <v>15844</v>
      </c>
      <c r="C22" s="591">
        <v>2224215</v>
      </c>
      <c r="D22" s="591">
        <v>12990659</v>
      </c>
      <c r="E22" s="591">
        <v>7751459</v>
      </c>
      <c r="F22" s="591">
        <v>3601222</v>
      </c>
      <c r="G22" s="591">
        <v>8574867</v>
      </c>
      <c r="H22" s="591">
        <f t="shared" si="0"/>
        <v>-5527244</v>
      </c>
      <c r="I22" s="592">
        <f t="shared" si="1"/>
        <v>-248.50313481385567</v>
      </c>
      <c r="J22" s="591">
        <f t="shared" si="2"/>
        <v>-823408</v>
      </c>
      <c r="K22" s="592">
        <f t="shared" si="3"/>
        <v>-10.622619561040057</v>
      </c>
    </row>
    <row r="23" spans="1:11" x14ac:dyDescent="0.2">
      <c r="A23" s="589" t="s">
        <v>15845</v>
      </c>
      <c r="B23" s="590" t="s">
        <v>15846</v>
      </c>
      <c r="C23" s="591">
        <v>8800105</v>
      </c>
      <c r="D23" s="591">
        <v>5934951</v>
      </c>
      <c r="E23" s="591">
        <v>6818887</v>
      </c>
      <c r="F23" s="591">
        <v>3216132</v>
      </c>
      <c r="G23" s="591">
        <v>2324895</v>
      </c>
      <c r="H23" s="591">
        <f t="shared" si="0"/>
        <v>1981218</v>
      </c>
      <c r="I23" s="592">
        <f t="shared" si="1"/>
        <v>22.513572281239828</v>
      </c>
      <c r="J23" s="591">
        <f t="shared" si="2"/>
        <v>4493992</v>
      </c>
      <c r="K23" s="592">
        <f t="shared" si="3"/>
        <v>65.905066325340186</v>
      </c>
    </row>
    <row r="24" spans="1:11" x14ac:dyDescent="0.2">
      <c r="A24" s="589" t="s">
        <v>15847</v>
      </c>
      <c r="B24" s="590" t="s">
        <v>15848</v>
      </c>
      <c r="C24" s="591">
        <v>25364408</v>
      </c>
      <c r="D24" s="591">
        <v>32942570</v>
      </c>
      <c r="E24" s="591">
        <v>35263901</v>
      </c>
      <c r="F24" s="591">
        <v>26466129</v>
      </c>
      <c r="G24" s="591">
        <v>26698168</v>
      </c>
      <c r="H24" s="591">
        <f t="shared" si="0"/>
        <v>-9899493</v>
      </c>
      <c r="I24" s="592">
        <f t="shared" si="1"/>
        <v>-39.029071760712888</v>
      </c>
      <c r="J24" s="591">
        <f t="shared" si="2"/>
        <v>8565733</v>
      </c>
      <c r="K24" s="592">
        <f t="shared" si="3"/>
        <v>24.29037275257777</v>
      </c>
    </row>
    <row r="25" spans="1:11" x14ac:dyDescent="0.2">
      <c r="A25" s="589" t="s">
        <v>15849</v>
      </c>
      <c r="B25" s="590" t="s">
        <v>15850</v>
      </c>
      <c r="C25" s="591">
        <v>0</v>
      </c>
      <c r="D25" s="591">
        <v>1648</v>
      </c>
      <c r="E25" s="591">
        <v>0</v>
      </c>
      <c r="F25" s="591">
        <v>0</v>
      </c>
      <c r="G25" s="591">
        <v>0</v>
      </c>
      <c r="H25" s="591">
        <f t="shared" si="0"/>
        <v>0</v>
      </c>
      <c r="I25" s="592">
        <f t="shared" si="1"/>
        <v>0</v>
      </c>
      <c r="J25" s="591">
        <f t="shared" si="2"/>
        <v>0</v>
      </c>
      <c r="K25" s="592">
        <f t="shared" si="3"/>
        <v>0</v>
      </c>
    </row>
    <row r="26" spans="1:11" x14ac:dyDescent="0.2">
      <c r="A26" s="589" t="s">
        <v>15851</v>
      </c>
      <c r="B26" s="590" t="s">
        <v>15852</v>
      </c>
      <c r="C26" s="591">
        <v>9855810</v>
      </c>
      <c r="D26" s="591">
        <v>9502581</v>
      </c>
      <c r="E26" s="591">
        <v>13557597</v>
      </c>
      <c r="F26" s="591">
        <v>30522107</v>
      </c>
      <c r="G26" s="591">
        <v>40312405</v>
      </c>
      <c r="H26" s="591">
        <f t="shared" si="0"/>
        <v>-3701787</v>
      </c>
      <c r="I26" s="592">
        <f t="shared" si="1"/>
        <v>-37.559439559001241</v>
      </c>
      <c r="J26" s="591">
        <f t="shared" si="2"/>
        <v>-26754808</v>
      </c>
      <c r="K26" s="592">
        <f t="shared" si="3"/>
        <v>-197.34181507239077</v>
      </c>
    </row>
    <row r="27" spans="1:11" x14ac:dyDescent="0.2">
      <c r="A27" s="589" t="s">
        <v>15853</v>
      </c>
      <c r="B27" s="590" t="s">
        <v>15854</v>
      </c>
      <c r="C27" s="591">
        <v>171340</v>
      </c>
      <c r="D27" s="591">
        <v>810537</v>
      </c>
      <c r="E27" s="591">
        <v>188399</v>
      </c>
      <c r="F27" s="591">
        <v>473494</v>
      </c>
      <c r="G27" s="591">
        <v>279444</v>
      </c>
      <c r="H27" s="591">
        <f t="shared" si="0"/>
        <v>-17059</v>
      </c>
      <c r="I27" s="592">
        <f t="shared" si="1"/>
        <v>-9.9562273841484767</v>
      </c>
      <c r="J27" s="591">
        <f t="shared" si="2"/>
        <v>-91045</v>
      </c>
      <c r="K27" s="592">
        <f t="shared" si="3"/>
        <v>-48.325628055350613</v>
      </c>
    </row>
    <row r="28" spans="1:11" x14ac:dyDescent="0.2">
      <c r="A28" s="589" t="s">
        <v>15855</v>
      </c>
      <c r="B28" s="590" t="s">
        <v>15856</v>
      </c>
      <c r="C28" s="591">
        <v>1801471</v>
      </c>
      <c r="D28" s="591">
        <v>1779251</v>
      </c>
      <c r="E28" s="591">
        <v>2230127</v>
      </c>
      <c r="F28" s="591">
        <v>1719097</v>
      </c>
      <c r="G28" s="591">
        <v>2051925</v>
      </c>
      <c r="H28" s="591">
        <f t="shared" si="0"/>
        <v>-428656</v>
      </c>
      <c r="I28" s="592">
        <f t="shared" si="1"/>
        <v>-23.794776602010245</v>
      </c>
      <c r="J28" s="591">
        <f t="shared" si="2"/>
        <v>178202</v>
      </c>
      <c r="K28" s="592">
        <f t="shared" si="3"/>
        <v>7.9906660024294585</v>
      </c>
    </row>
    <row r="29" spans="1:11" x14ac:dyDescent="0.2">
      <c r="A29" s="589" t="s">
        <v>15857</v>
      </c>
      <c r="B29" s="590" t="s">
        <v>454</v>
      </c>
      <c r="C29" s="591">
        <v>618835</v>
      </c>
      <c r="D29" s="591">
        <v>53263</v>
      </c>
      <c r="E29" s="591">
        <v>600</v>
      </c>
      <c r="F29" s="591">
        <v>49096</v>
      </c>
      <c r="G29" s="591">
        <v>69876</v>
      </c>
      <c r="H29" s="591">
        <f t="shared" si="0"/>
        <v>618235</v>
      </c>
      <c r="I29" s="592">
        <f t="shared" si="1"/>
        <v>99.903043622290269</v>
      </c>
      <c r="J29" s="591">
        <f t="shared" si="2"/>
        <v>-69276</v>
      </c>
      <c r="K29" s="592">
        <f t="shared" si="3"/>
        <v>-11546</v>
      </c>
    </row>
    <row r="30" spans="1:11" x14ac:dyDescent="0.2">
      <c r="A30" s="589" t="s">
        <v>15858</v>
      </c>
      <c r="B30" s="590" t="s">
        <v>15859</v>
      </c>
      <c r="C30" s="591">
        <v>15105321</v>
      </c>
      <c r="D30" s="591">
        <v>31031997</v>
      </c>
      <c r="E30" s="591">
        <v>15738546</v>
      </c>
      <c r="F30" s="591">
        <v>27250161</v>
      </c>
      <c r="G30" s="591">
        <v>14427675</v>
      </c>
      <c r="H30" s="591">
        <f t="shared" si="0"/>
        <v>-633225</v>
      </c>
      <c r="I30" s="592">
        <f t="shared" si="1"/>
        <v>-4.1920658289883415</v>
      </c>
      <c r="J30" s="591">
        <f t="shared" si="2"/>
        <v>1310871</v>
      </c>
      <c r="K30" s="592">
        <f t="shared" si="3"/>
        <v>8.3290476769582149</v>
      </c>
    </row>
    <row r="31" spans="1:11" x14ac:dyDescent="0.2">
      <c r="A31" s="589" t="s">
        <v>15860</v>
      </c>
      <c r="B31" s="590" t="s">
        <v>15861</v>
      </c>
      <c r="C31" s="591">
        <v>802293</v>
      </c>
      <c r="D31" s="591">
        <v>530668</v>
      </c>
      <c r="E31" s="591">
        <v>230115</v>
      </c>
      <c r="F31" s="591">
        <v>297448</v>
      </c>
      <c r="G31" s="591">
        <v>123493</v>
      </c>
      <c r="H31" s="591">
        <f t="shared" si="0"/>
        <v>572178</v>
      </c>
      <c r="I31" s="592">
        <f t="shared" si="1"/>
        <v>71.317835254701208</v>
      </c>
      <c r="J31" s="591">
        <f t="shared" si="2"/>
        <v>106622</v>
      </c>
      <c r="K31" s="592">
        <f t="shared" si="3"/>
        <v>46.334224192251703</v>
      </c>
    </row>
    <row r="32" spans="1:11" x14ac:dyDescent="0.2">
      <c r="A32" s="589" t="s">
        <v>15862</v>
      </c>
      <c r="B32" s="590" t="s">
        <v>15863</v>
      </c>
      <c r="C32" s="591">
        <v>98298</v>
      </c>
      <c r="D32" s="591">
        <v>334387</v>
      </c>
      <c r="E32" s="591">
        <v>15992</v>
      </c>
      <c r="F32" s="591">
        <v>231568</v>
      </c>
      <c r="G32" s="591">
        <v>173369</v>
      </c>
      <c r="H32" s="591">
        <f t="shared" si="0"/>
        <v>82306</v>
      </c>
      <c r="I32" s="592">
        <f t="shared" si="1"/>
        <v>83.731103379519425</v>
      </c>
      <c r="J32" s="591">
        <f t="shared" si="2"/>
        <v>-157377</v>
      </c>
      <c r="K32" s="592">
        <f t="shared" si="3"/>
        <v>-984.09829914957481</v>
      </c>
    </row>
    <row r="33" spans="1:11" x14ac:dyDescent="0.2">
      <c r="A33" s="589" t="s">
        <v>15864</v>
      </c>
      <c r="B33" s="590" t="s">
        <v>15865</v>
      </c>
      <c r="C33" s="591">
        <v>10414134</v>
      </c>
      <c r="D33" s="591">
        <v>11692229</v>
      </c>
      <c r="E33" s="591">
        <v>3638739</v>
      </c>
      <c r="F33" s="591">
        <v>13033038</v>
      </c>
      <c r="G33" s="591">
        <v>4554904</v>
      </c>
      <c r="H33" s="591">
        <f t="shared" si="0"/>
        <v>6775395</v>
      </c>
      <c r="I33" s="592">
        <f t="shared" si="1"/>
        <v>65.059610333418021</v>
      </c>
      <c r="J33" s="591">
        <f t="shared" si="2"/>
        <v>-916165</v>
      </c>
      <c r="K33" s="592">
        <f t="shared" si="3"/>
        <v>-25.17809054180583</v>
      </c>
    </row>
    <row r="34" spans="1:11" x14ac:dyDescent="0.2">
      <c r="A34" s="589" t="s">
        <v>15866</v>
      </c>
      <c r="B34" s="590" t="s">
        <v>15867</v>
      </c>
      <c r="C34" s="591">
        <v>581702</v>
      </c>
      <c r="D34" s="591">
        <v>484959</v>
      </c>
      <c r="E34" s="591">
        <v>458850</v>
      </c>
      <c r="F34" s="591">
        <v>321430</v>
      </c>
      <c r="G34" s="591">
        <v>398214</v>
      </c>
      <c r="H34" s="591">
        <f t="shared" si="0"/>
        <v>122852</v>
      </c>
      <c r="I34" s="592">
        <f t="shared" si="1"/>
        <v>21.119404781142233</v>
      </c>
      <c r="J34" s="591">
        <f t="shared" si="2"/>
        <v>60636</v>
      </c>
      <c r="K34" s="592">
        <f t="shared" si="3"/>
        <v>13.214776070611311</v>
      </c>
    </row>
    <row r="35" spans="1:11" x14ac:dyDescent="0.2">
      <c r="A35" s="589" t="s">
        <v>15868</v>
      </c>
      <c r="B35" s="590" t="s">
        <v>15869</v>
      </c>
      <c r="C35" s="591">
        <v>1060727</v>
      </c>
      <c r="D35" s="591">
        <v>5076345</v>
      </c>
      <c r="E35" s="591">
        <v>15747350</v>
      </c>
      <c r="F35" s="591">
        <v>5153690</v>
      </c>
      <c r="G35" s="591">
        <v>14411044</v>
      </c>
      <c r="H35" s="591">
        <f t="shared" si="0"/>
        <v>-14686623</v>
      </c>
      <c r="I35" s="592">
        <f t="shared" si="1"/>
        <v>-1384.5808582227096</v>
      </c>
      <c r="J35" s="591">
        <f t="shared" si="2"/>
        <v>1336306</v>
      </c>
      <c r="K35" s="592">
        <f t="shared" si="3"/>
        <v>8.4859103277694334</v>
      </c>
    </row>
    <row r="36" spans="1:11" x14ac:dyDescent="0.2">
      <c r="A36" s="589" t="s">
        <v>15870</v>
      </c>
      <c r="B36" s="590" t="s">
        <v>15871</v>
      </c>
      <c r="C36" s="591">
        <v>0</v>
      </c>
      <c r="D36" s="591">
        <v>19200</v>
      </c>
      <c r="E36" s="591">
        <v>5000</v>
      </c>
      <c r="F36" s="591">
        <v>5000</v>
      </c>
      <c r="G36" s="591">
        <v>5000</v>
      </c>
      <c r="H36" s="591">
        <f t="shared" si="0"/>
        <v>-5000</v>
      </c>
      <c r="I36" s="592">
        <f t="shared" si="1"/>
        <v>0</v>
      </c>
      <c r="J36" s="591">
        <f t="shared" si="2"/>
        <v>0</v>
      </c>
      <c r="K36" s="592">
        <f t="shared" si="3"/>
        <v>0</v>
      </c>
    </row>
    <row r="37" spans="1:11" x14ac:dyDescent="0.2">
      <c r="A37" s="589" t="s">
        <v>15872</v>
      </c>
      <c r="B37" s="590" t="s">
        <v>15873</v>
      </c>
      <c r="C37" s="591">
        <v>3062726</v>
      </c>
      <c r="D37" s="591">
        <v>30590840</v>
      </c>
      <c r="E37" s="591">
        <v>22272692</v>
      </c>
      <c r="F37" s="591">
        <v>70703345</v>
      </c>
      <c r="G37" s="591">
        <v>30020761</v>
      </c>
      <c r="H37" s="591">
        <f t="shared" si="0"/>
        <v>-19209966</v>
      </c>
      <c r="I37" s="592">
        <f t="shared" si="1"/>
        <v>-627.21790979669743</v>
      </c>
      <c r="J37" s="591">
        <f t="shared" si="2"/>
        <v>-7748069</v>
      </c>
      <c r="K37" s="592">
        <f t="shared" si="3"/>
        <v>-34.787303663158454</v>
      </c>
    </row>
    <row r="38" spans="1:11" x14ac:dyDescent="0.2">
      <c r="A38" s="589" t="s">
        <v>15874</v>
      </c>
      <c r="B38" s="590" t="s">
        <v>15875</v>
      </c>
      <c r="C38" s="591">
        <v>103640</v>
      </c>
      <c r="D38" s="591">
        <v>571269</v>
      </c>
      <c r="E38" s="591">
        <v>1500</v>
      </c>
      <c r="F38" s="591">
        <v>2545634</v>
      </c>
      <c r="G38" s="591">
        <v>7000</v>
      </c>
      <c r="H38" s="591">
        <f t="shared" si="0"/>
        <v>102140</v>
      </c>
      <c r="I38" s="592">
        <f t="shared" si="1"/>
        <v>98.552682362022381</v>
      </c>
      <c r="J38" s="591">
        <f t="shared" si="2"/>
        <v>-5500</v>
      </c>
      <c r="K38" s="592">
        <f t="shared" si="3"/>
        <v>-366.66666666666669</v>
      </c>
    </row>
    <row r="39" spans="1:11" x14ac:dyDescent="0.2">
      <c r="A39" s="589" t="s">
        <v>15876</v>
      </c>
      <c r="B39" s="590" t="s">
        <v>15877</v>
      </c>
      <c r="C39" s="591">
        <v>4681678</v>
      </c>
      <c r="D39" s="591">
        <v>35404800</v>
      </c>
      <c r="E39" s="591">
        <v>21191021</v>
      </c>
      <c r="F39" s="591">
        <v>147401755</v>
      </c>
      <c r="G39" s="591">
        <v>79735806</v>
      </c>
      <c r="H39" s="591">
        <f t="shared" si="0"/>
        <v>-16509343</v>
      </c>
      <c r="I39" s="592">
        <f t="shared" si="1"/>
        <v>-352.63730226640962</v>
      </c>
      <c r="J39" s="591">
        <f t="shared" si="2"/>
        <v>-58544785</v>
      </c>
      <c r="K39" s="592">
        <f t="shared" si="3"/>
        <v>-276.2716576987961</v>
      </c>
    </row>
    <row r="40" spans="1:11" ht="12.75" customHeight="1" x14ac:dyDescent="0.2">
      <c r="A40" s="589" t="s">
        <v>15878</v>
      </c>
      <c r="B40" s="590" t="s">
        <v>15879</v>
      </c>
      <c r="C40" s="591">
        <v>127082</v>
      </c>
      <c r="D40" s="591">
        <v>199321</v>
      </c>
      <c r="E40" s="591">
        <v>143000</v>
      </c>
      <c r="F40" s="591">
        <v>115000</v>
      </c>
      <c r="G40" s="591">
        <v>125000</v>
      </c>
      <c r="H40" s="591">
        <f t="shared" si="0"/>
        <v>-15918</v>
      </c>
      <c r="I40" s="592">
        <f t="shared" si="1"/>
        <v>-12.525770762185045</v>
      </c>
      <c r="J40" s="591">
        <f t="shared" si="2"/>
        <v>18000</v>
      </c>
      <c r="K40" s="592">
        <f t="shared" si="3"/>
        <v>12.587412587412587</v>
      </c>
    </row>
    <row r="41" spans="1:11" x14ac:dyDescent="0.2">
      <c r="A41" s="589" t="s">
        <v>15880</v>
      </c>
      <c r="B41" s="590" t="s">
        <v>15881</v>
      </c>
      <c r="C41" s="591">
        <v>293585</v>
      </c>
      <c r="D41" s="591">
        <v>761704</v>
      </c>
      <c r="E41" s="591">
        <v>394374</v>
      </c>
      <c r="F41" s="591">
        <v>309072</v>
      </c>
      <c r="G41" s="591">
        <v>417874</v>
      </c>
      <c r="H41" s="591">
        <f t="shared" si="0"/>
        <v>-100789</v>
      </c>
      <c r="I41" s="592">
        <f t="shared" si="1"/>
        <v>-34.330432413100127</v>
      </c>
      <c r="J41" s="591">
        <f t="shared" si="2"/>
        <v>-23500</v>
      </c>
      <c r="K41" s="592">
        <f t="shared" si="3"/>
        <v>-5.9588106721031302</v>
      </c>
    </row>
    <row r="42" spans="1:11" x14ac:dyDescent="0.2">
      <c r="A42" s="589" t="s">
        <v>15882</v>
      </c>
      <c r="B42" s="590" t="s">
        <v>15883</v>
      </c>
      <c r="C42" s="591">
        <v>11122</v>
      </c>
      <c r="D42" s="591">
        <v>10890</v>
      </c>
      <c r="E42" s="591">
        <v>1000</v>
      </c>
      <c r="F42" s="591">
        <v>600</v>
      </c>
      <c r="G42" s="591">
        <v>81100</v>
      </c>
      <c r="H42" s="591">
        <f t="shared" si="0"/>
        <v>10122</v>
      </c>
      <c r="I42" s="592">
        <f t="shared" si="1"/>
        <v>91.008811364862439</v>
      </c>
      <c r="J42" s="591">
        <f t="shared" si="2"/>
        <v>-80100</v>
      </c>
      <c r="K42" s="592">
        <f t="shared" si="3"/>
        <v>-8010</v>
      </c>
    </row>
    <row r="43" spans="1:11" x14ac:dyDescent="0.2">
      <c r="A43" s="589" t="s">
        <v>15884</v>
      </c>
      <c r="B43" s="590" t="s">
        <v>15885</v>
      </c>
      <c r="C43" s="591">
        <v>266675</v>
      </c>
      <c r="D43" s="591">
        <v>259007</v>
      </c>
      <c r="E43" s="591">
        <v>561250</v>
      </c>
      <c r="F43" s="591">
        <v>443403</v>
      </c>
      <c r="G43" s="591">
        <v>556683</v>
      </c>
      <c r="H43" s="591">
        <f t="shared" si="0"/>
        <v>-294575</v>
      </c>
      <c r="I43" s="592">
        <f t="shared" si="1"/>
        <v>-110.46217305709196</v>
      </c>
      <c r="J43" s="591">
        <f t="shared" si="2"/>
        <v>4567</v>
      </c>
      <c r="K43" s="592">
        <f t="shared" si="3"/>
        <v>0.81371937639198222</v>
      </c>
    </row>
    <row r="44" spans="1:11" x14ac:dyDescent="0.2">
      <c r="A44" s="589" t="s">
        <v>15886</v>
      </c>
      <c r="B44" s="590" t="s">
        <v>15887</v>
      </c>
      <c r="C44" s="591">
        <v>1391139</v>
      </c>
      <c r="D44" s="591">
        <v>1136338</v>
      </c>
      <c r="E44" s="591">
        <v>6173372</v>
      </c>
      <c r="F44" s="591">
        <v>4029862</v>
      </c>
      <c r="G44" s="591">
        <v>4672122</v>
      </c>
      <c r="H44" s="591">
        <f t="shared" si="0"/>
        <v>-4782233</v>
      </c>
      <c r="I44" s="592">
        <f t="shared" si="1"/>
        <v>-343.76385106017443</v>
      </c>
      <c r="J44" s="591">
        <f t="shared" si="2"/>
        <v>1501250</v>
      </c>
      <c r="K44" s="592">
        <f t="shared" si="3"/>
        <v>24.318152218916989</v>
      </c>
    </row>
    <row r="45" spans="1:11" x14ac:dyDescent="0.2">
      <c r="A45" s="589" t="s">
        <v>15888</v>
      </c>
      <c r="B45" s="590" t="s">
        <v>15889</v>
      </c>
      <c r="C45" s="591">
        <v>534718</v>
      </c>
      <c r="D45" s="591">
        <v>725058</v>
      </c>
      <c r="E45" s="591">
        <v>503605</v>
      </c>
      <c r="F45" s="591">
        <v>14890770</v>
      </c>
      <c r="G45" s="591">
        <v>18611350</v>
      </c>
      <c r="H45" s="591">
        <f t="shared" si="0"/>
        <v>31113</v>
      </c>
      <c r="I45" s="592">
        <f t="shared" si="1"/>
        <v>5.8185810090552401</v>
      </c>
      <c r="J45" s="591">
        <f t="shared" si="2"/>
        <v>-18107745</v>
      </c>
      <c r="K45" s="592">
        <f t="shared" si="3"/>
        <v>-3595.6245470160147</v>
      </c>
    </row>
    <row r="46" spans="1:11" x14ac:dyDescent="0.2">
      <c r="A46" s="589" t="s">
        <v>15890</v>
      </c>
      <c r="B46" s="590" t="s">
        <v>15891</v>
      </c>
      <c r="C46" s="591">
        <v>766924</v>
      </c>
      <c r="D46" s="591">
        <v>1792054</v>
      </c>
      <c r="E46" s="591">
        <v>1171890</v>
      </c>
      <c r="F46" s="591">
        <v>2773301</v>
      </c>
      <c r="G46" s="591">
        <v>1044276</v>
      </c>
      <c r="H46" s="591">
        <f t="shared" si="0"/>
        <v>-404966</v>
      </c>
      <c r="I46" s="592">
        <f t="shared" si="1"/>
        <v>-52.803928420547535</v>
      </c>
      <c r="J46" s="591">
        <f t="shared" si="2"/>
        <v>127614</v>
      </c>
      <c r="K46" s="592">
        <f t="shared" si="3"/>
        <v>10.889588613265751</v>
      </c>
    </row>
    <row r="47" spans="1:11" x14ac:dyDescent="0.2">
      <c r="A47" s="589" t="s">
        <v>15892</v>
      </c>
      <c r="B47" s="590" t="s">
        <v>15893</v>
      </c>
      <c r="C47" s="591">
        <v>0</v>
      </c>
      <c r="D47" s="591">
        <v>0</v>
      </c>
      <c r="E47" s="591">
        <v>0</v>
      </c>
      <c r="F47" s="591">
        <v>175090</v>
      </c>
      <c r="G47" s="591">
        <v>0</v>
      </c>
      <c r="H47" s="591">
        <f t="shared" si="0"/>
        <v>0</v>
      </c>
      <c r="I47" s="592">
        <f t="shared" si="1"/>
        <v>0</v>
      </c>
      <c r="J47" s="591">
        <f t="shared" si="2"/>
        <v>0</v>
      </c>
      <c r="K47" s="592">
        <f t="shared" si="3"/>
        <v>0</v>
      </c>
    </row>
    <row r="48" spans="1:11" x14ac:dyDescent="0.2">
      <c r="A48" s="589" t="s">
        <v>15894</v>
      </c>
      <c r="B48" s="590" t="s">
        <v>15895</v>
      </c>
      <c r="C48" s="591">
        <v>6936404</v>
      </c>
      <c r="D48" s="591">
        <v>5919895</v>
      </c>
      <c r="E48" s="591">
        <v>20790327</v>
      </c>
      <c r="F48" s="591">
        <v>6656254</v>
      </c>
      <c r="G48" s="591">
        <v>5220500</v>
      </c>
      <c r="H48" s="591">
        <f t="shared" si="0"/>
        <v>-13853923</v>
      </c>
      <c r="I48" s="592">
        <f t="shared" si="1"/>
        <v>-199.72774077173128</v>
      </c>
      <c r="J48" s="591">
        <f t="shared" si="2"/>
        <v>15569827</v>
      </c>
      <c r="K48" s="592">
        <f t="shared" si="3"/>
        <v>74.889764841120581</v>
      </c>
    </row>
    <row r="49" spans="1:11" x14ac:dyDescent="0.2">
      <c r="A49" s="589" t="s">
        <v>15896</v>
      </c>
      <c r="B49" s="590" t="s">
        <v>15897</v>
      </c>
      <c r="C49" s="591">
        <v>1204876</v>
      </c>
      <c r="D49" s="591">
        <v>1775858</v>
      </c>
      <c r="E49" s="591">
        <v>1594540</v>
      </c>
      <c r="F49" s="591">
        <v>965976</v>
      </c>
      <c r="G49" s="591">
        <v>272408</v>
      </c>
      <c r="H49" s="591">
        <f t="shared" si="0"/>
        <v>-389664</v>
      </c>
      <c r="I49" s="592">
        <f t="shared" si="1"/>
        <v>-32.340589405050807</v>
      </c>
      <c r="J49" s="591">
        <f t="shared" si="2"/>
        <v>1322132</v>
      </c>
      <c r="K49" s="592">
        <f t="shared" si="3"/>
        <v>82.916201537747568</v>
      </c>
    </row>
    <row r="50" spans="1:11" x14ac:dyDescent="0.2">
      <c r="A50" s="589" t="s">
        <v>15898</v>
      </c>
      <c r="B50" s="590" t="s">
        <v>15899</v>
      </c>
      <c r="C50" s="591">
        <v>2927950</v>
      </c>
      <c r="D50" s="591">
        <v>1349899</v>
      </c>
      <c r="E50" s="591">
        <v>2309706</v>
      </c>
      <c r="F50" s="591">
        <v>725228</v>
      </c>
      <c r="G50" s="591">
        <v>624979</v>
      </c>
      <c r="H50" s="591">
        <f t="shared" si="0"/>
        <v>618244</v>
      </c>
      <c r="I50" s="592">
        <f t="shared" si="1"/>
        <v>21.115251285028773</v>
      </c>
      <c r="J50" s="591">
        <f t="shared" si="2"/>
        <v>1684727</v>
      </c>
      <c r="K50" s="592">
        <f t="shared" si="3"/>
        <v>72.941188185855694</v>
      </c>
    </row>
    <row r="51" spans="1:11" x14ac:dyDescent="0.2">
      <c r="A51" s="589" t="s">
        <v>15900</v>
      </c>
      <c r="B51" s="590" t="s">
        <v>15901</v>
      </c>
      <c r="C51" s="591">
        <v>4773590</v>
      </c>
      <c r="D51" s="591">
        <v>5206510</v>
      </c>
      <c r="E51" s="591">
        <v>4773590</v>
      </c>
      <c r="F51" s="591">
        <v>59786</v>
      </c>
      <c r="G51" s="591">
        <v>5374804</v>
      </c>
      <c r="H51" s="591">
        <f t="shared" si="0"/>
        <v>0</v>
      </c>
      <c r="I51" s="592">
        <f t="shared" si="1"/>
        <v>0</v>
      </c>
      <c r="J51" s="591">
        <f t="shared" si="2"/>
        <v>-601214</v>
      </c>
      <c r="K51" s="592">
        <f t="shared" si="3"/>
        <v>-12.594588140162854</v>
      </c>
    </row>
    <row r="52" spans="1:11" x14ac:dyDescent="0.2">
      <c r="A52" s="589" t="s">
        <v>15902</v>
      </c>
      <c r="B52" s="590" t="s">
        <v>46</v>
      </c>
      <c r="C52" s="591">
        <v>600000</v>
      </c>
      <c r="D52" s="591">
        <v>676496</v>
      </c>
      <c r="E52" s="591">
        <v>2800000</v>
      </c>
      <c r="F52" s="591">
        <v>700000</v>
      </c>
      <c r="G52" s="591">
        <v>600000</v>
      </c>
      <c r="H52" s="591">
        <f t="shared" si="0"/>
        <v>-2200000</v>
      </c>
      <c r="I52" s="592">
        <f t="shared" si="1"/>
        <v>-366.66666666666669</v>
      </c>
      <c r="J52" s="591">
        <f t="shared" si="2"/>
        <v>2200000</v>
      </c>
      <c r="K52" s="592">
        <f t="shared" si="3"/>
        <v>78.571428571428569</v>
      </c>
    </row>
    <row r="53" spans="1:11" x14ac:dyDescent="0.2">
      <c r="A53" s="589" t="s">
        <v>15903</v>
      </c>
      <c r="B53" s="590" t="s">
        <v>15897</v>
      </c>
      <c r="C53" s="591">
        <v>19635600</v>
      </c>
      <c r="D53" s="591">
        <v>16993865</v>
      </c>
      <c r="E53" s="591">
        <v>20052432</v>
      </c>
      <c r="F53" s="591">
        <v>10073613</v>
      </c>
      <c r="G53" s="591">
        <v>20722982</v>
      </c>
      <c r="H53" s="591">
        <f t="shared" si="0"/>
        <v>-416832</v>
      </c>
      <c r="I53" s="592">
        <f t="shared" si="1"/>
        <v>-2.1228381103709588</v>
      </c>
      <c r="J53" s="591">
        <f t="shared" si="2"/>
        <v>-670550</v>
      </c>
      <c r="K53" s="592">
        <f t="shared" si="3"/>
        <v>-3.3439834130842585</v>
      </c>
    </row>
    <row r="54" spans="1:11" x14ac:dyDescent="0.2">
      <c r="A54" s="589" t="s">
        <v>15904</v>
      </c>
      <c r="B54" s="590" t="s">
        <v>15899</v>
      </c>
      <c r="C54" s="591">
        <v>97215936</v>
      </c>
      <c r="D54" s="591">
        <v>173959468</v>
      </c>
      <c r="E54" s="591">
        <v>98512242</v>
      </c>
      <c r="F54" s="591">
        <v>80237184</v>
      </c>
      <c r="G54" s="591">
        <v>108523387</v>
      </c>
      <c r="H54" s="591">
        <f t="shared" si="0"/>
        <v>-1296306</v>
      </c>
      <c r="I54" s="592">
        <f t="shared" si="1"/>
        <v>-1.3334295315533453</v>
      </c>
      <c r="J54" s="591">
        <f t="shared" si="2"/>
        <v>-10011145</v>
      </c>
      <c r="K54" s="592">
        <f t="shared" si="3"/>
        <v>-10.162335966325891</v>
      </c>
    </row>
    <row r="55" spans="1:11" x14ac:dyDescent="0.2">
      <c r="A55" s="589" t="s">
        <v>15905</v>
      </c>
      <c r="B55" s="590" t="s">
        <v>15901</v>
      </c>
      <c r="C55" s="591">
        <v>22406875</v>
      </c>
      <c r="D55" s="591">
        <v>56792552</v>
      </c>
      <c r="E55" s="591">
        <v>23793231</v>
      </c>
      <c r="F55" s="591">
        <v>23476710</v>
      </c>
      <c r="G55" s="591">
        <v>11373587</v>
      </c>
      <c r="H55" s="591">
        <f t="shared" si="0"/>
        <v>-1386356</v>
      </c>
      <c r="I55" s="592">
        <f t="shared" si="1"/>
        <v>-6.187190315472372</v>
      </c>
      <c r="J55" s="591">
        <f t="shared" si="2"/>
        <v>12419644</v>
      </c>
      <c r="K55" s="592">
        <f t="shared" si="3"/>
        <v>52.19822394024586</v>
      </c>
    </row>
    <row r="56" spans="1:11" x14ac:dyDescent="0.2">
      <c r="A56" s="589" t="s">
        <v>15906</v>
      </c>
      <c r="B56" s="590" t="s">
        <v>46</v>
      </c>
      <c r="C56" s="591">
        <v>1046881</v>
      </c>
      <c r="D56" s="591">
        <v>1369248</v>
      </c>
      <c r="E56" s="591">
        <v>5911503</v>
      </c>
      <c r="F56" s="591">
        <v>762018</v>
      </c>
      <c r="G56" s="591">
        <v>1123364</v>
      </c>
      <c r="H56" s="591">
        <f t="shared" si="0"/>
        <v>-4864622</v>
      </c>
      <c r="I56" s="592">
        <f t="shared" si="1"/>
        <v>-464.67764722064874</v>
      </c>
      <c r="J56" s="591">
        <f t="shared" si="2"/>
        <v>4788139</v>
      </c>
      <c r="K56" s="592">
        <f t="shared" si="3"/>
        <v>80.996981647476119</v>
      </c>
    </row>
    <row r="57" spans="1:11" x14ac:dyDescent="0.2">
      <c r="A57" s="589" t="s">
        <v>15907</v>
      </c>
      <c r="B57" s="590" t="s">
        <v>15908</v>
      </c>
      <c r="C57" s="591">
        <v>30645172</v>
      </c>
      <c r="D57" s="591">
        <v>33142335</v>
      </c>
      <c r="E57" s="591">
        <v>31462336</v>
      </c>
      <c r="F57" s="591">
        <v>32023681</v>
      </c>
      <c r="G57" s="591">
        <v>31285572</v>
      </c>
      <c r="H57" s="591">
        <f t="shared" si="0"/>
        <v>-817164</v>
      </c>
      <c r="I57" s="592">
        <f t="shared" si="1"/>
        <v>-2.6665342260111968</v>
      </c>
      <c r="J57" s="591">
        <f t="shared" si="2"/>
        <v>176764</v>
      </c>
      <c r="K57" s="592">
        <f t="shared" si="3"/>
        <v>0.56182732267559532</v>
      </c>
    </row>
    <row r="58" spans="1:11" x14ac:dyDescent="0.2">
      <c r="A58" s="589" t="s">
        <v>15909</v>
      </c>
      <c r="B58" s="590" t="s">
        <v>15910</v>
      </c>
      <c r="C58" s="591">
        <v>24437307</v>
      </c>
      <c r="D58" s="591">
        <v>23378918</v>
      </c>
      <c r="E58" s="591">
        <v>23711044</v>
      </c>
      <c r="F58" s="591">
        <v>23694377</v>
      </c>
      <c r="G58" s="591">
        <v>23771442</v>
      </c>
      <c r="H58" s="591">
        <f t="shared" si="0"/>
        <v>726263</v>
      </c>
      <c r="I58" s="592">
        <f t="shared" si="1"/>
        <v>2.9719436761178306</v>
      </c>
      <c r="J58" s="591">
        <f t="shared" si="2"/>
        <v>-60398</v>
      </c>
      <c r="K58" s="592">
        <f t="shared" si="3"/>
        <v>-0.25472518207127448</v>
      </c>
    </row>
    <row r="59" spans="1:11" x14ac:dyDescent="0.2">
      <c r="A59" s="589" t="s">
        <v>15911</v>
      </c>
      <c r="B59" s="590" t="s">
        <v>15912</v>
      </c>
      <c r="C59" s="591">
        <v>9722466</v>
      </c>
      <c r="D59" s="591">
        <v>10932585</v>
      </c>
      <c r="E59" s="591">
        <v>9737790</v>
      </c>
      <c r="F59" s="591">
        <v>9995979</v>
      </c>
      <c r="G59" s="591">
        <v>9965858</v>
      </c>
      <c r="H59" s="591">
        <f t="shared" si="0"/>
        <v>-15324</v>
      </c>
      <c r="I59" s="592">
        <f t="shared" si="1"/>
        <v>-0.15761433364745117</v>
      </c>
      <c r="J59" s="591">
        <f t="shared" si="2"/>
        <v>-228068</v>
      </c>
      <c r="K59" s="592">
        <f t="shared" si="3"/>
        <v>-2.3420919941793774</v>
      </c>
    </row>
    <row r="60" spans="1:11" x14ac:dyDescent="0.2">
      <c r="A60" s="589" t="s">
        <v>15913</v>
      </c>
      <c r="B60" s="590" t="s">
        <v>15914</v>
      </c>
      <c r="C60" s="591">
        <v>16433456</v>
      </c>
      <c r="D60" s="591">
        <v>16543785</v>
      </c>
      <c r="E60" s="591">
        <v>16313754</v>
      </c>
      <c r="F60" s="591">
        <v>15985731</v>
      </c>
      <c r="G60" s="591">
        <v>16435591</v>
      </c>
      <c r="H60" s="591">
        <f t="shared" si="0"/>
        <v>119702</v>
      </c>
      <c r="I60" s="592">
        <f t="shared" si="1"/>
        <v>0.72840429913220928</v>
      </c>
      <c r="J60" s="591">
        <f t="shared" si="2"/>
        <v>-121837</v>
      </c>
      <c r="K60" s="592">
        <f t="shared" si="3"/>
        <v>-0.7468360746398407</v>
      </c>
    </row>
    <row r="61" spans="1:11" x14ac:dyDescent="0.2">
      <c r="A61" s="589" t="s">
        <v>15915</v>
      </c>
      <c r="B61" s="590" t="s">
        <v>15916</v>
      </c>
      <c r="C61" s="591">
        <v>5360047</v>
      </c>
      <c r="D61" s="591">
        <v>9986554</v>
      </c>
      <c r="E61" s="591">
        <v>10303061</v>
      </c>
      <c r="F61" s="591">
        <v>10595559</v>
      </c>
      <c r="G61" s="591">
        <v>9912766</v>
      </c>
      <c r="H61" s="591">
        <f t="shared" si="0"/>
        <v>-4943014</v>
      </c>
      <c r="I61" s="592">
        <f t="shared" si="1"/>
        <v>-92.219601805730434</v>
      </c>
      <c r="J61" s="591">
        <f t="shared" si="2"/>
        <v>390295</v>
      </c>
      <c r="K61" s="592">
        <f t="shared" si="3"/>
        <v>3.7881460664942197</v>
      </c>
    </row>
    <row r="62" spans="1:11" x14ac:dyDescent="0.2">
      <c r="A62" s="589" t="s">
        <v>15917</v>
      </c>
      <c r="B62" s="590" t="s">
        <v>15918</v>
      </c>
      <c r="C62" s="591">
        <v>3244325</v>
      </c>
      <c r="D62" s="591">
        <v>2587751</v>
      </c>
      <c r="E62" s="591">
        <v>3997978</v>
      </c>
      <c r="F62" s="591">
        <v>1956033</v>
      </c>
      <c r="G62" s="591">
        <v>2463452</v>
      </c>
      <c r="H62" s="591">
        <f t="shared" si="0"/>
        <v>-753653</v>
      </c>
      <c r="I62" s="592">
        <f t="shared" si="1"/>
        <v>-23.229886031763154</v>
      </c>
      <c r="J62" s="591">
        <f t="shared" si="2"/>
        <v>1534526</v>
      </c>
      <c r="K62" s="592">
        <f t="shared" si="3"/>
        <v>38.382552380228205</v>
      </c>
    </row>
    <row r="63" spans="1:11" x14ac:dyDescent="0.2">
      <c r="A63" s="589" t="s">
        <v>15919</v>
      </c>
      <c r="B63" s="590" t="s">
        <v>15920</v>
      </c>
      <c r="C63" s="591">
        <v>63316339</v>
      </c>
      <c r="D63" s="591">
        <v>57614234</v>
      </c>
      <c r="E63" s="591">
        <v>36619134</v>
      </c>
      <c r="F63" s="591">
        <v>60336304</v>
      </c>
      <c r="G63" s="591">
        <v>56435968</v>
      </c>
      <c r="H63" s="591">
        <f t="shared" si="0"/>
        <v>26697205</v>
      </c>
      <c r="I63" s="592">
        <f t="shared" si="1"/>
        <v>42.164795725160296</v>
      </c>
      <c r="J63" s="591">
        <f t="shared" si="2"/>
        <v>-19816834</v>
      </c>
      <c r="K63" s="592">
        <f t="shared" si="3"/>
        <v>-54.116064022704634</v>
      </c>
    </row>
    <row r="64" spans="1:11" x14ac:dyDescent="0.2">
      <c r="A64" s="589" t="s">
        <v>15921</v>
      </c>
      <c r="B64" s="590" t="s">
        <v>15922</v>
      </c>
      <c r="C64" s="591">
        <v>713730</v>
      </c>
      <c r="D64" s="591">
        <v>146765</v>
      </c>
      <c r="E64" s="591">
        <v>3584</v>
      </c>
      <c r="F64" s="591">
        <v>37189</v>
      </c>
      <c r="G64" s="591">
        <v>2300</v>
      </c>
      <c r="H64" s="591">
        <f t="shared" si="0"/>
        <v>710146</v>
      </c>
      <c r="I64" s="592">
        <f t="shared" si="1"/>
        <v>99.497849326776233</v>
      </c>
      <c r="J64" s="591">
        <f t="shared" si="2"/>
        <v>1284</v>
      </c>
      <c r="K64" s="592">
        <f t="shared" si="3"/>
        <v>35.825892857142854</v>
      </c>
    </row>
    <row r="65" spans="1:11" x14ac:dyDescent="0.2">
      <c r="A65" s="589" t="s">
        <v>15923</v>
      </c>
      <c r="B65" s="590" t="s">
        <v>15924</v>
      </c>
      <c r="C65" s="591">
        <v>25100</v>
      </c>
      <c r="D65" s="591">
        <v>1649</v>
      </c>
      <c r="E65" s="591">
        <v>0</v>
      </c>
      <c r="F65" s="591">
        <v>2600</v>
      </c>
      <c r="G65" s="591">
        <v>0</v>
      </c>
      <c r="H65" s="591">
        <f t="shared" si="0"/>
        <v>25100</v>
      </c>
      <c r="I65" s="592">
        <f t="shared" si="1"/>
        <v>100</v>
      </c>
      <c r="J65" s="591">
        <f t="shared" si="2"/>
        <v>0</v>
      </c>
      <c r="K65" s="592">
        <f t="shared" si="3"/>
        <v>0</v>
      </c>
    </row>
    <row r="66" spans="1:11" x14ac:dyDescent="0.2">
      <c r="A66" s="589" t="s">
        <v>15925</v>
      </c>
      <c r="B66" s="590" t="s">
        <v>15926</v>
      </c>
      <c r="C66" s="591">
        <v>0</v>
      </c>
      <c r="D66" s="591">
        <v>1008317</v>
      </c>
      <c r="E66" s="591">
        <v>0</v>
      </c>
      <c r="F66" s="591">
        <v>0</v>
      </c>
      <c r="G66" s="591">
        <v>0</v>
      </c>
      <c r="H66" s="591">
        <f t="shared" si="0"/>
        <v>0</v>
      </c>
      <c r="I66" s="592">
        <f t="shared" si="1"/>
        <v>0</v>
      </c>
      <c r="J66" s="591">
        <f t="shared" si="2"/>
        <v>0</v>
      </c>
      <c r="K66" s="592">
        <f t="shared" si="3"/>
        <v>0</v>
      </c>
    </row>
    <row r="67" spans="1:11" x14ac:dyDescent="0.2">
      <c r="A67" s="589" t="s">
        <v>15927</v>
      </c>
      <c r="B67" s="590" t="s">
        <v>15928</v>
      </c>
      <c r="C67" s="591">
        <v>0</v>
      </c>
      <c r="D67" s="591">
        <v>0</v>
      </c>
      <c r="E67" s="591">
        <v>567500</v>
      </c>
      <c r="F67" s="591">
        <v>644771</v>
      </c>
      <c r="G67" s="591">
        <v>707627</v>
      </c>
      <c r="H67" s="591">
        <f t="shared" si="0"/>
        <v>-567500</v>
      </c>
      <c r="I67" s="592">
        <f t="shared" si="1"/>
        <v>0</v>
      </c>
      <c r="J67" s="591">
        <f t="shared" si="2"/>
        <v>-140127</v>
      </c>
      <c r="K67" s="592">
        <f t="shared" si="3"/>
        <v>-24.691982378854625</v>
      </c>
    </row>
    <row r="68" spans="1:11" x14ac:dyDescent="0.2">
      <c r="A68" s="589" t="s">
        <v>15929</v>
      </c>
      <c r="B68" s="590" t="s">
        <v>15930</v>
      </c>
      <c r="C68" s="591">
        <v>19582734</v>
      </c>
      <c r="D68" s="591">
        <v>13298624</v>
      </c>
      <c r="E68" s="591">
        <v>11775712</v>
      </c>
      <c r="F68" s="591">
        <v>16030374</v>
      </c>
      <c r="G68" s="591">
        <v>13329945</v>
      </c>
      <c r="H68" s="591">
        <f t="shared" si="0"/>
        <v>7807022</v>
      </c>
      <c r="I68" s="592">
        <f t="shared" si="1"/>
        <v>39.86686435101452</v>
      </c>
      <c r="J68" s="591">
        <f t="shared" si="2"/>
        <v>-1554233</v>
      </c>
      <c r="K68" s="592">
        <f t="shared" si="3"/>
        <v>-13.19863291493542</v>
      </c>
    </row>
    <row r="69" spans="1:11" x14ac:dyDescent="0.2">
      <c r="A69" s="589" t="s">
        <v>15931</v>
      </c>
      <c r="B69" s="590" t="s">
        <v>15932</v>
      </c>
      <c r="C69" s="591">
        <v>7180147</v>
      </c>
      <c r="D69" s="591">
        <v>7485342</v>
      </c>
      <c r="E69" s="591">
        <v>7830795</v>
      </c>
      <c r="F69" s="591">
        <v>9540394</v>
      </c>
      <c r="G69" s="591">
        <v>7355575</v>
      </c>
      <c r="H69" s="591">
        <f t="shared" si="0"/>
        <v>-650648</v>
      </c>
      <c r="I69" s="592">
        <f t="shared" si="1"/>
        <v>-9.0617643343513716</v>
      </c>
      <c r="J69" s="591">
        <f t="shared" si="2"/>
        <v>475220</v>
      </c>
      <c r="K69" s="592">
        <f t="shared" si="3"/>
        <v>6.0686047840608772</v>
      </c>
    </row>
    <row r="70" spans="1:11" x14ac:dyDescent="0.2">
      <c r="A70" s="589" t="s">
        <v>15933</v>
      </c>
      <c r="B70" s="590" t="s">
        <v>15934</v>
      </c>
      <c r="C70" s="591">
        <v>25839461</v>
      </c>
      <c r="D70" s="591">
        <v>44302407</v>
      </c>
      <c r="E70" s="591">
        <v>0</v>
      </c>
      <c r="F70" s="591">
        <v>0</v>
      </c>
      <c r="G70" s="591">
        <v>0</v>
      </c>
      <c r="H70" s="591">
        <f t="shared" ref="H70:H133" si="4">C70-E70</f>
        <v>25839461</v>
      </c>
      <c r="I70" s="592">
        <f t="shared" ref="I70:I133" si="5">IFERROR((H70*100)/C70,0)</f>
        <v>100</v>
      </c>
      <c r="J70" s="591">
        <f t="shared" ref="J70:J133" si="6">E70-G70</f>
        <v>0</v>
      </c>
      <c r="K70" s="592">
        <f t="shared" ref="K70:K133" si="7">IFERROR((J70*100)/E70,0)</f>
        <v>0</v>
      </c>
    </row>
    <row r="71" spans="1:11" x14ac:dyDescent="0.2">
      <c r="A71" s="589" t="s">
        <v>15935</v>
      </c>
      <c r="B71" s="590" t="s">
        <v>15859</v>
      </c>
      <c r="C71" s="591">
        <v>63129819</v>
      </c>
      <c r="D71" s="591">
        <v>43992491</v>
      </c>
      <c r="E71" s="591">
        <v>0</v>
      </c>
      <c r="F71" s="591">
        <v>0</v>
      </c>
      <c r="G71" s="591">
        <v>0</v>
      </c>
      <c r="H71" s="591">
        <f t="shared" si="4"/>
        <v>63129819</v>
      </c>
      <c r="I71" s="592">
        <f t="shared" si="5"/>
        <v>100</v>
      </c>
      <c r="J71" s="591">
        <f t="shared" si="6"/>
        <v>0</v>
      </c>
      <c r="K71" s="592">
        <f t="shared" si="7"/>
        <v>0</v>
      </c>
    </row>
    <row r="72" spans="1:11" x14ac:dyDescent="0.2">
      <c r="A72" s="589" t="s">
        <v>15936</v>
      </c>
      <c r="B72" s="590" t="s">
        <v>15937</v>
      </c>
      <c r="C72" s="591">
        <v>950920</v>
      </c>
      <c r="D72" s="591">
        <v>541593</v>
      </c>
      <c r="E72" s="591">
        <v>0</v>
      </c>
      <c r="F72" s="591">
        <v>0</v>
      </c>
      <c r="G72" s="591">
        <v>0</v>
      </c>
      <c r="H72" s="591">
        <f t="shared" si="4"/>
        <v>950920</v>
      </c>
      <c r="I72" s="592">
        <f t="shared" si="5"/>
        <v>100</v>
      </c>
      <c r="J72" s="591">
        <f t="shared" si="6"/>
        <v>0</v>
      </c>
      <c r="K72" s="592">
        <f t="shared" si="7"/>
        <v>0</v>
      </c>
    </row>
    <row r="73" spans="1:11" x14ac:dyDescent="0.2">
      <c r="A73" s="589" t="s">
        <v>15938</v>
      </c>
      <c r="B73" s="590" t="s">
        <v>15939</v>
      </c>
      <c r="C73" s="591">
        <v>10843452</v>
      </c>
      <c r="D73" s="591">
        <v>12510523</v>
      </c>
      <c r="E73" s="591">
        <v>0</v>
      </c>
      <c r="F73" s="591">
        <v>0</v>
      </c>
      <c r="G73" s="591">
        <v>0</v>
      </c>
      <c r="H73" s="591">
        <f t="shared" si="4"/>
        <v>10843452</v>
      </c>
      <c r="I73" s="592">
        <f t="shared" si="5"/>
        <v>100</v>
      </c>
      <c r="J73" s="591">
        <f t="shared" si="6"/>
        <v>0</v>
      </c>
      <c r="K73" s="592">
        <f t="shared" si="7"/>
        <v>0</v>
      </c>
    </row>
    <row r="74" spans="1:11" x14ac:dyDescent="0.2">
      <c r="A74" s="589" t="s">
        <v>15940</v>
      </c>
      <c r="B74" s="590" t="s">
        <v>15941</v>
      </c>
      <c r="C74" s="591">
        <v>3051787</v>
      </c>
      <c r="D74" s="591">
        <v>143018</v>
      </c>
      <c r="E74" s="591">
        <v>0</v>
      </c>
      <c r="F74" s="591">
        <v>0</v>
      </c>
      <c r="G74" s="591">
        <v>0</v>
      </c>
      <c r="H74" s="591">
        <f t="shared" si="4"/>
        <v>3051787</v>
      </c>
      <c r="I74" s="592">
        <f t="shared" si="5"/>
        <v>100</v>
      </c>
      <c r="J74" s="591">
        <f t="shared" si="6"/>
        <v>0</v>
      </c>
      <c r="K74" s="592">
        <f t="shared" si="7"/>
        <v>0</v>
      </c>
    </row>
    <row r="75" spans="1:11" x14ac:dyDescent="0.2">
      <c r="A75" s="589" t="s">
        <v>15942</v>
      </c>
      <c r="B75" s="590" t="s">
        <v>15934</v>
      </c>
      <c r="C75" s="593">
        <v>0</v>
      </c>
      <c r="D75" s="593">
        <v>0</v>
      </c>
      <c r="E75" s="593">
        <v>27614942</v>
      </c>
      <c r="F75" s="593">
        <v>24860117</v>
      </c>
      <c r="G75" s="593">
        <v>23504922</v>
      </c>
      <c r="H75" s="591">
        <f t="shared" si="4"/>
        <v>-27614942</v>
      </c>
      <c r="I75" s="594">
        <f t="shared" si="5"/>
        <v>0</v>
      </c>
      <c r="J75" s="591">
        <f t="shared" si="6"/>
        <v>4110020</v>
      </c>
      <c r="K75" s="592">
        <f t="shared" si="7"/>
        <v>14.883319327630671</v>
      </c>
    </row>
    <row r="76" spans="1:11" x14ac:dyDescent="0.2">
      <c r="A76" s="589" t="s">
        <v>15943</v>
      </c>
      <c r="B76" s="590" t="s">
        <v>15944</v>
      </c>
      <c r="C76" s="593">
        <v>0</v>
      </c>
      <c r="D76" s="593">
        <v>0</v>
      </c>
      <c r="E76" s="593">
        <v>0</v>
      </c>
      <c r="F76" s="593">
        <v>32266</v>
      </c>
      <c r="G76" s="593">
        <v>0</v>
      </c>
      <c r="H76" s="591">
        <f t="shared" si="4"/>
        <v>0</v>
      </c>
      <c r="I76" s="594">
        <f t="shared" si="5"/>
        <v>0</v>
      </c>
      <c r="J76" s="591">
        <f t="shared" si="6"/>
        <v>0</v>
      </c>
      <c r="K76" s="592">
        <f t="shared" si="7"/>
        <v>0</v>
      </c>
    </row>
    <row r="77" spans="1:11" x14ac:dyDescent="0.2">
      <c r="A77" s="589" t="s">
        <v>15945</v>
      </c>
      <c r="B77" s="590" t="s">
        <v>15859</v>
      </c>
      <c r="C77" s="591">
        <v>0</v>
      </c>
      <c r="D77" s="591">
        <v>0</v>
      </c>
      <c r="E77" s="591">
        <v>35326945</v>
      </c>
      <c r="F77" s="591">
        <v>33381884</v>
      </c>
      <c r="G77" s="591">
        <v>24638877</v>
      </c>
      <c r="H77" s="591">
        <f t="shared" si="4"/>
        <v>-35326945</v>
      </c>
      <c r="I77" s="592">
        <f t="shared" si="5"/>
        <v>0</v>
      </c>
      <c r="J77" s="591">
        <f t="shared" si="6"/>
        <v>10688068</v>
      </c>
      <c r="K77" s="595">
        <f t="shared" si="7"/>
        <v>30.254719166913528</v>
      </c>
    </row>
    <row r="78" spans="1:11" x14ac:dyDescent="0.2">
      <c r="A78" s="589" t="s">
        <v>15946</v>
      </c>
      <c r="B78" s="590" t="s">
        <v>15937</v>
      </c>
      <c r="C78" s="591">
        <v>0</v>
      </c>
      <c r="D78" s="591">
        <v>0</v>
      </c>
      <c r="E78" s="591">
        <v>483494</v>
      </c>
      <c r="F78" s="591">
        <v>243226</v>
      </c>
      <c r="G78" s="591">
        <v>169275</v>
      </c>
      <c r="H78" s="591">
        <f t="shared" si="4"/>
        <v>-483494</v>
      </c>
      <c r="I78" s="592">
        <f t="shared" si="5"/>
        <v>0</v>
      </c>
      <c r="J78" s="591">
        <f t="shared" si="6"/>
        <v>314219</v>
      </c>
      <c r="K78" s="595">
        <f t="shared" si="7"/>
        <v>64.9892242716559</v>
      </c>
    </row>
    <row r="79" spans="1:11" x14ac:dyDescent="0.2">
      <c r="A79" s="589" t="s">
        <v>15947</v>
      </c>
      <c r="B79" s="590" t="s">
        <v>15939</v>
      </c>
      <c r="C79" s="591">
        <v>0</v>
      </c>
      <c r="D79" s="591">
        <v>0</v>
      </c>
      <c r="E79" s="591">
        <v>13556414</v>
      </c>
      <c r="F79" s="591">
        <v>16187674</v>
      </c>
      <c r="G79" s="591">
        <v>15112477</v>
      </c>
      <c r="H79" s="591">
        <f t="shared" si="4"/>
        <v>-13556414</v>
      </c>
      <c r="I79" s="592">
        <f t="shared" si="5"/>
        <v>0</v>
      </c>
      <c r="J79" s="591">
        <f t="shared" si="6"/>
        <v>-1556063</v>
      </c>
      <c r="K79" s="595">
        <f t="shared" si="7"/>
        <v>-11.478426374408453</v>
      </c>
    </row>
    <row r="80" spans="1:11" x14ac:dyDescent="0.2">
      <c r="A80" s="589" t="s">
        <v>15948</v>
      </c>
      <c r="B80" s="590" t="s">
        <v>15941</v>
      </c>
      <c r="C80" s="591">
        <v>0</v>
      </c>
      <c r="D80" s="591">
        <v>0</v>
      </c>
      <c r="E80" s="591">
        <v>5000</v>
      </c>
      <c r="F80" s="591">
        <v>39684</v>
      </c>
      <c r="G80" s="591">
        <v>2358061</v>
      </c>
      <c r="H80" s="591">
        <f t="shared" si="4"/>
        <v>-5000</v>
      </c>
      <c r="I80" s="592">
        <f t="shared" si="5"/>
        <v>0</v>
      </c>
      <c r="J80" s="591">
        <f t="shared" si="6"/>
        <v>-2353061</v>
      </c>
      <c r="K80" s="595">
        <f t="shared" si="7"/>
        <v>-47061.22</v>
      </c>
    </row>
    <row r="81" spans="1:11" x14ac:dyDescent="0.2">
      <c r="A81" s="596" t="s">
        <v>15949</v>
      </c>
      <c r="B81" s="578" t="s">
        <v>15950</v>
      </c>
      <c r="C81" s="597">
        <v>11382629</v>
      </c>
      <c r="D81" s="597">
        <v>14178877</v>
      </c>
      <c r="E81" s="597">
        <v>11970925</v>
      </c>
      <c r="F81" s="597">
        <v>15079178</v>
      </c>
      <c r="G81" s="597">
        <v>15269034</v>
      </c>
      <c r="H81" s="597">
        <f t="shared" si="4"/>
        <v>-588296</v>
      </c>
      <c r="I81" s="595">
        <f t="shared" si="5"/>
        <v>-5.1683666400793697</v>
      </c>
      <c r="J81" s="597">
        <f t="shared" si="6"/>
        <v>-3298109</v>
      </c>
      <c r="K81" s="595">
        <f t="shared" si="7"/>
        <v>-27.550995432683774</v>
      </c>
    </row>
    <row r="82" spans="1:11" x14ac:dyDescent="0.2">
      <c r="A82" s="596" t="s">
        <v>15951</v>
      </c>
      <c r="B82" s="578" t="s">
        <v>15859</v>
      </c>
      <c r="C82" s="597">
        <v>46505140</v>
      </c>
      <c r="D82" s="597">
        <v>62841818</v>
      </c>
      <c r="E82" s="597">
        <v>13030004</v>
      </c>
      <c r="F82" s="597">
        <v>40768117</v>
      </c>
      <c r="G82" s="597">
        <v>39394461</v>
      </c>
      <c r="H82" s="597">
        <f t="shared" si="4"/>
        <v>33475136</v>
      </c>
      <c r="I82" s="595">
        <f t="shared" si="5"/>
        <v>71.981583111028158</v>
      </c>
      <c r="J82" s="597">
        <f t="shared" si="6"/>
        <v>-26364457</v>
      </c>
      <c r="K82" s="595">
        <f t="shared" si="7"/>
        <v>-202.33652269024628</v>
      </c>
    </row>
    <row r="83" spans="1:11" x14ac:dyDescent="0.2">
      <c r="A83" s="596" t="s">
        <v>15952</v>
      </c>
      <c r="B83" s="578" t="s">
        <v>15937</v>
      </c>
      <c r="C83" s="597">
        <v>507300</v>
      </c>
      <c r="D83" s="597">
        <v>285802</v>
      </c>
      <c r="E83" s="597">
        <v>394550</v>
      </c>
      <c r="F83" s="597">
        <v>100427</v>
      </c>
      <c r="G83" s="597">
        <v>142183</v>
      </c>
      <c r="H83" s="597">
        <f t="shared" si="4"/>
        <v>112750</v>
      </c>
      <c r="I83" s="595">
        <f t="shared" si="5"/>
        <v>22.225507589197715</v>
      </c>
      <c r="J83" s="597">
        <f t="shared" si="6"/>
        <v>252367</v>
      </c>
      <c r="K83" s="595">
        <f t="shared" si="7"/>
        <v>63.963249271321757</v>
      </c>
    </row>
    <row r="84" spans="1:11" x14ac:dyDescent="0.2">
      <c r="A84" s="596" t="s">
        <v>15953</v>
      </c>
      <c r="B84" s="578" t="s">
        <v>15939</v>
      </c>
      <c r="C84" s="597">
        <v>2002644</v>
      </c>
      <c r="D84" s="597">
        <v>2482254</v>
      </c>
      <c r="E84" s="597">
        <v>1298407</v>
      </c>
      <c r="F84" s="597">
        <v>819486</v>
      </c>
      <c r="G84" s="597">
        <v>878197</v>
      </c>
      <c r="H84" s="597">
        <f t="shared" si="4"/>
        <v>704237</v>
      </c>
      <c r="I84" s="595">
        <f t="shared" si="5"/>
        <v>35.165361392239461</v>
      </c>
      <c r="J84" s="597">
        <f t="shared" si="6"/>
        <v>420210</v>
      </c>
      <c r="K84" s="595">
        <f t="shared" si="7"/>
        <v>32.363503893617334</v>
      </c>
    </row>
    <row r="85" spans="1:11" x14ac:dyDescent="0.2">
      <c r="A85" s="596" t="s">
        <v>15954</v>
      </c>
      <c r="B85" s="578" t="s">
        <v>15941</v>
      </c>
      <c r="C85" s="597">
        <v>592286</v>
      </c>
      <c r="D85" s="597">
        <v>918775</v>
      </c>
      <c r="E85" s="597">
        <v>231593</v>
      </c>
      <c r="F85" s="597">
        <v>447483</v>
      </c>
      <c r="G85" s="597">
        <v>256826</v>
      </c>
      <c r="H85" s="597">
        <f t="shared" si="4"/>
        <v>360693</v>
      </c>
      <c r="I85" s="595">
        <f t="shared" si="5"/>
        <v>60.898451086130684</v>
      </c>
      <c r="J85" s="597">
        <f t="shared" si="6"/>
        <v>-25233</v>
      </c>
      <c r="K85" s="595">
        <f t="shared" si="7"/>
        <v>-10.895407028709849</v>
      </c>
    </row>
    <row r="86" spans="1:11" x14ac:dyDescent="0.2">
      <c r="A86" s="596" t="s">
        <v>15955</v>
      </c>
      <c r="B86" s="578" t="s">
        <v>15956</v>
      </c>
      <c r="C86" s="597">
        <v>12000</v>
      </c>
      <c r="D86" s="597">
        <v>24349</v>
      </c>
      <c r="E86" s="597">
        <v>28000</v>
      </c>
      <c r="F86" s="597">
        <v>35961</v>
      </c>
      <c r="G86" s="597">
        <v>8500</v>
      </c>
      <c r="H86" s="597">
        <f t="shared" si="4"/>
        <v>-16000</v>
      </c>
      <c r="I86" s="595">
        <f t="shared" si="5"/>
        <v>-133.33333333333334</v>
      </c>
      <c r="J86" s="597">
        <f t="shared" si="6"/>
        <v>19500</v>
      </c>
      <c r="K86" s="595">
        <f t="shared" si="7"/>
        <v>69.642857142857139</v>
      </c>
    </row>
    <row r="87" spans="1:11" x14ac:dyDescent="0.2">
      <c r="A87" s="596" t="s">
        <v>15957</v>
      </c>
      <c r="B87" s="578" t="s">
        <v>15958</v>
      </c>
      <c r="C87" s="597">
        <v>710692</v>
      </c>
      <c r="D87" s="597">
        <v>428513</v>
      </c>
      <c r="E87" s="597">
        <v>582926</v>
      </c>
      <c r="F87" s="597">
        <v>294352</v>
      </c>
      <c r="G87" s="597">
        <v>380514</v>
      </c>
      <c r="H87" s="597">
        <f t="shared" si="4"/>
        <v>127766</v>
      </c>
      <c r="I87" s="595">
        <f t="shared" si="5"/>
        <v>17.977689350661045</v>
      </c>
      <c r="J87" s="597">
        <f t="shared" si="6"/>
        <v>202412</v>
      </c>
      <c r="K87" s="595">
        <f t="shared" si="7"/>
        <v>34.723446886911887</v>
      </c>
    </row>
    <row r="88" spans="1:11" x14ac:dyDescent="0.2">
      <c r="A88" s="596" t="s">
        <v>15959</v>
      </c>
      <c r="B88" s="578" t="s">
        <v>15960</v>
      </c>
      <c r="C88" s="597">
        <v>5673487</v>
      </c>
      <c r="D88" s="597">
        <v>12833565</v>
      </c>
      <c r="E88" s="597">
        <v>10703476</v>
      </c>
      <c r="F88" s="597">
        <v>4524345</v>
      </c>
      <c r="G88" s="597">
        <v>18733607</v>
      </c>
      <c r="H88" s="597">
        <f t="shared" si="4"/>
        <v>-5029989</v>
      </c>
      <c r="I88" s="595">
        <f t="shared" si="5"/>
        <v>-88.657804274514064</v>
      </c>
      <c r="J88" s="597">
        <f t="shared" si="6"/>
        <v>-8030131</v>
      </c>
      <c r="K88" s="595">
        <f t="shared" si="7"/>
        <v>-75.023581124487038</v>
      </c>
    </row>
    <row r="89" spans="1:11" x14ac:dyDescent="0.2">
      <c r="A89" s="596" t="s">
        <v>15961</v>
      </c>
      <c r="B89" s="578" t="s">
        <v>15962</v>
      </c>
      <c r="C89" s="597">
        <v>0</v>
      </c>
      <c r="D89" s="597">
        <v>0</v>
      </c>
      <c r="E89" s="597">
        <v>0</v>
      </c>
      <c r="F89" s="597">
        <v>0</v>
      </c>
      <c r="G89" s="597">
        <v>5417</v>
      </c>
      <c r="H89" s="597">
        <f t="shared" si="4"/>
        <v>0</v>
      </c>
      <c r="I89" s="595">
        <f t="shared" si="5"/>
        <v>0</v>
      </c>
      <c r="J89" s="597">
        <f t="shared" si="6"/>
        <v>-5417</v>
      </c>
      <c r="K89" s="595">
        <f t="shared" si="7"/>
        <v>0</v>
      </c>
    </row>
    <row r="90" spans="1:11" x14ac:dyDescent="0.2">
      <c r="A90" s="596" t="s">
        <v>15963</v>
      </c>
      <c r="B90" s="578" t="s">
        <v>15964</v>
      </c>
      <c r="C90" s="597">
        <v>41820</v>
      </c>
      <c r="D90" s="597">
        <v>26959</v>
      </c>
      <c r="E90" s="597">
        <v>0</v>
      </c>
      <c r="F90" s="597">
        <v>18916</v>
      </c>
      <c r="G90" s="597">
        <v>18959</v>
      </c>
      <c r="H90" s="597">
        <f t="shared" si="4"/>
        <v>41820</v>
      </c>
      <c r="I90" s="595">
        <f t="shared" si="5"/>
        <v>100</v>
      </c>
      <c r="J90" s="597">
        <f t="shared" si="6"/>
        <v>-18959</v>
      </c>
      <c r="K90" s="595">
        <f t="shared" si="7"/>
        <v>0</v>
      </c>
    </row>
    <row r="91" spans="1:11" x14ac:dyDescent="0.2">
      <c r="A91" s="596" t="s">
        <v>15965</v>
      </c>
      <c r="B91" s="578" t="s">
        <v>15966</v>
      </c>
      <c r="C91" s="597">
        <v>14436027</v>
      </c>
      <c r="D91" s="597">
        <v>4230952</v>
      </c>
      <c r="E91" s="597">
        <v>10649537</v>
      </c>
      <c r="F91" s="597">
        <v>8622061</v>
      </c>
      <c r="G91" s="597">
        <v>13091450</v>
      </c>
      <c r="H91" s="597">
        <f t="shared" si="4"/>
        <v>3786490</v>
      </c>
      <c r="I91" s="595">
        <f t="shared" si="5"/>
        <v>26.229446647612949</v>
      </c>
      <c r="J91" s="597">
        <f t="shared" si="6"/>
        <v>-2441913</v>
      </c>
      <c r="K91" s="595">
        <f t="shared" si="7"/>
        <v>-22.929757415744927</v>
      </c>
    </row>
    <row r="92" spans="1:11" x14ac:dyDescent="0.2">
      <c r="A92" s="596" t="s">
        <v>15967</v>
      </c>
      <c r="B92" s="578" t="s">
        <v>15968</v>
      </c>
      <c r="C92" s="597">
        <v>3824827</v>
      </c>
      <c r="D92" s="597">
        <v>1613074</v>
      </c>
      <c r="E92" s="597">
        <v>3532790</v>
      </c>
      <c r="F92" s="597">
        <v>4034280</v>
      </c>
      <c r="G92" s="597">
        <v>4139212</v>
      </c>
      <c r="H92" s="597">
        <f t="shared" si="4"/>
        <v>292037</v>
      </c>
      <c r="I92" s="595">
        <f t="shared" si="5"/>
        <v>7.6352995834844295</v>
      </c>
      <c r="J92" s="597">
        <f t="shared" si="6"/>
        <v>-606422</v>
      </c>
      <c r="K92" s="595">
        <f t="shared" si="7"/>
        <v>-17.165526396983687</v>
      </c>
    </row>
    <row r="93" spans="1:11" x14ac:dyDescent="0.2">
      <c r="A93" s="596" t="s">
        <v>15969</v>
      </c>
      <c r="B93" s="578" t="s">
        <v>15970</v>
      </c>
      <c r="C93" s="597">
        <v>464411</v>
      </c>
      <c r="D93" s="597">
        <v>268018</v>
      </c>
      <c r="E93" s="597">
        <v>265000</v>
      </c>
      <c r="F93" s="597">
        <v>371790</v>
      </c>
      <c r="G93" s="597">
        <v>436401</v>
      </c>
      <c r="H93" s="597">
        <f t="shared" si="4"/>
        <v>199411</v>
      </c>
      <c r="I93" s="595">
        <f t="shared" si="5"/>
        <v>42.938474756196555</v>
      </c>
      <c r="J93" s="597">
        <f t="shared" si="6"/>
        <v>-171401</v>
      </c>
      <c r="K93" s="595">
        <f t="shared" si="7"/>
        <v>-64.67962264150944</v>
      </c>
    </row>
    <row r="94" spans="1:11" x14ac:dyDescent="0.2">
      <c r="A94" s="596" t="s">
        <v>15971</v>
      </c>
      <c r="B94" s="578" t="s">
        <v>15972</v>
      </c>
      <c r="C94" s="597">
        <v>18526922</v>
      </c>
      <c r="D94" s="597">
        <v>18987071</v>
      </c>
      <c r="E94" s="597">
        <v>18795967</v>
      </c>
      <c r="F94" s="597">
        <v>31148835</v>
      </c>
      <c r="G94" s="597">
        <v>20895153</v>
      </c>
      <c r="H94" s="597">
        <f t="shared" si="4"/>
        <v>-269045</v>
      </c>
      <c r="I94" s="595">
        <f t="shared" si="5"/>
        <v>-1.4521840163196023</v>
      </c>
      <c r="J94" s="597">
        <f t="shared" si="6"/>
        <v>-2099186</v>
      </c>
      <c r="K94" s="595">
        <f t="shared" si="7"/>
        <v>-11.168278812151565</v>
      </c>
    </row>
    <row r="95" spans="1:11" x14ac:dyDescent="0.2">
      <c r="A95" s="596" t="s">
        <v>15973</v>
      </c>
      <c r="B95" s="578" t="s">
        <v>15974</v>
      </c>
      <c r="C95" s="597">
        <v>412336</v>
      </c>
      <c r="D95" s="597">
        <v>612118</v>
      </c>
      <c r="E95" s="597">
        <v>0</v>
      </c>
      <c r="F95" s="597">
        <v>604092</v>
      </c>
      <c r="G95" s="597">
        <v>600795</v>
      </c>
      <c r="H95" s="597">
        <f t="shared" si="4"/>
        <v>412336</v>
      </c>
      <c r="I95" s="595">
        <f t="shared" si="5"/>
        <v>100</v>
      </c>
      <c r="J95" s="597">
        <f t="shared" si="6"/>
        <v>-600795</v>
      </c>
      <c r="K95" s="595">
        <f t="shared" si="7"/>
        <v>0</v>
      </c>
    </row>
    <row r="96" spans="1:11" x14ac:dyDescent="0.2">
      <c r="A96" s="596" t="s">
        <v>15975</v>
      </c>
      <c r="B96" s="578" t="s">
        <v>1218</v>
      </c>
      <c r="C96" s="597">
        <v>2690000</v>
      </c>
      <c r="D96" s="597">
        <v>1561988</v>
      </c>
      <c r="E96" s="597">
        <v>119586</v>
      </c>
      <c r="F96" s="597">
        <v>169502</v>
      </c>
      <c r="G96" s="597">
        <v>260000</v>
      </c>
      <c r="H96" s="597">
        <f t="shared" si="4"/>
        <v>2570414</v>
      </c>
      <c r="I96" s="595">
        <f t="shared" si="5"/>
        <v>95.554423791821563</v>
      </c>
      <c r="J96" s="597">
        <f t="shared" si="6"/>
        <v>-140414</v>
      </c>
      <c r="K96" s="595">
        <f t="shared" si="7"/>
        <v>-117.41675446958673</v>
      </c>
    </row>
    <row r="97" spans="1:12" x14ac:dyDescent="0.2">
      <c r="A97" s="596" t="s">
        <v>15976</v>
      </c>
      <c r="B97" s="578" t="s">
        <v>15977</v>
      </c>
      <c r="C97" s="597">
        <v>0</v>
      </c>
      <c r="D97" s="597">
        <v>127322</v>
      </c>
      <c r="E97" s="597">
        <v>0</v>
      </c>
      <c r="F97" s="597">
        <v>0</v>
      </c>
      <c r="G97" s="597">
        <v>0</v>
      </c>
      <c r="H97" s="597">
        <f t="shared" si="4"/>
        <v>0</v>
      </c>
      <c r="I97" s="595">
        <f t="shared" si="5"/>
        <v>0</v>
      </c>
      <c r="J97" s="597">
        <f t="shared" si="6"/>
        <v>0</v>
      </c>
      <c r="K97" s="595">
        <f t="shared" si="7"/>
        <v>0</v>
      </c>
    </row>
    <row r="98" spans="1:12" x14ac:dyDescent="0.2">
      <c r="A98" s="596" t="s">
        <v>15978</v>
      </c>
      <c r="B98" s="578" t="s">
        <v>15979</v>
      </c>
      <c r="C98" s="597">
        <v>120000</v>
      </c>
      <c r="D98" s="597">
        <v>222713</v>
      </c>
      <c r="E98" s="597">
        <v>0</v>
      </c>
      <c r="F98" s="597">
        <v>0</v>
      </c>
      <c r="G98" s="597">
        <v>0</v>
      </c>
      <c r="H98" s="597">
        <f t="shared" si="4"/>
        <v>120000</v>
      </c>
      <c r="I98" s="595">
        <f t="shared" si="5"/>
        <v>100</v>
      </c>
      <c r="J98" s="597">
        <f t="shared" si="6"/>
        <v>0</v>
      </c>
      <c r="K98" s="595">
        <f t="shared" si="7"/>
        <v>0</v>
      </c>
    </row>
    <row r="99" spans="1:12" x14ac:dyDescent="0.2">
      <c r="A99" s="596" t="s">
        <v>15980</v>
      </c>
      <c r="B99" s="578" t="s">
        <v>15981</v>
      </c>
      <c r="C99" s="597">
        <v>96000</v>
      </c>
      <c r="D99" s="597">
        <v>0</v>
      </c>
      <c r="E99" s="597">
        <v>0</v>
      </c>
      <c r="F99" s="597">
        <v>0</v>
      </c>
      <c r="G99" s="597">
        <v>0</v>
      </c>
      <c r="H99" s="597">
        <f t="shared" si="4"/>
        <v>96000</v>
      </c>
      <c r="I99" s="595">
        <f t="shared" si="5"/>
        <v>100</v>
      </c>
      <c r="J99" s="597">
        <f t="shared" si="6"/>
        <v>0</v>
      </c>
      <c r="K99" s="595">
        <f t="shared" si="7"/>
        <v>0</v>
      </c>
    </row>
    <row r="100" spans="1:12" x14ac:dyDescent="0.2">
      <c r="A100" s="596" t="s">
        <v>15982</v>
      </c>
      <c r="B100" s="578" t="s">
        <v>15983</v>
      </c>
      <c r="C100" s="597">
        <v>0</v>
      </c>
      <c r="D100" s="597">
        <v>0</v>
      </c>
      <c r="E100" s="597">
        <v>0</v>
      </c>
      <c r="F100" s="597">
        <v>2000</v>
      </c>
      <c r="G100" s="597">
        <v>0</v>
      </c>
      <c r="H100" s="597">
        <f t="shared" si="4"/>
        <v>0</v>
      </c>
      <c r="I100" s="595">
        <f t="shared" si="5"/>
        <v>0</v>
      </c>
      <c r="J100" s="597">
        <f t="shared" si="6"/>
        <v>0</v>
      </c>
      <c r="K100" s="595">
        <f t="shared" si="7"/>
        <v>0</v>
      </c>
    </row>
    <row r="101" spans="1:12" x14ac:dyDescent="0.2">
      <c r="A101" s="596" t="s">
        <v>15984</v>
      </c>
      <c r="B101" s="578" t="s">
        <v>15985</v>
      </c>
      <c r="C101" s="597">
        <v>83978</v>
      </c>
      <c r="D101" s="597">
        <v>110065</v>
      </c>
      <c r="E101" s="597">
        <v>20000</v>
      </c>
      <c r="F101" s="597">
        <v>114703</v>
      </c>
      <c r="G101" s="597">
        <v>186880</v>
      </c>
      <c r="H101" s="597">
        <f t="shared" si="4"/>
        <v>63978</v>
      </c>
      <c r="I101" s="595">
        <f t="shared" si="5"/>
        <v>76.18423872919098</v>
      </c>
      <c r="J101" s="597">
        <f t="shared" si="6"/>
        <v>-166880</v>
      </c>
      <c r="K101" s="595">
        <f t="shared" si="7"/>
        <v>-834.4</v>
      </c>
    </row>
    <row r="102" spans="1:12" x14ac:dyDescent="0.2">
      <c r="A102" s="596" t="s">
        <v>15986</v>
      </c>
      <c r="B102" s="578" t="s">
        <v>15987</v>
      </c>
      <c r="C102" s="597">
        <v>3070716</v>
      </c>
      <c r="D102" s="597">
        <v>2138578</v>
      </c>
      <c r="E102" s="597">
        <v>5558038</v>
      </c>
      <c r="F102" s="597">
        <v>404831</v>
      </c>
      <c r="G102" s="597">
        <v>63436</v>
      </c>
      <c r="H102" s="597">
        <f t="shared" si="4"/>
        <v>-2487322</v>
      </c>
      <c r="I102" s="595">
        <f t="shared" si="5"/>
        <v>-81.00136906180839</v>
      </c>
      <c r="J102" s="597">
        <f t="shared" si="6"/>
        <v>5494602</v>
      </c>
      <c r="K102" s="595">
        <f t="shared" si="7"/>
        <v>98.858661995473938</v>
      </c>
    </row>
    <row r="103" spans="1:12" x14ac:dyDescent="0.2">
      <c r="A103" s="596" t="s">
        <v>15988</v>
      </c>
      <c r="B103" s="578" t="s">
        <v>15989</v>
      </c>
      <c r="C103" s="597">
        <v>1405274</v>
      </c>
      <c r="D103" s="597">
        <v>1486685</v>
      </c>
      <c r="E103" s="597">
        <v>988185</v>
      </c>
      <c r="F103" s="597">
        <v>219268</v>
      </c>
      <c r="G103" s="597">
        <v>4610</v>
      </c>
      <c r="H103" s="597">
        <f t="shared" si="4"/>
        <v>417089</v>
      </c>
      <c r="I103" s="595">
        <f t="shared" si="5"/>
        <v>29.680261642925153</v>
      </c>
      <c r="J103" s="597">
        <f t="shared" si="6"/>
        <v>983575</v>
      </c>
      <c r="K103" s="595">
        <f t="shared" si="7"/>
        <v>99.533488162641618</v>
      </c>
    </row>
    <row r="104" spans="1:12" x14ac:dyDescent="0.2">
      <c r="A104" s="596" t="s">
        <v>15990</v>
      </c>
      <c r="B104" s="578" t="s">
        <v>15991</v>
      </c>
      <c r="C104" s="597">
        <v>153300</v>
      </c>
      <c r="D104" s="597">
        <v>219809</v>
      </c>
      <c r="E104" s="597">
        <v>157000</v>
      </c>
      <c r="F104" s="597">
        <v>78193</v>
      </c>
      <c r="G104" s="597">
        <v>15500</v>
      </c>
      <c r="H104" s="597">
        <f t="shared" si="4"/>
        <v>-3700</v>
      </c>
      <c r="I104" s="595">
        <f t="shared" si="5"/>
        <v>-2.4135681669928246</v>
      </c>
      <c r="J104" s="597">
        <f t="shared" si="6"/>
        <v>141500</v>
      </c>
      <c r="K104" s="595">
        <f t="shared" si="7"/>
        <v>90.127388535031841</v>
      </c>
    </row>
    <row r="105" spans="1:12" x14ac:dyDescent="0.2">
      <c r="A105" s="596" t="s">
        <v>15992</v>
      </c>
      <c r="B105" s="578" t="s">
        <v>15993</v>
      </c>
      <c r="C105" s="597">
        <v>29809076</v>
      </c>
      <c r="D105" s="597">
        <v>28841726</v>
      </c>
      <c r="E105" s="597">
        <v>15902038</v>
      </c>
      <c r="F105" s="597">
        <v>29461689</v>
      </c>
      <c r="G105" s="597">
        <v>20000000</v>
      </c>
      <c r="H105" s="597">
        <f t="shared" si="4"/>
        <v>13907038</v>
      </c>
      <c r="I105" s="595">
        <f t="shared" si="5"/>
        <v>46.653703724328793</v>
      </c>
      <c r="J105" s="597">
        <f t="shared" si="6"/>
        <v>-4097962</v>
      </c>
      <c r="K105" s="595">
        <f t="shared" si="7"/>
        <v>-25.770042808349469</v>
      </c>
    </row>
    <row r="106" spans="1:12" x14ac:dyDescent="0.2">
      <c r="A106" s="596" t="s">
        <v>15994</v>
      </c>
      <c r="B106" s="578" t="s">
        <v>15995</v>
      </c>
      <c r="C106" s="597">
        <v>4293152</v>
      </c>
      <c r="D106" s="597">
        <v>6054857</v>
      </c>
      <c r="E106" s="597">
        <v>4705215</v>
      </c>
      <c r="F106" s="597">
        <v>5652116</v>
      </c>
      <c r="G106" s="597">
        <v>5075129</v>
      </c>
      <c r="H106" s="597">
        <f t="shared" si="4"/>
        <v>-412063</v>
      </c>
      <c r="I106" s="595">
        <f t="shared" si="5"/>
        <v>-9.598146070765722</v>
      </c>
      <c r="J106" s="597">
        <f t="shared" si="6"/>
        <v>-369914</v>
      </c>
      <c r="K106" s="595">
        <f t="shared" si="7"/>
        <v>-7.8617873997256238</v>
      </c>
    </row>
    <row r="107" spans="1:12" x14ac:dyDescent="0.2">
      <c r="A107" s="596" t="s">
        <v>15996</v>
      </c>
      <c r="B107" s="578" t="s">
        <v>15997</v>
      </c>
      <c r="C107" s="597">
        <v>169450</v>
      </c>
      <c r="D107" s="597">
        <v>198461</v>
      </c>
      <c r="E107" s="597">
        <v>148035</v>
      </c>
      <c r="F107" s="597">
        <v>109155</v>
      </c>
      <c r="G107" s="597">
        <v>92494</v>
      </c>
      <c r="H107" s="597">
        <f t="shared" si="4"/>
        <v>21415</v>
      </c>
      <c r="I107" s="595">
        <f t="shared" si="5"/>
        <v>12.637946296842726</v>
      </c>
      <c r="J107" s="597">
        <f t="shared" si="6"/>
        <v>55541</v>
      </c>
      <c r="K107" s="595">
        <f t="shared" si="7"/>
        <v>37.518830006417403</v>
      </c>
    </row>
    <row r="108" spans="1:12" x14ac:dyDescent="0.2">
      <c r="A108" s="596" t="s">
        <v>15998</v>
      </c>
      <c r="B108" s="578" t="s">
        <v>15999</v>
      </c>
      <c r="C108" s="597">
        <v>138438241</v>
      </c>
      <c r="D108" s="597">
        <v>142623324</v>
      </c>
      <c r="E108" s="597">
        <v>133122221</v>
      </c>
      <c r="F108" s="597">
        <v>161640297</v>
      </c>
      <c r="G108" s="597">
        <v>146698373</v>
      </c>
      <c r="H108" s="597">
        <f t="shared" si="4"/>
        <v>5316020</v>
      </c>
      <c r="I108" s="595">
        <f t="shared" si="5"/>
        <v>3.8399938930168869</v>
      </c>
      <c r="J108" s="597">
        <f t="shared" si="6"/>
        <v>-13576152</v>
      </c>
      <c r="K108" s="595">
        <f t="shared" si="7"/>
        <v>-10.19826134060669</v>
      </c>
    </row>
    <row r="109" spans="1:12" x14ac:dyDescent="0.2">
      <c r="A109" s="596" t="s">
        <v>16000</v>
      </c>
      <c r="B109" s="578" t="s">
        <v>16001</v>
      </c>
      <c r="C109" s="597">
        <v>5661206</v>
      </c>
      <c r="D109" s="597">
        <v>5117206</v>
      </c>
      <c r="E109" s="597">
        <v>5920330</v>
      </c>
      <c r="F109" s="597">
        <v>6678002</v>
      </c>
      <c r="G109" s="597">
        <v>3593202</v>
      </c>
      <c r="H109" s="597">
        <f t="shared" si="4"/>
        <v>-259124</v>
      </c>
      <c r="I109" s="595">
        <f t="shared" si="5"/>
        <v>-4.5771872636325197</v>
      </c>
      <c r="J109" s="597">
        <f t="shared" si="6"/>
        <v>2327128</v>
      </c>
      <c r="K109" s="595">
        <f t="shared" si="7"/>
        <v>39.307403472441571</v>
      </c>
    </row>
    <row r="110" spans="1:12" x14ac:dyDescent="0.2">
      <c r="A110" s="596" t="s">
        <v>16002</v>
      </c>
      <c r="B110" s="578" t="s">
        <v>16003</v>
      </c>
      <c r="C110" s="597">
        <v>136368607</v>
      </c>
      <c r="D110" s="597">
        <f>149566239+15000</f>
        <v>149581239</v>
      </c>
      <c r="E110" s="597">
        <v>181209433</v>
      </c>
      <c r="F110" s="597">
        <v>141190132</v>
      </c>
      <c r="G110" s="597">
        <v>61631368</v>
      </c>
      <c r="H110" s="597">
        <f t="shared" si="4"/>
        <v>-44840826</v>
      </c>
      <c r="I110" s="595">
        <f t="shared" si="5"/>
        <v>-32.882073804567057</v>
      </c>
      <c r="J110" s="597">
        <f t="shared" si="6"/>
        <v>119578065</v>
      </c>
      <c r="K110" s="595">
        <f t="shared" si="7"/>
        <v>65.98887432090801</v>
      </c>
      <c r="L110" s="535"/>
    </row>
    <row r="111" spans="1:12" x14ac:dyDescent="0.2">
      <c r="A111" s="596" t="s">
        <v>16004</v>
      </c>
      <c r="B111" s="578" t="s">
        <v>16005</v>
      </c>
      <c r="C111" s="597">
        <v>0</v>
      </c>
      <c r="D111" s="597">
        <v>0</v>
      </c>
      <c r="E111" s="597">
        <v>0</v>
      </c>
      <c r="F111" s="597">
        <v>24000</v>
      </c>
      <c r="G111" s="597">
        <v>0</v>
      </c>
      <c r="H111" s="597">
        <f t="shared" si="4"/>
        <v>0</v>
      </c>
      <c r="I111" s="595">
        <f t="shared" si="5"/>
        <v>0</v>
      </c>
      <c r="J111" s="597">
        <f t="shared" si="6"/>
        <v>0</v>
      </c>
      <c r="K111" s="595">
        <f t="shared" si="7"/>
        <v>0</v>
      </c>
    </row>
    <row r="112" spans="1:12" x14ac:dyDescent="0.2">
      <c r="A112" s="596" t="s">
        <v>16006</v>
      </c>
      <c r="B112" s="578" t="s">
        <v>16007</v>
      </c>
      <c r="C112" s="597">
        <v>0</v>
      </c>
      <c r="D112" s="597">
        <v>0</v>
      </c>
      <c r="E112" s="597">
        <v>130000</v>
      </c>
      <c r="F112" s="597">
        <v>3500</v>
      </c>
      <c r="G112" s="597">
        <v>50000</v>
      </c>
      <c r="H112" s="597">
        <f t="shared" si="4"/>
        <v>-130000</v>
      </c>
      <c r="I112" s="595">
        <f t="shared" si="5"/>
        <v>0</v>
      </c>
      <c r="J112" s="597">
        <f t="shared" si="6"/>
        <v>80000</v>
      </c>
      <c r="K112" s="595">
        <f t="shared" si="7"/>
        <v>61.53846153846154</v>
      </c>
    </row>
    <row r="113" spans="1:11" x14ac:dyDescent="0.2">
      <c r="A113" s="596" t="s">
        <v>16008</v>
      </c>
      <c r="B113" s="578" t="s">
        <v>16009</v>
      </c>
      <c r="C113" s="597">
        <v>0</v>
      </c>
      <c r="D113" s="597">
        <v>0</v>
      </c>
      <c r="E113" s="597">
        <v>0</v>
      </c>
      <c r="F113" s="597">
        <v>0</v>
      </c>
      <c r="G113" s="597">
        <v>20000</v>
      </c>
      <c r="H113" s="597">
        <f t="shared" si="4"/>
        <v>0</v>
      </c>
      <c r="I113" s="595">
        <f t="shared" si="5"/>
        <v>0</v>
      </c>
      <c r="J113" s="597">
        <f t="shared" si="6"/>
        <v>-20000</v>
      </c>
      <c r="K113" s="595">
        <f t="shared" si="7"/>
        <v>0</v>
      </c>
    </row>
    <row r="114" spans="1:11" x14ac:dyDescent="0.2">
      <c r="A114" s="596" t="s">
        <v>16010</v>
      </c>
      <c r="B114" s="578" t="s">
        <v>16011</v>
      </c>
      <c r="C114" s="597">
        <v>0</v>
      </c>
      <c r="D114" s="597">
        <v>0</v>
      </c>
      <c r="E114" s="597">
        <v>0</v>
      </c>
      <c r="F114" s="597">
        <v>301547</v>
      </c>
      <c r="G114" s="597">
        <v>0</v>
      </c>
      <c r="H114" s="597">
        <f t="shared" si="4"/>
        <v>0</v>
      </c>
      <c r="I114" s="595">
        <f t="shared" si="5"/>
        <v>0</v>
      </c>
      <c r="J114" s="597">
        <f t="shared" si="6"/>
        <v>0</v>
      </c>
      <c r="K114" s="595">
        <f t="shared" si="7"/>
        <v>0</v>
      </c>
    </row>
    <row r="115" spans="1:11" x14ac:dyDescent="0.2">
      <c r="A115" s="596" t="s">
        <v>16012</v>
      </c>
      <c r="B115" s="578" t="s">
        <v>16013</v>
      </c>
      <c r="C115" s="597">
        <v>0</v>
      </c>
      <c r="D115" s="597">
        <v>0</v>
      </c>
      <c r="E115" s="597">
        <v>0</v>
      </c>
      <c r="F115" s="597">
        <v>43216</v>
      </c>
      <c r="G115" s="597">
        <v>0</v>
      </c>
      <c r="H115" s="597">
        <f t="shared" si="4"/>
        <v>0</v>
      </c>
      <c r="I115" s="595">
        <f t="shared" si="5"/>
        <v>0</v>
      </c>
      <c r="J115" s="597">
        <f t="shared" si="6"/>
        <v>0</v>
      </c>
      <c r="K115" s="595">
        <f t="shared" si="7"/>
        <v>0</v>
      </c>
    </row>
    <row r="116" spans="1:11" x14ac:dyDescent="0.2">
      <c r="A116" s="596" t="s">
        <v>16014</v>
      </c>
      <c r="B116" s="578" t="s">
        <v>16005</v>
      </c>
      <c r="C116" s="597">
        <v>0</v>
      </c>
      <c r="D116" s="597">
        <v>0</v>
      </c>
      <c r="E116" s="597">
        <v>0</v>
      </c>
      <c r="F116" s="597">
        <v>105000</v>
      </c>
      <c r="G116" s="597">
        <v>0</v>
      </c>
      <c r="H116" s="597">
        <f t="shared" si="4"/>
        <v>0</v>
      </c>
      <c r="I116" s="595">
        <f t="shared" si="5"/>
        <v>0</v>
      </c>
      <c r="J116" s="597">
        <f t="shared" si="6"/>
        <v>0</v>
      </c>
      <c r="K116" s="595">
        <f t="shared" si="7"/>
        <v>0</v>
      </c>
    </row>
    <row r="117" spans="1:11" x14ac:dyDescent="0.2">
      <c r="A117" s="596" t="s">
        <v>16015</v>
      </c>
      <c r="B117" s="578" t="s">
        <v>16016</v>
      </c>
      <c r="C117" s="597">
        <v>0</v>
      </c>
      <c r="D117" s="597">
        <v>0</v>
      </c>
      <c r="E117" s="597">
        <v>0</v>
      </c>
      <c r="F117" s="597">
        <v>0</v>
      </c>
      <c r="G117" s="597">
        <v>204550</v>
      </c>
      <c r="H117" s="597">
        <f t="shared" si="4"/>
        <v>0</v>
      </c>
      <c r="I117" s="595">
        <f t="shared" si="5"/>
        <v>0</v>
      </c>
      <c r="J117" s="597">
        <f t="shared" si="6"/>
        <v>-204550</v>
      </c>
      <c r="K117" s="595">
        <f t="shared" si="7"/>
        <v>0</v>
      </c>
    </row>
    <row r="118" spans="1:11" x14ac:dyDescent="0.2">
      <c r="A118" s="596" t="s">
        <v>16017</v>
      </c>
      <c r="B118" s="578" t="s">
        <v>16018</v>
      </c>
      <c r="C118" s="597">
        <v>0</v>
      </c>
      <c r="D118" s="597">
        <v>0</v>
      </c>
      <c r="E118" s="597">
        <v>0</v>
      </c>
      <c r="F118" s="597">
        <v>5000</v>
      </c>
      <c r="G118" s="597">
        <v>0</v>
      </c>
      <c r="H118" s="597">
        <f t="shared" si="4"/>
        <v>0</v>
      </c>
      <c r="I118" s="595">
        <f t="shared" si="5"/>
        <v>0</v>
      </c>
      <c r="J118" s="597">
        <f t="shared" si="6"/>
        <v>0</v>
      </c>
      <c r="K118" s="595">
        <f t="shared" si="7"/>
        <v>0</v>
      </c>
    </row>
    <row r="119" spans="1:11" x14ac:dyDescent="0.2">
      <c r="A119" s="596" t="s">
        <v>16019</v>
      </c>
      <c r="B119" s="578" t="s">
        <v>1218</v>
      </c>
      <c r="C119" s="597">
        <v>1136570</v>
      </c>
      <c r="D119" s="597">
        <v>753820</v>
      </c>
      <c r="E119" s="597">
        <v>130000</v>
      </c>
      <c r="F119" s="597">
        <v>82880</v>
      </c>
      <c r="G119" s="597">
        <v>60000</v>
      </c>
      <c r="H119" s="597">
        <f t="shared" si="4"/>
        <v>1006570</v>
      </c>
      <c r="I119" s="595">
        <f t="shared" si="5"/>
        <v>88.562077126793781</v>
      </c>
      <c r="J119" s="597">
        <f t="shared" si="6"/>
        <v>70000</v>
      </c>
      <c r="K119" s="595">
        <f t="shared" si="7"/>
        <v>53.846153846153847</v>
      </c>
    </row>
    <row r="120" spans="1:11" x14ac:dyDescent="0.2">
      <c r="A120" s="596" t="s">
        <v>16020</v>
      </c>
      <c r="B120" s="578" t="s">
        <v>15983</v>
      </c>
      <c r="C120" s="597">
        <v>0</v>
      </c>
      <c r="D120" s="597">
        <v>0</v>
      </c>
      <c r="E120" s="597">
        <v>0</v>
      </c>
      <c r="F120" s="597">
        <v>39000</v>
      </c>
      <c r="G120" s="597">
        <v>10000</v>
      </c>
      <c r="H120" s="597">
        <f t="shared" si="4"/>
        <v>0</v>
      </c>
      <c r="I120" s="595">
        <f t="shared" si="5"/>
        <v>0</v>
      </c>
      <c r="J120" s="597">
        <f t="shared" si="6"/>
        <v>-10000</v>
      </c>
      <c r="K120" s="595">
        <f t="shared" si="7"/>
        <v>0</v>
      </c>
    </row>
    <row r="121" spans="1:11" x14ac:dyDescent="0.2">
      <c r="A121" s="596" t="s">
        <v>16021</v>
      </c>
      <c r="B121" s="578" t="s">
        <v>15977</v>
      </c>
      <c r="C121" s="597">
        <v>875282</v>
      </c>
      <c r="D121" s="597">
        <v>973500</v>
      </c>
      <c r="E121" s="597">
        <v>0</v>
      </c>
      <c r="F121" s="597">
        <v>0</v>
      </c>
      <c r="G121" s="597">
        <v>0</v>
      </c>
      <c r="H121" s="597">
        <f t="shared" si="4"/>
        <v>875282</v>
      </c>
      <c r="I121" s="595">
        <f t="shared" si="5"/>
        <v>100</v>
      </c>
      <c r="J121" s="597">
        <f t="shared" si="6"/>
        <v>0</v>
      </c>
      <c r="K121" s="595">
        <f t="shared" si="7"/>
        <v>0</v>
      </c>
    </row>
    <row r="122" spans="1:11" x14ac:dyDescent="0.2">
      <c r="A122" s="596" t="s">
        <v>16022</v>
      </c>
      <c r="B122" s="578" t="s">
        <v>16023</v>
      </c>
      <c r="C122" s="597">
        <v>312000</v>
      </c>
      <c r="D122" s="597">
        <v>0</v>
      </c>
      <c r="E122" s="597">
        <v>0</v>
      </c>
      <c r="F122" s="597">
        <v>0</v>
      </c>
      <c r="G122" s="597">
        <v>0</v>
      </c>
      <c r="H122" s="597">
        <f t="shared" si="4"/>
        <v>312000</v>
      </c>
      <c r="I122" s="595">
        <f t="shared" si="5"/>
        <v>100</v>
      </c>
      <c r="J122" s="597">
        <f t="shared" si="6"/>
        <v>0</v>
      </c>
      <c r="K122" s="595">
        <f t="shared" si="7"/>
        <v>0</v>
      </c>
    </row>
    <row r="123" spans="1:11" x14ac:dyDescent="0.2">
      <c r="A123" s="596" t="s">
        <v>16024</v>
      </c>
      <c r="B123" s="578" t="s">
        <v>16025</v>
      </c>
      <c r="C123" s="597">
        <v>0</v>
      </c>
      <c r="D123" s="597">
        <v>0</v>
      </c>
      <c r="E123" s="597">
        <v>0</v>
      </c>
      <c r="F123" s="597">
        <v>4100</v>
      </c>
      <c r="G123" s="597">
        <v>0</v>
      </c>
      <c r="H123" s="597">
        <f t="shared" si="4"/>
        <v>0</v>
      </c>
      <c r="I123" s="595">
        <f t="shared" si="5"/>
        <v>0</v>
      </c>
      <c r="J123" s="597">
        <f t="shared" si="6"/>
        <v>0</v>
      </c>
      <c r="K123" s="595">
        <f t="shared" si="7"/>
        <v>0</v>
      </c>
    </row>
    <row r="124" spans="1:11" x14ac:dyDescent="0.2">
      <c r="A124" s="596" t="s">
        <v>16026</v>
      </c>
      <c r="B124" s="578" t="s">
        <v>15985</v>
      </c>
      <c r="C124" s="597">
        <v>3545090</v>
      </c>
      <c r="D124" s="597">
        <v>14909613</v>
      </c>
      <c r="E124" s="597">
        <v>3065848</v>
      </c>
      <c r="F124" s="597">
        <v>2048215</v>
      </c>
      <c r="G124" s="597">
        <v>948522</v>
      </c>
      <c r="H124" s="597">
        <f t="shared" si="4"/>
        <v>479242</v>
      </c>
      <c r="I124" s="595">
        <f t="shared" si="5"/>
        <v>13.518472027508469</v>
      </c>
      <c r="J124" s="597">
        <f t="shared" si="6"/>
        <v>2117326</v>
      </c>
      <c r="K124" s="595">
        <f t="shared" si="7"/>
        <v>69.061675595137132</v>
      </c>
    </row>
    <row r="125" spans="1:11" x14ac:dyDescent="0.2">
      <c r="A125" s="596" t="s">
        <v>16027</v>
      </c>
      <c r="B125" s="578" t="s">
        <v>16028</v>
      </c>
      <c r="C125" s="597">
        <v>4802506</v>
      </c>
      <c r="D125" s="597">
        <v>8467531</v>
      </c>
      <c r="E125" s="597">
        <v>5035722</v>
      </c>
      <c r="F125" s="597">
        <v>5140946</v>
      </c>
      <c r="G125" s="597">
        <v>2543440</v>
      </c>
      <c r="H125" s="597">
        <f t="shared" si="4"/>
        <v>-233216</v>
      </c>
      <c r="I125" s="595">
        <f t="shared" si="5"/>
        <v>-4.8561313614183925</v>
      </c>
      <c r="J125" s="597">
        <f t="shared" si="6"/>
        <v>2492282</v>
      </c>
      <c r="K125" s="595">
        <f t="shared" si="7"/>
        <v>49.492049005088049</v>
      </c>
    </row>
    <row r="126" spans="1:11" x14ac:dyDescent="0.2">
      <c r="A126" s="596" t="s">
        <v>16029</v>
      </c>
      <c r="B126" s="578" t="s">
        <v>16030</v>
      </c>
      <c r="C126" s="597">
        <v>16846406</v>
      </c>
      <c r="D126" s="597">
        <v>16726366</v>
      </c>
      <c r="E126" s="597">
        <v>16337781</v>
      </c>
      <c r="F126" s="597">
        <v>12043693</v>
      </c>
      <c r="G126" s="597">
        <v>9772669</v>
      </c>
      <c r="H126" s="597">
        <f t="shared" si="4"/>
        <v>508625</v>
      </c>
      <c r="I126" s="595">
        <f t="shared" si="5"/>
        <v>3.0191899684716135</v>
      </c>
      <c r="J126" s="597">
        <f t="shared" si="6"/>
        <v>6565112</v>
      </c>
      <c r="K126" s="595">
        <f t="shared" si="7"/>
        <v>40.183621019280402</v>
      </c>
    </row>
    <row r="127" spans="1:11" x14ac:dyDescent="0.2">
      <c r="A127" s="596" t="s">
        <v>16031</v>
      </c>
      <c r="B127" s="578" t="s">
        <v>16032</v>
      </c>
      <c r="C127" s="597">
        <v>632000</v>
      </c>
      <c r="D127" s="597">
        <v>48125</v>
      </c>
      <c r="E127" s="597">
        <v>65000</v>
      </c>
      <c r="F127" s="597">
        <v>299800</v>
      </c>
      <c r="G127" s="597">
        <v>134577</v>
      </c>
      <c r="H127" s="597">
        <f t="shared" si="4"/>
        <v>567000</v>
      </c>
      <c r="I127" s="595">
        <f t="shared" si="5"/>
        <v>89.715189873417728</v>
      </c>
      <c r="J127" s="597">
        <f t="shared" si="6"/>
        <v>-69577</v>
      </c>
      <c r="K127" s="595">
        <f t="shared" si="7"/>
        <v>-107.04153846153847</v>
      </c>
    </row>
    <row r="128" spans="1:11" x14ac:dyDescent="0.2">
      <c r="A128" s="596" t="s">
        <v>16033</v>
      </c>
      <c r="B128" s="578" t="s">
        <v>16034</v>
      </c>
      <c r="C128" s="597">
        <v>1001880</v>
      </c>
      <c r="D128" s="597">
        <v>368760</v>
      </c>
      <c r="E128" s="597">
        <v>1001880</v>
      </c>
      <c r="F128" s="597">
        <v>736277</v>
      </c>
      <c r="G128" s="597">
        <v>1013560</v>
      </c>
      <c r="H128" s="597">
        <f t="shared" si="4"/>
        <v>0</v>
      </c>
      <c r="I128" s="595">
        <f t="shared" si="5"/>
        <v>0</v>
      </c>
      <c r="J128" s="597">
        <f t="shared" si="6"/>
        <v>-11680</v>
      </c>
      <c r="K128" s="595">
        <f t="shared" si="7"/>
        <v>-1.1658082804327863</v>
      </c>
    </row>
    <row r="129" spans="1:11" x14ac:dyDescent="0.2">
      <c r="A129" s="596" t="s">
        <v>16035</v>
      </c>
      <c r="B129" s="578" t="s">
        <v>13215</v>
      </c>
      <c r="C129" s="597">
        <v>154000</v>
      </c>
      <c r="D129" s="597">
        <v>2956782</v>
      </c>
      <c r="E129" s="597">
        <v>6053248</v>
      </c>
      <c r="F129" s="597">
        <v>10115734</v>
      </c>
      <c r="G129" s="597">
        <v>16844349</v>
      </c>
      <c r="H129" s="597">
        <f t="shared" si="4"/>
        <v>-5899248</v>
      </c>
      <c r="I129" s="595">
        <f t="shared" si="5"/>
        <v>-3830.6805194805197</v>
      </c>
      <c r="J129" s="597">
        <f t="shared" si="6"/>
        <v>-10791101</v>
      </c>
      <c r="K129" s="595">
        <f t="shared" si="7"/>
        <v>-178.26960005603604</v>
      </c>
    </row>
    <row r="130" spans="1:11" x14ac:dyDescent="0.2">
      <c r="A130" s="596" t="s">
        <v>16036</v>
      </c>
      <c r="B130" s="578" t="s">
        <v>16037</v>
      </c>
      <c r="C130" s="597">
        <v>603146</v>
      </c>
      <c r="D130" s="597">
        <v>437689</v>
      </c>
      <c r="E130" s="597">
        <v>175628</v>
      </c>
      <c r="F130" s="597">
        <v>385322</v>
      </c>
      <c r="G130" s="597">
        <v>539278</v>
      </c>
      <c r="H130" s="597">
        <f t="shared" si="4"/>
        <v>427518</v>
      </c>
      <c r="I130" s="595">
        <f t="shared" si="5"/>
        <v>70.881345478540851</v>
      </c>
      <c r="J130" s="597">
        <f t="shared" si="6"/>
        <v>-363650</v>
      </c>
      <c r="K130" s="595">
        <f t="shared" si="7"/>
        <v>-207.05696130457559</v>
      </c>
    </row>
    <row r="131" spans="1:11" x14ac:dyDescent="0.2">
      <c r="A131" s="596" t="s">
        <v>16038</v>
      </c>
      <c r="B131" s="578" t="s">
        <v>16039</v>
      </c>
      <c r="C131" s="597">
        <v>826200</v>
      </c>
      <c r="D131" s="597">
        <v>752504</v>
      </c>
      <c r="E131" s="597">
        <v>1315740</v>
      </c>
      <c r="F131" s="597">
        <v>573934</v>
      </c>
      <c r="G131" s="597">
        <v>1100906</v>
      </c>
      <c r="H131" s="597">
        <f t="shared" si="4"/>
        <v>-489540</v>
      </c>
      <c r="I131" s="595">
        <f t="shared" si="5"/>
        <v>-59.25199709513435</v>
      </c>
      <c r="J131" s="597">
        <f t="shared" si="6"/>
        <v>214834</v>
      </c>
      <c r="K131" s="595">
        <f t="shared" si="7"/>
        <v>16.327997932722269</v>
      </c>
    </row>
    <row r="132" spans="1:11" x14ac:dyDescent="0.2">
      <c r="A132" s="596" t="s">
        <v>16040</v>
      </c>
      <c r="B132" s="578" t="s">
        <v>16041</v>
      </c>
      <c r="C132" s="597">
        <v>645887</v>
      </c>
      <c r="D132" s="597">
        <v>169597</v>
      </c>
      <c r="E132" s="597">
        <v>335094</v>
      </c>
      <c r="F132" s="597">
        <v>187440</v>
      </c>
      <c r="G132" s="597">
        <v>37386</v>
      </c>
      <c r="H132" s="597">
        <f t="shared" si="4"/>
        <v>310793</v>
      </c>
      <c r="I132" s="595">
        <f t="shared" si="5"/>
        <v>48.11878858066504</v>
      </c>
      <c r="J132" s="597">
        <f t="shared" si="6"/>
        <v>297708</v>
      </c>
      <c r="K132" s="595">
        <f t="shared" si="7"/>
        <v>88.84313058425397</v>
      </c>
    </row>
    <row r="133" spans="1:11" x14ac:dyDescent="0.2">
      <c r="A133" s="596" t="s">
        <v>16042</v>
      </c>
      <c r="B133" s="578" t="s">
        <v>16043</v>
      </c>
      <c r="C133" s="597">
        <v>33285009</v>
      </c>
      <c r="D133" s="597">
        <v>28487822</v>
      </c>
      <c r="E133" s="597">
        <v>33755010</v>
      </c>
      <c r="F133" s="597">
        <v>15445553</v>
      </c>
      <c r="G133" s="597">
        <v>29755010</v>
      </c>
      <c r="H133" s="597">
        <f t="shared" si="4"/>
        <v>-470001</v>
      </c>
      <c r="I133" s="595">
        <f t="shared" si="5"/>
        <v>-1.4120500913789749</v>
      </c>
      <c r="J133" s="597">
        <f t="shared" si="6"/>
        <v>4000000</v>
      </c>
      <c r="K133" s="595">
        <f t="shared" si="7"/>
        <v>11.850092771413784</v>
      </c>
    </row>
    <row r="134" spans="1:11" x14ac:dyDescent="0.2">
      <c r="A134" s="596" t="s">
        <v>16044</v>
      </c>
      <c r="B134" s="578" t="s">
        <v>16045</v>
      </c>
      <c r="C134" s="597">
        <v>0</v>
      </c>
      <c r="D134" s="597">
        <v>300000</v>
      </c>
      <c r="E134" s="597">
        <v>400000</v>
      </c>
      <c r="F134" s="597">
        <v>300000</v>
      </c>
      <c r="G134" s="597">
        <v>300000</v>
      </c>
      <c r="H134" s="597">
        <f t="shared" ref="H134:H148" si="8">C134-E134</f>
        <v>-400000</v>
      </c>
      <c r="I134" s="595">
        <f t="shared" ref="I134:I148" si="9">IFERROR((H134*100)/C134,0)</f>
        <v>0</v>
      </c>
      <c r="J134" s="597">
        <f t="shared" ref="J134:J148" si="10">E134-G134</f>
        <v>100000</v>
      </c>
      <c r="K134" s="595">
        <f t="shared" ref="K134:K148" si="11">IFERROR((J134*100)/E134,0)</f>
        <v>25</v>
      </c>
    </row>
    <row r="135" spans="1:11" x14ac:dyDescent="0.2">
      <c r="A135" s="596" t="s">
        <v>16046</v>
      </c>
      <c r="B135" s="578" t="s">
        <v>46</v>
      </c>
      <c r="C135" s="597">
        <v>681881</v>
      </c>
      <c r="D135" s="597">
        <v>470000</v>
      </c>
      <c r="E135" s="597">
        <v>0</v>
      </c>
      <c r="F135" s="597">
        <v>0</v>
      </c>
      <c r="G135" s="597">
        <v>0</v>
      </c>
      <c r="H135" s="597">
        <f t="shared" si="8"/>
        <v>681881</v>
      </c>
      <c r="I135" s="595">
        <f t="shared" si="9"/>
        <v>100</v>
      </c>
      <c r="J135" s="597">
        <f t="shared" si="10"/>
        <v>0</v>
      </c>
      <c r="K135" s="595">
        <f t="shared" si="11"/>
        <v>0</v>
      </c>
    </row>
    <row r="136" spans="1:11" x14ac:dyDescent="0.2">
      <c r="A136" s="596" t="s">
        <v>16047</v>
      </c>
      <c r="B136" s="578" t="s">
        <v>16048</v>
      </c>
      <c r="C136" s="597">
        <v>566905</v>
      </c>
      <c r="D136" s="597">
        <v>750131</v>
      </c>
      <c r="E136" s="597">
        <v>300000</v>
      </c>
      <c r="F136" s="597">
        <v>528902</v>
      </c>
      <c r="G136" s="597">
        <v>306000</v>
      </c>
      <c r="H136" s="597">
        <f t="shared" si="8"/>
        <v>266905</v>
      </c>
      <c r="I136" s="595">
        <f t="shared" si="9"/>
        <v>47.081080604334062</v>
      </c>
      <c r="J136" s="597">
        <f t="shared" si="10"/>
        <v>-6000</v>
      </c>
      <c r="K136" s="595">
        <f t="shared" si="11"/>
        <v>-2</v>
      </c>
    </row>
    <row r="137" spans="1:11" x14ac:dyDescent="0.2">
      <c r="A137" s="596" t="s">
        <v>16049</v>
      </c>
      <c r="B137" s="578" t="s">
        <v>16050</v>
      </c>
      <c r="C137" s="597">
        <v>10000</v>
      </c>
      <c r="D137" s="597">
        <v>42204</v>
      </c>
      <c r="E137" s="597">
        <v>0</v>
      </c>
      <c r="F137" s="597">
        <v>0</v>
      </c>
      <c r="G137" s="597">
        <v>0</v>
      </c>
      <c r="H137" s="597">
        <f t="shared" si="8"/>
        <v>10000</v>
      </c>
      <c r="I137" s="595">
        <f t="shared" si="9"/>
        <v>100</v>
      </c>
      <c r="J137" s="597">
        <f t="shared" si="10"/>
        <v>0</v>
      </c>
      <c r="K137" s="595">
        <f t="shared" si="11"/>
        <v>0</v>
      </c>
    </row>
    <row r="138" spans="1:11" x14ac:dyDescent="0.2">
      <c r="A138" s="596" t="s">
        <v>16051</v>
      </c>
      <c r="B138" s="578" t="s">
        <v>16052</v>
      </c>
      <c r="C138" s="597">
        <v>0</v>
      </c>
      <c r="D138" s="597">
        <v>15548</v>
      </c>
      <c r="E138" s="597">
        <v>30000</v>
      </c>
      <c r="F138" s="597">
        <v>0</v>
      </c>
      <c r="G138" s="597">
        <v>0</v>
      </c>
      <c r="H138" s="597">
        <f t="shared" si="8"/>
        <v>-30000</v>
      </c>
      <c r="I138" s="595">
        <f t="shared" si="9"/>
        <v>0</v>
      </c>
      <c r="J138" s="597">
        <f t="shared" si="10"/>
        <v>30000</v>
      </c>
      <c r="K138" s="595">
        <f t="shared" si="11"/>
        <v>100</v>
      </c>
    </row>
    <row r="139" spans="1:11" x14ac:dyDescent="0.2">
      <c r="A139" s="596" t="s">
        <v>16053</v>
      </c>
      <c r="B139" s="578" t="s">
        <v>16054</v>
      </c>
      <c r="C139" s="597">
        <v>0</v>
      </c>
      <c r="D139" s="597">
        <v>472</v>
      </c>
      <c r="E139" s="597">
        <v>78799</v>
      </c>
      <c r="F139" s="597">
        <v>78799</v>
      </c>
      <c r="G139" s="597">
        <v>0</v>
      </c>
      <c r="H139" s="597">
        <f t="shared" si="8"/>
        <v>-78799</v>
      </c>
      <c r="I139" s="595">
        <f t="shared" si="9"/>
        <v>0</v>
      </c>
      <c r="J139" s="597">
        <f t="shared" si="10"/>
        <v>78799</v>
      </c>
      <c r="K139" s="595">
        <f t="shared" si="11"/>
        <v>100</v>
      </c>
    </row>
    <row r="140" spans="1:11" x14ac:dyDescent="0.2">
      <c r="A140" s="596" t="s">
        <v>16055</v>
      </c>
      <c r="B140" s="578" t="s">
        <v>16056</v>
      </c>
      <c r="C140" s="597">
        <v>100000</v>
      </c>
      <c r="D140" s="597">
        <v>884688</v>
      </c>
      <c r="E140" s="597">
        <v>0</v>
      </c>
      <c r="F140" s="597">
        <v>56266</v>
      </c>
      <c r="G140" s="597">
        <v>0</v>
      </c>
      <c r="H140" s="597">
        <f t="shared" si="8"/>
        <v>100000</v>
      </c>
      <c r="I140" s="595">
        <f t="shared" si="9"/>
        <v>100</v>
      </c>
      <c r="J140" s="597">
        <f t="shared" si="10"/>
        <v>0</v>
      </c>
      <c r="K140" s="595">
        <f t="shared" si="11"/>
        <v>0</v>
      </c>
    </row>
    <row r="141" spans="1:11" x14ac:dyDescent="0.2">
      <c r="A141" s="596" t="s">
        <v>16057</v>
      </c>
      <c r="B141" s="578" t="s">
        <v>306</v>
      </c>
      <c r="C141" s="597">
        <v>204327773</v>
      </c>
      <c r="D141" s="597">
        <v>194110574</v>
      </c>
      <c r="E141" s="597">
        <v>211897328</v>
      </c>
      <c r="F141" s="597">
        <v>219131984</v>
      </c>
      <c r="G141" s="597">
        <v>224764398</v>
      </c>
      <c r="H141" s="597">
        <f t="shared" si="8"/>
        <v>-7569555</v>
      </c>
      <c r="I141" s="595">
        <f t="shared" si="9"/>
        <v>-3.7046138607892525</v>
      </c>
      <c r="J141" s="597">
        <f t="shared" si="10"/>
        <v>-12867070</v>
      </c>
      <c r="K141" s="595">
        <f t="shared" si="11"/>
        <v>-6.0723134743822724</v>
      </c>
    </row>
    <row r="142" spans="1:11" x14ac:dyDescent="0.2">
      <c r="A142" s="596" t="s">
        <v>16058</v>
      </c>
      <c r="B142" s="578" t="s">
        <v>16059</v>
      </c>
      <c r="C142" s="597">
        <v>6478077</v>
      </c>
      <c r="D142" s="597">
        <v>6498428</v>
      </c>
      <c r="E142" s="597">
        <v>6609439</v>
      </c>
      <c r="F142" s="597">
        <v>9118795</v>
      </c>
      <c r="G142" s="597">
        <v>9745776</v>
      </c>
      <c r="H142" s="597">
        <f t="shared" si="8"/>
        <v>-131362</v>
      </c>
      <c r="I142" s="595">
        <f t="shared" si="9"/>
        <v>-2.0277931244102225</v>
      </c>
      <c r="J142" s="597">
        <f t="shared" si="10"/>
        <v>-3136337</v>
      </c>
      <c r="K142" s="595">
        <f t="shared" si="11"/>
        <v>-47.4523934633484</v>
      </c>
    </row>
    <row r="143" spans="1:11" x14ac:dyDescent="0.2">
      <c r="A143" s="596" t="s">
        <v>16060</v>
      </c>
      <c r="B143" s="578" t="s">
        <v>16061</v>
      </c>
      <c r="C143" s="597">
        <v>2136702</v>
      </c>
      <c r="D143" s="597">
        <v>2371681</v>
      </c>
      <c r="E143" s="597">
        <v>2881438</v>
      </c>
      <c r="F143" s="597">
        <v>2976938</v>
      </c>
      <c r="G143" s="597">
        <v>2790128</v>
      </c>
      <c r="H143" s="597">
        <f t="shared" si="8"/>
        <v>-744736</v>
      </c>
      <c r="I143" s="595">
        <f t="shared" si="9"/>
        <v>-34.854462625111033</v>
      </c>
      <c r="J143" s="597">
        <f t="shared" si="10"/>
        <v>91310</v>
      </c>
      <c r="K143" s="595">
        <f t="shared" si="11"/>
        <v>3.168903859808887</v>
      </c>
    </row>
    <row r="144" spans="1:11" x14ac:dyDescent="0.2">
      <c r="A144" s="596" t="s">
        <v>16062</v>
      </c>
      <c r="B144" s="578" t="s">
        <v>16063</v>
      </c>
      <c r="C144" s="597">
        <v>1161627</v>
      </c>
      <c r="D144" s="597">
        <v>6208507</v>
      </c>
      <c r="E144" s="597">
        <v>1183170</v>
      </c>
      <c r="F144" s="597">
        <v>3804160</v>
      </c>
      <c r="G144" s="597">
        <v>847324</v>
      </c>
      <c r="H144" s="597">
        <f t="shared" si="8"/>
        <v>-21543</v>
      </c>
      <c r="I144" s="595">
        <f t="shared" si="9"/>
        <v>-1.8545540005526731</v>
      </c>
      <c r="J144" s="597">
        <f t="shared" si="10"/>
        <v>335846</v>
      </c>
      <c r="K144" s="595">
        <f t="shared" si="11"/>
        <v>28.385270079532106</v>
      </c>
    </row>
    <row r="145" spans="1:11" x14ac:dyDescent="0.2">
      <c r="A145" s="596" t="s">
        <v>16064</v>
      </c>
      <c r="B145" s="578" t="s">
        <v>16065</v>
      </c>
      <c r="C145" s="597">
        <v>0</v>
      </c>
      <c r="D145" s="597">
        <v>90000</v>
      </c>
      <c r="E145" s="597">
        <v>90000</v>
      </c>
      <c r="F145" s="597">
        <v>90000</v>
      </c>
      <c r="G145" s="597">
        <v>90000</v>
      </c>
      <c r="H145" s="597">
        <f t="shared" si="8"/>
        <v>-90000</v>
      </c>
      <c r="I145" s="595">
        <f t="shared" si="9"/>
        <v>0</v>
      </c>
      <c r="J145" s="597">
        <f t="shared" si="10"/>
        <v>0</v>
      </c>
      <c r="K145" s="595">
        <f t="shared" si="11"/>
        <v>0</v>
      </c>
    </row>
    <row r="146" spans="1:11" x14ac:dyDescent="0.2">
      <c r="A146" s="596" t="s">
        <v>16066</v>
      </c>
      <c r="B146" s="578" t="s">
        <v>16067</v>
      </c>
      <c r="C146" s="597">
        <v>7202014</v>
      </c>
      <c r="D146" s="597">
        <v>0</v>
      </c>
      <c r="E146" s="597">
        <v>0</v>
      </c>
      <c r="F146" s="597">
        <v>0</v>
      </c>
      <c r="G146" s="597">
        <v>0</v>
      </c>
      <c r="H146" s="597">
        <f t="shared" si="8"/>
        <v>7202014</v>
      </c>
      <c r="I146" s="595">
        <f t="shared" si="9"/>
        <v>100</v>
      </c>
      <c r="J146" s="597">
        <f t="shared" si="10"/>
        <v>0</v>
      </c>
      <c r="K146" s="595">
        <f t="shared" si="11"/>
        <v>0</v>
      </c>
    </row>
    <row r="147" spans="1:11" x14ac:dyDescent="0.2">
      <c r="A147" s="596" t="s">
        <v>16068</v>
      </c>
      <c r="B147" s="578" t="s">
        <v>16069</v>
      </c>
      <c r="C147" s="597">
        <v>0</v>
      </c>
      <c r="D147" s="597">
        <v>0</v>
      </c>
      <c r="E147" s="597">
        <v>0</v>
      </c>
      <c r="F147" s="597">
        <v>0</v>
      </c>
      <c r="G147" s="597">
        <v>43988325</v>
      </c>
      <c r="H147" s="597">
        <f t="shared" si="8"/>
        <v>0</v>
      </c>
      <c r="I147" s="595">
        <f t="shared" si="9"/>
        <v>0</v>
      </c>
      <c r="J147" s="597">
        <f t="shared" si="10"/>
        <v>-43988325</v>
      </c>
      <c r="K147" s="595">
        <f t="shared" si="11"/>
        <v>0</v>
      </c>
    </row>
    <row r="148" spans="1:11" s="415" customFormat="1" x14ac:dyDescent="0.2">
      <c r="B148" s="1894" t="s">
        <v>0</v>
      </c>
      <c r="C148" s="1895">
        <f>SUM(C5:C147)</f>
        <v>1558589756</v>
      </c>
      <c r="D148" s="1895">
        <f>SUM(D5:D147)</f>
        <v>1798315778</v>
      </c>
      <c r="E148" s="1895">
        <f>SUM(E5:E147)</f>
        <v>1493549673</v>
      </c>
      <c r="F148" s="1895">
        <f>SUM(F5:F147)</f>
        <v>1769878642</v>
      </c>
      <c r="G148" s="1895">
        <f>SUM(G5:G147)</f>
        <v>1628254589</v>
      </c>
      <c r="H148" s="1895">
        <f t="shared" si="8"/>
        <v>65040083</v>
      </c>
      <c r="I148" s="1896">
        <f t="shared" si="9"/>
        <v>4.1730085001277271</v>
      </c>
      <c r="J148" s="1895">
        <f t="shared" si="10"/>
        <v>-134704916</v>
      </c>
      <c r="K148" s="1896">
        <f t="shared" si="11"/>
        <v>-9.0191118805862445</v>
      </c>
    </row>
    <row r="149" spans="1:11" x14ac:dyDescent="0.2">
      <c r="C149" s="535"/>
      <c r="H149" s="535"/>
    </row>
    <row r="150" spans="1:11" x14ac:dyDescent="0.2">
      <c r="C150" s="535"/>
    </row>
  </sheetData>
  <mergeCells count="10">
    <mergeCell ref="H3:H4"/>
    <mergeCell ref="I3:I4"/>
    <mergeCell ref="J3:J4"/>
    <mergeCell ref="K3:K4"/>
    <mergeCell ref="B3:B4"/>
    <mergeCell ref="C3:C4"/>
    <mergeCell ref="D3:D4"/>
    <mergeCell ref="E3:E4"/>
    <mergeCell ref="F3:F4"/>
    <mergeCell ref="G3:G4"/>
  </mergeCells>
  <printOptions horizontalCentered="1"/>
  <pageMargins left="0.25" right="0.25" top="0.75" bottom="0.75" header="0.3" footer="0.3"/>
  <pageSetup paperSize="9" scale="83"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89"/>
  <sheetViews>
    <sheetView topLeftCell="A73" zoomScale="80" zoomScaleNormal="80" workbookViewId="0">
      <selection activeCell="A79" sqref="A79"/>
    </sheetView>
  </sheetViews>
  <sheetFormatPr baseColWidth="10" defaultColWidth="11.42578125" defaultRowHeight="12" x14ac:dyDescent="0.2"/>
  <cols>
    <col min="1" max="1" width="60.140625" style="249" customWidth="1"/>
    <col min="2" max="2" width="20.140625" style="249" customWidth="1"/>
    <col min="3" max="5" width="15.7109375" style="249" customWidth="1"/>
    <col min="6" max="6" width="17" style="249" customWidth="1"/>
    <col min="7" max="7" width="15.7109375" style="249" customWidth="1"/>
    <col min="8" max="8" width="17.7109375" style="249" customWidth="1"/>
    <col min="9" max="14" width="15.7109375" style="249" customWidth="1"/>
    <col min="15" max="16384" width="11.42578125" style="249"/>
  </cols>
  <sheetData>
    <row r="1" spans="1:25" s="289" customFormat="1" ht="15.75" customHeight="1" x14ac:dyDescent="0.2">
      <c r="A1" s="411" t="s">
        <v>415</v>
      </c>
      <c r="B1" s="189"/>
      <c r="C1" s="288"/>
      <c r="D1" s="189"/>
      <c r="E1" s="189"/>
      <c r="F1" s="189"/>
      <c r="G1" s="189"/>
      <c r="H1" s="189"/>
      <c r="I1" s="189"/>
      <c r="J1" s="189"/>
      <c r="K1" s="189"/>
      <c r="L1" s="189"/>
      <c r="M1" s="189"/>
      <c r="N1" s="189"/>
    </row>
    <row r="2" spans="1:25" s="289" customFormat="1" ht="12.75" x14ac:dyDescent="0.2">
      <c r="A2" s="411" t="s">
        <v>133</v>
      </c>
      <c r="B2" s="189"/>
      <c r="C2" s="288"/>
      <c r="D2" s="189"/>
      <c r="E2" s="189"/>
      <c r="F2" s="189"/>
      <c r="G2" s="189"/>
      <c r="H2" s="189"/>
      <c r="I2" s="189"/>
      <c r="J2" s="189"/>
      <c r="K2" s="189"/>
      <c r="L2" s="189"/>
      <c r="M2" s="189"/>
      <c r="N2" s="189"/>
      <c r="O2" s="189"/>
      <c r="P2" s="189"/>
      <c r="Q2" s="189"/>
      <c r="R2" s="189"/>
      <c r="S2" s="189"/>
      <c r="T2" s="189"/>
      <c r="U2" s="189"/>
      <c r="V2" s="189"/>
      <c r="W2" s="189"/>
      <c r="X2" s="189"/>
      <c r="Y2" s="189"/>
    </row>
    <row r="3" spans="1:25" s="289" customFormat="1" ht="13.5" thickBot="1" x14ac:dyDescent="0.25">
      <c r="A3" s="411" t="s">
        <v>1508</v>
      </c>
      <c r="B3" s="290"/>
      <c r="C3" s="291"/>
      <c r="G3" s="290"/>
      <c r="H3" s="290"/>
    </row>
    <row r="4" spans="1:25" s="279" customFormat="1" ht="57" customHeight="1" x14ac:dyDescent="0.2">
      <c r="A4" s="1883" t="s">
        <v>417</v>
      </c>
      <c r="B4" s="1884" t="s">
        <v>1010</v>
      </c>
      <c r="C4" s="1884" t="s">
        <v>419</v>
      </c>
      <c r="D4" s="1884" t="s">
        <v>420</v>
      </c>
      <c r="E4" s="1884" t="s">
        <v>421</v>
      </c>
      <c r="F4" s="1884" t="s">
        <v>422</v>
      </c>
      <c r="G4" s="1884" t="s">
        <v>423</v>
      </c>
      <c r="H4" s="1884" t="s">
        <v>424</v>
      </c>
      <c r="I4" s="1884" t="s">
        <v>425</v>
      </c>
      <c r="J4" s="1884" t="s">
        <v>426</v>
      </c>
      <c r="K4" s="1884" t="s">
        <v>427</v>
      </c>
      <c r="L4" s="1884" t="s">
        <v>428</v>
      </c>
      <c r="M4" s="1884" t="s">
        <v>429</v>
      </c>
      <c r="N4" s="1885" t="s">
        <v>430</v>
      </c>
    </row>
    <row r="5" spans="1:25" s="279" customFormat="1" ht="60" x14ac:dyDescent="0.2">
      <c r="A5" s="1886" t="s">
        <v>1011</v>
      </c>
      <c r="B5" s="280">
        <v>2428447</v>
      </c>
      <c r="C5" s="281" t="s">
        <v>1012</v>
      </c>
      <c r="D5" s="280" t="s">
        <v>1013</v>
      </c>
      <c r="E5" s="282" t="s">
        <v>1012</v>
      </c>
      <c r="F5" s="283">
        <v>580503.62</v>
      </c>
      <c r="G5" s="284">
        <v>43600</v>
      </c>
      <c r="H5" s="282" t="s">
        <v>1014</v>
      </c>
      <c r="I5" s="285">
        <v>90</v>
      </c>
      <c r="J5" s="284">
        <v>43696</v>
      </c>
      <c r="K5" s="285">
        <v>0</v>
      </c>
      <c r="L5" s="284">
        <f t="shared" ref="L5:L42" si="0">IF(J5="",1,IF(J5="",2,J5+K5))</f>
        <v>43696</v>
      </c>
      <c r="M5" s="284">
        <v>43713</v>
      </c>
      <c r="N5" s="1887"/>
    </row>
    <row r="6" spans="1:25" s="279" customFormat="1" ht="60" x14ac:dyDescent="0.2">
      <c r="A6" s="1886" t="s">
        <v>1015</v>
      </c>
      <c r="B6" s="280">
        <v>2428462</v>
      </c>
      <c r="C6" s="281" t="s">
        <v>1016</v>
      </c>
      <c r="D6" s="280" t="s">
        <v>1013</v>
      </c>
      <c r="E6" s="282" t="s">
        <v>1016</v>
      </c>
      <c r="F6" s="283">
        <v>575292.77</v>
      </c>
      <c r="G6" s="284">
        <v>43613</v>
      </c>
      <c r="H6" s="282" t="s">
        <v>1017</v>
      </c>
      <c r="I6" s="285">
        <v>90</v>
      </c>
      <c r="J6" s="284">
        <v>43710</v>
      </c>
      <c r="K6" s="285">
        <v>0</v>
      </c>
      <c r="L6" s="284">
        <f t="shared" si="0"/>
        <v>43710</v>
      </c>
      <c r="M6" s="284">
        <v>43741</v>
      </c>
      <c r="N6" s="1887"/>
    </row>
    <row r="7" spans="1:25" s="279" customFormat="1" ht="60" x14ac:dyDescent="0.2">
      <c r="A7" s="1886" t="s">
        <v>1018</v>
      </c>
      <c r="B7" s="280">
        <v>2428460</v>
      </c>
      <c r="C7" s="281" t="s">
        <v>1019</v>
      </c>
      <c r="D7" s="280" t="s">
        <v>1013</v>
      </c>
      <c r="E7" s="282" t="s">
        <v>1019</v>
      </c>
      <c r="F7" s="283">
        <v>560387.16</v>
      </c>
      <c r="G7" s="284">
        <v>43621</v>
      </c>
      <c r="H7" s="282" t="s">
        <v>1020</v>
      </c>
      <c r="I7" s="285">
        <v>90</v>
      </c>
      <c r="J7" s="284">
        <v>43726</v>
      </c>
      <c r="K7" s="285">
        <v>0</v>
      </c>
      <c r="L7" s="284">
        <f t="shared" si="0"/>
        <v>43726</v>
      </c>
      <c r="M7" s="284">
        <v>43776</v>
      </c>
      <c r="N7" s="1887"/>
    </row>
    <row r="8" spans="1:25" s="279" customFormat="1" ht="60" x14ac:dyDescent="0.2">
      <c r="A8" s="1886" t="s">
        <v>1021</v>
      </c>
      <c r="B8" s="280">
        <v>2428475</v>
      </c>
      <c r="C8" s="281" t="s">
        <v>1022</v>
      </c>
      <c r="D8" s="280" t="s">
        <v>1013</v>
      </c>
      <c r="E8" s="282" t="s">
        <v>1022</v>
      </c>
      <c r="F8" s="283">
        <v>573517.18999999994</v>
      </c>
      <c r="G8" s="284">
        <v>43629</v>
      </c>
      <c r="H8" s="282" t="s">
        <v>1023</v>
      </c>
      <c r="I8" s="285">
        <v>90</v>
      </c>
      <c r="J8" s="284">
        <v>43727</v>
      </c>
      <c r="K8" s="285">
        <v>0</v>
      </c>
      <c r="L8" s="284">
        <f t="shared" si="0"/>
        <v>43727</v>
      </c>
      <c r="M8" s="284">
        <v>43767</v>
      </c>
      <c r="N8" s="1887"/>
    </row>
    <row r="9" spans="1:25" s="279" customFormat="1" ht="60" x14ac:dyDescent="0.2">
      <c r="A9" s="1886" t="s">
        <v>1024</v>
      </c>
      <c r="B9" s="280">
        <v>2428480</v>
      </c>
      <c r="C9" s="281" t="s">
        <v>1025</v>
      </c>
      <c r="D9" s="280" t="s">
        <v>1013</v>
      </c>
      <c r="E9" s="282" t="s">
        <v>1025</v>
      </c>
      <c r="F9" s="283">
        <v>654135.56999999995</v>
      </c>
      <c r="G9" s="284">
        <v>43609</v>
      </c>
      <c r="H9" s="282" t="s">
        <v>1020</v>
      </c>
      <c r="I9" s="285">
        <v>120</v>
      </c>
      <c r="J9" s="284">
        <v>43739</v>
      </c>
      <c r="K9" s="285">
        <f>15+20</f>
        <v>35</v>
      </c>
      <c r="L9" s="284">
        <f t="shared" si="0"/>
        <v>43774</v>
      </c>
      <c r="M9" s="284">
        <v>43844</v>
      </c>
      <c r="N9" s="1887"/>
    </row>
    <row r="10" spans="1:25" s="279" customFormat="1" ht="60" x14ac:dyDescent="0.2">
      <c r="A10" s="1886" t="s">
        <v>1026</v>
      </c>
      <c r="B10" s="280">
        <v>2428464</v>
      </c>
      <c r="C10" s="281" t="s">
        <v>1027</v>
      </c>
      <c r="D10" s="280" t="s">
        <v>1013</v>
      </c>
      <c r="E10" s="282" t="s">
        <v>1027</v>
      </c>
      <c r="F10" s="283">
        <v>671111.3</v>
      </c>
      <c r="G10" s="284">
        <v>43614</v>
      </c>
      <c r="H10" s="282" t="s">
        <v>1017</v>
      </c>
      <c r="I10" s="285">
        <v>120</v>
      </c>
      <c r="J10" s="284">
        <v>43743</v>
      </c>
      <c r="K10" s="285">
        <v>0</v>
      </c>
      <c r="L10" s="284">
        <f t="shared" si="0"/>
        <v>43743</v>
      </c>
      <c r="M10" s="284">
        <v>43783</v>
      </c>
      <c r="N10" s="1887"/>
    </row>
    <row r="11" spans="1:25" s="279" customFormat="1" ht="60" x14ac:dyDescent="0.2">
      <c r="A11" s="1886" t="s">
        <v>1028</v>
      </c>
      <c r="B11" s="280">
        <v>2428468</v>
      </c>
      <c r="C11" s="281" t="s">
        <v>1029</v>
      </c>
      <c r="D11" s="280" t="s">
        <v>1013</v>
      </c>
      <c r="E11" s="282" t="s">
        <v>1029</v>
      </c>
      <c r="F11" s="283">
        <v>493221.85</v>
      </c>
      <c r="G11" s="284">
        <v>43655</v>
      </c>
      <c r="H11" s="282" t="s">
        <v>1030</v>
      </c>
      <c r="I11" s="285">
        <v>105</v>
      </c>
      <c r="J11" s="284">
        <v>43769</v>
      </c>
      <c r="K11" s="285">
        <v>0</v>
      </c>
      <c r="L11" s="284">
        <f t="shared" si="0"/>
        <v>43769</v>
      </c>
      <c r="M11" s="284">
        <v>43813</v>
      </c>
      <c r="N11" s="1887"/>
    </row>
    <row r="12" spans="1:25" s="279" customFormat="1" ht="60" x14ac:dyDescent="0.2">
      <c r="A12" s="1886" t="s">
        <v>1031</v>
      </c>
      <c r="B12" s="280">
        <v>2428481</v>
      </c>
      <c r="C12" s="281" t="s">
        <v>1032</v>
      </c>
      <c r="D12" s="280" t="s">
        <v>1013</v>
      </c>
      <c r="E12" s="282" t="s">
        <v>1032</v>
      </c>
      <c r="F12" s="283">
        <v>780939.77</v>
      </c>
      <c r="G12" s="284">
        <v>43640</v>
      </c>
      <c r="H12" s="282" t="s">
        <v>1033</v>
      </c>
      <c r="I12" s="285">
        <v>120</v>
      </c>
      <c r="J12" s="284">
        <v>43782</v>
      </c>
      <c r="K12" s="285">
        <v>0</v>
      </c>
      <c r="L12" s="284">
        <f t="shared" si="0"/>
        <v>43782</v>
      </c>
      <c r="M12" s="284">
        <v>43822</v>
      </c>
      <c r="N12" s="1887"/>
    </row>
    <row r="13" spans="1:25" s="279" customFormat="1" ht="60" x14ac:dyDescent="0.2">
      <c r="A13" s="1886" t="s">
        <v>1034</v>
      </c>
      <c r="B13" s="280">
        <v>2428454</v>
      </c>
      <c r="C13" s="281" t="s">
        <v>1035</v>
      </c>
      <c r="D13" s="280" t="s">
        <v>1013</v>
      </c>
      <c r="E13" s="282" t="s">
        <v>1035</v>
      </c>
      <c r="F13" s="283">
        <v>657877.81000000006</v>
      </c>
      <c r="G13" s="284">
        <v>43689</v>
      </c>
      <c r="H13" s="282" t="s">
        <v>1036</v>
      </c>
      <c r="I13" s="285">
        <v>90</v>
      </c>
      <c r="J13" s="284">
        <v>43794</v>
      </c>
      <c r="K13" s="285">
        <v>0</v>
      </c>
      <c r="L13" s="284">
        <f t="shared" si="0"/>
        <v>43794</v>
      </c>
      <c r="M13" s="284">
        <v>43838</v>
      </c>
      <c r="N13" s="1887"/>
    </row>
    <row r="14" spans="1:25" s="279" customFormat="1" ht="48" x14ac:dyDescent="0.2">
      <c r="A14" s="1886" t="s">
        <v>1037</v>
      </c>
      <c r="B14" s="280">
        <v>2269289</v>
      </c>
      <c r="C14" s="281" t="s">
        <v>1038</v>
      </c>
      <c r="D14" s="280" t="s">
        <v>1013</v>
      </c>
      <c r="E14" s="282" t="s">
        <v>1038</v>
      </c>
      <c r="F14" s="283">
        <v>465256.71</v>
      </c>
      <c r="G14" s="284">
        <v>43782</v>
      </c>
      <c r="H14" s="282" t="s">
        <v>1039</v>
      </c>
      <c r="I14" s="285">
        <v>75</v>
      </c>
      <c r="J14" s="284">
        <v>43872</v>
      </c>
      <c r="K14" s="285">
        <v>0</v>
      </c>
      <c r="L14" s="284">
        <f t="shared" si="0"/>
        <v>43872</v>
      </c>
      <c r="M14" s="284">
        <v>43903</v>
      </c>
      <c r="N14" s="1887"/>
    </row>
    <row r="15" spans="1:25" s="279" customFormat="1" ht="60" x14ac:dyDescent="0.2">
      <c r="A15" s="1886" t="s">
        <v>1040</v>
      </c>
      <c r="B15" s="280">
        <v>2428489</v>
      </c>
      <c r="C15" s="281" t="s">
        <v>1041</v>
      </c>
      <c r="D15" s="280" t="s">
        <v>1013</v>
      </c>
      <c r="E15" s="282" t="s">
        <v>1041</v>
      </c>
      <c r="F15" s="283">
        <v>1057091.97</v>
      </c>
      <c r="G15" s="284">
        <v>44061</v>
      </c>
      <c r="H15" s="282" t="s">
        <v>1042</v>
      </c>
      <c r="I15" s="285">
        <v>90</v>
      </c>
      <c r="J15" s="284">
        <v>44166</v>
      </c>
      <c r="K15" s="285">
        <v>0</v>
      </c>
      <c r="L15" s="284">
        <f t="shared" si="0"/>
        <v>44166</v>
      </c>
      <c r="M15" s="284"/>
      <c r="N15" s="1887"/>
    </row>
    <row r="16" spans="1:25" s="279" customFormat="1" ht="48" x14ac:dyDescent="0.2">
      <c r="A16" s="1886" t="s">
        <v>1043</v>
      </c>
      <c r="B16" s="280">
        <v>2160783</v>
      </c>
      <c r="C16" s="281" t="s">
        <v>1044</v>
      </c>
      <c r="D16" s="280" t="s">
        <v>1013</v>
      </c>
      <c r="E16" s="282" t="s">
        <v>1044</v>
      </c>
      <c r="F16" s="283">
        <v>3394804.78</v>
      </c>
      <c r="G16" s="284">
        <v>44041</v>
      </c>
      <c r="H16" s="282" t="s">
        <v>1045</v>
      </c>
      <c r="I16" s="285">
        <v>180</v>
      </c>
      <c r="J16" s="284">
        <v>44231</v>
      </c>
      <c r="K16" s="285">
        <v>0</v>
      </c>
      <c r="L16" s="284">
        <f t="shared" si="0"/>
        <v>44231</v>
      </c>
      <c r="M16" s="284"/>
      <c r="N16" s="1887"/>
    </row>
    <row r="17" spans="1:14" s="279" customFormat="1" ht="60" x14ac:dyDescent="0.2">
      <c r="A17" s="1886" t="s">
        <v>1046</v>
      </c>
      <c r="B17" s="280">
        <v>2428446</v>
      </c>
      <c r="C17" s="281" t="s">
        <v>1047</v>
      </c>
      <c r="D17" s="280" t="s">
        <v>1013</v>
      </c>
      <c r="E17" s="282" t="s">
        <v>1047</v>
      </c>
      <c r="F17" s="283">
        <v>681336.47</v>
      </c>
      <c r="G17" s="284">
        <v>43607</v>
      </c>
      <c r="H17" s="282" t="s">
        <v>1048</v>
      </c>
      <c r="I17" s="285">
        <v>90</v>
      </c>
      <c r="J17" s="284">
        <v>43704</v>
      </c>
      <c r="K17" s="285">
        <v>0</v>
      </c>
      <c r="L17" s="284">
        <f t="shared" si="0"/>
        <v>43704</v>
      </c>
      <c r="M17" s="284">
        <v>43735</v>
      </c>
      <c r="N17" s="1887"/>
    </row>
    <row r="18" spans="1:14" s="279" customFormat="1" ht="60" x14ac:dyDescent="0.2">
      <c r="A18" s="1886" t="s">
        <v>1049</v>
      </c>
      <c r="B18" s="280">
        <v>2428453</v>
      </c>
      <c r="C18" s="281" t="s">
        <v>1050</v>
      </c>
      <c r="D18" s="280" t="s">
        <v>1013</v>
      </c>
      <c r="E18" s="282" t="s">
        <v>1050</v>
      </c>
      <c r="F18" s="283">
        <v>710961.73</v>
      </c>
      <c r="G18" s="284">
        <v>43634</v>
      </c>
      <c r="H18" s="282" t="s">
        <v>1020</v>
      </c>
      <c r="I18" s="285">
        <v>90</v>
      </c>
      <c r="J18" s="284">
        <v>43736</v>
      </c>
      <c r="K18" s="285">
        <v>0</v>
      </c>
      <c r="L18" s="284">
        <f t="shared" si="0"/>
        <v>43736</v>
      </c>
      <c r="M18" s="284">
        <v>43837</v>
      </c>
      <c r="N18" s="1887"/>
    </row>
    <row r="19" spans="1:14" s="279" customFormat="1" ht="60" x14ac:dyDescent="0.2">
      <c r="A19" s="1886" t="s">
        <v>1051</v>
      </c>
      <c r="B19" s="280">
        <v>2428432</v>
      </c>
      <c r="C19" s="281" t="s">
        <v>1052</v>
      </c>
      <c r="D19" s="280" t="s">
        <v>1013</v>
      </c>
      <c r="E19" s="282" t="s">
        <v>1052</v>
      </c>
      <c r="F19" s="283">
        <v>631550.16</v>
      </c>
      <c r="G19" s="284">
        <v>43670</v>
      </c>
      <c r="H19" s="282" t="s">
        <v>1053</v>
      </c>
      <c r="I19" s="285">
        <v>90</v>
      </c>
      <c r="J19" s="284">
        <v>43775</v>
      </c>
      <c r="K19" s="285">
        <v>0</v>
      </c>
      <c r="L19" s="284">
        <f t="shared" si="0"/>
        <v>43775</v>
      </c>
      <c r="M19" s="284">
        <v>43836</v>
      </c>
      <c r="N19" s="1887"/>
    </row>
    <row r="20" spans="1:14" s="279" customFormat="1" ht="60" x14ac:dyDescent="0.2">
      <c r="A20" s="1886" t="s">
        <v>1054</v>
      </c>
      <c r="B20" s="280">
        <v>2428507</v>
      </c>
      <c r="C20" s="281" t="s">
        <v>1055</v>
      </c>
      <c r="D20" s="280" t="s">
        <v>1013</v>
      </c>
      <c r="E20" s="282" t="s">
        <v>1055</v>
      </c>
      <c r="F20" s="283">
        <v>661537.21</v>
      </c>
      <c r="G20" s="284">
        <v>43669</v>
      </c>
      <c r="H20" s="282" t="s">
        <v>1056</v>
      </c>
      <c r="I20" s="285">
        <v>120</v>
      </c>
      <c r="J20" s="284">
        <v>43797</v>
      </c>
      <c r="K20" s="285">
        <v>0</v>
      </c>
      <c r="L20" s="284">
        <f t="shared" si="0"/>
        <v>43797</v>
      </c>
      <c r="M20" s="284">
        <v>43847</v>
      </c>
      <c r="N20" s="1887"/>
    </row>
    <row r="21" spans="1:14" s="279" customFormat="1" ht="60" x14ac:dyDescent="0.2">
      <c r="A21" s="1886" t="s">
        <v>1057</v>
      </c>
      <c r="B21" s="280">
        <v>2428433</v>
      </c>
      <c r="C21" s="281" t="s">
        <v>1058</v>
      </c>
      <c r="D21" s="280" t="s">
        <v>1013</v>
      </c>
      <c r="E21" s="282" t="s">
        <v>1058</v>
      </c>
      <c r="F21" s="283">
        <v>943921.35</v>
      </c>
      <c r="G21" s="284">
        <v>43670</v>
      </c>
      <c r="H21" s="282" t="s">
        <v>1059</v>
      </c>
      <c r="I21" s="285">
        <v>120</v>
      </c>
      <c r="J21" s="284">
        <v>43809</v>
      </c>
      <c r="K21" s="285">
        <v>305</v>
      </c>
      <c r="L21" s="284">
        <f t="shared" si="0"/>
        <v>44114</v>
      </c>
      <c r="M21" s="284"/>
      <c r="N21" s="1887"/>
    </row>
    <row r="22" spans="1:14" s="279" customFormat="1" ht="36" x14ac:dyDescent="0.2">
      <c r="A22" s="1886" t="s">
        <v>1060</v>
      </c>
      <c r="B22" s="280">
        <v>2300276</v>
      </c>
      <c r="C22" s="281" t="s">
        <v>1061</v>
      </c>
      <c r="D22" s="280" t="s">
        <v>1013</v>
      </c>
      <c r="E22" s="282" t="s">
        <v>1061</v>
      </c>
      <c r="F22" s="283">
        <v>2379132.7200000002</v>
      </c>
      <c r="G22" s="284">
        <v>44042</v>
      </c>
      <c r="H22" s="282" t="s">
        <v>1062</v>
      </c>
      <c r="I22" s="285">
        <v>180</v>
      </c>
      <c r="J22" s="284">
        <v>44251</v>
      </c>
      <c r="K22" s="285">
        <v>0</v>
      </c>
      <c r="L22" s="284">
        <f t="shared" si="0"/>
        <v>44251</v>
      </c>
      <c r="M22" s="284"/>
      <c r="N22" s="1887"/>
    </row>
    <row r="23" spans="1:14" s="279" customFormat="1" ht="60" x14ac:dyDescent="0.2">
      <c r="A23" s="1886" t="s">
        <v>1063</v>
      </c>
      <c r="B23" s="280">
        <v>2428470</v>
      </c>
      <c r="C23" s="281" t="s">
        <v>1064</v>
      </c>
      <c r="D23" s="280" t="s">
        <v>1013</v>
      </c>
      <c r="E23" s="282" t="s">
        <v>1064</v>
      </c>
      <c r="F23" s="283">
        <v>603619.4</v>
      </c>
      <c r="G23" s="284">
        <v>43607</v>
      </c>
      <c r="H23" s="282" t="s">
        <v>1065</v>
      </c>
      <c r="I23" s="285">
        <v>120</v>
      </c>
      <c r="J23" s="284">
        <v>43735</v>
      </c>
      <c r="K23" s="285">
        <v>0</v>
      </c>
      <c r="L23" s="284">
        <f t="shared" si="0"/>
        <v>43735</v>
      </c>
      <c r="M23" s="284">
        <v>43773</v>
      </c>
      <c r="N23" s="1887"/>
    </row>
    <row r="24" spans="1:14" s="279" customFormat="1" ht="60" x14ac:dyDescent="0.2">
      <c r="A24" s="1886" t="s">
        <v>1066</v>
      </c>
      <c r="B24" s="280">
        <v>2428448</v>
      </c>
      <c r="C24" s="281" t="s">
        <v>1067</v>
      </c>
      <c r="D24" s="280" t="s">
        <v>1013</v>
      </c>
      <c r="E24" s="282" t="s">
        <v>1067</v>
      </c>
      <c r="F24" s="283">
        <v>567244.66</v>
      </c>
      <c r="G24" s="284">
        <v>43661</v>
      </c>
      <c r="H24" s="282" t="s">
        <v>1068</v>
      </c>
      <c r="I24" s="285">
        <v>120</v>
      </c>
      <c r="J24" s="284">
        <v>43792</v>
      </c>
      <c r="K24" s="285">
        <v>0</v>
      </c>
      <c r="L24" s="284">
        <f t="shared" si="0"/>
        <v>43792</v>
      </c>
      <c r="M24" s="284">
        <v>44078</v>
      </c>
      <c r="N24" s="1887"/>
    </row>
    <row r="25" spans="1:14" s="279" customFormat="1" ht="60" x14ac:dyDescent="0.2">
      <c r="A25" s="1886" t="s">
        <v>1069</v>
      </c>
      <c r="B25" s="280">
        <v>2428443</v>
      </c>
      <c r="C25" s="281" t="s">
        <v>1070</v>
      </c>
      <c r="D25" s="280" t="s">
        <v>1013</v>
      </c>
      <c r="E25" s="282" t="s">
        <v>1070</v>
      </c>
      <c r="F25" s="283">
        <v>500998.05</v>
      </c>
      <c r="G25" s="284">
        <v>43668</v>
      </c>
      <c r="H25" s="282" t="s">
        <v>1071</v>
      </c>
      <c r="I25" s="285">
        <v>120</v>
      </c>
      <c r="J25" s="284">
        <v>43802</v>
      </c>
      <c r="K25" s="285">
        <v>0</v>
      </c>
      <c r="L25" s="284">
        <f t="shared" si="0"/>
        <v>43802</v>
      </c>
      <c r="M25" s="284">
        <v>43844</v>
      </c>
      <c r="N25" s="1887"/>
    </row>
    <row r="26" spans="1:14" s="279" customFormat="1" ht="60" x14ac:dyDescent="0.2">
      <c r="A26" s="1886" t="s">
        <v>1072</v>
      </c>
      <c r="B26" s="280">
        <v>2167628</v>
      </c>
      <c r="C26" s="281" t="s">
        <v>1073</v>
      </c>
      <c r="D26" s="280" t="s">
        <v>1013</v>
      </c>
      <c r="E26" s="282" t="s">
        <v>1073</v>
      </c>
      <c r="F26" s="283">
        <v>4643059.82</v>
      </c>
      <c r="G26" s="284">
        <v>43518</v>
      </c>
      <c r="H26" s="282" t="s">
        <v>1074</v>
      </c>
      <c r="I26" s="285">
        <v>270</v>
      </c>
      <c r="J26" s="284">
        <v>43809</v>
      </c>
      <c r="K26" s="285">
        <v>0</v>
      </c>
      <c r="L26" s="284">
        <f t="shared" si="0"/>
        <v>43809</v>
      </c>
      <c r="M26" s="284">
        <v>43881</v>
      </c>
      <c r="N26" s="1887"/>
    </row>
    <row r="27" spans="1:14" s="279" customFormat="1" ht="48" x14ac:dyDescent="0.2">
      <c r="A27" s="1886" t="s">
        <v>1075</v>
      </c>
      <c r="B27" s="280">
        <v>2300423</v>
      </c>
      <c r="C27" s="281" t="s">
        <v>1076</v>
      </c>
      <c r="D27" s="280" t="s">
        <v>1013</v>
      </c>
      <c r="E27" s="282" t="s">
        <v>1076</v>
      </c>
      <c r="F27" s="283">
        <v>10700043.739999998</v>
      </c>
      <c r="G27" s="284">
        <v>44050</v>
      </c>
      <c r="H27" s="282" t="s">
        <v>1074</v>
      </c>
      <c r="I27" s="285">
        <v>360</v>
      </c>
      <c r="J27" s="284">
        <v>44424</v>
      </c>
      <c r="K27" s="285">
        <v>0</v>
      </c>
      <c r="L27" s="284">
        <f t="shared" si="0"/>
        <v>44424</v>
      </c>
      <c r="M27" s="284"/>
      <c r="N27" s="1887"/>
    </row>
    <row r="28" spans="1:14" s="279" customFormat="1" ht="72" x14ac:dyDescent="0.2">
      <c r="A28" s="1886" t="s">
        <v>1077</v>
      </c>
      <c r="B28" s="280">
        <v>2167632</v>
      </c>
      <c r="C28" s="281" t="s">
        <v>1078</v>
      </c>
      <c r="D28" s="280" t="s">
        <v>1013</v>
      </c>
      <c r="E28" s="282" t="s">
        <v>1078</v>
      </c>
      <c r="F28" s="283">
        <v>635165.98</v>
      </c>
      <c r="G28" s="284">
        <v>44050</v>
      </c>
      <c r="H28" s="282" t="s">
        <v>1079</v>
      </c>
      <c r="I28" s="285">
        <v>75</v>
      </c>
      <c r="J28" s="284">
        <v>44138</v>
      </c>
      <c r="K28" s="285">
        <v>0</v>
      </c>
      <c r="L28" s="284">
        <f t="shared" si="0"/>
        <v>44138</v>
      </c>
      <c r="M28" s="284"/>
      <c r="N28" s="1887"/>
    </row>
    <row r="29" spans="1:14" s="279" customFormat="1" ht="72" x14ac:dyDescent="0.2">
      <c r="A29" s="1886" t="s">
        <v>1080</v>
      </c>
      <c r="B29" s="280">
        <v>2167632</v>
      </c>
      <c r="C29" s="281" t="s">
        <v>1081</v>
      </c>
      <c r="D29" s="280" t="s">
        <v>1013</v>
      </c>
      <c r="E29" s="282" t="s">
        <v>1081</v>
      </c>
      <c r="F29" s="283">
        <v>1375039.84</v>
      </c>
      <c r="G29" s="284">
        <v>44050</v>
      </c>
      <c r="H29" s="282" t="s">
        <v>1079</v>
      </c>
      <c r="I29" s="285">
        <v>120</v>
      </c>
      <c r="J29" s="284">
        <v>44183</v>
      </c>
      <c r="K29" s="285">
        <v>0</v>
      </c>
      <c r="L29" s="284">
        <f t="shared" si="0"/>
        <v>44183</v>
      </c>
      <c r="M29" s="284"/>
      <c r="N29" s="1887"/>
    </row>
    <row r="30" spans="1:14" s="279" customFormat="1" ht="60" x14ac:dyDescent="0.2">
      <c r="A30" s="1886" t="s">
        <v>1082</v>
      </c>
      <c r="B30" s="280">
        <v>2428465</v>
      </c>
      <c r="C30" s="281" t="s">
        <v>1083</v>
      </c>
      <c r="D30" s="280" t="s">
        <v>1013</v>
      </c>
      <c r="E30" s="282" t="s">
        <v>1083</v>
      </c>
      <c r="F30" s="283">
        <v>561462.91</v>
      </c>
      <c r="G30" s="284">
        <v>43614</v>
      </c>
      <c r="H30" s="282" t="s">
        <v>1084</v>
      </c>
      <c r="I30" s="285">
        <v>120</v>
      </c>
      <c r="J30" s="284">
        <v>43741</v>
      </c>
      <c r="K30" s="285">
        <v>0</v>
      </c>
      <c r="L30" s="284">
        <f t="shared" si="0"/>
        <v>43741</v>
      </c>
      <c r="M30" s="284">
        <v>43777</v>
      </c>
      <c r="N30" s="1887"/>
    </row>
    <row r="31" spans="1:14" s="279" customFormat="1" ht="36" x14ac:dyDescent="0.2">
      <c r="A31" s="1886" t="s">
        <v>1085</v>
      </c>
      <c r="B31" s="280">
        <v>2302660</v>
      </c>
      <c r="C31" s="281" t="s">
        <v>1086</v>
      </c>
      <c r="D31" s="280" t="s">
        <v>1013</v>
      </c>
      <c r="E31" s="282" t="s">
        <v>1086</v>
      </c>
      <c r="F31" s="283">
        <v>5280000</v>
      </c>
      <c r="G31" s="284">
        <v>43608</v>
      </c>
      <c r="H31" s="282" t="s">
        <v>1087</v>
      </c>
      <c r="I31" s="285">
        <v>330</v>
      </c>
      <c r="J31" s="284">
        <v>43949</v>
      </c>
      <c r="K31" s="285">
        <v>0</v>
      </c>
      <c r="L31" s="284">
        <f t="shared" si="0"/>
        <v>43949</v>
      </c>
      <c r="M31" s="284"/>
      <c r="N31" s="1887"/>
    </row>
    <row r="32" spans="1:14" s="279" customFormat="1" ht="60" x14ac:dyDescent="0.2">
      <c r="A32" s="1886" t="s">
        <v>1088</v>
      </c>
      <c r="B32" s="280">
        <v>2428482</v>
      </c>
      <c r="C32" s="281" t="s">
        <v>1089</v>
      </c>
      <c r="D32" s="280" t="s">
        <v>1013</v>
      </c>
      <c r="E32" s="282" t="s">
        <v>1089</v>
      </c>
      <c r="F32" s="283">
        <v>957360.18</v>
      </c>
      <c r="G32" s="284">
        <v>43642</v>
      </c>
      <c r="H32" s="282" t="s">
        <v>1090</v>
      </c>
      <c r="I32" s="285">
        <v>90</v>
      </c>
      <c r="J32" s="284">
        <v>43752</v>
      </c>
      <c r="K32" s="285">
        <v>0</v>
      </c>
      <c r="L32" s="284">
        <f t="shared" si="0"/>
        <v>43752</v>
      </c>
      <c r="M32" s="284">
        <v>43809</v>
      </c>
      <c r="N32" s="1887"/>
    </row>
    <row r="33" spans="1:18" s="279" customFormat="1" ht="48" x14ac:dyDescent="0.2">
      <c r="A33" s="1886" t="s">
        <v>1091</v>
      </c>
      <c r="B33" s="280">
        <v>2167648</v>
      </c>
      <c r="C33" s="281" t="s">
        <v>1092</v>
      </c>
      <c r="D33" s="280" t="s">
        <v>1013</v>
      </c>
      <c r="E33" s="282" t="s">
        <v>1092</v>
      </c>
      <c r="F33" s="283">
        <v>868555.26</v>
      </c>
      <c r="G33" s="284">
        <v>43656</v>
      </c>
      <c r="H33" s="282" t="s">
        <v>1093</v>
      </c>
      <c r="I33" s="285">
        <v>90</v>
      </c>
      <c r="J33" s="284">
        <v>43759</v>
      </c>
      <c r="K33" s="285">
        <v>0</v>
      </c>
      <c r="L33" s="284">
        <f t="shared" si="0"/>
        <v>43759</v>
      </c>
      <c r="M33" s="284">
        <v>44163</v>
      </c>
      <c r="N33" s="1887"/>
    </row>
    <row r="34" spans="1:18" s="279" customFormat="1" ht="60" x14ac:dyDescent="0.2">
      <c r="A34" s="1886" t="s">
        <v>1094</v>
      </c>
      <c r="B34" s="280">
        <v>2428461</v>
      </c>
      <c r="C34" s="281" t="s">
        <v>1095</v>
      </c>
      <c r="D34" s="280" t="s">
        <v>1013</v>
      </c>
      <c r="E34" s="282" t="s">
        <v>1095</v>
      </c>
      <c r="F34" s="283">
        <v>508675.93</v>
      </c>
      <c r="G34" s="284">
        <v>43628</v>
      </c>
      <c r="H34" s="282" t="s">
        <v>1084</v>
      </c>
      <c r="I34" s="285">
        <v>120</v>
      </c>
      <c r="J34" s="284">
        <v>43760</v>
      </c>
      <c r="K34" s="285">
        <v>0</v>
      </c>
      <c r="L34" s="284">
        <f t="shared" si="0"/>
        <v>43760</v>
      </c>
      <c r="M34" s="284">
        <v>43867</v>
      </c>
      <c r="N34" s="1887"/>
    </row>
    <row r="35" spans="1:18" s="279" customFormat="1" ht="36" x14ac:dyDescent="0.2">
      <c r="A35" s="1886" t="s">
        <v>1096</v>
      </c>
      <c r="B35" s="280">
        <v>2167650</v>
      </c>
      <c r="C35" s="281" t="s">
        <v>1097</v>
      </c>
      <c r="D35" s="280" t="s">
        <v>1013</v>
      </c>
      <c r="E35" s="282" t="s">
        <v>1097</v>
      </c>
      <c r="F35" s="283">
        <v>4300599.46</v>
      </c>
      <c r="G35" s="284">
        <v>43719</v>
      </c>
      <c r="H35" s="282" t="s">
        <v>1098</v>
      </c>
      <c r="I35" s="285">
        <v>270</v>
      </c>
      <c r="J35" s="284">
        <v>44034</v>
      </c>
      <c r="K35" s="285">
        <f>115+9+22</f>
        <v>146</v>
      </c>
      <c r="L35" s="284">
        <f t="shared" si="0"/>
        <v>44180</v>
      </c>
      <c r="M35" s="284"/>
      <c r="N35" s="1887"/>
    </row>
    <row r="36" spans="1:18" s="279" customFormat="1" ht="36" x14ac:dyDescent="0.2">
      <c r="A36" s="1886" t="s">
        <v>1099</v>
      </c>
      <c r="B36" s="280">
        <v>2273584</v>
      </c>
      <c r="C36" s="281" t="s">
        <v>1100</v>
      </c>
      <c r="D36" s="280" t="s">
        <v>1013</v>
      </c>
      <c r="E36" s="282" t="s">
        <v>1100</v>
      </c>
      <c r="F36" s="283">
        <v>3311683.3400000003</v>
      </c>
      <c r="G36" s="284">
        <v>44043</v>
      </c>
      <c r="H36" s="282" t="s">
        <v>1101</v>
      </c>
      <c r="I36" s="285">
        <v>180</v>
      </c>
      <c r="J36" s="284">
        <v>44236</v>
      </c>
      <c r="K36" s="285">
        <v>0</v>
      </c>
      <c r="L36" s="284">
        <f t="shared" si="0"/>
        <v>44236</v>
      </c>
      <c r="M36" s="284"/>
      <c r="N36" s="1887"/>
    </row>
    <row r="37" spans="1:18" s="279" customFormat="1" ht="36" x14ac:dyDescent="0.2">
      <c r="A37" s="1886" t="s">
        <v>1102</v>
      </c>
      <c r="B37" s="280">
        <v>2186467</v>
      </c>
      <c r="C37" s="281" t="s">
        <v>1103</v>
      </c>
      <c r="D37" s="280" t="s">
        <v>1013</v>
      </c>
      <c r="E37" s="282" t="s">
        <v>1103</v>
      </c>
      <c r="F37" s="283">
        <v>2055183.14</v>
      </c>
      <c r="G37" s="284">
        <v>43567</v>
      </c>
      <c r="H37" s="282" t="s">
        <v>1104</v>
      </c>
      <c r="I37" s="285">
        <v>120</v>
      </c>
      <c r="J37" s="284">
        <v>43698</v>
      </c>
      <c r="K37" s="285">
        <f>24+38+20</f>
        <v>82</v>
      </c>
      <c r="L37" s="284">
        <f t="shared" si="0"/>
        <v>43780</v>
      </c>
      <c r="M37" s="284">
        <v>43838</v>
      </c>
      <c r="N37" s="1887"/>
    </row>
    <row r="38" spans="1:18" s="279" customFormat="1" ht="60" x14ac:dyDescent="0.2">
      <c r="A38" s="1886" t="s">
        <v>1105</v>
      </c>
      <c r="B38" s="280">
        <v>2428457</v>
      </c>
      <c r="C38" s="281" t="s">
        <v>1106</v>
      </c>
      <c r="D38" s="280" t="s">
        <v>1013</v>
      </c>
      <c r="E38" s="282" t="s">
        <v>1106</v>
      </c>
      <c r="F38" s="283">
        <v>636087.5</v>
      </c>
      <c r="G38" s="284">
        <v>43619</v>
      </c>
      <c r="H38" s="282" t="s">
        <v>1107</v>
      </c>
      <c r="I38" s="285">
        <v>90</v>
      </c>
      <c r="J38" s="284">
        <v>43723</v>
      </c>
      <c r="K38" s="285">
        <v>0</v>
      </c>
      <c r="L38" s="284">
        <f t="shared" si="0"/>
        <v>43723</v>
      </c>
      <c r="M38" s="284">
        <v>43749</v>
      </c>
      <c r="N38" s="1887"/>
    </row>
    <row r="39" spans="1:18" s="279" customFormat="1" ht="36" x14ac:dyDescent="0.2">
      <c r="A39" s="1886" t="s">
        <v>1108</v>
      </c>
      <c r="B39" s="280">
        <v>2186461</v>
      </c>
      <c r="C39" s="281" t="s">
        <v>1109</v>
      </c>
      <c r="D39" s="280" t="s">
        <v>1013</v>
      </c>
      <c r="E39" s="282" t="s">
        <v>1109</v>
      </c>
      <c r="F39" s="283">
        <v>2121109.96</v>
      </c>
      <c r="G39" s="284">
        <v>43567</v>
      </c>
      <c r="H39" s="282" t="s">
        <v>1110</v>
      </c>
      <c r="I39" s="285">
        <v>150</v>
      </c>
      <c r="J39" s="284">
        <v>43731</v>
      </c>
      <c r="K39" s="285">
        <v>0</v>
      </c>
      <c r="L39" s="284">
        <f t="shared" si="0"/>
        <v>43731</v>
      </c>
      <c r="M39" s="284">
        <v>43791</v>
      </c>
      <c r="N39" s="1887"/>
    </row>
    <row r="40" spans="1:18" s="279" customFormat="1" ht="60" x14ac:dyDescent="0.2">
      <c r="A40" s="1886" t="s">
        <v>1111</v>
      </c>
      <c r="B40" s="280">
        <v>2428487</v>
      </c>
      <c r="C40" s="281" t="s">
        <v>1112</v>
      </c>
      <c r="D40" s="280" t="s">
        <v>1013</v>
      </c>
      <c r="E40" s="282" t="s">
        <v>1112</v>
      </c>
      <c r="F40" s="283">
        <v>823848.88</v>
      </c>
      <c r="G40" s="284">
        <v>43615</v>
      </c>
      <c r="H40" s="282" t="s">
        <v>1113</v>
      </c>
      <c r="I40" s="285">
        <v>120</v>
      </c>
      <c r="J40" s="284">
        <v>43742</v>
      </c>
      <c r="K40" s="285">
        <v>0</v>
      </c>
      <c r="L40" s="284">
        <f t="shared" si="0"/>
        <v>43742</v>
      </c>
      <c r="M40" s="284">
        <v>43781</v>
      </c>
      <c r="N40" s="1887"/>
    </row>
    <row r="41" spans="1:18" s="279" customFormat="1" ht="48" x14ac:dyDescent="0.2">
      <c r="A41" s="1886" t="s">
        <v>1114</v>
      </c>
      <c r="B41" s="280">
        <v>2428477</v>
      </c>
      <c r="C41" s="281" t="s">
        <v>1115</v>
      </c>
      <c r="D41" s="280" t="s">
        <v>1013</v>
      </c>
      <c r="E41" s="282" t="s">
        <v>1115</v>
      </c>
      <c r="F41" s="283">
        <v>506136.15</v>
      </c>
      <c r="G41" s="284">
        <v>43633</v>
      </c>
      <c r="H41" s="282" t="s">
        <v>1116</v>
      </c>
      <c r="I41" s="285">
        <v>120</v>
      </c>
      <c r="J41" s="284">
        <v>43763</v>
      </c>
      <c r="K41" s="285">
        <v>0</v>
      </c>
      <c r="L41" s="284">
        <f t="shared" si="0"/>
        <v>43763</v>
      </c>
      <c r="M41" s="284">
        <v>43805</v>
      </c>
      <c r="N41" s="1887"/>
      <c r="R41" s="286"/>
    </row>
    <row r="42" spans="1:18" s="279" customFormat="1" ht="48" x14ac:dyDescent="0.2">
      <c r="A42" s="1886" t="s">
        <v>1117</v>
      </c>
      <c r="B42" s="280">
        <v>2428438</v>
      </c>
      <c r="C42" s="281" t="s">
        <v>1118</v>
      </c>
      <c r="D42" s="280" t="s">
        <v>1013</v>
      </c>
      <c r="E42" s="282" t="s">
        <v>1118</v>
      </c>
      <c r="F42" s="283">
        <v>785132.76</v>
      </c>
      <c r="G42" s="284">
        <v>43664</v>
      </c>
      <c r="H42" s="282" t="s">
        <v>1119</v>
      </c>
      <c r="I42" s="285">
        <v>90</v>
      </c>
      <c r="J42" s="284">
        <v>43767</v>
      </c>
      <c r="K42" s="285">
        <v>0</v>
      </c>
      <c r="L42" s="284">
        <f t="shared" si="0"/>
        <v>43767</v>
      </c>
      <c r="M42" s="284">
        <v>43802</v>
      </c>
      <c r="N42" s="1887"/>
    </row>
    <row r="43" spans="1:18" s="279" customFormat="1" ht="36" x14ac:dyDescent="0.2">
      <c r="A43" s="1886" t="s">
        <v>1120</v>
      </c>
      <c r="B43" s="280">
        <v>2313086</v>
      </c>
      <c r="C43" s="281" t="s">
        <v>1121</v>
      </c>
      <c r="D43" s="280" t="s">
        <v>1013</v>
      </c>
      <c r="E43" s="282" t="s">
        <v>1121</v>
      </c>
      <c r="F43" s="283">
        <v>5292225.74</v>
      </c>
      <c r="G43" s="284">
        <v>43530</v>
      </c>
      <c r="H43" s="282" t="s">
        <v>1122</v>
      </c>
      <c r="I43" s="285">
        <v>240</v>
      </c>
      <c r="J43" s="284">
        <v>43828</v>
      </c>
      <c r="K43" s="285">
        <v>590</v>
      </c>
      <c r="L43" s="284">
        <v>44177</v>
      </c>
      <c r="M43" s="284"/>
      <c r="N43" s="1887"/>
      <c r="R43" s="286"/>
    </row>
    <row r="44" spans="1:18" s="279" customFormat="1" ht="48" x14ac:dyDescent="0.2">
      <c r="A44" s="1886" t="s">
        <v>1123</v>
      </c>
      <c r="B44" s="280">
        <v>2428439</v>
      </c>
      <c r="C44" s="281" t="s">
        <v>1124</v>
      </c>
      <c r="D44" s="280" t="s">
        <v>1013</v>
      </c>
      <c r="E44" s="282" t="s">
        <v>1124</v>
      </c>
      <c r="F44" s="283">
        <v>787703.85</v>
      </c>
      <c r="G44" s="284">
        <v>43668</v>
      </c>
      <c r="H44" s="282" t="s">
        <v>1125</v>
      </c>
      <c r="I44" s="285">
        <v>90</v>
      </c>
      <c r="J44" s="284">
        <v>43769</v>
      </c>
      <c r="K44" s="285">
        <v>0</v>
      </c>
      <c r="L44" s="284">
        <f>IF(J44="",1,IF(J44="",2,J44+K44))</f>
        <v>43769</v>
      </c>
      <c r="M44" s="284">
        <v>43818</v>
      </c>
      <c r="N44" s="1887"/>
    </row>
    <row r="45" spans="1:18" s="279" customFormat="1" ht="48" x14ac:dyDescent="0.2">
      <c r="A45" s="1886" t="s">
        <v>1126</v>
      </c>
      <c r="B45" s="280">
        <v>2235055</v>
      </c>
      <c r="C45" s="281" t="s">
        <v>1127</v>
      </c>
      <c r="D45" s="281" t="s">
        <v>1128</v>
      </c>
      <c r="E45" s="282" t="s">
        <v>1127</v>
      </c>
      <c r="F45" s="283">
        <v>1991634.88</v>
      </c>
      <c r="G45" s="284">
        <v>43811</v>
      </c>
      <c r="H45" s="282" t="s">
        <v>1129</v>
      </c>
      <c r="I45" s="285">
        <v>90</v>
      </c>
      <c r="J45" s="284">
        <v>43902</v>
      </c>
      <c r="K45" s="285">
        <v>0</v>
      </c>
      <c r="L45" s="284">
        <f>IF(J45="",1,IF(J45="",2,J45+K45))</f>
        <v>43902</v>
      </c>
      <c r="M45" s="284">
        <v>43881</v>
      </c>
      <c r="N45" s="1887"/>
    </row>
    <row r="46" spans="1:18" s="279" customFormat="1" ht="60" x14ac:dyDescent="0.2">
      <c r="A46" s="1886" t="s">
        <v>1130</v>
      </c>
      <c r="B46" s="280">
        <v>2428427</v>
      </c>
      <c r="C46" s="281" t="s">
        <v>1131</v>
      </c>
      <c r="D46" s="280" t="s">
        <v>1013</v>
      </c>
      <c r="E46" s="282" t="s">
        <v>1131</v>
      </c>
      <c r="F46" s="283">
        <v>915153.69</v>
      </c>
      <c r="G46" s="284">
        <v>44068</v>
      </c>
      <c r="H46" s="282" t="s">
        <v>1132</v>
      </c>
      <c r="I46" s="285">
        <v>120</v>
      </c>
      <c r="J46" s="284">
        <v>44203</v>
      </c>
      <c r="K46" s="285">
        <v>0</v>
      </c>
      <c r="L46" s="284">
        <f>IF(J46="",1,IF(J46="",2,J46+K46))</f>
        <v>44203</v>
      </c>
      <c r="M46" s="284"/>
      <c r="N46" s="1887"/>
    </row>
    <row r="47" spans="1:18" s="279" customFormat="1" ht="36" x14ac:dyDescent="0.2">
      <c r="A47" s="1886" t="s">
        <v>1133</v>
      </c>
      <c r="B47" s="280">
        <v>2453344</v>
      </c>
      <c r="C47" s="281" t="s">
        <v>1134</v>
      </c>
      <c r="D47" s="280" t="s">
        <v>1013</v>
      </c>
      <c r="E47" s="282" t="s">
        <v>1134</v>
      </c>
      <c r="F47" s="283">
        <v>3343500.78</v>
      </c>
      <c r="G47" s="284">
        <v>44089</v>
      </c>
      <c r="H47" s="282" t="s">
        <v>1135</v>
      </c>
      <c r="I47" s="285">
        <v>180</v>
      </c>
      <c r="J47" s="284"/>
      <c r="K47" s="285">
        <v>0</v>
      </c>
      <c r="L47" s="284"/>
      <c r="M47" s="284"/>
      <c r="N47" s="1887"/>
    </row>
    <row r="48" spans="1:18" s="279" customFormat="1" ht="60" x14ac:dyDescent="0.2">
      <c r="A48" s="1886" t="s">
        <v>1136</v>
      </c>
      <c r="B48" s="280">
        <v>2428469</v>
      </c>
      <c r="C48" s="281" t="s">
        <v>1137</v>
      </c>
      <c r="D48" s="280" t="s">
        <v>1013</v>
      </c>
      <c r="E48" s="282" t="s">
        <v>1137</v>
      </c>
      <c r="F48" s="283">
        <v>550172</v>
      </c>
      <c r="G48" s="284">
        <v>43612</v>
      </c>
      <c r="H48" s="282" t="s">
        <v>1138</v>
      </c>
      <c r="I48" s="285">
        <v>105</v>
      </c>
      <c r="J48" s="284">
        <v>43727</v>
      </c>
      <c r="K48" s="285">
        <v>0</v>
      </c>
      <c r="L48" s="284">
        <f t="shared" ref="L48:L68" si="1">IF(J48="",1,IF(J48="",2,J48+K48))</f>
        <v>43727</v>
      </c>
      <c r="M48" s="284">
        <v>43903</v>
      </c>
      <c r="N48" s="1887"/>
    </row>
    <row r="49" spans="1:14" s="279" customFormat="1" ht="72" x14ac:dyDescent="0.2">
      <c r="A49" s="1886" t="s">
        <v>1139</v>
      </c>
      <c r="B49" s="280">
        <v>2436238</v>
      </c>
      <c r="C49" s="281" t="s">
        <v>1140</v>
      </c>
      <c r="D49" s="280" t="s">
        <v>1013</v>
      </c>
      <c r="E49" s="282" t="s">
        <v>1140</v>
      </c>
      <c r="F49" s="283">
        <v>728096.25</v>
      </c>
      <c r="G49" s="284">
        <v>44064</v>
      </c>
      <c r="H49" s="282" t="s">
        <v>1141</v>
      </c>
      <c r="I49" s="285">
        <v>120</v>
      </c>
      <c r="J49" s="284">
        <v>44198</v>
      </c>
      <c r="K49" s="285">
        <v>0</v>
      </c>
      <c r="L49" s="284">
        <f t="shared" si="1"/>
        <v>44198</v>
      </c>
      <c r="M49" s="284"/>
      <c r="N49" s="1887"/>
    </row>
    <row r="50" spans="1:14" s="279" customFormat="1" ht="60" x14ac:dyDescent="0.2">
      <c r="A50" s="1886" t="s">
        <v>1142</v>
      </c>
      <c r="B50" s="280">
        <v>2428476</v>
      </c>
      <c r="C50" s="281" t="s">
        <v>1143</v>
      </c>
      <c r="D50" s="280" t="s">
        <v>1013</v>
      </c>
      <c r="E50" s="282" t="s">
        <v>1143</v>
      </c>
      <c r="F50" s="283">
        <v>773147.7</v>
      </c>
      <c r="G50" s="284">
        <v>43671</v>
      </c>
      <c r="H50" s="282" t="s">
        <v>1144</v>
      </c>
      <c r="I50" s="285">
        <v>90</v>
      </c>
      <c r="J50" s="284">
        <v>43775</v>
      </c>
      <c r="K50" s="285">
        <v>0</v>
      </c>
      <c r="L50" s="284">
        <f t="shared" si="1"/>
        <v>43775</v>
      </c>
      <c r="M50" s="284">
        <v>43822</v>
      </c>
      <c r="N50" s="1887"/>
    </row>
    <row r="51" spans="1:14" s="279" customFormat="1" ht="48" x14ac:dyDescent="0.2">
      <c r="A51" s="1886" t="s">
        <v>1145</v>
      </c>
      <c r="B51" s="280">
        <v>2428441</v>
      </c>
      <c r="C51" s="281" t="s">
        <v>1146</v>
      </c>
      <c r="D51" s="280" t="s">
        <v>1013</v>
      </c>
      <c r="E51" s="282" t="s">
        <v>1146</v>
      </c>
      <c r="F51" s="283">
        <v>632861.16</v>
      </c>
      <c r="G51" s="284">
        <v>43678</v>
      </c>
      <c r="H51" s="282" t="s">
        <v>1147</v>
      </c>
      <c r="I51" s="285">
        <v>90</v>
      </c>
      <c r="J51" s="284">
        <v>43782</v>
      </c>
      <c r="K51" s="285">
        <v>0</v>
      </c>
      <c r="L51" s="284">
        <f t="shared" si="1"/>
        <v>43782</v>
      </c>
      <c r="M51" s="284">
        <v>43840</v>
      </c>
      <c r="N51" s="1887"/>
    </row>
    <row r="52" spans="1:14" s="279" customFormat="1" ht="48" x14ac:dyDescent="0.2">
      <c r="A52" s="1886" t="s">
        <v>1148</v>
      </c>
      <c r="B52" s="280">
        <v>2428508</v>
      </c>
      <c r="C52" s="281" t="s">
        <v>1149</v>
      </c>
      <c r="D52" s="280" t="s">
        <v>1013</v>
      </c>
      <c r="E52" s="282" t="s">
        <v>1149</v>
      </c>
      <c r="F52" s="283">
        <v>891905.55</v>
      </c>
      <c r="G52" s="284">
        <v>43684</v>
      </c>
      <c r="H52" s="282" t="s">
        <v>1150</v>
      </c>
      <c r="I52" s="285">
        <v>120</v>
      </c>
      <c r="J52" s="284">
        <v>43817</v>
      </c>
      <c r="K52" s="285">
        <v>0</v>
      </c>
      <c r="L52" s="284">
        <f t="shared" si="1"/>
        <v>43817</v>
      </c>
      <c r="M52" s="284">
        <v>43867</v>
      </c>
      <c r="N52" s="1887"/>
    </row>
    <row r="53" spans="1:14" s="279" customFormat="1" ht="48" x14ac:dyDescent="0.2">
      <c r="A53" s="1886" t="s">
        <v>1151</v>
      </c>
      <c r="B53" s="280">
        <v>2428491</v>
      </c>
      <c r="C53" s="281" t="s">
        <v>1152</v>
      </c>
      <c r="D53" s="280" t="s">
        <v>1013</v>
      </c>
      <c r="E53" s="282" t="s">
        <v>1152</v>
      </c>
      <c r="F53" s="283">
        <v>451178.04</v>
      </c>
      <c r="G53" s="284">
        <v>43612</v>
      </c>
      <c r="H53" s="282" t="s">
        <v>1138</v>
      </c>
      <c r="I53" s="285">
        <v>105</v>
      </c>
      <c r="J53" s="284">
        <v>43726</v>
      </c>
      <c r="K53" s="285">
        <v>7</v>
      </c>
      <c r="L53" s="284">
        <f t="shared" si="1"/>
        <v>43733</v>
      </c>
      <c r="M53" s="284">
        <v>43902</v>
      </c>
      <c r="N53" s="1887"/>
    </row>
    <row r="54" spans="1:14" s="279" customFormat="1" ht="60" x14ac:dyDescent="0.2">
      <c r="A54" s="1886" t="s">
        <v>1153</v>
      </c>
      <c r="B54" s="280">
        <v>2428485</v>
      </c>
      <c r="C54" s="281" t="s">
        <v>1154</v>
      </c>
      <c r="D54" s="280" t="s">
        <v>1013</v>
      </c>
      <c r="E54" s="282" t="s">
        <v>1154</v>
      </c>
      <c r="F54" s="283">
        <v>517507.72</v>
      </c>
      <c r="G54" s="284">
        <v>43628</v>
      </c>
      <c r="H54" s="282" t="s">
        <v>1048</v>
      </c>
      <c r="I54" s="285">
        <v>90</v>
      </c>
      <c r="J54" s="284">
        <v>43727</v>
      </c>
      <c r="K54" s="285">
        <v>0</v>
      </c>
      <c r="L54" s="284">
        <f t="shared" si="1"/>
        <v>43727</v>
      </c>
      <c r="M54" s="284">
        <v>43804</v>
      </c>
      <c r="N54" s="1887"/>
    </row>
    <row r="55" spans="1:14" s="279" customFormat="1" ht="60" x14ac:dyDescent="0.2">
      <c r="A55" s="1886" t="s">
        <v>1155</v>
      </c>
      <c r="B55" s="280">
        <v>2428467</v>
      </c>
      <c r="C55" s="281" t="s">
        <v>1156</v>
      </c>
      <c r="D55" s="280" t="s">
        <v>1013</v>
      </c>
      <c r="E55" s="282" t="s">
        <v>1156</v>
      </c>
      <c r="F55" s="283">
        <v>801827.18</v>
      </c>
      <c r="G55" s="284">
        <v>43607</v>
      </c>
      <c r="H55" s="282" t="s">
        <v>1157</v>
      </c>
      <c r="I55" s="285">
        <v>120</v>
      </c>
      <c r="J55" s="284">
        <v>43735</v>
      </c>
      <c r="K55" s="285">
        <v>0</v>
      </c>
      <c r="L55" s="284">
        <f t="shared" si="1"/>
        <v>43735</v>
      </c>
      <c r="M55" s="284">
        <v>43768</v>
      </c>
      <c r="N55" s="1887"/>
    </row>
    <row r="56" spans="1:14" s="279" customFormat="1" ht="60" x14ac:dyDescent="0.2">
      <c r="A56" s="1886" t="s">
        <v>1158</v>
      </c>
      <c r="B56" s="280">
        <v>2428429</v>
      </c>
      <c r="C56" s="281" t="s">
        <v>1159</v>
      </c>
      <c r="D56" s="280" t="s">
        <v>1013</v>
      </c>
      <c r="E56" s="282" t="s">
        <v>1159</v>
      </c>
      <c r="F56" s="283">
        <v>661190.82999999996</v>
      </c>
      <c r="G56" s="284">
        <v>43607</v>
      </c>
      <c r="H56" s="282" t="s">
        <v>1017</v>
      </c>
      <c r="I56" s="285">
        <v>120</v>
      </c>
      <c r="J56" s="284">
        <v>43739</v>
      </c>
      <c r="K56" s="285">
        <v>0</v>
      </c>
      <c r="L56" s="284">
        <f t="shared" si="1"/>
        <v>43739</v>
      </c>
      <c r="M56" s="284">
        <v>43777</v>
      </c>
      <c r="N56" s="1887"/>
    </row>
    <row r="57" spans="1:14" s="279" customFormat="1" ht="60" x14ac:dyDescent="0.2">
      <c r="A57" s="1886" t="s">
        <v>1160</v>
      </c>
      <c r="B57" s="280">
        <v>2428434</v>
      </c>
      <c r="C57" s="281" t="s">
        <v>1161</v>
      </c>
      <c r="D57" s="280" t="s">
        <v>1013</v>
      </c>
      <c r="E57" s="282" t="s">
        <v>1161</v>
      </c>
      <c r="F57" s="283">
        <v>611477.68000000005</v>
      </c>
      <c r="G57" s="284">
        <v>43607</v>
      </c>
      <c r="H57" s="282" t="s">
        <v>1017</v>
      </c>
      <c r="I57" s="285">
        <v>120</v>
      </c>
      <c r="J57" s="284">
        <v>43739</v>
      </c>
      <c r="K57" s="285">
        <v>0</v>
      </c>
      <c r="L57" s="284">
        <f t="shared" si="1"/>
        <v>43739</v>
      </c>
      <c r="M57" s="284">
        <v>43784</v>
      </c>
      <c r="N57" s="1887"/>
    </row>
    <row r="58" spans="1:14" s="279" customFormat="1" ht="60" x14ac:dyDescent="0.2">
      <c r="A58" s="1886" t="s">
        <v>1162</v>
      </c>
      <c r="B58" s="280">
        <v>2428466</v>
      </c>
      <c r="C58" s="281" t="s">
        <v>1163</v>
      </c>
      <c r="D58" s="280" t="s">
        <v>1013</v>
      </c>
      <c r="E58" s="282" t="s">
        <v>1163</v>
      </c>
      <c r="F58" s="283">
        <v>698119.2</v>
      </c>
      <c r="G58" s="284">
        <v>43658</v>
      </c>
      <c r="H58" s="282" t="s">
        <v>1164</v>
      </c>
      <c r="I58" s="285">
        <v>90</v>
      </c>
      <c r="J58" s="284">
        <v>43761</v>
      </c>
      <c r="K58" s="285">
        <v>0</v>
      </c>
      <c r="L58" s="284">
        <f t="shared" si="1"/>
        <v>43761</v>
      </c>
      <c r="M58" s="284">
        <v>43808</v>
      </c>
      <c r="N58" s="1887"/>
    </row>
    <row r="59" spans="1:14" s="279" customFormat="1" ht="60" x14ac:dyDescent="0.2">
      <c r="A59" s="1886" t="s">
        <v>1165</v>
      </c>
      <c r="B59" s="280">
        <v>2428436</v>
      </c>
      <c r="C59" s="281" t="s">
        <v>1166</v>
      </c>
      <c r="D59" s="280" t="s">
        <v>1013</v>
      </c>
      <c r="E59" s="282" t="s">
        <v>1166</v>
      </c>
      <c r="F59" s="283">
        <v>617506.92000000004</v>
      </c>
      <c r="G59" s="284">
        <v>43633</v>
      </c>
      <c r="H59" s="282" t="s">
        <v>1167</v>
      </c>
      <c r="I59" s="285">
        <v>120</v>
      </c>
      <c r="J59" s="284">
        <v>43762</v>
      </c>
      <c r="K59" s="285">
        <v>0</v>
      </c>
      <c r="L59" s="284">
        <f t="shared" si="1"/>
        <v>43762</v>
      </c>
      <c r="M59" s="284">
        <v>43803</v>
      </c>
      <c r="N59" s="1887"/>
    </row>
    <row r="60" spans="1:14" s="279" customFormat="1" ht="48" x14ac:dyDescent="0.2">
      <c r="A60" s="1886" t="s">
        <v>1168</v>
      </c>
      <c r="B60" s="280">
        <v>2186462</v>
      </c>
      <c r="C60" s="281" t="s">
        <v>1169</v>
      </c>
      <c r="D60" s="280" t="s">
        <v>1013</v>
      </c>
      <c r="E60" s="282" t="s">
        <v>1169</v>
      </c>
      <c r="F60" s="283">
        <v>1636801.37</v>
      </c>
      <c r="G60" s="284">
        <v>43825</v>
      </c>
      <c r="H60" s="282" t="s">
        <v>1170</v>
      </c>
      <c r="I60" s="285">
        <v>120</v>
      </c>
      <c r="J60" s="284">
        <v>44139</v>
      </c>
      <c r="K60" s="285">
        <v>0</v>
      </c>
      <c r="L60" s="284">
        <f t="shared" si="1"/>
        <v>44139</v>
      </c>
      <c r="M60" s="284"/>
      <c r="N60" s="1887"/>
    </row>
    <row r="61" spans="1:14" s="279" customFormat="1" ht="72" x14ac:dyDescent="0.2">
      <c r="A61" s="1886" t="s">
        <v>1171</v>
      </c>
      <c r="B61" s="280">
        <v>2167632</v>
      </c>
      <c r="C61" s="281" t="s">
        <v>1172</v>
      </c>
      <c r="D61" s="280" t="s">
        <v>1013</v>
      </c>
      <c r="E61" s="282" t="s">
        <v>1172</v>
      </c>
      <c r="F61" s="283">
        <v>515474.51</v>
      </c>
      <c r="G61" s="284">
        <v>44082</v>
      </c>
      <c r="H61" s="282" t="s">
        <v>1173</v>
      </c>
      <c r="I61" s="285">
        <v>75</v>
      </c>
      <c r="J61" s="284">
        <v>44169</v>
      </c>
      <c r="K61" s="285">
        <v>0</v>
      </c>
      <c r="L61" s="284">
        <f t="shared" si="1"/>
        <v>44169</v>
      </c>
      <c r="M61" s="284"/>
      <c r="N61" s="1887"/>
    </row>
    <row r="62" spans="1:14" s="279" customFormat="1" ht="60" x14ac:dyDescent="0.2">
      <c r="A62" s="1886" t="s">
        <v>1174</v>
      </c>
      <c r="B62" s="280">
        <v>2167632</v>
      </c>
      <c r="C62" s="281" t="s">
        <v>1172</v>
      </c>
      <c r="D62" s="280" t="s">
        <v>1013</v>
      </c>
      <c r="E62" s="282" t="s">
        <v>1172</v>
      </c>
      <c r="F62" s="283">
        <v>749579.97</v>
      </c>
      <c r="G62" s="284">
        <v>44076</v>
      </c>
      <c r="H62" s="282" t="s">
        <v>1110</v>
      </c>
      <c r="I62" s="285">
        <v>90</v>
      </c>
      <c r="J62" s="284">
        <v>44181</v>
      </c>
      <c r="K62" s="285">
        <v>0</v>
      </c>
      <c r="L62" s="284">
        <f t="shared" si="1"/>
        <v>44181</v>
      </c>
      <c r="M62" s="284"/>
      <c r="N62" s="1887"/>
    </row>
    <row r="63" spans="1:14" s="279" customFormat="1" ht="72" x14ac:dyDescent="0.2">
      <c r="A63" s="1886" t="s">
        <v>1175</v>
      </c>
      <c r="B63" s="280">
        <v>2167632</v>
      </c>
      <c r="C63" s="281" t="s">
        <v>1172</v>
      </c>
      <c r="D63" s="280" t="s">
        <v>1013</v>
      </c>
      <c r="E63" s="282" t="s">
        <v>1172</v>
      </c>
      <c r="F63" s="283">
        <v>2059244.34</v>
      </c>
      <c r="G63" s="284">
        <v>44075</v>
      </c>
      <c r="H63" s="282" t="s">
        <v>1110</v>
      </c>
      <c r="I63" s="285">
        <v>150</v>
      </c>
      <c r="J63" s="284">
        <v>44239</v>
      </c>
      <c r="K63" s="285">
        <v>0</v>
      </c>
      <c r="L63" s="284">
        <f t="shared" si="1"/>
        <v>44239</v>
      </c>
      <c r="M63" s="284"/>
      <c r="N63" s="1887"/>
    </row>
    <row r="64" spans="1:14" s="279" customFormat="1" ht="60" x14ac:dyDescent="0.2">
      <c r="A64" s="1886" t="s">
        <v>1176</v>
      </c>
      <c r="B64" s="280">
        <v>2428483</v>
      </c>
      <c r="C64" s="281" t="s">
        <v>1177</v>
      </c>
      <c r="D64" s="280" t="s">
        <v>1013</v>
      </c>
      <c r="E64" s="282" t="s">
        <v>1177</v>
      </c>
      <c r="F64" s="283">
        <v>723468.31</v>
      </c>
      <c r="G64" s="284">
        <v>43633</v>
      </c>
      <c r="H64" s="282" t="s">
        <v>1178</v>
      </c>
      <c r="I64" s="285">
        <v>120</v>
      </c>
      <c r="J64" s="284">
        <v>43767</v>
      </c>
      <c r="K64" s="285">
        <v>0</v>
      </c>
      <c r="L64" s="284">
        <f t="shared" si="1"/>
        <v>43767</v>
      </c>
      <c r="M64" s="284">
        <v>43805</v>
      </c>
      <c r="N64" s="1887"/>
    </row>
    <row r="65" spans="1:25" s="279" customFormat="1" ht="60" x14ac:dyDescent="0.2">
      <c r="A65" s="1886" t="s">
        <v>1179</v>
      </c>
      <c r="B65" s="280">
        <v>2167628</v>
      </c>
      <c r="C65" s="281" t="s">
        <v>1180</v>
      </c>
      <c r="D65" s="280" t="s">
        <v>1013</v>
      </c>
      <c r="E65" s="282" t="s">
        <v>1180</v>
      </c>
      <c r="F65" s="283">
        <v>3151295.85</v>
      </c>
      <c r="G65" s="284">
        <v>43571</v>
      </c>
      <c r="H65" s="282" t="s">
        <v>1181</v>
      </c>
      <c r="I65" s="285">
        <v>212</v>
      </c>
      <c r="J65" s="284">
        <v>43793</v>
      </c>
      <c r="K65" s="285">
        <v>12</v>
      </c>
      <c r="L65" s="284">
        <f t="shared" si="1"/>
        <v>43805</v>
      </c>
      <c r="M65" s="284">
        <v>43894</v>
      </c>
      <c r="N65" s="1887"/>
    </row>
    <row r="66" spans="1:25" s="279" customFormat="1" ht="36" x14ac:dyDescent="0.2">
      <c r="A66" s="1886" t="s">
        <v>1182</v>
      </c>
      <c r="B66" s="280">
        <v>2251709</v>
      </c>
      <c r="C66" s="281" t="s">
        <v>1183</v>
      </c>
      <c r="D66" s="280" t="s">
        <v>1013</v>
      </c>
      <c r="E66" s="282" t="s">
        <v>1183</v>
      </c>
      <c r="F66" s="283">
        <v>5556027.5800000001</v>
      </c>
      <c r="G66" s="284">
        <v>43571</v>
      </c>
      <c r="H66" s="282" t="s">
        <v>1184</v>
      </c>
      <c r="I66" s="285">
        <v>210</v>
      </c>
      <c r="J66" s="284">
        <v>43823</v>
      </c>
      <c r="K66" s="285">
        <v>143</v>
      </c>
      <c r="L66" s="284">
        <f t="shared" si="1"/>
        <v>43966</v>
      </c>
      <c r="M66" s="284"/>
      <c r="N66" s="1887"/>
    </row>
    <row r="67" spans="1:25" s="279" customFormat="1" ht="48" x14ac:dyDescent="0.2">
      <c r="A67" s="1886" t="s">
        <v>1185</v>
      </c>
      <c r="B67" s="280">
        <v>2428455</v>
      </c>
      <c r="C67" s="281" t="s">
        <v>1186</v>
      </c>
      <c r="D67" s="280" t="s">
        <v>1013</v>
      </c>
      <c r="E67" s="282" t="s">
        <v>1186</v>
      </c>
      <c r="F67" s="283">
        <v>621509.93999999994</v>
      </c>
      <c r="G67" s="284">
        <v>43690</v>
      </c>
      <c r="H67" s="282" t="s">
        <v>1187</v>
      </c>
      <c r="I67" s="285">
        <v>120</v>
      </c>
      <c r="J67" s="284">
        <v>43823</v>
      </c>
      <c r="K67" s="285">
        <v>31</v>
      </c>
      <c r="L67" s="284">
        <f t="shared" si="1"/>
        <v>43854</v>
      </c>
      <c r="M67" s="284">
        <v>43895</v>
      </c>
      <c r="N67" s="1887"/>
    </row>
    <row r="68" spans="1:25" s="279" customFormat="1" ht="36" x14ac:dyDescent="0.2">
      <c r="A68" s="1886" t="s">
        <v>1188</v>
      </c>
      <c r="B68" s="280">
        <v>2170701</v>
      </c>
      <c r="C68" s="281" t="s">
        <v>1189</v>
      </c>
      <c r="D68" s="280" t="s">
        <v>1013</v>
      </c>
      <c r="E68" s="282" t="s">
        <v>1189</v>
      </c>
      <c r="F68" s="283">
        <v>3858542.85</v>
      </c>
      <c r="G68" s="284">
        <v>43650</v>
      </c>
      <c r="H68" s="282" t="s">
        <v>1190</v>
      </c>
      <c r="I68" s="285">
        <v>180</v>
      </c>
      <c r="J68" s="284">
        <v>43851</v>
      </c>
      <c r="K68" s="285">
        <v>287</v>
      </c>
      <c r="L68" s="284">
        <f t="shared" si="1"/>
        <v>44138</v>
      </c>
      <c r="M68" s="284"/>
      <c r="N68" s="1887"/>
    </row>
    <row r="69" spans="1:25" s="278" customFormat="1" ht="56.25" customHeight="1" x14ac:dyDescent="0.2">
      <c r="A69" s="1886" t="s">
        <v>1191</v>
      </c>
      <c r="B69" s="280">
        <v>2328868</v>
      </c>
      <c r="C69" s="281" t="s">
        <v>1192</v>
      </c>
      <c r="D69" s="280" t="s">
        <v>1193</v>
      </c>
      <c r="E69" s="281">
        <v>7</v>
      </c>
      <c r="F69" s="283">
        <v>813902.48</v>
      </c>
      <c r="G69" s="284">
        <v>43615</v>
      </c>
      <c r="H69" s="282" t="s">
        <v>1194</v>
      </c>
      <c r="I69" s="285">
        <v>180</v>
      </c>
      <c r="J69" s="284">
        <v>44175</v>
      </c>
      <c r="K69" s="285">
        <v>0</v>
      </c>
      <c r="L69" s="284">
        <v>44175</v>
      </c>
      <c r="M69" s="284">
        <v>43896</v>
      </c>
      <c r="N69" s="1887"/>
    </row>
    <row r="70" spans="1:25" s="278" customFormat="1" ht="68.25" customHeight="1" x14ac:dyDescent="0.2">
      <c r="A70" s="1886" t="s">
        <v>1195</v>
      </c>
      <c r="B70" s="280">
        <v>2328658</v>
      </c>
      <c r="C70" s="281" t="s">
        <v>1196</v>
      </c>
      <c r="D70" s="280" t="s">
        <v>1193</v>
      </c>
      <c r="E70" s="281">
        <v>8</v>
      </c>
      <c r="F70" s="283">
        <v>742742.43</v>
      </c>
      <c r="G70" s="284">
        <v>43621</v>
      </c>
      <c r="H70" s="282" t="s">
        <v>1197</v>
      </c>
      <c r="I70" s="285">
        <v>120</v>
      </c>
      <c r="J70" s="284">
        <v>44136</v>
      </c>
      <c r="K70" s="285">
        <v>0</v>
      </c>
      <c r="L70" s="284">
        <v>44136</v>
      </c>
      <c r="M70" s="284">
        <v>44196</v>
      </c>
      <c r="N70" s="1887"/>
    </row>
    <row r="71" spans="1:25" s="278" customFormat="1" ht="48" customHeight="1" x14ac:dyDescent="0.2">
      <c r="A71" s="1886" t="s">
        <v>1198</v>
      </c>
      <c r="B71" s="280">
        <v>2330727</v>
      </c>
      <c r="C71" s="281" t="s">
        <v>1199</v>
      </c>
      <c r="D71" s="280" t="s">
        <v>1193</v>
      </c>
      <c r="E71" s="281">
        <v>52</v>
      </c>
      <c r="F71" s="283">
        <v>3817856.79</v>
      </c>
      <c r="G71" s="284">
        <v>43826</v>
      </c>
      <c r="H71" s="282" t="s">
        <v>1200</v>
      </c>
      <c r="I71" s="285">
        <v>240</v>
      </c>
      <c r="J71" s="284">
        <v>44077</v>
      </c>
      <c r="K71" s="285">
        <v>28</v>
      </c>
      <c r="L71" s="284">
        <v>44102</v>
      </c>
      <c r="M71" s="284">
        <v>44137</v>
      </c>
      <c r="N71" s="1887"/>
    </row>
    <row r="72" spans="1:25" s="278" customFormat="1" ht="67.5" customHeight="1" x14ac:dyDescent="0.2">
      <c r="A72" s="1886" t="s">
        <v>1201</v>
      </c>
      <c r="B72" s="280">
        <v>2458512</v>
      </c>
      <c r="C72" s="281" t="s">
        <v>1202</v>
      </c>
      <c r="D72" s="280" t="s">
        <v>1203</v>
      </c>
      <c r="E72" s="282" t="s">
        <v>1204</v>
      </c>
      <c r="F72" s="283">
        <v>1004295.81</v>
      </c>
      <c r="G72" s="284">
        <v>43844</v>
      </c>
      <c r="H72" s="282" t="s">
        <v>1205</v>
      </c>
      <c r="I72" s="285" t="s">
        <v>1206</v>
      </c>
      <c r="J72" s="284">
        <v>43971</v>
      </c>
      <c r="K72" s="287" t="s">
        <v>1207</v>
      </c>
      <c r="L72" s="284">
        <v>44100</v>
      </c>
      <c r="M72" s="284">
        <v>44161</v>
      </c>
      <c r="N72" s="1887"/>
    </row>
    <row r="73" spans="1:25" s="279" customFormat="1" ht="67.5" customHeight="1" x14ac:dyDescent="0.2">
      <c r="A73" s="1886" t="s">
        <v>1208</v>
      </c>
      <c r="B73" s="280">
        <v>2432264</v>
      </c>
      <c r="C73" s="281" t="s">
        <v>1209</v>
      </c>
      <c r="D73" s="280" t="s">
        <v>433</v>
      </c>
      <c r="E73" s="282" t="s">
        <v>1210</v>
      </c>
      <c r="F73" s="283">
        <v>442868.84</v>
      </c>
      <c r="G73" s="284" t="s">
        <v>1211</v>
      </c>
      <c r="H73" s="282" t="s">
        <v>1212</v>
      </c>
      <c r="I73" s="285"/>
      <c r="J73" s="284"/>
      <c r="K73" s="285"/>
      <c r="L73" s="284"/>
      <c r="M73" s="284"/>
      <c r="N73" s="1887"/>
    </row>
    <row r="74" spans="1:25" s="279" customFormat="1" ht="67.5" customHeight="1" x14ac:dyDescent="0.2">
      <c r="A74" s="1888" t="s">
        <v>1213</v>
      </c>
      <c r="B74" s="1877">
        <v>2430646</v>
      </c>
      <c r="C74" s="1878" t="s">
        <v>1209</v>
      </c>
      <c r="D74" s="1877" t="s">
        <v>433</v>
      </c>
      <c r="E74" s="1879" t="s">
        <v>1214</v>
      </c>
      <c r="F74" s="1880">
        <v>567131.84</v>
      </c>
      <c r="G74" s="1881" t="s">
        <v>1211</v>
      </c>
      <c r="H74" s="1879" t="s">
        <v>1215</v>
      </c>
      <c r="I74" s="1882"/>
      <c r="J74" s="1881"/>
      <c r="K74" s="1882"/>
      <c r="L74" s="1881"/>
      <c r="M74" s="1881"/>
      <c r="N74" s="1889"/>
    </row>
    <row r="75" spans="1:25" s="279" customFormat="1" ht="12.75" thickBot="1" x14ac:dyDescent="0.25">
      <c r="A75" s="1890" t="s">
        <v>0</v>
      </c>
      <c r="B75" s="1891"/>
      <c r="C75" s="1891"/>
      <c r="D75" s="1892"/>
      <c r="E75" s="1892"/>
      <c r="F75" s="1892"/>
      <c r="G75" s="1892"/>
      <c r="H75" s="1892"/>
      <c r="I75" s="1892"/>
      <c r="J75" s="1892"/>
      <c r="K75" s="1892"/>
      <c r="L75" s="1892"/>
      <c r="M75" s="1892"/>
      <c r="N75" s="1893"/>
    </row>
    <row r="76" spans="1:25" s="289" customFormat="1" x14ac:dyDescent="0.2">
      <c r="A76" s="1088" t="s">
        <v>439</v>
      </c>
      <c r="B76" s="1089"/>
      <c r="C76" s="1090"/>
      <c r="D76" s="1089"/>
      <c r="E76" s="1089"/>
      <c r="F76" s="1089"/>
      <c r="G76" s="1089"/>
      <c r="H76" s="1089"/>
      <c r="I76" s="1089"/>
      <c r="J76" s="1089"/>
      <c r="K76" s="1089"/>
      <c r="L76" s="1089"/>
    </row>
    <row r="77" spans="1:25" s="289" customFormat="1" x14ac:dyDescent="0.2">
      <c r="A77" s="1088"/>
      <c r="B77" s="1089"/>
      <c r="C77" s="1090"/>
      <c r="D77" s="1089"/>
      <c r="E77" s="1089"/>
      <c r="F77" s="1089"/>
      <c r="G77" s="1089"/>
      <c r="H77" s="1089"/>
      <c r="I77" s="1089"/>
      <c r="J77" s="1089"/>
      <c r="K77" s="1089"/>
      <c r="L77" s="1089"/>
    </row>
    <row r="78" spans="1:25" s="1087" customFormat="1" ht="12.75" x14ac:dyDescent="0.2">
      <c r="A78" s="411" t="s">
        <v>415</v>
      </c>
      <c r="B78" s="189"/>
      <c r="C78" s="189"/>
      <c r="D78" s="189"/>
      <c r="E78" s="189"/>
      <c r="F78" s="189"/>
      <c r="G78" s="189"/>
      <c r="H78" s="189"/>
      <c r="I78" s="189"/>
      <c r="J78" s="189"/>
      <c r="K78" s="189"/>
      <c r="L78" s="189"/>
      <c r="M78" s="189"/>
      <c r="N78" s="189"/>
    </row>
    <row r="79" spans="1:25" s="1087" customFormat="1" ht="12.75" x14ac:dyDescent="0.2">
      <c r="A79" s="411" t="s">
        <v>133</v>
      </c>
      <c r="B79" s="189"/>
      <c r="C79" s="189"/>
      <c r="D79" s="189"/>
      <c r="E79" s="189"/>
      <c r="F79" s="189"/>
      <c r="G79" s="189"/>
      <c r="H79" s="189"/>
      <c r="I79" s="189"/>
      <c r="J79" s="189"/>
      <c r="K79" s="189"/>
      <c r="L79" s="189"/>
      <c r="M79" s="189"/>
      <c r="N79" s="189"/>
      <c r="O79" s="189"/>
      <c r="P79" s="189"/>
      <c r="Q79" s="189"/>
      <c r="R79" s="189"/>
      <c r="S79" s="189"/>
      <c r="T79" s="189"/>
      <c r="U79" s="189"/>
      <c r="V79" s="189"/>
      <c r="W79" s="189"/>
      <c r="X79" s="189"/>
      <c r="Y79" s="189"/>
    </row>
    <row r="80" spans="1:25" s="1087" customFormat="1" ht="13.5" thickBot="1" x14ac:dyDescent="0.25">
      <c r="A80" s="411" t="s">
        <v>369</v>
      </c>
      <c r="B80" s="290"/>
      <c r="G80" s="290"/>
      <c r="H80" s="290"/>
    </row>
    <row r="81" spans="1:14" ht="12.75" hidden="1" thickBot="1" x14ac:dyDescent="0.25">
      <c r="A81" s="250" t="s">
        <v>416</v>
      </c>
      <c r="B81" s="251"/>
      <c r="C81" s="252"/>
      <c r="D81" s="252"/>
      <c r="E81" s="252"/>
      <c r="F81" s="252"/>
      <c r="G81" s="252"/>
      <c r="H81" s="252"/>
      <c r="I81" s="252"/>
      <c r="J81" s="252"/>
      <c r="K81" s="252"/>
      <c r="L81" s="252"/>
      <c r="M81" s="252"/>
      <c r="N81" s="252"/>
    </row>
    <row r="82" spans="1:14" ht="36.75" thickBot="1" x14ac:dyDescent="0.25">
      <c r="A82" s="253" t="s">
        <v>417</v>
      </c>
      <c r="B82" s="254" t="s">
        <v>418</v>
      </c>
      <c r="C82" s="255" t="s">
        <v>419</v>
      </c>
      <c r="D82" s="255" t="s">
        <v>420</v>
      </c>
      <c r="E82" s="255" t="s">
        <v>421</v>
      </c>
      <c r="F82" s="255" t="s">
        <v>422</v>
      </c>
      <c r="G82" s="255" t="s">
        <v>423</v>
      </c>
      <c r="H82" s="255" t="s">
        <v>424</v>
      </c>
      <c r="I82" s="255" t="s">
        <v>425</v>
      </c>
      <c r="J82" s="255" t="s">
        <v>426</v>
      </c>
      <c r="K82" s="255" t="s">
        <v>427</v>
      </c>
      <c r="L82" s="255" t="s">
        <v>428</v>
      </c>
      <c r="M82" s="255" t="s">
        <v>429</v>
      </c>
      <c r="N82" s="255" t="s">
        <v>430</v>
      </c>
    </row>
    <row r="83" spans="1:14" ht="36.75" thickBot="1" x14ac:dyDescent="0.25">
      <c r="A83" s="256" t="s">
        <v>431</v>
      </c>
      <c r="B83" s="257">
        <v>305428</v>
      </c>
      <c r="C83" s="257" t="s">
        <v>432</v>
      </c>
      <c r="D83" s="257" t="s">
        <v>433</v>
      </c>
      <c r="E83" s="257" t="s">
        <v>434</v>
      </c>
      <c r="F83" s="258">
        <v>5171968.2300000004</v>
      </c>
      <c r="G83" s="257" t="s">
        <v>435</v>
      </c>
      <c r="H83" s="257" t="s">
        <v>436</v>
      </c>
      <c r="I83" s="257" t="s">
        <v>437</v>
      </c>
      <c r="J83" s="257" t="s">
        <v>438</v>
      </c>
      <c r="K83" s="257" t="s">
        <v>191</v>
      </c>
      <c r="L83" s="257" t="s">
        <v>191</v>
      </c>
      <c r="M83" s="259" t="s">
        <v>191</v>
      </c>
      <c r="N83" s="259" t="s">
        <v>191</v>
      </c>
    </row>
    <row r="84" spans="1:14" ht="12.75" thickBot="1" x14ac:dyDescent="0.25">
      <c r="A84" s="260" t="s">
        <v>0</v>
      </c>
      <c r="B84" s="261"/>
      <c r="C84" s="262"/>
      <c r="D84" s="263"/>
      <c r="E84" s="263"/>
      <c r="F84" s="263"/>
      <c r="G84" s="262"/>
      <c r="H84" s="262"/>
      <c r="I84" s="262"/>
      <c r="J84" s="262"/>
      <c r="K84" s="262"/>
      <c r="L84" s="262"/>
      <c r="M84" s="262"/>
      <c r="N84" s="262"/>
    </row>
    <row r="85" spans="1:14" x14ac:dyDescent="0.2">
      <c r="A85" s="264" t="s">
        <v>439</v>
      </c>
      <c r="B85" s="190"/>
      <c r="C85" s="190"/>
      <c r="D85" s="190"/>
      <c r="E85" s="190"/>
      <c r="F85" s="190"/>
      <c r="G85" s="190"/>
      <c r="H85" s="190"/>
      <c r="I85" s="190"/>
      <c r="J85" s="190"/>
      <c r="K85" s="190"/>
      <c r="L85" s="190"/>
    </row>
    <row r="86" spans="1:14" x14ac:dyDescent="0.2">
      <c r="A86" s="265"/>
      <c r="B86" s="265"/>
    </row>
    <row r="87" spans="1:14" x14ac:dyDescent="0.2">
      <c r="A87" s="265"/>
    </row>
    <row r="88" spans="1:14" x14ac:dyDescent="0.2">
      <c r="A88" s="265"/>
    </row>
    <row r="89" spans="1:14" x14ac:dyDescent="0.2">
      <c r="A89" s="26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868"/>
  <sheetViews>
    <sheetView topLeftCell="B1" zoomScale="70" zoomScaleNormal="70" workbookViewId="0">
      <selection activeCell="B684" sqref="A684:XFD688"/>
    </sheetView>
  </sheetViews>
  <sheetFormatPr baseColWidth="10" defaultColWidth="11.42578125" defaultRowHeight="12" x14ac:dyDescent="0.2"/>
  <cols>
    <col min="1" max="1" width="17.140625" style="1156" hidden="1" customWidth="1"/>
    <col min="2" max="2" width="53.28515625" style="1549" customWidth="1"/>
    <col min="3" max="3" width="32.85546875" style="575" customWidth="1"/>
    <col min="4" max="4" width="20.28515625" style="575" customWidth="1"/>
    <col min="5" max="5" width="33" style="575" customWidth="1"/>
    <col min="6" max="6" width="17.7109375" style="1550" customWidth="1"/>
    <col min="7" max="7" width="69.42578125" style="575" customWidth="1"/>
    <col min="8" max="10" width="17.7109375" style="575" customWidth="1"/>
    <col min="11" max="11" width="36.42578125" style="1172" customWidth="1"/>
    <col min="12" max="12" width="0" style="1172" hidden="1" customWidth="1"/>
    <col min="13" max="13" width="17.5703125" style="1172" customWidth="1"/>
    <col min="14" max="16384" width="11.42578125" style="1172"/>
  </cols>
  <sheetData>
    <row r="1" spans="1:26" s="1161" customFormat="1" ht="15.75" customHeight="1" x14ac:dyDescent="0.2">
      <c r="A1" s="1156"/>
      <c r="B1" s="2087" t="s">
        <v>16340</v>
      </c>
      <c r="C1" s="1158"/>
      <c r="D1" s="1158"/>
      <c r="E1" s="1158"/>
      <c r="F1" s="1159"/>
      <c r="G1" s="1158"/>
      <c r="H1" s="1158"/>
      <c r="I1" s="1158"/>
      <c r="J1" s="1158"/>
      <c r="K1" s="1160"/>
    </row>
    <row r="2" spans="1:26" s="1161" customFormat="1" ht="12.75" x14ac:dyDescent="0.2">
      <c r="A2" s="1156"/>
      <c r="B2" s="2087" t="s">
        <v>16341</v>
      </c>
      <c r="C2" s="1158"/>
      <c r="D2" s="1158"/>
      <c r="E2" s="1158"/>
      <c r="F2" s="1159"/>
      <c r="G2" s="1158"/>
      <c r="H2" s="1158"/>
      <c r="I2" s="1158"/>
      <c r="J2" s="1158"/>
      <c r="K2" s="1160"/>
      <c r="L2" s="1162"/>
      <c r="M2" s="1162"/>
      <c r="N2" s="1162"/>
      <c r="O2" s="1162"/>
      <c r="P2" s="1162"/>
      <c r="Q2" s="1162"/>
      <c r="R2" s="1162"/>
      <c r="S2" s="1162"/>
      <c r="T2" s="1162"/>
      <c r="U2" s="1162"/>
      <c r="V2" s="1162"/>
      <c r="W2" s="1162"/>
      <c r="X2" s="1162"/>
      <c r="Y2" s="1162"/>
      <c r="Z2" s="1162"/>
    </row>
    <row r="3" spans="1:26" s="1161" customFormat="1" ht="14.25" customHeight="1" thickBot="1" x14ac:dyDescent="0.25">
      <c r="A3" s="1156"/>
      <c r="B3" s="2088" t="s">
        <v>16342</v>
      </c>
      <c r="C3" s="583"/>
      <c r="D3" s="583"/>
      <c r="E3" s="583"/>
      <c r="F3" s="1163"/>
      <c r="G3" s="583"/>
      <c r="H3" s="1164"/>
      <c r="I3" s="584"/>
      <c r="J3" s="584"/>
      <c r="K3" s="1165"/>
    </row>
    <row r="4" spans="1:26" ht="18" hidden="1" customHeight="1" x14ac:dyDescent="0.2">
      <c r="B4" s="1166" t="s">
        <v>416</v>
      </c>
      <c r="C4" s="1167"/>
      <c r="D4" s="1167"/>
      <c r="E4" s="1168"/>
      <c r="F4" s="1169"/>
      <c r="G4" s="1168"/>
      <c r="H4" s="1168" t="s">
        <v>387</v>
      </c>
      <c r="I4" s="1168" t="s">
        <v>16343</v>
      </c>
      <c r="J4" s="1170"/>
      <c r="K4" s="1171"/>
    </row>
    <row r="5" spans="1:26" ht="36.75" thickBot="1" x14ac:dyDescent="0.25">
      <c r="A5" s="1173" t="s">
        <v>447</v>
      </c>
      <c r="B5" s="1174" t="s">
        <v>16344</v>
      </c>
      <c r="C5" s="1175" t="s">
        <v>419</v>
      </c>
      <c r="D5" s="1175" t="s">
        <v>420</v>
      </c>
      <c r="E5" s="1176" t="s">
        <v>421</v>
      </c>
      <c r="F5" s="1177" t="s">
        <v>16345</v>
      </c>
      <c r="G5" s="1176" t="s">
        <v>424</v>
      </c>
      <c r="H5" s="1175" t="s">
        <v>16346</v>
      </c>
      <c r="I5" s="1176" t="s">
        <v>423</v>
      </c>
      <c r="J5" s="1176" t="s">
        <v>429</v>
      </c>
      <c r="K5" s="1178" t="s">
        <v>16347</v>
      </c>
    </row>
    <row r="6" spans="1:26" ht="17.25" thickBot="1" x14ac:dyDescent="0.25">
      <c r="B6" s="1179"/>
      <c r="C6" s="1180"/>
      <c r="D6" s="1180"/>
      <c r="E6" s="1179" t="s">
        <v>16348</v>
      </c>
      <c r="F6" s="1180"/>
      <c r="G6" s="1180"/>
      <c r="H6" s="1180"/>
      <c r="I6" s="1180"/>
      <c r="J6" s="1180"/>
      <c r="K6" s="1180"/>
      <c r="L6" s="182"/>
    </row>
    <row r="7" spans="1:26" s="576" customFormat="1" ht="48" x14ac:dyDescent="0.2">
      <c r="A7" s="1181" t="s">
        <v>1707</v>
      </c>
      <c r="B7" s="1182" t="s">
        <v>16349</v>
      </c>
      <c r="C7" s="1183" t="s">
        <v>1209</v>
      </c>
      <c r="D7" s="1183" t="s">
        <v>16350</v>
      </c>
      <c r="E7" s="1183" t="s">
        <v>16351</v>
      </c>
      <c r="F7" s="1184" t="s">
        <v>16352</v>
      </c>
      <c r="G7" s="1183" t="s">
        <v>16353</v>
      </c>
      <c r="H7" s="1185" t="s">
        <v>1692</v>
      </c>
      <c r="I7" s="1186">
        <v>43766</v>
      </c>
      <c r="J7" s="1185"/>
      <c r="K7" s="1185" t="s">
        <v>16354</v>
      </c>
      <c r="L7" s="1187" t="s">
        <v>16355</v>
      </c>
    </row>
    <row r="8" spans="1:26" s="576" customFormat="1" ht="36" x14ac:dyDescent="0.2">
      <c r="A8" s="1181" t="s">
        <v>1707</v>
      </c>
      <c r="B8" s="1188" t="s">
        <v>16356</v>
      </c>
      <c r="C8" s="1189" t="s">
        <v>1209</v>
      </c>
      <c r="D8" s="1189" t="s">
        <v>16350</v>
      </c>
      <c r="E8" s="1189" t="s">
        <v>16357</v>
      </c>
      <c r="F8" s="1190">
        <v>331920</v>
      </c>
      <c r="G8" s="1189" t="s">
        <v>16358</v>
      </c>
      <c r="H8" s="1191" t="s">
        <v>1692</v>
      </c>
      <c r="I8" s="1192">
        <v>43762</v>
      </c>
      <c r="J8" s="1191"/>
      <c r="K8" s="1191" t="s">
        <v>16359</v>
      </c>
      <c r="L8" s="1193" t="s">
        <v>16355</v>
      </c>
    </row>
    <row r="9" spans="1:26" s="576" customFormat="1" ht="59.25" customHeight="1" x14ac:dyDescent="0.2">
      <c r="A9" s="1181" t="s">
        <v>1707</v>
      </c>
      <c r="B9" s="1188" t="s">
        <v>16360</v>
      </c>
      <c r="C9" s="1189" t="s">
        <v>1209</v>
      </c>
      <c r="D9" s="1189" t="s">
        <v>16350</v>
      </c>
      <c r="E9" s="1189" t="s">
        <v>16361</v>
      </c>
      <c r="F9" s="1190">
        <v>6207343.5</v>
      </c>
      <c r="G9" s="1189" t="s">
        <v>16362</v>
      </c>
      <c r="H9" s="1191" t="s">
        <v>1692</v>
      </c>
      <c r="I9" s="1192">
        <v>43819</v>
      </c>
      <c r="J9" s="1191"/>
      <c r="K9" s="1191" t="s">
        <v>16363</v>
      </c>
      <c r="L9" s="1193" t="s">
        <v>16355</v>
      </c>
    </row>
    <row r="10" spans="1:26" s="576" customFormat="1" ht="45" customHeight="1" x14ac:dyDescent="0.2">
      <c r="A10" s="1181" t="s">
        <v>1707</v>
      </c>
      <c r="B10" s="1188" t="s">
        <v>16364</v>
      </c>
      <c r="C10" s="1189" t="s">
        <v>1209</v>
      </c>
      <c r="D10" s="1189" t="s">
        <v>16350</v>
      </c>
      <c r="E10" s="1189" t="s">
        <v>16365</v>
      </c>
      <c r="F10" s="1190">
        <v>65812.5</v>
      </c>
      <c r="G10" s="1189" t="s">
        <v>16366</v>
      </c>
      <c r="H10" s="1191" t="s">
        <v>1692</v>
      </c>
      <c r="I10" s="1192">
        <v>43756</v>
      </c>
      <c r="J10" s="1191"/>
      <c r="K10" s="1191" t="s">
        <v>16367</v>
      </c>
      <c r="L10" s="1193" t="s">
        <v>16355</v>
      </c>
    </row>
    <row r="11" spans="1:26" s="576" customFormat="1" ht="37.5" customHeight="1" x14ac:dyDescent="0.2">
      <c r="A11" s="1181" t="s">
        <v>1707</v>
      </c>
      <c r="B11" s="1188" t="s">
        <v>16368</v>
      </c>
      <c r="C11" s="1189" t="s">
        <v>16369</v>
      </c>
      <c r="D11" s="1189" t="s">
        <v>16350</v>
      </c>
      <c r="E11" s="1189" t="s">
        <v>16370</v>
      </c>
      <c r="F11" s="1190">
        <v>528300</v>
      </c>
      <c r="G11" s="1189" t="s">
        <v>16371</v>
      </c>
      <c r="H11" s="1191" t="s">
        <v>1692</v>
      </c>
      <c r="I11" s="1192">
        <v>43879</v>
      </c>
      <c r="J11" s="1191"/>
      <c r="K11" s="1191" t="s">
        <v>16372</v>
      </c>
      <c r="L11" s="1193" t="s">
        <v>16355</v>
      </c>
    </row>
    <row r="12" spans="1:26" s="576" customFormat="1" ht="36" x14ac:dyDescent="0.2">
      <c r="A12" s="1181" t="s">
        <v>1707</v>
      </c>
      <c r="B12" s="1188" t="s">
        <v>16373</v>
      </c>
      <c r="C12" s="1189" t="s">
        <v>1209</v>
      </c>
      <c r="D12" s="1189" t="s">
        <v>16350</v>
      </c>
      <c r="E12" s="1189" t="s">
        <v>16374</v>
      </c>
      <c r="F12" s="1190" t="s">
        <v>16375</v>
      </c>
      <c r="G12" s="1189" t="s">
        <v>16376</v>
      </c>
      <c r="H12" s="1191" t="s">
        <v>1692</v>
      </c>
      <c r="I12" s="1192">
        <v>43752</v>
      </c>
      <c r="J12" s="1191"/>
      <c r="K12" s="1191" t="s">
        <v>16377</v>
      </c>
      <c r="L12" s="1193" t="s">
        <v>16355</v>
      </c>
    </row>
    <row r="13" spans="1:26" s="576" customFormat="1" ht="52.5" customHeight="1" x14ac:dyDescent="0.2">
      <c r="A13" s="1181" t="s">
        <v>1707</v>
      </c>
      <c r="B13" s="1188" t="s">
        <v>16378</v>
      </c>
      <c r="C13" s="1189" t="s">
        <v>1209</v>
      </c>
      <c r="D13" s="1189" t="s">
        <v>16350</v>
      </c>
      <c r="E13" s="1189" t="s">
        <v>16379</v>
      </c>
      <c r="F13" s="1190" t="s">
        <v>16380</v>
      </c>
      <c r="G13" s="1189" t="s">
        <v>16381</v>
      </c>
      <c r="H13" s="1191" t="s">
        <v>1692</v>
      </c>
      <c r="I13" s="1192">
        <v>43745</v>
      </c>
      <c r="J13" s="1191"/>
      <c r="K13" s="1191" t="s">
        <v>16382</v>
      </c>
      <c r="L13" s="1193" t="s">
        <v>16355</v>
      </c>
    </row>
    <row r="14" spans="1:26" s="576" customFormat="1" ht="24" x14ac:dyDescent="0.2">
      <c r="A14" s="1181" t="s">
        <v>1707</v>
      </c>
      <c r="B14" s="1188" t="s">
        <v>16383</v>
      </c>
      <c r="C14" s="1189" t="s">
        <v>16369</v>
      </c>
      <c r="D14" s="1189" t="s">
        <v>16350</v>
      </c>
      <c r="E14" s="1189" t="s">
        <v>16384</v>
      </c>
      <c r="F14" s="1190">
        <v>8381811.2699999996</v>
      </c>
      <c r="G14" s="1194" t="s">
        <v>16385</v>
      </c>
      <c r="H14" s="1191" t="s">
        <v>1692</v>
      </c>
      <c r="I14" s="1192">
        <v>43791</v>
      </c>
      <c r="J14" s="1191"/>
      <c r="K14" s="1191"/>
      <c r="L14" s="1193" t="s">
        <v>16355</v>
      </c>
    </row>
    <row r="15" spans="1:26" s="576" customFormat="1" ht="24" x14ac:dyDescent="0.2">
      <c r="A15" s="1181" t="s">
        <v>1707</v>
      </c>
      <c r="B15" s="1188" t="s">
        <v>16386</v>
      </c>
      <c r="C15" s="1189" t="s">
        <v>16369</v>
      </c>
      <c r="D15" s="1189" t="s">
        <v>16350</v>
      </c>
      <c r="E15" s="1189" t="s">
        <v>16387</v>
      </c>
      <c r="F15" s="1190">
        <v>1888090</v>
      </c>
      <c r="G15" s="1195" t="s">
        <v>16388</v>
      </c>
      <c r="H15" s="1191" t="s">
        <v>1692</v>
      </c>
      <c r="I15" s="1196" t="s">
        <v>16389</v>
      </c>
      <c r="J15" s="1191"/>
      <c r="K15" s="1191" t="s">
        <v>16390</v>
      </c>
      <c r="L15" s="1193" t="s">
        <v>16355</v>
      </c>
    </row>
    <row r="16" spans="1:26" s="576" customFormat="1" ht="36" x14ac:dyDescent="0.2">
      <c r="A16" s="1181" t="s">
        <v>1707</v>
      </c>
      <c r="B16" s="1188" t="s">
        <v>16391</v>
      </c>
      <c r="C16" s="1189" t="s">
        <v>16369</v>
      </c>
      <c r="D16" s="1189" t="s">
        <v>16350</v>
      </c>
      <c r="E16" s="1189" t="s">
        <v>16392</v>
      </c>
      <c r="F16" s="1190">
        <v>5874000</v>
      </c>
      <c r="G16" s="1189"/>
      <c r="H16" s="1191" t="s">
        <v>16393</v>
      </c>
      <c r="I16" s="1192"/>
      <c r="J16" s="1191"/>
      <c r="K16" s="1191"/>
      <c r="L16" s="1193" t="s">
        <v>16355</v>
      </c>
    </row>
    <row r="17" spans="1:12" s="576" customFormat="1" ht="24" x14ac:dyDescent="0.2">
      <c r="A17" s="1181" t="s">
        <v>1707</v>
      </c>
      <c r="B17" s="1188" t="s">
        <v>16394</v>
      </c>
      <c r="C17" s="1189" t="s">
        <v>1209</v>
      </c>
      <c r="D17" s="1189" t="s">
        <v>16350</v>
      </c>
      <c r="E17" s="1189" t="s">
        <v>16395</v>
      </c>
      <c r="F17" s="1190" t="s">
        <v>16396</v>
      </c>
      <c r="G17" s="1189" t="s">
        <v>16397</v>
      </c>
      <c r="H17" s="1191" t="s">
        <v>1692</v>
      </c>
      <c r="I17" s="1192"/>
      <c r="J17" s="1191"/>
      <c r="K17" s="1191" t="s">
        <v>16398</v>
      </c>
      <c r="L17" s="1193" t="s">
        <v>16355</v>
      </c>
    </row>
    <row r="18" spans="1:12" s="576" customFormat="1" ht="60" x14ac:dyDescent="0.2">
      <c r="A18" s="1181" t="s">
        <v>1707</v>
      </c>
      <c r="B18" s="1188" t="s">
        <v>16399</v>
      </c>
      <c r="C18" s="1189" t="s">
        <v>1209</v>
      </c>
      <c r="D18" s="1189" t="s">
        <v>16350</v>
      </c>
      <c r="E18" s="1189" t="s">
        <v>16400</v>
      </c>
      <c r="F18" s="1190" t="s">
        <v>16401</v>
      </c>
      <c r="G18" s="1189" t="s">
        <v>16402</v>
      </c>
      <c r="H18" s="1191" t="s">
        <v>1692</v>
      </c>
      <c r="I18" s="1192"/>
      <c r="J18" s="1191"/>
      <c r="K18" s="1191" t="s">
        <v>16403</v>
      </c>
      <c r="L18" s="1193" t="s">
        <v>16355</v>
      </c>
    </row>
    <row r="19" spans="1:12" s="576" customFormat="1" ht="36" x14ac:dyDescent="0.2">
      <c r="A19" s="1181" t="s">
        <v>1707</v>
      </c>
      <c r="B19" s="1188" t="s">
        <v>16404</v>
      </c>
      <c r="C19" s="1189" t="s">
        <v>1209</v>
      </c>
      <c r="D19" s="1189" t="s">
        <v>16350</v>
      </c>
      <c r="E19" s="1189" t="s">
        <v>16405</v>
      </c>
      <c r="F19" s="1190" t="s">
        <v>16406</v>
      </c>
      <c r="G19" s="1189" t="s">
        <v>16407</v>
      </c>
      <c r="H19" s="1191" t="s">
        <v>1692</v>
      </c>
      <c r="I19" s="1192"/>
      <c r="J19" s="1191"/>
      <c r="K19" s="1191" t="s">
        <v>16408</v>
      </c>
      <c r="L19" s="1193" t="s">
        <v>16355</v>
      </c>
    </row>
    <row r="20" spans="1:12" s="576" customFormat="1" ht="24" x14ac:dyDescent="0.2">
      <c r="A20" s="1181" t="s">
        <v>1707</v>
      </c>
      <c r="B20" s="1188" t="s">
        <v>16409</v>
      </c>
      <c r="C20" s="1189" t="s">
        <v>1209</v>
      </c>
      <c r="D20" s="1189" t="s">
        <v>16350</v>
      </c>
      <c r="E20" s="1189" t="s">
        <v>16410</v>
      </c>
      <c r="F20" s="1190" t="s">
        <v>16411</v>
      </c>
      <c r="G20" s="1189" t="s">
        <v>16412</v>
      </c>
      <c r="H20" s="1191" t="s">
        <v>1692</v>
      </c>
      <c r="I20" s="1192"/>
      <c r="J20" s="1191"/>
      <c r="K20" s="1191" t="s">
        <v>16413</v>
      </c>
      <c r="L20" s="1193" t="s">
        <v>16355</v>
      </c>
    </row>
    <row r="21" spans="1:12" s="576" customFormat="1" ht="36" x14ac:dyDescent="0.2">
      <c r="A21" s="1181" t="s">
        <v>1707</v>
      </c>
      <c r="B21" s="1188" t="s">
        <v>16414</v>
      </c>
      <c r="C21" s="1189" t="s">
        <v>1209</v>
      </c>
      <c r="D21" s="1189" t="s">
        <v>16350</v>
      </c>
      <c r="E21" s="1189" t="s">
        <v>16415</v>
      </c>
      <c r="F21" s="1190" t="s">
        <v>16416</v>
      </c>
      <c r="G21" s="1189" t="s">
        <v>16417</v>
      </c>
      <c r="H21" s="1191" t="s">
        <v>1692</v>
      </c>
      <c r="I21" s="1192"/>
      <c r="J21" s="1191"/>
      <c r="K21" s="1191" t="s">
        <v>16418</v>
      </c>
      <c r="L21" s="1193" t="s">
        <v>16355</v>
      </c>
    </row>
    <row r="22" spans="1:12" s="576" customFormat="1" ht="36" x14ac:dyDescent="0.2">
      <c r="A22" s="1181" t="s">
        <v>1707</v>
      </c>
      <c r="B22" s="1188" t="s">
        <v>16419</v>
      </c>
      <c r="C22" s="1189" t="s">
        <v>16420</v>
      </c>
      <c r="D22" s="1189" t="s">
        <v>16350</v>
      </c>
      <c r="E22" s="1189" t="s">
        <v>16421</v>
      </c>
      <c r="F22" s="1190" t="s">
        <v>16422</v>
      </c>
      <c r="G22" s="1189" t="s">
        <v>16423</v>
      </c>
      <c r="H22" s="1191" t="s">
        <v>1692</v>
      </c>
      <c r="I22" s="1192">
        <v>43711</v>
      </c>
      <c r="J22" s="1191"/>
      <c r="K22" s="1191" t="s">
        <v>16424</v>
      </c>
      <c r="L22" s="1193" t="s">
        <v>16355</v>
      </c>
    </row>
    <row r="23" spans="1:12" s="576" customFormat="1" ht="24" x14ac:dyDescent="0.2">
      <c r="A23" s="1181" t="s">
        <v>1707</v>
      </c>
      <c r="B23" s="1188" t="s">
        <v>16425</v>
      </c>
      <c r="C23" s="1189" t="s">
        <v>1209</v>
      </c>
      <c r="D23" s="1189" t="s">
        <v>16350</v>
      </c>
      <c r="E23" s="1189" t="s">
        <v>16426</v>
      </c>
      <c r="F23" s="1190" t="s">
        <v>16427</v>
      </c>
      <c r="G23" s="1189" t="s">
        <v>16428</v>
      </c>
      <c r="H23" s="1191" t="s">
        <v>1692</v>
      </c>
      <c r="I23" s="1192"/>
      <c r="J23" s="1191"/>
      <c r="K23" s="1191" t="s">
        <v>16429</v>
      </c>
      <c r="L23" s="1193" t="s">
        <v>16355</v>
      </c>
    </row>
    <row r="24" spans="1:12" s="576" customFormat="1" ht="36" x14ac:dyDescent="0.2">
      <c r="A24" s="1181" t="s">
        <v>1707</v>
      </c>
      <c r="B24" s="1188" t="s">
        <v>16430</v>
      </c>
      <c r="C24" s="1189" t="s">
        <v>1209</v>
      </c>
      <c r="D24" s="1189" t="s">
        <v>16350</v>
      </c>
      <c r="E24" s="1189" t="s">
        <v>16431</v>
      </c>
      <c r="F24" s="1190" t="s">
        <v>16432</v>
      </c>
      <c r="G24" s="1189" t="s">
        <v>16417</v>
      </c>
      <c r="H24" s="1191" t="s">
        <v>1692</v>
      </c>
      <c r="I24" s="1192"/>
      <c r="J24" s="1191"/>
      <c r="K24" s="1191" t="s">
        <v>16433</v>
      </c>
      <c r="L24" s="1193" t="s">
        <v>16355</v>
      </c>
    </row>
    <row r="25" spans="1:12" s="576" customFormat="1" ht="72" x14ac:dyDescent="0.2">
      <c r="A25" s="1181" t="s">
        <v>1707</v>
      </c>
      <c r="B25" s="1188" t="s">
        <v>16434</v>
      </c>
      <c r="C25" s="1189" t="s">
        <v>1209</v>
      </c>
      <c r="D25" s="1189" t="s">
        <v>16350</v>
      </c>
      <c r="E25" s="1189" t="s">
        <v>16435</v>
      </c>
      <c r="F25" s="1190" t="s">
        <v>16436</v>
      </c>
      <c r="G25" s="1189" t="s">
        <v>16437</v>
      </c>
      <c r="H25" s="1191" t="s">
        <v>1692</v>
      </c>
      <c r="I25" s="1192">
        <v>43726</v>
      </c>
      <c r="J25" s="1191"/>
      <c r="K25" s="1191" t="s">
        <v>16438</v>
      </c>
      <c r="L25" s="1193" t="s">
        <v>16355</v>
      </c>
    </row>
    <row r="26" spans="1:12" s="576" customFormat="1" ht="36" x14ac:dyDescent="0.2">
      <c r="A26" s="1181" t="s">
        <v>1707</v>
      </c>
      <c r="B26" s="1188" t="s">
        <v>16439</v>
      </c>
      <c r="C26" s="1189" t="s">
        <v>1209</v>
      </c>
      <c r="D26" s="1189" t="s">
        <v>16350</v>
      </c>
      <c r="E26" s="1189" t="s">
        <v>16440</v>
      </c>
      <c r="F26" s="1190" t="s">
        <v>16441</v>
      </c>
      <c r="G26" s="1189" t="s">
        <v>16442</v>
      </c>
      <c r="H26" s="1191" t="s">
        <v>1692</v>
      </c>
      <c r="I26" s="1192"/>
      <c r="J26" s="1191"/>
      <c r="K26" s="1191" t="s">
        <v>16443</v>
      </c>
      <c r="L26" s="1193" t="s">
        <v>16355</v>
      </c>
    </row>
    <row r="27" spans="1:12" s="576" customFormat="1" ht="36" x14ac:dyDescent="0.2">
      <c r="A27" s="1181" t="s">
        <v>1707</v>
      </c>
      <c r="B27" s="1188" t="s">
        <v>16444</v>
      </c>
      <c r="C27" s="1189" t="s">
        <v>1209</v>
      </c>
      <c r="D27" s="1189" t="s">
        <v>16350</v>
      </c>
      <c r="E27" s="1189" t="s">
        <v>16445</v>
      </c>
      <c r="F27" s="1190" t="s">
        <v>16446</v>
      </c>
      <c r="G27" s="1189" t="s">
        <v>16447</v>
      </c>
      <c r="H27" s="1191" t="s">
        <v>1692</v>
      </c>
      <c r="I27" s="1192">
        <v>43718</v>
      </c>
      <c r="J27" s="1191"/>
      <c r="K27" s="1191" t="s">
        <v>16448</v>
      </c>
      <c r="L27" s="1193" t="s">
        <v>16355</v>
      </c>
    </row>
    <row r="28" spans="1:12" s="576" customFormat="1" ht="84" x14ac:dyDescent="0.2">
      <c r="A28" s="1181" t="s">
        <v>1707</v>
      </c>
      <c r="B28" s="1188" t="s">
        <v>16449</v>
      </c>
      <c r="C28" s="1189" t="s">
        <v>16420</v>
      </c>
      <c r="D28" s="1189" t="s">
        <v>16350</v>
      </c>
      <c r="E28" s="1189" t="s">
        <v>16450</v>
      </c>
      <c r="F28" s="1190" t="s">
        <v>16451</v>
      </c>
      <c r="G28" s="1189" t="s">
        <v>16452</v>
      </c>
      <c r="H28" s="1191" t="s">
        <v>1692</v>
      </c>
      <c r="I28" s="1192">
        <v>43692</v>
      </c>
      <c r="J28" s="1191"/>
      <c r="K28" s="1191" t="s">
        <v>16453</v>
      </c>
      <c r="L28" s="1193" t="s">
        <v>16355</v>
      </c>
    </row>
    <row r="29" spans="1:12" s="576" customFormat="1" ht="24" x14ac:dyDescent="0.2">
      <c r="A29" s="1181" t="s">
        <v>1707</v>
      </c>
      <c r="B29" s="1188" t="s">
        <v>16454</v>
      </c>
      <c r="C29" s="1189" t="s">
        <v>1209</v>
      </c>
      <c r="D29" s="1189" t="s">
        <v>16350</v>
      </c>
      <c r="E29" s="1189" t="s">
        <v>16455</v>
      </c>
      <c r="F29" s="1190" t="s">
        <v>16456</v>
      </c>
      <c r="G29" s="1189" t="s">
        <v>16457</v>
      </c>
      <c r="H29" s="1191" t="s">
        <v>1692</v>
      </c>
      <c r="I29" s="1192"/>
      <c r="J29" s="1191"/>
      <c r="K29" s="1191" t="s">
        <v>16458</v>
      </c>
      <c r="L29" s="1193" t="s">
        <v>16355</v>
      </c>
    </row>
    <row r="30" spans="1:12" s="576" customFormat="1" ht="24" x14ac:dyDescent="0.2">
      <c r="A30" s="1181" t="s">
        <v>1707</v>
      </c>
      <c r="B30" s="1188" t="s">
        <v>16459</v>
      </c>
      <c r="C30" s="1189" t="s">
        <v>16369</v>
      </c>
      <c r="D30" s="1189" t="s">
        <v>16350</v>
      </c>
      <c r="E30" s="1189" t="s">
        <v>16460</v>
      </c>
      <c r="F30" s="1190" t="s">
        <v>16461</v>
      </c>
      <c r="G30" s="1189" t="s">
        <v>16381</v>
      </c>
      <c r="H30" s="1191" t="s">
        <v>1692</v>
      </c>
      <c r="I30" s="1192"/>
      <c r="J30" s="1191"/>
      <c r="K30" s="1191" t="s">
        <v>16462</v>
      </c>
      <c r="L30" s="1193" t="s">
        <v>16355</v>
      </c>
    </row>
    <row r="31" spans="1:12" s="576" customFormat="1" ht="36" x14ac:dyDescent="0.2">
      <c r="A31" s="1181" t="s">
        <v>1707</v>
      </c>
      <c r="B31" s="1188" t="s">
        <v>16444</v>
      </c>
      <c r="C31" s="1189" t="s">
        <v>1209</v>
      </c>
      <c r="D31" s="1189" t="s">
        <v>16350</v>
      </c>
      <c r="E31" s="1189" t="s">
        <v>16463</v>
      </c>
      <c r="F31" s="1190" t="s">
        <v>16446</v>
      </c>
      <c r="G31" s="1194" t="s">
        <v>16464</v>
      </c>
      <c r="H31" s="1191" t="s">
        <v>1692</v>
      </c>
      <c r="I31" s="1192">
        <v>43718</v>
      </c>
      <c r="J31" s="1191"/>
      <c r="K31" s="1191"/>
      <c r="L31" s="1193" t="s">
        <v>16355</v>
      </c>
    </row>
    <row r="32" spans="1:12" s="576" customFormat="1" ht="36" x14ac:dyDescent="0.2">
      <c r="A32" s="1181" t="s">
        <v>1707</v>
      </c>
      <c r="B32" s="1188" t="s">
        <v>16465</v>
      </c>
      <c r="C32" s="1189" t="s">
        <v>16420</v>
      </c>
      <c r="D32" s="1189" t="s">
        <v>16350</v>
      </c>
      <c r="E32" s="1189" t="s">
        <v>16466</v>
      </c>
      <c r="F32" s="1190" t="s">
        <v>16467</v>
      </c>
      <c r="G32" s="1189" t="s">
        <v>16468</v>
      </c>
      <c r="H32" s="1191" t="s">
        <v>1692</v>
      </c>
      <c r="I32" s="1192">
        <v>43668</v>
      </c>
      <c r="J32" s="1191"/>
      <c r="K32" s="1191" t="s">
        <v>16469</v>
      </c>
      <c r="L32" s="1193" t="s">
        <v>16355</v>
      </c>
    </row>
    <row r="33" spans="1:12" s="576" customFormat="1" ht="36" x14ac:dyDescent="0.2">
      <c r="A33" s="1181" t="s">
        <v>1707</v>
      </c>
      <c r="B33" s="1188" t="s">
        <v>16470</v>
      </c>
      <c r="C33" s="1189" t="s">
        <v>1209</v>
      </c>
      <c r="D33" s="1189" t="s">
        <v>16350</v>
      </c>
      <c r="E33" s="1189" t="s">
        <v>16471</v>
      </c>
      <c r="F33" s="1190" t="s">
        <v>16472</v>
      </c>
      <c r="G33" s="1189" t="s">
        <v>16473</v>
      </c>
      <c r="H33" s="1191" t="s">
        <v>1692</v>
      </c>
      <c r="I33" s="1192">
        <v>43700</v>
      </c>
      <c r="J33" s="1191"/>
      <c r="K33" s="1191" t="s">
        <v>16474</v>
      </c>
      <c r="L33" s="1193" t="s">
        <v>16355</v>
      </c>
    </row>
    <row r="34" spans="1:12" s="576" customFormat="1" ht="24" x14ac:dyDescent="0.2">
      <c r="A34" s="1181" t="s">
        <v>1707</v>
      </c>
      <c r="B34" s="1188" t="s">
        <v>16475</v>
      </c>
      <c r="C34" s="1189" t="s">
        <v>1209</v>
      </c>
      <c r="D34" s="1189" t="s">
        <v>16350</v>
      </c>
      <c r="E34" s="1189" t="s">
        <v>16476</v>
      </c>
      <c r="F34" s="1190" t="s">
        <v>16477</v>
      </c>
      <c r="G34" s="1189" t="s">
        <v>16457</v>
      </c>
      <c r="H34" s="1191" t="s">
        <v>1692</v>
      </c>
      <c r="I34" s="1192">
        <v>43685</v>
      </c>
      <c r="J34" s="1191"/>
      <c r="K34" s="1191" t="s">
        <v>16478</v>
      </c>
      <c r="L34" s="1193" t="s">
        <v>16355</v>
      </c>
    </row>
    <row r="35" spans="1:12" s="576" customFormat="1" ht="24" x14ac:dyDescent="0.2">
      <c r="A35" s="1181" t="s">
        <v>1707</v>
      </c>
      <c r="B35" s="1188" t="s">
        <v>16479</v>
      </c>
      <c r="C35" s="1189" t="s">
        <v>1209</v>
      </c>
      <c r="D35" s="1189" t="s">
        <v>16350</v>
      </c>
      <c r="E35" s="1189" t="s">
        <v>16480</v>
      </c>
      <c r="F35" s="1190" t="s">
        <v>16481</v>
      </c>
      <c r="G35" s="1194" t="s">
        <v>16482</v>
      </c>
      <c r="H35" s="1191" t="s">
        <v>1692</v>
      </c>
      <c r="I35" s="1192">
        <v>43787</v>
      </c>
      <c r="J35" s="1191"/>
      <c r="K35" s="1191"/>
      <c r="L35" s="1193" t="s">
        <v>16355</v>
      </c>
    </row>
    <row r="36" spans="1:12" s="576" customFormat="1" ht="24" x14ac:dyDescent="0.2">
      <c r="A36" s="1181" t="s">
        <v>1707</v>
      </c>
      <c r="B36" s="1188" t="s">
        <v>16483</v>
      </c>
      <c r="C36" s="1189" t="s">
        <v>1209</v>
      </c>
      <c r="D36" s="1189" t="s">
        <v>16350</v>
      </c>
      <c r="E36" s="1194" t="s">
        <v>16484</v>
      </c>
      <c r="F36" s="1197">
        <v>1579500</v>
      </c>
      <c r="G36" s="1194" t="s">
        <v>16485</v>
      </c>
      <c r="H36" s="1191" t="s">
        <v>1692</v>
      </c>
      <c r="I36" s="1192"/>
      <c r="J36" s="1191"/>
      <c r="K36" s="1191"/>
      <c r="L36" s="1193" t="s">
        <v>16355</v>
      </c>
    </row>
    <row r="37" spans="1:12" s="576" customFormat="1" ht="60" x14ac:dyDescent="0.2">
      <c r="A37" s="1181" t="s">
        <v>1707</v>
      </c>
      <c r="B37" s="1188" t="s">
        <v>16399</v>
      </c>
      <c r="C37" s="1189" t="s">
        <v>16369</v>
      </c>
      <c r="D37" s="1189" t="s">
        <v>16350</v>
      </c>
      <c r="E37" s="1189" t="s">
        <v>16486</v>
      </c>
      <c r="F37" s="1190" t="s">
        <v>16487</v>
      </c>
      <c r="G37" s="1194" t="s">
        <v>16488</v>
      </c>
      <c r="H37" s="1191" t="s">
        <v>1692</v>
      </c>
      <c r="I37" s="1192">
        <v>43748</v>
      </c>
      <c r="J37" s="1191"/>
      <c r="K37" s="1191"/>
      <c r="L37" s="1193" t="s">
        <v>16355</v>
      </c>
    </row>
    <row r="38" spans="1:12" s="576" customFormat="1" ht="24" x14ac:dyDescent="0.2">
      <c r="A38" s="1181" t="s">
        <v>1707</v>
      </c>
      <c r="B38" s="1188" t="s">
        <v>16489</v>
      </c>
      <c r="C38" s="1189" t="s">
        <v>1209</v>
      </c>
      <c r="D38" s="1189" t="s">
        <v>16350</v>
      </c>
      <c r="E38" s="1189" t="s">
        <v>16490</v>
      </c>
      <c r="F38" s="1190" t="s">
        <v>16491</v>
      </c>
      <c r="G38" s="1189" t="s">
        <v>16492</v>
      </c>
      <c r="H38" s="1191" t="s">
        <v>1692</v>
      </c>
      <c r="I38" s="1192">
        <v>43690</v>
      </c>
      <c r="J38" s="1191"/>
      <c r="K38" s="1191" t="s">
        <v>16493</v>
      </c>
      <c r="L38" s="1193" t="s">
        <v>16355</v>
      </c>
    </row>
    <row r="39" spans="1:12" s="576" customFormat="1" ht="24" x14ac:dyDescent="0.2">
      <c r="A39" s="1181" t="s">
        <v>1707</v>
      </c>
      <c r="B39" s="1188" t="s">
        <v>16454</v>
      </c>
      <c r="C39" s="1189" t="s">
        <v>1209</v>
      </c>
      <c r="D39" s="1189" t="s">
        <v>16350</v>
      </c>
      <c r="E39" s="1198" t="s">
        <v>16455</v>
      </c>
      <c r="F39" s="1190" t="s">
        <v>16456</v>
      </c>
      <c r="G39" s="1194" t="s">
        <v>16457</v>
      </c>
      <c r="H39" s="1191" t="s">
        <v>1692</v>
      </c>
      <c r="I39" s="1192">
        <v>43712</v>
      </c>
      <c r="J39" s="1191"/>
      <c r="K39" s="1191"/>
      <c r="L39" s="1193" t="s">
        <v>16355</v>
      </c>
    </row>
    <row r="40" spans="1:12" s="576" customFormat="1" ht="24" x14ac:dyDescent="0.2">
      <c r="A40" s="1181" t="s">
        <v>1707</v>
      </c>
      <c r="B40" s="1188" t="s">
        <v>16494</v>
      </c>
      <c r="C40" s="1189" t="s">
        <v>16369</v>
      </c>
      <c r="D40" s="1189" t="s">
        <v>16350</v>
      </c>
      <c r="E40" s="1189" t="s">
        <v>16495</v>
      </c>
      <c r="F40" s="1190">
        <v>4466607.96</v>
      </c>
      <c r="G40" s="1194" t="s">
        <v>16473</v>
      </c>
      <c r="H40" s="1191" t="s">
        <v>1692</v>
      </c>
      <c r="I40" s="1199">
        <v>43790</v>
      </c>
      <c r="J40" s="1191"/>
      <c r="K40" s="1191"/>
      <c r="L40" s="1193" t="s">
        <v>16355</v>
      </c>
    </row>
    <row r="41" spans="1:12" s="576" customFormat="1" ht="60" x14ac:dyDescent="0.2">
      <c r="A41" s="1181" t="s">
        <v>1707</v>
      </c>
      <c r="B41" s="1188" t="s">
        <v>16496</v>
      </c>
      <c r="C41" s="1189" t="s">
        <v>1209</v>
      </c>
      <c r="D41" s="1189" t="s">
        <v>16350</v>
      </c>
      <c r="E41" s="1189" t="s">
        <v>16497</v>
      </c>
      <c r="F41" s="1190" t="s">
        <v>16498</v>
      </c>
      <c r="G41" s="1189"/>
      <c r="H41" s="1191" t="s">
        <v>1692</v>
      </c>
      <c r="I41" s="1192">
        <v>43683</v>
      </c>
      <c r="J41" s="1191"/>
      <c r="K41" s="1191" t="s">
        <v>16499</v>
      </c>
      <c r="L41" s="1193" t="s">
        <v>16355</v>
      </c>
    </row>
    <row r="42" spans="1:12" s="576" customFormat="1" ht="24" x14ac:dyDescent="0.2">
      <c r="A42" s="1181" t="s">
        <v>1707</v>
      </c>
      <c r="B42" s="1188" t="s">
        <v>16425</v>
      </c>
      <c r="C42" s="1189" t="s">
        <v>16369</v>
      </c>
      <c r="D42" s="1189" t="s">
        <v>16350</v>
      </c>
      <c r="E42" s="1198" t="s">
        <v>16426</v>
      </c>
      <c r="F42" s="1190" t="s">
        <v>16427</v>
      </c>
      <c r="G42" s="1189" t="s">
        <v>16500</v>
      </c>
      <c r="H42" s="1191" t="s">
        <v>1692</v>
      </c>
      <c r="I42" s="1192">
        <v>43738</v>
      </c>
      <c r="J42" s="1191"/>
      <c r="K42" s="1191"/>
      <c r="L42" s="1193" t="s">
        <v>16355</v>
      </c>
    </row>
    <row r="43" spans="1:12" s="576" customFormat="1" ht="24" x14ac:dyDescent="0.2">
      <c r="A43" s="1181" t="s">
        <v>1707</v>
      </c>
      <c r="B43" s="1188" t="s">
        <v>16501</v>
      </c>
      <c r="C43" s="1189" t="s">
        <v>16502</v>
      </c>
      <c r="D43" s="1189" t="s">
        <v>16350</v>
      </c>
      <c r="E43" s="1189" t="s">
        <v>16503</v>
      </c>
      <c r="F43" s="1190" t="s">
        <v>16504</v>
      </c>
      <c r="G43" s="1189" t="s">
        <v>16505</v>
      </c>
      <c r="H43" s="1191" t="s">
        <v>1692</v>
      </c>
      <c r="I43" s="1192"/>
      <c r="J43" s="1191"/>
      <c r="K43" s="1191" t="s">
        <v>16506</v>
      </c>
      <c r="L43" s="1193" t="s">
        <v>16355</v>
      </c>
    </row>
    <row r="44" spans="1:12" s="576" customFormat="1" ht="72" x14ac:dyDescent="0.2">
      <c r="A44" s="1181" t="s">
        <v>1707</v>
      </c>
      <c r="B44" s="1188" t="s">
        <v>16507</v>
      </c>
      <c r="C44" s="1189" t="s">
        <v>1209</v>
      </c>
      <c r="D44" s="1189" t="s">
        <v>16350</v>
      </c>
      <c r="E44" s="1189" t="s">
        <v>16508</v>
      </c>
      <c r="F44" s="1190" t="s">
        <v>16509</v>
      </c>
      <c r="G44" s="1189"/>
      <c r="H44" s="1191" t="s">
        <v>16510</v>
      </c>
      <c r="I44" s="1192"/>
      <c r="J44" s="1191"/>
      <c r="K44" s="1191"/>
      <c r="L44" s="1193" t="s">
        <v>16355</v>
      </c>
    </row>
    <row r="45" spans="1:12" s="576" customFormat="1" ht="36" x14ac:dyDescent="0.2">
      <c r="A45" s="1181" t="s">
        <v>1707</v>
      </c>
      <c r="B45" s="1188" t="s">
        <v>16511</v>
      </c>
      <c r="C45" s="1189" t="s">
        <v>16369</v>
      </c>
      <c r="D45" s="1189" t="s">
        <v>16350</v>
      </c>
      <c r="E45" s="1189" t="s">
        <v>16512</v>
      </c>
      <c r="F45" s="1190" t="s">
        <v>16513</v>
      </c>
      <c r="G45" s="1189" t="s">
        <v>16514</v>
      </c>
      <c r="H45" s="1191" t="s">
        <v>1692</v>
      </c>
      <c r="I45" s="1192">
        <v>43677</v>
      </c>
      <c r="J45" s="1191"/>
      <c r="K45" s="1191" t="s">
        <v>16515</v>
      </c>
      <c r="L45" s="1193" t="s">
        <v>16355</v>
      </c>
    </row>
    <row r="46" spans="1:12" s="576" customFormat="1" ht="36" x14ac:dyDescent="0.2">
      <c r="A46" s="1181" t="s">
        <v>1707</v>
      </c>
      <c r="B46" s="1188" t="s">
        <v>16516</v>
      </c>
      <c r="C46" s="1189" t="s">
        <v>1209</v>
      </c>
      <c r="D46" s="1189" t="s">
        <v>16350</v>
      </c>
      <c r="E46" s="1198" t="s">
        <v>16415</v>
      </c>
      <c r="F46" s="1190">
        <v>177120</v>
      </c>
      <c r="G46" s="1194" t="s">
        <v>16417</v>
      </c>
      <c r="H46" s="1191" t="s">
        <v>1692</v>
      </c>
      <c r="I46" s="1199">
        <v>43734</v>
      </c>
      <c r="J46" s="1191"/>
      <c r="K46" s="1191"/>
      <c r="L46" s="1193" t="s">
        <v>16355</v>
      </c>
    </row>
    <row r="47" spans="1:12" s="576" customFormat="1" ht="48" x14ac:dyDescent="0.2">
      <c r="A47" s="1181" t="s">
        <v>1707</v>
      </c>
      <c r="B47" s="1188" t="s">
        <v>16517</v>
      </c>
      <c r="C47" s="1189" t="s">
        <v>1209</v>
      </c>
      <c r="D47" s="1189" t="s">
        <v>16350</v>
      </c>
      <c r="E47" s="1189" t="s">
        <v>16518</v>
      </c>
      <c r="F47" s="1190" t="s">
        <v>16519</v>
      </c>
      <c r="G47" s="1189" t="s">
        <v>16520</v>
      </c>
      <c r="H47" s="1191" t="s">
        <v>1692</v>
      </c>
      <c r="I47" s="1192">
        <v>43661</v>
      </c>
      <c r="J47" s="1191"/>
      <c r="K47" s="1191" t="s">
        <v>16521</v>
      </c>
      <c r="L47" s="1193" t="s">
        <v>16355</v>
      </c>
    </row>
    <row r="48" spans="1:12" s="576" customFormat="1" ht="36" x14ac:dyDescent="0.2">
      <c r="A48" s="1181" t="s">
        <v>1707</v>
      </c>
      <c r="B48" s="1188" t="s">
        <v>16356</v>
      </c>
      <c r="C48" s="1189" t="s">
        <v>1209</v>
      </c>
      <c r="D48" s="1189" t="s">
        <v>16350</v>
      </c>
      <c r="E48" s="1189" t="s">
        <v>16522</v>
      </c>
      <c r="F48" s="1190" t="s">
        <v>16523</v>
      </c>
      <c r="G48" s="1194" t="s">
        <v>16524</v>
      </c>
      <c r="H48" s="1191" t="s">
        <v>1692</v>
      </c>
      <c r="I48" s="1192">
        <v>43762</v>
      </c>
      <c r="J48" s="1191"/>
      <c r="K48" s="1191"/>
      <c r="L48" s="1193" t="s">
        <v>16355</v>
      </c>
    </row>
    <row r="49" spans="1:12" s="576" customFormat="1" ht="36" x14ac:dyDescent="0.2">
      <c r="A49" s="1181" t="s">
        <v>1707</v>
      </c>
      <c r="B49" s="1188" t="s">
        <v>16419</v>
      </c>
      <c r="C49" s="1189" t="s">
        <v>16420</v>
      </c>
      <c r="D49" s="1189" t="s">
        <v>16350</v>
      </c>
      <c r="E49" s="1189" t="s">
        <v>16525</v>
      </c>
      <c r="F49" s="1190" t="s">
        <v>16526</v>
      </c>
      <c r="G49" s="1189" t="s">
        <v>16527</v>
      </c>
      <c r="H49" s="1191" t="s">
        <v>1692</v>
      </c>
      <c r="I49" s="1192">
        <v>43637</v>
      </c>
      <c r="J49" s="1191"/>
      <c r="K49" s="1191" t="s">
        <v>16528</v>
      </c>
      <c r="L49" s="1193" t="s">
        <v>16355</v>
      </c>
    </row>
    <row r="50" spans="1:12" s="576" customFormat="1" ht="24" x14ac:dyDescent="0.2">
      <c r="A50" s="1181" t="s">
        <v>1707</v>
      </c>
      <c r="B50" s="1188" t="s">
        <v>16529</v>
      </c>
      <c r="C50" s="1189" t="s">
        <v>1209</v>
      </c>
      <c r="D50" s="1189" t="s">
        <v>16350</v>
      </c>
      <c r="E50" s="1189" t="s">
        <v>16530</v>
      </c>
      <c r="F50" s="1190" t="s">
        <v>16531</v>
      </c>
      <c r="G50" s="1189" t="s">
        <v>16532</v>
      </c>
      <c r="H50" s="1191" t="s">
        <v>1692</v>
      </c>
      <c r="I50" s="1192">
        <v>43633</v>
      </c>
      <c r="J50" s="1191"/>
      <c r="K50" s="1191" t="s">
        <v>16533</v>
      </c>
      <c r="L50" s="1193" t="s">
        <v>16355</v>
      </c>
    </row>
    <row r="51" spans="1:12" s="576" customFormat="1" ht="24" x14ac:dyDescent="0.2">
      <c r="A51" s="1181" t="s">
        <v>1707</v>
      </c>
      <c r="B51" s="1188" t="s">
        <v>16534</v>
      </c>
      <c r="C51" s="1189" t="s">
        <v>1209</v>
      </c>
      <c r="D51" s="1189" t="s">
        <v>16350</v>
      </c>
      <c r="E51" s="1189" t="s">
        <v>16535</v>
      </c>
      <c r="F51" s="1190" t="s">
        <v>16536</v>
      </c>
      <c r="G51" s="1189" t="s">
        <v>16537</v>
      </c>
      <c r="H51" s="1191" t="s">
        <v>1692</v>
      </c>
      <c r="I51" s="1192">
        <v>43703</v>
      </c>
      <c r="J51" s="1191"/>
      <c r="K51" s="1191" t="s">
        <v>16538</v>
      </c>
      <c r="L51" s="1193" t="s">
        <v>16355</v>
      </c>
    </row>
    <row r="52" spans="1:12" s="576" customFormat="1" ht="36" x14ac:dyDescent="0.2">
      <c r="A52" s="1181" t="s">
        <v>1707</v>
      </c>
      <c r="B52" s="1188" t="s">
        <v>16539</v>
      </c>
      <c r="C52" s="1189" t="s">
        <v>1209</v>
      </c>
      <c r="D52" s="1189" t="s">
        <v>16350</v>
      </c>
      <c r="E52" s="1189" t="s">
        <v>16540</v>
      </c>
      <c r="F52" s="1190" t="s">
        <v>16541</v>
      </c>
      <c r="G52" s="1189" t="s">
        <v>16542</v>
      </c>
      <c r="H52" s="1191" t="s">
        <v>1692</v>
      </c>
      <c r="I52" s="1192">
        <v>43608</v>
      </c>
      <c r="J52" s="1191"/>
      <c r="K52" s="1191" t="s">
        <v>16543</v>
      </c>
      <c r="L52" s="1193" t="s">
        <v>16355</v>
      </c>
    </row>
    <row r="53" spans="1:12" s="576" customFormat="1" ht="24" x14ac:dyDescent="0.2">
      <c r="A53" s="1181" t="s">
        <v>1707</v>
      </c>
      <c r="B53" s="1188" t="s">
        <v>16544</v>
      </c>
      <c r="C53" s="1189" t="s">
        <v>16369</v>
      </c>
      <c r="D53" s="1189" t="s">
        <v>16350</v>
      </c>
      <c r="E53" s="1189" t="s">
        <v>16545</v>
      </c>
      <c r="F53" s="1190" t="s">
        <v>16546</v>
      </c>
      <c r="G53" s="1189" t="s">
        <v>16547</v>
      </c>
      <c r="H53" s="1191" t="s">
        <v>1692</v>
      </c>
      <c r="I53" s="1192">
        <v>43711</v>
      </c>
      <c r="J53" s="1191"/>
      <c r="K53" s="1191" t="s">
        <v>16548</v>
      </c>
      <c r="L53" s="1193" t="s">
        <v>16355</v>
      </c>
    </row>
    <row r="54" spans="1:12" s="576" customFormat="1" ht="24" x14ac:dyDescent="0.2">
      <c r="A54" s="1181" t="s">
        <v>1707</v>
      </c>
      <c r="B54" s="1188" t="s">
        <v>16549</v>
      </c>
      <c r="C54" s="1189" t="s">
        <v>16502</v>
      </c>
      <c r="D54" s="1189" t="s">
        <v>16350</v>
      </c>
      <c r="E54" s="1189" t="s">
        <v>16550</v>
      </c>
      <c r="F54" s="1190" t="s">
        <v>16551</v>
      </c>
      <c r="G54" s="1189" t="s">
        <v>16552</v>
      </c>
      <c r="H54" s="1191" t="s">
        <v>1692</v>
      </c>
      <c r="I54" s="1192">
        <v>43697</v>
      </c>
      <c r="J54" s="1191"/>
      <c r="K54" s="1191" t="s">
        <v>16553</v>
      </c>
      <c r="L54" s="1193" t="s">
        <v>16355</v>
      </c>
    </row>
    <row r="55" spans="1:12" s="576" customFormat="1" ht="60" x14ac:dyDescent="0.2">
      <c r="A55" s="1181" t="s">
        <v>1707</v>
      </c>
      <c r="B55" s="1188" t="s">
        <v>16554</v>
      </c>
      <c r="C55" s="1189" t="s">
        <v>1209</v>
      </c>
      <c r="D55" s="1189" t="s">
        <v>16350</v>
      </c>
      <c r="E55" s="1189" t="s">
        <v>16555</v>
      </c>
      <c r="F55" s="1190" t="s">
        <v>16556</v>
      </c>
      <c r="G55" s="1189" t="s">
        <v>16557</v>
      </c>
      <c r="H55" s="1191" t="s">
        <v>1692</v>
      </c>
      <c r="I55" s="1192">
        <v>43649</v>
      </c>
      <c r="J55" s="1191"/>
      <c r="K55" s="1191" t="s">
        <v>16558</v>
      </c>
      <c r="L55" s="1193" t="s">
        <v>16355</v>
      </c>
    </row>
    <row r="56" spans="1:12" s="576" customFormat="1" ht="60" x14ac:dyDescent="0.2">
      <c r="A56" s="1181" t="s">
        <v>1707</v>
      </c>
      <c r="B56" s="1188" t="s">
        <v>16559</v>
      </c>
      <c r="C56" s="1189" t="s">
        <v>1209</v>
      </c>
      <c r="D56" s="1189" t="s">
        <v>16350</v>
      </c>
      <c r="E56" s="1189" t="s">
        <v>16560</v>
      </c>
      <c r="F56" s="1190" t="s">
        <v>16561</v>
      </c>
      <c r="G56" s="1189" t="s">
        <v>16562</v>
      </c>
      <c r="H56" s="1191" t="s">
        <v>1692</v>
      </c>
      <c r="I56" s="1192">
        <v>43637</v>
      </c>
      <c r="J56" s="1191"/>
      <c r="K56" s="1191" t="s">
        <v>16563</v>
      </c>
      <c r="L56" s="1193" t="s">
        <v>16355</v>
      </c>
    </row>
    <row r="57" spans="1:12" s="576" customFormat="1" ht="24" x14ac:dyDescent="0.2">
      <c r="A57" s="1181" t="s">
        <v>1707</v>
      </c>
      <c r="B57" s="1188" t="s">
        <v>16564</v>
      </c>
      <c r="C57" s="1189" t="s">
        <v>16369</v>
      </c>
      <c r="D57" s="1189" t="s">
        <v>16350</v>
      </c>
      <c r="E57" s="1189" t="s">
        <v>16565</v>
      </c>
      <c r="F57" s="1190" t="s">
        <v>16566</v>
      </c>
      <c r="G57" s="1189" t="s">
        <v>16567</v>
      </c>
      <c r="H57" s="1191" t="s">
        <v>1692</v>
      </c>
      <c r="I57" s="1192">
        <v>43682</v>
      </c>
      <c r="J57" s="1191"/>
      <c r="K57" s="1191" t="s">
        <v>16568</v>
      </c>
      <c r="L57" s="1193" t="s">
        <v>16355</v>
      </c>
    </row>
    <row r="58" spans="1:12" s="576" customFormat="1" ht="24" x14ac:dyDescent="0.2">
      <c r="A58" s="1181" t="s">
        <v>1707</v>
      </c>
      <c r="B58" s="1188" t="s">
        <v>16569</v>
      </c>
      <c r="C58" s="1189" t="s">
        <v>16502</v>
      </c>
      <c r="D58" s="1189" t="s">
        <v>16350</v>
      </c>
      <c r="E58" s="1189" t="s">
        <v>16570</v>
      </c>
      <c r="F58" s="1190" t="s">
        <v>16571</v>
      </c>
      <c r="G58" s="1189" t="s">
        <v>16572</v>
      </c>
      <c r="H58" s="1191" t="s">
        <v>1692</v>
      </c>
      <c r="I58" s="1192">
        <v>43690</v>
      </c>
      <c r="J58" s="1191"/>
      <c r="K58" s="1191" t="s">
        <v>16573</v>
      </c>
      <c r="L58" s="1193" t="s">
        <v>16355</v>
      </c>
    </row>
    <row r="59" spans="1:12" s="576" customFormat="1" ht="48" x14ac:dyDescent="0.2">
      <c r="A59" s="1181" t="s">
        <v>1707</v>
      </c>
      <c r="B59" s="1188" t="s">
        <v>16574</v>
      </c>
      <c r="C59" s="1189" t="s">
        <v>1209</v>
      </c>
      <c r="D59" s="1189" t="s">
        <v>16350</v>
      </c>
      <c r="E59" s="1189" t="s">
        <v>16575</v>
      </c>
      <c r="F59" s="1190" t="s">
        <v>16576</v>
      </c>
      <c r="G59" s="1189"/>
      <c r="H59" s="1191" t="s">
        <v>16393</v>
      </c>
      <c r="I59" s="1192"/>
      <c r="J59" s="1191"/>
      <c r="K59" s="1191"/>
      <c r="L59" s="1193" t="s">
        <v>16355</v>
      </c>
    </row>
    <row r="60" spans="1:12" s="576" customFormat="1" ht="24" x14ac:dyDescent="0.2">
      <c r="A60" s="1181" t="s">
        <v>1707</v>
      </c>
      <c r="B60" s="1188" t="s">
        <v>16489</v>
      </c>
      <c r="C60" s="1189" t="s">
        <v>16369</v>
      </c>
      <c r="D60" s="1189" t="s">
        <v>16350</v>
      </c>
      <c r="E60" s="1189" t="s">
        <v>16577</v>
      </c>
      <c r="F60" s="1190" t="s">
        <v>16491</v>
      </c>
      <c r="G60" s="1194" t="s">
        <v>16578</v>
      </c>
      <c r="H60" s="1191" t="s">
        <v>1692</v>
      </c>
      <c r="I60" s="1192">
        <v>43690</v>
      </c>
      <c r="J60" s="1191"/>
      <c r="K60" s="1191"/>
      <c r="L60" s="1193" t="s">
        <v>16355</v>
      </c>
    </row>
    <row r="61" spans="1:12" s="576" customFormat="1" ht="36" x14ac:dyDescent="0.2">
      <c r="A61" s="1181" t="s">
        <v>1707</v>
      </c>
      <c r="B61" s="1188" t="s">
        <v>16579</v>
      </c>
      <c r="C61" s="1189" t="s">
        <v>1209</v>
      </c>
      <c r="D61" s="1189" t="s">
        <v>16350</v>
      </c>
      <c r="E61" s="1189" t="s">
        <v>16580</v>
      </c>
      <c r="F61" s="1190" t="s">
        <v>16581</v>
      </c>
      <c r="G61" s="1189" t="s">
        <v>16582</v>
      </c>
      <c r="H61" s="1191" t="s">
        <v>1692</v>
      </c>
      <c r="I61" s="1192">
        <v>43650</v>
      </c>
      <c r="J61" s="1191"/>
      <c r="K61" s="1191" t="s">
        <v>16583</v>
      </c>
      <c r="L61" s="1193" t="s">
        <v>16355</v>
      </c>
    </row>
    <row r="62" spans="1:12" s="576" customFormat="1" ht="60" x14ac:dyDescent="0.2">
      <c r="A62" s="1181" t="s">
        <v>1707</v>
      </c>
      <c r="B62" s="1188" t="s">
        <v>16559</v>
      </c>
      <c r="C62" s="1189" t="s">
        <v>1209</v>
      </c>
      <c r="D62" s="1189" t="s">
        <v>16350</v>
      </c>
      <c r="E62" s="1198" t="s">
        <v>16560</v>
      </c>
      <c r="F62" s="1190">
        <v>997469.11</v>
      </c>
      <c r="G62" s="1194" t="s">
        <v>16584</v>
      </c>
      <c r="H62" s="1191" t="s">
        <v>1692</v>
      </c>
      <c r="I62" s="1192">
        <v>43637</v>
      </c>
      <c r="J62" s="1191"/>
      <c r="K62" s="1191"/>
      <c r="L62" s="1193" t="s">
        <v>16355</v>
      </c>
    </row>
    <row r="63" spans="1:12" s="576" customFormat="1" ht="24" x14ac:dyDescent="0.2">
      <c r="A63" s="1181" t="s">
        <v>1707</v>
      </c>
      <c r="B63" s="1188" t="s">
        <v>16585</v>
      </c>
      <c r="C63" s="1189" t="s">
        <v>16586</v>
      </c>
      <c r="D63" s="1189" t="s">
        <v>16350</v>
      </c>
      <c r="E63" s="1189" t="s">
        <v>16587</v>
      </c>
      <c r="F63" s="1190" t="s">
        <v>16588</v>
      </c>
      <c r="G63" s="1189" t="s">
        <v>16589</v>
      </c>
      <c r="H63" s="1191" t="s">
        <v>1692</v>
      </c>
      <c r="I63" s="1192">
        <v>43602</v>
      </c>
      <c r="J63" s="1191"/>
      <c r="K63" s="1191" t="s">
        <v>16590</v>
      </c>
      <c r="L63" s="1193" t="s">
        <v>16355</v>
      </c>
    </row>
    <row r="64" spans="1:12" s="576" customFormat="1" ht="24" x14ac:dyDescent="0.2">
      <c r="A64" s="1181" t="s">
        <v>1707</v>
      </c>
      <c r="B64" s="1188" t="s">
        <v>16591</v>
      </c>
      <c r="C64" s="1189" t="s">
        <v>1209</v>
      </c>
      <c r="D64" s="1189" t="s">
        <v>16350</v>
      </c>
      <c r="E64" s="1189" t="s">
        <v>16592</v>
      </c>
      <c r="F64" s="1190" t="s">
        <v>16593</v>
      </c>
      <c r="G64" s="1189" t="s">
        <v>16594</v>
      </c>
      <c r="H64" s="1191" t="s">
        <v>1692</v>
      </c>
      <c r="I64" s="1192">
        <v>43580</v>
      </c>
      <c r="J64" s="1191"/>
      <c r="K64" s="1191" t="s">
        <v>16595</v>
      </c>
      <c r="L64" s="1193" t="s">
        <v>16355</v>
      </c>
    </row>
    <row r="65" spans="1:12" s="576" customFormat="1" ht="36" x14ac:dyDescent="0.2">
      <c r="A65" s="1181" t="s">
        <v>1707</v>
      </c>
      <c r="B65" s="1188" t="s">
        <v>16596</v>
      </c>
      <c r="C65" s="1189" t="s">
        <v>1209</v>
      </c>
      <c r="D65" s="1189" t="s">
        <v>16350</v>
      </c>
      <c r="E65" s="1189" t="s">
        <v>16597</v>
      </c>
      <c r="F65" s="1190" t="s">
        <v>16598</v>
      </c>
      <c r="G65" s="1189" t="s">
        <v>16599</v>
      </c>
      <c r="H65" s="1191" t="s">
        <v>1692</v>
      </c>
      <c r="I65" s="1192">
        <v>43591</v>
      </c>
      <c r="J65" s="1191"/>
      <c r="K65" s="1191" t="s">
        <v>16600</v>
      </c>
      <c r="L65" s="1193" t="s">
        <v>16355</v>
      </c>
    </row>
    <row r="66" spans="1:12" s="576" customFormat="1" ht="24" x14ac:dyDescent="0.2">
      <c r="A66" s="1181" t="s">
        <v>1707</v>
      </c>
      <c r="B66" s="1188" t="s">
        <v>16601</v>
      </c>
      <c r="C66" s="1189" t="s">
        <v>1209</v>
      </c>
      <c r="D66" s="1189" t="s">
        <v>16350</v>
      </c>
      <c r="E66" s="1189" t="s">
        <v>16602</v>
      </c>
      <c r="F66" s="1190" t="s">
        <v>16603</v>
      </c>
      <c r="G66" s="1189" t="s">
        <v>16604</v>
      </c>
      <c r="H66" s="1191" t="s">
        <v>1692</v>
      </c>
      <c r="I66" s="1192">
        <v>43615</v>
      </c>
      <c r="J66" s="1191"/>
      <c r="K66" s="1191" t="s">
        <v>16605</v>
      </c>
      <c r="L66" s="1193" t="s">
        <v>16355</v>
      </c>
    </row>
    <row r="67" spans="1:12" s="576" customFormat="1" ht="24" x14ac:dyDescent="0.2">
      <c r="A67" s="1181" t="s">
        <v>1707</v>
      </c>
      <c r="B67" s="1188" t="s">
        <v>16606</v>
      </c>
      <c r="C67" s="1189" t="s">
        <v>1209</v>
      </c>
      <c r="D67" s="1189" t="s">
        <v>16350</v>
      </c>
      <c r="E67" s="1189" t="s">
        <v>16607</v>
      </c>
      <c r="F67" s="1190" t="s">
        <v>16608</v>
      </c>
      <c r="G67" s="1189" t="s">
        <v>16609</v>
      </c>
      <c r="H67" s="1191" t="s">
        <v>1692</v>
      </c>
      <c r="I67" s="1192">
        <v>43566</v>
      </c>
      <c r="J67" s="1191"/>
      <c r="K67" s="1191" t="s">
        <v>16610</v>
      </c>
      <c r="L67" s="1193" t="s">
        <v>16355</v>
      </c>
    </row>
    <row r="68" spans="1:12" s="576" customFormat="1" ht="24" x14ac:dyDescent="0.2">
      <c r="A68" s="1181" t="s">
        <v>1707</v>
      </c>
      <c r="B68" s="1188" t="s">
        <v>16611</v>
      </c>
      <c r="C68" s="1189" t="s">
        <v>1209</v>
      </c>
      <c r="D68" s="1189" t="s">
        <v>16350</v>
      </c>
      <c r="E68" s="1189" t="s">
        <v>16612</v>
      </c>
      <c r="F68" s="1190" t="s">
        <v>16613</v>
      </c>
      <c r="G68" s="1189" t="s">
        <v>16614</v>
      </c>
      <c r="H68" s="1191" t="s">
        <v>1692</v>
      </c>
      <c r="I68" s="1192">
        <v>43689</v>
      </c>
      <c r="J68" s="1191"/>
      <c r="K68" s="1191" t="s">
        <v>16615</v>
      </c>
      <c r="L68" s="1193" t="s">
        <v>16355</v>
      </c>
    </row>
    <row r="69" spans="1:12" s="576" customFormat="1" ht="48" x14ac:dyDescent="0.2">
      <c r="A69" s="1181" t="s">
        <v>1707</v>
      </c>
      <c r="B69" s="1188" t="s">
        <v>16616</v>
      </c>
      <c r="C69" s="1189" t="s">
        <v>16420</v>
      </c>
      <c r="D69" s="1189" t="s">
        <v>16350</v>
      </c>
      <c r="E69" s="1189" t="s">
        <v>16617</v>
      </c>
      <c r="F69" s="1190" t="s">
        <v>16618</v>
      </c>
      <c r="G69" s="1189" t="s">
        <v>16619</v>
      </c>
      <c r="H69" s="1191" t="s">
        <v>1692</v>
      </c>
      <c r="I69" s="1192">
        <v>43511</v>
      </c>
      <c r="J69" s="1191"/>
      <c r="K69" s="1191" t="s">
        <v>16620</v>
      </c>
      <c r="L69" s="1193" t="s">
        <v>16355</v>
      </c>
    </row>
    <row r="70" spans="1:12" s="576" customFormat="1" ht="48" x14ac:dyDescent="0.2">
      <c r="A70" s="1181" t="s">
        <v>1707</v>
      </c>
      <c r="B70" s="1188" t="s">
        <v>16621</v>
      </c>
      <c r="C70" s="1189" t="s">
        <v>1209</v>
      </c>
      <c r="D70" s="1189" t="s">
        <v>16350</v>
      </c>
      <c r="E70" s="1189" t="s">
        <v>16622</v>
      </c>
      <c r="F70" s="1190" t="s">
        <v>16623</v>
      </c>
      <c r="G70" s="1189" t="s">
        <v>16624</v>
      </c>
      <c r="H70" s="1191" t="s">
        <v>1692</v>
      </c>
      <c r="I70" s="1192">
        <v>43524</v>
      </c>
      <c r="J70" s="1191"/>
      <c r="K70" s="1191" t="s">
        <v>16625</v>
      </c>
      <c r="L70" s="1193" t="s">
        <v>16355</v>
      </c>
    </row>
    <row r="71" spans="1:12" ht="36" x14ac:dyDescent="0.2">
      <c r="A71" s="1200" t="s">
        <v>5752</v>
      </c>
      <c r="B71" s="1201" t="s">
        <v>16626</v>
      </c>
      <c r="C71" s="1202" t="s">
        <v>16369</v>
      </c>
      <c r="D71" s="1202" t="s">
        <v>16350</v>
      </c>
      <c r="E71" s="1203" t="s">
        <v>16627</v>
      </c>
      <c r="F71" s="1204">
        <v>405355</v>
      </c>
      <c r="G71" s="1203" t="s">
        <v>16628</v>
      </c>
      <c r="H71" s="1201" t="s">
        <v>16629</v>
      </c>
      <c r="I71" s="1205">
        <v>43654</v>
      </c>
      <c r="J71" s="1205">
        <f>+I71+45</f>
        <v>43699</v>
      </c>
      <c r="K71" s="1203"/>
    </row>
    <row r="72" spans="1:12" ht="24" x14ac:dyDescent="0.2">
      <c r="A72" s="1200" t="s">
        <v>5752</v>
      </c>
      <c r="B72" s="1201" t="s">
        <v>16630</v>
      </c>
      <c r="C72" s="1202" t="s">
        <v>16369</v>
      </c>
      <c r="D72" s="1202" t="s">
        <v>16350</v>
      </c>
      <c r="E72" s="1203" t="s">
        <v>16631</v>
      </c>
      <c r="F72" s="1206">
        <v>7006837.6100000003</v>
      </c>
      <c r="G72" s="1203" t="s">
        <v>16632</v>
      </c>
      <c r="H72" s="1201" t="s">
        <v>16629</v>
      </c>
      <c r="I72" s="1205">
        <v>43742</v>
      </c>
      <c r="J72" s="1205">
        <f>+I72+45</f>
        <v>43787</v>
      </c>
      <c r="K72" s="1203"/>
    </row>
    <row r="73" spans="1:12" ht="36" x14ac:dyDescent="0.2">
      <c r="A73" s="1200" t="s">
        <v>5752</v>
      </c>
      <c r="B73" s="1201" t="s">
        <v>16633</v>
      </c>
      <c r="C73" s="1202" t="s">
        <v>16369</v>
      </c>
      <c r="D73" s="1202" t="s">
        <v>16350</v>
      </c>
      <c r="E73" s="1203" t="s">
        <v>16634</v>
      </c>
      <c r="F73" s="1207" t="s">
        <v>16635</v>
      </c>
      <c r="G73" s="1203" t="s">
        <v>16636</v>
      </c>
      <c r="H73" s="1201" t="s">
        <v>16629</v>
      </c>
      <c r="I73" s="1205">
        <v>43766</v>
      </c>
      <c r="J73" s="1205">
        <f>+I73+60</f>
        <v>43826</v>
      </c>
      <c r="K73" s="1203"/>
    </row>
    <row r="74" spans="1:12" ht="36" x14ac:dyDescent="0.2">
      <c r="A74" s="1200" t="s">
        <v>5752</v>
      </c>
      <c r="B74" s="1201" t="s">
        <v>16637</v>
      </c>
      <c r="C74" s="1202" t="s">
        <v>16369</v>
      </c>
      <c r="D74" s="1202" t="s">
        <v>16350</v>
      </c>
      <c r="E74" s="1203" t="s">
        <v>16638</v>
      </c>
      <c r="F74" s="1204">
        <v>4632154</v>
      </c>
      <c r="G74" s="1203" t="s">
        <v>16639</v>
      </c>
      <c r="H74" s="1201" t="s">
        <v>16629</v>
      </c>
      <c r="I74" s="1205">
        <v>43731</v>
      </c>
      <c r="J74" s="1205">
        <f>+I74+53</f>
        <v>43784</v>
      </c>
      <c r="K74" s="1203"/>
    </row>
    <row r="75" spans="1:12" ht="36" x14ac:dyDescent="0.2">
      <c r="A75" s="1200" t="s">
        <v>5752</v>
      </c>
      <c r="B75" s="1201" t="s">
        <v>16640</v>
      </c>
      <c r="C75" s="1202" t="s">
        <v>16369</v>
      </c>
      <c r="D75" s="1202" t="s">
        <v>16350</v>
      </c>
      <c r="E75" s="1203" t="s">
        <v>16641</v>
      </c>
      <c r="F75" s="1204">
        <v>4430756</v>
      </c>
      <c r="G75" s="1203" t="s">
        <v>16639</v>
      </c>
      <c r="H75" s="1201" t="s">
        <v>16629</v>
      </c>
      <c r="I75" s="1205">
        <v>43731</v>
      </c>
      <c r="J75" s="1205">
        <f>+I75+57</f>
        <v>43788</v>
      </c>
      <c r="K75" s="1203"/>
    </row>
    <row r="76" spans="1:12" ht="60" x14ac:dyDescent="0.2">
      <c r="A76" s="1200" t="s">
        <v>5752</v>
      </c>
      <c r="B76" s="1201" t="s">
        <v>16642</v>
      </c>
      <c r="C76" s="1202" t="s">
        <v>16369</v>
      </c>
      <c r="D76" s="1202" t="s">
        <v>16350</v>
      </c>
      <c r="E76" s="1203" t="s">
        <v>16643</v>
      </c>
      <c r="F76" s="1204">
        <v>1549500</v>
      </c>
      <c r="G76" s="1203" t="s">
        <v>16639</v>
      </c>
      <c r="H76" s="1201" t="s">
        <v>16629</v>
      </c>
      <c r="I76" s="1205">
        <v>43732</v>
      </c>
      <c r="J76" s="1205">
        <f>+I76+60</f>
        <v>43792</v>
      </c>
      <c r="K76" s="1203"/>
    </row>
    <row r="77" spans="1:12" ht="48" x14ac:dyDescent="0.2">
      <c r="A77" s="1200" t="s">
        <v>5752</v>
      </c>
      <c r="B77" s="1201" t="s">
        <v>16644</v>
      </c>
      <c r="C77" s="1202" t="s">
        <v>16369</v>
      </c>
      <c r="D77" s="1202" t="s">
        <v>16350</v>
      </c>
      <c r="E77" s="1203" t="s">
        <v>16645</v>
      </c>
      <c r="F77" s="1206">
        <v>11867821.470000001</v>
      </c>
      <c r="G77" s="1203" t="s">
        <v>16646</v>
      </c>
      <c r="H77" s="1201" t="s">
        <v>16629</v>
      </c>
      <c r="I77" s="1205">
        <v>43826</v>
      </c>
      <c r="J77" s="1205">
        <f>+I77+30</f>
        <v>43856</v>
      </c>
      <c r="K77" s="1203"/>
    </row>
    <row r="78" spans="1:12" ht="48" x14ac:dyDescent="0.2">
      <c r="A78" s="1200" t="s">
        <v>5752</v>
      </c>
      <c r="B78" s="1201" t="s">
        <v>16647</v>
      </c>
      <c r="C78" s="1202" t="s">
        <v>16369</v>
      </c>
      <c r="D78" s="1202" t="s">
        <v>16350</v>
      </c>
      <c r="E78" s="1203" t="s">
        <v>16648</v>
      </c>
      <c r="F78" s="1204">
        <v>1144500</v>
      </c>
      <c r="G78" s="1203" t="s">
        <v>16649</v>
      </c>
      <c r="H78" s="1201" t="s">
        <v>16629</v>
      </c>
      <c r="I78" s="1205">
        <v>43777</v>
      </c>
      <c r="J78" s="1205">
        <f>+I78+45</f>
        <v>43822</v>
      </c>
      <c r="K78" s="1203"/>
    </row>
    <row r="79" spans="1:12" ht="36" x14ac:dyDescent="0.2">
      <c r="A79" s="1200" t="s">
        <v>5752</v>
      </c>
      <c r="B79" s="1201" t="s">
        <v>16650</v>
      </c>
      <c r="C79" s="1202" t="s">
        <v>16369</v>
      </c>
      <c r="D79" s="1202" t="s">
        <v>16350</v>
      </c>
      <c r="E79" s="1203" t="s">
        <v>16651</v>
      </c>
      <c r="F79" s="1206">
        <v>1986364.8</v>
      </c>
      <c r="G79" s="1203" t="s">
        <v>16652</v>
      </c>
      <c r="H79" s="1201" t="s">
        <v>16629</v>
      </c>
      <c r="I79" s="1205">
        <v>43774</v>
      </c>
      <c r="J79" s="1205">
        <f>+I79+36</f>
        <v>43810</v>
      </c>
      <c r="K79" s="1203"/>
    </row>
    <row r="80" spans="1:12" ht="36" x14ac:dyDescent="0.2">
      <c r="A80" s="1200" t="s">
        <v>5752</v>
      </c>
      <c r="B80" s="1201" t="s">
        <v>16653</v>
      </c>
      <c r="C80" s="1202" t="s">
        <v>16369</v>
      </c>
      <c r="D80" s="1202" t="s">
        <v>16350</v>
      </c>
      <c r="E80" s="1203" t="s">
        <v>16654</v>
      </c>
      <c r="F80" s="1206">
        <v>13093819.460000001</v>
      </c>
      <c r="G80" s="1203" t="s">
        <v>16632</v>
      </c>
      <c r="H80" s="1201" t="s">
        <v>16629</v>
      </c>
      <c r="I80" s="1205">
        <v>43789</v>
      </c>
      <c r="J80" s="1205">
        <f>+I80+62</f>
        <v>43851</v>
      </c>
      <c r="K80" s="1203"/>
    </row>
    <row r="81" spans="1:11" ht="24" x14ac:dyDescent="0.2">
      <c r="A81" s="1200" t="s">
        <v>5752</v>
      </c>
      <c r="B81" s="1201" t="s">
        <v>16655</v>
      </c>
      <c r="C81" s="1202" t="s">
        <v>16369</v>
      </c>
      <c r="D81" s="1202" t="s">
        <v>16350</v>
      </c>
      <c r="E81" s="1203" t="s">
        <v>16656</v>
      </c>
      <c r="F81" s="1204">
        <v>1678842</v>
      </c>
      <c r="G81" s="1203" t="s">
        <v>16657</v>
      </c>
      <c r="H81" s="1201" t="s">
        <v>16629</v>
      </c>
      <c r="I81" s="1205">
        <v>43763</v>
      </c>
      <c r="J81" s="1205">
        <f>+I81+45</f>
        <v>43808</v>
      </c>
      <c r="K81" s="1203"/>
    </row>
    <row r="82" spans="1:11" ht="78" customHeight="1" x14ac:dyDescent="0.2">
      <c r="A82" s="1200" t="s">
        <v>5752</v>
      </c>
      <c r="B82" s="1201" t="s">
        <v>16658</v>
      </c>
      <c r="C82" s="1202" t="s">
        <v>16369</v>
      </c>
      <c r="D82" s="1202" t="s">
        <v>16350</v>
      </c>
      <c r="E82" s="1203" t="s">
        <v>16659</v>
      </c>
      <c r="F82" s="1204">
        <v>1305000</v>
      </c>
      <c r="G82" s="1203" t="s">
        <v>16660</v>
      </c>
      <c r="H82" s="1201" t="s">
        <v>16629</v>
      </c>
      <c r="I82" s="1205">
        <v>43819</v>
      </c>
      <c r="J82" s="1205">
        <f>+I82+30</f>
        <v>43849</v>
      </c>
      <c r="K82" s="1203"/>
    </row>
    <row r="83" spans="1:11" ht="52.5" customHeight="1" x14ac:dyDescent="0.2">
      <c r="A83" s="1200" t="s">
        <v>5752</v>
      </c>
      <c r="B83" s="1201" t="s">
        <v>16661</v>
      </c>
      <c r="C83" s="1202" t="s">
        <v>16369</v>
      </c>
      <c r="D83" s="1202" t="s">
        <v>16350</v>
      </c>
      <c r="E83" s="1203" t="s">
        <v>16662</v>
      </c>
      <c r="F83" s="1206">
        <v>1400000</v>
      </c>
      <c r="G83" s="1203" t="s">
        <v>16663</v>
      </c>
      <c r="H83" s="1201" t="s">
        <v>16629</v>
      </c>
      <c r="I83" s="1205">
        <v>43797</v>
      </c>
      <c r="J83" s="1205">
        <f>+I83+22</f>
        <v>43819</v>
      </c>
      <c r="K83" s="1203"/>
    </row>
    <row r="84" spans="1:11" ht="72" x14ac:dyDescent="0.2">
      <c r="A84" s="1200" t="s">
        <v>5752</v>
      </c>
      <c r="B84" s="1201" t="s">
        <v>16664</v>
      </c>
      <c r="C84" s="1203" t="s">
        <v>16502</v>
      </c>
      <c r="D84" s="1202" t="s">
        <v>16350</v>
      </c>
      <c r="E84" s="1203" t="s">
        <v>16665</v>
      </c>
      <c r="F84" s="1204">
        <v>1980000</v>
      </c>
      <c r="G84" s="1203" t="s">
        <v>16666</v>
      </c>
      <c r="H84" s="1201" t="s">
        <v>16667</v>
      </c>
      <c r="I84" s="1205">
        <v>43698</v>
      </c>
      <c r="J84" s="1205">
        <f>+I84+1095</f>
        <v>44793</v>
      </c>
      <c r="K84" s="1201"/>
    </row>
    <row r="85" spans="1:11" ht="46.5" customHeight="1" x14ac:dyDescent="0.2">
      <c r="A85" s="1200" t="s">
        <v>5752</v>
      </c>
      <c r="B85" s="1201" t="s">
        <v>16668</v>
      </c>
      <c r="C85" s="1203" t="s">
        <v>16502</v>
      </c>
      <c r="D85" s="1202" t="s">
        <v>16350</v>
      </c>
      <c r="E85" s="1203" t="s">
        <v>16669</v>
      </c>
      <c r="F85" s="1206">
        <v>4821219.34</v>
      </c>
      <c r="G85" s="1203" t="s">
        <v>16670</v>
      </c>
      <c r="H85" s="1201" t="s">
        <v>16667</v>
      </c>
      <c r="I85" s="1205">
        <v>43749</v>
      </c>
      <c r="J85" s="1205">
        <f>+I85+365</f>
        <v>44114</v>
      </c>
      <c r="K85" s="1201"/>
    </row>
    <row r="86" spans="1:11" ht="64.5" customHeight="1" x14ac:dyDescent="0.2">
      <c r="A86" s="1200" t="s">
        <v>5752</v>
      </c>
      <c r="B86" s="1201" t="s">
        <v>16671</v>
      </c>
      <c r="C86" s="1203" t="s">
        <v>16502</v>
      </c>
      <c r="D86" s="1202" t="s">
        <v>16350</v>
      </c>
      <c r="E86" s="1203" t="s">
        <v>16672</v>
      </c>
      <c r="F86" s="1204">
        <v>1780900</v>
      </c>
      <c r="G86" s="1203" t="s">
        <v>16673</v>
      </c>
      <c r="H86" s="1201" t="s">
        <v>16667</v>
      </c>
      <c r="I86" s="1205">
        <v>44004</v>
      </c>
      <c r="J86" s="1205">
        <f>+I86+720</f>
        <v>44724</v>
      </c>
      <c r="K86" s="1201"/>
    </row>
    <row r="87" spans="1:11" ht="24" x14ac:dyDescent="0.2">
      <c r="A87" s="1200" t="s">
        <v>5752</v>
      </c>
      <c r="B87" s="1201" t="s">
        <v>16674</v>
      </c>
      <c r="C87" s="1203" t="s">
        <v>16502</v>
      </c>
      <c r="D87" s="1202" t="s">
        <v>16350</v>
      </c>
      <c r="E87" s="1203" t="s">
        <v>16675</v>
      </c>
      <c r="F87" s="1206">
        <v>2674215.7999999998</v>
      </c>
      <c r="G87" s="1203" t="s">
        <v>16676</v>
      </c>
      <c r="H87" s="1201" t="s">
        <v>16667</v>
      </c>
      <c r="I87" s="1205">
        <v>43896</v>
      </c>
      <c r="J87" s="1205">
        <f>+I87+365</f>
        <v>44261</v>
      </c>
      <c r="K87" s="1201"/>
    </row>
    <row r="88" spans="1:11" ht="36" x14ac:dyDescent="0.2">
      <c r="A88" s="1200" t="s">
        <v>5752</v>
      </c>
      <c r="B88" s="1201" t="s">
        <v>16677</v>
      </c>
      <c r="C88" s="1208" t="s">
        <v>16420</v>
      </c>
      <c r="D88" s="1202" t="s">
        <v>16350</v>
      </c>
      <c r="E88" s="1203" t="s">
        <v>16678</v>
      </c>
      <c r="F88" s="1206">
        <v>2399400</v>
      </c>
      <c r="G88" s="1203" t="s">
        <v>16679</v>
      </c>
      <c r="H88" s="1201" t="s">
        <v>16629</v>
      </c>
      <c r="I88" s="1205">
        <v>43550</v>
      </c>
      <c r="J88" s="1205">
        <f>+I88+180</f>
        <v>43730</v>
      </c>
      <c r="K88" s="1201"/>
    </row>
    <row r="89" spans="1:11" ht="55.5" customHeight="1" x14ac:dyDescent="0.2">
      <c r="A89" s="1200" t="s">
        <v>5752</v>
      </c>
      <c r="B89" s="1201" t="s">
        <v>16680</v>
      </c>
      <c r="C89" s="1208" t="s">
        <v>16420</v>
      </c>
      <c r="D89" s="1202" t="s">
        <v>16350</v>
      </c>
      <c r="E89" s="1203" t="s">
        <v>16681</v>
      </c>
      <c r="F89" s="1206">
        <v>862500</v>
      </c>
      <c r="G89" s="1203" t="s">
        <v>16682</v>
      </c>
      <c r="H89" s="1201" t="s">
        <v>16629</v>
      </c>
      <c r="I89" s="1205">
        <v>43563</v>
      </c>
      <c r="J89" s="1205">
        <f>+I89+15</f>
        <v>43578</v>
      </c>
      <c r="K89" s="1201"/>
    </row>
    <row r="90" spans="1:11" ht="55.5" customHeight="1" x14ac:dyDescent="0.2">
      <c r="A90" s="1200" t="s">
        <v>5752</v>
      </c>
      <c r="B90" s="1201" t="s">
        <v>16683</v>
      </c>
      <c r="C90" s="1208" t="s">
        <v>16420</v>
      </c>
      <c r="D90" s="1202" t="s">
        <v>16350</v>
      </c>
      <c r="E90" s="1203" t="s">
        <v>16684</v>
      </c>
      <c r="F90" s="1206">
        <v>4224460</v>
      </c>
      <c r="G90" s="1203" t="s">
        <v>16685</v>
      </c>
      <c r="H90" s="1201" t="s">
        <v>16629</v>
      </c>
      <c r="I90" s="1205">
        <v>43577</v>
      </c>
      <c r="J90" s="1205">
        <f>+I90+1</f>
        <v>43578</v>
      </c>
      <c r="K90" s="1201"/>
    </row>
    <row r="91" spans="1:11" ht="63" customHeight="1" x14ac:dyDescent="0.2">
      <c r="A91" s="1200" t="s">
        <v>5752</v>
      </c>
      <c r="B91" s="1201" t="s">
        <v>16686</v>
      </c>
      <c r="C91" s="1208" t="s">
        <v>16420</v>
      </c>
      <c r="D91" s="1202" t="s">
        <v>16350</v>
      </c>
      <c r="E91" s="1203" t="s">
        <v>16687</v>
      </c>
      <c r="F91" s="1206">
        <v>115800</v>
      </c>
      <c r="G91" s="1203" t="s">
        <v>16688</v>
      </c>
      <c r="H91" s="1201" t="s">
        <v>16629</v>
      </c>
      <c r="I91" s="1205">
        <v>43560</v>
      </c>
      <c r="J91" s="1205">
        <f>+I91+5</f>
        <v>43565</v>
      </c>
      <c r="K91" s="1201"/>
    </row>
    <row r="92" spans="1:11" ht="36" x14ac:dyDescent="0.2">
      <c r="A92" s="1200" t="s">
        <v>5752</v>
      </c>
      <c r="B92" s="1201" t="s">
        <v>16689</v>
      </c>
      <c r="C92" s="1208" t="s">
        <v>16420</v>
      </c>
      <c r="D92" s="1202" t="s">
        <v>16350</v>
      </c>
      <c r="E92" s="1203" t="s">
        <v>16690</v>
      </c>
      <c r="F92" s="1206">
        <v>21495696.629999999</v>
      </c>
      <c r="G92" s="1203" t="s">
        <v>16691</v>
      </c>
      <c r="H92" s="1201" t="s">
        <v>16667</v>
      </c>
      <c r="I92" s="1205">
        <v>43623</v>
      </c>
      <c r="J92" s="1205">
        <f>+I92+1095</f>
        <v>44718</v>
      </c>
      <c r="K92" s="1201"/>
    </row>
    <row r="93" spans="1:11" ht="48" x14ac:dyDescent="0.2">
      <c r="A93" s="1200" t="s">
        <v>5752</v>
      </c>
      <c r="B93" s="1201" t="s">
        <v>16692</v>
      </c>
      <c r="C93" s="1208" t="s">
        <v>16420</v>
      </c>
      <c r="D93" s="1202" t="s">
        <v>16350</v>
      </c>
      <c r="E93" s="1203" t="s">
        <v>16693</v>
      </c>
      <c r="F93" s="1206">
        <v>1867634</v>
      </c>
      <c r="G93" s="1203" t="s">
        <v>16685</v>
      </c>
      <c r="H93" s="1201" t="s">
        <v>16629</v>
      </c>
      <c r="I93" s="1205">
        <v>43696</v>
      </c>
      <c r="J93" s="1205">
        <f>+I93+1</f>
        <v>43697</v>
      </c>
      <c r="K93" s="1201"/>
    </row>
    <row r="94" spans="1:11" ht="36" customHeight="1" x14ac:dyDescent="0.2">
      <c r="A94" s="1200" t="s">
        <v>5752</v>
      </c>
      <c r="B94" s="1201" t="s">
        <v>16694</v>
      </c>
      <c r="C94" s="1208" t="s">
        <v>16420</v>
      </c>
      <c r="D94" s="1202" t="s">
        <v>16350</v>
      </c>
      <c r="E94" s="1203" t="s">
        <v>16695</v>
      </c>
      <c r="F94" s="1206">
        <v>3140000</v>
      </c>
      <c r="G94" s="1203" t="s">
        <v>16696</v>
      </c>
      <c r="H94" s="1201" t="s">
        <v>16629</v>
      </c>
      <c r="I94" s="1205">
        <v>43775</v>
      </c>
      <c r="J94" s="1205">
        <f>+I94+45</f>
        <v>43820</v>
      </c>
      <c r="K94" s="1201"/>
    </row>
    <row r="95" spans="1:11" ht="24" x14ac:dyDescent="0.2">
      <c r="A95" s="1200" t="s">
        <v>5752</v>
      </c>
      <c r="B95" s="1201" t="s">
        <v>16697</v>
      </c>
      <c r="C95" s="1208" t="s">
        <v>16420</v>
      </c>
      <c r="D95" s="1202" t="s">
        <v>16350</v>
      </c>
      <c r="E95" s="1203" t="s">
        <v>16698</v>
      </c>
      <c r="F95" s="1206">
        <v>3998325</v>
      </c>
      <c r="G95" s="1203" t="s">
        <v>16691</v>
      </c>
      <c r="H95" s="1201" t="s">
        <v>16667</v>
      </c>
      <c r="I95" s="1205">
        <v>43830</v>
      </c>
      <c r="J95" s="1205">
        <f>+I95+730</f>
        <v>44560</v>
      </c>
      <c r="K95" s="1201"/>
    </row>
    <row r="96" spans="1:11" ht="36" x14ac:dyDescent="0.2">
      <c r="A96" s="1200" t="s">
        <v>7002</v>
      </c>
      <c r="B96" s="1188" t="s">
        <v>16699</v>
      </c>
      <c r="C96" s="1209" t="s">
        <v>1209</v>
      </c>
      <c r="D96" s="1189" t="s">
        <v>16700</v>
      </c>
      <c r="E96" s="1209" t="s">
        <v>16701</v>
      </c>
      <c r="F96" s="1210">
        <v>325391.09999999998</v>
      </c>
      <c r="G96" s="1189" t="s">
        <v>16702</v>
      </c>
      <c r="H96" s="1209" t="s">
        <v>16703</v>
      </c>
      <c r="I96" s="1211">
        <v>43714</v>
      </c>
      <c r="J96" s="1211">
        <v>43827</v>
      </c>
      <c r="K96" s="1212"/>
    </row>
    <row r="97" spans="1:12" ht="36" x14ac:dyDescent="0.2">
      <c r="A97" s="1200" t="s">
        <v>7002</v>
      </c>
      <c r="B97" s="1188" t="s">
        <v>16704</v>
      </c>
      <c r="C97" s="1209" t="s">
        <v>1209</v>
      </c>
      <c r="D97" s="1189" t="s">
        <v>16700</v>
      </c>
      <c r="E97" s="1209" t="s">
        <v>16705</v>
      </c>
      <c r="F97" s="1210">
        <v>266500</v>
      </c>
      <c r="G97" s="1189" t="s">
        <v>16706</v>
      </c>
      <c r="H97" s="1209" t="s">
        <v>16703</v>
      </c>
      <c r="I97" s="1211">
        <v>43683</v>
      </c>
      <c r="J97" s="1211">
        <v>43827</v>
      </c>
      <c r="K97" s="1212"/>
    </row>
    <row r="98" spans="1:12" ht="36" x14ac:dyDescent="0.2">
      <c r="A98" s="1200" t="s">
        <v>7002</v>
      </c>
      <c r="B98" s="1188" t="s">
        <v>16707</v>
      </c>
      <c r="C98" s="1209" t="s">
        <v>1209</v>
      </c>
      <c r="D98" s="1189" t="s">
        <v>16700</v>
      </c>
      <c r="E98" s="1209" t="s">
        <v>16708</v>
      </c>
      <c r="F98" s="1210">
        <v>127200</v>
      </c>
      <c r="G98" s="1189" t="s">
        <v>16709</v>
      </c>
      <c r="H98" s="1209" t="s">
        <v>16703</v>
      </c>
      <c r="I98" s="1211">
        <v>43655</v>
      </c>
      <c r="J98" s="1211">
        <v>43663</v>
      </c>
      <c r="K98" s="1212"/>
    </row>
    <row r="99" spans="1:12" ht="60" x14ac:dyDescent="0.2">
      <c r="A99" s="1200" t="s">
        <v>7227</v>
      </c>
      <c r="B99" s="1213" t="s">
        <v>16710</v>
      </c>
      <c r="C99" s="1189" t="s">
        <v>16711</v>
      </c>
      <c r="D99" s="1189" t="s">
        <v>1209</v>
      </c>
      <c r="E99" s="1214" t="s">
        <v>16712</v>
      </c>
      <c r="F99" s="1215">
        <v>254523.78</v>
      </c>
      <c r="G99" s="1189" t="s">
        <v>16713</v>
      </c>
      <c r="H99" s="1216" t="s">
        <v>326</v>
      </c>
      <c r="I99" s="1217">
        <v>43825.59097222222</v>
      </c>
      <c r="J99" s="1218">
        <v>44125</v>
      </c>
      <c r="K99" s="1219"/>
      <c r="L99" s="182"/>
    </row>
    <row r="100" spans="1:12" ht="43.5" customHeight="1" x14ac:dyDescent="0.2">
      <c r="A100" s="1200" t="s">
        <v>7227</v>
      </c>
      <c r="B100" s="1213" t="s">
        <v>1198</v>
      </c>
      <c r="C100" s="1189" t="s">
        <v>16369</v>
      </c>
      <c r="D100" s="1189" t="s">
        <v>16714</v>
      </c>
      <c r="E100" s="1214" t="s">
        <v>16715</v>
      </c>
      <c r="F100" s="1215">
        <v>4242063.09</v>
      </c>
      <c r="G100" s="1189" t="s">
        <v>16716</v>
      </c>
      <c r="H100" s="1216" t="s">
        <v>326</v>
      </c>
      <c r="I100" s="1217">
        <v>43826.566666666666</v>
      </c>
      <c r="J100" s="1218">
        <v>44066.566666666666</v>
      </c>
      <c r="K100" s="1219"/>
      <c r="L100" s="182"/>
    </row>
    <row r="101" spans="1:12" ht="69.75" customHeight="1" x14ac:dyDescent="0.2">
      <c r="A101" s="1200" t="s">
        <v>7227</v>
      </c>
      <c r="B101" s="1213" t="s">
        <v>16717</v>
      </c>
      <c r="C101" s="1209" t="s">
        <v>1209</v>
      </c>
      <c r="D101" s="1189" t="s">
        <v>1209</v>
      </c>
      <c r="E101" s="1214" t="s">
        <v>16718</v>
      </c>
      <c r="F101" s="1215">
        <v>395000</v>
      </c>
      <c r="G101" s="1216" t="s">
        <v>16719</v>
      </c>
      <c r="H101" s="1216" t="s">
        <v>326</v>
      </c>
      <c r="I101" s="1217">
        <v>43794.809027777781</v>
      </c>
      <c r="J101" s="1218">
        <v>43814.809027777781</v>
      </c>
      <c r="K101" s="1219"/>
      <c r="L101" s="182"/>
    </row>
    <row r="102" spans="1:12" ht="36" x14ac:dyDescent="0.2">
      <c r="A102" s="1200" t="s">
        <v>7227</v>
      </c>
      <c r="B102" s="1213" t="s">
        <v>16720</v>
      </c>
      <c r="C102" s="1189" t="s">
        <v>16714</v>
      </c>
      <c r="D102" s="1189" t="s">
        <v>16714</v>
      </c>
      <c r="E102" s="1214" t="s">
        <v>16721</v>
      </c>
      <c r="F102" s="1215" t="s">
        <v>16722</v>
      </c>
      <c r="G102" s="1216" t="s">
        <v>16719</v>
      </c>
      <c r="H102" s="1216" t="s">
        <v>326</v>
      </c>
      <c r="I102" s="1217">
        <v>43739.750694444447</v>
      </c>
      <c r="J102" s="1218">
        <v>43820.750694444447</v>
      </c>
      <c r="K102" s="1219"/>
      <c r="L102" s="182"/>
    </row>
    <row r="103" spans="1:12" ht="72" x14ac:dyDescent="0.2">
      <c r="A103" s="1200" t="s">
        <v>7227</v>
      </c>
      <c r="B103" s="1213" t="s">
        <v>16723</v>
      </c>
      <c r="C103" s="1189" t="s">
        <v>1209</v>
      </c>
      <c r="D103" s="1189" t="s">
        <v>1209</v>
      </c>
      <c r="E103" s="1214" t="s">
        <v>1192</v>
      </c>
      <c r="F103" s="1215" t="s">
        <v>16724</v>
      </c>
      <c r="G103" s="1216" t="s">
        <v>16725</v>
      </c>
      <c r="H103" s="1216" t="s">
        <v>326</v>
      </c>
      <c r="I103" s="1217">
        <v>43615.88958333333</v>
      </c>
      <c r="J103" s="1218">
        <v>43795.88958333333</v>
      </c>
      <c r="K103" s="1219"/>
    </row>
    <row r="104" spans="1:12" ht="60" x14ac:dyDescent="0.2">
      <c r="A104" s="1200" t="s">
        <v>7227</v>
      </c>
      <c r="B104" s="1213" t="s">
        <v>16726</v>
      </c>
      <c r="C104" s="1189" t="s">
        <v>1209</v>
      </c>
      <c r="D104" s="1189" t="s">
        <v>1209</v>
      </c>
      <c r="E104" s="1214" t="s">
        <v>1196</v>
      </c>
      <c r="F104" s="1215" t="s">
        <v>16727</v>
      </c>
      <c r="G104" s="1216" t="s">
        <v>16728</v>
      </c>
      <c r="H104" s="1216" t="s">
        <v>326</v>
      </c>
      <c r="I104" s="1217">
        <v>43631.892361111109</v>
      </c>
      <c r="J104" s="1218">
        <v>43751.892361111109</v>
      </c>
      <c r="K104" s="1219"/>
    </row>
    <row r="105" spans="1:12" ht="36" x14ac:dyDescent="0.2">
      <c r="A105" s="1200" t="s">
        <v>7227</v>
      </c>
      <c r="B105" s="1220" t="s">
        <v>16729</v>
      </c>
      <c r="C105" s="1189" t="s">
        <v>16369</v>
      </c>
      <c r="D105" s="1221" t="s">
        <v>16714</v>
      </c>
      <c r="E105" s="1222" t="s">
        <v>16730</v>
      </c>
      <c r="F105" s="1223" t="s">
        <v>16731</v>
      </c>
      <c r="G105" s="1216" t="s">
        <v>16732</v>
      </c>
      <c r="H105" s="1189"/>
      <c r="I105" s="1217">
        <v>43605.799305555556</v>
      </c>
      <c r="J105" s="1218">
        <v>43830</v>
      </c>
      <c r="K105" s="1219"/>
    </row>
    <row r="106" spans="1:12" ht="54.75" customHeight="1" x14ac:dyDescent="0.2">
      <c r="A106" s="1200" t="s">
        <v>8357</v>
      </c>
      <c r="B106" s="1188" t="s">
        <v>16733</v>
      </c>
      <c r="C106" s="1209" t="s">
        <v>1209</v>
      </c>
      <c r="D106" s="1209" t="s">
        <v>16734</v>
      </c>
      <c r="E106" s="1209" t="s">
        <v>16735</v>
      </c>
      <c r="F106" s="1210">
        <v>295313</v>
      </c>
      <c r="G106" s="1209" t="s">
        <v>16736</v>
      </c>
      <c r="H106" s="1209" t="s">
        <v>16737</v>
      </c>
      <c r="I106" s="1211">
        <v>43658</v>
      </c>
      <c r="J106" s="1211">
        <v>43688</v>
      </c>
      <c r="K106" s="1212"/>
      <c r="L106" s="182"/>
    </row>
    <row r="107" spans="1:12" ht="59.25" customHeight="1" x14ac:dyDescent="0.2">
      <c r="A107" s="1200" t="s">
        <v>8357</v>
      </c>
      <c r="B107" s="1188" t="s">
        <v>16738</v>
      </c>
      <c r="C107" s="1209" t="s">
        <v>1209</v>
      </c>
      <c r="D107" s="1209" t="s">
        <v>16734</v>
      </c>
      <c r="E107" s="1209" t="s">
        <v>16739</v>
      </c>
      <c r="F107" s="1210">
        <v>163000</v>
      </c>
      <c r="G107" s="1209" t="s">
        <v>16740</v>
      </c>
      <c r="H107" s="1209" t="s">
        <v>16737</v>
      </c>
      <c r="I107" s="1211">
        <v>43649</v>
      </c>
      <c r="J107" s="1211">
        <v>43680</v>
      </c>
      <c r="K107" s="1212"/>
      <c r="L107" s="182"/>
    </row>
    <row r="108" spans="1:12" ht="43.5" customHeight="1" x14ac:dyDescent="0.2">
      <c r="A108" s="1200" t="s">
        <v>8357</v>
      </c>
      <c r="B108" s="1188" t="s">
        <v>16741</v>
      </c>
      <c r="C108" s="1209" t="s">
        <v>1209</v>
      </c>
      <c r="D108" s="1209" t="s">
        <v>16734</v>
      </c>
      <c r="E108" s="1209" t="s">
        <v>16742</v>
      </c>
      <c r="F108" s="1210">
        <v>137000</v>
      </c>
      <c r="G108" s="1209" t="s">
        <v>16740</v>
      </c>
      <c r="H108" s="1209" t="s">
        <v>16737</v>
      </c>
      <c r="I108" s="1211">
        <v>43649</v>
      </c>
      <c r="J108" s="1211">
        <v>43680</v>
      </c>
      <c r="K108" s="1212"/>
      <c r="L108" s="182"/>
    </row>
    <row r="109" spans="1:12" ht="48" x14ac:dyDescent="0.2">
      <c r="A109" s="1200" t="s">
        <v>8357</v>
      </c>
      <c r="B109" s="1188" t="s">
        <v>16743</v>
      </c>
      <c r="C109" s="1209" t="s">
        <v>1209</v>
      </c>
      <c r="D109" s="1209" t="s">
        <v>16734</v>
      </c>
      <c r="E109" s="1209" t="s">
        <v>16744</v>
      </c>
      <c r="F109" s="1210">
        <v>120000</v>
      </c>
      <c r="G109" s="1209" t="s">
        <v>16745</v>
      </c>
      <c r="H109" s="1209" t="s">
        <v>16737</v>
      </c>
      <c r="I109" s="1211">
        <v>43669</v>
      </c>
      <c r="J109" s="1211">
        <v>43700</v>
      </c>
      <c r="K109" s="1212"/>
      <c r="L109" s="182"/>
    </row>
    <row r="110" spans="1:12" ht="60" x14ac:dyDescent="0.2">
      <c r="A110" s="1200" t="s">
        <v>8357</v>
      </c>
      <c r="B110" s="1188" t="s">
        <v>16746</v>
      </c>
      <c r="C110" s="1209" t="s">
        <v>1209</v>
      </c>
      <c r="D110" s="1209" t="s">
        <v>16734</v>
      </c>
      <c r="E110" s="1209" t="s">
        <v>16747</v>
      </c>
      <c r="F110" s="1210">
        <v>165900</v>
      </c>
      <c r="G110" s="1209" t="s">
        <v>16748</v>
      </c>
      <c r="H110" s="1209" t="s">
        <v>16737</v>
      </c>
      <c r="I110" s="1211">
        <v>43669</v>
      </c>
      <c r="J110" s="1211">
        <v>43700</v>
      </c>
      <c r="K110" s="1212"/>
      <c r="L110" s="182"/>
    </row>
    <row r="111" spans="1:12" ht="53.25" customHeight="1" x14ac:dyDescent="0.2">
      <c r="A111" s="1200" t="s">
        <v>8357</v>
      </c>
      <c r="B111" s="1188" t="s">
        <v>16749</v>
      </c>
      <c r="C111" s="1209" t="s">
        <v>1209</v>
      </c>
      <c r="D111" s="1209" t="s">
        <v>16734</v>
      </c>
      <c r="E111" s="1209" t="s">
        <v>16750</v>
      </c>
      <c r="F111" s="1210">
        <v>161990.64000000001</v>
      </c>
      <c r="G111" s="1209" t="s">
        <v>16751</v>
      </c>
      <c r="H111" s="1209" t="s">
        <v>16737</v>
      </c>
      <c r="I111" s="1211">
        <v>43651</v>
      </c>
      <c r="J111" s="1211">
        <v>43682</v>
      </c>
      <c r="K111" s="1212"/>
    </row>
    <row r="112" spans="1:12" ht="48" x14ac:dyDescent="0.2">
      <c r="A112" s="1200" t="s">
        <v>8357</v>
      </c>
      <c r="B112" s="1188" t="s">
        <v>16752</v>
      </c>
      <c r="C112" s="1209" t="s">
        <v>1209</v>
      </c>
      <c r="D112" s="1209" t="s">
        <v>16734</v>
      </c>
      <c r="E112" s="1209" t="s">
        <v>16753</v>
      </c>
      <c r="F112" s="1210">
        <v>124922.52</v>
      </c>
      <c r="G112" s="1209" t="s">
        <v>16754</v>
      </c>
      <c r="H112" s="1209" t="s">
        <v>16737</v>
      </c>
      <c r="I112" s="1211">
        <v>43651</v>
      </c>
      <c r="J112" s="1211">
        <v>43682</v>
      </c>
      <c r="K112" s="1212"/>
    </row>
    <row r="113" spans="1:11" ht="76.5" customHeight="1" x14ac:dyDescent="0.2">
      <c r="A113" s="1200" t="s">
        <v>8357</v>
      </c>
      <c r="B113" s="1188" t="s">
        <v>16755</v>
      </c>
      <c r="C113" s="1209" t="s">
        <v>1209</v>
      </c>
      <c r="D113" s="1209" t="s">
        <v>16734</v>
      </c>
      <c r="E113" s="1209" t="s">
        <v>16756</v>
      </c>
      <c r="F113" s="1210">
        <v>175818</v>
      </c>
      <c r="G113" s="1209" t="s">
        <v>16757</v>
      </c>
      <c r="H113" s="1209" t="s">
        <v>16737</v>
      </c>
      <c r="I113" s="1211">
        <v>43650</v>
      </c>
      <c r="J113" s="1211">
        <v>43681</v>
      </c>
      <c r="K113" s="1212"/>
    </row>
    <row r="114" spans="1:11" ht="72" customHeight="1" x14ac:dyDescent="0.2">
      <c r="A114" s="1200" t="s">
        <v>8357</v>
      </c>
      <c r="B114" s="1188" t="s">
        <v>16758</v>
      </c>
      <c r="C114" s="1209" t="s">
        <v>1209</v>
      </c>
      <c r="D114" s="1209" t="s">
        <v>16734</v>
      </c>
      <c r="E114" s="1209" t="s">
        <v>16759</v>
      </c>
      <c r="F114" s="1210">
        <v>197096.77</v>
      </c>
      <c r="G114" s="1209" t="s">
        <v>16757</v>
      </c>
      <c r="H114" s="1209" t="s">
        <v>16737</v>
      </c>
      <c r="I114" s="1211">
        <v>43650</v>
      </c>
      <c r="J114" s="1211">
        <v>43681</v>
      </c>
      <c r="K114" s="1212"/>
    </row>
    <row r="115" spans="1:11" ht="45.75" customHeight="1" x14ac:dyDescent="0.2">
      <c r="A115" s="1200" t="s">
        <v>8357</v>
      </c>
      <c r="B115" s="1188" t="s">
        <v>16760</v>
      </c>
      <c r="C115" s="1209" t="s">
        <v>1209</v>
      </c>
      <c r="D115" s="1209" t="s">
        <v>16761</v>
      </c>
      <c r="E115" s="1209" t="s">
        <v>16762</v>
      </c>
      <c r="F115" s="1210">
        <v>266980</v>
      </c>
      <c r="G115" s="1209" t="s">
        <v>16763</v>
      </c>
      <c r="H115" s="1209" t="s">
        <v>16737</v>
      </c>
      <c r="I115" s="1211">
        <v>43714</v>
      </c>
      <c r="J115" s="1211">
        <v>43775</v>
      </c>
      <c r="K115" s="1212"/>
    </row>
    <row r="116" spans="1:11" ht="54.75" customHeight="1" thickBot="1" x14ac:dyDescent="0.25">
      <c r="A116" s="1200" t="s">
        <v>8357</v>
      </c>
      <c r="B116" s="1188" t="s">
        <v>16764</v>
      </c>
      <c r="C116" s="1224" t="s">
        <v>16765</v>
      </c>
      <c r="D116" s="1224" t="s">
        <v>16761</v>
      </c>
      <c r="E116" s="1224" t="s">
        <v>16766</v>
      </c>
      <c r="F116" s="1225" t="s">
        <v>16767</v>
      </c>
      <c r="G116" s="1209" t="s">
        <v>16768</v>
      </c>
      <c r="H116" s="1209" t="s">
        <v>16737</v>
      </c>
      <c r="I116" s="1211">
        <v>43784</v>
      </c>
      <c r="J116" s="1211">
        <v>43830</v>
      </c>
      <c r="K116" s="1212"/>
    </row>
    <row r="117" spans="1:11" ht="24" x14ac:dyDescent="0.2">
      <c r="A117" s="1200" t="s">
        <v>8382</v>
      </c>
      <c r="B117" s="1188" t="s">
        <v>16769</v>
      </c>
      <c r="C117" s="1209" t="s">
        <v>16420</v>
      </c>
      <c r="D117" s="371" t="s">
        <v>16350</v>
      </c>
      <c r="E117" s="371" t="s">
        <v>16770</v>
      </c>
      <c r="F117" s="1226">
        <v>399000</v>
      </c>
      <c r="G117" s="371" t="s">
        <v>16771</v>
      </c>
      <c r="H117" s="371" t="s">
        <v>16772</v>
      </c>
      <c r="I117" s="1227">
        <v>43788</v>
      </c>
      <c r="J117" s="1227">
        <v>43824</v>
      </c>
      <c r="K117" s="1212"/>
    </row>
    <row r="118" spans="1:11" ht="36" x14ac:dyDescent="0.2">
      <c r="A118" s="1200" t="s">
        <v>8382</v>
      </c>
      <c r="B118" s="1188" t="s">
        <v>16773</v>
      </c>
      <c r="C118" s="1209" t="s">
        <v>16774</v>
      </c>
      <c r="D118" s="1189" t="s">
        <v>16350</v>
      </c>
      <c r="E118" s="1189" t="s">
        <v>16775</v>
      </c>
      <c r="F118" s="1228">
        <v>118000</v>
      </c>
      <c r="G118" s="371" t="s">
        <v>16776</v>
      </c>
      <c r="H118" s="371" t="s">
        <v>16772</v>
      </c>
      <c r="I118" s="1227">
        <v>43766</v>
      </c>
      <c r="J118" s="1227">
        <f>+I118+30</f>
        <v>43796</v>
      </c>
      <c r="K118" s="1212"/>
    </row>
    <row r="119" spans="1:11" ht="48" x14ac:dyDescent="0.2">
      <c r="A119" s="1200" t="s">
        <v>8382</v>
      </c>
      <c r="B119" s="1188" t="s">
        <v>16777</v>
      </c>
      <c r="C119" s="1209" t="s">
        <v>16774</v>
      </c>
      <c r="D119" s="1189" t="s">
        <v>16350</v>
      </c>
      <c r="E119" s="1189" t="s">
        <v>16778</v>
      </c>
      <c r="F119" s="1228">
        <v>248600</v>
      </c>
      <c r="G119" s="371" t="s">
        <v>16779</v>
      </c>
      <c r="H119" s="371" t="s">
        <v>16772</v>
      </c>
      <c r="I119" s="1227">
        <v>43775</v>
      </c>
      <c r="J119" s="1227">
        <f>+I119+30</f>
        <v>43805</v>
      </c>
      <c r="K119" s="1229"/>
    </row>
    <row r="120" spans="1:11" ht="36" x14ac:dyDescent="0.2">
      <c r="A120" s="1200" t="s">
        <v>8382</v>
      </c>
      <c r="B120" s="1188" t="s">
        <v>16780</v>
      </c>
      <c r="C120" s="1209" t="s">
        <v>16774</v>
      </c>
      <c r="D120" s="1189" t="s">
        <v>16350</v>
      </c>
      <c r="E120" s="1189" t="s">
        <v>16781</v>
      </c>
      <c r="F120" s="1228">
        <v>145200</v>
      </c>
      <c r="G120" s="371" t="s">
        <v>16782</v>
      </c>
      <c r="H120" s="371" t="s">
        <v>16772</v>
      </c>
      <c r="I120" s="1227">
        <v>43754</v>
      </c>
      <c r="J120" s="1227">
        <f>+I120+17</f>
        <v>43771</v>
      </c>
      <c r="K120" s="1229"/>
    </row>
    <row r="121" spans="1:11" ht="24" x14ac:dyDescent="0.2">
      <c r="A121" s="1200" t="s">
        <v>8382</v>
      </c>
      <c r="B121" s="1188" t="s">
        <v>16783</v>
      </c>
      <c r="C121" s="1209" t="s">
        <v>16774</v>
      </c>
      <c r="D121" s="1189" t="s">
        <v>16350</v>
      </c>
      <c r="E121" s="1189" t="s">
        <v>16784</v>
      </c>
      <c r="F121" s="1228">
        <v>110007.25</v>
      </c>
      <c r="G121" s="371" t="s">
        <v>16785</v>
      </c>
      <c r="H121" s="371" t="s">
        <v>16772</v>
      </c>
      <c r="I121" s="1227">
        <v>43696</v>
      </c>
      <c r="J121" s="1227">
        <f>+I121+30</f>
        <v>43726</v>
      </c>
      <c r="K121" s="1229"/>
    </row>
    <row r="122" spans="1:11" ht="48" x14ac:dyDescent="0.2">
      <c r="A122" s="1200" t="s">
        <v>8382</v>
      </c>
      <c r="B122" s="1188" t="s">
        <v>16786</v>
      </c>
      <c r="C122" s="1209" t="s">
        <v>16774</v>
      </c>
      <c r="D122" s="1189" t="s">
        <v>16350</v>
      </c>
      <c r="E122" s="1189" t="s">
        <v>16787</v>
      </c>
      <c r="F122" s="1228">
        <v>289450</v>
      </c>
      <c r="G122" s="371" t="s">
        <v>16788</v>
      </c>
      <c r="H122" s="371" t="s">
        <v>16772</v>
      </c>
      <c r="I122" s="1227">
        <v>43622</v>
      </c>
      <c r="J122" s="1227">
        <f>+I122+15</f>
        <v>43637</v>
      </c>
      <c r="K122" s="1229"/>
    </row>
    <row r="123" spans="1:11" ht="36" x14ac:dyDescent="0.2">
      <c r="A123" s="1200" t="s">
        <v>8411</v>
      </c>
      <c r="B123" s="1188" t="s">
        <v>16789</v>
      </c>
      <c r="C123" s="1209" t="s">
        <v>16774</v>
      </c>
      <c r="D123" s="1209" t="s">
        <v>16790</v>
      </c>
      <c r="E123" s="1209" t="s">
        <v>16791</v>
      </c>
      <c r="F123" s="1230">
        <v>397999</v>
      </c>
      <c r="G123" s="1189" t="s">
        <v>16792</v>
      </c>
      <c r="H123" s="1209" t="s">
        <v>16793</v>
      </c>
      <c r="I123" s="1211">
        <v>43599</v>
      </c>
      <c r="J123" s="1211">
        <v>43605</v>
      </c>
      <c r="K123" s="1229"/>
    </row>
    <row r="124" spans="1:11" ht="24" x14ac:dyDescent="0.2">
      <c r="A124" s="1200" t="s">
        <v>8411</v>
      </c>
      <c r="B124" s="1188" t="s">
        <v>16794</v>
      </c>
      <c r="C124" s="1224" t="s">
        <v>16502</v>
      </c>
      <c r="D124" s="1224" t="s">
        <v>16795</v>
      </c>
      <c r="E124" s="1224" t="s">
        <v>16796</v>
      </c>
      <c r="F124" s="1231">
        <v>29958028.800000001</v>
      </c>
      <c r="G124" s="1189" t="s">
        <v>16797</v>
      </c>
      <c r="H124" s="1209" t="s">
        <v>16798</v>
      </c>
      <c r="I124" s="1211">
        <v>43669</v>
      </c>
      <c r="J124" s="1209" t="s">
        <v>16799</v>
      </c>
      <c r="K124" s="1229"/>
    </row>
    <row r="125" spans="1:11" s="1240" customFormat="1" ht="36" x14ac:dyDescent="0.2">
      <c r="A125" s="1232" t="s">
        <v>8450</v>
      </c>
      <c r="B125" s="1188" t="s">
        <v>16800</v>
      </c>
      <c r="C125" s="1189" t="s">
        <v>16369</v>
      </c>
      <c r="D125" s="1233" t="s">
        <v>433</v>
      </c>
      <c r="E125" s="1234" t="s">
        <v>16801</v>
      </c>
      <c r="F125" s="1235">
        <v>2500000</v>
      </c>
      <c r="G125" s="1236" t="s">
        <v>16802</v>
      </c>
      <c r="H125" s="1234" t="s">
        <v>1692</v>
      </c>
      <c r="I125" s="1237">
        <v>43882</v>
      </c>
      <c r="J125" s="1238">
        <v>43970</v>
      </c>
      <c r="K125" s="1239" t="s">
        <v>16803</v>
      </c>
    </row>
    <row r="126" spans="1:11" s="1240" customFormat="1" ht="36" x14ac:dyDescent="0.2">
      <c r="A126" s="1232" t="s">
        <v>8450</v>
      </c>
      <c r="B126" s="1188" t="s">
        <v>16804</v>
      </c>
      <c r="C126" s="1189" t="s">
        <v>16369</v>
      </c>
      <c r="D126" s="1233" t="s">
        <v>433</v>
      </c>
      <c r="E126" s="1234" t="s">
        <v>16801</v>
      </c>
      <c r="F126" s="1235">
        <v>2570000</v>
      </c>
      <c r="G126" s="1236" t="s">
        <v>16805</v>
      </c>
      <c r="H126" s="1234" t="s">
        <v>1692</v>
      </c>
      <c r="I126" s="1237">
        <v>43878</v>
      </c>
      <c r="J126" s="1238">
        <v>43951</v>
      </c>
      <c r="K126" s="1239" t="s">
        <v>16803</v>
      </c>
    </row>
    <row r="127" spans="1:11" s="1240" customFormat="1" ht="36" x14ac:dyDescent="0.2">
      <c r="A127" s="1232" t="s">
        <v>8450</v>
      </c>
      <c r="B127" s="1188" t="s">
        <v>16806</v>
      </c>
      <c r="C127" s="1189" t="s">
        <v>16369</v>
      </c>
      <c r="D127" s="1233" t="s">
        <v>433</v>
      </c>
      <c r="E127" s="1234" t="s">
        <v>16801</v>
      </c>
      <c r="F127" s="1235">
        <v>3043904</v>
      </c>
      <c r="G127" s="1236" t="s">
        <v>16807</v>
      </c>
      <c r="H127" s="1234" t="s">
        <v>1692</v>
      </c>
      <c r="I127" s="1237">
        <v>43878</v>
      </c>
      <c r="J127" s="1238">
        <v>43970</v>
      </c>
      <c r="K127" s="1239" t="s">
        <v>16803</v>
      </c>
    </row>
    <row r="128" spans="1:11" s="1240" customFormat="1" ht="36" x14ac:dyDescent="0.2">
      <c r="A128" s="1232" t="s">
        <v>8450</v>
      </c>
      <c r="B128" s="1188" t="s">
        <v>16808</v>
      </c>
      <c r="C128" s="1189" t="s">
        <v>16369</v>
      </c>
      <c r="D128" s="1233" t="s">
        <v>433</v>
      </c>
      <c r="E128" s="1234" t="s">
        <v>16801</v>
      </c>
      <c r="F128" s="1235">
        <v>2549000</v>
      </c>
      <c r="G128" s="1236" t="s">
        <v>16809</v>
      </c>
      <c r="H128" s="1234" t="s">
        <v>1692</v>
      </c>
      <c r="I128" s="1237">
        <v>43874</v>
      </c>
      <c r="J128" s="1238">
        <v>43942</v>
      </c>
      <c r="K128" s="1239" t="s">
        <v>16803</v>
      </c>
    </row>
    <row r="129" spans="1:11" s="1240" customFormat="1" ht="36" x14ac:dyDescent="0.2">
      <c r="A129" s="1232" t="s">
        <v>8450</v>
      </c>
      <c r="B129" s="1188" t="s">
        <v>16810</v>
      </c>
      <c r="C129" s="1189" t="s">
        <v>16369</v>
      </c>
      <c r="D129" s="1233" t="s">
        <v>433</v>
      </c>
      <c r="E129" s="1234" t="s">
        <v>16801</v>
      </c>
      <c r="F129" s="1235">
        <v>2721700</v>
      </c>
      <c r="G129" s="1236" t="s">
        <v>16811</v>
      </c>
      <c r="H129" s="1234" t="s">
        <v>1692</v>
      </c>
      <c r="I129" s="1237">
        <v>43879</v>
      </c>
      <c r="J129" s="1238">
        <v>43967</v>
      </c>
      <c r="K129" s="1239" t="s">
        <v>16803</v>
      </c>
    </row>
    <row r="130" spans="1:11" s="1240" customFormat="1" ht="36" x14ac:dyDescent="0.2">
      <c r="A130" s="1232" t="s">
        <v>8450</v>
      </c>
      <c r="B130" s="1188" t="s">
        <v>16812</v>
      </c>
      <c r="C130" s="1189" t="s">
        <v>16369</v>
      </c>
      <c r="D130" s="1233" t="s">
        <v>433</v>
      </c>
      <c r="E130" s="1234" t="s">
        <v>16801</v>
      </c>
      <c r="F130" s="1235">
        <v>2085356.7</v>
      </c>
      <c r="G130" s="1236" t="s">
        <v>16813</v>
      </c>
      <c r="H130" s="1234" t="s">
        <v>1692</v>
      </c>
      <c r="I130" s="1237">
        <v>43872</v>
      </c>
      <c r="J130" s="1238">
        <v>43967</v>
      </c>
      <c r="K130" s="1239" t="s">
        <v>16803</v>
      </c>
    </row>
    <row r="131" spans="1:11" s="1240" customFormat="1" ht="38.25" x14ac:dyDescent="0.2">
      <c r="A131" s="1232" t="s">
        <v>8450</v>
      </c>
      <c r="B131" s="1188" t="s">
        <v>16814</v>
      </c>
      <c r="C131" s="1189" t="s">
        <v>16369</v>
      </c>
      <c r="D131" s="1233" t="s">
        <v>433</v>
      </c>
      <c r="E131" s="1234" t="s">
        <v>16801</v>
      </c>
      <c r="F131" s="1235">
        <v>2702500</v>
      </c>
      <c r="G131" s="1236" t="s">
        <v>16815</v>
      </c>
      <c r="H131" s="1234" t="s">
        <v>1692</v>
      </c>
      <c r="I131" s="1237">
        <v>43892</v>
      </c>
      <c r="J131" s="1238">
        <v>43970</v>
      </c>
      <c r="K131" s="1239" t="s">
        <v>16803</v>
      </c>
    </row>
    <row r="132" spans="1:11" s="1240" customFormat="1" ht="42.75" x14ac:dyDescent="0.2">
      <c r="A132" s="1232" t="s">
        <v>8450</v>
      </c>
      <c r="B132" s="1188" t="s">
        <v>16816</v>
      </c>
      <c r="C132" s="1189" t="s">
        <v>16369</v>
      </c>
      <c r="D132" s="1233" t="s">
        <v>433</v>
      </c>
      <c r="E132" s="1234" t="s">
        <v>16801</v>
      </c>
      <c r="F132" s="1235">
        <v>2455500</v>
      </c>
      <c r="G132" s="1241" t="s">
        <v>16817</v>
      </c>
      <c r="H132" s="1234" t="s">
        <v>1692</v>
      </c>
      <c r="I132" s="1237">
        <v>43875</v>
      </c>
      <c r="J132" s="1238">
        <v>43895</v>
      </c>
      <c r="K132" s="1239" t="s">
        <v>16803</v>
      </c>
    </row>
    <row r="133" spans="1:11" s="1240" customFormat="1" ht="36" x14ac:dyDescent="0.2">
      <c r="A133" s="1232" t="s">
        <v>8450</v>
      </c>
      <c r="B133" s="1188" t="s">
        <v>16818</v>
      </c>
      <c r="C133" s="1189" t="s">
        <v>16369</v>
      </c>
      <c r="D133" s="1233" t="s">
        <v>433</v>
      </c>
      <c r="E133" s="1234" t="s">
        <v>16801</v>
      </c>
      <c r="F133" s="1235">
        <v>2307250</v>
      </c>
      <c r="G133" s="1236" t="s">
        <v>16819</v>
      </c>
      <c r="H133" s="1234" t="s">
        <v>1692</v>
      </c>
      <c r="I133" s="1237">
        <v>43878</v>
      </c>
      <c r="J133" s="1238">
        <v>43903</v>
      </c>
      <c r="K133" s="1239" t="s">
        <v>16803</v>
      </c>
    </row>
    <row r="134" spans="1:11" s="1240" customFormat="1" ht="36" x14ac:dyDescent="0.2">
      <c r="A134" s="1232" t="s">
        <v>8450</v>
      </c>
      <c r="B134" s="1188" t="s">
        <v>16820</v>
      </c>
      <c r="C134" s="1189" t="s">
        <v>16369</v>
      </c>
      <c r="D134" s="1233" t="s">
        <v>433</v>
      </c>
      <c r="E134" s="1234" t="s">
        <v>16801</v>
      </c>
      <c r="F134" s="1235">
        <v>1230800</v>
      </c>
      <c r="G134" s="1236" t="s">
        <v>16821</v>
      </c>
      <c r="H134" s="1234" t="s">
        <v>1692</v>
      </c>
      <c r="I134" s="1237">
        <v>43874</v>
      </c>
      <c r="J134" s="1238">
        <v>43958</v>
      </c>
      <c r="K134" s="1239" t="s">
        <v>16803</v>
      </c>
    </row>
    <row r="135" spans="1:11" s="1240" customFormat="1" ht="36" x14ac:dyDescent="0.2">
      <c r="A135" s="1232" t="s">
        <v>8450</v>
      </c>
      <c r="B135" s="1188" t="s">
        <v>16822</v>
      </c>
      <c r="C135" s="1189" t="s">
        <v>16369</v>
      </c>
      <c r="D135" s="1233" t="s">
        <v>433</v>
      </c>
      <c r="E135" s="1234" t="s">
        <v>16801</v>
      </c>
      <c r="F135" s="1235">
        <v>1488184.8</v>
      </c>
      <c r="G135" s="1236" t="s">
        <v>16823</v>
      </c>
      <c r="H135" s="1234" t="s">
        <v>1692</v>
      </c>
      <c r="I135" s="1237">
        <v>43885</v>
      </c>
      <c r="J135" s="1238">
        <v>43900</v>
      </c>
      <c r="K135" s="1239" t="s">
        <v>16803</v>
      </c>
    </row>
    <row r="136" spans="1:11" s="1240" customFormat="1" ht="36" x14ac:dyDescent="0.2">
      <c r="A136" s="1232" t="s">
        <v>8450</v>
      </c>
      <c r="B136" s="1188" t="s">
        <v>16824</v>
      </c>
      <c r="C136" s="1189" t="s">
        <v>16369</v>
      </c>
      <c r="D136" s="1233" t="s">
        <v>433</v>
      </c>
      <c r="E136" s="1234" t="s">
        <v>16801</v>
      </c>
      <c r="F136" s="1235">
        <v>1302080</v>
      </c>
      <c r="G136" s="1236" t="s">
        <v>16825</v>
      </c>
      <c r="H136" s="1234" t="s">
        <v>1692</v>
      </c>
      <c r="I136" s="1237">
        <v>43885</v>
      </c>
      <c r="J136" s="1238">
        <v>43970</v>
      </c>
      <c r="K136" s="1239" t="s">
        <v>16803</v>
      </c>
    </row>
    <row r="137" spans="1:11" s="1240" customFormat="1" ht="36" x14ac:dyDescent="0.2">
      <c r="A137" s="1232" t="s">
        <v>8450</v>
      </c>
      <c r="B137" s="1188" t="s">
        <v>16826</v>
      </c>
      <c r="C137" s="1221" t="s">
        <v>16369</v>
      </c>
      <c r="D137" s="1242" t="s">
        <v>433</v>
      </c>
      <c r="E137" s="1243" t="s">
        <v>16801</v>
      </c>
      <c r="F137" s="1244">
        <v>293183</v>
      </c>
      <c r="G137" s="1236" t="s">
        <v>16827</v>
      </c>
      <c r="H137" s="1234" t="s">
        <v>1692</v>
      </c>
      <c r="I137" s="1237">
        <v>43885</v>
      </c>
      <c r="J137" s="1238">
        <v>43970</v>
      </c>
      <c r="K137" s="1239" t="s">
        <v>16803</v>
      </c>
    </row>
    <row r="138" spans="1:11" s="1240" customFormat="1" ht="48" x14ac:dyDescent="0.2">
      <c r="A138" s="1232" t="s">
        <v>8450</v>
      </c>
      <c r="B138" s="1188" t="s">
        <v>16828</v>
      </c>
      <c r="C138" s="1209" t="s">
        <v>16774</v>
      </c>
      <c r="D138" s="1245" t="s">
        <v>433</v>
      </c>
      <c r="E138" s="1234" t="s">
        <v>16829</v>
      </c>
      <c r="F138" s="1235">
        <v>880500</v>
      </c>
      <c r="G138" s="1241" t="s">
        <v>16830</v>
      </c>
      <c r="H138" s="1246" t="s">
        <v>1692</v>
      </c>
      <c r="I138" s="1237">
        <v>43826</v>
      </c>
      <c r="J138" s="1238">
        <v>43829</v>
      </c>
      <c r="K138" s="1239" t="s">
        <v>16803</v>
      </c>
    </row>
    <row r="139" spans="1:11" s="1240" customFormat="1" ht="48" x14ac:dyDescent="0.2">
      <c r="A139" s="1232" t="s">
        <v>8450</v>
      </c>
      <c r="B139" s="1188" t="s">
        <v>16831</v>
      </c>
      <c r="C139" s="1209" t="s">
        <v>16774</v>
      </c>
      <c r="D139" s="1245" t="s">
        <v>433</v>
      </c>
      <c r="E139" s="1234" t="s">
        <v>16829</v>
      </c>
      <c r="F139" s="1235">
        <v>78550</v>
      </c>
      <c r="G139" s="1236" t="s">
        <v>16832</v>
      </c>
      <c r="H139" s="1246" t="s">
        <v>1692</v>
      </c>
      <c r="I139" s="1237">
        <v>43826</v>
      </c>
      <c r="J139" s="1238">
        <v>43827</v>
      </c>
      <c r="K139" s="1239" t="s">
        <v>16803</v>
      </c>
    </row>
    <row r="140" spans="1:11" s="1240" customFormat="1" ht="25.5" x14ac:dyDescent="0.2">
      <c r="A140" s="1232" t="s">
        <v>8450</v>
      </c>
      <c r="B140" s="1188" t="s">
        <v>16833</v>
      </c>
      <c r="C140" s="1209" t="s">
        <v>16774</v>
      </c>
      <c r="D140" s="1233" t="s">
        <v>433</v>
      </c>
      <c r="E140" s="1236" t="s">
        <v>16834</v>
      </c>
      <c r="F140" s="1235">
        <v>112900</v>
      </c>
      <c r="G140" s="1236" t="s">
        <v>16835</v>
      </c>
      <c r="H140" s="1247" t="s">
        <v>1692</v>
      </c>
      <c r="I140" s="1248">
        <v>43822</v>
      </c>
      <c r="J140" s="1238">
        <v>43829</v>
      </c>
      <c r="K140" s="1239" t="s">
        <v>16803</v>
      </c>
    </row>
    <row r="141" spans="1:11" s="1240" customFormat="1" ht="36.75" customHeight="1" x14ac:dyDescent="0.2">
      <c r="A141" s="1232" t="s">
        <v>8450</v>
      </c>
      <c r="B141" s="1188" t="s">
        <v>16836</v>
      </c>
      <c r="C141" s="1224" t="s">
        <v>16837</v>
      </c>
      <c r="D141" s="1249" t="s">
        <v>433</v>
      </c>
      <c r="E141" s="1250" t="s">
        <v>16838</v>
      </c>
      <c r="F141" s="1251">
        <v>55000</v>
      </c>
      <c r="G141" s="1236" t="s">
        <v>16839</v>
      </c>
      <c r="H141" s="1247" t="s">
        <v>1692</v>
      </c>
      <c r="I141" s="1248">
        <v>43795</v>
      </c>
      <c r="J141" s="1238">
        <v>43795</v>
      </c>
      <c r="K141" s="1239" t="s">
        <v>16803</v>
      </c>
    </row>
    <row r="142" spans="1:11" s="1240" customFormat="1" ht="25.5" x14ac:dyDescent="0.2">
      <c r="A142" s="1232" t="s">
        <v>8450</v>
      </c>
      <c r="B142" s="1188" t="s">
        <v>16840</v>
      </c>
      <c r="C142" s="1252" t="s">
        <v>16837</v>
      </c>
      <c r="D142" s="1242" t="s">
        <v>433</v>
      </c>
      <c r="E142" s="1253" t="s">
        <v>16841</v>
      </c>
      <c r="F142" s="1244">
        <v>53000</v>
      </c>
      <c r="G142" s="1236" t="s">
        <v>16842</v>
      </c>
      <c r="H142" s="1247" t="s">
        <v>1692</v>
      </c>
      <c r="I142" s="1248">
        <v>43798</v>
      </c>
      <c r="J142" s="1238">
        <v>43798</v>
      </c>
      <c r="K142" s="1239" t="s">
        <v>16803</v>
      </c>
    </row>
    <row r="143" spans="1:11" s="1240" customFormat="1" ht="25.5" x14ac:dyDescent="0.2">
      <c r="A143" s="1232" t="s">
        <v>8450</v>
      </c>
      <c r="B143" s="1188" t="s">
        <v>16843</v>
      </c>
      <c r="C143" s="1209" t="s">
        <v>16774</v>
      </c>
      <c r="D143" s="1233" t="s">
        <v>433</v>
      </c>
      <c r="E143" s="1236" t="s">
        <v>16844</v>
      </c>
      <c r="F143" s="1235">
        <v>44900</v>
      </c>
      <c r="G143" s="1236" t="s">
        <v>16845</v>
      </c>
      <c r="H143" s="1247" t="s">
        <v>1692</v>
      </c>
      <c r="I143" s="1248">
        <v>43805</v>
      </c>
      <c r="J143" s="1238">
        <v>43822</v>
      </c>
      <c r="K143" s="1239" t="s">
        <v>16803</v>
      </c>
    </row>
    <row r="144" spans="1:11" s="1240" customFormat="1" ht="30" customHeight="1" x14ac:dyDescent="0.2">
      <c r="A144" s="1232" t="s">
        <v>8450</v>
      </c>
      <c r="B144" s="1188" t="s">
        <v>16846</v>
      </c>
      <c r="C144" s="1209" t="s">
        <v>16774</v>
      </c>
      <c r="D144" s="1245" t="s">
        <v>433</v>
      </c>
      <c r="E144" s="1234" t="s">
        <v>16847</v>
      </c>
      <c r="F144" s="1235">
        <v>75000</v>
      </c>
      <c r="G144" s="1236" t="s">
        <v>16848</v>
      </c>
      <c r="H144" s="1246" t="s">
        <v>1692</v>
      </c>
      <c r="I144" s="1248">
        <v>43787</v>
      </c>
      <c r="J144" s="1238">
        <v>43817</v>
      </c>
      <c r="K144" s="1239" t="s">
        <v>16803</v>
      </c>
    </row>
    <row r="145" spans="1:11" s="1240" customFormat="1" ht="25.5" x14ac:dyDescent="0.2">
      <c r="A145" s="1232" t="s">
        <v>8450</v>
      </c>
      <c r="B145" s="1188" t="s">
        <v>16849</v>
      </c>
      <c r="C145" s="1209" t="s">
        <v>16774</v>
      </c>
      <c r="D145" s="1245" t="s">
        <v>433</v>
      </c>
      <c r="E145" s="1234" t="s">
        <v>16847</v>
      </c>
      <c r="F145" s="1235">
        <v>54000</v>
      </c>
      <c r="G145" s="1236" t="s">
        <v>16850</v>
      </c>
      <c r="H145" s="1246" t="s">
        <v>1692</v>
      </c>
      <c r="I145" s="1248">
        <v>43787</v>
      </c>
      <c r="J145" s="1238">
        <v>43797</v>
      </c>
      <c r="K145" s="1239" t="s">
        <v>16803</v>
      </c>
    </row>
    <row r="146" spans="1:11" s="1240" customFormat="1" ht="36" x14ac:dyDescent="0.2">
      <c r="A146" s="1232" t="s">
        <v>8450</v>
      </c>
      <c r="B146" s="1188" t="s">
        <v>16851</v>
      </c>
      <c r="C146" s="1209" t="s">
        <v>16774</v>
      </c>
      <c r="D146" s="1233" t="s">
        <v>433</v>
      </c>
      <c r="E146" s="1236" t="s">
        <v>16852</v>
      </c>
      <c r="F146" s="1235">
        <v>245447.72</v>
      </c>
      <c r="G146" s="1236" t="s">
        <v>16853</v>
      </c>
      <c r="H146" s="1247" t="s">
        <v>1692</v>
      </c>
      <c r="I146" s="1248">
        <v>43763</v>
      </c>
      <c r="J146" s="1238">
        <f>+I146+424</f>
        <v>44187</v>
      </c>
      <c r="K146" s="1239" t="s">
        <v>16854</v>
      </c>
    </row>
    <row r="147" spans="1:11" s="1240" customFormat="1" ht="36" x14ac:dyDescent="0.2">
      <c r="A147" s="1232" t="s">
        <v>8450</v>
      </c>
      <c r="B147" s="1254" t="s">
        <v>16855</v>
      </c>
      <c r="C147" s="1209" t="s">
        <v>16420</v>
      </c>
      <c r="D147" s="1255" t="s">
        <v>433</v>
      </c>
      <c r="E147" s="1255" t="s">
        <v>16856</v>
      </c>
      <c r="F147" s="1256">
        <v>304338</v>
      </c>
      <c r="G147" s="1245" t="s">
        <v>16857</v>
      </c>
      <c r="H147" s="1233" t="s">
        <v>1692</v>
      </c>
      <c r="I147" s="1257">
        <v>43745</v>
      </c>
      <c r="J147" s="1258">
        <v>43769</v>
      </c>
      <c r="K147" s="1259" t="s">
        <v>16803</v>
      </c>
    </row>
    <row r="148" spans="1:11" s="1240" customFormat="1" ht="36" x14ac:dyDescent="0.2">
      <c r="A148" s="1232" t="s">
        <v>8450</v>
      </c>
      <c r="B148" s="1260" t="s">
        <v>16858</v>
      </c>
      <c r="C148" s="1209" t="s">
        <v>16420</v>
      </c>
      <c r="D148" s="1245" t="s">
        <v>433</v>
      </c>
      <c r="E148" s="1245" t="s">
        <v>16856</v>
      </c>
      <c r="F148" s="1261">
        <v>733454.58</v>
      </c>
      <c r="G148" s="1245" t="s">
        <v>16859</v>
      </c>
      <c r="H148" s="1233" t="s">
        <v>1692</v>
      </c>
      <c r="I148" s="1257">
        <v>43754</v>
      </c>
      <c r="J148" s="1258">
        <v>43767</v>
      </c>
      <c r="K148" s="1259" t="s">
        <v>16803</v>
      </c>
    </row>
    <row r="149" spans="1:11" s="1240" customFormat="1" ht="36" x14ac:dyDescent="0.2">
      <c r="A149" s="1232" t="s">
        <v>8450</v>
      </c>
      <c r="B149" s="1260" t="s">
        <v>16860</v>
      </c>
      <c r="C149" s="1209" t="s">
        <v>16420</v>
      </c>
      <c r="D149" s="1245" t="s">
        <v>433</v>
      </c>
      <c r="E149" s="1245" t="s">
        <v>16856</v>
      </c>
      <c r="F149" s="1261">
        <v>295982.32</v>
      </c>
      <c r="G149" s="1245" t="s">
        <v>16861</v>
      </c>
      <c r="H149" s="1233" t="s">
        <v>1692</v>
      </c>
      <c r="I149" s="1257">
        <v>43747</v>
      </c>
      <c r="J149" s="1258">
        <v>43771</v>
      </c>
      <c r="K149" s="1259" t="s">
        <v>16803</v>
      </c>
    </row>
    <row r="150" spans="1:11" s="1240" customFormat="1" ht="36" x14ac:dyDescent="0.2">
      <c r="A150" s="1232" t="s">
        <v>8450</v>
      </c>
      <c r="B150" s="1260" t="s">
        <v>16862</v>
      </c>
      <c r="C150" s="1209" t="s">
        <v>16420</v>
      </c>
      <c r="D150" s="1245" t="s">
        <v>433</v>
      </c>
      <c r="E150" s="1245" t="s">
        <v>16856</v>
      </c>
      <c r="F150" s="1261">
        <v>349988.7</v>
      </c>
      <c r="G150" s="1245" t="s">
        <v>16809</v>
      </c>
      <c r="H150" s="1233" t="s">
        <v>1692</v>
      </c>
      <c r="I150" s="1257">
        <v>43747</v>
      </c>
      <c r="J150" s="1258">
        <v>43771</v>
      </c>
      <c r="K150" s="1259" t="s">
        <v>16803</v>
      </c>
    </row>
    <row r="151" spans="1:11" s="1240" customFormat="1" ht="36" x14ac:dyDescent="0.2">
      <c r="A151" s="1232" t="s">
        <v>8450</v>
      </c>
      <c r="B151" s="1260" t="s">
        <v>16863</v>
      </c>
      <c r="C151" s="1209" t="s">
        <v>16420</v>
      </c>
      <c r="D151" s="1245" t="s">
        <v>433</v>
      </c>
      <c r="E151" s="1245" t="s">
        <v>16856</v>
      </c>
      <c r="F151" s="1261">
        <v>660153.46</v>
      </c>
      <c r="G151" s="1245" t="s">
        <v>16832</v>
      </c>
      <c r="H151" s="1233" t="s">
        <v>1692</v>
      </c>
      <c r="I151" s="1257">
        <v>43747</v>
      </c>
      <c r="J151" s="1258">
        <v>43769</v>
      </c>
      <c r="K151" s="1259" t="s">
        <v>16803</v>
      </c>
    </row>
    <row r="152" spans="1:11" s="1240" customFormat="1" ht="36" x14ac:dyDescent="0.2">
      <c r="A152" s="1232" t="s">
        <v>8450</v>
      </c>
      <c r="B152" s="1260" t="s">
        <v>16864</v>
      </c>
      <c r="C152" s="1209" t="s">
        <v>16420</v>
      </c>
      <c r="D152" s="1245" t="s">
        <v>433</v>
      </c>
      <c r="E152" s="1245" t="s">
        <v>16856</v>
      </c>
      <c r="F152" s="1261">
        <v>269654.36</v>
      </c>
      <c r="G152" s="1245" t="s">
        <v>16865</v>
      </c>
      <c r="H152" s="1233" t="s">
        <v>1692</v>
      </c>
      <c r="I152" s="1257">
        <v>43745</v>
      </c>
      <c r="J152" s="1258">
        <v>43769</v>
      </c>
      <c r="K152" s="1259" t="s">
        <v>16803</v>
      </c>
    </row>
    <row r="153" spans="1:11" s="1240" customFormat="1" ht="36" x14ac:dyDescent="0.2">
      <c r="A153" s="1232" t="s">
        <v>8450</v>
      </c>
      <c r="B153" s="1260" t="s">
        <v>16866</v>
      </c>
      <c r="C153" s="1209" t="s">
        <v>16420</v>
      </c>
      <c r="D153" s="1245" t="s">
        <v>433</v>
      </c>
      <c r="E153" s="1245" t="s">
        <v>16856</v>
      </c>
      <c r="F153" s="1261">
        <v>1111450.1599999999</v>
      </c>
      <c r="G153" s="1245" t="s">
        <v>16867</v>
      </c>
      <c r="H153" s="1233" t="s">
        <v>1692</v>
      </c>
      <c r="I153" s="1257">
        <v>43745</v>
      </c>
      <c r="J153" s="1258">
        <v>43766</v>
      </c>
      <c r="K153" s="1259" t="s">
        <v>16803</v>
      </c>
    </row>
    <row r="154" spans="1:11" s="1240" customFormat="1" ht="36" x14ac:dyDescent="0.2">
      <c r="A154" s="1232" t="s">
        <v>8450</v>
      </c>
      <c r="B154" s="1260" t="s">
        <v>16868</v>
      </c>
      <c r="C154" s="1209" t="s">
        <v>16420</v>
      </c>
      <c r="D154" s="1245" t="s">
        <v>433</v>
      </c>
      <c r="E154" s="1245" t="s">
        <v>16856</v>
      </c>
      <c r="F154" s="1261">
        <v>327789.56</v>
      </c>
      <c r="G154" s="1245" t="s">
        <v>16869</v>
      </c>
      <c r="H154" s="1233" t="s">
        <v>1692</v>
      </c>
      <c r="I154" s="1257">
        <v>43745</v>
      </c>
      <c r="J154" s="1258">
        <v>43764</v>
      </c>
      <c r="K154" s="1259" t="s">
        <v>16803</v>
      </c>
    </row>
    <row r="155" spans="1:11" s="1240" customFormat="1" ht="36" x14ac:dyDescent="0.2">
      <c r="A155" s="1232" t="s">
        <v>8450</v>
      </c>
      <c r="B155" s="1260" t="s">
        <v>16870</v>
      </c>
      <c r="C155" s="1209" t="s">
        <v>16420</v>
      </c>
      <c r="D155" s="1245" t="s">
        <v>433</v>
      </c>
      <c r="E155" s="1245" t="s">
        <v>16856</v>
      </c>
      <c r="F155" s="1261">
        <v>493760.02</v>
      </c>
      <c r="G155" s="1245" t="s">
        <v>16871</v>
      </c>
      <c r="H155" s="1233" t="s">
        <v>1692</v>
      </c>
      <c r="I155" s="1257">
        <v>43747</v>
      </c>
      <c r="J155" s="1258">
        <v>43767</v>
      </c>
      <c r="K155" s="1259" t="s">
        <v>16803</v>
      </c>
    </row>
    <row r="156" spans="1:11" s="1240" customFormat="1" ht="36" x14ac:dyDescent="0.2">
      <c r="A156" s="1232" t="s">
        <v>8450</v>
      </c>
      <c r="B156" s="1260" t="s">
        <v>16872</v>
      </c>
      <c r="C156" s="1209" t="s">
        <v>16420</v>
      </c>
      <c r="D156" s="1245" t="s">
        <v>433</v>
      </c>
      <c r="E156" s="1245" t="s">
        <v>16856</v>
      </c>
      <c r="F156" s="1261">
        <v>410856.3</v>
      </c>
      <c r="G156" s="1245" t="s">
        <v>16873</v>
      </c>
      <c r="H156" s="1233" t="s">
        <v>1692</v>
      </c>
      <c r="I156" s="1257">
        <v>43749</v>
      </c>
      <c r="J156" s="1258">
        <v>43774</v>
      </c>
      <c r="K156" s="1259" t="s">
        <v>16803</v>
      </c>
    </row>
    <row r="157" spans="1:11" s="1240" customFormat="1" ht="36" x14ac:dyDescent="0.2">
      <c r="A157" s="1232" t="s">
        <v>8450</v>
      </c>
      <c r="B157" s="1260" t="s">
        <v>16874</v>
      </c>
      <c r="C157" s="1209" t="s">
        <v>16420</v>
      </c>
      <c r="D157" s="1245" t="s">
        <v>433</v>
      </c>
      <c r="E157" s="1245" t="s">
        <v>16856</v>
      </c>
      <c r="F157" s="1261">
        <v>293400</v>
      </c>
      <c r="G157" s="1245" t="s">
        <v>16875</v>
      </c>
      <c r="H157" s="1233" t="s">
        <v>1692</v>
      </c>
      <c r="I157" s="1257">
        <v>43747</v>
      </c>
      <c r="J157" s="1258">
        <v>43756</v>
      </c>
      <c r="K157" s="1259" t="s">
        <v>16803</v>
      </c>
    </row>
    <row r="158" spans="1:11" s="1240" customFormat="1" ht="36" x14ac:dyDescent="0.2">
      <c r="A158" s="1232" t="s">
        <v>8450</v>
      </c>
      <c r="B158" s="1260" t="s">
        <v>16876</v>
      </c>
      <c r="C158" s="1209" t="s">
        <v>16420</v>
      </c>
      <c r="D158" s="1245" t="s">
        <v>433</v>
      </c>
      <c r="E158" s="1245" t="s">
        <v>16856</v>
      </c>
      <c r="F158" s="1261">
        <v>797070</v>
      </c>
      <c r="G158" s="1245" t="s">
        <v>16823</v>
      </c>
      <c r="H158" s="1233" t="s">
        <v>1692</v>
      </c>
      <c r="I158" s="1257">
        <v>43745</v>
      </c>
      <c r="J158" s="1258">
        <v>43762</v>
      </c>
      <c r="K158" s="1259" t="s">
        <v>16803</v>
      </c>
    </row>
    <row r="159" spans="1:11" s="1240" customFormat="1" ht="36" x14ac:dyDescent="0.2">
      <c r="A159" s="1232" t="s">
        <v>8450</v>
      </c>
      <c r="B159" s="1260" t="s">
        <v>16877</v>
      </c>
      <c r="C159" s="1209" t="s">
        <v>16420</v>
      </c>
      <c r="D159" s="1245" t="s">
        <v>433</v>
      </c>
      <c r="E159" s="1245" t="s">
        <v>16856</v>
      </c>
      <c r="F159" s="1261">
        <v>1344750</v>
      </c>
      <c r="G159" s="1245" t="s">
        <v>16878</v>
      </c>
      <c r="H159" s="1233" t="s">
        <v>1692</v>
      </c>
      <c r="I159" s="1257">
        <v>43742</v>
      </c>
      <c r="J159" s="1258">
        <v>43760</v>
      </c>
      <c r="K159" s="1259" t="s">
        <v>16803</v>
      </c>
    </row>
    <row r="160" spans="1:11" s="1240" customFormat="1" ht="36" x14ac:dyDescent="0.2">
      <c r="A160" s="1232" t="s">
        <v>8450</v>
      </c>
      <c r="B160" s="1260" t="s">
        <v>16879</v>
      </c>
      <c r="C160" s="1209" t="s">
        <v>16420</v>
      </c>
      <c r="D160" s="1245" t="s">
        <v>433</v>
      </c>
      <c r="E160" s="1245" t="s">
        <v>16856</v>
      </c>
      <c r="F160" s="1261">
        <v>1044015</v>
      </c>
      <c r="G160" s="1245" t="s">
        <v>16880</v>
      </c>
      <c r="H160" s="1233" t="s">
        <v>1692</v>
      </c>
      <c r="I160" s="1257">
        <v>43745</v>
      </c>
      <c r="J160" s="1258">
        <v>43747</v>
      </c>
      <c r="K160" s="1259" t="s">
        <v>16803</v>
      </c>
    </row>
    <row r="161" spans="1:11" s="1240" customFormat="1" ht="25.5" x14ac:dyDescent="0.2">
      <c r="A161" s="1232" t="s">
        <v>8450</v>
      </c>
      <c r="B161" s="1262" t="s">
        <v>16881</v>
      </c>
      <c r="C161" s="1209" t="s">
        <v>16502</v>
      </c>
      <c r="D161" s="1245" t="s">
        <v>433</v>
      </c>
      <c r="E161" s="1236" t="s">
        <v>16882</v>
      </c>
      <c r="F161" s="1235">
        <v>1200000</v>
      </c>
      <c r="G161" s="1236" t="s">
        <v>16883</v>
      </c>
      <c r="H161" s="1247" t="s">
        <v>1692</v>
      </c>
      <c r="I161" s="1248">
        <v>43780</v>
      </c>
      <c r="J161" s="1238">
        <v>44512</v>
      </c>
      <c r="K161" s="1239" t="s">
        <v>16854</v>
      </c>
    </row>
    <row r="162" spans="1:11" s="1240" customFormat="1" ht="71.25" customHeight="1" x14ac:dyDescent="0.2">
      <c r="A162" s="1232" t="s">
        <v>8450</v>
      </c>
      <c r="B162" s="1262" t="s">
        <v>16884</v>
      </c>
      <c r="C162" s="1209" t="s">
        <v>16369</v>
      </c>
      <c r="D162" s="1245" t="s">
        <v>433</v>
      </c>
      <c r="E162" s="1236" t="s">
        <v>16885</v>
      </c>
      <c r="F162" s="1235">
        <v>8539998</v>
      </c>
      <c r="G162" s="1236" t="s">
        <v>16886</v>
      </c>
      <c r="H162" s="1247" t="s">
        <v>1692</v>
      </c>
      <c r="I162" s="1248">
        <v>43805</v>
      </c>
      <c r="J162" s="1238">
        <f>+I162+30</f>
        <v>43835</v>
      </c>
      <c r="K162" s="1239" t="s">
        <v>16854</v>
      </c>
    </row>
    <row r="163" spans="1:11" s="1240" customFormat="1" ht="30" customHeight="1" x14ac:dyDescent="0.2">
      <c r="A163" s="1232" t="s">
        <v>8450</v>
      </c>
      <c r="B163" s="1263" t="s">
        <v>16887</v>
      </c>
      <c r="C163" s="1252" t="s">
        <v>16420</v>
      </c>
      <c r="D163" s="1245" t="s">
        <v>433</v>
      </c>
      <c r="E163" s="1264" t="s">
        <v>16888</v>
      </c>
      <c r="F163" s="1265">
        <f>461511.63+ 483488.37</f>
        <v>945000</v>
      </c>
      <c r="G163" s="1245" t="s">
        <v>16889</v>
      </c>
      <c r="H163" s="1233" t="s">
        <v>1692</v>
      </c>
      <c r="I163" s="1257">
        <v>43692</v>
      </c>
      <c r="J163" s="1258">
        <f>+I163+120</f>
        <v>43812</v>
      </c>
      <c r="K163" s="1259" t="s">
        <v>16803</v>
      </c>
    </row>
    <row r="164" spans="1:11" s="1240" customFormat="1" ht="63.75" x14ac:dyDescent="0.2">
      <c r="A164" s="1232" t="s">
        <v>8450</v>
      </c>
      <c r="B164" s="1262" t="s">
        <v>16890</v>
      </c>
      <c r="C164" s="1209" t="s">
        <v>16774</v>
      </c>
      <c r="D164" s="1245" t="s">
        <v>433</v>
      </c>
      <c r="E164" s="1236" t="s">
        <v>16891</v>
      </c>
      <c r="F164" s="1235">
        <v>304900</v>
      </c>
      <c r="G164" s="1236" t="s">
        <v>16892</v>
      </c>
      <c r="H164" s="1247" t="s">
        <v>1692</v>
      </c>
      <c r="I164" s="1248">
        <v>43711</v>
      </c>
      <c r="J164" s="1238">
        <v>43795</v>
      </c>
      <c r="K164" s="1239" t="s">
        <v>16803</v>
      </c>
    </row>
    <row r="165" spans="1:11" s="1240" customFormat="1" ht="25.5" x14ac:dyDescent="0.2">
      <c r="A165" s="1232" t="s">
        <v>8450</v>
      </c>
      <c r="B165" s="1262" t="s">
        <v>16893</v>
      </c>
      <c r="C165" s="1209" t="s">
        <v>16774</v>
      </c>
      <c r="D165" s="1245" t="s">
        <v>433</v>
      </c>
      <c r="E165" s="1236" t="s">
        <v>16894</v>
      </c>
      <c r="F165" s="1235">
        <v>106000</v>
      </c>
      <c r="G165" s="1236" t="s">
        <v>16895</v>
      </c>
      <c r="H165" s="1247" t="s">
        <v>1692</v>
      </c>
      <c r="I165" s="1248">
        <v>43684</v>
      </c>
      <c r="J165" s="1238">
        <f>+I165+30</f>
        <v>43714</v>
      </c>
      <c r="K165" s="1239" t="s">
        <v>16803</v>
      </c>
    </row>
    <row r="166" spans="1:11" s="1240" customFormat="1" ht="38.25" x14ac:dyDescent="0.2">
      <c r="A166" s="1232" t="s">
        <v>8450</v>
      </c>
      <c r="B166" s="1266" t="s">
        <v>16896</v>
      </c>
      <c r="C166" s="1075" t="s">
        <v>16369</v>
      </c>
      <c r="D166" s="1245" t="s">
        <v>433</v>
      </c>
      <c r="E166" s="1267" t="s">
        <v>16897</v>
      </c>
      <c r="F166" s="1268">
        <v>1970000</v>
      </c>
      <c r="G166" s="1236" t="s">
        <v>16898</v>
      </c>
      <c r="H166" s="1247" t="s">
        <v>1692</v>
      </c>
      <c r="I166" s="1248">
        <v>43713</v>
      </c>
      <c r="J166" s="1238">
        <v>43798</v>
      </c>
      <c r="K166" s="1239" t="s">
        <v>16803</v>
      </c>
    </row>
    <row r="167" spans="1:11" s="1240" customFormat="1" ht="25.5" x14ac:dyDescent="0.2">
      <c r="A167" s="1269" t="s">
        <v>8450</v>
      </c>
      <c r="B167" s="1262" t="s">
        <v>16899</v>
      </c>
      <c r="C167" s="1209" t="s">
        <v>16774</v>
      </c>
      <c r="D167" s="1245" t="s">
        <v>433</v>
      </c>
      <c r="E167" s="1236" t="s">
        <v>16900</v>
      </c>
      <c r="F167" s="1235">
        <v>380000</v>
      </c>
      <c r="G167" s="1236" t="s">
        <v>16901</v>
      </c>
      <c r="H167" s="1247" t="s">
        <v>1692</v>
      </c>
      <c r="I167" s="1248">
        <v>43690</v>
      </c>
      <c r="J167" s="1238">
        <f>+I167+30</f>
        <v>43720</v>
      </c>
      <c r="K167" s="1239" t="s">
        <v>16803</v>
      </c>
    </row>
    <row r="168" spans="1:11" s="1240" customFormat="1" ht="51" x14ac:dyDescent="0.2">
      <c r="A168" s="1232" t="s">
        <v>8450</v>
      </c>
      <c r="B168" s="1262" t="s">
        <v>16902</v>
      </c>
      <c r="C168" s="1209" t="s">
        <v>16774</v>
      </c>
      <c r="D168" s="1233" t="s">
        <v>433</v>
      </c>
      <c r="E168" s="1236" t="s">
        <v>16903</v>
      </c>
      <c r="F168" s="1235">
        <v>397000</v>
      </c>
      <c r="G168" s="1236" t="s">
        <v>16904</v>
      </c>
      <c r="H168" s="1247" t="s">
        <v>1692</v>
      </c>
      <c r="I168" s="1248">
        <v>43665</v>
      </c>
      <c r="J168" s="1238">
        <f>+I168+15</f>
        <v>43680</v>
      </c>
      <c r="K168" s="1239" t="s">
        <v>16803</v>
      </c>
    </row>
    <row r="169" spans="1:11" s="1240" customFormat="1" ht="25.5" x14ac:dyDescent="0.2">
      <c r="A169" s="1232" t="s">
        <v>8450</v>
      </c>
      <c r="B169" s="1270" t="s">
        <v>16905</v>
      </c>
      <c r="C169" s="1224" t="s">
        <v>16369</v>
      </c>
      <c r="D169" s="1255" t="s">
        <v>433</v>
      </c>
      <c r="E169" s="1271" t="s">
        <v>16906</v>
      </c>
      <c r="F169" s="1251">
        <v>379450.5</v>
      </c>
      <c r="G169" s="1236" t="s">
        <v>16907</v>
      </c>
      <c r="H169" s="1234" t="s">
        <v>1692</v>
      </c>
      <c r="I169" s="1248">
        <v>43643</v>
      </c>
      <c r="J169" s="1238">
        <v>44100</v>
      </c>
      <c r="K169" s="1239" t="s">
        <v>16854</v>
      </c>
    </row>
    <row r="170" spans="1:11" s="1240" customFormat="1" ht="25.5" x14ac:dyDescent="0.2">
      <c r="A170" s="1232" t="s">
        <v>8450</v>
      </c>
      <c r="B170" s="1262" t="s">
        <v>16908</v>
      </c>
      <c r="C170" s="1209" t="s">
        <v>16369</v>
      </c>
      <c r="D170" s="1245" t="s">
        <v>433</v>
      </c>
      <c r="E170" s="1234" t="s">
        <v>16906</v>
      </c>
      <c r="F170" s="1235">
        <v>395865.59999999998</v>
      </c>
      <c r="G170" s="1236" t="s">
        <v>16909</v>
      </c>
      <c r="H170" s="1234" t="s">
        <v>1692</v>
      </c>
      <c r="I170" s="1248">
        <v>43656</v>
      </c>
      <c r="J170" s="1238">
        <v>44104</v>
      </c>
      <c r="K170" s="1239" t="s">
        <v>16854</v>
      </c>
    </row>
    <row r="171" spans="1:11" s="1240" customFormat="1" ht="45" customHeight="1" x14ac:dyDescent="0.2">
      <c r="A171" s="1232" t="s">
        <v>8450</v>
      </c>
      <c r="B171" s="1260" t="s">
        <v>16910</v>
      </c>
      <c r="C171" s="1209" t="s">
        <v>16420</v>
      </c>
      <c r="D171" s="1245" t="s">
        <v>433</v>
      </c>
      <c r="E171" s="1245" t="s">
        <v>16911</v>
      </c>
      <c r="F171" s="1261">
        <v>930565.6</v>
      </c>
      <c r="G171" s="1245" t="s">
        <v>16819</v>
      </c>
      <c r="H171" s="1233" t="s">
        <v>1692</v>
      </c>
      <c r="I171" s="1257">
        <v>43587</v>
      </c>
      <c r="J171" s="1258">
        <v>43599</v>
      </c>
      <c r="K171" s="1259" t="s">
        <v>16803</v>
      </c>
    </row>
    <row r="172" spans="1:11" s="1240" customFormat="1" ht="36" x14ac:dyDescent="0.2">
      <c r="A172" s="1232" t="s">
        <v>8450</v>
      </c>
      <c r="B172" s="1260" t="s">
        <v>16912</v>
      </c>
      <c r="C172" s="1209" t="s">
        <v>16420</v>
      </c>
      <c r="D172" s="1245" t="s">
        <v>433</v>
      </c>
      <c r="E172" s="1245" t="s">
        <v>16911</v>
      </c>
      <c r="F172" s="1261">
        <v>278633.2</v>
      </c>
      <c r="G172" s="1245" t="s">
        <v>16913</v>
      </c>
      <c r="H172" s="1233" t="s">
        <v>1692</v>
      </c>
      <c r="I172" s="1257">
        <v>43591</v>
      </c>
      <c r="J172" s="1258">
        <v>43626</v>
      </c>
      <c r="K172" s="1259" t="s">
        <v>16803</v>
      </c>
    </row>
    <row r="173" spans="1:11" s="1240" customFormat="1" ht="24" x14ac:dyDescent="0.2">
      <c r="A173" s="1232" t="s">
        <v>8450</v>
      </c>
      <c r="B173" s="1260" t="s">
        <v>16914</v>
      </c>
      <c r="C173" s="1209" t="s">
        <v>16774</v>
      </c>
      <c r="D173" s="1245" t="s">
        <v>433</v>
      </c>
      <c r="E173" s="1245" t="s">
        <v>16915</v>
      </c>
      <c r="F173" s="1261">
        <v>149900</v>
      </c>
      <c r="G173" s="1245" t="s">
        <v>16916</v>
      </c>
      <c r="H173" s="1247" t="s">
        <v>1692</v>
      </c>
      <c r="I173" s="1248">
        <v>43605</v>
      </c>
      <c r="J173" s="1238">
        <f>+I173+30</f>
        <v>43635</v>
      </c>
      <c r="K173" s="1239" t="s">
        <v>16803</v>
      </c>
    </row>
    <row r="174" spans="1:11" s="1240" customFormat="1" ht="24" x14ac:dyDescent="0.2">
      <c r="A174" s="1232" t="s">
        <v>8450</v>
      </c>
      <c r="B174" s="1260" t="s">
        <v>16917</v>
      </c>
      <c r="C174" s="1209" t="s">
        <v>16774</v>
      </c>
      <c r="D174" s="1245" t="s">
        <v>433</v>
      </c>
      <c r="E174" s="1245" t="s">
        <v>16918</v>
      </c>
      <c r="F174" s="1261">
        <v>138000</v>
      </c>
      <c r="G174" s="1245" t="s">
        <v>16919</v>
      </c>
      <c r="H174" s="1247" t="s">
        <v>1692</v>
      </c>
      <c r="I174" s="1248">
        <v>43592</v>
      </c>
      <c r="J174" s="1238">
        <v>43637</v>
      </c>
      <c r="K174" s="1239" t="s">
        <v>16803</v>
      </c>
    </row>
    <row r="175" spans="1:11" s="1240" customFormat="1" ht="24" x14ac:dyDescent="0.2">
      <c r="A175" s="1232" t="s">
        <v>8450</v>
      </c>
      <c r="B175" s="1260" t="s">
        <v>16920</v>
      </c>
      <c r="C175" s="1209" t="s">
        <v>16774</v>
      </c>
      <c r="D175" s="1245" t="s">
        <v>433</v>
      </c>
      <c r="E175" s="1245" t="s">
        <v>16921</v>
      </c>
      <c r="F175" s="1261">
        <v>149900</v>
      </c>
      <c r="G175" s="1245" t="s">
        <v>16922</v>
      </c>
      <c r="H175" s="1247" t="s">
        <v>1692</v>
      </c>
      <c r="I175" s="1248">
        <v>43584</v>
      </c>
      <c r="J175" s="1238">
        <f>+I175+35</f>
        <v>43619</v>
      </c>
      <c r="K175" s="1239" t="s">
        <v>16803</v>
      </c>
    </row>
    <row r="176" spans="1:11" s="1240" customFormat="1" ht="36" x14ac:dyDescent="0.2">
      <c r="A176" s="1232" t="s">
        <v>8450</v>
      </c>
      <c r="B176" s="1260" t="s">
        <v>16923</v>
      </c>
      <c r="C176" s="1209" t="s">
        <v>16774</v>
      </c>
      <c r="D176" s="1245" t="s">
        <v>433</v>
      </c>
      <c r="E176" s="1245" t="s">
        <v>16924</v>
      </c>
      <c r="F176" s="1261">
        <v>217000</v>
      </c>
      <c r="G176" s="1245" t="s">
        <v>16925</v>
      </c>
      <c r="H176" s="1247" t="s">
        <v>1692</v>
      </c>
      <c r="I176" s="1248">
        <v>43584</v>
      </c>
      <c r="J176" s="1238">
        <f>+I176+35</f>
        <v>43619</v>
      </c>
      <c r="K176" s="1239" t="s">
        <v>16803</v>
      </c>
    </row>
    <row r="177" spans="1:12" s="1240" customFormat="1" ht="24" x14ac:dyDescent="0.2">
      <c r="A177" s="1232" t="s">
        <v>8450</v>
      </c>
      <c r="B177" s="1260" t="s">
        <v>16926</v>
      </c>
      <c r="C177" s="1209" t="s">
        <v>16420</v>
      </c>
      <c r="D177" s="1245" t="s">
        <v>433</v>
      </c>
      <c r="E177" s="1245" t="s">
        <v>16927</v>
      </c>
      <c r="F177" s="1261">
        <v>3063750</v>
      </c>
      <c r="G177" s="1245" t="s">
        <v>16928</v>
      </c>
      <c r="H177" s="1233" t="s">
        <v>1692</v>
      </c>
      <c r="I177" s="1257">
        <v>43539</v>
      </c>
      <c r="J177" s="1258">
        <f>+I177+300</f>
        <v>43839</v>
      </c>
      <c r="K177" s="1259" t="s">
        <v>16854</v>
      </c>
    </row>
    <row r="178" spans="1:12" s="1240" customFormat="1" ht="24" x14ac:dyDescent="0.2">
      <c r="A178" s="1232" t="s">
        <v>8450</v>
      </c>
      <c r="B178" s="1260" t="s">
        <v>16929</v>
      </c>
      <c r="C178" s="1209" t="s">
        <v>16420</v>
      </c>
      <c r="D178" s="1245" t="s">
        <v>433</v>
      </c>
      <c r="E178" s="1245" t="s">
        <v>16930</v>
      </c>
      <c r="F178" s="1261">
        <v>170250</v>
      </c>
      <c r="G178" s="1245" t="s">
        <v>16931</v>
      </c>
      <c r="H178" s="1233" t="s">
        <v>1692</v>
      </c>
      <c r="I178" s="1257">
        <v>43545</v>
      </c>
      <c r="J178" s="1258">
        <f>+I178+274</f>
        <v>43819</v>
      </c>
      <c r="K178" s="1259" t="s">
        <v>16803</v>
      </c>
    </row>
    <row r="179" spans="1:12" s="1240" customFormat="1" ht="24" x14ac:dyDescent="0.2">
      <c r="A179" s="1232" t="s">
        <v>8450</v>
      </c>
      <c r="B179" s="1260" t="s">
        <v>16932</v>
      </c>
      <c r="C179" s="1209" t="s">
        <v>16774</v>
      </c>
      <c r="D179" s="1245" t="s">
        <v>433</v>
      </c>
      <c r="E179" s="1245" t="s">
        <v>16933</v>
      </c>
      <c r="F179" s="1261">
        <v>394920</v>
      </c>
      <c r="G179" s="1245" t="s">
        <v>16934</v>
      </c>
      <c r="H179" s="1247" t="s">
        <v>1692</v>
      </c>
      <c r="I179" s="1248">
        <v>43556</v>
      </c>
      <c r="J179" s="1238">
        <f>+I179+365</f>
        <v>43921</v>
      </c>
      <c r="K179" s="1239" t="s">
        <v>16854</v>
      </c>
    </row>
    <row r="180" spans="1:12" ht="36" x14ac:dyDescent="0.2">
      <c r="A180" s="1200" t="s">
        <v>8973</v>
      </c>
      <c r="B180" s="1260" t="s">
        <v>16935</v>
      </c>
      <c r="C180" s="1209" t="s">
        <v>16369</v>
      </c>
      <c r="D180" s="1245" t="s">
        <v>16350</v>
      </c>
      <c r="E180" s="1245" t="s">
        <v>16936</v>
      </c>
      <c r="F180" s="1261">
        <v>670000</v>
      </c>
      <c r="G180" s="1245" t="s">
        <v>16937</v>
      </c>
      <c r="H180" s="1209" t="s">
        <v>16938</v>
      </c>
      <c r="I180" s="1211">
        <v>43788</v>
      </c>
      <c r="J180" s="1211">
        <v>43745</v>
      </c>
      <c r="K180" s="1212"/>
      <c r="L180" s="182"/>
    </row>
    <row r="181" spans="1:12" ht="51.75" customHeight="1" x14ac:dyDescent="0.2">
      <c r="A181" s="1200" t="s">
        <v>8973</v>
      </c>
      <c r="B181" s="1260" t="s">
        <v>16939</v>
      </c>
      <c r="C181" s="1209" t="s">
        <v>16420</v>
      </c>
      <c r="D181" s="1245" t="s">
        <v>16350</v>
      </c>
      <c r="E181" s="1245" t="s">
        <v>16940</v>
      </c>
      <c r="F181" s="1261">
        <v>763082.3</v>
      </c>
      <c r="G181" s="1245" t="s">
        <v>16941</v>
      </c>
      <c r="H181" s="1209" t="s">
        <v>16938</v>
      </c>
      <c r="I181" s="1211">
        <v>43626</v>
      </c>
      <c r="J181" s="1211">
        <v>43634</v>
      </c>
      <c r="K181" s="1212"/>
      <c r="L181" s="182"/>
    </row>
    <row r="182" spans="1:12" ht="48" x14ac:dyDescent="0.2">
      <c r="A182" s="1200" t="s">
        <v>8973</v>
      </c>
      <c r="B182" s="1188" t="s">
        <v>16942</v>
      </c>
      <c r="C182" s="1209" t="s">
        <v>16774</v>
      </c>
      <c r="D182" s="1189" t="s">
        <v>16350</v>
      </c>
      <c r="E182" s="1189" t="s">
        <v>16943</v>
      </c>
      <c r="F182" s="1272">
        <v>381467</v>
      </c>
      <c r="G182" s="1189" t="s">
        <v>16944</v>
      </c>
      <c r="H182" s="1209" t="s">
        <v>16938</v>
      </c>
      <c r="I182" s="1211">
        <v>43699</v>
      </c>
      <c r="J182" s="1211">
        <v>43717</v>
      </c>
      <c r="K182" s="1212"/>
      <c r="L182" s="182"/>
    </row>
    <row r="183" spans="1:12" ht="78" customHeight="1" x14ac:dyDescent="0.2">
      <c r="A183" s="1200" t="s">
        <v>8973</v>
      </c>
      <c r="B183" s="1188" t="s">
        <v>16945</v>
      </c>
      <c r="C183" s="1209" t="s">
        <v>16774</v>
      </c>
      <c r="D183" s="1189" t="s">
        <v>16350</v>
      </c>
      <c r="E183" s="1189" t="s">
        <v>16946</v>
      </c>
      <c r="F183" s="1272">
        <v>159840</v>
      </c>
      <c r="G183" s="1189" t="s">
        <v>16947</v>
      </c>
      <c r="H183" s="1209" t="s">
        <v>16938</v>
      </c>
      <c r="I183" s="1211">
        <v>43699</v>
      </c>
      <c r="J183" s="1211">
        <v>43705</v>
      </c>
      <c r="K183" s="1212"/>
      <c r="L183" s="182"/>
    </row>
    <row r="184" spans="1:12" ht="33.75" customHeight="1" x14ac:dyDescent="0.2">
      <c r="A184" s="1200" t="s">
        <v>8973</v>
      </c>
      <c r="B184" s="1273" t="s">
        <v>16948</v>
      </c>
      <c r="C184" s="1075" t="s">
        <v>16369</v>
      </c>
      <c r="D184" s="371" t="s">
        <v>16350</v>
      </c>
      <c r="E184" s="371" t="s">
        <v>16949</v>
      </c>
      <c r="F184" s="1274">
        <v>639910</v>
      </c>
      <c r="G184" s="1189" t="s">
        <v>16950</v>
      </c>
      <c r="H184" s="1209" t="s">
        <v>16938</v>
      </c>
      <c r="I184" s="1211">
        <v>43777</v>
      </c>
      <c r="J184" s="1211">
        <v>43794</v>
      </c>
      <c r="K184" s="1212"/>
      <c r="L184" s="182"/>
    </row>
    <row r="185" spans="1:12" ht="36.75" customHeight="1" x14ac:dyDescent="0.2">
      <c r="A185" s="1200" t="s">
        <v>8973</v>
      </c>
      <c r="B185" s="1188" t="s">
        <v>16951</v>
      </c>
      <c r="C185" s="1209" t="s">
        <v>16774</v>
      </c>
      <c r="D185" s="1189" t="s">
        <v>16350</v>
      </c>
      <c r="E185" s="1189" t="s">
        <v>16952</v>
      </c>
      <c r="F185" s="1272">
        <v>44495</v>
      </c>
      <c r="G185" s="1189" t="s">
        <v>16953</v>
      </c>
      <c r="H185" s="1209" t="s">
        <v>16938</v>
      </c>
      <c r="I185" s="1211">
        <v>43712</v>
      </c>
      <c r="J185" s="1211">
        <v>43742</v>
      </c>
      <c r="K185" s="1212"/>
      <c r="L185" s="182"/>
    </row>
    <row r="186" spans="1:12" ht="33" customHeight="1" x14ac:dyDescent="0.2">
      <c r="A186" s="1200" t="s">
        <v>8973</v>
      </c>
      <c r="B186" s="2216" t="s">
        <v>16954</v>
      </c>
      <c r="C186" s="2212" t="s">
        <v>16369</v>
      </c>
      <c r="D186" s="2218" t="s">
        <v>16350</v>
      </c>
      <c r="E186" s="2219" t="s">
        <v>16955</v>
      </c>
      <c r="F186" s="2209">
        <v>467200</v>
      </c>
      <c r="G186" s="1189" t="s">
        <v>16956</v>
      </c>
      <c r="H186" s="1209" t="s">
        <v>16938</v>
      </c>
      <c r="I186" s="2211">
        <v>43747</v>
      </c>
      <c r="J186" s="1211">
        <v>43753</v>
      </c>
      <c r="K186" s="1212"/>
      <c r="L186" s="182"/>
    </row>
    <row r="187" spans="1:12" ht="31.5" customHeight="1" x14ac:dyDescent="0.2">
      <c r="A187" s="1200" t="s">
        <v>8973</v>
      </c>
      <c r="B187" s="2217"/>
      <c r="C187" s="2213"/>
      <c r="D187" s="2219"/>
      <c r="E187" s="2220"/>
      <c r="F187" s="2210"/>
      <c r="G187" s="1189" t="s">
        <v>16956</v>
      </c>
      <c r="H187" s="1209" t="s">
        <v>16938</v>
      </c>
      <c r="I187" s="2211"/>
      <c r="J187" s="1211">
        <v>43773</v>
      </c>
      <c r="K187" s="1212"/>
      <c r="L187" s="182"/>
    </row>
    <row r="188" spans="1:12" ht="32.25" customHeight="1" x14ac:dyDescent="0.2">
      <c r="A188" s="1200" t="s">
        <v>8973</v>
      </c>
      <c r="B188" s="2217" t="s">
        <v>16957</v>
      </c>
      <c r="C188" s="2212" t="s">
        <v>16369</v>
      </c>
      <c r="D188" s="1189" t="s">
        <v>16350</v>
      </c>
      <c r="E188" s="2220" t="s">
        <v>16958</v>
      </c>
      <c r="F188" s="2210">
        <v>1581135.54</v>
      </c>
      <c r="G188" s="1189" t="s">
        <v>16944</v>
      </c>
      <c r="H188" s="1209" t="s">
        <v>16938</v>
      </c>
      <c r="I188" s="2211">
        <v>43777</v>
      </c>
      <c r="J188" s="1211">
        <v>43794</v>
      </c>
      <c r="K188" s="1212"/>
      <c r="L188" s="182"/>
    </row>
    <row r="189" spans="1:12" ht="27.75" customHeight="1" x14ac:dyDescent="0.2">
      <c r="A189" s="1200" t="s">
        <v>8973</v>
      </c>
      <c r="B189" s="2217"/>
      <c r="C189" s="2221"/>
      <c r="D189" s="1189" t="s">
        <v>16350</v>
      </c>
      <c r="E189" s="2220"/>
      <c r="F189" s="2210"/>
      <c r="G189" s="1189" t="s">
        <v>16959</v>
      </c>
      <c r="H189" s="1209" t="s">
        <v>16938</v>
      </c>
      <c r="I189" s="2211"/>
      <c r="J189" s="1211">
        <v>43795</v>
      </c>
      <c r="K189" s="1212"/>
      <c r="L189" s="182"/>
    </row>
    <row r="190" spans="1:12" ht="39" customHeight="1" x14ac:dyDescent="0.2">
      <c r="A190" s="1200" t="s">
        <v>8973</v>
      </c>
      <c r="B190" s="2217"/>
      <c r="C190" s="2213"/>
      <c r="D190" s="1189" t="s">
        <v>16350</v>
      </c>
      <c r="E190" s="2220"/>
      <c r="F190" s="2210"/>
      <c r="G190" s="1189" t="s">
        <v>16937</v>
      </c>
      <c r="H190" s="1209" t="s">
        <v>16938</v>
      </c>
      <c r="I190" s="2211"/>
      <c r="J190" s="1211">
        <v>43812</v>
      </c>
      <c r="K190" s="1212"/>
      <c r="L190" s="182"/>
    </row>
    <row r="191" spans="1:12" ht="42.75" customHeight="1" x14ac:dyDescent="0.2">
      <c r="A191" s="1200" t="s">
        <v>8973</v>
      </c>
      <c r="B191" s="1188" t="s">
        <v>16960</v>
      </c>
      <c r="C191" s="1209" t="s">
        <v>16369</v>
      </c>
      <c r="D191" s="1189" t="s">
        <v>16350</v>
      </c>
      <c r="E191" s="1189" t="s">
        <v>16961</v>
      </c>
      <c r="F191" s="1272">
        <v>765000</v>
      </c>
      <c r="G191" s="1189" t="s">
        <v>16944</v>
      </c>
      <c r="H191" s="1209" t="s">
        <v>16938</v>
      </c>
      <c r="I191" s="1258">
        <v>43788</v>
      </c>
      <c r="J191" s="1211">
        <v>43813</v>
      </c>
      <c r="K191" s="1212"/>
    </row>
    <row r="192" spans="1:12" ht="54.75" customHeight="1" x14ac:dyDescent="0.2">
      <c r="A192" s="1200" t="s">
        <v>8973</v>
      </c>
      <c r="B192" s="1275" t="s">
        <v>16962</v>
      </c>
      <c r="C192" s="1252" t="s">
        <v>16369</v>
      </c>
      <c r="D192" s="1221" t="s">
        <v>16350</v>
      </c>
      <c r="E192" s="1221" t="s">
        <v>16963</v>
      </c>
      <c r="F192" s="1276">
        <v>503000</v>
      </c>
      <c r="G192" s="1189" t="s">
        <v>16944</v>
      </c>
      <c r="H192" s="1209" t="s">
        <v>16938</v>
      </c>
      <c r="I192" s="1211">
        <v>43822</v>
      </c>
      <c r="J192" s="1211">
        <v>43829</v>
      </c>
      <c r="K192" s="1212"/>
    </row>
    <row r="193" spans="1:11" ht="38.25" customHeight="1" x14ac:dyDescent="0.2">
      <c r="A193" s="1200" t="s">
        <v>8973</v>
      </c>
      <c r="B193" s="1188" t="s">
        <v>16964</v>
      </c>
      <c r="C193" s="1209" t="s">
        <v>16774</v>
      </c>
      <c r="D193" s="1189" t="s">
        <v>16350</v>
      </c>
      <c r="E193" s="1189" t="s">
        <v>16965</v>
      </c>
      <c r="F193" s="1272">
        <v>368375</v>
      </c>
      <c r="G193" s="1189" t="s">
        <v>16966</v>
      </c>
      <c r="H193" s="1209" t="s">
        <v>16938</v>
      </c>
      <c r="I193" s="1211">
        <v>43818</v>
      </c>
      <c r="J193" s="1211">
        <v>43818</v>
      </c>
      <c r="K193" s="1212"/>
    </row>
    <row r="194" spans="1:11" ht="48" x14ac:dyDescent="0.2">
      <c r="A194" s="1200" t="s">
        <v>16967</v>
      </c>
      <c r="B194" s="1260" t="s">
        <v>16968</v>
      </c>
      <c r="C194" s="2212" t="s">
        <v>16774</v>
      </c>
      <c r="D194" s="2214" t="s">
        <v>16734</v>
      </c>
      <c r="E194" s="2214">
        <v>1</v>
      </c>
      <c r="F194" s="1277">
        <v>276573.75</v>
      </c>
      <c r="G194" s="1278" t="s">
        <v>16969</v>
      </c>
      <c r="H194" s="1279" t="s">
        <v>16803</v>
      </c>
      <c r="I194" s="1280">
        <v>43614</v>
      </c>
      <c r="J194" s="1281" t="s">
        <v>16970</v>
      </c>
      <c r="K194" s="1282"/>
    </row>
    <row r="195" spans="1:11" ht="48" customHeight="1" x14ac:dyDescent="0.2">
      <c r="A195" s="1200" t="s">
        <v>16967</v>
      </c>
      <c r="B195" s="1283" t="s">
        <v>16971</v>
      </c>
      <c r="C195" s="2213"/>
      <c r="D195" s="2215"/>
      <c r="E195" s="2215"/>
      <c r="F195" s="1284">
        <v>65906.100000000006</v>
      </c>
      <c r="G195" s="1278" t="s">
        <v>16972</v>
      </c>
      <c r="H195" s="1279" t="s">
        <v>16803</v>
      </c>
      <c r="I195" s="1280">
        <v>43578</v>
      </c>
      <c r="J195" s="1281" t="s">
        <v>16973</v>
      </c>
      <c r="K195" s="1282"/>
    </row>
    <row r="196" spans="1:11" ht="28.5" customHeight="1" x14ac:dyDescent="0.2">
      <c r="A196" s="1200" t="s">
        <v>16967</v>
      </c>
      <c r="B196" s="1260" t="s">
        <v>16974</v>
      </c>
      <c r="C196" s="2212" t="s">
        <v>16774</v>
      </c>
      <c r="D196" s="2214" t="s">
        <v>16734</v>
      </c>
      <c r="E196" s="2214">
        <v>2</v>
      </c>
      <c r="F196" s="1285">
        <v>59191.199999999997</v>
      </c>
      <c r="G196" s="1278" t="s">
        <v>16975</v>
      </c>
      <c r="H196" s="1279" t="s">
        <v>16803</v>
      </c>
      <c r="I196" s="1280">
        <v>43592</v>
      </c>
      <c r="J196" s="1280">
        <v>43593</v>
      </c>
      <c r="K196" s="1282"/>
    </row>
    <row r="197" spans="1:11" ht="29.25" customHeight="1" x14ac:dyDescent="0.2">
      <c r="A197" s="1200" t="s">
        <v>16967</v>
      </c>
      <c r="B197" s="1254" t="s">
        <v>16976</v>
      </c>
      <c r="C197" s="2213"/>
      <c r="D197" s="2222"/>
      <c r="E197" s="2222"/>
      <c r="F197" s="1286">
        <v>66401.7</v>
      </c>
      <c r="G197" s="1278" t="s">
        <v>16977</v>
      </c>
      <c r="H197" s="1279" t="s">
        <v>16803</v>
      </c>
      <c r="I197" s="1280">
        <v>43594</v>
      </c>
      <c r="J197" s="1280">
        <v>43595</v>
      </c>
      <c r="K197" s="1282"/>
    </row>
    <row r="198" spans="1:11" ht="31.5" customHeight="1" x14ac:dyDescent="0.2">
      <c r="A198" s="1200" t="s">
        <v>16967</v>
      </c>
      <c r="B198" s="1260" t="s">
        <v>16978</v>
      </c>
      <c r="C198" s="1189" t="s">
        <v>16979</v>
      </c>
      <c r="D198" s="1245" t="s">
        <v>16980</v>
      </c>
      <c r="E198" s="1245" t="s">
        <v>16981</v>
      </c>
      <c r="F198" s="1285">
        <v>290863</v>
      </c>
      <c r="G198" s="1281" t="s">
        <v>16982</v>
      </c>
      <c r="H198" s="1279" t="s">
        <v>16803</v>
      </c>
      <c r="I198" s="1280">
        <v>43593</v>
      </c>
      <c r="J198" s="1280">
        <v>43599</v>
      </c>
      <c r="K198" s="1282"/>
    </row>
    <row r="199" spans="1:11" ht="31.5" customHeight="1" x14ac:dyDescent="0.2">
      <c r="A199" s="1200" t="s">
        <v>16967</v>
      </c>
      <c r="B199" s="1260" t="s">
        <v>16983</v>
      </c>
      <c r="C199" s="1189" t="s">
        <v>16979</v>
      </c>
      <c r="D199" s="1245" t="s">
        <v>16980</v>
      </c>
      <c r="E199" s="1245" t="s">
        <v>16981</v>
      </c>
      <c r="F199" s="1285">
        <v>138456</v>
      </c>
      <c r="G199" s="1281" t="s">
        <v>16984</v>
      </c>
      <c r="H199" s="1279" t="s">
        <v>16803</v>
      </c>
      <c r="I199" s="1280">
        <v>43598</v>
      </c>
      <c r="J199" s="1280">
        <v>43605</v>
      </c>
      <c r="K199" s="1282"/>
    </row>
    <row r="200" spans="1:11" ht="29.25" customHeight="1" x14ac:dyDescent="0.2">
      <c r="A200" s="1200" t="s">
        <v>16967</v>
      </c>
      <c r="B200" s="1260" t="s">
        <v>16985</v>
      </c>
      <c r="C200" s="1189" t="s">
        <v>16979</v>
      </c>
      <c r="D200" s="1245" t="s">
        <v>16980</v>
      </c>
      <c r="E200" s="1245" t="s">
        <v>16981</v>
      </c>
      <c r="F200" s="1285">
        <v>40000</v>
      </c>
      <c r="G200" s="1281" t="s">
        <v>16986</v>
      </c>
      <c r="H200" s="1279" t="s">
        <v>16803</v>
      </c>
      <c r="I200" s="1280">
        <v>43525</v>
      </c>
      <c r="J200" s="1280">
        <v>43529</v>
      </c>
      <c r="K200" s="1282"/>
    </row>
    <row r="201" spans="1:11" ht="36" customHeight="1" x14ac:dyDescent="0.2">
      <c r="A201" s="1200" t="s">
        <v>16967</v>
      </c>
      <c r="B201" s="1260" t="s">
        <v>16987</v>
      </c>
      <c r="C201" s="1189" t="s">
        <v>16979</v>
      </c>
      <c r="D201" s="1245" t="s">
        <v>16980</v>
      </c>
      <c r="E201" s="1245" t="s">
        <v>16981</v>
      </c>
      <c r="F201" s="1287">
        <v>104601</v>
      </c>
      <c r="G201" s="1281" t="s">
        <v>16988</v>
      </c>
      <c r="H201" s="1279" t="s">
        <v>16803</v>
      </c>
      <c r="I201" s="1280">
        <v>43822</v>
      </c>
      <c r="J201" s="1280">
        <v>43825</v>
      </c>
      <c r="K201" s="1282"/>
    </row>
    <row r="202" spans="1:11" ht="31.5" customHeight="1" x14ac:dyDescent="0.2">
      <c r="A202" s="1200" t="s">
        <v>16967</v>
      </c>
      <c r="B202" s="1263" t="s">
        <v>16989</v>
      </c>
      <c r="C202" s="1221" t="s">
        <v>16979</v>
      </c>
      <c r="D202" s="1264" t="s">
        <v>16980</v>
      </c>
      <c r="E202" s="1264" t="s">
        <v>16981</v>
      </c>
      <c r="F202" s="1288">
        <v>323416</v>
      </c>
      <c r="G202" s="1281" t="s">
        <v>16990</v>
      </c>
      <c r="H202" s="1279" t="s">
        <v>16803</v>
      </c>
      <c r="I202" s="1280">
        <v>43700</v>
      </c>
      <c r="J202" s="1280">
        <v>43704</v>
      </c>
      <c r="K202" s="1282"/>
    </row>
    <row r="203" spans="1:11" ht="33.75" customHeight="1" x14ac:dyDescent="0.2">
      <c r="A203" s="1200" t="s">
        <v>16967</v>
      </c>
      <c r="B203" s="1260" t="s">
        <v>16991</v>
      </c>
      <c r="C203" s="1209" t="s">
        <v>16774</v>
      </c>
      <c r="D203" s="1245" t="s">
        <v>16734</v>
      </c>
      <c r="E203" s="1281">
        <v>3</v>
      </c>
      <c r="F203" s="1287">
        <v>83875.960000000006</v>
      </c>
      <c r="G203" s="1281" t="s">
        <v>16992</v>
      </c>
      <c r="H203" s="1279" t="s">
        <v>16803</v>
      </c>
      <c r="I203" s="1280">
        <v>43634</v>
      </c>
      <c r="J203" s="1280">
        <v>43639</v>
      </c>
      <c r="K203" s="1282"/>
    </row>
    <row r="204" spans="1:11" ht="35.25" customHeight="1" x14ac:dyDescent="0.2">
      <c r="A204" s="1200" t="s">
        <v>16967</v>
      </c>
      <c r="B204" s="1283" t="s">
        <v>16993</v>
      </c>
      <c r="C204" s="1289" t="s">
        <v>16979</v>
      </c>
      <c r="D204" s="1290" t="s">
        <v>16980</v>
      </c>
      <c r="E204" s="1290" t="s">
        <v>16981</v>
      </c>
      <c r="F204" s="1291">
        <v>40000</v>
      </c>
      <c r="G204" s="1281" t="s">
        <v>16994</v>
      </c>
      <c r="H204" s="1279" t="s">
        <v>16803</v>
      </c>
      <c r="I204" s="1280">
        <v>43781</v>
      </c>
      <c r="J204" s="1280">
        <v>43782</v>
      </c>
      <c r="K204" s="1282"/>
    </row>
    <row r="205" spans="1:11" ht="30" customHeight="1" x14ac:dyDescent="0.2">
      <c r="A205" s="1200" t="s">
        <v>16967</v>
      </c>
      <c r="B205" s="1260" t="s">
        <v>16995</v>
      </c>
      <c r="C205" s="1281" t="s">
        <v>16996</v>
      </c>
      <c r="D205" s="1245" t="s">
        <v>16734</v>
      </c>
      <c r="E205" s="1281">
        <v>8</v>
      </c>
      <c r="F205" s="1287">
        <v>345260</v>
      </c>
      <c r="G205" s="1278" t="s">
        <v>16997</v>
      </c>
      <c r="H205" s="1279" t="s">
        <v>16803</v>
      </c>
      <c r="I205" s="1280">
        <v>43763</v>
      </c>
      <c r="J205" s="1280">
        <v>43798</v>
      </c>
      <c r="K205" s="1282"/>
    </row>
    <row r="206" spans="1:11" ht="36" x14ac:dyDescent="0.2">
      <c r="A206" s="1200" t="s">
        <v>16967</v>
      </c>
      <c r="B206" s="1260" t="s">
        <v>16998</v>
      </c>
      <c r="C206" s="1209" t="s">
        <v>16774</v>
      </c>
      <c r="D206" s="1245" t="s">
        <v>16734</v>
      </c>
      <c r="E206" s="1281">
        <v>7</v>
      </c>
      <c r="F206" s="1287">
        <v>374850</v>
      </c>
      <c r="G206" s="1281" t="s">
        <v>16999</v>
      </c>
      <c r="H206" s="1279" t="s">
        <v>16803</v>
      </c>
      <c r="I206" s="1280">
        <v>43752</v>
      </c>
      <c r="J206" s="1280">
        <v>43787</v>
      </c>
      <c r="K206" s="1282"/>
    </row>
    <row r="207" spans="1:11" ht="19.5" customHeight="1" x14ac:dyDescent="0.2">
      <c r="A207" s="1200" t="s">
        <v>16967</v>
      </c>
      <c r="B207" s="2223" t="s">
        <v>17000</v>
      </c>
      <c r="C207" s="2226" t="s">
        <v>16996</v>
      </c>
      <c r="D207" s="2229" t="s">
        <v>16734</v>
      </c>
      <c r="E207" s="2229">
        <v>4</v>
      </c>
      <c r="F207" s="1287">
        <v>214231.74</v>
      </c>
      <c r="G207" s="1281" t="s">
        <v>17001</v>
      </c>
      <c r="H207" s="1279" t="s">
        <v>16803</v>
      </c>
      <c r="I207" s="1280">
        <v>43654</v>
      </c>
      <c r="J207" s="1280">
        <v>43687</v>
      </c>
      <c r="K207" s="1282"/>
    </row>
    <row r="208" spans="1:11" ht="19.5" customHeight="1" x14ac:dyDescent="0.2">
      <c r="A208" s="1200" t="s">
        <v>16967</v>
      </c>
      <c r="B208" s="2224"/>
      <c r="C208" s="2227"/>
      <c r="D208" s="2230"/>
      <c r="E208" s="2230"/>
      <c r="F208" s="1292">
        <v>62700</v>
      </c>
      <c r="G208" s="1281" t="s">
        <v>17002</v>
      </c>
      <c r="H208" s="1279" t="s">
        <v>16803</v>
      </c>
      <c r="I208" s="1280">
        <v>43651</v>
      </c>
      <c r="J208" s="1280">
        <v>43687</v>
      </c>
      <c r="K208" s="1282"/>
    </row>
    <row r="209" spans="1:12" ht="19.5" customHeight="1" x14ac:dyDescent="0.2">
      <c r="A209" s="1200" t="s">
        <v>16967</v>
      </c>
      <c r="B209" s="2225"/>
      <c r="C209" s="2228"/>
      <c r="D209" s="2231"/>
      <c r="E209" s="2231"/>
      <c r="F209" s="1288">
        <v>95500</v>
      </c>
      <c r="G209" s="1281" t="s">
        <v>17003</v>
      </c>
      <c r="H209" s="1279" t="s">
        <v>16803</v>
      </c>
      <c r="I209" s="1280">
        <v>43678</v>
      </c>
      <c r="J209" s="1280">
        <v>43713</v>
      </c>
      <c r="K209" s="1282"/>
    </row>
    <row r="210" spans="1:12" ht="41.25" customHeight="1" x14ac:dyDescent="0.2">
      <c r="A210" s="1200" t="s">
        <v>16967</v>
      </c>
      <c r="B210" s="1260" t="s">
        <v>17004</v>
      </c>
      <c r="C210" s="1209" t="s">
        <v>16774</v>
      </c>
      <c r="D210" s="1245" t="s">
        <v>16734</v>
      </c>
      <c r="E210" s="1281">
        <v>9</v>
      </c>
      <c r="F210" s="1287">
        <v>374850</v>
      </c>
      <c r="G210" s="1281" t="s">
        <v>16999</v>
      </c>
      <c r="H210" s="1279" t="s">
        <v>16803</v>
      </c>
      <c r="I210" s="1280">
        <v>43752</v>
      </c>
      <c r="J210" s="1280">
        <v>43787</v>
      </c>
      <c r="K210" s="1282"/>
    </row>
    <row r="211" spans="1:12" ht="38.25" customHeight="1" x14ac:dyDescent="0.2">
      <c r="A211" s="1200" t="s">
        <v>16967</v>
      </c>
      <c r="B211" s="1260" t="s">
        <v>17005</v>
      </c>
      <c r="C211" s="1209" t="s">
        <v>16774</v>
      </c>
      <c r="D211" s="1245" t="s">
        <v>16734</v>
      </c>
      <c r="E211" s="1281">
        <v>6</v>
      </c>
      <c r="F211" s="1287">
        <v>327800</v>
      </c>
      <c r="G211" s="1281" t="s">
        <v>16999</v>
      </c>
      <c r="H211" s="1279" t="s">
        <v>16803</v>
      </c>
      <c r="I211" s="1280">
        <v>43710</v>
      </c>
      <c r="J211" s="1280">
        <v>43745</v>
      </c>
      <c r="K211" s="1282"/>
      <c r="L211" s="182"/>
    </row>
    <row r="212" spans="1:12" ht="48.75" customHeight="1" x14ac:dyDescent="0.2">
      <c r="A212" s="1200" t="s">
        <v>16967</v>
      </c>
      <c r="B212" s="1260" t="s">
        <v>17006</v>
      </c>
      <c r="C212" s="1209" t="s">
        <v>16774</v>
      </c>
      <c r="D212" s="1245" t="s">
        <v>16734</v>
      </c>
      <c r="E212" s="1281">
        <v>5</v>
      </c>
      <c r="F212" s="1287">
        <v>79850</v>
      </c>
      <c r="G212" s="1281" t="s">
        <v>17007</v>
      </c>
      <c r="H212" s="1279" t="s">
        <v>16803</v>
      </c>
      <c r="I212" s="1280">
        <v>43650</v>
      </c>
      <c r="J212" s="1280">
        <v>43654</v>
      </c>
      <c r="K212" s="1282"/>
      <c r="L212" s="182"/>
    </row>
    <row r="213" spans="1:12" ht="24" x14ac:dyDescent="0.2">
      <c r="A213" s="1200" t="s">
        <v>16967</v>
      </c>
      <c r="B213" s="1254" t="s">
        <v>17008</v>
      </c>
      <c r="C213" s="1293" t="s">
        <v>16979</v>
      </c>
      <c r="D213" s="1294" t="s">
        <v>16980</v>
      </c>
      <c r="E213" s="1255" t="s">
        <v>16981</v>
      </c>
      <c r="F213" s="1292">
        <v>40000</v>
      </c>
      <c r="G213" s="1281" t="s">
        <v>17009</v>
      </c>
      <c r="H213" s="1279" t="s">
        <v>16803</v>
      </c>
      <c r="I213" s="1280">
        <v>43752</v>
      </c>
      <c r="J213" s="1280">
        <v>43759</v>
      </c>
      <c r="K213" s="1282"/>
      <c r="L213" s="182"/>
    </row>
    <row r="214" spans="1:12" ht="24" x14ac:dyDescent="0.2">
      <c r="A214" s="1200" t="s">
        <v>16967</v>
      </c>
      <c r="B214" s="1263" t="s">
        <v>17010</v>
      </c>
      <c r="C214" s="1295" t="s">
        <v>16979</v>
      </c>
      <c r="D214" s="1296" t="s">
        <v>16980</v>
      </c>
      <c r="E214" s="1264" t="s">
        <v>16981</v>
      </c>
      <c r="F214" s="1288">
        <v>15000</v>
      </c>
      <c r="G214" s="1281" t="s">
        <v>17011</v>
      </c>
      <c r="H214" s="1279" t="s">
        <v>16803</v>
      </c>
      <c r="I214" s="1280">
        <v>43737</v>
      </c>
      <c r="J214" s="1280">
        <v>43742</v>
      </c>
      <c r="K214" s="1282"/>
      <c r="L214" s="182"/>
    </row>
    <row r="215" spans="1:12" ht="36" x14ac:dyDescent="0.2">
      <c r="A215" s="1200" t="s">
        <v>16967</v>
      </c>
      <c r="B215" s="1260" t="s">
        <v>17012</v>
      </c>
      <c r="C215" s="1209" t="s">
        <v>16774</v>
      </c>
      <c r="D215" s="1245" t="s">
        <v>16734</v>
      </c>
      <c r="E215" s="1281">
        <v>10</v>
      </c>
      <c r="F215" s="1287">
        <v>358490</v>
      </c>
      <c r="G215" s="1281" t="s">
        <v>17013</v>
      </c>
      <c r="H215" s="1279" t="s">
        <v>16803</v>
      </c>
      <c r="I215" s="1280">
        <v>43801</v>
      </c>
      <c r="J215" s="1280">
        <v>43826</v>
      </c>
      <c r="K215" s="1282"/>
      <c r="L215" s="182"/>
    </row>
    <row r="216" spans="1:12" ht="57.75" customHeight="1" x14ac:dyDescent="0.2">
      <c r="A216" s="1200" t="s">
        <v>16967</v>
      </c>
      <c r="B216" s="1260" t="s">
        <v>17014</v>
      </c>
      <c r="C216" s="1209" t="s">
        <v>16774</v>
      </c>
      <c r="D216" s="1245" t="s">
        <v>16734</v>
      </c>
      <c r="E216" s="1281">
        <v>11</v>
      </c>
      <c r="F216" s="1287">
        <v>351500</v>
      </c>
      <c r="G216" s="1278" t="s">
        <v>17015</v>
      </c>
      <c r="H216" s="1279" t="s">
        <v>16803</v>
      </c>
      <c r="I216" s="1280">
        <v>43804</v>
      </c>
      <c r="J216" s="1280">
        <v>43830</v>
      </c>
      <c r="K216" s="1282"/>
      <c r="L216" s="182"/>
    </row>
    <row r="217" spans="1:12" ht="54" customHeight="1" x14ac:dyDescent="0.2">
      <c r="A217" s="1200" t="s">
        <v>16967</v>
      </c>
      <c r="B217" s="1297" t="s">
        <v>17016</v>
      </c>
      <c r="C217" s="1289" t="s">
        <v>17017</v>
      </c>
      <c r="D217" s="1298" t="s">
        <v>17018</v>
      </c>
      <c r="E217" s="1298">
        <v>1</v>
      </c>
      <c r="F217" s="1291">
        <v>270738.8</v>
      </c>
      <c r="G217" s="1299" t="s">
        <v>17019</v>
      </c>
      <c r="H217" s="1300" t="s">
        <v>16803</v>
      </c>
      <c r="I217" s="1301">
        <v>43822</v>
      </c>
      <c r="J217" s="1301">
        <v>43823</v>
      </c>
      <c r="K217" s="1302"/>
      <c r="L217" s="182"/>
    </row>
    <row r="218" spans="1:12" ht="39.75" customHeight="1" x14ac:dyDescent="0.2">
      <c r="A218" s="1200" t="s">
        <v>9365</v>
      </c>
      <c r="B218" s="1303" t="s">
        <v>17020</v>
      </c>
      <c r="C218" s="1189" t="s">
        <v>16996</v>
      </c>
      <c r="D218" s="1209" t="s">
        <v>16734</v>
      </c>
      <c r="E218" s="1304" t="s">
        <v>7009</v>
      </c>
      <c r="F218" s="1305">
        <v>270727.38</v>
      </c>
      <c r="G218" s="1189" t="s">
        <v>17021</v>
      </c>
      <c r="H218" s="1209" t="s">
        <v>15797</v>
      </c>
      <c r="I218" s="1211">
        <v>43537</v>
      </c>
      <c r="J218" s="1189" t="s">
        <v>17022</v>
      </c>
      <c r="K218" s="1282"/>
      <c r="L218" s="182"/>
    </row>
    <row r="219" spans="1:12" ht="31.5" customHeight="1" x14ac:dyDescent="0.2">
      <c r="A219" s="1200" t="s">
        <v>9365</v>
      </c>
      <c r="B219" s="1306" t="s">
        <v>17023</v>
      </c>
      <c r="C219" s="1307" t="s">
        <v>17024</v>
      </c>
      <c r="D219" s="1075" t="s">
        <v>16980</v>
      </c>
      <c r="E219" s="374" t="s">
        <v>16981</v>
      </c>
      <c r="F219" s="1308">
        <v>83801.240000000005</v>
      </c>
      <c r="G219" s="1189" t="s">
        <v>17025</v>
      </c>
      <c r="H219" s="1209" t="s">
        <v>15797</v>
      </c>
      <c r="I219" s="1211">
        <v>43554</v>
      </c>
      <c r="J219" s="1211">
        <v>43559</v>
      </c>
      <c r="K219" s="1282"/>
      <c r="L219" s="182"/>
    </row>
    <row r="220" spans="1:12" ht="36" x14ac:dyDescent="0.2">
      <c r="A220" s="1200" t="s">
        <v>9365</v>
      </c>
      <c r="B220" s="1303" t="s">
        <v>17026</v>
      </c>
      <c r="C220" s="1189" t="s">
        <v>16996</v>
      </c>
      <c r="D220" s="1209" t="s">
        <v>16734</v>
      </c>
      <c r="E220" s="1304" t="s">
        <v>7009</v>
      </c>
      <c r="F220" s="1305">
        <v>297600</v>
      </c>
      <c r="G220" s="1189" t="s">
        <v>17027</v>
      </c>
      <c r="H220" s="1209" t="s">
        <v>15797</v>
      </c>
      <c r="I220" s="1211">
        <v>43525</v>
      </c>
      <c r="J220" s="1211">
        <v>43585</v>
      </c>
      <c r="K220" s="1282"/>
      <c r="L220" s="182"/>
    </row>
    <row r="221" spans="1:12" ht="36" x14ac:dyDescent="0.2">
      <c r="A221" s="1200" t="s">
        <v>9365</v>
      </c>
      <c r="B221" s="1303" t="s">
        <v>17028</v>
      </c>
      <c r="C221" s="1189" t="s">
        <v>16996</v>
      </c>
      <c r="D221" s="1209" t="s">
        <v>16734</v>
      </c>
      <c r="E221" s="1304" t="s">
        <v>7009</v>
      </c>
      <c r="F221" s="1305">
        <v>74890.2</v>
      </c>
      <c r="G221" s="1189" t="s">
        <v>17029</v>
      </c>
      <c r="H221" s="1209" t="s">
        <v>15797</v>
      </c>
      <c r="I221" s="1211">
        <v>43556</v>
      </c>
      <c r="J221" s="1211">
        <v>43561</v>
      </c>
      <c r="K221" s="1282"/>
    </row>
    <row r="222" spans="1:12" ht="36" x14ac:dyDescent="0.2">
      <c r="A222" s="1200" t="s">
        <v>9365</v>
      </c>
      <c r="B222" s="1303" t="s">
        <v>17030</v>
      </c>
      <c r="C222" s="1189" t="s">
        <v>16996</v>
      </c>
      <c r="D222" s="1209" t="s">
        <v>16734</v>
      </c>
      <c r="E222" s="1304" t="s">
        <v>7009</v>
      </c>
      <c r="F222" s="1305">
        <v>356900</v>
      </c>
      <c r="G222" s="1189" t="s">
        <v>17031</v>
      </c>
      <c r="H222" s="1209" t="s">
        <v>15797</v>
      </c>
      <c r="I222" s="1211">
        <v>43602</v>
      </c>
      <c r="J222" s="1211">
        <v>43671</v>
      </c>
      <c r="K222" s="1282"/>
    </row>
    <row r="223" spans="1:12" ht="36" x14ac:dyDescent="0.2">
      <c r="A223" s="1200" t="s">
        <v>9365</v>
      </c>
      <c r="B223" s="1303" t="s">
        <v>17032</v>
      </c>
      <c r="C223" s="1189" t="s">
        <v>16996</v>
      </c>
      <c r="D223" s="1209" t="s">
        <v>16734</v>
      </c>
      <c r="E223" s="1304" t="s">
        <v>7009</v>
      </c>
      <c r="F223" s="1305">
        <v>269280</v>
      </c>
      <c r="G223" s="1189" t="s">
        <v>17033</v>
      </c>
      <c r="H223" s="1209" t="s">
        <v>15797</v>
      </c>
      <c r="I223" s="1211">
        <v>43643</v>
      </c>
      <c r="J223" s="1211">
        <v>43672</v>
      </c>
      <c r="K223" s="1282"/>
    </row>
    <row r="224" spans="1:12" ht="36" x14ac:dyDescent="0.2">
      <c r="A224" s="1200" t="s">
        <v>9365</v>
      </c>
      <c r="B224" s="1309" t="s">
        <v>17034</v>
      </c>
      <c r="C224" s="1310" t="s">
        <v>17035</v>
      </c>
      <c r="D224" s="1224" t="s">
        <v>16734</v>
      </c>
      <c r="E224" s="1311" t="s">
        <v>7009</v>
      </c>
      <c r="F224" s="1312">
        <v>580000</v>
      </c>
      <c r="G224" s="1189" t="s">
        <v>17036</v>
      </c>
      <c r="H224" s="1209" t="s">
        <v>15797</v>
      </c>
      <c r="I224" s="1211">
        <v>43641</v>
      </c>
      <c r="J224" s="1211">
        <v>43675</v>
      </c>
      <c r="K224" s="1282"/>
    </row>
    <row r="225" spans="1:12" ht="48" x14ac:dyDescent="0.2">
      <c r="A225" s="1200" t="s">
        <v>9365</v>
      </c>
      <c r="B225" s="1313" t="s">
        <v>17037</v>
      </c>
      <c r="C225" s="1221" t="s">
        <v>17035</v>
      </c>
      <c r="D225" s="1252" t="s">
        <v>16734</v>
      </c>
      <c r="E225" s="1252">
        <v>1</v>
      </c>
      <c r="F225" s="1314">
        <v>1100891.67</v>
      </c>
      <c r="G225" s="1189" t="s">
        <v>17038</v>
      </c>
      <c r="H225" s="1209" t="s">
        <v>15797</v>
      </c>
      <c r="I225" s="1218">
        <v>43793</v>
      </c>
      <c r="J225" s="1218">
        <v>44159</v>
      </c>
      <c r="K225" s="1282"/>
    </row>
    <row r="226" spans="1:12" ht="24" x14ac:dyDescent="0.2">
      <c r="A226" s="1200" t="s">
        <v>9365</v>
      </c>
      <c r="B226" s="1303" t="s">
        <v>17039</v>
      </c>
      <c r="C226" s="1189" t="s">
        <v>16996</v>
      </c>
      <c r="D226" s="1209" t="s">
        <v>16734</v>
      </c>
      <c r="E226" s="1304" t="s">
        <v>7009</v>
      </c>
      <c r="F226" s="1305">
        <v>170250</v>
      </c>
      <c r="G226" s="1189" t="s">
        <v>17040</v>
      </c>
      <c r="H226" s="1209" t="s">
        <v>15797</v>
      </c>
      <c r="I226" s="1211">
        <v>43621</v>
      </c>
      <c r="J226" s="1211">
        <v>43626</v>
      </c>
      <c r="K226" s="1282"/>
    </row>
    <row r="227" spans="1:12" ht="36" x14ac:dyDescent="0.2">
      <c r="A227" s="1200" t="s">
        <v>9365</v>
      </c>
      <c r="B227" s="1303" t="s">
        <v>17041</v>
      </c>
      <c r="C227" s="1189" t="s">
        <v>16996</v>
      </c>
      <c r="D227" s="1209" t="s">
        <v>16734</v>
      </c>
      <c r="E227" s="1304" t="s">
        <v>7009</v>
      </c>
      <c r="F227" s="1305">
        <v>78950</v>
      </c>
      <c r="G227" s="1189" t="s">
        <v>17042</v>
      </c>
      <c r="H227" s="1209" t="s">
        <v>15797</v>
      </c>
      <c r="I227" s="1211">
        <v>43634</v>
      </c>
      <c r="J227" s="1211">
        <v>43681</v>
      </c>
      <c r="K227" s="1282"/>
    </row>
    <row r="228" spans="1:12" ht="42" customHeight="1" x14ac:dyDescent="0.2">
      <c r="A228" s="1200" t="s">
        <v>9365</v>
      </c>
      <c r="B228" s="1303" t="s">
        <v>17043</v>
      </c>
      <c r="C228" s="1209" t="s">
        <v>16996</v>
      </c>
      <c r="D228" s="1209" t="s">
        <v>16734</v>
      </c>
      <c r="E228" s="1304" t="s">
        <v>7009</v>
      </c>
      <c r="F228" s="1305">
        <v>59564.04</v>
      </c>
      <c r="G228" s="1189" t="s">
        <v>17044</v>
      </c>
      <c r="H228" s="1209" t="s">
        <v>15797</v>
      </c>
      <c r="I228" s="1211">
        <v>43623</v>
      </c>
      <c r="J228" s="1211">
        <v>43700</v>
      </c>
      <c r="K228" s="1282"/>
    </row>
    <row r="229" spans="1:12" ht="48" x14ac:dyDescent="0.2">
      <c r="A229" s="1200" t="s">
        <v>9365</v>
      </c>
      <c r="B229" s="1303" t="s">
        <v>17045</v>
      </c>
      <c r="C229" s="1209" t="s">
        <v>16996</v>
      </c>
      <c r="D229" s="1209" t="s">
        <v>16734</v>
      </c>
      <c r="E229" s="1304" t="s">
        <v>7009</v>
      </c>
      <c r="F229" s="1305">
        <v>208790</v>
      </c>
      <c r="G229" s="1189" t="s">
        <v>17046</v>
      </c>
      <c r="H229" s="1209" t="s">
        <v>15797</v>
      </c>
      <c r="I229" s="1211">
        <v>43685</v>
      </c>
      <c r="J229" s="1211">
        <v>43777</v>
      </c>
      <c r="K229" s="1282"/>
    </row>
    <row r="230" spans="1:12" ht="93.75" customHeight="1" x14ac:dyDescent="0.2">
      <c r="A230" s="1200" t="s">
        <v>9365</v>
      </c>
      <c r="B230" s="1303" t="s">
        <v>17047</v>
      </c>
      <c r="C230" s="1209" t="s">
        <v>16996</v>
      </c>
      <c r="D230" s="1209" t="s">
        <v>16734</v>
      </c>
      <c r="E230" s="1304" t="s">
        <v>8366</v>
      </c>
      <c r="F230" s="1305">
        <v>291000</v>
      </c>
      <c r="G230" s="1189" t="s">
        <v>17048</v>
      </c>
      <c r="H230" s="1209" t="s">
        <v>15797</v>
      </c>
      <c r="I230" s="1211">
        <v>43658</v>
      </c>
      <c r="J230" s="1211">
        <v>43726</v>
      </c>
      <c r="K230" s="1282"/>
      <c r="L230" s="182"/>
    </row>
    <row r="231" spans="1:12" ht="30" customHeight="1" x14ac:dyDescent="0.2">
      <c r="A231" s="1200" t="s">
        <v>9365</v>
      </c>
      <c r="B231" s="1306" t="s">
        <v>17049</v>
      </c>
      <c r="C231" s="371" t="s">
        <v>17050</v>
      </c>
      <c r="D231" s="1075" t="s">
        <v>16980</v>
      </c>
      <c r="E231" s="374" t="s">
        <v>16981</v>
      </c>
      <c r="F231" s="1308">
        <v>587197.94999999995</v>
      </c>
      <c r="G231" s="1189" t="s">
        <v>17051</v>
      </c>
      <c r="H231" s="1209" t="s">
        <v>15797</v>
      </c>
      <c r="I231" s="1211">
        <v>43664</v>
      </c>
      <c r="J231" s="1211">
        <v>43720</v>
      </c>
      <c r="K231" s="1282"/>
      <c r="L231" s="182"/>
    </row>
    <row r="232" spans="1:12" ht="69.75" customHeight="1" x14ac:dyDescent="0.2">
      <c r="A232" s="1200" t="s">
        <v>9365</v>
      </c>
      <c r="B232" s="1188" t="s">
        <v>17052</v>
      </c>
      <c r="C232" s="1209" t="s">
        <v>1209</v>
      </c>
      <c r="D232" s="1209" t="s">
        <v>16350</v>
      </c>
      <c r="E232" s="1189" t="s">
        <v>17053</v>
      </c>
      <c r="F232" s="1315">
        <v>76540</v>
      </c>
      <c r="G232" s="1209" t="s">
        <v>17054</v>
      </c>
      <c r="H232" s="1209" t="s">
        <v>17055</v>
      </c>
      <c r="I232" s="1211">
        <v>43609</v>
      </c>
      <c r="J232" s="1211">
        <v>43640</v>
      </c>
      <c r="K232" s="1189" t="s">
        <v>17056</v>
      </c>
      <c r="L232" s="182"/>
    </row>
    <row r="233" spans="1:12" ht="67.5" customHeight="1" x14ac:dyDescent="0.2">
      <c r="A233" s="1200" t="s">
        <v>9365</v>
      </c>
      <c r="B233" s="1188" t="s">
        <v>17057</v>
      </c>
      <c r="C233" s="1209" t="s">
        <v>1209</v>
      </c>
      <c r="D233" s="1209" t="s">
        <v>16350</v>
      </c>
      <c r="E233" s="1189" t="s">
        <v>17058</v>
      </c>
      <c r="F233" s="1316">
        <v>67850</v>
      </c>
      <c r="G233" s="1189" t="s">
        <v>17059</v>
      </c>
      <c r="H233" s="1209" t="s">
        <v>17055</v>
      </c>
      <c r="I233" s="1211">
        <v>43640</v>
      </c>
      <c r="J233" s="1211">
        <v>43704</v>
      </c>
      <c r="K233" s="1189" t="s">
        <v>17056</v>
      </c>
      <c r="L233" s="182"/>
    </row>
    <row r="234" spans="1:12" ht="48" x14ac:dyDescent="0.2">
      <c r="A234" s="1200" t="s">
        <v>9365</v>
      </c>
      <c r="B234" s="1188" t="s">
        <v>17060</v>
      </c>
      <c r="C234" s="1209" t="s">
        <v>1209</v>
      </c>
      <c r="D234" s="1209" t="s">
        <v>16350</v>
      </c>
      <c r="E234" s="1189" t="s">
        <v>17061</v>
      </c>
      <c r="F234" s="1316">
        <v>198465.56</v>
      </c>
      <c r="G234" s="1189" t="s">
        <v>17062</v>
      </c>
      <c r="H234" s="1209" t="s">
        <v>17055</v>
      </c>
      <c r="I234" s="1211">
        <v>43538</v>
      </c>
      <c r="J234" s="1211">
        <v>43598</v>
      </c>
      <c r="K234" s="1189" t="s">
        <v>17063</v>
      </c>
      <c r="L234" s="182"/>
    </row>
    <row r="235" spans="1:12" ht="72" x14ac:dyDescent="0.2">
      <c r="A235" s="1200" t="s">
        <v>9365</v>
      </c>
      <c r="B235" s="1188" t="s">
        <v>17057</v>
      </c>
      <c r="C235" s="1209" t="s">
        <v>1209</v>
      </c>
      <c r="D235" s="1209" t="s">
        <v>16350</v>
      </c>
      <c r="E235" s="1189" t="s">
        <v>17064</v>
      </c>
      <c r="F235" s="1316">
        <v>67850</v>
      </c>
      <c r="G235" s="1189" t="s">
        <v>17065</v>
      </c>
      <c r="H235" s="1209" t="s">
        <v>17055</v>
      </c>
      <c r="I235" s="1211">
        <v>43640</v>
      </c>
      <c r="J235" s="1211">
        <v>43704</v>
      </c>
      <c r="K235" s="1189" t="s">
        <v>17056</v>
      </c>
      <c r="L235" s="182"/>
    </row>
    <row r="236" spans="1:12" ht="48" x14ac:dyDescent="0.2">
      <c r="A236" s="1200" t="s">
        <v>9365</v>
      </c>
      <c r="B236" s="1188" t="s">
        <v>17066</v>
      </c>
      <c r="C236" s="1209" t="s">
        <v>1209</v>
      </c>
      <c r="D236" s="1209" t="s">
        <v>16350</v>
      </c>
      <c r="E236" s="1189" t="s">
        <v>17067</v>
      </c>
      <c r="F236" s="1316">
        <v>140000</v>
      </c>
      <c r="G236" s="1189" t="s">
        <v>17068</v>
      </c>
      <c r="H236" s="1209" t="s">
        <v>17055</v>
      </c>
      <c r="I236" s="1211">
        <v>43738</v>
      </c>
      <c r="J236" s="1211">
        <v>43738</v>
      </c>
      <c r="K236" s="1189" t="s">
        <v>17063</v>
      </c>
      <c r="L236" s="182"/>
    </row>
    <row r="237" spans="1:12" ht="39.75" customHeight="1" x14ac:dyDescent="0.2">
      <c r="A237" s="1200" t="s">
        <v>9365</v>
      </c>
      <c r="B237" s="1188" t="s">
        <v>17069</v>
      </c>
      <c r="C237" s="1209" t="s">
        <v>1209</v>
      </c>
      <c r="D237" s="1209" t="s">
        <v>16350</v>
      </c>
      <c r="E237" s="1189" t="s">
        <v>17070</v>
      </c>
      <c r="F237" s="1316">
        <v>79130</v>
      </c>
      <c r="G237" s="1189" t="s">
        <v>17071</v>
      </c>
      <c r="H237" s="1209" t="s">
        <v>17055</v>
      </c>
      <c r="I237" s="1211">
        <v>43812</v>
      </c>
      <c r="J237" s="1211">
        <v>43829</v>
      </c>
      <c r="K237" s="1189" t="s">
        <v>17056</v>
      </c>
      <c r="L237" s="182"/>
    </row>
    <row r="238" spans="1:12" ht="35.25" customHeight="1" x14ac:dyDescent="0.2">
      <c r="A238" s="1200" t="s">
        <v>17072</v>
      </c>
      <c r="B238" s="1317" t="s">
        <v>17073</v>
      </c>
      <c r="C238" s="1224" t="s">
        <v>1209</v>
      </c>
      <c r="D238" s="1224" t="s">
        <v>17074</v>
      </c>
      <c r="E238" s="1224" t="s">
        <v>17075</v>
      </c>
      <c r="F238" s="1225">
        <v>51429</v>
      </c>
      <c r="G238" s="1209" t="s">
        <v>17076</v>
      </c>
      <c r="H238" s="1209" t="s">
        <v>15797</v>
      </c>
      <c r="I238" s="1211">
        <v>44055</v>
      </c>
      <c r="J238" s="1211">
        <v>43830</v>
      </c>
      <c r="K238" s="1189"/>
      <c r="L238" s="182"/>
    </row>
    <row r="239" spans="1:12" ht="41.25" customHeight="1" x14ac:dyDescent="0.2">
      <c r="A239" s="1200" t="s">
        <v>17072</v>
      </c>
      <c r="B239" s="1188" t="s">
        <v>17077</v>
      </c>
      <c r="C239" s="1224" t="s">
        <v>1209</v>
      </c>
      <c r="D239" s="1224" t="s">
        <v>17074</v>
      </c>
      <c r="E239" s="1209" t="s">
        <v>17078</v>
      </c>
      <c r="F239" s="1210">
        <v>40664</v>
      </c>
      <c r="G239" s="1209" t="s">
        <v>17079</v>
      </c>
      <c r="H239" s="1209" t="s">
        <v>15797</v>
      </c>
      <c r="I239" s="1211">
        <v>43664</v>
      </c>
      <c r="J239" s="1211">
        <v>43830</v>
      </c>
      <c r="K239" s="1212"/>
      <c r="L239" s="182"/>
    </row>
    <row r="240" spans="1:12" ht="36" x14ac:dyDescent="0.2">
      <c r="A240" s="1200" t="s">
        <v>17072</v>
      </c>
      <c r="B240" s="1188" t="s">
        <v>17080</v>
      </c>
      <c r="C240" s="1224" t="s">
        <v>1209</v>
      </c>
      <c r="D240" s="1224" t="s">
        <v>17074</v>
      </c>
      <c r="E240" s="1209" t="s">
        <v>17081</v>
      </c>
      <c r="F240" s="1210">
        <v>60840</v>
      </c>
      <c r="G240" s="1209" t="s">
        <v>17082</v>
      </c>
      <c r="H240" s="1209" t="s">
        <v>15797</v>
      </c>
      <c r="I240" s="1211">
        <v>43690</v>
      </c>
      <c r="J240" s="1211">
        <v>43830</v>
      </c>
      <c r="K240" s="1212"/>
      <c r="L240" s="182"/>
    </row>
    <row r="241" spans="1:12" ht="31.5" customHeight="1" x14ac:dyDescent="0.2">
      <c r="A241" s="1200" t="s">
        <v>17072</v>
      </c>
      <c r="B241" s="1188" t="s">
        <v>17083</v>
      </c>
      <c r="C241" s="1224" t="s">
        <v>1209</v>
      </c>
      <c r="D241" s="1224" t="s">
        <v>17074</v>
      </c>
      <c r="E241" s="1209" t="s">
        <v>17084</v>
      </c>
      <c r="F241" s="1210">
        <v>43152</v>
      </c>
      <c r="G241" s="1209" t="s">
        <v>17085</v>
      </c>
      <c r="H241" s="1209" t="s">
        <v>15797</v>
      </c>
      <c r="I241" s="1211">
        <v>43700</v>
      </c>
      <c r="J241" s="1211">
        <v>43830</v>
      </c>
      <c r="K241" s="1212"/>
      <c r="L241" s="182"/>
    </row>
    <row r="242" spans="1:12" ht="31.5" customHeight="1" x14ac:dyDescent="0.2">
      <c r="A242" s="1200" t="s">
        <v>17072</v>
      </c>
      <c r="B242" s="1188" t="s">
        <v>17086</v>
      </c>
      <c r="C242" s="1224" t="s">
        <v>1209</v>
      </c>
      <c r="D242" s="1224" t="s">
        <v>17074</v>
      </c>
      <c r="E242" s="1209" t="s">
        <v>17087</v>
      </c>
      <c r="F242" s="1210">
        <v>162720</v>
      </c>
      <c r="G242" s="1209" t="s">
        <v>17079</v>
      </c>
      <c r="H242" s="1209" t="s">
        <v>15797</v>
      </c>
      <c r="I242" s="1211">
        <v>43595</v>
      </c>
      <c r="J242" s="1211">
        <v>43830</v>
      </c>
      <c r="K242" s="1212"/>
    </row>
    <row r="243" spans="1:12" ht="29.25" customHeight="1" x14ac:dyDescent="0.2">
      <c r="A243" s="1200" t="s">
        <v>17072</v>
      </c>
      <c r="B243" s="1188" t="s">
        <v>17088</v>
      </c>
      <c r="C243" s="1224" t="s">
        <v>1209</v>
      </c>
      <c r="D243" s="1224" t="s">
        <v>17074</v>
      </c>
      <c r="E243" s="1209" t="s">
        <v>17089</v>
      </c>
      <c r="F243" s="1210">
        <v>117600</v>
      </c>
      <c r="G243" s="1209" t="s">
        <v>17082</v>
      </c>
      <c r="H243" s="1209" t="s">
        <v>15797</v>
      </c>
      <c r="I243" s="1211">
        <v>43616</v>
      </c>
      <c r="J243" s="1211">
        <v>43830</v>
      </c>
      <c r="K243" s="1212"/>
    </row>
    <row r="244" spans="1:12" ht="30.75" customHeight="1" x14ac:dyDescent="0.2">
      <c r="A244" s="1200" t="s">
        <v>17072</v>
      </c>
      <c r="B244" s="1188" t="s">
        <v>17090</v>
      </c>
      <c r="C244" s="1224" t="s">
        <v>1209</v>
      </c>
      <c r="D244" s="1224" t="s">
        <v>17074</v>
      </c>
      <c r="E244" s="1209" t="s">
        <v>17091</v>
      </c>
      <c r="F244" s="1210">
        <v>216720</v>
      </c>
      <c r="G244" s="1209" t="s">
        <v>17092</v>
      </c>
      <c r="H244" s="1209" t="s">
        <v>15797</v>
      </c>
      <c r="I244" s="1211">
        <v>43616</v>
      </c>
      <c r="J244" s="1211">
        <v>43830</v>
      </c>
      <c r="K244" s="1212"/>
    </row>
    <row r="245" spans="1:12" ht="27.75" customHeight="1" x14ac:dyDescent="0.2">
      <c r="A245" s="1200" t="s">
        <v>17072</v>
      </c>
      <c r="B245" s="1188" t="s">
        <v>17093</v>
      </c>
      <c r="C245" s="1224" t="s">
        <v>1209</v>
      </c>
      <c r="D245" s="1224" t="s">
        <v>17074</v>
      </c>
      <c r="E245" s="1209" t="s">
        <v>17094</v>
      </c>
      <c r="F245" s="1210">
        <v>132720</v>
      </c>
      <c r="G245" s="1209" t="s">
        <v>17095</v>
      </c>
      <c r="H245" s="1209" t="s">
        <v>15797</v>
      </c>
      <c r="I245" s="1211">
        <v>43613</v>
      </c>
      <c r="J245" s="1211">
        <v>43830</v>
      </c>
      <c r="K245" s="1212"/>
    </row>
    <row r="246" spans="1:12" ht="30" customHeight="1" x14ac:dyDescent="0.2">
      <c r="A246" s="1200" t="s">
        <v>17072</v>
      </c>
      <c r="B246" s="1188" t="s">
        <v>17096</v>
      </c>
      <c r="C246" s="1224" t="s">
        <v>1209</v>
      </c>
      <c r="D246" s="1224" t="s">
        <v>17074</v>
      </c>
      <c r="E246" s="1209" t="s">
        <v>17097</v>
      </c>
      <c r="F246" s="1210">
        <v>164920</v>
      </c>
      <c r="G246" s="1209" t="s">
        <v>17092</v>
      </c>
      <c r="H246" s="1209" t="s">
        <v>15797</v>
      </c>
      <c r="I246" s="1211">
        <v>43612</v>
      </c>
      <c r="J246" s="1211">
        <v>43830</v>
      </c>
      <c r="K246" s="1212"/>
    </row>
    <row r="247" spans="1:12" ht="45" customHeight="1" x14ac:dyDescent="0.2">
      <c r="A247" s="1200" t="s">
        <v>17072</v>
      </c>
      <c r="B247" s="1188" t="s">
        <v>17098</v>
      </c>
      <c r="C247" s="1224" t="s">
        <v>1209</v>
      </c>
      <c r="D247" s="1224" t="s">
        <v>17074</v>
      </c>
      <c r="E247" s="1209" t="s">
        <v>17099</v>
      </c>
      <c r="F247" s="1210">
        <v>240000</v>
      </c>
      <c r="G247" s="1209" t="s">
        <v>17092</v>
      </c>
      <c r="H247" s="1209" t="s">
        <v>15797</v>
      </c>
      <c r="I247" s="1211">
        <v>43612</v>
      </c>
      <c r="J247" s="1211">
        <v>43830</v>
      </c>
      <c r="K247" s="1212"/>
    </row>
    <row r="248" spans="1:12" ht="35.25" customHeight="1" x14ac:dyDescent="0.2">
      <c r="A248" s="1200" t="s">
        <v>17072</v>
      </c>
      <c r="B248" s="1188" t="s">
        <v>17100</v>
      </c>
      <c r="C248" s="1224" t="s">
        <v>1209</v>
      </c>
      <c r="D248" s="1224" t="s">
        <v>17074</v>
      </c>
      <c r="E248" s="1209" t="s">
        <v>17101</v>
      </c>
      <c r="F248" s="1210">
        <v>158960</v>
      </c>
      <c r="G248" s="1209" t="s">
        <v>17102</v>
      </c>
      <c r="H248" s="1209" t="s">
        <v>15797</v>
      </c>
      <c r="I248" s="1211">
        <v>43524</v>
      </c>
      <c r="J248" s="1211">
        <v>43830</v>
      </c>
      <c r="K248" s="1212"/>
    </row>
    <row r="249" spans="1:12" ht="39.75" customHeight="1" x14ac:dyDescent="0.2">
      <c r="A249" s="1200" t="s">
        <v>17072</v>
      </c>
      <c r="B249" s="1188" t="s">
        <v>17103</v>
      </c>
      <c r="C249" s="1224" t="s">
        <v>1209</v>
      </c>
      <c r="D249" s="1224" t="s">
        <v>17074</v>
      </c>
      <c r="E249" s="1209" t="s">
        <v>17104</v>
      </c>
      <c r="F249" s="1210">
        <v>81760</v>
      </c>
      <c r="G249" s="1209" t="s">
        <v>17105</v>
      </c>
      <c r="H249" s="1209" t="s">
        <v>15797</v>
      </c>
      <c r="I249" s="1211">
        <v>43537</v>
      </c>
      <c r="J249" s="1211">
        <v>43830</v>
      </c>
      <c r="K249" s="1212"/>
    </row>
    <row r="250" spans="1:12" ht="45" customHeight="1" x14ac:dyDescent="0.2">
      <c r="A250" s="1200" t="s">
        <v>17072</v>
      </c>
      <c r="B250" s="1188" t="s">
        <v>17106</v>
      </c>
      <c r="C250" s="1224" t="s">
        <v>1209</v>
      </c>
      <c r="D250" s="1224" t="s">
        <v>17074</v>
      </c>
      <c r="E250" s="1209" t="s">
        <v>17107</v>
      </c>
      <c r="F250" s="1210">
        <v>130400</v>
      </c>
      <c r="G250" s="1209" t="s">
        <v>17108</v>
      </c>
      <c r="H250" s="1209" t="s">
        <v>15797</v>
      </c>
      <c r="I250" s="1211">
        <v>43889</v>
      </c>
      <c r="J250" s="1211">
        <v>43830</v>
      </c>
      <c r="K250" s="1212"/>
    </row>
    <row r="251" spans="1:12" ht="31.5" customHeight="1" x14ac:dyDescent="0.2">
      <c r="A251" s="1200" t="s">
        <v>17072</v>
      </c>
      <c r="B251" s="1188" t="s">
        <v>17109</v>
      </c>
      <c r="C251" s="1224" t="s">
        <v>1209</v>
      </c>
      <c r="D251" s="1224" t="s">
        <v>17074</v>
      </c>
      <c r="E251" s="1209" t="s">
        <v>17110</v>
      </c>
      <c r="F251" s="1210">
        <v>147360</v>
      </c>
      <c r="G251" s="1209" t="s">
        <v>17111</v>
      </c>
      <c r="H251" s="1209" t="s">
        <v>15797</v>
      </c>
      <c r="I251" s="1211">
        <v>43559</v>
      </c>
      <c r="J251" s="1211">
        <v>43830</v>
      </c>
      <c r="K251" s="1212"/>
      <c r="L251" s="577"/>
    </row>
    <row r="252" spans="1:12" ht="36" x14ac:dyDescent="0.2">
      <c r="A252" s="1200" t="s">
        <v>17072</v>
      </c>
      <c r="B252" s="1188" t="s">
        <v>17112</v>
      </c>
      <c r="C252" s="1189" t="s">
        <v>17113</v>
      </c>
      <c r="D252" s="1224" t="s">
        <v>17074</v>
      </c>
      <c r="E252" s="1189" t="s">
        <v>17113</v>
      </c>
      <c r="F252" s="1210">
        <v>59982</v>
      </c>
      <c r="G252" s="1209" t="s">
        <v>17114</v>
      </c>
      <c r="H252" s="1209" t="s">
        <v>15797</v>
      </c>
      <c r="I252" s="1211">
        <v>43805</v>
      </c>
      <c r="J252" s="1211">
        <v>43800</v>
      </c>
      <c r="K252" s="1212"/>
      <c r="L252" s="577"/>
    </row>
    <row r="253" spans="1:12" ht="45" customHeight="1" x14ac:dyDescent="0.2">
      <c r="A253" s="1200" t="s">
        <v>17072</v>
      </c>
      <c r="B253" s="1188" t="s">
        <v>17115</v>
      </c>
      <c r="C253" s="1189" t="s">
        <v>17116</v>
      </c>
      <c r="D253" s="1224" t="s">
        <v>17074</v>
      </c>
      <c r="E253" s="1189" t="s">
        <v>17116</v>
      </c>
      <c r="F253" s="1210">
        <v>53320</v>
      </c>
      <c r="G253" s="1209" t="s">
        <v>17117</v>
      </c>
      <c r="H253" s="1209" t="s">
        <v>15797</v>
      </c>
      <c r="I253" s="1211">
        <v>43794</v>
      </c>
      <c r="J253" s="1211">
        <v>43800</v>
      </c>
      <c r="K253" s="1212"/>
      <c r="L253" s="577"/>
    </row>
    <row r="254" spans="1:12" ht="53.25" customHeight="1" x14ac:dyDescent="0.2">
      <c r="A254" s="1200" t="s">
        <v>17072</v>
      </c>
      <c r="B254" s="1188" t="s">
        <v>17118</v>
      </c>
      <c r="C254" s="1189" t="s">
        <v>17119</v>
      </c>
      <c r="D254" s="1224" t="s">
        <v>17074</v>
      </c>
      <c r="E254" s="1189" t="s">
        <v>17119</v>
      </c>
      <c r="F254" s="1210">
        <v>56000</v>
      </c>
      <c r="G254" s="1209" t="s">
        <v>17120</v>
      </c>
      <c r="H254" s="1209" t="s">
        <v>15797</v>
      </c>
      <c r="I254" s="1211">
        <v>43796</v>
      </c>
      <c r="J254" s="1211">
        <v>43770</v>
      </c>
      <c r="K254" s="1212"/>
      <c r="L254" s="577"/>
    </row>
    <row r="255" spans="1:12" ht="41.25" customHeight="1" x14ac:dyDescent="0.2">
      <c r="A255" s="1200" t="s">
        <v>17072</v>
      </c>
      <c r="B255" s="1188" t="s">
        <v>17121</v>
      </c>
      <c r="C255" s="1189" t="s">
        <v>17122</v>
      </c>
      <c r="D255" s="1310" t="s">
        <v>17074</v>
      </c>
      <c r="E255" s="1189" t="s">
        <v>17122</v>
      </c>
      <c r="F255" s="1210">
        <v>166884</v>
      </c>
      <c r="G255" s="1209" t="s">
        <v>17123</v>
      </c>
      <c r="H255" s="1209" t="s">
        <v>15797</v>
      </c>
      <c r="I255" s="1211">
        <v>43686</v>
      </c>
      <c r="J255" s="1211">
        <v>43678</v>
      </c>
      <c r="K255" s="1212"/>
      <c r="L255" s="577"/>
    </row>
    <row r="256" spans="1:12" ht="43.5" customHeight="1" x14ac:dyDescent="0.2">
      <c r="A256" s="1200" t="s">
        <v>17124</v>
      </c>
      <c r="B256" s="1213" t="s">
        <v>17125</v>
      </c>
      <c r="C256" s="1318" t="s">
        <v>17126</v>
      </c>
      <c r="D256" s="1189" t="s">
        <v>17127</v>
      </c>
      <c r="E256" s="1189" t="s">
        <v>17128</v>
      </c>
      <c r="F256" s="1228">
        <v>47958.63</v>
      </c>
      <c r="G256" s="1189" t="s">
        <v>17129</v>
      </c>
      <c r="H256" s="1189" t="s">
        <v>17130</v>
      </c>
      <c r="I256" s="1189" t="s">
        <v>17131</v>
      </c>
      <c r="J256" s="1189" t="s">
        <v>17132</v>
      </c>
      <c r="K256" s="1319"/>
      <c r="L256" s="577"/>
    </row>
    <row r="257" spans="1:14" ht="34.5" customHeight="1" x14ac:dyDescent="0.2">
      <c r="A257" s="1200" t="s">
        <v>17124</v>
      </c>
      <c r="B257" s="1213" t="s">
        <v>17133</v>
      </c>
      <c r="C257" s="1318" t="s">
        <v>17126</v>
      </c>
      <c r="D257" s="1189" t="s">
        <v>17127</v>
      </c>
      <c r="E257" s="1189" t="s">
        <v>17134</v>
      </c>
      <c r="F257" s="1228">
        <v>155765.44</v>
      </c>
      <c r="G257" s="1189" t="s">
        <v>17129</v>
      </c>
      <c r="H257" s="1189" t="s">
        <v>17130</v>
      </c>
      <c r="I257" s="1189" t="s">
        <v>17131</v>
      </c>
      <c r="J257" s="1189" t="s">
        <v>17132</v>
      </c>
      <c r="K257" s="1319"/>
    </row>
    <row r="258" spans="1:14" ht="33" customHeight="1" x14ac:dyDescent="0.2">
      <c r="A258" s="1200" t="s">
        <v>17124</v>
      </c>
      <c r="B258" s="1220" t="s">
        <v>17135</v>
      </c>
      <c r="C258" s="1320" t="s">
        <v>17126</v>
      </c>
      <c r="D258" s="1221" t="s">
        <v>17127</v>
      </c>
      <c r="E258" s="1221" t="s">
        <v>17136</v>
      </c>
      <c r="F258" s="1321">
        <v>18695</v>
      </c>
      <c r="G258" s="1189" t="s">
        <v>17129</v>
      </c>
      <c r="H258" s="1189" t="s">
        <v>17130</v>
      </c>
      <c r="I258" s="1189" t="s">
        <v>17131</v>
      </c>
      <c r="J258" s="1189" t="s">
        <v>17132</v>
      </c>
      <c r="K258" s="1319"/>
    </row>
    <row r="259" spans="1:14" ht="41.25" customHeight="1" x14ac:dyDescent="0.2">
      <c r="A259" s="1200" t="s">
        <v>17124</v>
      </c>
      <c r="B259" s="1213" t="s">
        <v>17137</v>
      </c>
      <c r="C259" s="1318" t="s">
        <v>17138</v>
      </c>
      <c r="D259" s="1189" t="s">
        <v>17127</v>
      </c>
      <c r="E259" s="1189" t="s">
        <v>17139</v>
      </c>
      <c r="F259" s="1228">
        <v>222631.5</v>
      </c>
      <c r="G259" s="1189" t="s">
        <v>17140</v>
      </c>
      <c r="H259" s="1189" t="s">
        <v>17130</v>
      </c>
      <c r="I259" s="1322">
        <v>43679</v>
      </c>
      <c r="J259" s="1322">
        <v>43729</v>
      </c>
      <c r="K259" s="1319"/>
    </row>
    <row r="260" spans="1:14" ht="42" customHeight="1" x14ac:dyDescent="0.2">
      <c r="A260" s="1200" t="s">
        <v>17124</v>
      </c>
      <c r="B260" s="1213" t="s">
        <v>17141</v>
      </c>
      <c r="C260" s="1318" t="s">
        <v>17138</v>
      </c>
      <c r="D260" s="1189" t="s">
        <v>17127</v>
      </c>
      <c r="E260" s="1189" t="s">
        <v>17142</v>
      </c>
      <c r="F260" s="1228">
        <v>142320</v>
      </c>
      <c r="G260" s="1189" t="s">
        <v>17143</v>
      </c>
      <c r="H260" s="1189" t="s">
        <v>17130</v>
      </c>
      <c r="I260" s="1322">
        <v>43647</v>
      </c>
      <c r="J260" s="1322">
        <v>43677</v>
      </c>
      <c r="K260" s="1319"/>
    </row>
    <row r="261" spans="1:14" ht="36" x14ac:dyDescent="0.2">
      <c r="A261" s="1200" t="s">
        <v>17124</v>
      </c>
      <c r="B261" s="1213" t="s">
        <v>17144</v>
      </c>
      <c r="C261" s="1318" t="s">
        <v>17138</v>
      </c>
      <c r="D261" s="1189" t="s">
        <v>17127</v>
      </c>
      <c r="E261" s="1189" t="s">
        <v>17145</v>
      </c>
      <c r="F261" s="1228">
        <v>72015</v>
      </c>
      <c r="G261" s="1189" t="s">
        <v>17146</v>
      </c>
      <c r="H261" s="1189" t="s">
        <v>17130</v>
      </c>
      <c r="I261" s="1322">
        <v>43740</v>
      </c>
      <c r="J261" s="1322">
        <v>43761</v>
      </c>
      <c r="K261" s="1319"/>
    </row>
    <row r="262" spans="1:14" ht="36" x14ac:dyDescent="0.2">
      <c r="A262" s="1200" t="s">
        <v>17124</v>
      </c>
      <c r="B262" s="1213" t="s">
        <v>17147</v>
      </c>
      <c r="C262" s="1318" t="s">
        <v>17138</v>
      </c>
      <c r="D262" s="1189" t="s">
        <v>17127</v>
      </c>
      <c r="E262" s="1189" t="s">
        <v>17148</v>
      </c>
      <c r="F262" s="1228">
        <v>108855</v>
      </c>
      <c r="G262" s="1189" t="s">
        <v>17149</v>
      </c>
      <c r="H262" s="1189" t="s">
        <v>17130</v>
      </c>
      <c r="I262" s="1322">
        <v>43627</v>
      </c>
      <c r="J262" s="1322">
        <v>43644</v>
      </c>
      <c r="K262" s="1319"/>
    </row>
    <row r="263" spans="1:14" ht="36" x14ac:dyDescent="0.2">
      <c r="A263" s="1200" t="s">
        <v>17124</v>
      </c>
      <c r="B263" s="1213" t="s">
        <v>17150</v>
      </c>
      <c r="C263" s="1318" t="s">
        <v>17138</v>
      </c>
      <c r="D263" s="1189" t="s">
        <v>17127</v>
      </c>
      <c r="E263" s="1189" t="s">
        <v>17151</v>
      </c>
      <c r="F263" s="1228">
        <v>75000</v>
      </c>
      <c r="G263" s="1189" t="s">
        <v>17152</v>
      </c>
      <c r="H263" s="1189" t="s">
        <v>17130</v>
      </c>
      <c r="I263" s="1322">
        <v>43651</v>
      </c>
      <c r="J263" s="1322">
        <v>43691</v>
      </c>
      <c r="K263" s="1319"/>
    </row>
    <row r="264" spans="1:14" ht="36" x14ac:dyDescent="0.2">
      <c r="A264" s="1200" t="s">
        <v>17124</v>
      </c>
      <c r="B264" s="1213" t="s">
        <v>17153</v>
      </c>
      <c r="C264" s="1318" t="s">
        <v>17138</v>
      </c>
      <c r="D264" s="1189" t="s">
        <v>17127</v>
      </c>
      <c r="E264" s="1189" t="s">
        <v>17154</v>
      </c>
      <c r="F264" s="1228">
        <v>149670</v>
      </c>
      <c r="G264" s="1189" t="s">
        <v>17143</v>
      </c>
      <c r="H264" s="1189" t="s">
        <v>17130</v>
      </c>
      <c r="I264" s="1322">
        <v>43760</v>
      </c>
      <c r="J264" s="1322">
        <v>43804</v>
      </c>
      <c r="K264" s="1319"/>
    </row>
    <row r="265" spans="1:14" ht="36" x14ac:dyDescent="0.2">
      <c r="A265" s="1200" t="s">
        <v>17124</v>
      </c>
      <c r="B265" s="1213" t="s">
        <v>17155</v>
      </c>
      <c r="C265" s="1318" t="s">
        <v>17138</v>
      </c>
      <c r="D265" s="1189" t="s">
        <v>17127</v>
      </c>
      <c r="E265" s="1189" t="s">
        <v>17156</v>
      </c>
      <c r="F265" s="1228">
        <v>185545</v>
      </c>
      <c r="G265" s="1189" t="s">
        <v>17143</v>
      </c>
      <c r="H265" s="1189" t="s">
        <v>17130</v>
      </c>
      <c r="I265" s="1322">
        <v>43760</v>
      </c>
      <c r="J265" s="1322">
        <v>43809</v>
      </c>
      <c r="K265" s="1319"/>
    </row>
    <row r="266" spans="1:14" ht="41.25" customHeight="1" x14ac:dyDescent="0.2">
      <c r="A266" s="1200" t="s">
        <v>9746</v>
      </c>
      <c r="B266" s="1188" t="s">
        <v>17157</v>
      </c>
      <c r="C266" s="1189" t="s">
        <v>1209</v>
      </c>
      <c r="D266" s="1189" t="s">
        <v>16350</v>
      </c>
      <c r="E266" s="1189" t="s">
        <v>17158</v>
      </c>
      <c r="F266" s="1323">
        <v>198666</v>
      </c>
      <c r="G266" s="1189" t="s">
        <v>17159</v>
      </c>
      <c r="H266" s="1189" t="s">
        <v>16803</v>
      </c>
      <c r="I266" s="1322">
        <v>43932</v>
      </c>
      <c r="J266" s="1322">
        <v>43610</v>
      </c>
      <c r="K266" s="1324"/>
    </row>
    <row r="267" spans="1:14" ht="40.5" customHeight="1" x14ac:dyDescent="0.2">
      <c r="A267" s="1200" t="s">
        <v>9746</v>
      </c>
      <c r="B267" s="1188" t="s">
        <v>17160</v>
      </c>
      <c r="C267" s="1189" t="s">
        <v>1209</v>
      </c>
      <c r="D267" s="1189" t="s">
        <v>16350</v>
      </c>
      <c r="E267" s="1189" t="s">
        <v>17161</v>
      </c>
      <c r="F267" s="1323">
        <v>138800</v>
      </c>
      <c r="G267" s="1189" t="s">
        <v>17162</v>
      </c>
      <c r="H267" s="1189" t="s">
        <v>16803</v>
      </c>
      <c r="I267" s="1218">
        <v>43600</v>
      </c>
      <c r="J267" s="1218">
        <v>43651</v>
      </c>
      <c r="K267" s="1324"/>
    </row>
    <row r="268" spans="1:14" ht="39" customHeight="1" x14ac:dyDescent="0.2">
      <c r="A268" s="1200" t="s">
        <v>9746</v>
      </c>
      <c r="B268" s="1188" t="s">
        <v>17163</v>
      </c>
      <c r="C268" s="1189" t="s">
        <v>1209</v>
      </c>
      <c r="D268" s="1189" t="s">
        <v>16350</v>
      </c>
      <c r="E268" s="1189" t="s">
        <v>17164</v>
      </c>
      <c r="F268" s="1323">
        <f>34372.8+115504.4</f>
        <v>149877.20000000001</v>
      </c>
      <c r="G268" s="1189" t="s">
        <v>17165</v>
      </c>
      <c r="H268" s="1189" t="s">
        <v>16803</v>
      </c>
      <c r="I268" s="1218">
        <v>43594</v>
      </c>
      <c r="J268" s="1218">
        <v>43959</v>
      </c>
      <c r="K268" s="1324"/>
      <c r="M268" s="182"/>
      <c r="N268" s="182"/>
    </row>
    <row r="269" spans="1:14" ht="35.25" customHeight="1" x14ac:dyDescent="0.2">
      <c r="A269" s="1200" t="s">
        <v>9746</v>
      </c>
      <c r="B269" s="1188" t="s">
        <v>17166</v>
      </c>
      <c r="C269" s="1189" t="s">
        <v>1209</v>
      </c>
      <c r="D269" s="1189" t="s">
        <v>16350</v>
      </c>
      <c r="E269" s="1189" t="s">
        <v>17167</v>
      </c>
      <c r="F269" s="1323">
        <v>163000</v>
      </c>
      <c r="G269" s="1189" t="s">
        <v>17159</v>
      </c>
      <c r="H269" s="1189" t="s">
        <v>16803</v>
      </c>
      <c r="I269" s="1218">
        <v>43619</v>
      </c>
      <c r="J269" s="1218">
        <v>43651</v>
      </c>
      <c r="K269" s="1324"/>
      <c r="M269" s="182"/>
      <c r="N269" s="182"/>
    </row>
    <row r="270" spans="1:14" ht="36.75" customHeight="1" x14ac:dyDescent="0.2">
      <c r="A270" s="1200" t="s">
        <v>9746</v>
      </c>
      <c r="B270" s="1188" t="s">
        <v>17168</v>
      </c>
      <c r="C270" s="1189" t="s">
        <v>1209</v>
      </c>
      <c r="D270" s="1189" t="s">
        <v>16350</v>
      </c>
      <c r="E270" s="1189" t="s">
        <v>17169</v>
      </c>
      <c r="F270" s="1323">
        <v>82000</v>
      </c>
      <c r="G270" s="1189" t="s">
        <v>17162</v>
      </c>
      <c r="H270" s="1189" t="s">
        <v>16803</v>
      </c>
      <c r="I270" s="1218">
        <v>43605</v>
      </c>
      <c r="J270" s="1218">
        <v>43637</v>
      </c>
      <c r="K270" s="1324"/>
      <c r="M270" s="182"/>
      <c r="N270" s="182"/>
    </row>
    <row r="271" spans="1:14" ht="53.25" customHeight="1" x14ac:dyDescent="0.2">
      <c r="A271" s="1200" t="s">
        <v>9746</v>
      </c>
      <c r="B271" s="1188" t="s">
        <v>17170</v>
      </c>
      <c r="C271" s="1189" t="s">
        <v>1209</v>
      </c>
      <c r="D271" s="1189" t="s">
        <v>16350</v>
      </c>
      <c r="E271" s="1189" t="s">
        <v>17171</v>
      </c>
      <c r="F271" s="1323">
        <v>311800</v>
      </c>
      <c r="G271" s="1189" t="s">
        <v>17172</v>
      </c>
      <c r="H271" s="1189" t="s">
        <v>16803</v>
      </c>
      <c r="I271" s="1218">
        <v>43704</v>
      </c>
      <c r="J271" s="1218">
        <v>43718</v>
      </c>
      <c r="K271" s="1324"/>
      <c r="M271" s="182"/>
      <c r="N271" s="182"/>
    </row>
    <row r="272" spans="1:14" ht="43.5" customHeight="1" x14ac:dyDescent="0.2">
      <c r="A272" s="1200" t="s">
        <v>9746</v>
      </c>
      <c r="B272" s="1188" t="s">
        <v>17173</v>
      </c>
      <c r="C272" s="1189" t="s">
        <v>1209</v>
      </c>
      <c r="D272" s="1189" t="s">
        <v>16350</v>
      </c>
      <c r="E272" s="1189" t="s">
        <v>17174</v>
      </c>
      <c r="F272" s="1323">
        <v>344000</v>
      </c>
      <c r="G272" s="1189" t="s">
        <v>17175</v>
      </c>
      <c r="H272" s="1189" t="s">
        <v>16803</v>
      </c>
      <c r="I272" s="1218">
        <v>43713</v>
      </c>
      <c r="J272" s="1218">
        <v>43723</v>
      </c>
      <c r="K272" s="1324"/>
      <c r="M272" s="182"/>
      <c r="N272" s="182"/>
    </row>
    <row r="273" spans="1:14" ht="51.75" customHeight="1" x14ac:dyDescent="0.2">
      <c r="A273" s="1200" t="s">
        <v>9746</v>
      </c>
      <c r="B273" s="1188" t="s">
        <v>17176</v>
      </c>
      <c r="C273" s="1189" t="s">
        <v>1209</v>
      </c>
      <c r="D273" s="1189" t="s">
        <v>16350</v>
      </c>
      <c r="E273" s="1189" t="s">
        <v>17177</v>
      </c>
      <c r="F273" s="1325">
        <v>64719</v>
      </c>
      <c r="G273" s="1189" t="s">
        <v>17178</v>
      </c>
      <c r="H273" s="1189" t="s">
        <v>16803</v>
      </c>
      <c r="I273" s="1218">
        <v>43682</v>
      </c>
      <c r="J273" s="1218">
        <v>43732</v>
      </c>
      <c r="K273" s="1324"/>
      <c r="M273" s="182"/>
      <c r="N273" s="182"/>
    </row>
    <row r="274" spans="1:14" ht="50.25" customHeight="1" x14ac:dyDescent="0.2">
      <c r="A274" s="1200" t="s">
        <v>9746</v>
      </c>
      <c r="B274" s="1188" t="s">
        <v>17179</v>
      </c>
      <c r="C274" s="1189" t="s">
        <v>1209</v>
      </c>
      <c r="D274" s="1189" t="s">
        <v>16350</v>
      </c>
      <c r="E274" s="1189" t="s">
        <v>17180</v>
      </c>
      <c r="F274" s="1323">
        <v>130936.5</v>
      </c>
      <c r="G274" s="1189" t="s">
        <v>17181</v>
      </c>
      <c r="H274" s="1189" t="s">
        <v>16803</v>
      </c>
      <c r="I274" s="1218">
        <v>43711</v>
      </c>
      <c r="J274" s="1218">
        <v>44078</v>
      </c>
      <c r="K274" s="1324"/>
      <c r="M274" s="182"/>
      <c r="N274" s="182"/>
    </row>
    <row r="275" spans="1:14" ht="51.75" customHeight="1" x14ac:dyDescent="0.2">
      <c r="A275" s="1200" t="s">
        <v>9746</v>
      </c>
      <c r="B275" s="1188" t="s">
        <v>17182</v>
      </c>
      <c r="C275" s="1189" t="s">
        <v>1209</v>
      </c>
      <c r="D275" s="1189" t="s">
        <v>16350</v>
      </c>
      <c r="E275" s="1189" t="s">
        <v>17183</v>
      </c>
      <c r="F275" s="1323">
        <v>216672</v>
      </c>
      <c r="G275" s="1189" t="s">
        <v>17184</v>
      </c>
      <c r="H275" s="1189" t="s">
        <v>16667</v>
      </c>
      <c r="I275" s="1218">
        <v>43817</v>
      </c>
      <c r="J275" s="1218">
        <v>44196</v>
      </c>
      <c r="K275" s="1326"/>
      <c r="M275" s="182"/>
      <c r="N275" s="182"/>
    </row>
    <row r="276" spans="1:14" ht="47.25" customHeight="1" x14ac:dyDescent="0.2">
      <c r="A276" s="1200" t="s">
        <v>9746</v>
      </c>
      <c r="B276" s="1188" t="s">
        <v>17185</v>
      </c>
      <c r="C276" s="1189" t="s">
        <v>1209</v>
      </c>
      <c r="D276" s="1189" t="s">
        <v>16350</v>
      </c>
      <c r="E276" s="1189" t="s">
        <v>17186</v>
      </c>
      <c r="F276" s="1323">
        <v>87291</v>
      </c>
      <c r="G276" s="1189" t="s">
        <v>17181</v>
      </c>
      <c r="H276" s="1189" t="s">
        <v>16803</v>
      </c>
      <c r="I276" s="1218">
        <v>43689</v>
      </c>
      <c r="J276" s="1218">
        <v>44074</v>
      </c>
      <c r="K276" s="1324"/>
      <c r="M276" s="182"/>
      <c r="N276" s="182"/>
    </row>
    <row r="277" spans="1:14" ht="60" x14ac:dyDescent="0.2">
      <c r="A277" s="1200" t="s">
        <v>9746</v>
      </c>
      <c r="B277" s="1188" t="s">
        <v>17187</v>
      </c>
      <c r="C277" s="1189" t="s">
        <v>1209</v>
      </c>
      <c r="D277" s="1189" t="s">
        <v>16350</v>
      </c>
      <c r="E277" s="1189" t="s">
        <v>17188</v>
      </c>
      <c r="F277" s="1323">
        <v>190320</v>
      </c>
      <c r="G277" s="1189" t="s">
        <v>17189</v>
      </c>
      <c r="H277" s="1189" t="s">
        <v>16803</v>
      </c>
      <c r="I277" s="1218">
        <v>43684</v>
      </c>
      <c r="J277" s="1218">
        <v>44074</v>
      </c>
      <c r="K277" s="1324"/>
      <c r="M277" s="182"/>
      <c r="N277" s="182"/>
    </row>
    <row r="278" spans="1:14" ht="60" customHeight="1" x14ac:dyDescent="0.2">
      <c r="A278" s="1200" t="s">
        <v>9746</v>
      </c>
      <c r="B278" s="1188" t="s">
        <v>17190</v>
      </c>
      <c r="C278" s="1189" t="s">
        <v>1209</v>
      </c>
      <c r="D278" s="1189" t="s">
        <v>16350</v>
      </c>
      <c r="E278" s="1189" t="s">
        <v>17191</v>
      </c>
      <c r="F278" s="1323">
        <v>161040</v>
      </c>
      <c r="G278" s="1189" t="s">
        <v>17192</v>
      </c>
      <c r="H278" s="1189" t="s">
        <v>16803</v>
      </c>
      <c r="I278" s="1218">
        <v>43697</v>
      </c>
      <c r="J278" s="1218">
        <v>44074</v>
      </c>
      <c r="K278" s="1324"/>
    </row>
    <row r="279" spans="1:14" ht="54" customHeight="1" x14ac:dyDescent="0.2">
      <c r="A279" s="1200" t="s">
        <v>9746</v>
      </c>
      <c r="B279" s="1188" t="s">
        <v>17193</v>
      </c>
      <c r="C279" s="1189" t="s">
        <v>1209</v>
      </c>
      <c r="D279" s="1189" t="s">
        <v>16350</v>
      </c>
      <c r="E279" s="1189" t="s">
        <v>17194</v>
      </c>
      <c r="F279" s="1323">
        <v>181536</v>
      </c>
      <c r="G279" s="1189" t="s">
        <v>17195</v>
      </c>
      <c r="H279" s="1189" t="s">
        <v>16803</v>
      </c>
      <c r="I279" s="1218">
        <v>43686</v>
      </c>
      <c r="J279" s="1218">
        <v>44074</v>
      </c>
      <c r="K279" s="1324"/>
    </row>
    <row r="280" spans="1:14" ht="48" x14ac:dyDescent="0.2">
      <c r="A280" s="1200" t="s">
        <v>9746</v>
      </c>
      <c r="B280" s="1188" t="s">
        <v>17196</v>
      </c>
      <c r="C280" s="1189" t="s">
        <v>1209</v>
      </c>
      <c r="D280" s="1189" t="s">
        <v>16350</v>
      </c>
      <c r="E280" s="1189" t="s">
        <v>17197</v>
      </c>
      <c r="F280" s="1323">
        <v>35136</v>
      </c>
      <c r="G280" s="1189" t="s">
        <v>17198</v>
      </c>
      <c r="H280" s="1189" t="s">
        <v>16667</v>
      </c>
      <c r="I280" s="1218">
        <v>43798</v>
      </c>
      <c r="J280" s="1218">
        <v>44165</v>
      </c>
      <c r="K280" s="1324"/>
    </row>
    <row r="281" spans="1:14" ht="46.5" customHeight="1" x14ac:dyDescent="0.2">
      <c r="A281" s="1200" t="s">
        <v>9746</v>
      </c>
      <c r="B281" s="1188" t="s">
        <v>17199</v>
      </c>
      <c r="C281" s="1189" t="s">
        <v>1209</v>
      </c>
      <c r="D281" s="1189" t="s">
        <v>16350</v>
      </c>
      <c r="E281" s="1189" t="s">
        <v>17200</v>
      </c>
      <c r="F281" s="1323">
        <v>58560</v>
      </c>
      <c r="G281" s="1189" t="s">
        <v>17201</v>
      </c>
      <c r="H281" s="1189" t="s">
        <v>16667</v>
      </c>
      <c r="I281" s="1218">
        <v>43790</v>
      </c>
      <c r="J281" s="1218">
        <v>44165</v>
      </c>
      <c r="K281" s="1324"/>
    </row>
    <row r="282" spans="1:14" ht="53.25" customHeight="1" x14ac:dyDescent="0.2">
      <c r="A282" s="1200" t="s">
        <v>9746</v>
      </c>
      <c r="B282" s="1188" t="s">
        <v>17202</v>
      </c>
      <c r="C282" s="1189" t="s">
        <v>1209</v>
      </c>
      <c r="D282" s="1189" t="s">
        <v>16350</v>
      </c>
      <c r="E282" s="1189" t="s">
        <v>17203</v>
      </c>
      <c r="F282" s="1323">
        <v>161040</v>
      </c>
      <c r="G282" s="1189" t="s">
        <v>17204</v>
      </c>
      <c r="H282" s="1189" t="s">
        <v>16803</v>
      </c>
      <c r="I282" s="1218">
        <v>43693</v>
      </c>
      <c r="J282" s="1218">
        <v>44074</v>
      </c>
      <c r="K282" s="1324" t="s">
        <v>17205</v>
      </c>
      <c r="L282" s="182"/>
    </row>
    <row r="283" spans="1:14" ht="54.75" customHeight="1" x14ac:dyDescent="0.2">
      <c r="A283" s="1200" t="s">
        <v>9746</v>
      </c>
      <c r="B283" s="1188" t="s">
        <v>17206</v>
      </c>
      <c r="C283" s="1189" t="s">
        <v>1209</v>
      </c>
      <c r="D283" s="1189" t="s">
        <v>16350</v>
      </c>
      <c r="E283" s="1189" t="s">
        <v>17207</v>
      </c>
      <c r="F283" s="1323">
        <v>199104</v>
      </c>
      <c r="G283" s="1189" t="s">
        <v>17204</v>
      </c>
      <c r="H283" s="1189" t="s">
        <v>16803</v>
      </c>
      <c r="I283" s="1218">
        <v>43693</v>
      </c>
      <c r="J283" s="1218">
        <v>44074</v>
      </c>
      <c r="K283" s="1324"/>
      <c r="L283" s="182"/>
    </row>
    <row r="284" spans="1:14" ht="48" customHeight="1" x14ac:dyDescent="0.2">
      <c r="A284" s="1200" t="s">
        <v>9746</v>
      </c>
      <c r="B284" s="1188" t="s">
        <v>17208</v>
      </c>
      <c r="C284" s="1189" t="s">
        <v>1209</v>
      </c>
      <c r="D284" s="1189" t="s">
        <v>16350</v>
      </c>
      <c r="E284" s="1189" t="s">
        <v>17209</v>
      </c>
      <c r="F284" s="1323">
        <v>38950</v>
      </c>
      <c r="G284" s="1189" t="s">
        <v>17210</v>
      </c>
      <c r="H284" s="1189" t="s">
        <v>16803</v>
      </c>
      <c r="I284" s="1218">
        <v>43798</v>
      </c>
      <c r="J284" s="1218">
        <v>43809</v>
      </c>
      <c r="K284" s="1324"/>
      <c r="L284" s="182"/>
    </row>
    <row r="285" spans="1:14" ht="48" x14ac:dyDescent="0.2">
      <c r="A285" s="1200" t="s">
        <v>9746</v>
      </c>
      <c r="B285" s="1188" t="s">
        <v>17211</v>
      </c>
      <c r="C285" s="1189" t="s">
        <v>1209</v>
      </c>
      <c r="D285" s="1189" t="s">
        <v>16350</v>
      </c>
      <c r="E285" s="1189" t="s">
        <v>17212</v>
      </c>
      <c r="F285" s="1323">
        <f>292800+209498.4</f>
        <v>502298.4</v>
      </c>
      <c r="G285" s="1189" t="s">
        <v>17213</v>
      </c>
      <c r="H285" s="1189" t="s">
        <v>16803</v>
      </c>
      <c r="I285" s="1189" t="s">
        <v>17214</v>
      </c>
      <c r="J285" s="1189" t="s">
        <v>17215</v>
      </c>
      <c r="K285" s="1324"/>
      <c r="L285" s="182"/>
    </row>
    <row r="286" spans="1:14" ht="47.25" customHeight="1" x14ac:dyDescent="0.2">
      <c r="A286" s="1200" t="s">
        <v>9746</v>
      </c>
      <c r="B286" s="1188" t="s">
        <v>17216</v>
      </c>
      <c r="C286" s="1189" t="s">
        <v>1209</v>
      </c>
      <c r="D286" s="1189" t="s">
        <v>16350</v>
      </c>
      <c r="E286" s="1189" t="s">
        <v>17217</v>
      </c>
      <c r="F286" s="1323">
        <v>450487.44</v>
      </c>
      <c r="G286" s="1189" t="s">
        <v>17204</v>
      </c>
      <c r="H286" s="1189" t="s">
        <v>16667</v>
      </c>
      <c r="I286" s="1218">
        <v>43783</v>
      </c>
      <c r="J286" s="1218">
        <v>44165</v>
      </c>
      <c r="K286" s="1324"/>
      <c r="L286" s="182"/>
    </row>
    <row r="287" spans="1:14" ht="42" customHeight="1" x14ac:dyDescent="0.2">
      <c r="A287" s="1200" t="s">
        <v>9746</v>
      </c>
      <c r="B287" s="1188" t="s">
        <v>17218</v>
      </c>
      <c r="C287" s="1189" t="s">
        <v>1209</v>
      </c>
      <c r="D287" s="1189" t="s">
        <v>16350</v>
      </c>
      <c r="E287" s="1189" t="s">
        <v>17219</v>
      </c>
      <c r="F287" s="1323">
        <v>644357.64</v>
      </c>
      <c r="G287" s="1189" t="s">
        <v>17220</v>
      </c>
      <c r="H287" s="1189" t="s">
        <v>16667</v>
      </c>
      <c r="I287" s="1218">
        <v>43788</v>
      </c>
      <c r="J287" s="1218">
        <v>44165</v>
      </c>
      <c r="K287" s="1324"/>
      <c r="L287" s="182"/>
    </row>
    <row r="288" spans="1:14" ht="36" x14ac:dyDescent="0.2">
      <c r="A288" s="1200" t="s">
        <v>9746</v>
      </c>
      <c r="B288" s="1317" t="s">
        <v>17221</v>
      </c>
      <c r="C288" s="1310" t="s">
        <v>16420</v>
      </c>
      <c r="D288" s="1310" t="s">
        <v>16350</v>
      </c>
      <c r="E288" s="1310" t="s">
        <v>17222</v>
      </c>
      <c r="F288" s="1327">
        <v>63000</v>
      </c>
      <c r="G288" s="1189" t="s">
        <v>17223</v>
      </c>
      <c r="H288" s="1189" t="s">
        <v>16803</v>
      </c>
      <c r="I288" s="1218">
        <v>43643</v>
      </c>
      <c r="J288" s="1218">
        <v>44008</v>
      </c>
      <c r="K288" s="1324"/>
      <c r="L288" s="182"/>
    </row>
    <row r="289" spans="1:12" ht="36" x14ac:dyDescent="0.2">
      <c r="A289" s="1200" t="s">
        <v>9746</v>
      </c>
      <c r="B289" s="1188" t="s">
        <v>17224</v>
      </c>
      <c r="C289" s="1189" t="s">
        <v>16420</v>
      </c>
      <c r="D289" s="1189" t="s">
        <v>16350</v>
      </c>
      <c r="E289" s="1189" t="s">
        <v>17225</v>
      </c>
      <c r="F289" s="1323">
        <v>63600</v>
      </c>
      <c r="G289" s="1189" t="s">
        <v>17226</v>
      </c>
      <c r="H289" s="1189" t="s">
        <v>16803</v>
      </c>
      <c r="I289" s="1218">
        <v>43643</v>
      </c>
      <c r="J289" s="1218">
        <v>44012</v>
      </c>
      <c r="K289" s="1324"/>
      <c r="L289" s="182"/>
    </row>
    <row r="290" spans="1:12" ht="36" x14ac:dyDescent="0.2">
      <c r="A290" s="1200" t="s">
        <v>9746</v>
      </c>
      <c r="B290" s="1188" t="s">
        <v>17227</v>
      </c>
      <c r="C290" s="1189" t="s">
        <v>16837</v>
      </c>
      <c r="D290" s="1189" t="s">
        <v>16350</v>
      </c>
      <c r="E290" s="1189" t="s">
        <v>17228</v>
      </c>
      <c r="F290" s="1323">
        <v>45115.5</v>
      </c>
      <c r="G290" s="1189" t="s">
        <v>17229</v>
      </c>
      <c r="H290" s="1189" t="s">
        <v>16803</v>
      </c>
      <c r="I290" s="1218">
        <v>43588</v>
      </c>
      <c r="J290" s="1218">
        <v>43590</v>
      </c>
      <c r="K290" s="1324"/>
      <c r="L290" s="182"/>
    </row>
    <row r="291" spans="1:12" ht="42" customHeight="1" x14ac:dyDescent="0.2">
      <c r="A291" s="1200" t="s">
        <v>9746</v>
      </c>
      <c r="B291" s="1188" t="s">
        <v>17230</v>
      </c>
      <c r="C291" s="1189" t="s">
        <v>16837</v>
      </c>
      <c r="D291" s="1189" t="s">
        <v>16350</v>
      </c>
      <c r="E291" s="1189" t="s">
        <v>17231</v>
      </c>
      <c r="F291" s="1323">
        <v>50640</v>
      </c>
      <c r="G291" s="1189" t="s">
        <v>17175</v>
      </c>
      <c r="H291" s="1189" t="s">
        <v>16803</v>
      </c>
      <c r="I291" s="1218">
        <v>43726</v>
      </c>
      <c r="J291" s="1218">
        <v>44095</v>
      </c>
      <c r="K291" s="1324"/>
      <c r="L291" s="182"/>
    </row>
    <row r="292" spans="1:12" ht="43.5" customHeight="1" x14ac:dyDescent="0.2">
      <c r="A292" s="1200" t="s">
        <v>17232</v>
      </c>
      <c r="B292" s="1188" t="s">
        <v>17233</v>
      </c>
      <c r="C292" s="1209" t="s">
        <v>16837</v>
      </c>
      <c r="D292" s="1209" t="s">
        <v>16350</v>
      </c>
      <c r="E292" s="1209" t="s">
        <v>17234</v>
      </c>
      <c r="F292" s="1210">
        <v>47085</v>
      </c>
      <c r="G292" s="1209" t="s">
        <v>17235</v>
      </c>
      <c r="H292" s="1209" t="s">
        <v>16803</v>
      </c>
      <c r="I292" s="1211">
        <v>43670</v>
      </c>
      <c r="J292" s="1211">
        <v>43677</v>
      </c>
      <c r="K292" s="1328"/>
      <c r="L292" s="182"/>
    </row>
    <row r="293" spans="1:12" ht="24" x14ac:dyDescent="0.2">
      <c r="A293" s="1200" t="s">
        <v>17232</v>
      </c>
      <c r="B293" s="1275" t="s">
        <v>17236</v>
      </c>
      <c r="C293" s="1252" t="s">
        <v>16837</v>
      </c>
      <c r="D293" s="1252" t="s">
        <v>16350</v>
      </c>
      <c r="E293" s="1252" t="s">
        <v>17237</v>
      </c>
      <c r="F293" s="1329">
        <v>62803.7</v>
      </c>
      <c r="G293" s="1209" t="s">
        <v>17235</v>
      </c>
      <c r="H293" s="1209" t="s">
        <v>16803</v>
      </c>
      <c r="I293" s="1211">
        <v>43727</v>
      </c>
      <c r="J293" s="1211">
        <v>43731</v>
      </c>
      <c r="K293" s="1328"/>
      <c r="L293" s="182"/>
    </row>
    <row r="294" spans="1:12" ht="72" x14ac:dyDescent="0.2">
      <c r="A294" s="1200" t="s">
        <v>17232</v>
      </c>
      <c r="B294" s="1188" t="s">
        <v>17238</v>
      </c>
      <c r="C294" s="1209" t="s">
        <v>1209</v>
      </c>
      <c r="D294" s="1209" t="s">
        <v>16350</v>
      </c>
      <c r="E294" s="1209" t="s">
        <v>17239</v>
      </c>
      <c r="F294" s="1210">
        <v>397000</v>
      </c>
      <c r="G294" s="1209" t="s">
        <v>17240</v>
      </c>
      <c r="H294" s="1209" t="s">
        <v>16803</v>
      </c>
      <c r="I294" s="1211">
        <v>43803</v>
      </c>
      <c r="J294" s="1211">
        <v>43825</v>
      </c>
      <c r="K294" s="1328"/>
      <c r="L294" s="182"/>
    </row>
    <row r="295" spans="1:12" ht="27.75" customHeight="1" x14ac:dyDescent="0.2">
      <c r="A295" s="1200" t="s">
        <v>17232</v>
      </c>
      <c r="B295" s="1188" t="s">
        <v>17241</v>
      </c>
      <c r="C295" s="1209" t="s">
        <v>1209</v>
      </c>
      <c r="D295" s="1209" t="s">
        <v>16350</v>
      </c>
      <c r="E295" s="1209" t="s">
        <v>17242</v>
      </c>
      <c r="F295" s="1210">
        <v>130000</v>
      </c>
      <c r="G295" s="1209" t="s">
        <v>17243</v>
      </c>
      <c r="H295" s="1209" t="s">
        <v>16803</v>
      </c>
      <c r="I295" s="1211">
        <v>43774</v>
      </c>
      <c r="J295" s="1211">
        <v>43790</v>
      </c>
      <c r="K295" s="1328"/>
      <c r="L295" s="182"/>
    </row>
    <row r="296" spans="1:12" ht="31.5" customHeight="1" x14ac:dyDescent="0.2">
      <c r="A296" s="1200" t="s">
        <v>17232</v>
      </c>
      <c r="B296" s="1188" t="s">
        <v>17244</v>
      </c>
      <c r="C296" s="1209" t="s">
        <v>1209</v>
      </c>
      <c r="D296" s="1209" t="s">
        <v>16350</v>
      </c>
      <c r="E296" s="1209" t="s">
        <v>17245</v>
      </c>
      <c r="F296" s="1210">
        <v>327354.09999999998</v>
      </c>
      <c r="G296" s="1209" t="s">
        <v>17246</v>
      </c>
      <c r="H296" s="1209" t="s">
        <v>16803</v>
      </c>
      <c r="I296" s="1211">
        <v>43776</v>
      </c>
      <c r="J296" s="1211">
        <v>43797</v>
      </c>
      <c r="K296" s="1328"/>
      <c r="L296" s="182"/>
    </row>
    <row r="297" spans="1:12" ht="33.75" customHeight="1" x14ac:dyDescent="0.2">
      <c r="A297" s="1200" t="s">
        <v>17232</v>
      </c>
      <c r="B297" s="1188" t="s">
        <v>17247</v>
      </c>
      <c r="C297" s="1209" t="s">
        <v>1209</v>
      </c>
      <c r="D297" s="1209" t="s">
        <v>16350</v>
      </c>
      <c r="E297" s="1209" t="s">
        <v>17248</v>
      </c>
      <c r="F297" s="1210">
        <v>421085</v>
      </c>
      <c r="G297" s="1209" t="s">
        <v>17249</v>
      </c>
      <c r="H297" s="1209" t="s">
        <v>16803</v>
      </c>
      <c r="I297" s="1211">
        <v>43788</v>
      </c>
      <c r="J297" s="1211">
        <v>43812</v>
      </c>
      <c r="K297" s="1328"/>
      <c r="L297" s="182"/>
    </row>
    <row r="298" spans="1:12" ht="27" customHeight="1" thickBot="1" x14ac:dyDescent="0.25">
      <c r="A298" s="1200" t="s">
        <v>17232</v>
      </c>
      <c r="B298" s="1188" t="s">
        <v>17250</v>
      </c>
      <c r="C298" s="1209" t="s">
        <v>1209</v>
      </c>
      <c r="D298" s="1209" t="s">
        <v>16350</v>
      </c>
      <c r="E298" s="1209" t="s">
        <v>17251</v>
      </c>
      <c r="F298" s="1210">
        <v>47999.44</v>
      </c>
      <c r="G298" s="1209" t="s">
        <v>17252</v>
      </c>
      <c r="H298" s="1209" t="s">
        <v>16803</v>
      </c>
      <c r="I298" s="1211">
        <v>43791</v>
      </c>
      <c r="J298" s="1211">
        <v>43793</v>
      </c>
      <c r="K298" s="1328"/>
      <c r="L298" s="408"/>
    </row>
    <row r="299" spans="1:12" ht="17.25" thickBot="1" x14ac:dyDescent="0.25">
      <c r="B299" s="1179"/>
      <c r="C299" s="1180"/>
      <c r="D299" s="1180"/>
      <c r="E299" s="1179" t="s">
        <v>17253</v>
      </c>
      <c r="F299" s="1180"/>
      <c r="G299" s="1180"/>
      <c r="H299" s="1180"/>
      <c r="I299" s="1180"/>
      <c r="J299" s="1180"/>
      <c r="K299" s="1180"/>
      <c r="L299" s="182"/>
    </row>
    <row r="300" spans="1:12" s="576" customFormat="1" ht="24" x14ac:dyDescent="0.2">
      <c r="A300" s="1181" t="s">
        <v>1707</v>
      </c>
      <c r="B300" s="1188" t="s">
        <v>17254</v>
      </c>
      <c r="C300" s="1189" t="s">
        <v>17255</v>
      </c>
      <c r="D300" s="1188" t="s">
        <v>16350</v>
      </c>
      <c r="E300" s="1188"/>
      <c r="F300" s="1190">
        <v>1696165.7900000003</v>
      </c>
      <c r="G300" s="1189"/>
      <c r="H300" s="1191" t="s">
        <v>1692</v>
      </c>
      <c r="I300" s="1192"/>
      <c r="J300" s="1191"/>
      <c r="K300" s="1191" t="s">
        <v>16625</v>
      </c>
      <c r="L300" s="1193" t="s">
        <v>17256</v>
      </c>
    </row>
    <row r="301" spans="1:12" s="576" customFormat="1" ht="24" x14ac:dyDescent="0.2">
      <c r="A301" s="1181" t="s">
        <v>1707</v>
      </c>
      <c r="B301" s="1188" t="s">
        <v>17257</v>
      </c>
      <c r="C301" s="1189" t="s">
        <v>17255</v>
      </c>
      <c r="D301" s="1188" t="s">
        <v>16350</v>
      </c>
      <c r="E301" s="1188"/>
      <c r="F301" s="1190" t="s">
        <v>17258</v>
      </c>
      <c r="G301" s="1189"/>
      <c r="H301" s="1191" t="s">
        <v>1692</v>
      </c>
      <c r="I301" s="1192"/>
      <c r="J301" s="1191"/>
      <c r="K301" s="1191"/>
      <c r="L301" s="1193" t="s">
        <v>17256</v>
      </c>
    </row>
    <row r="302" spans="1:12" s="576" customFormat="1" ht="31.5" customHeight="1" x14ac:dyDescent="0.2">
      <c r="A302" s="1181" t="s">
        <v>1707</v>
      </c>
      <c r="B302" s="1188" t="s">
        <v>17259</v>
      </c>
      <c r="C302" s="1189" t="s">
        <v>17255</v>
      </c>
      <c r="D302" s="1188" t="s">
        <v>16350</v>
      </c>
      <c r="E302" s="1188"/>
      <c r="F302" s="1190">
        <v>1750000</v>
      </c>
      <c r="G302" s="1189"/>
      <c r="H302" s="1191" t="s">
        <v>1692</v>
      </c>
      <c r="I302" s="1192"/>
      <c r="J302" s="1191"/>
      <c r="K302" s="1191"/>
      <c r="L302" s="1193" t="s">
        <v>17256</v>
      </c>
    </row>
    <row r="303" spans="1:12" s="576" customFormat="1" ht="25.5" customHeight="1" x14ac:dyDescent="0.2">
      <c r="A303" s="1181" t="s">
        <v>1707</v>
      </c>
      <c r="B303" s="1188" t="s">
        <v>17260</v>
      </c>
      <c r="C303" s="1189" t="s">
        <v>17255</v>
      </c>
      <c r="D303" s="1188" t="s">
        <v>16350</v>
      </c>
      <c r="E303" s="1188"/>
      <c r="F303" s="1190">
        <v>35000</v>
      </c>
      <c r="G303" s="1189"/>
      <c r="H303" s="1191" t="s">
        <v>1692</v>
      </c>
      <c r="I303" s="1192"/>
      <c r="J303" s="1191"/>
      <c r="K303" s="1191"/>
      <c r="L303" s="1193" t="s">
        <v>17256</v>
      </c>
    </row>
    <row r="304" spans="1:12" s="576" customFormat="1" ht="48" x14ac:dyDescent="0.2">
      <c r="A304" s="1181" t="s">
        <v>1707</v>
      </c>
      <c r="B304" s="1188" t="s">
        <v>17261</v>
      </c>
      <c r="C304" s="1189" t="s">
        <v>16420</v>
      </c>
      <c r="D304" s="1188" t="s">
        <v>16350</v>
      </c>
      <c r="E304" s="1188" t="s">
        <v>17262</v>
      </c>
      <c r="F304" s="1190">
        <v>315820.44</v>
      </c>
      <c r="G304" s="1189" t="s">
        <v>548</v>
      </c>
      <c r="H304" s="1191" t="s">
        <v>1692</v>
      </c>
      <c r="I304" s="1192">
        <v>43886</v>
      </c>
      <c r="J304" s="1191"/>
      <c r="K304" s="1191" t="s">
        <v>17263</v>
      </c>
      <c r="L304" s="1193" t="s">
        <v>17256</v>
      </c>
    </row>
    <row r="305" spans="1:12" s="576" customFormat="1" ht="24" x14ac:dyDescent="0.2">
      <c r="A305" s="1181" t="s">
        <v>1707</v>
      </c>
      <c r="B305" s="1188" t="s">
        <v>17264</v>
      </c>
      <c r="C305" s="1189" t="s">
        <v>17255</v>
      </c>
      <c r="D305" s="1188" t="s">
        <v>16350</v>
      </c>
      <c r="E305" s="1188"/>
      <c r="F305" s="1190">
        <v>275580.27999999997</v>
      </c>
      <c r="G305" s="1189"/>
      <c r="H305" s="1191" t="s">
        <v>1692</v>
      </c>
      <c r="I305" s="1192"/>
      <c r="J305" s="1191"/>
      <c r="K305" s="1191"/>
      <c r="L305" s="1193" t="s">
        <v>17256</v>
      </c>
    </row>
    <row r="306" spans="1:12" s="576" customFormat="1" ht="24" x14ac:dyDescent="0.2">
      <c r="A306" s="1181" t="s">
        <v>1707</v>
      </c>
      <c r="B306" s="1188" t="s">
        <v>17265</v>
      </c>
      <c r="C306" s="1189" t="s">
        <v>1209</v>
      </c>
      <c r="D306" s="1188" t="s">
        <v>16350</v>
      </c>
      <c r="E306" s="1188"/>
      <c r="F306" s="1190">
        <v>45717</v>
      </c>
      <c r="G306" s="1189"/>
      <c r="H306" s="1191" t="s">
        <v>1692</v>
      </c>
      <c r="I306" s="1192"/>
      <c r="J306" s="1191"/>
      <c r="K306" s="1191"/>
      <c r="L306" s="1193" t="s">
        <v>17256</v>
      </c>
    </row>
    <row r="307" spans="1:12" s="576" customFormat="1" ht="48" x14ac:dyDescent="0.2">
      <c r="A307" s="1181" t="s">
        <v>1707</v>
      </c>
      <c r="B307" s="1188" t="s">
        <v>17266</v>
      </c>
      <c r="C307" s="1189" t="s">
        <v>16420</v>
      </c>
      <c r="D307" s="1188" t="s">
        <v>16350</v>
      </c>
      <c r="E307" s="1188" t="s">
        <v>17267</v>
      </c>
      <c r="F307" s="1190">
        <v>920000</v>
      </c>
      <c r="G307" s="1189" t="s">
        <v>17268</v>
      </c>
      <c r="H307" s="1191" t="s">
        <v>1692</v>
      </c>
      <c r="I307" s="1192">
        <v>43852</v>
      </c>
      <c r="J307" s="1191"/>
      <c r="K307" s="1191" t="s">
        <v>17269</v>
      </c>
      <c r="L307" s="1193" t="s">
        <v>17256</v>
      </c>
    </row>
    <row r="308" spans="1:12" s="576" customFormat="1" ht="84" x14ac:dyDescent="0.2">
      <c r="A308" s="1181" t="s">
        <v>1707</v>
      </c>
      <c r="B308" s="1188" t="s">
        <v>17270</v>
      </c>
      <c r="C308" s="1189" t="s">
        <v>16420</v>
      </c>
      <c r="D308" s="1188" t="s">
        <v>16350</v>
      </c>
      <c r="E308" s="1188" t="s">
        <v>17271</v>
      </c>
      <c r="F308" s="1190">
        <v>50000</v>
      </c>
      <c r="G308" s="1189" t="s">
        <v>17272</v>
      </c>
      <c r="H308" s="1191" t="s">
        <v>1692</v>
      </c>
      <c r="I308" s="1192"/>
      <c r="J308" s="1191"/>
      <c r="K308" s="1191" t="s">
        <v>17273</v>
      </c>
      <c r="L308" s="1193" t="s">
        <v>17256</v>
      </c>
    </row>
    <row r="309" spans="1:12" s="576" customFormat="1" ht="84" x14ac:dyDescent="0.2">
      <c r="A309" s="1181" t="s">
        <v>1707</v>
      </c>
      <c r="B309" s="1188" t="s">
        <v>17274</v>
      </c>
      <c r="C309" s="1189" t="s">
        <v>16420</v>
      </c>
      <c r="D309" s="1188" t="s">
        <v>16350</v>
      </c>
      <c r="E309" s="1188" t="s">
        <v>17275</v>
      </c>
      <c r="F309" s="1190">
        <v>50000</v>
      </c>
      <c r="G309" s="1189" t="s">
        <v>17272</v>
      </c>
      <c r="H309" s="1191" t="s">
        <v>1692</v>
      </c>
      <c r="I309" s="1192">
        <v>43899</v>
      </c>
      <c r="J309" s="1191"/>
      <c r="K309" s="1191" t="s">
        <v>17276</v>
      </c>
      <c r="L309" s="1193" t="s">
        <v>17256</v>
      </c>
    </row>
    <row r="310" spans="1:12" s="576" customFormat="1" ht="72" x14ac:dyDescent="0.2">
      <c r="A310" s="1181" t="s">
        <v>1707</v>
      </c>
      <c r="B310" s="1188" t="s">
        <v>17277</v>
      </c>
      <c r="C310" s="1189" t="s">
        <v>16502</v>
      </c>
      <c r="D310" s="1188" t="s">
        <v>16350</v>
      </c>
      <c r="E310" s="1188" t="s">
        <v>17278</v>
      </c>
      <c r="F310" s="1190">
        <v>470185.54</v>
      </c>
      <c r="G310" s="1189" t="s">
        <v>17279</v>
      </c>
      <c r="H310" s="1191" t="s">
        <v>1692</v>
      </c>
      <c r="I310" s="1192"/>
      <c r="J310" s="1191"/>
      <c r="K310" s="1191" t="s">
        <v>17280</v>
      </c>
      <c r="L310" s="1193" t="s">
        <v>17256</v>
      </c>
    </row>
    <row r="311" spans="1:12" s="576" customFormat="1" ht="72" x14ac:dyDescent="0.2">
      <c r="A311" s="1181" t="s">
        <v>1707</v>
      </c>
      <c r="B311" s="1188" t="s">
        <v>17281</v>
      </c>
      <c r="C311" s="1189" t="s">
        <v>1209</v>
      </c>
      <c r="D311" s="1188" t="s">
        <v>16350</v>
      </c>
      <c r="E311" s="1188" t="s">
        <v>17278</v>
      </c>
      <c r="F311" s="1190">
        <v>303173.56</v>
      </c>
      <c r="G311" s="1189" t="s">
        <v>17282</v>
      </c>
      <c r="H311" s="1191" t="s">
        <v>1692</v>
      </c>
      <c r="I311" s="1192"/>
      <c r="J311" s="1191"/>
      <c r="K311" s="1191" t="s">
        <v>17283</v>
      </c>
      <c r="L311" s="1193" t="s">
        <v>17256</v>
      </c>
    </row>
    <row r="312" spans="1:12" s="576" customFormat="1" ht="72" x14ac:dyDescent="0.2">
      <c r="A312" s="1181" t="s">
        <v>1707</v>
      </c>
      <c r="B312" s="1188" t="s">
        <v>17284</v>
      </c>
      <c r="C312" s="1189" t="s">
        <v>16420</v>
      </c>
      <c r="D312" s="1188" t="s">
        <v>16350</v>
      </c>
      <c r="E312" s="1188" t="s">
        <v>17285</v>
      </c>
      <c r="F312" s="1190">
        <v>8505466.6999999993</v>
      </c>
      <c r="G312" s="1195" t="s">
        <v>17286</v>
      </c>
      <c r="H312" s="1191" t="s">
        <v>1692</v>
      </c>
      <c r="I312" s="1196" t="s">
        <v>17287</v>
      </c>
      <c r="J312" s="1191"/>
      <c r="K312" s="1191" t="s">
        <v>17288</v>
      </c>
      <c r="L312" s="1193" t="s">
        <v>17256</v>
      </c>
    </row>
    <row r="313" spans="1:12" s="576" customFormat="1" ht="72" x14ac:dyDescent="0.2">
      <c r="A313" s="1181" t="s">
        <v>1707</v>
      </c>
      <c r="B313" s="1188" t="s">
        <v>17289</v>
      </c>
      <c r="C313" s="1189" t="s">
        <v>16420</v>
      </c>
      <c r="D313" s="1188" t="s">
        <v>16350</v>
      </c>
      <c r="E313" s="1188" t="s">
        <v>17290</v>
      </c>
      <c r="F313" s="1190">
        <v>1010492.75</v>
      </c>
      <c r="G313" s="1189" t="s">
        <v>17291</v>
      </c>
      <c r="H313" s="1191" t="s">
        <v>1692</v>
      </c>
      <c r="I313" s="1192">
        <v>44057</v>
      </c>
      <c r="J313" s="1191"/>
      <c r="K313" s="1191" t="s">
        <v>17292</v>
      </c>
      <c r="L313" s="1193" t="s">
        <v>17256</v>
      </c>
    </row>
    <row r="314" spans="1:12" s="576" customFormat="1" ht="72" x14ac:dyDescent="0.2">
      <c r="A314" s="1181" t="s">
        <v>1707</v>
      </c>
      <c r="B314" s="1188" t="s">
        <v>17293</v>
      </c>
      <c r="C314" s="1189" t="s">
        <v>17255</v>
      </c>
      <c r="D314" s="1188" t="s">
        <v>16350</v>
      </c>
      <c r="E314" s="1188"/>
      <c r="F314" s="1190">
        <v>678309.7</v>
      </c>
      <c r="G314" s="1189" t="s">
        <v>17294</v>
      </c>
      <c r="H314" s="1191" t="s">
        <v>1692</v>
      </c>
      <c r="I314" s="1192">
        <v>44063</v>
      </c>
      <c r="J314" s="1191"/>
      <c r="K314" s="1191"/>
      <c r="L314" s="1193" t="s">
        <v>17256</v>
      </c>
    </row>
    <row r="315" spans="1:12" s="576" customFormat="1" ht="48" x14ac:dyDescent="0.2">
      <c r="A315" s="1181" t="s">
        <v>1707</v>
      </c>
      <c r="B315" s="1188" t="s">
        <v>17295</v>
      </c>
      <c r="C315" s="1189" t="s">
        <v>16420</v>
      </c>
      <c r="D315" s="1188" t="s">
        <v>16350</v>
      </c>
      <c r="E315" s="1188" t="s">
        <v>17296</v>
      </c>
      <c r="F315" s="1190">
        <v>867500</v>
      </c>
      <c r="G315" s="1189"/>
      <c r="H315" s="1191" t="s">
        <v>1692</v>
      </c>
      <c r="I315" s="1192"/>
      <c r="J315" s="1191"/>
      <c r="K315" s="1191"/>
      <c r="L315" s="1193" t="s">
        <v>17256</v>
      </c>
    </row>
    <row r="316" spans="1:12" s="576" customFormat="1" ht="60" x14ac:dyDescent="0.2">
      <c r="A316" s="1181" t="s">
        <v>1707</v>
      </c>
      <c r="B316" s="1188" t="s">
        <v>17297</v>
      </c>
      <c r="C316" s="1189" t="s">
        <v>16420</v>
      </c>
      <c r="D316" s="1188" t="s">
        <v>16350</v>
      </c>
      <c r="E316" s="1188" t="s">
        <v>17298</v>
      </c>
      <c r="F316" s="1190">
        <v>1313353.6000000001</v>
      </c>
      <c r="G316" s="1189" t="s">
        <v>17299</v>
      </c>
      <c r="H316" s="1191" t="s">
        <v>1692</v>
      </c>
      <c r="I316" s="1192">
        <v>44060</v>
      </c>
      <c r="J316" s="1191"/>
      <c r="K316" s="1191" t="s">
        <v>17300</v>
      </c>
      <c r="L316" s="1193" t="s">
        <v>17256</v>
      </c>
    </row>
    <row r="317" spans="1:12" s="576" customFormat="1" ht="48" x14ac:dyDescent="0.2">
      <c r="A317" s="1181" t="s">
        <v>1707</v>
      </c>
      <c r="B317" s="1188" t="s">
        <v>17301</v>
      </c>
      <c r="C317" s="1189" t="s">
        <v>16420</v>
      </c>
      <c r="D317" s="1188" t="s">
        <v>16350</v>
      </c>
      <c r="E317" s="1188" t="s">
        <v>17302</v>
      </c>
      <c r="F317" s="1190">
        <v>120018</v>
      </c>
      <c r="G317" s="1195" t="s">
        <v>17303</v>
      </c>
      <c r="H317" s="1191" t="s">
        <v>1692</v>
      </c>
      <c r="I317" s="1192">
        <v>44053</v>
      </c>
      <c r="J317" s="1191"/>
      <c r="K317" s="1191" t="s">
        <v>17304</v>
      </c>
      <c r="L317" s="1193" t="s">
        <v>17256</v>
      </c>
    </row>
    <row r="318" spans="1:12" s="576" customFormat="1" ht="48" x14ac:dyDescent="0.2">
      <c r="A318" s="1181" t="s">
        <v>1707</v>
      </c>
      <c r="B318" s="1188" t="s">
        <v>17305</v>
      </c>
      <c r="C318" s="1189" t="s">
        <v>16420</v>
      </c>
      <c r="D318" s="1188" t="s">
        <v>16350</v>
      </c>
      <c r="E318" s="1188" t="s">
        <v>17306</v>
      </c>
      <c r="F318" s="1190">
        <v>114240</v>
      </c>
      <c r="G318" s="1189" t="s">
        <v>17307</v>
      </c>
      <c r="H318" s="1191" t="s">
        <v>1692</v>
      </c>
      <c r="I318" s="1192">
        <v>44053</v>
      </c>
      <c r="J318" s="1191"/>
      <c r="K318" s="1191" t="s">
        <v>17308</v>
      </c>
      <c r="L318" s="1193" t="s">
        <v>17256</v>
      </c>
    </row>
    <row r="319" spans="1:12" s="576" customFormat="1" ht="48" x14ac:dyDescent="0.2">
      <c r="A319" s="1181" t="s">
        <v>1707</v>
      </c>
      <c r="B319" s="1188" t="s">
        <v>17309</v>
      </c>
      <c r="C319" s="1189" t="s">
        <v>16420</v>
      </c>
      <c r="D319" s="1188" t="s">
        <v>16350</v>
      </c>
      <c r="E319" s="1188" t="s">
        <v>17310</v>
      </c>
      <c r="F319" s="1190">
        <v>41470</v>
      </c>
      <c r="G319" s="1189" t="s">
        <v>17311</v>
      </c>
      <c r="H319" s="1191" t="s">
        <v>1692</v>
      </c>
      <c r="I319" s="1192">
        <v>44053</v>
      </c>
      <c r="J319" s="1191"/>
      <c r="K319" s="1191" t="s">
        <v>17312</v>
      </c>
      <c r="L319" s="1193" t="s">
        <v>17256</v>
      </c>
    </row>
    <row r="320" spans="1:12" s="576" customFormat="1" ht="48" x14ac:dyDescent="0.2">
      <c r="A320" s="1181" t="s">
        <v>1707</v>
      </c>
      <c r="B320" s="1188" t="s">
        <v>17313</v>
      </c>
      <c r="C320" s="1189" t="s">
        <v>16420</v>
      </c>
      <c r="D320" s="1188" t="s">
        <v>16350</v>
      </c>
      <c r="E320" s="1188" t="s">
        <v>17314</v>
      </c>
      <c r="F320" s="1190">
        <v>125000</v>
      </c>
      <c r="G320" s="1189" t="s">
        <v>17315</v>
      </c>
      <c r="H320" s="1191" t="s">
        <v>1692</v>
      </c>
      <c r="I320" s="1192">
        <v>44083</v>
      </c>
      <c r="J320" s="1191"/>
      <c r="K320" s="1191" t="s">
        <v>17316</v>
      </c>
      <c r="L320" s="1193" t="s">
        <v>17256</v>
      </c>
    </row>
    <row r="321" spans="1:12" s="576" customFormat="1" ht="48" x14ac:dyDescent="0.2">
      <c r="A321" s="1181" t="s">
        <v>1707</v>
      </c>
      <c r="B321" s="1188" t="s">
        <v>17317</v>
      </c>
      <c r="C321" s="1189" t="s">
        <v>16420</v>
      </c>
      <c r="D321" s="1188" t="s">
        <v>16350</v>
      </c>
      <c r="E321" s="1188" t="s">
        <v>17318</v>
      </c>
      <c r="F321" s="1190">
        <v>125000</v>
      </c>
      <c r="G321" s="1189" t="s">
        <v>17315</v>
      </c>
      <c r="H321" s="1191" t="s">
        <v>1692</v>
      </c>
      <c r="I321" s="1192">
        <v>44083</v>
      </c>
      <c r="J321" s="1191"/>
      <c r="K321" s="1191" t="s">
        <v>17316</v>
      </c>
      <c r="L321" s="1193" t="s">
        <v>17256</v>
      </c>
    </row>
    <row r="322" spans="1:12" s="576" customFormat="1" ht="48" x14ac:dyDescent="0.2">
      <c r="A322" s="1181" t="s">
        <v>1707</v>
      </c>
      <c r="B322" s="1188" t="s">
        <v>17319</v>
      </c>
      <c r="C322" s="1189" t="s">
        <v>16420</v>
      </c>
      <c r="D322" s="1188" t="s">
        <v>16350</v>
      </c>
      <c r="E322" s="1188" t="s">
        <v>17320</v>
      </c>
      <c r="F322" s="1190">
        <v>473217</v>
      </c>
      <c r="G322" s="1189" t="s">
        <v>17321</v>
      </c>
      <c r="H322" s="1191" t="s">
        <v>1692</v>
      </c>
      <c r="I322" s="1192">
        <v>44064</v>
      </c>
      <c r="J322" s="1191"/>
      <c r="K322" s="1191" t="s">
        <v>17322</v>
      </c>
      <c r="L322" s="1193" t="s">
        <v>17256</v>
      </c>
    </row>
    <row r="323" spans="1:12" s="576" customFormat="1" ht="36" x14ac:dyDescent="0.2">
      <c r="A323" s="1181" t="s">
        <v>1707</v>
      </c>
      <c r="B323" s="1188" t="s">
        <v>17323</v>
      </c>
      <c r="C323" s="1189" t="s">
        <v>17255</v>
      </c>
      <c r="D323" s="1188" t="s">
        <v>16350</v>
      </c>
      <c r="E323" s="1188"/>
      <c r="F323" s="1190">
        <v>63800</v>
      </c>
      <c r="G323" s="1189"/>
      <c r="H323" s="1191" t="s">
        <v>1692</v>
      </c>
      <c r="I323" s="1192"/>
      <c r="J323" s="1191"/>
      <c r="K323" s="1191"/>
      <c r="L323" s="1193" t="s">
        <v>17256</v>
      </c>
    </row>
    <row r="324" spans="1:12" s="576" customFormat="1" ht="72" x14ac:dyDescent="0.2">
      <c r="A324" s="1181" t="s">
        <v>1707</v>
      </c>
      <c r="B324" s="1188" t="s">
        <v>17324</v>
      </c>
      <c r="C324" s="1189" t="s">
        <v>16420</v>
      </c>
      <c r="D324" s="1188" t="s">
        <v>16350</v>
      </c>
      <c r="E324" s="1188" t="s">
        <v>17325</v>
      </c>
      <c r="F324" s="1190">
        <v>3850000</v>
      </c>
      <c r="G324" s="1189" t="s">
        <v>17326</v>
      </c>
      <c r="H324" s="1191" t="s">
        <v>1692</v>
      </c>
      <c r="I324" s="1192">
        <v>44083</v>
      </c>
      <c r="J324" s="1191"/>
      <c r="K324" s="1191" t="s">
        <v>17327</v>
      </c>
      <c r="L324" s="1193" t="s">
        <v>17256</v>
      </c>
    </row>
    <row r="325" spans="1:12" s="576" customFormat="1" ht="60" x14ac:dyDescent="0.2">
      <c r="A325" s="1181" t="s">
        <v>1707</v>
      </c>
      <c r="B325" s="1188" t="s">
        <v>17328</v>
      </c>
      <c r="C325" s="1189" t="s">
        <v>16420</v>
      </c>
      <c r="D325" s="1188" t="s">
        <v>16350</v>
      </c>
      <c r="E325" s="1188" t="s">
        <v>17329</v>
      </c>
      <c r="F325" s="1190">
        <v>216000</v>
      </c>
      <c r="G325" s="1189" t="s">
        <v>17330</v>
      </c>
      <c r="H325" s="1191" t="s">
        <v>1692</v>
      </c>
      <c r="I325" s="1192"/>
      <c r="J325" s="1191"/>
      <c r="K325" s="1191" t="s">
        <v>17331</v>
      </c>
      <c r="L325" s="1193" t="s">
        <v>17256</v>
      </c>
    </row>
    <row r="326" spans="1:12" s="576" customFormat="1" ht="48" x14ac:dyDescent="0.2">
      <c r="A326" s="1181" t="s">
        <v>1707</v>
      </c>
      <c r="B326" s="1188" t="s">
        <v>17332</v>
      </c>
      <c r="C326" s="1189" t="s">
        <v>16420</v>
      </c>
      <c r="D326" s="1188" t="s">
        <v>16350</v>
      </c>
      <c r="E326" s="1188" t="s">
        <v>17333</v>
      </c>
      <c r="F326" s="1190">
        <v>75000</v>
      </c>
      <c r="G326" s="1189" t="s">
        <v>17299</v>
      </c>
      <c r="H326" s="1191" t="s">
        <v>1692</v>
      </c>
      <c r="I326" s="1192">
        <v>44062</v>
      </c>
      <c r="J326" s="1191"/>
      <c r="K326" s="1191" t="s">
        <v>17334</v>
      </c>
      <c r="L326" s="1193" t="s">
        <v>17256</v>
      </c>
    </row>
    <row r="327" spans="1:12" s="576" customFormat="1" ht="48" x14ac:dyDescent="0.2">
      <c r="A327" s="1181" t="s">
        <v>1707</v>
      </c>
      <c r="B327" s="1188" t="s">
        <v>17335</v>
      </c>
      <c r="C327" s="1189" t="s">
        <v>16420</v>
      </c>
      <c r="D327" s="1188" t="s">
        <v>16350</v>
      </c>
      <c r="E327" s="1188" t="s">
        <v>17336</v>
      </c>
      <c r="F327" s="1190">
        <v>432855.7</v>
      </c>
      <c r="G327" s="1189" t="s">
        <v>17337</v>
      </c>
      <c r="H327" s="1191" t="s">
        <v>1692</v>
      </c>
      <c r="I327" s="1192">
        <v>44060</v>
      </c>
      <c r="J327" s="1191"/>
      <c r="K327" s="1191" t="s">
        <v>17338</v>
      </c>
      <c r="L327" s="1193" t="s">
        <v>17256</v>
      </c>
    </row>
    <row r="328" spans="1:12" s="576" customFormat="1" ht="72" x14ac:dyDescent="0.2">
      <c r="A328" s="1181" t="s">
        <v>1707</v>
      </c>
      <c r="B328" s="1188" t="s">
        <v>17339</v>
      </c>
      <c r="C328" s="1189" t="s">
        <v>16420</v>
      </c>
      <c r="D328" s="1188" t="s">
        <v>16350</v>
      </c>
      <c r="E328" s="1188" t="s">
        <v>17340</v>
      </c>
      <c r="F328" s="1190">
        <v>1931457.2</v>
      </c>
      <c r="G328" s="1189" t="s">
        <v>17291</v>
      </c>
      <c r="H328" s="1191" t="s">
        <v>1692</v>
      </c>
      <c r="I328" s="1192"/>
      <c r="J328" s="1191"/>
      <c r="K328" s="1191" t="s">
        <v>17341</v>
      </c>
      <c r="L328" s="1193" t="s">
        <v>17256</v>
      </c>
    </row>
    <row r="329" spans="1:12" s="576" customFormat="1" ht="60" x14ac:dyDescent="0.2">
      <c r="A329" s="1181" t="s">
        <v>1707</v>
      </c>
      <c r="B329" s="1188" t="s">
        <v>17342</v>
      </c>
      <c r="C329" s="1189" t="s">
        <v>17255</v>
      </c>
      <c r="D329" s="1188" t="s">
        <v>16350</v>
      </c>
      <c r="E329" s="1188"/>
      <c r="F329" s="1190">
        <v>211637.7</v>
      </c>
      <c r="G329" s="1189" t="s">
        <v>17343</v>
      </c>
      <c r="H329" s="1191" t="s">
        <v>1692</v>
      </c>
      <c r="I329" s="1192">
        <v>44095</v>
      </c>
      <c r="J329" s="1191"/>
      <c r="K329" s="1191"/>
      <c r="L329" s="1193" t="s">
        <v>17256</v>
      </c>
    </row>
    <row r="330" spans="1:12" s="576" customFormat="1" ht="36" x14ac:dyDescent="0.2">
      <c r="A330" s="1181" t="s">
        <v>1707</v>
      </c>
      <c r="B330" s="1188" t="s">
        <v>17344</v>
      </c>
      <c r="C330" s="1189" t="s">
        <v>17255</v>
      </c>
      <c r="D330" s="1188" t="s">
        <v>16350</v>
      </c>
      <c r="E330" s="1188"/>
      <c r="F330" s="1190">
        <v>40000</v>
      </c>
      <c r="G330" s="1189" t="s">
        <v>17345</v>
      </c>
      <c r="H330" s="1191" t="s">
        <v>1692</v>
      </c>
      <c r="I330" s="1192">
        <v>44092</v>
      </c>
      <c r="J330" s="1191"/>
      <c r="K330" s="1191"/>
      <c r="L330" s="1193" t="s">
        <v>17256</v>
      </c>
    </row>
    <row r="331" spans="1:12" s="576" customFormat="1" ht="60" x14ac:dyDescent="0.2">
      <c r="A331" s="1181" t="s">
        <v>1707</v>
      </c>
      <c r="B331" s="1188" t="s">
        <v>17346</v>
      </c>
      <c r="C331" s="1189" t="s">
        <v>17255</v>
      </c>
      <c r="D331" s="1188" t="s">
        <v>16350</v>
      </c>
      <c r="E331" s="1188"/>
      <c r="F331" s="1190">
        <v>92500</v>
      </c>
      <c r="G331" s="1189" t="s">
        <v>17347</v>
      </c>
      <c r="H331" s="1191" t="s">
        <v>1692</v>
      </c>
      <c r="I331" s="1192">
        <v>44092</v>
      </c>
      <c r="J331" s="1191"/>
      <c r="K331" s="1191"/>
      <c r="L331" s="1193" t="s">
        <v>17256</v>
      </c>
    </row>
    <row r="332" spans="1:12" s="576" customFormat="1" ht="84" x14ac:dyDescent="0.2">
      <c r="A332" s="1181" t="s">
        <v>1707</v>
      </c>
      <c r="B332" s="1188" t="s">
        <v>17348</v>
      </c>
      <c r="C332" s="1189" t="s">
        <v>16420</v>
      </c>
      <c r="D332" s="1188" t="s">
        <v>16350</v>
      </c>
      <c r="E332" s="1188" t="s">
        <v>17349</v>
      </c>
      <c r="F332" s="1190">
        <v>2236094.5</v>
      </c>
      <c r="G332" s="1189" t="s">
        <v>17350</v>
      </c>
      <c r="H332" s="1191" t="s">
        <v>1692</v>
      </c>
      <c r="I332" s="1192">
        <v>44092</v>
      </c>
      <c r="J332" s="1191"/>
      <c r="K332" s="1191" t="s">
        <v>17351</v>
      </c>
      <c r="L332" s="1193" t="s">
        <v>17256</v>
      </c>
    </row>
    <row r="333" spans="1:12" ht="60" x14ac:dyDescent="0.2">
      <c r="A333" s="1200" t="s">
        <v>5752</v>
      </c>
      <c r="B333" s="1201" t="s">
        <v>17352</v>
      </c>
      <c r="C333" s="1208" t="s">
        <v>16420</v>
      </c>
      <c r="D333" s="1202" t="s">
        <v>16350</v>
      </c>
      <c r="E333" s="1201" t="s">
        <v>17353</v>
      </c>
      <c r="F333" s="1206">
        <v>35964485.200000003</v>
      </c>
      <c r="G333" s="1203" t="s">
        <v>16542</v>
      </c>
      <c r="H333" s="1201" t="s">
        <v>16667</v>
      </c>
      <c r="I333" s="1205">
        <v>43859</v>
      </c>
      <c r="J333" s="1205">
        <f>+I333+300</f>
        <v>44159</v>
      </c>
      <c r="K333" s="1201"/>
    </row>
    <row r="334" spans="1:12" ht="52.5" customHeight="1" x14ac:dyDescent="0.2">
      <c r="A334" s="1200" t="s">
        <v>5752</v>
      </c>
      <c r="B334" s="1201" t="s">
        <v>17354</v>
      </c>
      <c r="C334" s="1208" t="s">
        <v>16420</v>
      </c>
      <c r="D334" s="1202" t="s">
        <v>16350</v>
      </c>
      <c r="E334" s="1201" t="s">
        <v>17355</v>
      </c>
      <c r="F334" s="1206">
        <v>1553000</v>
      </c>
      <c r="G334" s="1203" t="s">
        <v>17356</v>
      </c>
      <c r="H334" s="1201" t="s">
        <v>16629</v>
      </c>
      <c r="I334" s="1205">
        <v>43944</v>
      </c>
      <c r="J334" s="1205">
        <f t="shared" ref="J334:J339" si="0">+I334+10</f>
        <v>43954</v>
      </c>
      <c r="K334" s="1201"/>
    </row>
    <row r="335" spans="1:12" ht="48" x14ac:dyDescent="0.2">
      <c r="A335" s="1200" t="s">
        <v>5752</v>
      </c>
      <c r="B335" s="1201" t="s">
        <v>17357</v>
      </c>
      <c r="C335" s="1208" t="s">
        <v>16420</v>
      </c>
      <c r="D335" s="1202" t="s">
        <v>16350</v>
      </c>
      <c r="E335" s="1201" t="s">
        <v>17355</v>
      </c>
      <c r="F335" s="1206">
        <v>619990</v>
      </c>
      <c r="G335" s="1203" t="s">
        <v>17358</v>
      </c>
      <c r="H335" s="1201" t="s">
        <v>16629</v>
      </c>
      <c r="I335" s="1205">
        <v>43929</v>
      </c>
      <c r="J335" s="1205">
        <f t="shared" si="0"/>
        <v>43939</v>
      </c>
      <c r="K335" s="1201"/>
    </row>
    <row r="336" spans="1:12" ht="48" x14ac:dyDescent="0.2">
      <c r="A336" s="1200" t="s">
        <v>5752</v>
      </c>
      <c r="B336" s="1201" t="s">
        <v>17359</v>
      </c>
      <c r="C336" s="1208" t="s">
        <v>16420</v>
      </c>
      <c r="D336" s="1202" t="s">
        <v>16350</v>
      </c>
      <c r="E336" s="1201" t="s">
        <v>17355</v>
      </c>
      <c r="F336" s="1206">
        <v>1347000</v>
      </c>
      <c r="G336" s="1203" t="s">
        <v>17360</v>
      </c>
      <c r="H336" s="1201" t="s">
        <v>16629</v>
      </c>
      <c r="I336" s="1205">
        <v>43929</v>
      </c>
      <c r="J336" s="1205">
        <f t="shared" si="0"/>
        <v>43939</v>
      </c>
      <c r="K336" s="1201"/>
    </row>
    <row r="337" spans="1:12" ht="60" x14ac:dyDescent="0.2">
      <c r="A337" s="1200" t="s">
        <v>5752</v>
      </c>
      <c r="B337" s="1201" t="s">
        <v>17361</v>
      </c>
      <c r="C337" s="1208" t="s">
        <v>16420</v>
      </c>
      <c r="D337" s="1202" t="s">
        <v>16350</v>
      </c>
      <c r="E337" s="1201" t="s">
        <v>17362</v>
      </c>
      <c r="F337" s="1206">
        <v>226024.8</v>
      </c>
      <c r="G337" s="1203" t="s">
        <v>17363</v>
      </c>
      <c r="H337" s="1201" t="s">
        <v>16629</v>
      </c>
      <c r="I337" s="1205">
        <v>44014</v>
      </c>
      <c r="J337" s="1205">
        <f t="shared" si="0"/>
        <v>44024</v>
      </c>
      <c r="K337" s="1201"/>
    </row>
    <row r="338" spans="1:12" ht="60" x14ac:dyDescent="0.2">
      <c r="A338" s="1200" t="s">
        <v>5752</v>
      </c>
      <c r="B338" s="1201" t="s">
        <v>17364</v>
      </c>
      <c r="C338" s="1208" t="s">
        <v>16420</v>
      </c>
      <c r="D338" s="1202" t="s">
        <v>16350</v>
      </c>
      <c r="E338" s="1201" t="s">
        <v>17362</v>
      </c>
      <c r="F338" s="1206">
        <v>75000</v>
      </c>
      <c r="G338" s="1203" t="s">
        <v>17365</v>
      </c>
      <c r="H338" s="1201" t="s">
        <v>16629</v>
      </c>
      <c r="I338" s="1205">
        <v>44034</v>
      </c>
      <c r="J338" s="1205">
        <f t="shared" si="0"/>
        <v>44044</v>
      </c>
      <c r="K338" s="1201"/>
    </row>
    <row r="339" spans="1:12" ht="60" x14ac:dyDescent="0.2">
      <c r="A339" s="1200" t="s">
        <v>5752</v>
      </c>
      <c r="B339" s="1201" t="s">
        <v>17366</v>
      </c>
      <c r="C339" s="1208" t="s">
        <v>16420</v>
      </c>
      <c r="D339" s="1202" t="s">
        <v>16350</v>
      </c>
      <c r="E339" s="1201" t="s">
        <v>17367</v>
      </c>
      <c r="F339" s="1206">
        <v>1731464.74</v>
      </c>
      <c r="G339" s="1203" t="s">
        <v>17368</v>
      </c>
      <c r="H339" s="1201" t="s">
        <v>16629</v>
      </c>
      <c r="I339" s="1205">
        <v>44019</v>
      </c>
      <c r="J339" s="1205">
        <f t="shared" si="0"/>
        <v>44029</v>
      </c>
      <c r="K339" s="1201"/>
    </row>
    <row r="340" spans="1:12" ht="60" x14ac:dyDescent="0.2">
      <c r="A340" s="1200" t="s">
        <v>5752</v>
      </c>
      <c r="B340" s="1201" t="s">
        <v>17369</v>
      </c>
      <c r="C340" s="1208" t="s">
        <v>16420</v>
      </c>
      <c r="D340" s="1202" t="s">
        <v>16350</v>
      </c>
      <c r="E340" s="1201" t="s">
        <v>17370</v>
      </c>
      <c r="F340" s="1206">
        <v>407365</v>
      </c>
      <c r="G340" s="1203" t="s">
        <v>16670</v>
      </c>
      <c r="H340" s="1201" t="s">
        <v>16667</v>
      </c>
      <c r="I340" s="1205">
        <v>44025</v>
      </c>
      <c r="J340" s="1205">
        <f>+I340+365</f>
        <v>44390</v>
      </c>
      <c r="K340" s="1201"/>
    </row>
    <row r="341" spans="1:12" ht="60" x14ac:dyDescent="0.2">
      <c r="A341" s="1200" t="s">
        <v>5752</v>
      </c>
      <c r="B341" s="1201" t="s">
        <v>17371</v>
      </c>
      <c r="C341" s="1208" t="s">
        <v>16420</v>
      </c>
      <c r="D341" s="1202" t="s">
        <v>16350</v>
      </c>
      <c r="E341" s="1201" t="s">
        <v>17372</v>
      </c>
      <c r="F341" s="1206">
        <v>1636608.29</v>
      </c>
      <c r="G341" s="1203" t="s">
        <v>17373</v>
      </c>
      <c r="H341" s="1201" t="s">
        <v>16629</v>
      </c>
      <c r="I341" s="1205">
        <v>44069</v>
      </c>
      <c r="J341" s="1205">
        <f>+I341+28</f>
        <v>44097</v>
      </c>
      <c r="K341" s="1201"/>
    </row>
    <row r="342" spans="1:12" ht="72" x14ac:dyDescent="0.2">
      <c r="A342" s="1200" t="s">
        <v>5752</v>
      </c>
      <c r="B342" s="1201" t="s">
        <v>17374</v>
      </c>
      <c r="C342" s="1203" t="s">
        <v>16502</v>
      </c>
      <c r="D342" s="1202" t="s">
        <v>16350</v>
      </c>
      <c r="E342" s="1201" t="s">
        <v>17375</v>
      </c>
      <c r="F342" s="1206">
        <v>182062264.28</v>
      </c>
      <c r="G342" s="1203" t="s">
        <v>17376</v>
      </c>
      <c r="H342" s="1201" t="s">
        <v>17377</v>
      </c>
      <c r="I342" s="1205" t="s">
        <v>17376</v>
      </c>
      <c r="J342" s="1203" t="s">
        <v>17378</v>
      </c>
      <c r="K342" s="1201"/>
    </row>
    <row r="343" spans="1:12" ht="36" x14ac:dyDescent="0.2">
      <c r="A343" s="1200" t="s">
        <v>5752</v>
      </c>
      <c r="B343" s="1201" t="s">
        <v>17379</v>
      </c>
      <c r="C343" s="1203" t="s">
        <v>16502</v>
      </c>
      <c r="D343" s="1202" t="s">
        <v>16350</v>
      </c>
      <c r="E343" s="1201" t="s">
        <v>17380</v>
      </c>
      <c r="F343" s="1206">
        <v>480000</v>
      </c>
      <c r="G343" s="1203" t="s">
        <v>17381</v>
      </c>
      <c r="H343" s="1201" t="s">
        <v>16667</v>
      </c>
      <c r="I343" s="1205">
        <v>44070</v>
      </c>
      <c r="J343" s="1203" t="s">
        <v>17378</v>
      </c>
      <c r="K343" s="1201"/>
    </row>
    <row r="344" spans="1:12" ht="60" x14ac:dyDescent="0.2">
      <c r="A344" s="1200" t="s">
        <v>5752</v>
      </c>
      <c r="B344" s="1201" t="s">
        <v>17382</v>
      </c>
      <c r="C344" s="1203" t="s">
        <v>16502</v>
      </c>
      <c r="D344" s="1202" t="s">
        <v>16350</v>
      </c>
      <c r="E344" s="1201" t="s">
        <v>17383</v>
      </c>
      <c r="F344" s="1206">
        <v>3150100</v>
      </c>
      <c r="G344" s="1203" t="s">
        <v>17376</v>
      </c>
      <c r="H344" s="1201" t="s">
        <v>17377</v>
      </c>
      <c r="I344" s="1205" t="s">
        <v>17376</v>
      </c>
      <c r="J344" s="1203" t="s">
        <v>17378</v>
      </c>
      <c r="K344" s="1201"/>
    </row>
    <row r="345" spans="1:12" ht="36" x14ac:dyDescent="0.2">
      <c r="A345" s="1200" t="s">
        <v>5752</v>
      </c>
      <c r="B345" s="1201" t="s">
        <v>17384</v>
      </c>
      <c r="C345" s="1203" t="s">
        <v>16502</v>
      </c>
      <c r="D345" s="1202" t="s">
        <v>16350</v>
      </c>
      <c r="E345" s="1201" t="s">
        <v>17385</v>
      </c>
      <c r="F345" s="1206">
        <v>4044395.97</v>
      </c>
      <c r="G345" s="1203" t="s">
        <v>17386</v>
      </c>
      <c r="H345" s="1201" t="s">
        <v>1211</v>
      </c>
      <c r="I345" s="1205">
        <v>44116</v>
      </c>
      <c r="J345" s="1205">
        <f>+I345+1095</f>
        <v>45211</v>
      </c>
      <c r="K345" s="1201" t="s">
        <v>17387</v>
      </c>
    </row>
    <row r="346" spans="1:12" ht="48" x14ac:dyDescent="0.2">
      <c r="A346" s="1200" t="s">
        <v>5752</v>
      </c>
      <c r="B346" s="1201" t="s">
        <v>17388</v>
      </c>
      <c r="C346" s="1203" t="s">
        <v>1209</v>
      </c>
      <c r="D346" s="1202" t="s">
        <v>16350</v>
      </c>
      <c r="E346" s="1201" t="s">
        <v>17389</v>
      </c>
      <c r="F346" s="1206">
        <v>97000</v>
      </c>
      <c r="G346" s="1203" t="s">
        <v>17376</v>
      </c>
      <c r="H346" s="1201" t="s">
        <v>17377</v>
      </c>
      <c r="I346" s="1205">
        <v>44127</v>
      </c>
      <c r="J346" s="1205">
        <f>+I346+30</f>
        <v>44157</v>
      </c>
      <c r="K346" s="1201" t="s">
        <v>17387</v>
      </c>
    </row>
    <row r="347" spans="1:12" ht="36" x14ac:dyDescent="0.2">
      <c r="A347" s="1200" t="s">
        <v>7002</v>
      </c>
      <c r="B347" s="1188" t="s">
        <v>17390</v>
      </c>
      <c r="C347" s="1209" t="s">
        <v>1209</v>
      </c>
      <c r="D347" s="1189" t="s">
        <v>16350</v>
      </c>
      <c r="E347" s="1209" t="s">
        <v>17391</v>
      </c>
      <c r="F347" s="1210">
        <v>220274</v>
      </c>
      <c r="G347" s="1189" t="s">
        <v>17392</v>
      </c>
      <c r="H347" s="1209" t="s">
        <v>17393</v>
      </c>
      <c r="I347" s="1211">
        <v>44110</v>
      </c>
      <c r="J347" s="1211">
        <v>44171</v>
      </c>
      <c r="K347" s="1324" t="s">
        <v>17394</v>
      </c>
    </row>
    <row r="348" spans="1:12" ht="36" x14ac:dyDescent="0.2">
      <c r="A348" s="1200" t="s">
        <v>7002</v>
      </c>
      <c r="B348" s="1188" t="s">
        <v>17395</v>
      </c>
      <c r="C348" s="1209" t="s">
        <v>1209</v>
      </c>
      <c r="D348" s="1189" t="s">
        <v>16350</v>
      </c>
      <c r="E348" s="1209" t="s">
        <v>17396</v>
      </c>
      <c r="F348" s="1210">
        <v>374876</v>
      </c>
      <c r="G348" s="1189" t="s">
        <v>17397</v>
      </c>
      <c r="H348" s="1209" t="s">
        <v>17393</v>
      </c>
      <c r="I348" s="1211">
        <v>44102</v>
      </c>
      <c r="J348" s="1211">
        <v>44171</v>
      </c>
      <c r="K348" s="1324"/>
    </row>
    <row r="349" spans="1:12" ht="48" x14ac:dyDescent="0.2">
      <c r="A349" s="1200" t="s">
        <v>7161</v>
      </c>
      <c r="B349" s="1188" t="s">
        <v>17398</v>
      </c>
      <c r="C349" s="1209" t="s">
        <v>1209</v>
      </c>
      <c r="D349" s="1189" t="s">
        <v>16350</v>
      </c>
      <c r="E349" s="1209">
        <v>3</v>
      </c>
      <c r="F349" s="1210">
        <v>250030.74</v>
      </c>
      <c r="G349" s="1075" t="s">
        <v>17399</v>
      </c>
      <c r="H349" s="1075" t="s">
        <v>17400</v>
      </c>
      <c r="I349" s="1330">
        <v>43831</v>
      </c>
      <c r="J349" s="1075" t="s">
        <v>17401</v>
      </c>
      <c r="K349" s="1229"/>
    </row>
    <row r="350" spans="1:12" ht="48" x14ac:dyDescent="0.2">
      <c r="A350" s="1200" t="s">
        <v>7161</v>
      </c>
      <c r="B350" s="1188" t="s">
        <v>17402</v>
      </c>
      <c r="C350" s="1189" t="s">
        <v>1209</v>
      </c>
      <c r="D350" s="1189" t="s">
        <v>16350</v>
      </c>
      <c r="E350" s="1209">
        <v>4</v>
      </c>
      <c r="F350" s="1210">
        <v>203378.6</v>
      </c>
      <c r="G350" s="1075" t="s">
        <v>17403</v>
      </c>
      <c r="H350" s="1075" t="s">
        <v>17400</v>
      </c>
      <c r="I350" s="1330">
        <v>43831</v>
      </c>
      <c r="J350" s="1075" t="s">
        <v>17401</v>
      </c>
      <c r="K350" s="371"/>
    </row>
    <row r="351" spans="1:12" ht="48" x14ac:dyDescent="0.2">
      <c r="A351" s="1200" t="s">
        <v>7161</v>
      </c>
      <c r="B351" s="1188" t="s">
        <v>17404</v>
      </c>
      <c r="C351" s="1189" t="s">
        <v>1209</v>
      </c>
      <c r="D351" s="1189" t="s">
        <v>16350</v>
      </c>
      <c r="E351" s="1209">
        <v>5</v>
      </c>
      <c r="F351" s="1210">
        <v>110376</v>
      </c>
      <c r="G351" s="1075" t="s">
        <v>17405</v>
      </c>
      <c r="H351" s="1075" t="s">
        <v>17400</v>
      </c>
      <c r="I351" s="1330">
        <v>43831</v>
      </c>
      <c r="J351" s="1075" t="s">
        <v>17401</v>
      </c>
      <c r="K351" s="371"/>
    </row>
    <row r="352" spans="1:12" ht="48" x14ac:dyDescent="0.2">
      <c r="A352" s="1200" t="s">
        <v>7161</v>
      </c>
      <c r="B352" s="1273" t="s">
        <v>17406</v>
      </c>
      <c r="C352" s="371" t="s">
        <v>16420</v>
      </c>
      <c r="D352" s="371" t="s">
        <v>16350</v>
      </c>
      <c r="E352" s="1075">
        <v>13</v>
      </c>
      <c r="F352" s="1331">
        <v>219928</v>
      </c>
      <c r="G352" s="1075" t="s">
        <v>17407</v>
      </c>
      <c r="H352" s="1075" t="s">
        <v>16938</v>
      </c>
      <c r="I352" s="1330">
        <v>43908</v>
      </c>
      <c r="J352" s="1332">
        <v>43910</v>
      </c>
      <c r="K352" s="1075" t="s">
        <v>17408</v>
      </c>
      <c r="L352" s="1333"/>
    </row>
    <row r="353" spans="1:12" ht="48" x14ac:dyDescent="0.2">
      <c r="A353" s="1200" t="s">
        <v>7161</v>
      </c>
      <c r="B353" s="1273" t="s">
        <v>17409</v>
      </c>
      <c r="C353" s="371" t="s">
        <v>16420</v>
      </c>
      <c r="D353" s="371" t="s">
        <v>16350</v>
      </c>
      <c r="E353" s="1075">
        <v>14</v>
      </c>
      <c r="F353" s="1334">
        <v>786600.4</v>
      </c>
      <c r="G353" s="1075" t="s">
        <v>17410</v>
      </c>
      <c r="H353" s="1075" t="s">
        <v>16938</v>
      </c>
      <c r="I353" s="1330">
        <v>43914</v>
      </c>
      <c r="J353" s="1332">
        <v>43915</v>
      </c>
      <c r="K353" s="1075" t="s">
        <v>17411</v>
      </c>
      <c r="L353" s="1333"/>
    </row>
    <row r="354" spans="1:12" ht="48" x14ac:dyDescent="0.2">
      <c r="A354" s="1200" t="s">
        <v>7161</v>
      </c>
      <c r="B354" s="1188" t="s">
        <v>17412</v>
      </c>
      <c r="C354" s="1189" t="s">
        <v>1209</v>
      </c>
      <c r="D354" s="1189" t="s">
        <v>16350</v>
      </c>
      <c r="E354" s="1209">
        <v>16</v>
      </c>
      <c r="F354" s="1210">
        <v>157036.20000000001</v>
      </c>
      <c r="G354" s="1075" t="s">
        <v>17413</v>
      </c>
      <c r="H354" s="1075" t="s">
        <v>16938</v>
      </c>
      <c r="I354" s="1330">
        <v>44105</v>
      </c>
      <c r="J354" s="1075" t="s">
        <v>17401</v>
      </c>
      <c r="K354" s="1075"/>
      <c r="L354" s="1333"/>
    </row>
    <row r="355" spans="1:12" ht="36" x14ac:dyDescent="0.2">
      <c r="A355" s="1200" t="s">
        <v>7161</v>
      </c>
      <c r="B355" s="1273" t="s">
        <v>17414</v>
      </c>
      <c r="C355" s="371" t="s">
        <v>16420</v>
      </c>
      <c r="D355" s="371" t="s">
        <v>16350</v>
      </c>
      <c r="E355" s="1075">
        <v>17</v>
      </c>
      <c r="F355" s="1334">
        <v>239582.04</v>
      </c>
      <c r="G355" s="1075" t="s">
        <v>17415</v>
      </c>
      <c r="H355" s="1075" t="s">
        <v>16938</v>
      </c>
      <c r="I355" s="1330">
        <v>43920</v>
      </c>
      <c r="J355" s="1332">
        <v>43924</v>
      </c>
      <c r="K355" s="1075" t="s">
        <v>17416</v>
      </c>
      <c r="L355" s="1333"/>
    </row>
    <row r="356" spans="1:12" ht="36" x14ac:dyDescent="0.2">
      <c r="A356" s="1200" t="s">
        <v>7161</v>
      </c>
      <c r="B356" s="1273" t="s">
        <v>17417</v>
      </c>
      <c r="C356" s="371" t="s">
        <v>16420</v>
      </c>
      <c r="D356" s="371" t="s">
        <v>16350</v>
      </c>
      <c r="E356" s="1075">
        <v>18</v>
      </c>
      <c r="F356" s="1335">
        <v>451815.8</v>
      </c>
      <c r="G356" s="1075" t="s">
        <v>17418</v>
      </c>
      <c r="H356" s="1075" t="s">
        <v>16938</v>
      </c>
      <c r="I356" s="1330">
        <v>43934</v>
      </c>
      <c r="J356" s="1332">
        <v>43939</v>
      </c>
      <c r="K356" s="1075" t="s">
        <v>17419</v>
      </c>
      <c r="L356" s="1333"/>
    </row>
    <row r="357" spans="1:12" ht="36" x14ac:dyDescent="0.2">
      <c r="A357" s="1200" t="s">
        <v>7161</v>
      </c>
      <c r="B357" s="1273" t="s">
        <v>17420</v>
      </c>
      <c r="C357" s="371" t="s">
        <v>16420</v>
      </c>
      <c r="D357" s="371" t="s">
        <v>16350</v>
      </c>
      <c r="E357" s="1075">
        <v>19</v>
      </c>
      <c r="F357" s="1335">
        <v>99420.2</v>
      </c>
      <c r="G357" s="1075" t="s">
        <v>17421</v>
      </c>
      <c r="H357" s="1075" t="s">
        <v>16938</v>
      </c>
      <c r="I357" s="1330">
        <v>43934</v>
      </c>
      <c r="J357" s="1332">
        <v>43936</v>
      </c>
      <c r="K357" s="1075" t="s">
        <v>17422</v>
      </c>
      <c r="L357" s="1333"/>
    </row>
    <row r="358" spans="1:12" ht="21.75" customHeight="1" x14ac:dyDescent="0.2">
      <c r="A358" s="1200" t="s">
        <v>7161</v>
      </c>
      <c r="B358" s="1273" t="s">
        <v>17423</v>
      </c>
      <c r="C358" s="371" t="s">
        <v>16420</v>
      </c>
      <c r="D358" s="371" t="s">
        <v>16350</v>
      </c>
      <c r="E358" s="1075">
        <v>20</v>
      </c>
      <c r="F358" s="1335">
        <v>244010</v>
      </c>
      <c r="G358" s="1075" t="s">
        <v>17424</v>
      </c>
      <c r="H358" s="1075" t="s">
        <v>16938</v>
      </c>
      <c r="I358" s="1330">
        <v>43942</v>
      </c>
      <c r="J358" s="1332">
        <v>43966</v>
      </c>
      <c r="K358" s="1075" t="s">
        <v>17425</v>
      </c>
      <c r="L358" s="1333"/>
    </row>
    <row r="359" spans="1:12" ht="36" x14ac:dyDescent="0.2">
      <c r="A359" s="1200" t="s">
        <v>7161</v>
      </c>
      <c r="B359" s="1273" t="s">
        <v>17426</v>
      </c>
      <c r="C359" s="371" t="s">
        <v>16420</v>
      </c>
      <c r="D359" s="371" t="s">
        <v>16350</v>
      </c>
      <c r="E359" s="1075">
        <v>21</v>
      </c>
      <c r="F359" s="1334">
        <v>177019.2</v>
      </c>
      <c r="G359" s="1075" t="s">
        <v>17427</v>
      </c>
      <c r="H359" s="1075" t="s">
        <v>16938</v>
      </c>
      <c r="I359" s="1330">
        <v>43948</v>
      </c>
      <c r="J359" s="1332">
        <v>43954</v>
      </c>
      <c r="K359" s="1075" t="s">
        <v>17428</v>
      </c>
      <c r="L359" s="1333"/>
    </row>
    <row r="360" spans="1:12" ht="55.5" customHeight="1" x14ac:dyDescent="0.2">
      <c r="A360" s="1200" t="s">
        <v>7161</v>
      </c>
      <c r="B360" s="1273" t="s">
        <v>17429</v>
      </c>
      <c r="C360" s="371" t="s">
        <v>16420</v>
      </c>
      <c r="D360" s="371" t="s">
        <v>16350</v>
      </c>
      <c r="E360" s="1075">
        <v>22</v>
      </c>
      <c r="F360" s="1334">
        <v>150408</v>
      </c>
      <c r="G360" s="1075" t="s">
        <v>17421</v>
      </c>
      <c r="H360" s="1075" t="s">
        <v>16938</v>
      </c>
      <c r="I360" s="1330">
        <v>43959</v>
      </c>
      <c r="J360" s="1332">
        <v>43963</v>
      </c>
      <c r="K360" s="1075" t="s">
        <v>17430</v>
      </c>
      <c r="L360" s="1333"/>
    </row>
    <row r="361" spans="1:12" ht="60" x14ac:dyDescent="0.2">
      <c r="A361" s="1200" t="s">
        <v>7161</v>
      </c>
      <c r="B361" s="1273" t="s">
        <v>17431</v>
      </c>
      <c r="C361" s="371" t="s">
        <v>16420</v>
      </c>
      <c r="D361" s="371" t="s">
        <v>16350</v>
      </c>
      <c r="E361" s="1075">
        <v>23</v>
      </c>
      <c r="F361" s="1335">
        <v>60000</v>
      </c>
      <c r="G361" s="1075" t="s">
        <v>17432</v>
      </c>
      <c r="H361" s="1075" t="s">
        <v>16938</v>
      </c>
      <c r="I361" s="1330">
        <v>43831</v>
      </c>
      <c r="J361" s="1075" t="s">
        <v>17401</v>
      </c>
      <c r="K361" s="371" t="s">
        <v>17433</v>
      </c>
      <c r="L361" s="1333"/>
    </row>
    <row r="362" spans="1:12" ht="60" x14ac:dyDescent="0.2">
      <c r="A362" s="1200" t="s">
        <v>7227</v>
      </c>
      <c r="B362" s="1213" t="s">
        <v>17434</v>
      </c>
      <c r="C362" s="1209" t="s">
        <v>17018</v>
      </c>
      <c r="D362" s="1209" t="s">
        <v>17018</v>
      </c>
      <c r="E362" s="1214" t="s">
        <v>17435</v>
      </c>
      <c r="F362" s="1336" t="s">
        <v>17436</v>
      </c>
      <c r="G362" s="1337" t="s">
        <v>17437</v>
      </c>
      <c r="H362" s="1337" t="s">
        <v>326</v>
      </c>
      <c r="I362" s="1338">
        <v>44053.731944444444</v>
      </c>
      <c r="J362" s="1211">
        <f>+I362+30</f>
        <v>44083.731944444444</v>
      </c>
      <c r="K362" s="1339"/>
      <c r="L362" s="1240"/>
    </row>
    <row r="363" spans="1:12" ht="24.75" customHeight="1" x14ac:dyDescent="0.2">
      <c r="A363" s="1200" t="s">
        <v>7227</v>
      </c>
      <c r="B363" s="1213" t="s">
        <v>17438</v>
      </c>
      <c r="C363" s="1209" t="s">
        <v>17439</v>
      </c>
      <c r="D363" s="1209" t="s">
        <v>17018</v>
      </c>
      <c r="E363" s="1214" t="s">
        <v>17440</v>
      </c>
      <c r="F363" s="1336" t="s">
        <v>17441</v>
      </c>
      <c r="G363" s="1337" t="s">
        <v>17442</v>
      </c>
      <c r="H363" s="1337" t="s">
        <v>326</v>
      </c>
      <c r="I363" s="1338">
        <v>44055.811805555553</v>
      </c>
      <c r="J363" s="1211">
        <f>I363+3</f>
        <v>44058.811805555553</v>
      </c>
      <c r="K363" s="1339"/>
    </row>
    <row r="364" spans="1:12" ht="48" x14ac:dyDescent="0.2">
      <c r="A364" s="1200" t="s">
        <v>7227</v>
      </c>
      <c r="B364" s="1213" t="s">
        <v>17443</v>
      </c>
      <c r="C364" s="1209" t="s">
        <v>17018</v>
      </c>
      <c r="D364" s="1209" t="s">
        <v>17018</v>
      </c>
      <c r="E364" s="1214" t="s">
        <v>17444</v>
      </c>
      <c r="F364" s="1336" t="s">
        <v>17445</v>
      </c>
      <c r="G364" s="1337" t="s">
        <v>17446</v>
      </c>
      <c r="H364" s="1337" t="s">
        <v>326</v>
      </c>
      <c r="I364" s="1338">
        <v>44043.963194444441</v>
      </c>
      <c r="J364" s="1211">
        <f>+I364+49</f>
        <v>44092.963194444441</v>
      </c>
      <c r="K364" s="1339"/>
      <c r="L364" s="408"/>
    </row>
    <row r="365" spans="1:12" ht="36" x14ac:dyDescent="0.2">
      <c r="A365" s="1200" t="s">
        <v>7227</v>
      </c>
      <c r="B365" s="1213" t="s">
        <v>17447</v>
      </c>
      <c r="C365" s="1209" t="s">
        <v>17018</v>
      </c>
      <c r="D365" s="1209" t="s">
        <v>17018</v>
      </c>
      <c r="E365" s="1214" t="s">
        <v>17448</v>
      </c>
      <c r="F365" s="1336" t="s">
        <v>17449</v>
      </c>
      <c r="G365" s="1337" t="s">
        <v>16732</v>
      </c>
      <c r="H365" s="1337" t="s">
        <v>326</v>
      </c>
      <c r="I365" s="1340">
        <v>43951.777083333334</v>
      </c>
      <c r="J365" s="1211">
        <f>+I365+90</f>
        <v>44041.777083333334</v>
      </c>
      <c r="K365" s="1339"/>
      <c r="L365" s="408"/>
    </row>
    <row r="366" spans="1:12" ht="24" x14ac:dyDescent="0.2">
      <c r="A366" s="1200" t="s">
        <v>7227</v>
      </c>
      <c r="B366" s="1213" t="s">
        <v>17450</v>
      </c>
      <c r="C366" s="1209" t="s">
        <v>17018</v>
      </c>
      <c r="D366" s="1209" t="s">
        <v>17018</v>
      </c>
      <c r="E366" s="1214" t="s">
        <v>17451</v>
      </c>
      <c r="F366" s="1336" t="s">
        <v>17452</v>
      </c>
      <c r="G366" s="1209" t="s">
        <v>17453</v>
      </c>
      <c r="H366" s="1337" t="s">
        <v>326</v>
      </c>
      <c r="I366" s="1338">
        <v>43955.856944444444</v>
      </c>
      <c r="J366" s="1211">
        <f>I366+2</f>
        <v>43957.856944444444</v>
      </c>
      <c r="K366" s="1339"/>
      <c r="L366" s="408"/>
    </row>
    <row r="367" spans="1:12" ht="36" x14ac:dyDescent="0.2">
      <c r="A367" s="1200" t="s">
        <v>7227</v>
      </c>
      <c r="B367" s="1213" t="s">
        <v>17454</v>
      </c>
      <c r="C367" s="1209" t="s">
        <v>17018</v>
      </c>
      <c r="D367" s="1209" t="s">
        <v>17018</v>
      </c>
      <c r="E367" s="1214" t="s">
        <v>17455</v>
      </c>
      <c r="F367" s="1336" t="s">
        <v>17456</v>
      </c>
      <c r="G367" s="1337" t="s">
        <v>17457</v>
      </c>
      <c r="H367" s="1337" t="s">
        <v>326</v>
      </c>
      <c r="I367" s="1338">
        <v>43927.678472222222</v>
      </c>
      <c r="J367" s="1211">
        <f>+I367+3</f>
        <v>43930.678472222222</v>
      </c>
      <c r="K367" s="1339"/>
      <c r="L367" s="408"/>
    </row>
    <row r="368" spans="1:12" ht="48" x14ac:dyDescent="0.2">
      <c r="A368" s="1200" t="s">
        <v>7227</v>
      </c>
      <c r="B368" s="1220" t="s">
        <v>17458</v>
      </c>
      <c r="C368" s="1209" t="s">
        <v>1209</v>
      </c>
      <c r="D368" s="1221" t="s">
        <v>1209</v>
      </c>
      <c r="E368" s="1222" t="s">
        <v>17459</v>
      </c>
      <c r="F368" s="1341" t="s">
        <v>17460</v>
      </c>
      <c r="G368" s="1337" t="s">
        <v>17461</v>
      </c>
      <c r="H368" s="1337" t="s">
        <v>326</v>
      </c>
      <c r="I368" s="1338">
        <v>44020.732638888891</v>
      </c>
      <c r="J368" s="1211">
        <f>I368+4</f>
        <v>44024.732638888891</v>
      </c>
      <c r="K368" s="1339"/>
      <c r="L368" s="408"/>
    </row>
    <row r="369" spans="1:12" ht="21.75" customHeight="1" x14ac:dyDescent="0.2">
      <c r="A369" s="1200" t="s">
        <v>8357</v>
      </c>
      <c r="B369" s="1188" t="s">
        <v>17462</v>
      </c>
      <c r="C369" s="1209" t="s">
        <v>1209</v>
      </c>
      <c r="D369" s="1209" t="s">
        <v>16761</v>
      </c>
      <c r="E369" s="1209" t="s">
        <v>17463</v>
      </c>
      <c r="F369" s="1342">
        <v>246582.7</v>
      </c>
      <c r="G369" s="1209" t="s">
        <v>17464</v>
      </c>
      <c r="H369" s="1209" t="s">
        <v>17465</v>
      </c>
      <c r="I369" s="1343">
        <v>43921</v>
      </c>
      <c r="J369" s="1211">
        <v>44285</v>
      </c>
      <c r="K369" s="1339"/>
      <c r="L369" s="182"/>
    </row>
    <row r="370" spans="1:12" ht="36" x14ac:dyDescent="0.2">
      <c r="A370" s="1200" t="s">
        <v>8357</v>
      </c>
      <c r="B370" s="1188" t="s">
        <v>17466</v>
      </c>
      <c r="C370" s="1209" t="s">
        <v>1209</v>
      </c>
      <c r="D370" s="1209" t="s">
        <v>16761</v>
      </c>
      <c r="E370" s="1209" t="s">
        <v>17467</v>
      </c>
      <c r="F370" s="1305">
        <v>305457.18</v>
      </c>
      <c r="G370" s="1209" t="s">
        <v>17468</v>
      </c>
      <c r="H370" s="1209" t="s">
        <v>17465</v>
      </c>
      <c r="I370" s="1343">
        <v>43921</v>
      </c>
      <c r="J370" s="1211">
        <v>44285</v>
      </c>
      <c r="K370" s="1339"/>
      <c r="L370" s="182"/>
    </row>
    <row r="371" spans="1:12" ht="36" x14ac:dyDescent="0.2">
      <c r="A371" s="1200" t="s">
        <v>8357</v>
      </c>
      <c r="B371" s="1188" t="s">
        <v>17469</v>
      </c>
      <c r="C371" s="1209" t="s">
        <v>1209</v>
      </c>
      <c r="D371" s="1209" t="s">
        <v>16761</v>
      </c>
      <c r="E371" s="1209" t="s">
        <v>17470</v>
      </c>
      <c r="F371" s="1342">
        <v>262550.18</v>
      </c>
      <c r="G371" s="1209" t="s">
        <v>17471</v>
      </c>
      <c r="H371" s="1209" t="s">
        <v>17465</v>
      </c>
      <c r="I371" s="1343">
        <v>43921</v>
      </c>
      <c r="J371" s="1211">
        <v>44285</v>
      </c>
      <c r="K371" s="1339"/>
      <c r="L371" s="182"/>
    </row>
    <row r="372" spans="1:12" ht="36" x14ac:dyDescent="0.2">
      <c r="A372" s="1200" t="s">
        <v>8357</v>
      </c>
      <c r="B372" s="1188" t="s">
        <v>17472</v>
      </c>
      <c r="C372" s="1209" t="s">
        <v>1209</v>
      </c>
      <c r="D372" s="1209" t="s">
        <v>16761</v>
      </c>
      <c r="E372" s="1209" t="s">
        <v>17473</v>
      </c>
      <c r="F372" s="1342">
        <v>273608.17</v>
      </c>
      <c r="G372" s="1209" t="s">
        <v>17474</v>
      </c>
      <c r="H372" s="1209" t="s">
        <v>17465</v>
      </c>
      <c r="I372" s="1343">
        <v>43921</v>
      </c>
      <c r="J372" s="1211">
        <v>44285</v>
      </c>
      <c r="K372" s="1339"/>
      <c r="L372" s="182"/>
    </row>
    <row r="373" spans="1:12" ht="36" x14ac:dyDescent="0.2">
      <c r="A373" s="1200" t="s">
        <v>8357</v>
      </c>
      <c r="B373" s="1188" t="s">
        <v>17475</v>
      </c>
      <c r="C373" s="1209" t="s">
        <v>1209</v>
      </c>
      <c r="D373" s="1209" t="s">
        <v>16761</v>
      </c>
      <c r="E373" s="1209" t="s">
        <v>17476</v>
      </c>
      <c r="F373" s="1305">
        <v>388113.38</v>
      </c>
      <c r="G373" s="1209" t="s">
        <v>17471</v>
      </c>
      <c r="H373" s="1209" t="s">
        <v>17465</v>
      </c>
      <c r="I373" s="1343">
        <v>43921</v>
      </c>
      <c r="J373" s="1211">
        <v>44285</v>
      </c>
      <c r="K373" s="1339"/>
      <c r="L373" s="182"/>
    </row>
    <row r="374" spans="1:12" ht="27" customHeight="1" x14ac:dyDescent="0.2">
      <c r="A374" s="1200" t="s">
        <v>8357</v>
      </c>
      <c r="B374" s="1188" t="s">
        <v>17477</v>
      </c>
      <c r="C374" s="1209" t="s">
        <v>1209</v>
      </c>
      <c r="D374" s="1209" t="s">
        <v>16761</v>
      </c>
      <c r="E374" s="1209" t="s">
        <v>17478</v>
      </c>
      <c r="F374" s="1344">
        <v>40903.199999999997</v>
      </c>
      <c r="G374" s="1209" t="s">
        <v>17479</v>
      </c>
      <c r="H374" s="1209" t="s">
        <v>17465</v>
      </c>
      <c r="I374" s="1211">
        <v>44041</v>
      </c>
      <c r="J374" s="1211">
        <v>44406</v>
      </c>
      <c r="K374" s="324"/>
    </row>
    <row r="375" spans="1:12" ht="36" x14ac:dyDescent="0.2">
      <c r="A375" s="1200" t="s">
        <v>8382</v>
      </c>
      <c r="B375" s="1273" t="s">
        <v>17480</v>
      </c>
      <c r="C375" s="371" t="s">
        <v>16420</v>
      </c>
      <c r="D375" s="371" t="s">
        <v>16350</v>
      </c>
      <c r="E375" s="1075" t="s">
        <v>17481</v>
      </c>
      <c r="F375" s="1335">
        <v>117877.5</v>
      </c>
      <c r="G375" s="371" t="s">
        <v>17482</v>
      </c>
      <c r="H375" s="1075" t="s">
        <v>16772</v>
      </c>
      <c r="I375" s="1332">
        <v>43934</v>
      </c>
      <c r="J375" s="1332">
        <v>43920</v>
      </c>
      <c r="K375" s="1345"/>
    </row>
    <row r="376" spans="1:12" ht="36" x14ac:dyDescent="0.2">
      <c r="A376" s="1200" t="s">
        <v>8382</v>
      </c>
      <c r="B376" s="1273" t="s">
        <v>17483</v>
      </c>
      <c r="C376" s="371" t="s">
        <v>16420</v>
      </c>
      <c r="D376" s="371" t="s">
        <v>16350</v>
      </c>
      <c r="E376" s="1075" t="s">
        <v>17484</v>
      </c>
      <c r="F376" s="1335">
        <v>285040</v>
      </c>
      <c r="G376" s="371" t="s">
        <v>17485</v>
      </c>
      <c r="H376" s="1075" t="s">
        <v>16772</v>
      </c>
      <c r="I376" s="1332">
        <v>43901</v>
      </c>
      <c r="J376" s="1332">
        <v>43887</v>
      </c>
      <c r="K376" s="1345"/>
    </row>
    <row r="377" spans="1:12" ht="60" x14ac:dyDescent="0.2">
      <c r="A377" s="1200" t="s">
        <v>8382</v>
      </c>
      <c r="B377" s="1273" t="s">
        <v>17486</v>
      </c>
      <c r="C377" s="371" t="s">
        <v>16420</v>
      </c>
      <c r="D377" s="371" t="s">
        <v>16350</v>
      </c>
      <c r="E377" s="1075" t="s">
        <v>17487</v>
      </c>
      <c r="F377" s="1335">
        <v>192000</v>
      </c>
      <c r="G377" s="371" t="s">
        <v>17488</v>
      </c>
      <c r="H377" s="1075" t="s">
        <v>16772</v>
      </c>
      <c r="I377" s="1332">
        <v>43988</v>
      </c>
      <c r="J377" s="1332">
        <f>+I377+45</f>
        <v>44033</v>
      </c>
      <c r="K377" s="1345"/>
    </row>
    <row r="378" spans="1:12" ht="12.75" x14ac:dyDescent="0.2">
      <c r="A378" s="1200" t="s">
        <v>8382</v>
      </c>
      <c r="B378" s="1273" t="s">
        <v>17489</v>
      </c>
      <c r="C378" s="371" t="s">
        <v>16420</v>
      </c>
      <c r="D378" s="371" t="s">
        <v>16350</v>
      </c>
      <c r="E378" s="1075" t="s">
        <v>17490</v>
      </c>
      <c r="F378" s="1335">
        <v>240608</v>
      </c>
      <c r="G378" s="371" t="s">
        <v>17491</v>
      </c>
      <c r="H378" s="1075" t="s">
        <v>16772</v>
      </c>
      <c r="I378" s="1332">
        <v>43918</v>
      </c>
      <c r="J378" s="1332">
        <v>43913</v>
      </c>
      <c r="K378" s="1345"/>
      <c r="L378" s="577"/>
    </row>
    <row r="379" spans="1:12" ht="36" x14ac:dyDescent="0.2">
      <c r="A379" s="1200" t="s">
        <v>8382</v>
      </c>
      <c r="B379" s="1273" t="s">
        <v>17492</v>
      </c>
      <c r="C379" s="371" t="s">
        <v>16420</v>
      </c>
      <c r="D379" s="371" t="s">
        <v>16350</v>
      </c>
      <c r="E379" s="1075" t="s">
        <v>17493</v>
      </c>
      <c r="F379" s="1335">
        <v>214240</v>
      </c>
      <c r="G379" s="371" t="s">
        <v>17491</v>
      </c>
      <c r="H379" s="1075" t="s">
        <v>16772</v>
      </c>
      <c r="I379" s="1332">
        <v>43919</v>
      </c>
      <c r="J379" s="1332">
        <v>43914</v>
      </c>
      <c r="K379" s="1345"/>
      <c r="L379" s="577"/>
    </row>
    <row r="380" spans="1:12" ht="52.5" customHeight="1" x14ac:dyDescent="0.2">
      <c r="A380" s="1200" t="s">
        <v>8382</v>
      </c>
      <c r="B380" s="1188" t="s">
        <v>17494</v>
      </c>
      <c r="C380" s="1209" t="s">
        <v>1209</v>
      </c>
      <c r="D380" s="1189" t="s">
        <v>16350</v>
      </c>
      <c r="E380" s="1209" t="s">
        <v>17495</v>
      </c>
      <c r="F380" s="1210">
        <v>108000</v>
      </c>
      <c r="G380" s="371"/>
      <c r="H380" s="1075" t="s">
        <v>17496</v>
      </c>
      <c r="I380" s="1075"/>
      <c r="J380" s="1075"/>
      <c r="K380" s="1345"/>
      <c r="L380" s="577"/>
    </row>
    <row r="381" spans="1:12" ht="44.25" customHeight="1" x14ac:dyDescent="0.2">
      <c r="A381" s="1200" t="s">
        <v>8382</v>
      </c>
      <c r="B381" s="1188" t="s">
        <v>17497</v>
      </c>
      <c r="C381" s="1209" t="s">
        <v>1209</v>
      </c>
      <c r="D381" s="1189" t="s">
        <v>16350</v>
      </c>
      <c r="E381" s="1209" t="s">
        <v>17498</v>
      </c>
      <c r="F381" s="1210">
        <v>122000</v>
      </c>
      <c r="G381" s="371"/>
      <c r="H381" s="1075" t="s">
        <v>17496</v>
      </c>
      <c r="I381" s="1075"/>
      <c r="J381" s="1075"/>
      <c r="K381" s="1345"/>
      <c r="L381" s="577"/>
    </row>
    <row r="382" spans="1:12" ht="44.25" customHeight="1" x14ac:dyDescent="0.2">
      <c r="A382" s="1200" t="s">
        <v>8382</v>
      </c>
      <c r="B382" s="1188" t="s">
        <v>17499</v>
      </c>
      <c r="C382" s="1209" t="s">
        <v>1209</v>
      </c>
      <c r="D382" s="1189" t="s">
        <v>16350</v>
      </c>
      <c r="E382" s="1209" t="s">
        <v>17500</v>
      </c>
      <c r="F382" s="1210">
        <v>286400</v>
      </c>
      <c r="G382" s="371"/>
      <c r="H382" s="1075" t="s">
        <v>17496</v>
      </c>
      <c r="I382" s="1075"/>
      <c r="J382" s="1075"/>
      <c r="K382" s="1346"/>
      <c r="L382" s="577"/>
    </row>
    <row r="383" spans="1:12" ht="40.5" customHeight="1" x14ac:dyDescent="0.2">
      <c r="A383" s="1200" t="s">
        <v>8382</v>
      </c>
      <c r="B383" s="1188" t="s">
        <v>17501</v>
      </c>
      <c r="C383" s="1209" t="s">
        <v>1209</v>
      </c>
      <c r="D383" s="1189" t="s">
        <v>16350</v>
      </c>
      <c r="E383" s="1209" t="s">
        <v>17502</v>
      </c>
      <c r="F383" s="1210">
        <v>186400</v>
      </c>
      <c r="G383" s="371"/>
      <c r="H383" s="1075" t="s">
        <v>17496</v>
      </c>
      <c r="I383" s="1075"/>
      <c r="J383" s="1075"/>
      <c r="K383" s="1346"/>
      <c r="L383" s="577"/>
    </row>
    <row r="384" spans="1:12" ht="42" customHeight="1" x14ac:dyDescent="0.2">
      <c r="A384" s="1200" t="s">
        <v>8382</v>
      </c>
      <c r="B384" s="1188" t="s">
        <v>17503</v>
      </c>
      <c r="C384" s="1209" t="s">
        <v>1209</v>
      </c>
      <c r="D384" s="1189" t="s">
        <v>16350</v>
      </c>
      <c r="E384" s="1209" t="s">
        <v>17504</v>
      </c>
      <c r="F384" s="1210">
        <v>124500</v>
      </c>
      <c r="G384" s="371"/>
      <c r="H384" s="1075" t="s">
        <v>17496</v>
      </c>
      <c r="I384" s="1075"/>
      <c r="J384" s="1075"/>
      <c r="K384" s="1346"/>
      <c r="L384" s="577"/>
    </row>
    <row r="385" spans="1:12" ht="40.5" customHeight="1" x14ac:dyDescent="0.2">
      <c r="A385" s="1200" t="s">
        <v>8382</v>
      </c>
      <c r="B385" s="1188" t="s">
        <v>17505</v>
      </c>
      <c r="C385" s="1209" t="s">
        <v>1209</v>
      </c>
      <c r="D385" s="1189" t="s">
        <v>16350</v>
      </c>
      <c r="E385" s="1209" t="s">
        <v>17506</v>
      </c>
      <c r="F385" s="1210">
        <v>120000</v>
      </c>
      <c r="G385" s="371"/>
      <c r="H385" s="1075" t="s">
        <v>17496</v>
      </c>
      <c r="I385" s="1075"/>
      <c r="J385" s="1075"/>
      <c r="K385" s="1346"/>
      <c r="L385" s="577"/>
    </row>
    <row r="386" spans="1:12" ht="42.75" customHeight="1" x14ac:dyDescent="0.2">
      <c r="A386" s="1200" t="s">
        <v>8382</v>
      </c>
      <c r="B386" s="1188" t="s">
        <v>17507</v>
      </c>
      <c r="C386" s="1209" t="s">
        <v>1209</v>
      </c>
      <c r="D386" s="1189" t="s">
        <v>16350</v>
      </c>
      <c r="E386" s="1209" t="s">
        <v>16784</v>
      </c>
      <c r="F386" s="1210">
        <v>187016</v>
      </c>
      <c r="G386" s="371"/>
      <c r="H386" s="1075" t="s">
        <v>17496</v>
      </c>
      <c r="I386" s="1075"/>
      <c r="J386" s="1075"/>
      <c r="K386" s="1346"/>
      <c r="L386" s="577"/>
    </row>
    <row r="387" spans="1:12" ht="43.5" customHeight="1" x14ac:dyDescent="0.2">
      <c r="A387" s="1200" t="s">
        <v>8382</v>
      </c>
      <c r="B387" s="1188" t="s">
        <v>17508</v>
      </c>
      <c r="C387" s="1209" t="s">
        <v>1209</v>
      </c>
      <c r="D387" s="1189" t="s">
        <v>16350</v>
      </c>
      <c r="E387" s="1209" t="s">
        <v>17509</v>
      </c>
      <c r="F387" s="1210">
        <v>122000</v>
      </c>
      <c r="G387" s="371"/>
      <c r="H387" s="1075" t="s">
        <v>17496</v>
      </c>
      <c r="I387" s="1075"/>
      <c r="J387" s="1075"/>
      <c r="K387" s="1346"/>
    </row>
    <row r="388" spans="1:12" ht="45.75" customHeight="1" x14ac:dyDescent="0.2">
      <c r="A388" s="1200" t="s">
        <v>8411</v>
      </c>
      <c r="B388" s="1188" t="s">
        <v>16789</v>
      </c>
      <c r="C388" s="1209" t="s">
        <v>16774</v>
      </c>
      <c r="D388" s="1209" t="s">
        <v>16790</v>
      </c>
      <c r="E388" s="1209" t="s">
        <v>17510</v>
      </c>
      <c r="F388" s="1347">
        <v>399000</v>
      </c>
      <c r="G388" s="1216" t="s">
        <v>17511</v>
      </c>
      <c r="H388" s="1189" t="s">
        <v>16938</v>
      </c>
      <c r="I388" s="1211">
        <v>44043</v>
      </c>
      <c r="J388" s="1211">
        <v>44062</v>
      </c>
      <c r="K388" s="1212"/>
    </row>
    <row r="389" spans="1:12" ht="40.5" customHeight="1" x14ac:dyDescent="0.2">
      <c r="A389" s="1200" t="s">
        <v>8411</v>
      </c>
      <c r="B389" s="1317" t="s">
        <v>17512</v>
      </c>
      <c r="C389" s="1224" t="s">
        <v>16502</v>
      </c>
      <c r="D389" s="1224" t="s">
        <v>16795</v>
      </c>
      <c r="E389" s="1224" t="s">
        <v>17513</v>
      </c>
      <c r="F389" s="1348">
        <v>1462480</v>
      </c>
      <c r="G389" s="1209" t="s">
        <v>17513</v>
      </c>
      <c r="H389" s="1189" t="s">
        <v>17514</v>
      </c>
      <c r="I389" s="1211"/>
      <c r="J389" s="1209"/>
      <c r="K389" s="1212"/>
    </row>
    <row r="390" spans="1:12" ht="30" customHeight="1" x14ac:dyDescent="0.2">
      <c r="A390" s="1200" t="s">
        <v>8411</v>
      </c>
      <c r="B390" s="1188" t="s">
        <v>16794</v>
      </c>
      <c r="C390" s="1209" t="s">
        <v>16502</v>
      </c>
      <c r="D390" s="1209" t="s">
        <v>16795</v>
      </c>
      <c r="E390" s="1209" t="s">
        <v>17515</v>
      </c>
      <c r="F390" s="1349">
        <v>34606284</v>
      </c>
      <c r="G390" s="1209" t="s">
        <v>17516</v>
      </c>
      <c r="H390" s="1189" t="s">
        <v>17517</v>
      </c>
      <c r="I390" s="1211">
        <v>44130</v>
      </c>
      <c r="J390" s="1209"/>
      <c r="K390" s="1212"/>
    </row>
    <row r="391" spans="1:12" ht="61.5" customHeight="1" x14ac:dyDescent="0.2">
      <c r="A391" s="1200" t="s">
        <v>8411</v>
      </c>
      <c r="B391" s="1303" t="s">
        <v>17518</v>
      </c>
      <c r="C391" s="1209" t="s">
        <v>16420</v>
      </c>
      <c r="D391" s="1209" t="s">
        <v>16790</v>
      </c>
      <c r="E391" s="1209" t="s">
        <v>17519</v>
      </c>
      <c r="F391" s="1347">
        <v>1240613.5</v>
      </c>
      <c r="G391" s="1189" t="s">
        <v>17520</v>
      </c>
      <c r="H391" s="1189" t="s">
        <v>17521</v>
      </c>
      <c r="I391" s="1211">
        <v>44103</v>
      </c>
      <c r="J391" s="1209"/>
      <c r="K391" s="1212"/>
      <c r="L391" s="408"/>
    </row>
    <row r="392" spans="1:12" ht="48" x14ac:dyDescent="0.2">
      <c r="A392" s="1200" t="s">
        <v>8411</v>
      </c>
      <c r="B392" s="1313" t="s">
        <v>17522</v>
      </c>
      <c r="C392" s="1252" t="s">
        <v>16420</v>
      </c>
      <c r="D392" s="1252" t="s">
        <v>16790</v>
      </c>
      <c r="E392" s="1252" t="s">
        <v>17523</v>
      </c>
      <c r="F392" s="1350">
        <v>1117332.7</v>
      </c>
      <c r="G392" s="1189" t="s">
        <v>17520</v>
      </c>
      <c r="H392" s="1189" t="s">
        <v>17521</v>
      </c>
      <c r="I392" s="1211">
        <v>44103</v>
      </c>
      <c r="J392" s="1209"/>
      <c r="K392" s="1212"/>
      <c r="L392" s="182"/>
    </row>
    <row r="393" spans="1:12" ht="72" x14ac:dyDescent="0.2">
      <c r="A393" s="1200" t="s">
        <v>8411</v>
      </c>
      <c r="B393" s="1213" t="s">
        <v>17524</v>
      </c>
      <c r="C393" s="1209" t="s">
        <v>16774</v>
      </c>
      <c r="D393" s="1209" t="s">
        <v>16795</v>
      </c>
      <c r="E393" s="1209" t="s">
        <v>17525</v>
      </c>
      <c r="F393" s="1347">
        <v>663000</v>
      </c>
      <c r="G393" s="1189" t="s">
        <v>17526</v>
      </c>
      <c r="H393" s="1189" t="s">
        <v>17527</v>
      </c>
      <c r="I393" s="1211">
        <v>44078</v>
      </c>
      <c r="J393" s="1209"/>
      <c r="K393" s="1212"/>
      <c r="L393" s="182"/>
    </row>
    <row r="394" spans="1:12" ht="36" x14ac:dyDescent="0.2">
      <c r="A394" s="1200" t="s">
        <v>8411</v>
      </c>
      <c r="B394" s="1306" t="s">
        <v>17528</v>
      </c>
      <c r="C394" s="1075" t="s">
        <v>16420</v>
      </c>
      <c r="D394" s="1075" t="s">
        <v>16790</v>
      </c>
      <c r="E394" s="1075" t="s">
        <v>17529</v>
      </c>
      <c r="F394" s="1351">
        <v>399157</v>
      </c>
      <c r="G394" s="1189" t="s">
        <v>17530</v>
      </c>
      <c r="H394" s="1189" t="s">
        <v>16938</v>
      </c>
      <c r="I394" s="1211">
        <v>43937</v>
      </c>
      <c r="J394" s="1211">
        <v>43941</v>
      </c>
      <c r="K394" s="1212"/>
      <c r="L394" s="182"/>
    </row>
    <row r="395" spans="1:12" ht="36" x14ac:dyDescent="0.2">
      <c r="A395" s="1200" t="s">
        <v>8411</v>
      </c>
      <c r="B395" s="1213" t="s">
        <v>17531</v>
      </c>
      <c r="C395" s="1209" t="s">
        <v>16774</v>
      </c>
      <c r="D395" s="1209" t="s">
        <v>16795</v>
      </c>
      <c r="E395" s="1209" t="s">
        <v>17532</v>
      </c>
      <c r="F395" s="1347">
        <v>100000</v>
      </c>
      <c r="G395" s="1189" t="s">
        <v>17533</v>
      </c>
      <c r="H395" s="1189" t="s">
        <v>16938</v>
      </c>
      <c r="I395" s="1211">
        <v>43972</v>
      </c>
      <c r="J395" s="1211">
        <v>44064</v>
      </c>
      <c r="K395" s="1212"/>
      <c r="L395" s="182"/>
    </row>
    <row r="396" spans="1:12" s="1360" customFormat="1" ht="30.75" customHeight="1" x14ac:dyDescent="0.2">
      <c r="A396" s="1232" t="s">
        <v>8450</v>
      </c>
      <c r="B396" s="1352" t="s">
        <v>17534</v>
      </c>
      <c r="C396" s="1353" t="s">
        <v>16420</v>
      </c>
      <c r="D396" s="1354" t="s">
        <v>433</v>
      </c>
      <c r="E396" s="1353" t="s">
        <v>17535</v>
      </c>
      <c r="F396" s="1355">
        <v>2964000</v>
      </c>
      <c r="G396" s="1356" t="s">
        <v>17536</v>
      </c>
      <c r="H396" s="1357" t="s">
        <v>1692</v>
      </c>
      <c r="I396" s="1358">
        <v>43875</v>
      </c>
      <c r="J396" s="1359">
        <f>+I396+380</f>
        <v>44255</v>
      </c>
      <c r="K396" s="1357" t="s">
        <v>16854</v>
      </c>
    </row>
    <row r="397" spans="1:12" s="1360" customFormat="1" ht="24" x14ac:dyDescent="0.2">
      <c r="A397" s="1232" t="s">
        <v>8450</v>
      </c>
      <c r="B397" s="1361" t="s">
        <v>17537</v>
      </c>
      <c r="C397" s="1356" t="s">
        <v>16420</v>
      </c>
      <c r="D397" s="1357" t="s">
        <v>433</v>
      </c>
      <c r="E397" s="1356" t="s">
        <v>17538</v>
      </c>
      <c r="F397" s="1362">
        <v>195250</v>
      </c>
      <c r="G397" s="1356" t="s">
        <v>17539</v>
      </c>
      <c r="H397" s="1357" t="s">
        <v>1692</v>
      </c>
      <c r="I397" s="1358">
        <v>43874</v>
      </c>
      <c r="J397" s="1359">
        <f>+I397+305</f>
        <v>44179</v>
      </c>
      <c r="K397" s="1357" t="s">
        <v>16667</v>
      </c>
    </row>
    <row r="398" spans="1:12" s="1360" customFormat="1" ht="90" customHeight="1" x14ac:dyDescent="0.2">
      <c r="A398" s="1232" t="s">
        <v>8450</v>
      </c>
      <c r="B398" s="1361" t="s">
        <v>17540</v>
      </c>
      <c r="C398" s="1356" t="s">
        <v>16420</v>
      </c>
      <c r="D398" s="1356" t="s">
        <v>433</v>
      </c>
      <c r="E398" s="1356" t="s">
        <v>17541</v>
      </c>
      <c r="F398" s="1362">
        <v>794000</v>
      </c>
      <c r="G398" s="1356" t="s">
        <v>17542</v>
      </c>
      <c r="H398" s="1357" t="s">
        <v>1692</v>
      </c>
      <c r="I398" s="1359">
        <v>43929</v>
      </c>
      <c r="J398" s="1359">
        <v>43929</v>
      </c>
      <c r="K398" s="1357" t="s">
        <v>16803</v>
      </c>
    </row>
    <row r="399" spans="1:12" s="1360" customFormat="1" ht="72" x14ac:dyDescent="0.2">
      <c r="A399" s="1232" t="s">
        <v>8450</v>
      </c>
      <c r="B399" s="1361" t="s">
        <v>17543</v>
      </c>
      <c r="C399" s="1356" t="s">
        <v>16420</v>
      </c>
      <c r="D399" s="1356" t="s">
        <v>433</v>
      </c>
      <c r="E399" s="1356" t="s">
        <v>17541</v>
      </c>
      <c r="F399" s="1362">
        <v>220000</v>
      </c>
      <c r="G399" s="1356" t="s">
        <v>17544</v>
      </c>
      <c r="H399" s="1357" t="s">
        <v>1692</v>
      </c>
      <c r="I399" s="1359">
        <v>43929</v>
      </c>
      <c r="J399" s="1359">
        <v>43929</v>
      </c>
      <c r="K399" s="1357" t="s">
        <v>16803</v>
      </c>
    </row>
    <row r="400" spans="1:12" s="1360" customFormat="1" ht="72" x14ac:dyDescent="0.2">
      <c r="A400" s="1232" t="s">
        <v>8450</v>
      </c>
      <c r="B400" s="1363" t="s">
        <v>17545</v>
      </c>
      <c r="C400" s="1364" t="s">
        <v>16420</v>
      </c>
      <c r="D400" s="1364" t="s">
        <v>433</v>
      </c>
      <c r="E400" s="1364" t="s">
        <v>17541</v>
      </c>
      <c r="F400" s="1365">
        <v>125000</v>
      </c>
      <c r="G400" s="1356" t="s">
        <v>17546</v>
      </c>
      <c r="H400" s="1357" t="s">
        <v>1692</v>
      </c>
      <c r="I400" s="1359">
        <v>43929</v>
      </c>
      <c r="J400" s="1359">
        <v>43929</v>
      </c>
      <c r="K400" s="1357" t="s">
        <v>16803</v>
      </c>
    </row>
    <row r="401" spans="1:11" s="1360" customFormat="1" ht="24" x14ac:dyDescent="0.2">
      <c r="A401" s="1232" t="s">
        <v>8450</v>
      </c>
      <c r="B401" s="1363" t="s">
        <v>17547</v>
      </c>
      <c r="C401" s="1364" t="s">
        <v>1209</v>
      </c>
      <c r="D401" s="1364" t="s">
        <v>433</v>
      </c>
      <c r="E401" s="1364" t="s">
        <v>17548</v>
      </c>
      <c r="F401" s="1364">
        <v>125000</v>
      </c>
      <c r="G401" s="1364" t="s">
        <v>16925</v>
      </c>
      <c r="H401" s="1366" t="s">
        <v>1692</v>
      </c>
      <c r="I401" s="1359">
        <v>43985</v>
      </c>
      <c r="J401" s="1359">
        <v>44009</v>
      </c>
      <c r="K401" s="1357" t="s">
        <v>16803</v>
      </c>
    </row>
    <row r="402" spans="1:11" s="1360" customFormat="1" ht="24" x14ac:dyDescent="0.2">
      <c r="A402" s="1232" t="s">
        <v>8450</v>
      </c>
      <c r="B402" s="1363" t="s">
        <v>17549</v>
      </c>
      <c r="C402" s="1364" t="s">
        <v>1209</v>
      </c>
      <c r="D402" s="1364" t="s">
        <v>433</v>
      </c>
      <c r="E402" s="1364" t="s">
        <v>17550</v>
      </c>
      <c r="F402" s="1364">
        <v>329560</v>
      </c>
      <c r="G402" s="1364" t="s">
        <v>17551</v>
      </c>
      <c r="H402" s="1366" t="s">
        <v>1692</v>
      </c>
      <c r="I402" s="1359">
        <v>43985</v>
      </c>
      <c r="J402" s="1359">
        <v>44026</v>
      </c>
      <c r="K402" s="1357" t="s">
        <v>16803</v>
      </c>
    </row>
    <row r="403" spans="1:11" s="1360" customFormat="1" ht="24" x14ac:dyDescent="0.2">
      <c r="A403" s="1232" t="s">
        <v>8450</v>
      </c>
      <c r="B403" s="1363" t="s">
        <v>17552</v>
      </c>
      <c r="C403" s="1364" t="s">
        <v>16369</v>
      </c>
      <c r="D403" s="1364" t="s">
        <v>433</v>
      </c>
      <c r="E403" s="1364" t="s">
        <v>17553</v>
      </c>
      <c r="F403" s="1364">
        <v>648000</v>
      </c>
      <c r="G403" s="1364" t="s">
        <v>17554</v>
      </c>
      <c r="H403" s="1366" t="s">
        <v>1692</v>
      </c>
      <c r="I403" s="1359">
        <v>44027</v>
      </c>
      <c r="J403" s="1359">
        <f>+I403+365</f>
        <v>44392</v>
      </c>
      <c r="K403" s="1357" t="s">
        <v>16854</v>
      </c>
    </row>
    <row r="404" spans="1:11" s="1360" customFormat="1" ht="45" customHeight="1" x14ac:dyDescent="0.2">
      <c r="A404" s="1232" t="s">
        <v>8450</v>
      </c>
      <c r="B404" s="1361" t="s">
        <v>17555</v>
      </c>
      <c r="C404" s="1356" t="s">
        <v>16420</v>
      </c>
      <c r="D404" s="1356" t="s">
        <v>433</v>
      </c>
      <c r="E404" s="1356" t="s">
        <v>17556</v>
      </c>
      <c r="F404" s="1362">
        <v>189262.56</v>
      </c>
      <c r="G404" s="1356" t="s">
        <v>17557</v>
      </c>
      <c r="H404" s="1357" t="s">
        <v>1692</v>
      </c>
      <c r="I404" s="1359">
        <v>43929</v>
      </c>
      <c r="J404" s="1359">
        <f>+I404+5</f>
        <v>43934</v>
      </c>
      <c r="K404" s="1357" t="s">
        <v>16803</v>
      </c>
    </row>
    <row r="405" spans="1:11" s="1360" customFormat="1" ht="24" x14ac:dyDescent="0.2">
      <c r="A405" s="1232" t="s">
        <v>8450</v>
      </c>
      <c r="B405" s="1361" t="s">
        <v>17555</v>
      </c>
      <c r="C405" s="1356" t="s">
        <v>16420</v>
      </c>
      <c r="D405" s="1356" t="s">
        <v>433</v>
      </c>
      <c r="E405" s="1356" t="s">
        <v>17556</v>
      </c>
      <c r="F405" s="1362">
        <v>60557.4</v>
      </c>
      <c r="G405" s="1356" t="s">
        <v>17558</v>
      </c>
      <c r="H405" s="1357" t="s">
        <v>1692</v>
      </c>
      <c r="I405" s="1358">
        <v>43929</v>
      </c>
      <c r="J405" s="1359">
        <f>+I405+5</f>
        <v>43934</v>
      </c>
      <c r="K405" s="1357" t="s">
        <v>16803</v>
      </c>
    </row>
    <row r="406" spans="1:11" s="1360" customFormat="1" ht="24" x14ac:dyDescent="0.2">
      <c r="A406" s="1232" t="s">
        <v>8450</v>
      </c>
      <c r="B406" s="1361" t="s">
        <v>17555</v>
      </c>
      <c r="C406" s="1356" t="s">
        <v>16420</v>
      </c>
      <c r="D406" s="1356" t="s">
        <v>433</v>
      </c>
      <c r="E406" s="1356" t="s">
        <v>17556</v>
      </c>
      <c r="F406" s="1362">
        <v>98231.6</v>
      </c>
      <c r="G406" s="1356" t="s">
        <v>17559</v>
      </c>
      <c r="H406" s="1357" t="s">
        <v>1692</v>
      </c>
      <c r="I406" s="1358">
        <v>43929</v>
      </c>
      <c r="J406" s="1359">
        <f>+I406+5</f>
        <v>43934</v>
      </c>
      <c r="K406" s="1357" t="s">
        <v>16803</v>
      </c>
    </row>
    <row r="407" spans="1:11" s="1360" customFormat="1" ht="24" x14ac:dyDescent="0.2">
      <c r="A407" s="1232" t="s">
        <v>8450</v>
      </c>
      <c r="B407" s="1361" t="s">
        <v>17555</v>
      </c>
      <c r="C407" s="1356" t="s">
        <v>16420</v>
      </c>
      <c r="D407" s="1356" t="s">
        <v>433</v>
      </c>
      <c r="E407" s="1356" t="s">
        <v>17556</v>
      </c>
      <c r="F407" s="1362">
        <v>80689.2</v>
      </c>
      <c r="G407" s="1356" t="s">
        <v>17560</v>
      </c>
      <c r="H407" s="1357" t="s">
        <v>1692</v>
      </c>
      <c r="I407" s="1358">
        <v>43929</v>
      </c>
      <c r="J407" s="1359">
        <f>+I407+5</f>
        <v>43934</v>
      </c>
      <c r="K407" s="1357" t="s">
        <v>16803</v>
      </c>
    </row>
    <row r="408" spans="1:11" s="1360" customFormat="1" ht="24" x14ac:dyDescent="0.2">
      <c r="A408" s="1232" t="s">
        <v>8450</v>
      </c>
      <c r="B408" s="1361" t="s">
        <v>17555</v>
      </c>
      <c r="C408" s="1356" t="s">
        <v>16420</v>
      </c>
      <c r="D408" s="1356" t="s">
        <v>433</v>
      </c>
      <c r="E408" s="1356" t="s">
        <v>17556</v>
      </c>
      <c r="F408" s="1362">
        <v>148008.35</v>
      </c>
      <c r="G408" s="1356" t="s">
        <v>17561</v>
      </c>
      <c r="H408" s="1357" t="s">
        <v>1692</v>
      </c>
      <c r="I408" s="1358">
        <v>43929</v>
      </c>
      <c r="J408" s="1359">
        <f>+I408+5</f>
        <v>43934</v>
      </c>
      <c r="K408" s="1357" t="s">
        <v>16803</v>
      </c>
    </row>
    <row r="409" spans="1:11" s="1360" customFormat="1" ht="72" x14ac:dyDescent="0.2">
      <c r="A409" s="1232" t="s">
        <v>8450</v>
      </c>
      <c r="B409" s="1361" t="s">
        <v>17562</v>
      </c>
      <c r="C409" s="1356" t="s">
        <v>16369</v>
      </c>
      <c r="D409" s="1356" t="s">
        <v>433</v>
      </c>
      <c r="E409" s="1356" t="s">
        <v>16885</v>
      </c>
      <c r="F409" s="1362">
        <v>2396988.5699999998</v>
      </c>
      <c r="G409" s="1356" t="s">
        <v>17563</v>
      </c>
      <c r="H409" s="1357" t="s">
        <v>1692</v>
      </c>
      <c r="I409" s="1358">
        <v>43943</v>
      </c>
      <c r="J409" s="1359">
        <f>+I409+30</f>
        <v>43973</v>
      </c>
      <c r="K409" s="1357" t="s">
        <v>16803</v>
      </c>
    </row>
    <row r="410" spans="1:11" s="1360" customFormat="1" ht="24" x14ac:dyDescent="0.2">
      <c r="A410" s="1232" t="s">
        <v>8450</v>
      </c>
      <c r="B410" s="1361" t="s">
        <v>17564</v>
      </c>
      <c r="C410" s="1356" t="s">
        <v>16420</v>
      </c>
      <c r="D410" s="1356" t="s">
        <v>433</v>
      </c>
      <c r="E410" s="1356" t="s">
        <v>17565</v>
      </c>
      <c r="F410" s="1362">
        <v>306645</v>
      </c>
      <c r="G410" s="1356" t="s">
        <v>16807</v>
      </c>
      <c r="H410" s="1357" t="s">
        <v>1692</v>
      </c>
      <c r="I410" s="1358">
        <v>44029</v>
      </c>
      <c r="J410" s="1359">
        <v>44034</v>
      </c>
      <c r="K410" s="1357" t="s">
        <v>16803</v>
      </c>
    </row>
    <row r="411" spans="1:11" s="1360" customFormat="1" ht="60" x14ac:dyDescent="0.2">
      <c r="A411" s="1232" t="s">
        <v>8450</v>
      </c>
      <c r="B411" s="1361" t="s">
        <v>17566</v>
      </c>
      <c r="C411" s="1356" t="s">
        <v>16369</v>
      </c>
      <c r="D411" s="1356" t="s">
        <v>433</v>
      </c>
      <c r="E411" s="1356" t="s">
        <v>17567</v>
      </c>
      <c r="F411" s="1362">
        <v>1029510</v>
      </c>
      <c r="G411" s="1356" t="s">
        <v>16807</v>
      </c>
      <c r="H411" s="1357" t="s">
        <v>1692</v>
      </c>
      <c r="I411" s="1358">
        <v>44081</v>
      </c>
      <c r="J411" s="1359">
        <v>44099</v>
      </c>
      <c r="K411" s="1357" t="s">
        <v>16803</v>
      </c>
    </row>
    <row r="412" spans="1:11" s="1360" customFormat="1" ht="60" x14ac:dyDescent="0.2">
      <c r="A412" s="1232" t="s">
        <v>8450</v>
      </c>
      <c r="B412" s="1361" t="s">
        <v>17568</v>
      </c>
      <c r="C412" s="1356" t="s">
        <v>16369</v>
      </c>
      <c r="D412" s="1356" t="s">
        <v>433</v>
      </c>
      <c r="E412" s="1356" t="s">
        <v>17567</v>
      </c>
      <c r="F412" s="1362">
        <v>149648</v>
      </c>
      <c r="G412" s="1356" t="s">
        <v>17569</v>
      </c>
      <c r="H412" s="1357" t="s">
        <v>1692</v>
      </c>
      <c r="I412" s="1358">
        <v>44061</v>
      </c>
      <c r="J412" s="1359">
        <v>44099</v>
      </c>
      <c r="K412" s="1357" t="s">
        <v>16803</v>
      </c>
    </row>
    <row r="413" spans="1:11" s="1360" customFormat="1" ht="60" x14ac:dyDescent="0.2">
      <c r="A413" s="1232" t="s">
        <v>8450</v>
      </c>
      <c r="B413" s="1361" t="s">
        <v>17570</v>
      </c>
      <c r="C413" s="1356" t="s">
        <v>16369</v>
      </c>
      <c r="D413" s="1356" t="s">
        <v>433</v>
      </c>
      <c r="E413" s="1356" t="s">
        <v>17567</v>
      </c>
      <c r="F413" s="1362">
        <v>137450</v>
      </c>
      <c r="G413" s="1356" t="s">
        <v>17571</v>
      </c>
      <c r="H413" s="1357" t="s">
        <v>1692</v>
      </c>
      <c r="I413" s="1358">
        <v>44069</v>
      </c>
      <c r="J413" s="1359">
        <v>44088</v>
      </c>
      <c r="K413" s="1357" t="s">
        <v>16803</v>
      </c>
    </row>
    <row r="414" spans="1:11" s="1360" customFormat="1" ht="60" x14ac:dyDescent="0.2">
      <c r="A414" s="1232" t="s">
        <v>8450</v>
      </c>
      <c r="B414" s="1361" t="s">
        <v>17572</v>
      </c>
      <c r="C414" s="1356" t="s">
        <v>16369</v>
      </c>
      <c r="D414" s="1356" t="s">
        <v>433</v>
      </c>
      <c r="E414" s="1356" t="s">
        <v>17567</v>
      </c>
      <c r="F414" s="1362">
        <v>188760</v>
      </c>
      <c r="G414" s="1356" t="s">
        <v>17573</v>
      </c>
      <c r="H414" s="1357" t="s">
        <v>1692</v>
      </c>
      <c r="I414" s="1358">
        <v>44060</v>
      </c>
      <c r="J414" s="1359">
        <v>44075</v>
      </c>
      <c r="K414" s="1357" t="s">
        <v>16803</v>
      </c>
    </row>
    <row r="415" spans="1:11" s="1360" customFormat="1" ht="60" x14ac:dyDescent="0.2">
      <c r="A415" s="1232" t="s">
        <v>8450</v>
      </c>
      <c r="B415" s="1361" t="s">
        <v>17574</v>
      </c>
      <c r="C415" s="1356" t="s">
        <v>16369</v>
      </c>
      <c r="D415" s="1356" t="s">
        <v>433</v>
      </c>
      <c r="E415" s="1356" t="s">
        <v>17567</v>
      </c>
      <c r="F415" s="1362">
        <v>154275</v>
      </c>
      <c r="G415" s="1356" t="s">
        <v>17575</v>
      </c>
      <c r="H415" s="1357" t="s">
        <v>1692</v>
      </c>
      <c r="I415" s="1358">
        <v>44057</v>
      </c>
      <c r="J415" s="1359">
        <v>44067</v>
      </c>
      <c r="K415" s="1357" t="s">
        <v>16803</v>
      </c>
    </row>
    <row r="416" spans="1:11" s="1360" customFormat="1" ht="60" x14ac:dyDescent="0.2">
      <c r="A416" s="1232" t="s">
        <v>8450</v>
      </c>
      <c r="B416" s="1361" t="s">
        <v>17576</v>
      </c>
      <c r="C416" s="1356" t="s">
        <v>16369</v>
      </c>
      <c r="D416" s="1356" t="s">
        <v>433</v>
      </c>
      <c r="E416" s="1356" t="s">
        <v>17567</v>
      </c>
      <c r="F416" s="1362">
        <v>310607</v>
      </c>
      <c r="G416" s="1356" t="s">
        <v>17577</v>
      </c>
      <c r="H416" s="1357" t="s">
        <v>1692</v>
      </c>
      <c r="I416" s="1358">
        <v>44068</v>
      </c>
      <c r="J416" s="1359">
        <f>+I416+45</f>
        <v>44113</v>
      </c>
      <c r="K416" s="1357" t="s">
        <v>17578</v>
      </c>
    </row>
    <row r="417" spans="1:11" s="1360" customFormat="1" ht="60" x14ac:dyDescent="0.2">
      <c r="A417" s="1232" t="s">
        <v>8450</v>
      </c>
      <c r="B417" s="1361" t="s">
        <v>17579</v>
      </c>
      <c r="C417" s="1356" t="s">
        <v>16369</v>
      </c>
      <c r="D417" s="1356" t="s">
        <v>433</v>
      </c>
      <c r="E417" s="1356" t="s">
        <v>17567</v>
      </c>
      <c r="F417" s="1362">
        <v>343540</v>
      </c>
      <c r="G417" s="1356" t="s">
        <v>17580</v>
      </c>
      <c r="H417" s="1357" t="s">
        <v>1692</v>
      </c>
      <c r="I417" s="1358">
        <v>44064</v>
      </c>
      <c r="J417" s="1359">
        <v>44082</v>
      </c>
      <c r="K417" s="1357" t="s">
        <v>16803</v>
      </c>
    </row>
    <row r="418" spans="1:11" s="1360" customFormat="1" ht="60" x14ac:dyDescent="0.2">
      <c r="A418" s="1232" t="s">
        <v>8450</v>
      </c>
      <c r="B418" s="1361" t="s">
        <v>17581</v>
      </c>
      <c r="C418" s="1356" t="s">
        <v>16369</v>
      </c>
      <c r="D418" s="1356" t="s">
        <v>433</v>
      </c>
      <c r="E418" s="1356" t="s">
        <v>17567</v>
      </c>
      <c r="F418" s="1362">
        <v>1209000</v>
      </c>
      <c r="G418" s="1356" t="s">
        <v>17582</v>
      </c>
      <c r="H418" s="1357" t="s">
        <v>16393</v>
      </c>
      <c r="I418" s="1358">
        <v>44124</v>
      </c>
      <c r="J418" s="1359">
        <f>+I418+60</f>
        <v>44184</v>
      </c>
      <c r="K418" s="1357" t="s">
        <v>17583</v>
      </c>
    </row>
    <row r="419" spans="1:11" s="1360" customFormat="1" ht="60" x14ac:dyDescent="0.2">
      <c r="A419" s="1232" t="s">
        <v>8450</v>
      </c>
      <c r="B419" s="1361" t="s">
        <v>17584</v>
      </c>
      <c r="C419" s="1356" t="s">
        <v>16369</v>
      </c>
      <c r="D419" s="1356" t="s">
        <v>433</v>
      </c>
      <c r="E419" s="1356" t="s">
        <v>17567</v>
      </c>
      <c r="F419" s="1362">
        <v>437469.45</v>
      </c>
      <c r="G419" s="1356" t="s">
        <v>17582</v>
      </c>
      <c r="H419" s="1357" t="s">
        <v>16393</v>
      </c>
      <c r="I419" s="1358">
        <v>44124</v>
      </c>
      <c r="J419" s="1359">
        <f t="shared" ref="J419:J420" si="1">+I419+60</f>
        <v>44184</v>
      </c>
      <c r="K419" s="1357" t="s">
        <v>17583</v>
      </c>
    </row>
    <row r="420" spans="1:11" s="1360" customFormat="1" ht="60" x14ac:dyDescent="0.2">
      <c r="A420" s="1232" t="s">
        <v>8450</v>
      </c>
      <c r="B420" s="1361" t="s">
        <v>17585</v>
      </c>
      <c r="C420" s="1356" t="s">
        <v>16369</v>
      </c>
      <c r="D420" s="1356" t="s">
        <v>433</v>
      </c>
      <c r="E420" s="1356" t="s">
        <v>17567</v>
      </c>
      <c r="F420" s="1362">
        <v>242154</v>
      </c>
      <c r="G420" s="1356" t="s">
        <v>17582</v>
      </c>
      <c r="H420" s="1357" t="s">
        <v>16393</v>
      </c>
      <c r="I420" s="1358">
        <v>44124</v>
      </c>
      <c r="J420" s="1359">
        <f t="shared" si="1"/>
        <v>44184</v>
      </c>
      <c r="K420" s="1357" t="s">
        <v>17583</v>
      </c>
    </row>
    <row r="421" spans="1:11" s="1360" customFormat="1" ht="56.25" customHeight="1" x14ac:dyDescent="0.2">
      <c r="A421" s="1232" t="s">
        <v>8450</v>
      </c>
      <c r="B421" s="1361" t="s">
        <v>17586</v>
      </c>
      <c r="C421" s="1356" t="s">
        <v>16369</v>
      </c>
      <c r="D421" s="1356" t="s">
        <v>433</v>
      </c>
      <c r="E421" s="1356"/>
      <c r="F421" s="1362">
        <v>5864972.7599999998</v>
      </c>
      <c r="G421" s="1356" t="s">
        <v>17582</v>
      </c>
      <c r="H421" s="1357" t="s">
        <v>17376</v>
      </c>
      <c r="I421" s="1358">
        <v>44119</v>
      </c>
      <c r="J421" s="1359">
        <f>+I421+30</f>
        <v>44149</v>
      </c>
      <c r="K421" s="1357" t="s">
        <v>16667</v>
      </c>
    </row>
    <row r="422" spans="1:11" s="1360" customFormat="1" ht="24" x14ac:dyDescent="0.2">
      <c r="A422" s="1232" t="s">
        <v>8450</v>
      </c>
      <c r="B422" s="1361" t="s">
        <v>17587</v>
      </c>
      <c r="C422" s="1356" t="s">
        <v>16980</v>
      </c>
      <c r="D422" s="1356" t="s">
        <v>433</v>
      </c>
      <c r="E422" s="1356"/>
      <c r="F422" s="1362">
        <v>184197.24</v>
      </c>
      <c r="G422" s="1356" t="s">
        <v>17588</v>
      </c>
      <c r="H422" s="1357" t="s">
        <v>1692</v>
      </c>
      <c r="I422" s="1358">
        <v>43985</v>
      </c>
      <c r="J422" s="1359">
        <v>43997</v>
      </c>
      <c r="K422" s="1357" t="s">
        <v>16803</v>
      </c>
    </row>
    <row r="423" spans="1:11" s="1360" customFormat="1" ht="24" x14ac:dyDescent="0.2">
      <c r="A423" s="1232" t="s">
        <v>8450</v>
      </c>
      <c r="B423" s="1361" t="s">
        <v>17587</v>
      </c>
      <c r="C423" s="1356" t="s">
        <v>16980</v>
      </c>
      <c r="D423" s="1356" t="s">
        <v>433</v>
      </c>
      <c r="E423" s="1356"/>
      <c r="F423" s="1362">
        <v>85387.66</v>
      </c>
      <c r="G423" s="1356" t="s">
        <v>17589</v>
      </c>
      <c r="H423" s="1357" t="s">
        <v>1692</v>
      </c>
      <c r="I423" s="1358">
        <v>43985</v>
      </c>
      <c r="J423" s="1359">
        <v>43997</v>
      </c>
      <c r="K423" s="1357" t="s">
        <v>16803</v>
      </c>
    </row>
    <row r="424" spans="1:11" s="1360" customFormat="1" ht="24" x14ac:dyDescent="0.2">
      <c r="A424" s="1232" t="s">
        <v>8450</v>
      </c>
      <c r="B424" s="1361" t="s">
        <v>17587</v>
      </c>
      <c r="C424" s="1356" t="s">
        <v>16980</v>
      </c>
      <c r="D424" s="1356" t="s">
        <v>433</v>
      </c>
      <c r="E424" s="1356"/>
      <c r="F424" s="1362">
        <v>98893.39</v>
      </c>
      <c r="G424" s="1356" t="s">
        <v>17588</v>
      </c>
      <c r="H424" s="1357" t="s">
        <v>1692</v>
      </c>
      <c r="I424" s="1358">
        <v>43990</v>
      </c>
      <c r="J424" s="1359">
        <v>44004</v>
      </c>
      <c r="K424" s="1357" t="s">
        <v>16803</v>
      </c>
    </row>
    <row r="425" spans="1:11" s="1360" customFormat="1" ht="56.25" customHeight="1" x14ac:dyDescent="0.2">
      <c r="A425" s="1232" t="s">
        <v>8450</v>
      </c>
      <c r="B425" s="1361" t="s">
        <v>17590</v>
      </c>
      <c r="C425" s="1356" t="s">
        <v>16980</v>
      </c>
      <c r="D425" s="1356" t="s">
        <v>433</v>
      </c>
      <c r="E425" s="1356"/>
      <c r="F425" s="1362">
        <v>92919.1</v>
      </c>
      <c r="G425" s="1356" t="s">
        <v>17591</v>
      </c>
      <c r="H425" s="1357" t="s">
        <v>1692</v>
      </c>
      <c r="I425" s="1358">
        <v>43887</v>
      </c>
      <c r="J425" s="1359">
        <v>43896</v>
      </c>
      <c r="K425" s="1357" t="s">
        <v>16803</v>
      </c>
    </row>
    <row r="426" spans="1:11" ht="36" x14ac:dyDescent="0.2">
      <c r="A426" s="1200" t="s">
        <v>8877</v>
      </c>
      <c r="B426" s="1361" t="s">
        <v>17592</v>
      </c>
      <c r="C426" s="1356" t="s">
        <v>17593</v>
      </c>
      <c r="D426" s="1356" t="s">
        <v>17594</v>
      </c>
      <c r="E426" s="1356">
        <v>1</v>
      </c>
      <c r="F426" s="1362">
        <v>114003</v>
      </c>
      <c r="G426" s="1356" t="s">
        <v>17595</v>
      </c>
      <c r="H426" s="1357" t="s">
        <v>17055</v>
      </c>
      <c r="I426" s="1358">
        <v>43880</v>
      </c>
      <c r="J426" s="1359">
        <v>43859</v>
      </c>
      <c r="K426" s="1357"/>
    </row>
    <row r="427" spans="1:11" ht="60" x14ac:dyDescent="0.2">
      <c r="A427" s="1200" t="s">
        <v>8877</v>
      </c>
      <c r="B427" s="1361" t="s">
        <v>17596</v>
      </c>
      <c r="C427" s="1356" t="s">
        <v>17593</v>
      </c>
      <c r="D427" s="1356" t="s">
        <v>17594</v>
      </c>
      <c r="E427" s="1356">
        <v>2</v>
      </c>
      <c r="F427" s="1362">
        <v>799936.74</v>
      </c>
      <c r="G427" s="1356" t="s">
        <v>17597</v>
      </c>
      <c r="H427" s="1357" t="s">
        <v>17055</v>
      </c>
      <c r="I427" s="1358">
        <v>43911</v>
      </c>
      <c r="J427" s="1359" t="s">
        <v>17598</v>
      </c>
      <c r="K427" s="1367"/>
    </row>
    <row r="428" spans="1:11" ht="21.75" customHeight="1" x14ac:dyDescent="0.2">
      <c r="A428" s="1200" t="s">
        <v>8877</v>
      </c>
      <c r="B428" s="1361" t="s">
        <v>17599</v>
      </c>
      <c r="C428" s="1356" t="s">
        <v>16420</v>
      </c>
      <c r="D428" s="1356" t="s">
        <v>17594</v>
      </c>
      <c r="E428" s="1356">
        <v>3</v>
      </c>
      <c r="F428" s="1362">
        <v>785269.2</v>
      </c>
      <c r="G428" s="1368" t="s">
        <v>17600</v>
      </c>
      <c r="H428" s="1368" t="s">
        <v>17055</v>
      </c>
      <c r="I428" s="1369">
        <v>43923</v>
      </c>
      <c r="J428" s="1370">
        <v>43920</v>
      </c>
      <c r="K428" s="1367"/>
    </row>
    <row r="429" spans="1:11" ht="48" x14ac:dyDescent="0.2">
      <c r="A429" s="1200" t="s">
        <v>8877</v>
      </c>
      <c r="B429" s="1361" t="s">
        <v>17601</v>
      </c>
      <c r="C429" s="1356" t="s">
        <v>16420</v>
      </c>
      <c r="D429" s="1356" t="s">
        <v>17594</v>
      </c>
      <c r="E429" s="1356">
        <v>4</v>
      </c>
      <c r="F429" s="1362">
        <v>1082950.6000000001</v>
      </c>
      <c r="G429" s="1368" t="s">
        <v>17602</v>
      </c>
      <c r="H429" s="1368" t="s">
        <v>17055</v>
      </c>
      <c r="I429" s="1369">
        <v>43944</v>
      </c>
      <c r="J429" s="1370" t="s">
        <v>17603</v>
      </c>
      <c r="K429" s="1367"/>
    </row>
    <row r="430" spans="1:11" ht="48" x14ac:dyDescent="0.2">
      <c r="A430" s="1200" t="s">
        <v>8877</v>
      </c>
      <c r="B430" s="1361" t="s">
        <v>17604</v>
      </c>
      <c r="C430" s="1356" t="s">
        <v>16420</v>
      </c>
      <c r="D430" s="1356" t="s">
        <v>17594</v>
      </c>
      <c r="E430" s="1356">
        <v>5</v>
      </c>
      <c r="F430" s="1362">
        <v>134713.01999999999</v>
      </c>
      <c r="G430" s="1368" t="s">
        <v>17605</v>
      </c>
      <c r="H430" s="1368" t="s">
        <v>17055</v>
      </c>
      <c r="I430" s="1369">
        <v>43969</v>
      </c>
      <c r="J430" s="1370" t="s">
        <v>17606</v>
      </c>
      <c r="K430" s="1367"/>
    </row>
    <row r="431" spans="1:11" ht="24" x14ac:dyDescent="0.2">
      <c r="A431" s="1200" t="s">
        <v>8877</v>
      </c>
      <c r="B431" s="1361" t="s">
        <v>17607</v>
      </c>
      <c r="C431" s="1356" t="s">
        <v>16420</v>
      </c>
      <c r="D431" s="1356" t="s">
        <v>17594</v>
      </c>
      <c r="E431" s="1356">
        <v>6</v>
      </c>
      <c r="F431" s="1362">
        <v>303882.5</v>
      </c>
      <c r="G431" s="1368" t="s">
        <v>17608</v>
      </c>
      <c r="H431" s="1368" t="s">
        <v>17055</v>
      </c>
      <c r="I431" s="1369">
        <v>43963</v>
      </c>
      <c r="J431" s="1370" t="s">
        <v>17609</v>
      </c>
      <c r="K431" s="1367"/>
    </row>
    <row r="432" spans="1:11" ht="67.5" customHeight="1" x14ac:dyDescent="0.2">
      <c r="A432" s="1200" t="s">
        <v>8877</v>
      </c>
      <c r="B432" s="1361" t="s">
        <v>17607</v>
      </c>
      <c r="C432" s="1356" t="s">
        <v>16420</v>
      </c>
      <c r="D432" s="1356" t="s">
        <v>17594</v>
      </c>
      <c r="E432" s="1356">
        <v>7</v>
      </c>
      <c r="F432" s="1362">
        <v>269983.52</v>
      </c>
      <c r="G432" s="1368" t="s">
        <v>17610</v>
      </c>
      <c r="H432" s="1368" t="s">
        <v>17055</v>
      </c>
      <c r="I432" s="1369">
        <v>44054</v>
      </c>
      <c r="J432" s="1370" t="s">
        <v>17611</v>
      </c>
      <c r="K432" s="1367"/>
    </row>
    <row r="433" spans="1:11" ht="24" x14ac:dyDescent="0.2">
      <c r="A433" s="1200" t="s">
        <v>8877</v>
      </c>
      <c r="B433" s="1361" t="s">
        <v>17612</v>
      </c>
      <c r="C433" s="1356" t="s">
        <v>16369</v>
      </c>
      <c r="D433" s="1356" t="s">
        <v>17594</v>
      </c>
      <c r="E433" s="1356">
        <v>1</v>
      </c>
      <c r="F433" s="1362">
        <v>1768957.89</v>
      </c>
      <c r="G433" s="1371"/>
      <c r="H433" s="1368" t="s">
        <v>17613</v>
      </c>
      <c r="I433" s="1372"/>
      <c r="J433" s="1371"/>
      <c r="K433" s="1367"/>
    </row>
    <row r="434" spans="1:11" ht="36" x14ac:dyDescent="0.2">
      <c r="A434" s="1200" t="s">
        <v>8877</v>
      </c>
      <c r="B434" s="1361" t="s">
        <v>17614</v>
      </c>
      <c r="C434" s="1356" t="s">
        <v>16774</v>
      </c>
      <c r="D434" s="1356" t="s">
        <v>17594</v>
      </c>
      <c r="E434" s="1356">
        <v>1</v>
      </c>
      <c r="F434" s="1362">
        <v>112750</v>
      </c>
      <c r="G434" s="1368" t="s">
        <v>17615</v>
      </c>
      <c r="H434" s="1368" t="s">
        <v>17613</v>
      </c>
      <c r="I434" s="1369">
        <v>44099</v>
      </c>
      <c r="J434" s="1371"/>
      <c r="K434" s="1367"/>
    </row>
    <row r="435" spans="1:11" ht="61.5" customHeight="1" x14ac:dyDescent="0.2">
      <c r="A435" s="1200" t="s">
        <v>8877</v>
      </c>
      <c r="B435" s="1361" t="s">
        <v>17616</v>
      </c>
      <c r="C435" s="1356" t="s">
        <v>17617</v>
      </c>
      <c r="D435" s="1356" t="s">
        <v>17594</v>
      </c>
      <c r="E435" s="1356">
        <v>2</v>
      </c>
      <c r="F435" s="1362">
        <v>507500</v>
      </c>
      <c r="G435" s="1371"/>
      <c r="H435" s="1368" t="s">
        <v>17613</v>
      </c>
      <c r="I435" s="1369">
        <v>44109</v>
      </c>
      <c r="J435" s="1371"/>
      <c r="K435" s="1367"/>
    </row>
    <row r="436" spans="1:11" ht="24" x14ac:dyDescent="0.2">
      <c r="A436" s="1200" t="s">
        <v>8877</v>
      </c>
      <c r="B436" s="1361" t="s">
        <v>17618</v>
      </c>
      <c r="C436" s="1356" t="s">
        <v>16774</v>
      </c>
      <c r="D436" s="1356" t="s">
        <v>17594</v>
      </c>
      <c r="E436" s="1356">
        <v>4</v>
      </c>
      <c r="F436" s="1362">
        <v>130500</v>
      </c>
      <c r="G436" s="1368" t="s">
        <v>17619</v>
      </c>
      <c r="H436" s="1368" t="s">
        <v>17613</v>
      </c>
      <c r="I436" s="1369">
        <v>44118</v>
      </c>
      <c r="J436" s="1371"/>
      <c r="K436" s="1367"/>
    </row>
    <row r="437" spans="1:11" ht="24" x14ac:dyDescent="0.2">
      <c r="A437" s="1200" t="s">
        <v>8877</v>
      </c>
      <c r="B437" s="1361" t="s">
        <v>17620</v>
      </c>
      <c r="C437" s="1356" t="s">
        <v>16774</v>
      </c>
      <c r="D437" s="1356" t="s">
        <v>17594</v>
      </c>
      <c r="E437" s="1356">
        <v>5</v>
      </c>
      <c r="F437" s="1362">
        <v>377349.73</v>
      </c>
      <c r="G437" s="1371"/>
      <c r="H437" s="1368" t="s">
        <v>17621</v>
      </c>
      <c r="I437" s="1372"/>
      <c r="J437" s="1371"/>
      <c r="K437" s="1367"/>
    </row>
    <row r="438" spans="1:11" ht="36" x14ac:dyDescent="0.2">
      <c r="A438" s="1200" t="s">
        <v>8877</v>
      </c>
      <c r="B438" s="1361" t="s">
        <v>17622</v>
      </c>
      <c r="C438" s="1356" t="s">
        <v>16774</v>
      </c>
      <c r="D438" s="1356" t="s">
        <v>17594</v>
      </c>
      <c r="E438" s="1356">
        <v>6</v>
      </c>
      <c r="F438" s="1362">
        <v>173947</v>
      </c>
      <c r="G438" s="1371"/>
      <c r="H438" s="1368" t="s">
        <v>17623</v>
      </c>
      <c r="I438" s="1371"/>
      <c r="J438" s="1371"/>
      <c r="K438" s="1367"/>
    </row>
    <row r="439" spans="1:11" ht="36" x14ac:dyDescent="0.2">
      <c r="A439" s="1200" t="s">
        <v>8877</v>
      </c>
      <c r="B439" s="1361" t="s">
        <v>17624</v>
      </c>
      <c r="C439" s="1356" t="s">
        <v>16774</v>
      </c>
      <c r="D439" s="1356" t="s">
        <v>17594</v>
      </c>
      <c r="E439" s="1356">
        <v>7</v>
      </c>
      <c r="F439" s="1362">
        <v>168800</v>
      </c>
      <c r="G439" s="1371"/>
      <c r="H439" s="1368" t="s">
        <v>17623</v>
      </c>
      <c r="I439" s="1371"/>
      <c r="J439" s="1371"/>
      <c r="K439" s="1367"/>
    </row>
    <row r="440" spans="1:11" ht="36" x14ac:dyDescent="0.2">
      <c r="A440" s="1200" t="s">
        <v>8877</v>
      </c>
      <c r="B440" s="1361" t="s">
        <v>17625</v>
      </c>
      <c r="C440" s="1356" t="s">
        <v>16774</v>
      </c>
      <c r="D440" s="1356" t="s">
        <v>17594</v>
      </c>
      <c r="E440" s="1356">
        <v>8</v>
      </c>
      <c r="F440" s="1362">
        <v>169000</v>
      </c>
      <c r="G440" s="1371"/>
      <c r="H440" s="1368" t="s">
        <v>17623</v>
      </c>
      <c r="I440" s="1371"/>
      <c r="J440" s="1371"/>
      <c r="K440" s="1367"/>
    </row>
    <row r="441" spans="1:11" ht="21.75" customHeight="1" x14ac:dyDescent="0.2">
      <c r="A441" s="1200" t="s">
        <v>8973</v>
      </c>
      <c r="B441" s="1361" t="s">
        <v>17626</v>
      </c>
      <c r="C441" s="1356" t="s">
        <v>17627</v>
      </c>
      <c r="D441" s="1356" t="s">
        <v>16350</v>
      </c>
      <c r="E441" s="1356"/>
      <c r="F441" s="1362">
        <v>349957</v>
      </c>
      <c r="G441" s="371"/>
      <c r="H441" s="371" t="s">
        <v>17628</v>
      </c>
      <c r="I441" s="1075"/>
      <c r="J441" s="1075"/>
      <c r="K441" s="1373"/>
    </row>
    <row r="442" spans="1:11" ht="36" x14ac:dyDescent="0.2">
      <c r="A442" s="1200" t="s">
        <v>8973</v>
      </c>
      <c r="B442" s="1361" t="s">
        <v>17629</v>
      </c>
      <c r="C442" s="1356" t="s">
        <v>16369</v>
      </c>
      <c r="D442" s="1356" t="s">
        <v>16350</v>
      </c>
      <c r="E442" s="1356" t="s">
        <v>17630</v>
      </c>
      <c r="F442" s="1362">
        <v>1054018.5600000001</v>
      </c>
      <c r="G442" s="371"/>
      <c r="H442" s="371" t="s">
        <v>17376</v>
      </c>
      <c r="I442" s="1075"/>
      <c r="J442" s="1075"/>
      <c r="K442" s="1373"/>
    </row>
    <row r="443" spans="1:11" ht="24" x14ac:dyDescent="0.2">
      <c r="A443" s="1200" t="s">
        <v>8973</v>
      </c>
      <c r="B443" s="1361" t="s">
        <v>17631</v>
      </c>
      <c r="C443" s="1356" t="s">
        <v>16369</v>
      </c>
      <c r="D443" s="1356" t="s">
        <v>16350</v>
      </c>
      <c r="E443" s="1356" t="s">
        <v>17632</v>
      </c>
      <c r="F443" s="1362">
        <v>2182181.7599999998</v>
      </c>
      <c r="G443" s="371"/>
      <c r="H443" s="371" t="s">
        <v>17376</v>
      </c>
      <c r="I443" s="1075"/>
      <c r="J443" s="1075"/>
      <c r="K443" s="1373"/>
    </row>
    <row r="444" spans="1:11" ht="24" x14ac:dyDescent="0.2">
      <c r="A444" s="1200" t="s">
        <v>8973</v>
      </c>
      <c r="B444" s="1361" t="s">
        <v>17633</v>
      </c>
      <c r="C444" s="1356" t="s">
        <v>16502</v>
      </c>
      <c r="D444" s="1356" t="s">
        <v>16350</v>
      </c>
      <c r="E444" s="1356" t="s">
        <v>17634</v>
      </c>
      <c r="F444" s="1362">
        <v>1900000</v>
      </c>
      <c r="G444" s="371"/>
      <c r="H444" s="371" t="s">
        <v>17635</v>
      </c>
      <c r="I444" s="1075"/>
      <c r="J444" s="1075"/>
      <c r="K444" s="1373"/>
    </row>
    <row r="445" spans="1:11" ht="36" x14ac:dyDescent="0.2">
      <c r="A445" s="1200" t="s">
        <v>8973</v>
      </c>
      <c r="B445" s="1361" t="s">
        <v>17636</v>
      </c>
      <c r="C445" s="1356" t="s">
        <v>16502</v>
      </c>
      <c r="D445" s="1356" t="s">
        <v>16350</v>
      </c>
      <c r="E445" s="1356"/>
      <c r="F445" s="1362">
        <v>6755394.7999999998</v>
      </c>
      <c r="G445" s="371"/>
      <c r="H445" s="371" t="s">
        <v>17621</v>
      </c>
      <c r="I445" s="1075"/>
      <c r="J445" s="1075"/>
      <c r="K445" s="1373"/>
    </row>
    <row r="446" spans="1:11" ht="24" x14ac:dyDescent="0.2">
      <c r="A446" s="1200" t="s">
        <v>8973</v>
      </c>
      <c r="B446" s="1361" t="s">
        <v>17637</v>
      </c>
      <c r="C446" s="1356" t="s">
        <v>17627</v>
      </c>
      <c r="D446" s="1356" t="s">
        <v>16350</v>
      </c>
      <c r="E446" s="1356"/>
      <c r="F446" s="1362">
        <v>249380.22</v>
      </c>
      <c r="G446" s="371"/>
      <c r="H446" s="371" t="s">
        <v>17628</v>
      </c>
      <c r="I446" s="1075"/>
      <c r="J446" s="1075"/>
      <c r="K446" s="1373"/>
    </row>
    <row r="447" spans="1:11" ht="24" x14ac:dyDescent="0.2">
      <c r="A447" s="1200" t="s">
        <v>8973</v>
      </c>
      <c r="B447" s="1361" t="s">
        <v>17638</v>
      </c>
      <c r="C447" s="1356" t="s">
        <v>1209</v>
      </c>
      <c r="D447" s="1356" t="s">
        <v>16350</v>
      </c>
      <c r="E447" s="1356" t="s">
        <v>17639</v>
      </c>
      <c r="F447" s="1362">
        <v>212736.5</v>
      </c>
      <c r="G447" s="371" t="s">
        <v>17640</v>
      </c>
      <c r="H447" s="371" t="s">
        <v>16667</v>
      </c>
      <c r="I447" s="1332">
        <v>44018</v>
      </c>
      <c r="J447" s="1075"/>
      <c r="K447" s="1373"/>
    </row>
    <row r="448" spans="1:11" ht="36.75" customHeight="1" x14ac:dyDescent="0.2">
      <c r="A448" s="1200" t="s">
        <v>8973</v>
      </c>
      <c r="B448" s="1361" t="s">
        <v>17641</v>
      </c>
      <c r="C448" s="1356" t="s">
        <v>16369</v>
      </c>
      <c r="D448" s="1356" t="s">
        <v>16350</v>
      </c>
      <c r="E448" s="1356" t="s">
        <v>17642</v>
      </c>
      <c r="F448" s="1362">
        <v>773167.91</v>
      </c>
      <c r="G448" s="371"/>
      <c r="H448" s="371" t="s">
        <v>17643</v>
      </c>
      <c r="I448" s="1075"/>
      <c r="J448" s="1075"/>
      <c r="K448" s="1373"/>
    </row>
    <row r="449" spans="1:11" ht="47.25" customHeight="1" x14ac:dyDescent="0.2">
      <c r="A449" s="1200" t="s">
        <v>8973</v>
      </c>
      <c r="B449" s="1361" t="s">
        <v>17644</v>
      </c>
      <c r="C449" s="1356" t="s">
        <v>16369</v>
      </c>
      <c r="D449" s="1356" t="s">
        <v>16350</v>
      </c>
      <c r="E449" s="1356" t="s">
        <v>17645</v>
      </c>
      <c r="F449" s="1362">
        <v>480000</v>
      </c>
      <c r="G449" s="371"/>
      <c r="H449" s="371" t="s">
        <v>17646</v>
      </c>
      <c r="I449" s="1075"/>
      <c r="J449" s="1075"/>
      <c r="K449" s="1373"/>
    </row>
    <row r="450" spans="1:11" ht="44.25" customHeight="1" x14ac:dyDescent="0.2">
      <c r="A450" s="1200" t="s">
        <v>8973</v>
      </c>
      <c r="B450" s="1361" t="s">
        <v>17647</v>
      </c>
      <c r="C450" s="1356" t="s">
        <v>1209</v>
      </c>
      <c r="D450" s="1356" t="s">
        <v>16350</v>
      </c>
      <c r="E450" s="1356" t="s">
        <v>17648</v>
      </c>
      <c r="F450" s="1362">
        <v>123063.78</v>
      </c>
      <c r="G450" s="371"/>
      <c r="H450" s="371" t="s">
        <v>17649</v>
      </c>
      <c r="I450" s="1075"/>
      <c r="J450" s="1075"/>
      <c r="K450" s="1373"/>
    </row>
    <row r="451" spans="1:11" ht="32.25" customHeight="1" x14ac:dyDescent="0.2">
      <c r="A451" s="1200" t="s">
        <v>8973</v>
      </c>
      <c r="B451" s="1361" t="s">
        <v>17650</v>
      </c>
      <c r="C451" s="1356" t="s">
        <v>1209</v>
      </c>
      <c r="D451" s="1356" t="s">
        <v>16350</v>
      </c>
      <c r="E451" s="1356" t="s">
        <v>17651</v>
      </c>
      <c r="F451" s="1362">
        <v>5745302.4400000004</v>
      </c>
      <c r="G451" s="371"/>
      <c r="H451" s="371" t="s">
        <v>17635</v>
      </c>
      <c r="I451" s="1075"/>
      <c r="J451" s="1075"/>
      <c r="K451" s="1373"/>
    </row>
    <row r="452" spans="1:11" ht="48" x14ac:dyDescent="0.2">
      <c r="A452" s="1200" t="s">
        <v>16967</v>
      </c>
      <c r="B452" s="1361" t="s">
        <v>17652</v>
      </c>
      <c r="C452" s="1356" t="s">
        <v>1209</v>
      </c>
      <c r="D452" s="1356" t="s">
        <v>16734</v>
      </c>
      <c r="E452" s="1356">
        <v>1</v>
      </c>
      <c r="F452" s="1362">
        <v>390000</v>
      </c>
      <c r="G452" s="1281" t="s">
        <v>17653</v>
      </c>
      <c r="H452" s="1281" t="s">
        <v>16803</v>
      </c>
      <c r="I452" s="1280">
        <v>43900</v>
      </c>
      <c r="J452" s="1281" t="s">
        <v>17654</v>
      </c>
      <c r="K452" s="1374"/>
    </row>
    <row r="453" spans="1:11" ht="30.75" customHeight="1" x14ac:dyDescent="0.2">
      <c r="A453" s="1200" t="s">
        <v>16967</v>
      </c>
      <c r="B453" s="1361" t="s">
        <v>17655</v>
      </c>
      <c r="C453" s="1356" t="s">
        <v>1209</v>
      </c>
      <c r="D453" s="1356" t="s">
        <v>16734</v>
      </c>
      <c r="E453" s="1356">
        <v>11</v>
      </c>
      <c r="F453" s="1362">
        <v>300000</v>
      </c>
      <c r="G453" s="1281" t="s">
        <v>17621</v>
      </c>
      <c r="H453" s="1281"/>
      <c r="I453" s="1281"/>
      <c r="J453" s="1281"/>
      <c r="K453" s="1374"/>
    </row>
    <row r="454" spans="1:11" ht="40.5" customHeight="1" x14ac:dyDescent="0.2">
      <c r="A454" s="1200" t="s">
        <v>16967</v>
      </c>
      <c r="B454" s="1375" t="s">
        <v>17656</v>
      </c>
      <c r="C454" s="1189" t="s">
        <v>1209</v>
      </c>
      <c r="D454" s="1245" t="s">
        <v>16734</v>
      </c>
      <c r="E454" s="1281">
        <v>17</v>
      </c>
      <c r="F454" s="1376">
        <v>132000</v>
      </c>
      <c r="G454" s="1281" t="s">
        <v>17621</v>
      </c>
      <c r="H454" s="1281"/>
      <c r="I454" s="1281"/>
      <c r="J454" s="1281"/>
      <c r="K454" s="1374"/>
    </row>
    <row r="455" spans="1:11" x14ac:dyDescent="0.2">
      <c r="A455" s="1200" t="s">
        <v>16967</v>
      </c>
      <c r="B455" s="2233" t="s">
        <v>17657</v>
      </c>
      <c r="C455" s="2227" t="s">
        <v>17017</v>
      </c>
      <c r="D455" s="2230" t="s">
        <v>17018</v>
      </c>
      <c r="E455" s="2230">
        <v>1</v>
      </c>
      <c r="F455" s="1377">
        <v>60000</v>
      </c>
      <c r="G455" s="1281" t="s">
        <v>17658</v>
      </c>
      <c r="H455" s="1281" t="s">
        <v>16803</v>
      </c>
      <c r="I455" s="1280">
        <v>43955</v>
      </c>
      <c r="J455" s="1280">
        <v>43956</v>
      </c>
      <c r="K455" s="1374"/>
    </row>
    <row r="456" spans="1:11" x14ac:dyDescent="0.2">
      <c r="A456" s="1200" t="s">
        <v>16967</v>
      </c>
      <c r="B456" s="2234"/>
      <c r="C456" s="2226"/>
      <c r="D456" s="2229"/>
      <c r="E456" s="2229"/>
      <c r="F456" s="1376">
        <v>112500</v>
      </c>
      <c r="G456" s="1281" t="s">
        <v>17659</v>
      </c>
      <c r="H456" s="1281" t="s">
        <v>16803</v>
      </c>
      <c r="I456" s="1280">
        <v>43955</v>
      </c>
      <c r="J456" s="1280">
        <v>43956</v>
      </c>
      <c r="K456" s="1374"/>
    </row>
    <row r="457" spans="1:11" x14ac:dyDescent="0.2">
      <c r="A457" s="1200" t="s">
        <v>16967</v>
      </c>
      <c r="B457" s="2234"/>
      <c r="C457" s="2226"/>
      <c r="D457" s="2229"/>
      <c r="E457" s="2229"/>
      <c r="F457" s="1376">
        <v>42300</v>
      </c>
      <c r="G457" s="1281" t="s">
        <v>17660</v>
      </c>
      <c r="H457" s="1281" t="s">
        <v>16803</v>
      </c>
      <c r="I457" s="1280">
        <v>43955</v>
      </c>
      <c r="J457" s="1280">
        <v>43956</v>
      </c>
      <c r="K457" s="1374"/>
    </row>
    <row r="458" spans="1:11" ht="21.75" customHeight="1" x14ac:dyDescent="0.2">
      <c r="A458" s="1200" t="s">
        <v>16967</v>
      </c>
      <c r="B458" s="2234"/>
      <c r="C458" s="2226"/>
      <c r="D458" s="2229"/>
      <c r="E458" s="2229"/>
      <c r="F458" s="1376">
        <v>62710</v>
      </c>
      <c r="G458" s="1281" t="s">
        <v>17661</v>
      </c>
      <c r="H458" s="1281" t="s">
        <v>16803</v>
      </c>
      <c r="I458" s="1280">
        <v>43955</v>
      </c>
      <c r="J458" s="1280">
        <v>43956</v>
      </c>
      <c r="K458" s="1374"/>
    </row>
    <row r="459" spans="1:11" x14ac:dyDescent="0.2">
      <c r="A459" s="1200" t="s">
        <v>16967</v>
      </c>
      <c r="B459" s="2234"/>
      <c r="C459" s="2226"/>
      <c r="D459" s="2229"/>
      <c r="E459" s="2229"/>
      <c r="F459" s="1376">
        <v>84000</v>
      </c>
      <c r="G459" s="1281" t="s">
        <v>17661</v>
      </c>
      <c r="H459" s="1281" t="s">
        <v>16803</v>
      </c>
      <c r="I459" s="1280">
        <v>43955</v>
      </c>
      <c r="J459" s="1280">
        <v>43956</v>
      </c>
      <c r="K459" s="1374"/>
    </row>
    <row r="460" spans="1:11" x14ac:dyDescent="0.2">
      <c r="A460" s="1200" t="s">
        <v>16967</v>
      </c>
      <c r="B460" s="2234"/>
      <c r="C460" s="2226"/>
      <c r="D460" s="2229"/>
      <c r="E460" s="2229"/>
      <c r="F460" s="1376">
        <v>46957</v>
      </c>
      <c r="G460" s="1278" t="s">
        <v>17662</v>
      </c>
      <c r="H460" s="1281" t="s">
        <v>16803</v>
      </c>
      <c r="I460" s="1280">
        <v>43955</v>
      </c>
      <c r="J460" s="1280">
        <v>43956</v>
      </c>
      <c r="K460" s="1374"/>
    </row>
    <row r="461" spans="1:11" ht="30.75" customHeight="1" x14ac:dyDescent="0.2">
      <c r="A461" s="1200" t="s">
        <v>16967</v>
      </c>
      <c r="B461" s="1375" t="s">
        <v>17663</v>
      </c>
      <c r="C461" s="1378" t="s">
        <v>16979</v>
      </c>
      <c r="D461" s="1245" t="s">
        <v>16981</v>
      </c>
      <c r="E461" s="1281">
        <v>22</v>
      </c>
      <c r="F461" s="1376">
        <v>110000</v>
      </c>
      <c r="G461" s="1281" t="s">
        <v>17664</v>
      </c>
      <c r="H461" s="1281" t="s">
        <v>17400</v>
      </c>
      <c r="I461" s="1280">
        <v>44075</v>
      </c>
      <c r="J461" s="1280">
        <v>44080</v>
      </c>
      <c r="K461" s="1374"/>
    </row>
    <row r="462" spans="1:11" x14ac:dyDescent="0.2">
      <c r="A462" s="1200" t="s">
        <v>16967</v>
      </c>
      <c r="B462" s="2235" t="s">
        <v>17657</v>
      </c>
      <c r="C462" s="2228" t="s">
        <v>17017</v>
      </c>
      <c r="D462" s="2231" t="s">
        <v>17018</v>
      </c>
      <c r="E462" s="2231">
        <v>2</v>
      </c>
      <c r="F462" s="1376">
        <v>224800</v>
      </c>
      <c r="G462" s="1281" t="s">
        <v>17662</v>
      </c>
      <c r="H462" s="1281" t="s">
        <v>16803</v>
      </c>
      <c r="I462" s="1280">
        <v>43957</v>
      </c>
      <c r="J462" s="1280">
        <v>43958</v>
      </c>
      <c r="K462" s="1374"/>
    </row>
    <row r="463" spans="1:11" x14ac:dyDescent="0.2">
      <c r="A463" s="1200" t="s">
        <v>16967</v>
      </c>
      <c r="B463" s="2236"/>
      <c r="C463" s="2237"/>
      <c r="D463" s="2238"/>
      <c r="E463" s="2238"/>
      <c r="F463" s="1376">
        <v>125000</v>
      </c>
      <c r="G463" s="1379" t="s">
        <v>17665</v>
      </c>
      <c r="H463" s="1281" t="s">
        <v>16803</v>
      </c>
      <c r="I463" s="1280">
        <v>43957</v>
      </c>
      <c r="J463" s="1280">
        <v>43958</v>
      </c>
      <c r="K463" s="1374"/>
    </row>
    <row r="464" spans="1:11" ht="24" x14ac:dyDescent="0.2">
      <c r="A464" s="1200" t="s">
        <v>16967</v>
      </c>
      <c r="B464" s="2233"/>
      <c r="C464" s="2227"/>
      <c r="D464" s="2230"/>
      <c r="E464" s="2230"/>
      <c r="F464" s="1376">
        <v>59000</v>
      </c>
      <c r="G464" s="1380" t="s">
        <v>17666</v>
      </c>
      <c r="H464" s="1281" t="s">
        <v>16803</v>
      </c>
      <c r="I464" s="1280">
        <v>43957</v>
      </c>
      <c r="J464" s="1280">
        <v>43958</v>
      </c>
      <c r="K464" s="1374"/>
    </row>
    <row r="465" spans="1:13" ht="32.25" customHeight="1" x14ac:dyDescent="0.2">
      <c r="A465" s="1200" t="s">
        <v>16967</v>
      </c>
      <c r="B465" s="2234" t="s">
        <v>17667</v>
      </c>
      <c r="C465" s="2228" t="s">
        <v>17017</v>
      </c>
      <c r="D465" s="2231" t="s">
        <v>17018</v>
      </c>
      <c r="E465" s="2229">
        <v>4</v>
      </c>
      <c r="F465" s="1376">
        <v>135000</v>
      </c>
      <c r="G465" s="1281" t="s">
        <v>17668</v>
      </c>
      <c r="H465" s="1281" t="s">
        <v>16803</v>
      </c>
      <c r="I465" s="1280">
        <v>43976</v>
      </c>
      <c r="J465" s="1280">
        <v>43979</v>
      </c>
      <c r="K465" s="1374"/>
    </row>
    <row r="466" spans="1:13" x14ac:dyDescent="0.2">
      <c r="A466" s="1200" t="s">
        <v>16967</v>
      </c>
      <c r="B466" s="2234"/>
      <c r="C466" s="2237"/>
      <c r="D466" s="2238"/>
      <c r="E466" s="2229"/>
      <c r="F466" s="1376">
        <v>121027.5</v>
      </c>
      <c r="G466" s="1281" t="s">
        <v>17669</v>
      </c>
      <c r="H466" s="1281" t="s">
        <v>16803</v>
      </c>
      <c r="I466" s="1280">
        <v>43976</v>
      </c>
      <c r="J466" s="1280">
        <v>43979</v>
      </c>
      <c r="K466" s="1374"/>
    </row>
    <row r="467" spans="1:13" x14ac:dyDescent="0.2">
      <c r="A467" s="1200" t="s">
        <v>16967</v>
      </c>
      <c r="B467" s="2234"/>
      <c r="C467" s="2227"/>
      <c r="D467" s="2230"/>
      <c r="E467" s="2229"/>
      <c r="F467" s="1376">
        <v>46298</v>
      </c>
      <c r="G467" s="1281" t="s">
        <v>17661</v>
      </c>
      <c r="H467" s="1281" t="s">
        <v>16803</v>
      </c>
      <c r="I467" s="1280">
        <v>43973</v>
      </c>
      <c r="J467" s="1280">
        <v>43974</v>
      </c>
      <c r="K467" s="1374"/>
    </row>
    <row r="468" spans="1:13" x14ac:dyDescent="0.2">
      <c r="A468" s="1200" t="s">
        <v>16967</v>
      </c>
      <c r="B468" s="1375" t="s">
        <v>17670</v>
      </c>
      <c r="C468" s="1378" t="s">
        <v>17017</v>
      </c>
      <c r="D468" s="1281" t="s">
        <v>17018</v>
      </c>
      <c r="E468" s="1281">
        <v>3</v>
      </c>
      <c r="F468" s="1376">
        <v>98483.07</v>
      </c>
      <c r="G468" s="1281" t="s">
        <v>17671</v>
      </c>
      <c r="H468" s="1281" t="s">
        <v>16803</v>
      </c>
      <c r="I468" s="1280">
        <v>43973</v>
      </c>
      <c r="J468" s="1280">
        <v>43996</v>
      </c>
      <c r="K468" s="1374"/>
    </row>
    <row r="469" spans="1:13" ht="48" x14ac:dyDescent="0.2">
      <c r="A469" s="1200" t="s">
        <v>16967</v>
      </c>
      <c r="B469" s="1381" t="s">
        <v>17672</v>
      </c>
      <c r="C469" s="1295" t="s">
        <v>17017</v>
      </c>
      <c r="D469" s="1296" t="s">
        <v>17018</v>
      </c>
      <c r="E469" s="1296">
        <v>6</v>
      </c>
      <c r="F469" s="1382">
        <v>138146.65</v>
      </c>
      <c r="G469" s="1281" t="s">
        <v>17673</v>
      </c>
      <c r="H469" s="1281" t="s">
        <v>16803</v>
      </c>
      <c r="I469" s="1280">
        <v>44034</v>
      </c>
      <c r="J469" s="1280">
        <v>44097</v>
      </c>
      <c r="K469" s="1374"/>
    </row>
    <row r="470" spans="1:13" ht="36" x14ac:dyDescent="0.2">
      <c r="A470" s="1200" t="s">
        <v>16967</v>
      </c>
      <c r="B470" s="1375" t="s">
        <v>17674</v>
      </c>
      <c r="C470" s="1189" t="s">
        <v>1209</v>
      </c>
      <c r="D470" s="1245" t="s">
        <v>16734</v>
      </c>
      <c r="E470" s="1281">
        <v>26</v>
      </c>
      <c r="F470" s="1376">
        <v>248000</v>
      </c>
      <c r="G470" s="2232" t="s">
        <v>17675</v>
      </c>
      <c r="H470" s="2232"/>
      <c r="I470" s="2232"/>
      <c r="J470" s="2232"/>
      <c r="K470" s="1374"/>
    </row>
    <row r="471" spans="1:13" ht="40.5" customHeight="1" x14ac:dyDescent="0.2">
      <c r="A471" s="1200" t="s">
        <v>16967</v>
      </c>
      <c r="B471" s="1297" t="s">
        <v>17676</v>
      </c>
      <c r="C471" s="1289" t="s">
        <v>17035</v>
      </c>
      <c r="D471" s="1290" t="s">
        <v>16734</v>
      </c>
      <c r="E471" s="1298">
        <v>1</v>
      </c>
      <c r="F471" s="1383">
        <v>542549</v>
      </c>
      <c r="G471" s="2232" t="s">
        <v>17675</v>
      </c>
      <c r="H471" s="2232"/>
      <c r="I471" s="2232"/>
      <c r="J471" s="2232"/>
      <c r="K471" s="1374"/>
    </row>
    <row r="472" spans="1:13" ht="38.25" customHeight="1" x14ac:dyDescent="0.2">
      <c r="A472" s="1200" t="s">
        <v>16967</v>
      </c>
      <c r="B472" s="1375" t="s">
        <v>17677</v>
      </c>
      <c r="C472" s="1189" t="s">
        <v>1209</v>
      </c>
      <c r="D472" s="1245" t="s">
        <v>16734</v>
      </c>
      <c r="E472" s="1281">
        <v>28</v>
      </c>
      <c r="F472" s="1376">
        <v>271542</v>
      </c>
      <c r="G472" s="2232" t="s">
        <v>17675</v>
      </c>
      <c r="H472" s="2232"/>
      <c r="I472" s="2232"/>
      <c r="J472" s="2232"/>
      <c r="K472" s="1374"/>
    </row>
    <row r="473" spans="1:13" ht="54" customHeight="1" x14ac:dyDescent="0.2">
      <c r="A473" s="1200" t="s">
        <v>16967</v>
      </c>
      <c r="B473" s="1384" t="s">
        <v>17678</v>
      </c>
      <c r="C473" s="1293" t="s">
        <v>17017</v>
      </c>
      <c r="D473" s="1294" t="s">
        <v>17018</v>
      </c>
      <c r="E473" s="1294">
        <v>7</v>
      </c>
      <c r="F473" s="1377">
        <v>381120</v>
      </c>
      <c r="G473" s="1281" t="s">
        <v>17679</v>
      </c>
      <c r="H473" s="1281" t="s">
        <v>17400</v>
      </c>
      <c r="I473" s="1280">
        <v>44048</v>
      </c>
      <c r="J473" s="1281" t="s">
        <v>17680</v>
      </c>
      <c r="K473" s="1374"/>
    </row>
    <row r="474" spans="1:13" ht="36" x14ac:dyDescent="0.2">
      <c r="A474" s="1200" t="s">
        <v>16967</v>
      </c>
      <c r="B474" s="1381" t="s">
        <v>17681</v>
      </c>
      <c r="C474" s="1295" t="s">
        <v>17017</v>
      </c>
      <c r="D474" s="1296" t="s">
        <v>17018</v>
      </c>
      <c r="E474" s="1296">
        <v>11</v>
      </c>
      <c r="F474" s="1382">
        <v>107397.81</v>
      </c>
      <c r="G474" s="1281" t="s">
        <v>17682</v>
      </c>
      <c r="H474" s="1281" t="s">
        <v>16803</v>
      </c>
      <c r="I474" s="1280">
        <v>44062</v>
      </c>
      <c r="J474" s="1280">
        <v>44084</v>
      </c>
      <c r="K474" s="1374"/>
    </row>
    <row r="475" spans="1:13" ht="60" x14ac:dyDescent="0.2">
      <c r="A475" s="1200" t="s">
        <v>16967</v>
      </c>
      <c r="B475" s="1375" t="s">
        <v>17683</v>
      </c>
      <c r="C475" s="1189" t="s">
        <v>1209</v>
      </c>
      <c r="D475" s="1245" t="s">
        <v>16734</v>
      </c>
      <c r="E475" s="1281">
        <v>4</v>
      </c>
      <c r="F475" s="1376">
        <v>142062.16</v>
      </c>
      <c r="G475" s="1281" t="s">
        <v>17684</v>
      </c>
      <c r="H475" s="1281" t="s">
        <v>17400</v>
      </c>
      <c r="I475" s="1280">
        <v>44104</v>
      </c>
      <c r="J475" s="1281" t="s">
        <v>17685</v>
      </c>
      <c r="K475" s="1374"/>
      <c r="M475" s="182"/>
    </row>
    <row r="476" spans="1:13" ht="72" x14ac:dyDescent="0.2">
      <c r="A476" s="1200" t="s">
        <v>16967</v>
      </c>
      <c r="B476" s="1297" t="s">
        <v>17686</v>
      </c>
      <c r="C476" s="1289" t="s">
        <v>17017</v>
      </c>
      <c r="D476" s="1298" t="s">
        <v>17018</v>
      </c>
      <c r="E476" s="1298">
        <v>12</v>
      </c>
      <c r="F476" s="1383">
        <v>140096</v>
      </c>
      <c r="G476" s="1278" t="s">
        <v>17687</v>
      </c>
      <c r="H476" s="1281" t="s">
        <v>17400</v>
      </c>
      <c r="I476" s="1280">
        <v>44084</v>
      </c>
      <c r="J476" s="1281" t="s">
        <v>17680</v>
      </c>
      <c r="K476" s="1374"/>
      <c r="M476" s="182"/>
    </row>
    <row r="477" spans="1:13" ht="36" x14ac:dyDescent="0.2">
      <c r="A477" s="1200" t="s">
        <v>9365</v>
      </c>
      <c r="B477" s="1385" t="s">
        <v>17020</v>
      </c>
      <c r="C477" s="1189" t="s">
        <v>1209</v>
      </c>
      <c r="D477" s="1209" t="s">
        <v>16734</v>
      </c>
      <c r="E477" s="1304" t="s">
        <v>7009</v>
      </c>
      <c r="F477" s="1215">
        <v>205070.25</v>
      </c>
      <c r="G477" s="1189" t="s">
        <v>17688</v>
      </c>
      <c r="H477" s="1209" t="s">
        <v>15797</v>
      </c>
      <c r="I477" s="1211">
        <v>43893</v>
      </c>
      <c r="J477" s="1211">
        <v>44196</v>
      </c>
      <c r="K477" s="1212" t="s">
        <v>17689</v>
      </c>
    </row>
    <row r="478" spans="1:13" x14ac:dyDescent="0.2">
      <c r="A478" s="1200" t="s">
        <v>9365</v>
      </c>
      <c r="B478" s="2239" t="s">
        <v>17690</v>
      </c>
      <c r="C478" s="2241" t="s">
        <v>17024</v>
      </c>
      <c r="D478" s="2213" t="s">
        <v>16980</v>
      </c>
      <c r="E478" s="2213" t="s">
        <v>16981</v>
      </c>
      <c r="F478" s="2244">
        <v>211844.86</v>
      </c>
      <c r="G478" s="1189" t="s">
        <v>17691</v>
      </c>
      <c r="H478" s="1209" t="s">
        <v>17692</v>
      </c>
      <c r="I478" s="1211">
        <v>43992</v>
      </c>
      <c r="J478" s="1211">
        <v>44012</v>
      </c>
      <c r="K478" s="1212"/>
    </row>
    <row r="479" spans="1:13" x14ac:dyDescent="0.2">
      <c r="A479" s="1200" t="s">
        <v>9365</v>
      </c>
      <c r="B479" s="2240"/>
      <c r="C479" s="2242"/>
      <c r="D479" s="2243"/>
      <c r="E479" s="2243"/>
      <c r="F479" s="2245"/>
      <c r="G479" s="1189" t="s">
        <v>17693</v>
      </c>
      <c r="H479" s="1209" t="s">
        <v>17692</v>
      </c>
      <c r="I479" s="1211">
        <v>43992</v>
      </c>
      <c r="J479" s="1211">
        <v>44012</v>
      </c>
      <c r="K479" s="1212"/>
    </row>
    <row r="480" spans="1:13" x14ac:dyDescent="0.2">
      <c r="A480" s="1200" t="s">
        <v>9365</v>
      </c>
      <c r="B480" s="2240"/>
      <c r="C480" s="2242"/>
      <c r="D480" s="2243"/>
      <c r="E480" s="2243"/>
      <c r="F480" s="2245"/>
      <c r="G480" s="1189" t="s">
        <v>17694</v>
      </c>
      <c r="H480" s="1209" t="s">
        <v>17692</v>
      </c>
      <c r="I480" s="1211">
        <v>43992</v>
      </c>
      <c r="J480" s="1211">
        <v>44012</v>
      </c>
      <c r="K480" s="1212"/>
    </row>
    <row r="481" spans="1:13" x14ac:dyDescent="0.2">
      <c r="A481" s="1200" t="s">
        <v>9365</v>
      </c>
      <c r="B481" s="2240"/>
      <c r="C481" s="2242"/>
      <c r="D481" s="2243"/>
      <c r="E481" s="2243"/>
      <c r="F481" s="2245"/>
      <c r="G481" s="1189" t="s">
        <v>17695</v>
      </c>
      <c r="H481" s="1209" t="s">
        <v>17692</v>
      </c>
      <c r="I481" s="1211">
        <v>43992</v>
      </c>
      <c r="J481" s="1211">
        <v>44012</v>
      </c>
      <c r="K481" s="1212"/>
      <c r="M481" s="182"/>
    </row>
    <row r="482" spans="1:13" x14ac:dyDescent="0.2">
      <c r="A482" s="1200" t="s">
        <v>9365</v>
      </c>
      <c r="B482" s="2240"/>
      <c r="C482" s="2242"/>
      <c r="D482" s="2243"/>
      <c r="E482" s="2243"/>
      <c r="F482" s="2245"/>
      <c r="G482" s="1189" t="s">
        <v>17696</v>
      </c>
      <c r="H482" s="1209" t="s">
        <v>17692</v>
      </c>
      <c r="I482" s="1211">
        <v>43992</v>
      </c>
      <c r="J482" s="1211">
        <v>44012</v>
      </c>
      <c r="K482" s="1212"/>
      <c r="M482" s="182"/>
    </row>
    <row r="483" spans="1:13" x14ac:dyDescent="0.2">
      <c r="A483" s="1200" t="s">
        <v>9365</v>
      </c>
      <c r="B483" s="2240" t="s">
        <v>17697</v>
      </c>
      <c r="C483" s="2242" t="s">
        <v>17024</v>
      </c>
      <c r="D483" s="2243" t="s">
        <v>16980</v>
      </c>
      <c r="E483" s="2243" t="s">
        <v>16981</v>
      </c>
      <c r="F483" s="2247">
        <v>276807.14</v>
      </c>
      <c r="G483" s="1189" t="s">
        <v>17698</v>
      </c>
      <c r="H483" s="1209" t="s">
        <v>15797</v>
      </c>
      <c r="I483" s="1211">
        <v>43992</v>
      </c>
      <c r="J483" s="1211">
        <v>44134</v>
      </c>
      <c r="K483" s="1212"/>
      <c r="M483" s="182"/>
    </row>
    <row r="484" spans="1:13" x14ac:dyDescent="0.2">
      <c r="A484" s="1200" t="s">
        <v>9365</v>
      </c>
      <c r="B484" s="2240"/>
      <c r="C484" s="2242"/>
      <c r="D484" s="2243"/>
      <c r="E484" s="2243"/>
      <c r="F484" s="2247"/>
      <c r="G484" s="1189" t="s">
        <v>17699</v>
      </c>
      <c r="H484" s="1209" t="s">
        <v>15797</v>
      </c>
      <c r="I484" s="1211">
        <v>43992</v>
      </c>
      <c r="J484" s="1211">
        <v>44134</v>
      </c>
      <c r="K484" s="1212"/>
      <c r="M484" s="182"/>
    </row>
    <row r="485" spans="1:13" x14ac:dyDescent="0.2">
      <c r="A485" s="1200" t="s">
        <v>9365</v>
      </c>
      <c r="B485" s="2240" t="s">
        <v>17700</v>
      </c>
      <c r="C485" s="2242" t="s">
        <v>17024</v>
      </c>
      <c r="D485" s="2243" t="s">
        <v>16980</v>
      </c>
      <c r="E485" s="2243" t="s">
        <v>16981</v>
      </c>
      <c r="F485" s="2246">
        <v>123492.05</v>
      </c>
      <c r="G485" s="1189" t="s">
        <v>17701</v>
      </c>
      <c r="H485" s="1209" t="s">
        <v>15797</v>
      </c>
      <c r="I485" s="1211">
        <v>44063</v>
      </c>
      <c r="J485" s="1211">
        <v>44134</v>
      </c>
      <c r="K485" s="1212"/>
      <c r="M485" s="182"/>
    </row>
    <row r="486" spans="1:13" x14ac:dyDescent="0.2">
      <c r="A486" s="1200" t="s">
        <v>9365</v>
      </c>
      <c r="B486" s="2240"/>
      <c r="C486" s="2242"/>
      <c r="D486" s="2243"/>
      <c r="E486" s="2243"/>
      <c r="F486" s="2246"/>
      <c r="G486" s="1189" t="s">
        <v>17702</v>
      </c>
      <c r="H486" s="1209" t="s">
        <v>15797</v>
      </c>
      <c r="I486" s="1211">
        <v>44063</v>
      </c>
      <c r="J486" s="1211">
        <v>44134</v>
      </c>
      <c r="K486" s="1212"/>
      <c r="M486" s="182"/>
    </row>
    <row r="487" spans="1:13" x14ac:dyDescent="0.2">
      <c r="A487" s="1200" t="s">
        <v>9365</v>
      </c>
      <c r="B487" s="2240"/>
      <c r="C487" s="2242"/>
      <c r="D487" s="2243"/>
      <c r="E487" s="2243"/>
      <c r="F487" s="2246"/>
      <c r="G487" s="1189" t="s">
        <v>17703</v>
      </c>
      <c r="H487" s="1209" t="s">
        <v>15797</v>
      </c>
      <c r="I487" s="1211">
        <v>44063</v>
      </c>
      <c r="J487" s="1211">
        <v>44134</v>
      </c>
      <c r="K487" s="1212"/>
      <c r="M487" s="182"/>
    </row>
    <row r="488" spans="1:13" x14ac:dyDescent="0.2">
      <c r="A488" s="1200" t="s">
        <v>9365</v>
      </c>
      <c r="B488" s="2240"/>
      <c r="C488" s="2242"/>
      <c r="D488" s="2243"/>
      <c r="E488" s="2243"/>
      <c r="F488" s="2246"/>
      <c r="G488" s="1189" t="s">
        <v>17704</v>
      </c>
      <c r="H488" s="1209" t="s">
        <v>15797</v>
      </c>
      <c r="I488" s="1211">
        <v>44063</v>
      </c>
      <c r="J488" s="1211">
        <v>44134</v>
      </c>
      <c r="K488" s="1212"/>
      <c r="M488" s="182"/>
    </row>
    <row r="489" spans="1:13" x14ac:dyDescent="0.2">
      <c r="A489" s="1200" t="s">
        <v>9365</v>
      </c>
      <c r="B489" s="2240"/>
      <c r="C489" s="2242"/>
      <c r="D489" s="2243"/>
      <c r="E489" s="2243"/>
      <c r="F489" s="2246"/>
      <c r="G489" s="1189" t="s">
        <v>17705</v>
      </c>
      <c r="H489" s="1209" t="s">
        <v>15797</v>
      </c>
      <c r="I489" s="1211">
        <v>44063</v>
      </c>
      <c r="J489" s="1211">
        <v>44134</v>
      </c>
      <c r="K489" s="1212"/>
      <c r="M489" s="182"/>
    </row>
    <row r="490" spans="1:13" ht="36" x14ac:dyDescent="0.2">
      <c r="A490" s="1200" t="s">
        <v>9365</v>
      </c>
      <c r="B490" s="1188" t="s">
        <v>17706</v>
      </c>
      <c r="C490" s="1214" t="s">
        <v>16420</v>
      </c>
      <c r="D490" s="1209" t="s">
        <v>16734</v>
      </c>
      <c r="E490" s="1209" t="s">
        <v>7009</v>
      </c>
      <c r="F490" s="1215">
        <v>147888</v>
      </c>
      <c r="G490" s="1189" t="s">
        <v>17707</v>
      </c>
      <c r="H490" s="1209" t="s">
        <v>15797</v>
      </c>
      <c r="I490" s="1218">
        <v>43922</v>
      </c>
      <c r="J490" s="1218">
        <v>43922</v>
      </c>
      <c r="K490" s="1212"/>
    </row>
    <row r="491" spans="1:13" ht="39.75" customHeight="1" x14ac:dyDescent="0.2">
      <c r="A491" s="1200" t="s">
        <v>9365</v>
      </c>
      <c r="B491" s="1188" t="s">
        <v>17708</v>
      </c>
      <c r="C491" s="1214" t="s">
        <v>16420</v>
      </c>
      <c r="D491" s="1209" t="s">
        <v>16734</v>
      </c>
      <c r="E491" s="1304" t="s">
        <v>7009</v>
      </c>
      <c r="F491" s="1215">
        <v>174520</v>
      </c>
      <c r="G491" s="1189" t="s">
        <v>17709</v>
      </c>
      <c r="H491" s="1209" t="s">
        <v>15797</v>
      </c>
      <c r="I491" s="1211">
        <v>43933</v>
      </c>
      <c r="J491" s="1211">
        <v>43933</v>
      </c>
      <c r="K491" s="1212"/>
    </row>
    <row r="492" spans="1:13" ht="29.25" customHeight="1" x14ac:dyDescent="0.2">
      <c r="A492" s="1200" t="s">
        <v>9365</v>
      </c>
      <c r="B492" s="1275" t="s">
        <v>17710</v>
      </c>
      <c r="C492" s="1222" t="s">
        <v>16420</v>
      </c>
      <c r="D492" s="1252" t="s">
        <v>16734</v>
      </c>
      <c r="E492" s="1386" t="s">
        <v>7009</v>
      </c>
      <c r="F492" s="1223">
        <v>140400</v>
      </c>
      <c r="G492" s="1189" t="s">
        <v>17711</v>
      </c>
      <c r="H492" s="1209" t="s">
        <v>15797</v>
      </c>
      <c r="I492" s="1211">
        <v>43965</v>
      </c>
      <c r="J492" s="1211">
        <v>43965</v>
      </c>
      <c r="K492" s="1212"/>
    </row>
    <row r="493" spans="1:13" ht="72" x14ac:dyDescent="0.2">
      <c r="A493" s="1200" t="s">
        <v>9519</v>
      </c>
      <c r="B493" s="1188" t="s">
        <v>17712</v>
      </c>
      <c r="C493" s="1189" t="s">
        <v>1209</v>
      </c>
      <c r="D493" s="1209" t="s">
        <v>16350</v>
      </c>
      <c r="E493" s="1189" t="s">
        <v>17713</v>
      </c>
      <c r="F493" s="1316">
        <v>260150</v>
      </c>
      <c r="G493" s="1189" t="s">
        <v>17714</v>
      </c>
      <c r="H493" s="1209" t="s">
        <v>17055</v>
      </c>
      <c r="I493" s="1211">
        <v>44041</v>
      </c>
      <c r="J493" s="1211">
        <v>44063</v>
      </c>
      <c r="K493" s="1324" t="s">
        <v>17056</v>
      </c>
    </row>
    <row r="494" spans="1:13" ht="21.75" customHeight="1" x14ac:dyDescent="0.2">
      <c r="A494" s="1200" t="s">
        <v>9519</v>
      </c>
      <c r="B494" s="1317" t="s">
        <v>17715</v>
      </c>
      <c r="C494" s="1310" t="s">
        <v>17716</v>
      </c>
      <c r="D494" s="1224" t="s">
        <v>16350</v>
      </c>
      <c r="E494" s="1310" t="s">
        <v>191</v>
      </c>
      <c r="F494" s="1387">
        <v>117531.54</v>
      </c>
      <c r="G494" s="1189" t="s">
        <v>17717</v>
      </c>
      <c r="H494" s="1209" t="s">
        <v>17055</v>
      </c>
      <c r="I494" s="1211">
        <v>44091</v>
      </c>
      <c r="J494" s="1211">
        <v>44116</v>
      </c>
      <c r="K494" s="1324" t="s">
        <v>17056</v>
      </c>
    </row>
    <row r="495" spans="1:13" ht="46.5" customHeight="1" x14ac:dyDescent="0.2">
      <c r="A495" s="1200" t="s">
        <v>17072</v>
      </c>
      <c r="B495" s="1188" t="s">
        <v>17718</v>
      </c>
      <c r="C495" s="1209" t="s">
        <v>17719</v>
      </c>
      <c r="D495" s="1209" t="s">
        <v>17720</v>
      </c>
      <c r="E495" s="1209">
        <v>1</v>
      </c>
      <c r="F495" s="1210" t="s">
        <v>17721</v>
      </c>
      <c r="G495" s="1209" t="s">
        <v>17722</v>
      </c>
      <c r="H495" s="1209" t="s">
        <v>15797</v>
      </c>
      <c r="I495" s="1211">
        <v>43920</v>
      </c>
      <c r="J495" s="1388">
        <v>43891</v>
      </c>
      <c r="K495" s="1212"/>
    </row>
    <row r="496" spans="1:13" ht="29.25" customHeight="1" x14ac:dyDescent="0.2">
      <c r="A496" s="1200" t="s">
        <v>17124</v>
      </c>
      <c r="B496" s="1303" t="s">
        <v>17723</v>
      </c>
      <c r="C496" s="1318" t="s">
        <v>17126</v>
      </c>
      <c r="D496" s="1189" t="s">
        <v>17127</v>
      </c>
      <c r="E496" s="1189" t="s">
        <v>17724</v>
      </c>
      <c r="F496" s="1228">
        <v>121798.02</v>
      </c>
      <c r="G496" s="1189" t="s">
        <v>17129</v>
      </c>
      <c r="H496" s="1189" t="s">
        <v>17130</v>
      </c>
      <c r="I496" s="1322" t="s">
        <v>17725</v>
      </c>
      <c r="J496" s="1322" t="s">
        <v>17726</v>
      </c>
      <c r="K496" s="1219"/>
    </row>
    <row r="497" spans="1:11" ht="24" x14ac:dyDescent="0.2">
      <c r="A497" s="1200" t="s">
        <v>17124</v>
      </c>
      <c r="B497" s="1303" t="s">
        <v>17135</v>
      </c>
      <c r="C497" s="1318" t="s">
        <v>17126</v>
      </c>
      <c r="D497" s="1189" t="s">
        <v>17127</v>
      </c>
      <c r="E497" s="1189" t="s">
        <v>17727</v>
      </c>
      <c r="F497" s="1228">
        <v>90262.07</v>
      </c>
      <c r="G497" s="1189" t="s">
        <v>17129</v>
      </c>
      <c r="H497" s="1189" t="s">
        <v>17130</v>
      </c>
      <c r="I497" s="1322" t="s">
        <v>17725</v>
      </c>
      <c r="J497" s="1322" t="s">
        <v>17726</v>
      </c>
      <c r="K497" s="1219"/>
    </row>
    <row r="498" spans="1:11" ht="72" x14ac:dyDescent="0.2">
      <c r="A498" s="1200" t="s">
        <v>17124</v>
      </c>
      <c r="B498" s="1313" t="s">
        <v>17728</v>
      </c>
      <c r="C498" s="1320" t="s">
        <v>17729</v>
      </c>
      <c r="D498" s="1221" t="s">
        <v>17127</v>
      </c>
      <c r="E498" s="1221" t="s">
        <v>17730</v>
      </c>
      <c r="F498" s="1321">
        <v>399206.8</v>
      </c>
      <c r="G498" s="1189" t="s">
        <v>17731</v>
      </c>
      <c r="H498" s="1189" t="s">
        <v>17130</v>
      </c>
      <c r="I498" s="1322">
        <v>43922</v>
      </c>
      <c r="J498" s="1322">
        <v>43924</v>
      </c>
      <c r="K498" s="1219"/>
    </row>
    <row r="499" spans="1:11" ht="36" customHeight="1" x14ac:dyDescent="0.2">
      <c r="A499" s="1200" t="s">
        <v>9746</v>
      </c>
      <c r="B499" s="1188" t="s">
        <v>17732</v>
      </c>
      <c r="C499" s="1189" t="s">
        <v>1209</v>
      </c>
      <c r="D499" s="1189" t="s">
        <v>16350</v>
      </c>
      <c r="E499" s="1281" t="s">
        <v>17733</v>
      </c>
      <c r="F499" s="1323">
        <f>134126+35040</f>
        <v>169166</v>
      </c>
      <c r="G499" s="1189" t="s">
        <v>17734</v>
      </c>
      <c r="H499" s="1189" t="s">
        <v>16667</v>
      </c>
      <c r="I499" s="1218">
        <v>44057</v>
      </c>
      <c r="J499" s="1218">
        <v>44439</v>
      </c>
      <c r="K499" s="1324"/>
    </row>
    <row r="500" spans="1:11" ht="60" x14ac:dyDescent="0.2">
      <c r="A500" s="1200" t="s">
        <v>9746</v>
      </c>
      <c r="B500" s="1188" t="s">
        <v>17735</v>
      </c>
      <c r="C500" s="1189" t="s">
        <v>1209</v>
      </c>
      <c r="D500" s="1189" t="s">
        <v>16350</v>
      </c>
      <c r="E500" s="1281" t="s">
        <v>17736</v>
      </c>
      <c r="F500" s="1325">
        <v>49499.64</v>
      </c>
      <c r="G500" s="1281" t="s">
        <v>17737</v>
      </c>
      <c r="H500" s="1189" t="s">
        <v>16667</v>
      </c>
      <c r="I500" s="1218">
        <v>44056</v>
      </c>
      <c r="J500" s="1218">
        <v>44068</v>
      </c>
      <c r="K500" s="1324"/>
    </row>
    <row r="501" spans="1:11" ht="30" customHeight="1" x14ac:dyDescent="0.2">
      <c r="A501" s="1200" t="s">
        <v>9746</v>
      </c>
      <c r="B501" s="1188" t="s">
        <v>17738</v>
      </c>
      <c r="C501" s="1189" t="s">
        <v>1209</v>
      </c>
      <c r="D501" s="1189" t="s">
        <v>16350</v>
      </c>
      <c r="E501" s="1281" t="s">
        <v>17739</v>
      </c>
      <c r="F501" s="1323">
        <v>100500</v>
      </c>
      <c r="G501" s="1281" t="s">
        <v>17740</v>
      </c>
      <c r="H501" s="1189" t="s">
        <v>16667</v>
      </c>
      <c r="I501" s="1218">
        <v>44075</v>
      </c>
      <c r="J501" s="1218">
        <v>44108</v>
      </c>
      <c r="K501" s="1324"/>
    </row>
    <row r="502" spans="1:11" s="575" customFormat="1" ht="52.5" customHeight="1" x14ac:dyDescent="0.2">
      <c r="A502" s="1200" t="s">
        <v>9746</v>
      </c>
      <c r="B502" s="1188" t="s">
        <v>17741</v>
      </c>
      <c r="C502" s="1189" t="s">
        <v>1209</v>
      </c>
      <c r="D502" s="1189" t="s">
        <v>16350</v>
      </c>
      <c r="E502" s="1281" t="s">
        <v>17742</v>
      </c>
      <c r="F502" s="1323">
        <v>190311</v>
      </c>
      <c r="G502" s="1281" t="s">
        <v>17743</v>
      </c>
      <c r="H502" s="1189" t="s">
        <v>16667</v>
      </c>
      <c r="I502" s="1218">
        <v>44068</v>
      </c>
      <c r="J502" s="1218">
        <v>44439</v>
      </c>
      <c r="K502" s="1219"/>
    </row>
    <row r="503" spans="1:11" ht="42" customHeight="1" x14ac:dyDescent="0.2">
      <c r="A503" s="1200" t="s">
        <v>9746</v>
      </c>
      <c r="B503" s="1188" t="s">
        <v>17744</v>
      </c>
      <c r="C503" s="1189" t="s">
        <v>1209</v>
      </c>
      <c r="D503" s="1189" t="s">
        <v>16350</v>
      </c>
      <c r="E503" s="1281" t="s">
        <v>17745</v>
      </c>
      <c r="F503" s="1323">
        <v>118420.52</v>
      </c>
      <c r="G503" s="1281" t="s">
        <v>17746</v>
      </c>
      <c r="H503" s="1189" t="s">
        <v>16667</v>
      </c>
      <c r="I503" s="1218">
        <v>44077</v>
      </c>
      <c r="J503" s="1218">
        <v>44079</v>
      </c>
      <c r="K503" s="1324"/>
    </row>
    <row r="504" spans="1:11" ht="36" x14ac:dyDescent="0.2">
      <c r="A504" s="1200" t="s">
        <v>9746</v>
      </c>
      <c r="B504" s="1188" t="s">
        <v>17747</v>
      </c>
      <c r="C504" s="1189" t="s">
        <v>1209</v>
      </c>
      <c r="D504" s="1189" t="s">
        <v>16350</v>
      </c>
      <c r="E504" s="1281" t="s">
        <v>17748</v>
      </c>
      <c r="F504" s="1323">
        <v>277490</v>
      </c>
      <c r="G504" s="1281" t="s">
        <v>17749</v>
      </c>
      <c r="H504" s="1189" t="s">
        <v>16667</v>
      </c>
      <c r="I504" s="1218">
        <v>44090</v>
      </c>
      <c r="J504" s="1218">
        <v>44109</v>
      </c>
      <c r="K504" s="1324"/>
    </row>
    <row r="505" spans="1:11" ht="48" x14ac:dyDescent="0.2">
      <c r="A505" s="1200" t="s">
        <v>9746</v>
      </c>
      <c r="B505" s="1188" t="s">
        <v>17750</v>
      </c>
      <c r="C505" s="1189" t="s">
        <v>1209</v>
      </c>
      <c r="D505" s="1189" t="s">
        <v>16350</v>
      </c>
      <c r="E505" s="1281" t="s">
        <v>17751</v>
      </c>
      <c r="F505" s="1325">
        <v>95580</v>
      </c>
      <c r="G505" s="1281" t="s">
        <v>17752</v>
      </c>
      <c r="H505" s="1189" t="s">
        <v>17055</v>
      </c>
      <c r="I505" s="1189"/>
      <c r="J505" s="1189"/>
      <c r="K505" s="1324"/>
    </row>
    <row r="506" spans="1:11" ht="48" x14ac:dyDescent="0.2">
      <c r="A506" s="1200" t="s">
        <v>9746</v>
      </c>
      <c r="B506" s="1188" t="s">
        <v>17753</v>
      </c>
      <c r="C506" s="1189" t="s">
        <v>1209</v>
      </c>
      <c r="D506" s="1189" t="s">
        <v>16350</v>
      </c>
      <c r="E506" s="1281" t="s">
        <v>17754</v>
      </c>
      <c r="F506" s="1323">
        <v>262398.5</v>
      </c>
      <c r="G506" s="1281" t="s">
        <v>17755</v>
      </c>
      <c r="H506" s="1189" t="s">
        <v>17055</v>
      </c>
      <c r="I506" s="1189"/>
      <c r="J506" s="1189"/>
      <c r="K506" s="1324"/>
    </row>
    <row r="507" spans="1:11" ht="48" x14ac:dyDescent="0.2">
      <c r="A507" s="1200" t="s">
        <v>9746</v>
      </c>
      <c r="B507" s="1188" t="s">
        <v>17756</v>
      </c>
      <c r="C507" s="1189" t="s">
        <v>1209</v>
      </c>
      <c r="D507" s="1189" t="s">
        <v>16350</v>
      </c>
      <c r="E507" s="1281" t="s">
        <v>17757</v>
      </c>
      <c r="F507" s="1323">
        <v>78842</v>
      </c>
      <c r="G507" s="1281"/>
      <c r="H507" s="1189" t="s">
        <v>17376</v>
      </c>
      <c r="I507" s="1189"/>
      <c r="J507" s="1189"/>
      <c r="K507" s="1324"/>
    </row>
    <row r="508" spans="1:11" ht="36" x14ac:dyDescent="0.2">
      <c r="A508" s="1200" t="s">
        <v>9746</v>
      </c>
      <c r="B508" s="1188" t="s">
        <v>17758</v>
      </c>
      <c r="C508" s="1189" t="s">
        <v>1209</v>
      </c>
      <c r="D508" s="1189" t="s">
        <v>16350</v>
      </c>
      <c r="E508" s="1281" t="s">
        <v>17759</v>
      </c>
      <c r="F508" s="1323">
        <v>190772</v>
      </c>
      <c r="G508" s="1281"/>
      <c r="H508" s="1189" t="s">
        <v>17376</v>
      </c>
      <c r="I508" s="1189"/>
      <c r="J508" s="1189"/>
      <c r="K508" s="1324"/>
    </row>
    <row r="509" spans="1:11" ht="36" x14ac:dyDescent="0.2">
      <c r="A509" s="1200" t="s">
        <v>9746</v>
      </c>
      <c r="B509" s="1254" t="s">
        <v>17760</v>
      </c>
      <c r="C509" s="1310" t="s">
        <v>17761</v>
      </c>
      <c r="D509" s="1310" t="s">
        <v>16350</v>
      </c>
      <c r="E509" s="1294"/>
      <c r="F509" s="1327">
        <v>149900.94999999998</v>
      </c>
      <c r="G509" s="1281"/>
      <c r="H509" s="1189" t="s">
        <v>17628</v>
      </c>
      <c r="I509" s="1189"/>
      <c r="J509" s="1189"/>
      <c r="K509" s="1324"/>
    </row>
    <row r="510" spans="1:11" ht="24" x14ac:dyDescent="0.2">
      <c r="A510" s="1200" t="s">
        <v>17232</v>
      </c>
      <c r="B510" s="1188" t="s">
        <v>17762</v>
      </c>
      <c r="C510" s="1209" t="s">
        <v>16420</v>
      </c>
      <c r="D510" s="1209" t="s">
        <v>16350</v>
      </c>
      <c r="E510" s="1209" t="s">
        <v>17763</v>
      </c>
      <c r="F510" s="1210">
        <v>83025</v>
      </c>
      <c r="G510" s="1209" t="s">
        <v>17764</v>
      </c>
      <c r="H510" s="1209" t="s">
        <v>16803</v>
      </c>
      <c r="I510" s="1211">
        <v>43956</v>
      </c>
      <c r="J510" s="1211">
        <v>43959</v>
      </c>
      <c r="K510" s="1328"/>
    </row>
    <row r="511" spans="1:11" ht="24" x14ac:dyDescent="0.2">
      <c r="A511" s="1200" t="s">
        <v>17232</v>
      </c>
      <c r="B511" s="1275" t="s">
        <v>17765</v>
      </c>
      <c r="C511" s="1252" t="s">
        <v>16420</v>
      </c>
      <c r="D511" s="1252" t="s">
        <v>16350</v>
      </c>
      <c r="E511" s="1252" t="s">
        <v>17766</v>
      </c>
      <c r="F511" s="1329">
        <v>96720</v>
      </c>
      <c r="G511" s="1209" t="s">
        <v>17767</v>
      </c>
      <c r="H511" s="1209" t="s">
        <v>16803</v>
      </c>
      <c r="I511" s="1211">
        <v>43956</v>
      </c>
      <c r="J511" s="1211">
        <v>43957</v>
      </c>
      <c r="K511" s="1328"/>
    </row>
    <row r="512" spans="1:11" ht="21.75" customHeight="1" x14ac:dyDescent="0.2">
      <c r="A512" s="1200" t="s">
        <v>17232</v>
      </c>
      <c r="B512" s="1188" t="s">
        <v>17768</v>
      </c>
      <c r="C512" s="1189" t="s">
        <v>1209</v>
      </c>
      <c r="D512" s="1209" t="s">
        <v>16350</v>
      </c>
      <c r="E512" s="1209" t="s">
        <v>17769</v>
      </c>
      <c r="F512" s="1210">
        <v>356000</v>
      </c>
      <c r="G512" s="1209"/>
      <c r="H512" s="1209" t="s">
        <v>17496</v>
      </c>
      <c r="I512" s="1304" t="s">
        <v>17770</v>
      </c>
      <c r="J512" s="1304" t="s">
        <v>17771</v>
      </c>
      <c r="K512" s="1328"/>
    </row>
    <row r="513" spans="1:12" ht="36" x14ac:dyDescent="0.2">
      <c r="A513" s="1200" t="s">
        <v>17232</v>
      </c>
      <c r="B513" s="1188" t="s">
        <v>17772</v>
      </c>
      <c r="C513" s="1189" t="s">
        <v>1209</v>
      </c>
      <c r="D513" s="1209" t="s">
        <v>16350</v>
      </c>
      <c r="E513" s="1209" t="s">
        <v>17773</v>
      </c>
      <c r="F513" s="1210">
        <v>218000</v>
      </c>
      <c r="G513" s="1209"/>
      <c r="H513" s="1209" t="s">
        <v>17496</v>
      </c>
      <c r="I513" s="1304" t="s">
        <v>17770</v>
      </c>
      <c r="J513" s="1304" t="s">
        <v>17771</v>
      </c>
      <c r="K513" s="1328"/>
    </row>
    <row r="514" spans="1:12" ht="24" x14ac:dyDescent="0.2">
      <c r="A514" s="1200" t="s">
        <v>17232</v>
      </c>
      <c r="B514" s="1188" t="s">
        <v>17774</v>
      </c>
      <c r="C514" s="1189" t="s">
        <v>1209</v>
      </c>
      <c r="D514" s="1209" t="s">
        <v>16350</v>
      </c>
      <c r="E514" s="1209" t="s">
        <v>17775</v>
      </c>
      <c r="F514" s="1336">
        <v>212000</v>
      </c>
      <c r="G514" s="1209"/>
      <c r="H514" s="1209" t="s">
        <v>17496</v>
      </c>
      <c r="I514" s="1304" t="s">
        <v>17770</v>
      </c>
      <c r="J514" s="1304" t="s">
        <v>17771</v>
      </c>
      <c r="K514" s="1328"/>
    </row>
    <row r="515" spans="1:12" ht="24" x14ac:dyDescent="0.2">
      <c r="A515" s="1200" t="s">
        <v>17232</v>
      </c>
      <c r="B515" s="1188" t="s">
        <v>17776</v>
      </c>
      <c r="C515" s="1189" t="s">
        <v>1209</v>
      </c>
      <c r="D515" s="1209" t="s">
        <v>16350</v>
      </c>
      <c r="E515" s="1209" t="s">
        <v>17777</v>
      </c>
      <c r="F515" s="1336">
        <v>143200</v>
      </c>
      <c r="G515" s="1209"/>
      <c r="H515" s="1209" t="s">
        <v>17496</v>
      </c>
      <c r="I515" s="1304" t="s">
        <v>17770</v>
      </c>
      <c r="J515" s="1304" t="s">
        <v>17771</v>
      </c>
      <c r="K515" s="1328"/>
    </row>
    <row r="516" spans="1:12" ht="60" x14ac:dyDescent="0.2">
      <c r="A516" s="1200" t="s">
        <v>17778</v>
      </c>
      <c r="B516" s="1389" t="s">
        <v>17779</v>
      </c>
      <c r="C516" s="1390" t="s">
        <v>17780</v>
      </c>
      <c r="D516" s="1391" t="s">
        <v>17781</v>
      </c>
      <c r="E516" s="1390" t="s">
        <v>17782</v>
      </c>
      <c r="F516" s="1392">
        <v>126000</v>
      </c>
      <c r="G516" s="1393" t="s">
        <v>17783</v>
      </c>
      <c r="H516" s="1393" t="s">
        <v>17784</v>
      </c>
      <c r="I516" s="1394"/>
      <c r="J516" s="1394"/>
      <c r="K516" s="1282"/>
    </row>
    <row r="517" spans="1:12" ht="36" x14ac:dyDescent="0.2">
      <c r="A517" s="1200" t="s">
        <v>17785</v>
      </c>
      <c r="B517" s="1395" t="s">
        <v>17786</v>
      </c>
      <c r="C517" s="1393" t="s">
        <v>17780</v>
      </c>
      <c r="D517" s="1396" t="s">
        <v>17781</v>
      </c>
      <c r="E517" s="1393" t="s">
        <v>17787</v>
      </c>
      <c r="F517" s="1397">
        <v>148000</v>
      </c>
      <c r="G517" s="1393" t="s">
        <v>17783</v>
      </c>
      <c r="H517" s="1393" t="s">
        <v>17784</v>
      </c>
      <c r="I517" s="1394"/>
      <c r="J517" s="1394"/>
      <c r="K517" s="1282"/>
      <c r="L517" s="182"/>
    </row>
    <row r="518" spans="1:12" ht="36" x14ac:dyDescent="0.2">
      <c r="A518" s="1200" t="s">
        <v>17788</v>
      </c>
      <c r="B518" s="1395" t="s">
        <v>17789</v>
      </c>
      <c r="C518" s="1393" t="s">
        <v>17780</v>
      </c>
      <c r="D518" s="1396" t="s">
        <v>17781</v>
      </c>
      <c r="E518" s="1393" t="s">
        <v>17790</v>
      </c>
      <c r="F518" s="1397">
        <v>250000</v>
      </c>
      <c r="G518" s="1393" t="s">
        <v>17783</v>
      </c>
      <c r="H518" s="1393" t="s">
        <v>17784</v>
      </c>
      <c r="I518" s="1394"/>
      <c r="J518" s="1394"/>
      <c r="K518" s="1282"/>
      <c r="L518" s="182"/>
    </row>
    <row r="519" spans="1:12" ht="48" x14ac:dyDescent="0.2">
      <c r="A519" s="1200" t="s">
        <v>17791</v>
      </c>
      <c r="B519" s="1395" t="s">
        <v>17792</v>
      </c>
      <c r="C519" s="1393" t="s">
        <v>17780</v>
      </c>
      <c r="D519" s="1396" t="s">
        <v>17781</v>
      </c>
      <c r="E519" s="1393" t="s">
        <v>17793</v>
      </c>
      <c r="F519" s="1397">
        <v>113756</v>
      </c>
      <c r="G519" s="1393" t="s">
        <v>17794</v>
      </c>
      <c r="H519" s="1393" t="s">
        <v>17784</v>
      </c>
      <c r="I519" s="1394"/>
      <c r="J519" s="1394"/>
      <c r="K519" s="1282"/>
      <c r="L519" s="182"/>
    </row>
    <row r="520" spans="1:12" ht="84" x14ac:dyDescent="0.2">
      <c r="A520" s="1200" t="s">
        <v>17795</v>
      </c>
      <c r="B520" s="1395" t="s">
        <v>17796</v>
      </c>
      <c r="C520" s="1393" t="s">
        <v>17780</v>
      </c>
      <c r="D520" s="1396" t="s">
        <v>17781</v>
      </c>
      <c r="E520" s="1393" t="s">
        <v>17797</v>
      </c>
      <c r="F520" s="1397">
        <v>270000</v>
      </c>
      <c r="G520" s="1393" t="s">
        <v>17783</v>
      </c>
      <c r="H520" s="1393" t="s">
        <v>17784</v>
      </c>
      <c r="I520" s="1394"/>
      <c r="J520" s="1394"/>
      <c r="K520" s="1282"/>
      <c r="L520" s="182"/>
    </row>
    <row r="521" spans="1:12" ht="36" x14ac:dyDescent="0.2">
      <c r="A521" s="1200" t="s">
        <v>17798</v>
      </c>
      <c r="B521" s="1395" t="s">
        <v>17799</v>
      </c>
      <c r="C521" s="1393" t="s">
        <v>17780</v>
      </c>
      <c r="D521" s="1396" t="s">
        <v>17781</v>
      </c>
      <c r="E521" s="1393" t="s">
        <v>17800</v>
      </c>
      <c r="F521" s="1397">
        <v>159800</v>
      </c>
      <c r="G521" s="1393" t="s">
        <v>17801</v>
      </c>
      <c r="H521" s="1393" t="s">
        <v>17784</v>
      </c>
      <c r="I521" s="1394"/>
      <c r="J521" s="1394"/>
      <c r="K521" s="1282"/>
      <c r="L521" s="182"/>
    </row>
    <row r="522" spans="1:12" ht="24" x14ac:dyDescent="0.2">
      <c r="A522" s="1200" t="s">
        <v>17802</v>
      </c>
      <c r="B522" s="1395" t="s">
        <v>17803</v>
      </c>
      <c r="C522" s="1393" t="s">
        <v>17780</v>
      </c>
      <c r="D522" s="1396" t="s">
        <v>17781</v>
      </c>
      <c r="E522" s="1393" t="s">
        <v>17804</v>
      </c>
      <c r="F522" s="1397">
        <v>410432.69</v>
      </c>
      <c r="G522" s="1393"/>
      <c r="H522" s="1393" t="s">
        <v>17805</v>
      </c>
      <c r="I522" s="1394"/>
      <c r="J522" s="1394"/>
      <c r="K522" s="1282"/>
    </row>
    <row r="523" spans="1:12" ht="24" x14ac:dyDescent="0.2">
      <c r="A523" s="1200" t="s">
        <v>17806</v>
      </c>
      <c r="B523" s="1395" t="s">
        <v>17807</v>
      </c>
      <c r="C523" s="1393" t="s">
        <v>17780</v>
      </c>
      <c r="D523" s="1396" t="s">
        <v>17781</v>
      </c>
      <c r="E523" s="1393" t="s">
        <v>17808</v>
      </c>
      <c r="F523" s="1397">
        <v>136609.26999999999</v>
      </c>
      <c r="G523" s="1393"/>
      <c r="H523" s="1393" t="s">
        <v>17809</v>
      </c>
      <c r="I523" s="1394"/>
      <c r="J523" s="1394"/>
      <c r="K523" s="1282"/>
    </row>
    <row r="524" spans="1:12" ht="36" x14ac:dyDescent="0.2">
      <c r="A524" s="1200" t="s">
        <v>17810</v>
      </c>
      <c r="B524" s="1395" t="s">
        <v>17811</v>
      </c>
      <c r="C524" s="1393" t="s">
        <v>17780</v>
      </c>
      <c r="D524" s="1396" t="s">
        <v>17781</v>
      </c>
      <c r="E524" s="1393" t="s">
        <v>17812</v>
      </c>
      <c r="F524" s="1397">
        <v>473491.37</v>
      </c>
      <c r="G524" s="1393"/>
      <c r="H524" s="1393" t="s">
        <v>17809</v>
      </c>
      <c r="I524" s="1394"/>
      <c r="J524" s="1394"/>
      <c r="K524" s="1282"/>
    </row>
    <row r="525" spans="1:12" ht="72" x14ac:dyDescent="0.2">
      <c r="A525" s="1200" t="s">
        <v>17813</v>
      </c>
      <c r="B525" s="1395" t="s">
        <v>17814</v>
      </c>
      <c r="C525" s="1393" t="s">
        <v>17780</v>
      </c>
      <c r="D525" s="1396" t="s">
        <v>17781</v>
      </c>
      <c r="E525" s="1393" t="s">
        <v>17815</v>
      </c>
      <c r="F525" s="1397">
        <v>123930</v>
      </c>
      <c r="G525" s="1393"/>
      <c r="H525" s="1393" t="s">
        <v>17816</v>
      </c>
      <c r="I525" s="1394"/>
      <c r="J525" s="1394"/>
      <c r="K525" s="1282"/>
    </row>
    <row r="526" spans="1:12" ht="24" x14ac:dyDescent="0.2">
      <c r="A526" s="1200" t="s">
        <v>17817</v>
      </c>
      <c r="B526" s="1395" t="s">
        <v>17818</v>
      </c>
      <c r="C526" s="1393" t="s">
        <v>17780</v>
      </c>
      <c r="D526" s="1396" t="s">
        <v>17781</v>
      </c>
      <c r="E526" s="1393" t="s">
        <v>17819</v>
      </c>
      <c r="F526" s="1397">
        <v>769430</v>
      </c>
      <c r="G526" s="1393"/>
      <c r="H526" s="1393" t="s">
        <v>17809</v>
      </c>
      <c r="I526" s="1394"/>
      <c r="J526" s="1394"/>
      <c r="K526" s="1282"/>
    </row>
    <row r="527" spans="1:12" ht="24" x14ac:dyDescent="0.2">
      <c r="A527" s="1200" t="s">
        <v>17820</v>
      </c>
      <c r="B527" s="1395" t="s">
        <v>17821</v>
      </c>
      <c r="C527" s="1393" t="s">
        <v>17780</v>
      </c>
      <c r="D527" s="1396" t="s">
        <v>17781</v>
      </c>
      <c r="E527" s="1393" t="s">
        <v>17822</v>
      </c>
      <c r="F527" s="1397">
        <v>618985</v>
      </c>
      <c r="G527" s="1393"/>
      <c r="H527" s="1393" t="s">
        <v>17823</v>
      </c>
      <c r="I527" s="1394"/>
      <c r="J527" s="1394"/>
      <c r="K527" s="1282"/>
    </row>
    <row r="528" spans="1:12" ht="48" x14ac:dyDescent="0.2">
      <c r="A528" s="1200" t="s">
        <v>17824</v>
      </c>
      <c r="B528" s="1395" t="s">
        <v>17825</v>
      </c>
      <c r="C528" s="1393" t="s">
        <v>17780</v>
      </c>
      <c r="D528" s="1396" t="s">
        <v>17781</v>
      </c>
      <c r="E528" s="1393" t="s">
        <v>17826</v>
      </c>
      <c r="F528" s="1397">
        <v>210970</v>
      </c>
      <c r="G528" s="1393"/>
      <c r="H528" s="1393" t="s">
        <v>17823</v>
      </c>
      <c r="I528" s="1394"/>
      <c r="J528" s="1394"/>
      <c r="K528" s="1282"/>
    </row>
    <row r="529" spans="1:12" ht="60" x14ac:dyDescent="0.2">
      <c r="A529" s="1200" t="s">
        <v>17827</v>
      </c>
      <c r="B529" s="1395" t="s">
        <v>17828</v>
      </c>
      <c r="C529" s="1393" t="s">
        <v>17829</v>
      </c>
      <c r="D529" s="1396" t="s">
        <v>17781</v>
      </c>
      <c r="E529" s="1393" t="s">
        <v>17830</v>
      </c>
      <c r="F529" s="1397">
        <v>3174181.98</v>
      </c>
      <c r="G529" s="1393"/>
      <c r="H529" s="1393" t="s">
        <v>17823</v>
      </c>
      <c r="I529" s="1394"/>
      <c r="J529" s="1394"/>
      <c r="K529" s="1282"/>
    </row>
    <row r="530" spans="1:12" x14ac:dyDescent="0.2">
      <c r="A530" s="1200" t="s">
        <v>17831</v>
      </c>
      <c r="B530" s="1395" t="s">
        <v>17832</v>
      </c>
      <c r="C530" s="1393" t="s">
        <v>17780</v>
      </c>
      <c r="D530" s="1396" t="s">
        <v>17781</v>
      </c>
      <c r="E530" s="1394"/>
      <c r="F530" s="1397">
        <v>693632.33</v>
      </c>
      <c r="G530" s="1393"/>
      <c r="H530" s="1393" t="s">
        <v>17833</v>
      </c>
      <c r="I530" s="1394"/>
      <c r="J530" s="1394"/>
      <c r="K530" s="1282"/>
    </row>
    <row r="531" spans="1:12" ht="36" x14ac:dyDescent="0.2">
      <c r="A531" s="1200" t="s">
        <v>17834</v>
      </c>
      <c r="B531" s="1395" t="s">
        <v>17835</v>
      </c>
      <c r="C531" s="1393" t="s">
        <v>17780</v>
      </c>
      <c r="D531" s="1396" t="s">
        <v>17781</v>
      </c>
      <c r="E531" s="1394"/>
      <c r="F531" s="1397">
        <v>800000</v>
      </c>
      <c r="G531" s="1393"/>
      <c r="H531" s="1393" t="s">
        <v>17833</v>
      </c>
      <c r="I531" s="1394"/>
      <c r="J531" s="1394"/>
      <c r="K531" s="1282"/>
    </row>
    <row r="532" spans="1:12" ht="24" x14ac:dyDescent="0.2">
      <c r="A532" s="1200" t="s">
        <v>17836</v>
      </c>
      <c r="B532" s="1395" t="s">
        <v>17837</v>
      </c>
      <c r="C532" s="1393" t="s">
        <v>17780</v>
      </c>
      <c r="D532" s="1396" t="s">
        <v>17781</v>
      </c>
      <c r="E532" s="1394"/>
      <c r="F532" s="1397">
        <v>700000</v>
      </c>
      <c r="G532" s="1393"/>
      <c r="H532" s="1393" t="s">
        <v>17833</v>
      </c>
      <c r="I532" s="1394"/>
      <c r="J532" s="1394"/>
      <c r="K532" s="1282"/>
    </row>
    <row r="533" spans="1:12" ht="108" x14ac:dyDescent="0.2">
      <c r="A533" s="1200" t="s">
        <v>17838</v>
      </c>
      <c r="B533" s="1395" t="s">
        <v>17839</v>
      </c>
      <c r="C533" s="1393" t="s">
        <v>17780</v>
      </c>
      <c r="D533" s="1396" t="s">
        <v>17781</v>
      </c>
      <c r="E533" s="1394"/>
      <c r="F533" s="1397">
        <v>865299.9</v>
      </c>
      <c r="G533" s="1393"/>
      <c r="H533" s="1393" t="s">
        <v>17833</v>
      </c>
      <c r="I533" s="1394"/>
      <c r="J533" s="1394"/>
      <c r="K533" s="1282"/>
    </row>
    <row r="534" spans="1:12" ht="108" x14ac:dyDescent="0.2">
      <c r="A534" s="1200" t="s">
        <v>17840</v>
      </c>
      <c r="B534" s="1395" t="s">
        <v>17841</v>
      </c>
      <c r="C534" s="1393" t="s">
        <v>17780</v>
      </c>
      <c r="D534" s="1396" t="s">
        <v>17781</v>
      </c>
      <c r="E534" s="1394"/>
      <c r="F534" s="1397">
        <v>330741</v>
      </c>
      <c r="G534" s="1393"/>
      <c r="H534" s="1393" t="s">
        <v>17833</v>
      </c>
      <c r="I534" s="1394"/>
      <c r="J534" s="1394"/>
      <c r="K534" s="1282"/>
    </row>
    <row r="535" spans="1:12" ht="24" x14ac:dyDescent="0.2">
      <c r="A535" s="1200" t="s">
        <v>17842</v>
      </c>
      <c r="B535" s="1395" t="s">
        <v>17843</v>
      </c>
      <c r="C535" s="1393" t="s">
        <v>17844</v>
      </c>
      <c r="D535" s="1396" t="s">
        <v>17781</v>
      </c>
      <c r="E535" s="1394"/>
      <c r="F535" s="1397">
        <v>1011790.88</v>
      </c>
      <c r="G535" s="1394"/>
      <c r="H535" s="1393" t="s">
        <v>17833</v>
      </c>
      <c r="I535" s="1394"/>
      <c r="J535" s="1394"/>
      <c r="K535" s="1282"/>
    </row>
    <row r="536" spans="1:12" ht="24" x14ac:dyDescent="0.2">
      <c r="A536" s="1200" t="s">
        <v>17845</v>
      </c>
      <c r="B536" s="1395" t="s">
        <v>17846</v>
      </c>
      <c r="C536" s="1393" t="s">
        <v>17844</v>
      </c>
      <c r="D536" s="1396" t="s">
        <v>17781</v>
      </c>
      <c r="E536" s="1394"/>
      <c r="F536" s="1397">
        <v>1489837.62</v>
      </c>
      <c r="G536" s="1394"/>
      <c r="H536" s="1393" t="s">
        <v>17833</v>
      </c>
      <c r="I536" s="1394"/>
      <c r="J536" s="1394"/>
      <c r="K536" s="1282"/>
    </row>
    <row r="537" spans="1:12" x14ac:dyDescent="0.2">
      <c r="A537" s="1200" t="s">
        <v>17847</v>
      </c>
      <c r="B537" s="1395" t="s">
        <v>17848</v>
      </c>
      <c r="C537" s="1393" t="s">
        <v>17780</v>
      </c>
      <c r="D537" s="1396" t="s">
        <v>17781</v>
      </c>
      <c r="E537" s="1394"/>
      <c r="F537" s="1397">
        <v>760000</v>
      </c>
      <c r="G537" s="1394"/>
      <c r="H537" s="1393" t="s">
        <v>17833</v>
      </c>
      <c r="I537" s="1394"/>
      <c r="J537" s="1394"/>
      <c r="K537" s="1282"/>
    </row>
    <row r="538" spans="1:12" ht="24" x14ac:dyDescent="0.2">
      <c r="A538" s="1200" t="s">
        <v>17849</v>
      </c>
      <c r="B538" s="1395" t="s">
        <v>17850</v>
      </c>
      <c r="C538" s="1393" t="s">
        <v>17780</v>
      </c>
      <c r="D538" s="1396" t="s">
        <v>17781</v>
      </c>
      <c r="E538" s="1394"/>
      <c r="F538" s="1397">
        <v>200000</v>
      </c>
      <c r="G538" s="1394"/>
      <c r="H538" s="1393" t="s">
        <v>17833</v>
      </c>
      <c r="I538" s="1394"/>
      <c r="J538" s="1394"/>
      <c r="K538" s="1282"/>
    </row>
    <row r="539" spans="1:12" ht="24" x14ac:dyDescent="0.2">
      <c r="A539" s="1200" t="s">
        <v>17851</v>
      </c>
      <c r="B539" s="1395" t="s">
        <v>17852</v>
      </c>
      <c r="C539" s="1393" t="s">
        <v>17780</v>
      </c>
      <c r="D539" s="1396" t="s">
        <v>17781</v>
      </c>
      <c r="E539" s="1394"/>
      <c r="F539" s="1397">
        <v>210000</v>
      </c>
      <c r="G539" s="1394"/>
      <c r="H539" s="1393" t="s">
        <v>17833</v>
      </c>
      <c r="I539" s="1394"/>
      <c r="J539" s="1394"/>
      <c r="K539" s="1282"/>
    </row>
    <row r="540" spans="1:12" x14ac:dyDescent="0.2">
      <c r="A540" s="1200" t="s">
        <v>17853</v>
      </c>
      <c r="B540" s="1395" t="s">
        <v>17854</v>
      </c>
      <c r="C540" s="1393" t="s">
        <v>17780</v>
      </c>
      <c r="D540" s="1396" t="s">
        <v>17781</v>
      </c>
      <c r="E540" s="1394"/>
      <c r="F540" s="1397">
        <v>640000</v>
      </c>
      <c r="G540" s="1394"/>
      <c r="H540" s="1393" t="s">
        <v>17833</v>
      </c>
      <c r="I540" s="1394"/>
      <c r="J540" s="1394"/>
      <c r="K540" s="1282"/>
    </row>
    <row r="541" spans="1:12" ht="24" x14ac:dyDescent="0.2">
      <c r="A541" s="1200" t="s">
        <v>17855</v>
      </c>
      <c r="B541" s="1395" t="s">
        <v>17856</v>
      </c>
      <c r="C541" s="1393" t="s">
        <v>17780</v>
      </c>
      <c r="D541" s="1396" t="s">
        <v>17781</v>
      </c>
      <c r="E541" s="1394"/>
      <c r="F541" s="1397">
        <v>590000</v>
      </c>
      <c r="G541" s="1394"/>
      <c r="H541" s="1393" t="s">
        <v>17833</v>
      </c>
      <c r="I541" s="1394"/>
      <c r="J541" s="1394"/>
      <c r="K541" s="1282"/>
    </row>
    <row r="542" spans="1:12" ht="24" x14ac:dyDescent="0.2">
      <c r="A542" s="1200" t="s">
        <v>17857</v>
      </c>
      <c r="B542" s="1395" t="s">
        <v>17858</v>
      </c>
      <c r="C542" s="1393" t="s">
        <v>17780</v>
      </c>
      <c r="D542" s="1396" t="s">
        <v>17781</v>
      </c>
      <c r="E542" s="1394"/>
      <c r="F542" s="1397">
        <v>492665.16</v>
      </c>
      <c r="G542" s="1394"/>
      <c r="H542" s="1393" t="s">
        <v>17833</v>
      </c>
      <c r="I542" s="1394"/>
      <c r="J542" s="1394"/>
      <c r="K542" s="1282"/>
    </row>
    <row r="543" spans="1:12" ht="60.75" thickBot="1" x14ac:dyDescent="0.25">
      <c r="A543" s="1200" t="s">
        <v>17859</v>
      </c>
      <c r="B543" s="1395" t="s">
        <v>17860</v>
      </c>
      <c r="C543" s="1393" t="s">
        <v>17780</v>
      </c>
      <c r="D543" s="1396" t="s">
        <v>17781</v>
      </c>
      <c r="E543" s="1394"/>
      <c r="F543" s="1397">
        <v>240000</v>
      </c>
      <c r="G543" s="1394"/>
      <c r="H543" s="1393" t="s">
        <v>17833</v>
      </c>
      <c r="I543" s="1394"/>
      <c r="J543" s="1394"/>
      <c r="K543" s="1282"/>
    </row>
    <row r="544" spans="1:12" ht="17.25" thickBot="1" x14ac:dyDescent="0.25">
      <c r="B544" s="1179"/>
      <c r="C544" s="1180"/>
      <c r="D544" s="1180"/>
      <c r="E544" s="1179" t="s">
        <v>17861</v>
      </c>
      <c r="F544" s="1180"/>
      <c r="G544" s="1180"/>
      <c r="H544" s="1180"/>
      <c r="I544" s="1180"/>
      <c r="J544" s="1180"/>
      <c r="K544" s="1180"/>
      <c r="L544" s="182"/>
    </row>
    <row r="545" spans="1:11" ht="48" x14ac:dyDescent="0.2">
      <c r="A545" s="1200" t="s">
        <v>1707</v>
      </c>
      <c r="B545" s="1188" t="s">
        <v>17862</v>
      </c>
      <c r="C545" s="1189" t="s">
        <v>17255</v>
      </c>
      <c r="D545" s="1189" t="s">
        <v>16350</v>
      </c>
      <c r="E545" s="1189"/>
      <c r="F545" s="1190">
        <v>2047767.7999999998</v>
      </c>
      <c r="G545" s="1189"/>
      <c r="H545" s="1189"/>
      <c r="I545" s="1218"/>
      <c r="J545" s="1189"/>
      <c r="K545" s="1324"/>
    </row>
    <row r="546" spans="1:11" ht="24" x14ac:dyDescent="0.2">
      <c r="A546" s="1200" t="s">
        <v>1707</v>
      </c>
      <c r="B546" s="1188" t="s">
        <v>17254</v>
      </c>
      <c r="C546" s="1189" t="s">
        <v>17255</v>
      </c>
      <c r="D546" s="1189" t="s">
        <v>16350</v>
      </c>
      <c r="E546" s="1189"/>
      <c r="F546" s="1190">
        <v>1649674.2399999995</v>
      </c>
      <c r="G546" s="1189"/>
      <c r="H546" s="1189"/>
      <c r="I546" s="1218"/>
      <c r="J546" s="1189"/>
      <c r="K546" s="1324"/>
    </row>
    <row r="547" spans="1:11" ht="24" x14ac:dyDescent="0.2">
      <c r="A547" s="1200" t="s">
        <v>1707</v>
      </c>
      <c r="B547" s="1188" t="s">
        <v>16569</v>
      </c>
      <c r="C547" s="1189" t="s">
        <v>16502</v>
      </c>
      <c r="D547" s="1189" t="s">
        <v>16350</v>
      </c>
      <c r="E547" s="1189"/>
      <c r="F547" s="1190">
        <v>700000</v>
      </c>
      <c r="G547" s="1189"/>
      <c r="H547" s="1189"/>
      <c r="I547" s="1218"/>
      <c r="J547" s="1189"/>
      <c r="K547" s="1324"/>
    </row>
    <row r="548" spans="1:11" ht="36" x14ac:dyDescent="0.2">
      <c r="A548" s="1200" t="s">
        <v>1707</v>
      </c>
      <c r="B548" s="1188" t="s">
        <v>17863</v>
      </c>
      <c r="C548" s="1189" t="s">
        <v>16369</v>
      </c>
      <c r="D548" s="1189" t="s">
        <v>16350</v>
      </c>
      <c r="E548" s="1189"/>
      <c r="F548" s="1190">
        <v>944591</v>
      </c>
      <c r="G548" s="1189"/>
      <c r="H548" s="1189"/>
      <c r="I548" s="1218"/>
      <c r="J548" s="1189"/>
      <c r="K548" s="1324"/>
    </row>
    <row r="549" spans="1:11" ht="24" x14ac:dyDescent="0.2">
      <c r="A549" s="1200" t="s">
        <v>1707</v>
      </c>
      <c r="B549" s="1188" t="s">
        <v>16585</v>
      </c>
      <c r="C549" s="1194" t="s">
        <v>16586</v>
      </c>
      <c r="D549" s="1189" t="s">
        <v>16350</v>
      </c>
      <c r="E549" s="1189"/>
      <c r="F549" s="1190">
        <v>1010056</v>
      </c>
      <c r="G549" s="1189"/>
      <c r="H549" s="1189"/>
      <c r="I549" s="1218"/>
      <c r="J549" s="1189"/>
      <c r="K549" s="1324"/>
    </row>
    <row r="550" spans="1:11" ht="24" customHeight="1" x14ac:dyDescent="0.2">
      <c r="A550" s="1200" t="s">
        <v>1707</v>
      </c>
      <c r="B550" s="1398" t="s">
        <v>17864</v>
      </c>
      <c r="C550" s="1189" t="s">
        <v>16586</v>
      </c>
      <c r="D550" s="1189" t="s">
        <v>16350</v>
      </c>
      <c r="E550" s="1189"/>
      <c r="F550" s="1190">
        <v>996316.7300000001</v>
      </c>
      <c r="G550" s="1189"/>
      <c r="H550" s="1189"/>
      <c r="I550" s="1218"/>
      <c r="J550" s="1189"/>
      <c r="K550" s="1324"/>
    </row>
    <row r="551" spans="1:11" ht="24" x14ac:dyDescent="0.2">
      <c r="A551" s="1200" t="s">
        <v>1707</v>
      </c>
      <c r="B551" s="1398" t="s">
        <v>17865</v>
      </c>
      <c r="C551" s="1189" t="s">
        <v>16502</v>
      </c>
      <c r="D551" s="1189" t="s">
        <v>16350</v>
      </c>
      <c r="E551" s="1189"/>
      <c r="F551" s="1190">
        <v>765600</v>
      </c>
      <c r="G551" s="1189"/>
      <c r="H551" s="1189"/>
      <c r="I551" s="1218"/>
      <c r="J551" s="1189"/>
      <c r="K551" s="1324"/>
    </row>
    <row r="552" spans="1:11" ht="24" x14ac:dyDescent="0.2">
      <c r="A552" s="1200" t="s">
        <v>1707</v>
      </c>
      <c r="B552" s="1398" t="s">
        <v>17254</v>
      </c>
      <c r="C552" s="1189" t="s">
        <v>17255</v>
      </c>
      <c r="D552" s="1189" t="s">
        <v>16350</v>
      </c>
      <c r="E552" s="1189"/>
      <c r="F552" s="1190">
        <v>1180619.74</v>
      </c>
      <c r="G552" s="1189"/>
      <c r="H552" s="1189"/>
      <c r="I552" s="1218"/>
      <c r="J552" s="1189"/>
      <c r="K552" s="1324"/>
    </row>
    <row r="553" spans="1:11" ht="24" x14ac:dyDescent="0.2">
      <c r="A553" s="1200" t="s">
        <v>1707</v>
      </c>
      <c r="B553" s="1398" t="s">
        <v>17259</v>
      </c>
      <c r="C553" s="1189" t="s">
        <v>17255</v>
      </c>
      <c r="D553" s="1189" t="s">
        <v>16350</v>
      </c>
      <c r="E553" s="1189"/>
      <c r="F553" s="1190">
        <v>1203944</v>
      </c>
      <c r="G553" s="1189"/>
      <c r="H553" s="1189"/>
      <c r="I553" s="1218"/>
      <c r="J553" s="1189"/>
      <c r="K553" s="1324"/>
    </row>
    <row r="554" spans="1:11" ht="24" x14ac:dyDescent="0.2">
      <c r="A554" s="1200" t="s">
        <v>1707</v>
      </c>
      <c r="B554" s="1398" t="s">
        <v>17866</v>
      </c>
      <c r="C554" s="1189" t="s">
        <v>16502</v>
      </c>
      <c r="D554" s="1189" t="s">
        <v>16350</v>
      </c>
      <c r="E554" s="1189"/>
      <c r="F554" s="1190">
        <v>605705</v>
      </c>
      <c r="G554" s="1189"/>
      <c r="H554" s="1189"/>
      <c r="I554" s="1218"/>
      <c r="J554" s="1189"/>
      <c r="K554" s="1324"/>
    </row>
    <row r="555" spans="1:11" ht="36" x14ac:dyDescent="0.2">
      <c r="A555" s="1200" t="s">
        <v>1707</v>
      </c>
      <c r="B555" s="1399" t="s">
        <v>17867</v>
      </c>
      <c r="C555" s="1221" t="s">
        <v>16502</v>
      </c>
      <c r="D555" s="1221" t="s">
        <v>16350</v>
      </c>
      <c r="E555" s="1221"/>
      <c r="F555" s="1400">
        <v>680000</v>
      </c>
      <c r="G555" s="1189"/>
      <c r="H555" s="1189"/>
      <c r="I555" s="1218"/>
      <c r="J555" s="1189"/>
      <c r="K555" s="1324"/>
    </row>
    <row r="556" spans="1:11" ht="24" x14ac:dyDescent="0.2">
      <c r="A556" s="1200" t="s">
        <v>1707</v>
      </c>
      <c r="B556" s="1398" t="s">
        <v>17868</v>
      </c>
      <c r="C556" s="1189" t="s">
        <v>1209</v>
      </c>
      <c r="D556" s="1189" t="s">
        <v>16350</v>
      </c>
      <c r="E556" s="1189"/>
      <c r="F556" s="1190">
        <v>216566</v>
      </c>
      <c r="G556" s="1189"/>
      <c r="H556" s="1189"/>
      <c r="I556" s="1218"/>
      <c r="J556" s="1189"/>
      <c r="K556" s="1324"/>
    </row>
    <row r="557" spans="1:11" ht="24" x14ac:dyDescent="0.2">
      <c r="A557" s="1200" t="s">
        <v>1707</v>
      </c>
      <c r="B557" s="1401" t="s">
        <v>16386</v>
      </c>
      <c r="C557" s="371" t="s">
        <v>16369</v>
      </c>
      <c r="D557" s="1310" t="s">
        <v>16350</v>
      </c>
      <c r="E557" s="1310"/>
      <c r="F557" s="1402">
        <v>1500000</v>
      </c>
      <c r="G557" s="1189"/>
      <c r="H557" s="1189"/>
      <c r="I557" s="1218"/>
      <c r="J557" s="1189"/>
      <c r="K557" s="1324"/>
    </row>
    <row r="558" spans="1:11" ht="24" x14ac:dyDescent="0.2">
      <c r="A558" s="1200" t="s">
        <v>5752</v>
      </c>
      <c r="B558" s="1213" t="s">
        <v>17869</v>
      </c>
      <c r="C558" s="371" t="s">
        <v>16369</v>
      </c>
      <c r="D558" s="1189" t="s">
        <v>16700</v>
      </c>
      <c r="E558" s="1214"/>
      <c r="F558" s="1215">
        <v>4781716</v>
      </c>
      <c r="G558" s="1214"/>
      <c r="H558" s="1214"/>
      <c r="I558" s="1343"/>
      <c r="J558" s="1214"/>
      <c r="K558" s="1319"/>
    </row>
    <row r="559" spans="1:11" x14ac:dyDescent="0.2">
      <c r="A559" s="1200" t="s">
        <v>5752</v>
      </c>
      <c r="B559" s="1213" t="s">
        <v>17870</v>
      </c>
      <c r="C559" s="371" t="s">
        <v>16369</v>
      </c>
      <c r="D559" s="1189" t="s">
        <v>16700</v>
      </c>
      <c r="E559" s="1214"/>
      <c r="F559" s="1215">
        <v>7561489</v>
      </c>
      <c r="G559" s="1214"/>
      <c r="H559" s="1214"/>
      <c r="I559" s="1343"/>
      <c r="J559" s="1214"/>
      <c r="K559" s="1319"/>
    </row>
    <row r="560" spans="1:11" ht="24" x14ac:dyDescent="0.2">
      <c r="A560" s="1200" t="s">
        <v>5752</v>
      </c>
      <c r="B560" s="1213" t="s">
        <v>17871</v>
      </c>
      <c r="C560" s="371" t="s">
        <v>16369</v>
      </c>
      <c r="D560" s="1189" t="s">
        <v>16700</v>
      </c>
      <c r="E560" s="1214"/>
      <c r="F560" s="1215">
        <v>5103078</v>
      </c>
      <c r="G560" s="1214"/>
      <c r="H560" s="1214"/>
      <c r="I560" s="1343"/>
      <c r="J560" s="1214"/>
      <c r="K560" s="1319"/>
    </row>
    <row r="561" spans="1:11" ht="24" x14ac:dyDescent="0.2">
      <c r="A561" s="1200" t="s">
        <v>5752</v>
      </c>
      <c r="B561" s="1213" t="s">
        <v>16674</v>
      </c>
      <c r="C561" s="1214" t="s">
        <v>16502</v>
      </c>
      <c r="D561" s="1189" t="s">
        <v>16700</v>
      </c>
      <c r="E561" s="1214"/>
      <c r="F561" s="1215">
        <v>6153630</v>
      </c>
      <c r="G561" s="1214"/>
      <c r="H561" s="1214"/>
      <c r="I561" s="1343"/>
      <c r="J561" s="1214"/>
      <c r="K561" s="1319"/>
    </row>
    <row r="562" spans="1:11" ht="36" x14ac:dyDescent="0.2">
      <c r="A562" s="1200" t="s">
        <v>5752</v>
      </c>
      <c r="B562" s="1213" t="s">
        <v>17384</v>
      </c>
      <c r="C562" s="1214" t="s">
        <v>16502</v>
      </c>
      <c r="D562" s="1189" t="s">
        <v>16700</v>
      </c>
      <c r="E562" s="1214"/>
      <c r="F562" s="1215">
        <v>11979730</v>
      </c>
      <c r="G562" s="1214"/>
      <c r="H562" s="1214"/>
      <c r="I562" s="1343"/>
      <c r="J562" s="1214"/>
      <c r="K562" s="1319"/>
    </row>
    <row r="563" spans="1:11" ht="36" x14ac:dyDescent="0.2">
      <c r="A563" s="1200" t="s">
        <v>5752</v>
      </c>
      <c r="B563" s="1220" t="s">
        <v>17872</v>
      </c>
      <c r="C563" s="1222" t="s">
        <v>16586</v>
      </c>
      <c r="D563" s="1221" t="s">
        <v>16700</v>
      </c>
      <c r="E563" s="1222"/>
      <c r="F563" s="1223">
        <v>3925867</v>
      </c>
      <c r="G563" s="1214"/>
      <c r="H563" s="1214"/>
      <c r="I563" s="1343"/>
      <c r="J563" s="1214"/>
      <c r="K563" s="1319"/>
    </row>
    <row r="564" spans="1:11" ht="36" x14ac:dyDescent="0.2">
      <c r="A564" s="1200" t="s">
        <v>7002</v>
      </c>
      <c r="B564" s="1188" t="s">
        <v>16699</v>
      </c>
      <c r="C564" s="1189" t="s">
        <v>1209</v>
      </c>
      <c r="D564" s="1189" t="s">
        <v>16502</v>
      </c>
      <c r="E564" s="1209"/>
      <c r="F564" s="1210">
        <v>500000</v>
      </c>
      <c r="G564" s="1209"/>
      <c r="H564" s="1209"/>
      <c r="I564" s="1209"/>
      <c r="J564" s="1209"/>
      <c r="K564" s="1212"/>
    </row>
    <row r="565" spans="1:11" ht="36" x14ac:dyDescent="0.2">
      <c r="A565" s="1200" t="s">
        <v>7002</v>
      </c>
      <c r="B565" s="1188" t="s">
        <v>16704</v>
      </c>
      <c r="C565" s="1189" t="s">
        <v>1209</v>
      </c>
      <c r="D565" s="1189" t="s">
        <v>17873</v>
      </c>
      <c r="E565" s="1209"/>
      <c r="F565" s="1210">
        <v>340960</v>
      </c>
      <c r="G565" s="1209"/>
      <c r="H565" s="1209"/>
      <c r="I565" s="1209"/>
      <c r="J565" s="1209"/>
      <c r="K565" s="1212"/>
    </row>
    <row r="566" spans="1:11" ht="36" x14ac:dyDescent="0.2">
      <c r="A566" s="1200" t="s">
        <v>7002</v>
      </c>
      <c r="B566" s="1188" t="s">
        <v>17874</v>
      </c>
      <c r="C566" s="1189" t="s">
        <v>1209</v>
      </c>
      <c r="D566" s="1189" t="s">
        <v>17873</v>
      </c>
      <c r="E566" s="1209"/>
      <c r="F566" s="1210">
        <v>308600</v>
      </c>
      <c r="G566" s="1209"/>
      <c r="H566" s="1209"/>
      <c r="I566" s="1209"/>
      <c r="J566" s="1209"/>
      <c r="K566" s="1212"/>
    </row>
    <row r="567" spans="1:11" ht="36" x14ac:dyDescent="0.2">
      <c r="A567" s="1200" t="s">
        <v>7002</v>
      </c>
      <c r="B567" s="1188" t="s">
        <v>17875</v>
      </c>
      <c r="C567" s="1189" t="s">
        <v>1209</v>
      </c>
      <c r="D567" s="1189" t="s">
        <v>17876</v>
      </c>
      <c r="E567" s="1209"/>
      <c r="F567" s="1210">
        <v>591400</v>
      </c>
      <c r="G567" s="1209"/>
      <c r="H567" s="1209"/>
      <c r="I567" s="1209"/>
      <c r="J567" s="1209"/>
      <c r="K567" s="1212"/>
    </row>
    <row r="568" spans="1:11" ht="48" x14ac:dyDescent="0.2">
      <c r="A568" s="1200" t="s">
        <v>7161</v>
      </c>
      <c r="B568" s="1188" t="s">
        <v>17398</v>
      </c>
      <c r="C568" s="1189" t="s">
        <v>1209</v>
      </c>
      <c r="D568" s="1189" t="s">
        <v>16350</v>
      </c>
      <c r="E568" s="1209"/>
      <c r="F568" s="1210">
        <v>250030.74</v>
      </c>
      <c r="G568" s="1209"/>
      <c r="H568" s="1209"/>
      <c r="I568" s="1403"/>
      <c r="J568" s="1403"/>
      <c r="K568" s="1219"/>
    </row>
    <row r="569" spans="1:11" ht="48" x14ac:dyDescent="0.2">
      <c r="A569" s="1200" t="s">
        <v>7161</v>
      </c>
      <c r="B569" s="1188" t="s">
        <v>17402</v>
      </c>
      <c r="C569" s="1189" t="s">
        <v>1209</v>
      </c>
      <c r="D569" s="1189" t="s">
        <v>16350</v>
      </c>
      <c r="E569" s="1209"/>
      <c r="F569" s="1210">
        <v>203378.6</v>
      </c>
      <c r="G569" s="1209"/>
      <c r="H569" s="1209"/>
      <c r="I569" s="1403"/>
      <c r="J569" s="1403"/>
      <c r="K569" s="1219"/>
    </row>
    <row r="570" spans="1:11" ht="36" x14ac:dyDescent="0.2">
      <c r="A570" s="1200" t="s">
        <v>7161</v>
      </c>
      <c r="B570" s="1188" t="s">
        <v>17877</v>
      </c>
      <c r="C570" s="1189" t="s">
        <v>1209</v>
      </c>
      <c r="D570" s="1189" t="s">
        <v>16350</v>
      </c>
      <c r="E570" s="1209"/>
      <c r="F570" s="1404">
        <v>249197.23</v>
      </c>
      <c r="G570" s="1209"/>
      <c r="H570" s="1209"/>
      <c r="I570" s="1403"/>
      <c r="J570" s="1403"/>
      <c r="K570" s="1219"/>
    </row>
    <row r="571" spans="1:11" ht="48" x14ac:dyDescent="0.2">
      <c r="A571" s="1200" t="s">
        <v>7161</v>
      </c>
      <c r="B571" s="1188" t="s">
        <v>17878</v>
      </c>
      <c r="C571" s="1189" t="s">
        <v>1209</v>
      </c>
      <c r="D571" s="1189" t="s">
        <v>16350</v>
      </c>
      <c r="E571" s="1209"/>
      <c r="F571" s="1210">
        <v>359127.59</v>
      </c>
      <c r="G571" s="1209"/>
      <c r="H571" s="1209"/>
      <c r="I571" s="1403"/>
      <c r="J571" s="1403"/>
      <c r="K571" s="1219"/>
    </row>
    <row r="572" spans="1:11" ht="48" x14ac:dyDescent="0.2">
      <c r="A572" s="1200" t="s">
        <v>7161</v>
      </c>
      <c r="B572" s="1188" t="s">
        <v>17879</v>
      </c>
      <c r="C572" s="1189" t="s">
        <v>17880</v>
      </c>
      <c r="D572" s="1189" t="s">
        <v>16350</v>
      </c>
      <c r="E572" s="1209"/>
      <c r="F572" s="1210">
        <v>349680.02</v>
      </c>
      <c r="G572" s="1209"/>
      <c r="H572" s="1209"/>
      <c r="I572" s="1403"/>
      <c r="J572" s="1403"/>
      <c r="K572" s="1219"/>
    </row>
    <row r="573" spans="1:11" ht="48" x14ac:dyDescent="0.2">
      <c r="A573" s="1200" t="s">
        <v>7161</v>
      </c>
      <c r="B573" s="1188" t="s">
        <v>17881</v>
      </c>
      <c r="C573" s="1189" t="s">
        <v>17880</v>
      </c>
      <c r="D573" s="1189" t="s">
        <v>16350</v>
      </c>
      <c r="E573" s="1209"/>
      <c r="F573" s="1210">
        <v>204295.1</v>
      </c>
      <c r="G573" s="1209"/>
      <c r="H573" s="1209"/>
      <c r="I573" s="1403"/>
      <c r="J573" s="1403"/>
      <c r="K573" s="1219"/>
    </row>
    <row r="574" spans="1:11" ht="48" x14ac:dyDescent="0.2">
      <c r="A574" s="1200" t="s">
        <v>7161</v>
      </c>
      <c r="B574" s="1188" t="s">
        <v>17406</v>
      </c>
      <c r="C574" s="1189" t="s">
        <v>16420</v>
      </c>
      <c r="D574" s="1189" t="s">
        <v>16350</v>
      </c>
      <c r="E574" s="1209"/>
      <c r="F574" s="1404">
        <v>219928</v>
      </c>
      <c r="G574" s="1209"/>
      <c r="H574" s="1209"/>
      <c r="I574" s="1403"/>
      <c r="J574" s="1403"/>
      <c r="K574" s="1405"/>
    </row>
    <row r="575" spans="1:11" ht="24" x14ac:dyDescent="0.2">
      <c r="A575" s="1200" t="s">
        <v>7227</v>
      </c>
      <c r="B575" s="1213" t="s">
        <v>17882</v>
      </c>
      <c r="C575" s="1406" t="s">
        <v>17761</v>
      </c>
      <c r="D575" s="1406" t="s">
        <v>17761</v>
      </c>
      <c r="E575" s="1394"/>
      <c r="F575" s="1336">
        <v>520100</v>
      </c>
      <c r="G575" s="1394" t="s">
        <v>191</v>
      </c>
      <c r="H575" s="1394" t="s">
        <v>191</v>
      </c>
      <c r="I575" s="1394" t="s">
        <v>191</v>
      </c>
      <c r="J575" s="1394" t="s">
        <v>191</v>
      </c>
      <c r="K575" s="1212"/>
    </row>
    <row r="576" spans="1:11" ht="36" x14ac:dyDescent="0.2">
      <c r="A576" s="1200" t="s">
        <v>7227</v>
      </c>
      <c r="B576" s="1213" t="s">
        <v>17883</v>
      </c>
      <c r="C576" s="1406" t="s">
        <v>17884</v>
      </c>
      <c r="D576" s="1406" t="s">
        <v>16502</v>
      </c>
      <c r="E576" s="1394"/>
      <c r="F576" s="1336">
        <v>850000</v>
      </c>
      <c r="G576" s="1394" t="s">
        <v>191</v>
      </c>
      <c r="H576" s="1394" t="s">
        <v>191</v>
      </c>
      <c r="I576" s="1394" t="s">
        <v>191</v>
      </c>
      <c r="J576" s="1394" t="s">
        <v>191</v>
      </c>
      <c r="K576" s="1212"/>
    </row>
    <row r="577" spans="1:11" ht="48" x14ac:dyDescent="0.2">
      <c r="A577" s="1200" t="s">
        <v>7227</v>
      </c>
      <c r="B577" s="1213" t="s">
        <v>17885</v>
      </c>
      <c r="C577" s="1406" t="s">
        <v>17886</v>
      </c>
      <c r="D577" s="1214" t="s">
        <v>1209</v>
      </c>
      <c r="E577" s="1394"/>
      <c r="F577" s="1336">
        <v>280000</v>
      </c>
      <c r="G577" s="1394" t="s">
        <v>191</v>
      </c>
      <c r="H577" s="1394" t="s">
        <v>191</v>
      </c>
      <c r="I577" s="1394" t="s">
        <v>191</v>
      </c>
      <c r="J577" s="1394" t="s">
        <v>191</v>
      </c>
      <c r="K577" s="1212"/>
    </row>
    <row r="578" spans="1:11" ht="36" x14ac:dyDescent="0.2">
      <c r="A578" s="1200" t="s">
        <v>7227</v>
      </c>
      <c r="B578" s="1213" t="s">
        <v>17887</v>
      </c>
      <c r="C578" s="1406" t="s">
        <v>17888</v>
      </c>
      <c r="D578" s="1406" t="s">
        <v>16369</v>
      </c>
      <c r="E578" s="1394"/>
      <c r="F578" s="1336">
        <v>2700660</v>
      </c>
      <c r="G578" s="1394" t="s">
        <v>191</v>
      </c>
      <c r="H578" s="1394" t="s">
        <v>191</v>
      </c>
      <c r="I578" s="1394" t="s">
        <v>191</v>
      </c>
      <c r="J578" s="1394" t="s">
        <v>191</v>
      </c>
      <c r="K578" s="1212"/>
    </row>
    <row r="579" spans="1:11" ht="36" x14ac:dyDescent="0.3">
      <c r="A579" s="1200" t="s">
        <v>8382</v>
      </c>
      <c r="B579" s="1188" t="s">
        <v>17889</v>
      </c>
      <c r="C579" s="1318" t="s">
        <v>16502</v>
      </c>
      <c r="D579" s="1189" t="s">
        <v>16350</v>
      </c>
      <c r="E579" s="1407"/>
      <c r="F579" s="1210">
        <v>850000</v>
      </c>
      <c r="G579" s="1407"/>
      <c r="H579" s="1407"/>
      <c r="I579" s="1407"/>
      <c r="J579" s="1407"/>
      <c r="K579" s="1408" t="s">
        <v>191</v>
      </c>
    </row>
    <row r="580" spans="1:11" ht="36" x14ac:dyDescent="0.3">
      <c r="A580" s="1200" t="s">
        <v>8382</v>
      </c>
      <c r="B580" s="1188" t="s">
        <v>17890</v>
      </c>
      <c r="C580" s="1318" t="s">
        <v>17891</v>
      </c>
      <c r="D580" s="1189" t="s">
        <v>16350</v>
      </c>
      <c r="E580" s="1407"/>
      <c r="F580" s="1210">
        <v>734573</v>
      </c>
      <c r="G580" s="1407"/>
      <c r="H580" s="1407"/>
      <c r="I580" s="1407"/>
      <c r="J580" s="1407"/>
      <c r="K580" s="1408" t="s">
        <v>191</v>
      </c>
    </row>
    <row r="581" spans="1:11" ht="36" x14ac:dyDescent="0.3">
      <c r="A581" s="1200" t="s">
        <v>8382</v>
      </c>
      <c r="B581" s="1188" t="s">
        <v>17892</v>
      </c>
      <c r="C581" s="1318" t="s">
        <v>16502</v>
      </c>
      <c r="D581" s="1189" t="s">
        <v>16350</v>
      </c>
      <c r="E581" s="1407"/>
      <c r="F581" s="1210">
        <v>421600</v>
      </c>
      <c r="G581" s="1407"/>
      <c r="H581" s="1407"/>
      <c r="I581" s="1407"/>
      <c r="J581" s="1407"/>
      <c r="K581" s="1408" t="s">
        <v>191</v>
      </c>
    </row>
    <row r="582" spans="1:11" ht="36" x14ac:dyDescent="0.3">
      <c r="A582" s="1200" t="s">
        <v>8382</v>
      </c>
      <c r="B582" s="1188" t="s">
        <v>17893</v>
      </c>
      <c r="C582" s="1318" t="s">
        <v>16502</v>
      </c>
      <c r="D582" s="1189" t="s">
        <v>16350</v>
      </c>
      <c r="E582" s="1407"/>
      <c r="F582" s="1210">
        <v>423200</v>
      </c>
      <c r="G582" s="1407"/>
      <c r="H582" s="1407"/>
      <c r="I582" s="1407"/>
      <c r="J582" s="1407"/>
      <c r="K582" s="1408" t="s">
        <v>191</v>
      </c>
    </row>
    <row r="583" spans="1:11" ht="36" x14ac:dyDescent="0.2">
      <c r="A583" s="1200" t="s">
        <v>8411</v>
      </c>
      <c r="B583" s="1188" t="s">
        <v>17894</v>
      </c>
      <c r="C583" s="1209" t="s">
        <v>16502</v>
      </c>
      <c r="D583" s="1209" t="s">
        <v>16795</v>
      </c>
      <c r="E583" s="1209"/>
      <c r="F583" s="1409">
        <v>1400000</v>
      </c>
      <c r="G583" s="1189"/>
      <c r="H583" s="1189"/>
      <c r="I583" s="1209"/>
      <c r="J583" s="1209"/>
      <c r="K583" s="1212"/>
    </row>
    <row r="584" spans="1:11" ht="24" x14ac:dyDescent="0.2">
      <c r="A584" s="1200" t="s">
        <v>8411</v>
      </c>
      <c r="B584" s="1188" t="s">
        <v>17895</v>
      </c>
      <c r="C584" s="1209" t="s">
        <v>16502</v>
      </c>
      <c r="D584" s="1209" t="s">
        <v>16795</v>
      </c>
      <c r="E584" s="1209"/>
      <c r="F584" s="1409">
        <v>19842322</v>
      </c>
      <c r="G584" s="1189"/>
      <c r="H584" s="1189"/>
      <c r="I584" s="1211"/>
      <c r="J584" s="1211"/>
      <c r="K584" s="1212"/>
    </row>
    <row r="585" spans="1:11" ht="24" x14ac:dyDescent="0.2">
      <c r="A585" s="1200" t="s">
        <v>8411</v>
      </c>
      <c r="B585" s="1303" t="s">
        <v>17896</v>
      </c>
      <c r="C585" s="371" t="s">
        <v>16369</v>
      </c>
      <c r="D585" s="1209" t="s">
        <v>16790</v>
      </c>
      <c r="E585" s="1209"/>
      <c r="F585" s="1409">
        <v>6938343</v>
      </c>
      <c r="G585" s="1189"/>
      <c r="H585" s="1189"/>
      <c r="I585" s="1211"/>
      <c r="J585" s="1211"/>
      <c r="K585" s="1212"/>
    </row>
    <row r="586" spans="1:11" s="1240" customFormat="1" ht="12.75" x14ac:dyDescent="0.2">
      <c r="A586" s="1232" t="s">
        <v>8450</v>
      </c>
      <c r="B586" s="1188" t="s">
        <v>17534</v>
      </c>
      <c r="C586" s="1209" t="s">
        <v>16420</v>
      </c>
      <c r="D586" s="1209"/>
      <c r="E586" s="1209"/>
      <c r="F586" s="1409">
        <v>2964000</v>
      </c>
      <c r="G586" s="1245"/>
      <c r="H586" s="1233"/>
      <c r="I586" s="1410"/>
      <c r="J586" s="1410"/>
      <c r="K586" s="1411"/>
    </row>
    <row r="587" spans="1:11" s="1240" customFormat="1" ht="20.25" customHeight="1" x14ac:dyDescent="0.2">
      <c r="A587" s="1232" t="s">
        <v>8450</v>
      </c>
      <c r="B587" s="1303" t="s">
        <v>17537</v>
      </c>
      <c r="C587" s="371" t="s">
        <v>16420</v>
      </c>
      <c r="D587" s="1209"/>
      <c r="E587" s="1209"/>
      <c r="F587" s="1409">
        <v>195250</v>
      </c>
      <c r="G587" s="1245"/>
      <c r="H587" s="1233"/>
      <c r="I587" s="1410"/>
      <c r="J587" s="1410"/>
      <c r="K587" s="1411"/>
    </row>
    <row r="588" spans="1:11" s="1240" customFormat="1" ht="24" x14ac:dyDescent="0.2">
      <c r="A588" s="1232" t="s">
        <v>8450</v>
      </c>
      <c r="B588" s="1188" t="s">
        <v>17549</v>
      </c>
      <c r="C588" s="1209" t="s">
        <v>1209</v>
      </c>
      <c r="D588" s="1209"/>
      <c r="E588" s="1209"/>
      <c r="F588" s="1409">
        <v>329560</v>
      </c>
      <c r="G588" s="1236"/>
      <c r="H588" s="1247"/>
      <c r="I588" s="1412"/>
      <c r="J588" s="1413"/>
      <c r="K588" s="1414"/>
    </row>
    <row r="589" spans="1:11" s="1240" customFormat="1" ht="24" x14ac:dyDescent="0.2">
      <c r="A589" s="1232" t="s">
        <v>8450</v>
      </c>
      <c r="B589" s="1303" t="s">
        <v>17552</v>
      </c>
      <c r="C589" s="371" t="s">
        <v>16369</v>
      </c>
      <c r="D589" s="1209"/>
      <c r="E589" s="1209"/>
      <c r="F589" s="1409">
        <v>648000</v>
      </c>
      <c r="G589" s="1236"/>
      <c r="H589" s="1247"/>
      <c r="I589" s="1412"/>
      <c r="J589" s="1413"/>
      <c r="K589" s="1414"/>
    </row>
    <row r="590" spans="1:11" s="1240" customFormat="1" ht="24" x14ac:dyDescent="0.2">
      <c r="A590" s="1232" t="s">
        <v>8450</v>
      </c>
      <c r="B590" s="1188" t="s">
        <v>17897</v>
      </c>
      <c r="C590" s="1209" t="s">
        <v>1209</v>
      </c>
      <c r="D590" s="1209"/>
      <c r="E590" s="1209"/>
      <c r="F590" s="1409">
        <v>691821</v>
      </c>
      <c r="G590" s="1236"/>
      <c r="H590" s="1247"/>
      <c r="I590" s="1412"/>
      <c r="J590" s="1413"/>
      <c r="K590" s="1414"/>
    </row>
    <row r="591" spans="1:11" s="1240" customFormat="1" ht="48" x14ac:dyDescent="0.2">
      <c r="A591" s="1232" t="s">
        <v>8450</v>
      </c>
      <c r="B591" s="1303" t="s">
        <v>17898</v>
      </c>
      <c r="C591" s="371" t="s">
        <v>16980</v>
      </c>
      <c r="D591" s="1209"/>
      <c r="E591" s="1209"/>
      <c r="F591" s="1409">
        <v>550000</v>
      </c>
      <c r="G591" s="1236"/>
      <c r="H591" s="1247"/>
      <c r="I591" s="1412"/>
      <c r="J591" s="1413"/>
      <c r="K591" s="1414"/>
    </row>
    <row r="592" spans="1:11" s="1240" customFormat="1" ht="15" customHeight="1" x14ac:dyDescent="0.2">
      <c r="A592" s="1232" t="s">
        <v>8450</v>
      </c>
      <c r="B592" s="1188" t="s">
        <v>17899</v>
      </c>
      <c r="C592" s="1209" t="s">
        <v>16369</v>
      </c>
      <c r="D592" s="1209"/>
      <c r="E592" s="1209"/>
      <c r="F592" s="1409">
        <v>43000000</v>
      </c>
      <c r="G592" s="1236"/>
      <c r="H592" s="1234"/>
      <c r="I592" s="1234"/>
      <c r="J592" s="1234"/>
      <c r="K592" s="1415"/>
    </row>
    <row r="593" spans="1:11" s="1240" customFormat="1" ht="24" x14ac:dyDescent="0.2">
      <c r="A593" s="1232" t="s">
        <v>8450</v>
      </c>
      <c r="B593" s="1303" t="s">
        <v>17900</v>
      </c>
      <c r="C593" s="371" t="s">
        <v>16980</v>
      </c>
      <c r="D593" s="1209"/>
      <c r="E593" s="1209"/>
      <c r="F593" s="1409">
        <v>600000</v>
      </c>
      <c r="G593" s="1236"/>
      <c r="H593" s="1234"/>
      <c r="I593" s="1234"/>
      <c r="J593" s="1234"/>
      <c r="K593" s="1415"/>
    </row>
    <row r="594" spans="1:11" s="1240" customFormat="1" ht="24" x14ac:dyDescent="0.2">
      <c r="A594" s="1232" t="s">
        <v>8450</v>
      </c>
      <c r="B594" s="1188" t="s">
        <v>17901</v>
      </c>
      <c r="C594" s="1209" t="s">
        <v>16980</v>
      </c>
      <c r="D594" s="1209"/>
      <c r="E594" s="1209"/>
      <c r="F594" s="1409">
        <v>400000</v>
      </c>
      <c r="G594" s="1236"/>
      <c r="H594" s="1234"/>
      <c r="I594" s="1234"/>
      <c r="J594" s="1234"/>
      <c r="K594" s="1415"/>
    </row>
    <row r="595" spans="1:11" s="1333" customFormat="1" ht="24" x14ac:dyDescent="0.2">
      <c r="A595" s="1232" t="s">
        <v>8450</v>
      </c>
      <c r="B595" s="1303" t="s">
        <v>17902</v>
      </c>
      <c r="C595" s="371" t="s">
        <v>16502</v>
      </c>
      <c r="D595" s="1209"/>
      <c r="E595" s="1209"/>
      <c r="F595" s="1409">
        <v>1800000</v>
      </c>
      <c r="G595" s="1247"/>
      <c r="H595" s="1247"/>
      <c r="I595" s="1246"/>
      <c r="J595" s="1247"/>
      <c r="K595" s="1414"/>
    </row>
    <row r="596" spans="1:11" s="1333" customFormat="1" ht="24" x14ac:dyDescent="0.2">
      <c r="A596" s="1232" t="s">
        <v>8450</v>
      </c>
      <c r="B596" s="1188" t="s">
        <v>17903</v>
      </c>
      <c r="C596" s="1209" t="s">
        <v>16369</v>
      </c>
      <c r="D596" s="1209"/>
      <c r="E596" s="1209"/>
      <c r="F596" s="1409">
        <v>1500000</v>
      </c>
      <c r="G596" s="1247"/>
      <c r="H596" s="1247"/>
      <c r="I596" s="1246"/>
      <c r="J596" s="1247"/>
      <c r="K596" s="1414"/>
    </row>
    <row r="597" spans="1:11" s="1333" customFormat="1" ht="24" x14ac:dyDescent="0.2">
      <c r="A597" s="1232" t="s">
        <v>8450</v>
      </c>
      <c r="B597" s="1303" t="s">
        <v>17904</v>
      </c>
      <c r="C597" s="371" t="s">
        <v>1209</v>
      </c>
      <c r="D597" s="1209"/>
      <c r="E597" s="1209"/>
      <c r="F597" s="1409">
        <v>100000</v>
      </c>
      <c r="G597" s="1247"/>
      <c r="H597" s="1247"/>
      <c r="I597" s="1246"/>
      <c r="J597" s="1247"/>
      <c r="K597" s="1414"/>
    </row>
    <row r="598" spans="1:11" s="1333" customFormat="1" ht="24" x14ac:dyDescent="0.2">
      <c r="A598" s="1232" t="s">
        <v>8450</v>
      </c>
      <c r="B598" s="1188" t="s">
        <v>17905</v>
      </c>
      <c r="C598" s="1209" t="s">
        <v>1209</v>
      </c>
      <c r="D598" s="1209"/>
      <c r="E598" s="1209"/>
      <c r="F598" s="1409">
        <v>93000</v>
      </c>
      <c r="G598" s="1247"/>
      <c r="H598" s="1247"/>
      <c r="I598" s="1246"/>
      <c r="J598" s="1247"/>
      <c r="K598" s="1414"/>
    </row>
    <row r="599" spans="1:11" s="1333" customFormat="1" ht="12.75" x14ac:dyDescent="0.2">
      <c r="A599" s="1232" t="s">
        <v>8450</v>
      </c>
      <c r="B599" s="1303" t="s">
        <v>17906</v>
      </c>
      <c r="C599" s="371" t="s">
        <v>16980</v>
      </c>
      <c r="D599" s="1209"/>
      <c r="E599" s="1209"/>
      <c r="F599" s="1409">
        <v>1000000</v>
      </c>
      <c r="G599" s="1247"/>
      <c r="H599" s="1247"/>
      <c r="I599" s="1246"/>
      <c r="J599" s="1247"/>
      <c r="K599" s="1414"/>
    </row>
    <row r="600" spans="1:11" s="1333" customFormat="1" ht="24" x14ac:dyDescent="0.2">
      <c r="A600" s="1232" t="s">
        <v>8450</v>
      </c>
      <c r="B600" s="1188" t="s">
        <v>17907</v>
      </c>
      <c r="C600" s="1209" t="s">
        <v>1209</v>
      </c>
      <c r="D600" s="1209"/>
      <c r="E600" s="1209"/>
      <c r="F600" s="1409">
        <v>300000</v>
      </c>
      <c r="G600" s="1247"/>
      <c r="H600" s="1247"/>
      <c r="I600" s="1246"/>
      <c r="J600" s="1247"/>
      <c r="K600" s="1414"/>
    </row>
    <row r="601" spans="1:11" ht="24" x14ac:dyDescent="0.2">
      <c r="A601" s="1200" t="s">
        <v>8877</v>
      </c>
      <c r="B601" s="1303" t="s">
        <v>17908</v>
      </c>
      <c r="C601" s="371" t="s">
        <v>17909</v>
      </c>
      <c r="D601" s="1209"/>
      <c r="E601" s="1209"/>
      <c r="F601" s="1409">
        <v>365000</v>
      </c>
      <c r="G601" s="1371"/>
      <c r="H601" s="1368"/>
      <c r="I601" s="1371"/>
      <c r="J601" s="1371"/>
      <c r="K601" s="1367"/>
    </row>
    <row r="602" spans="1:11" ht="12" customHeight="1" x14ac:dyDescent="0.2">
      <c r="A602" s="1200" t="s">
        <v>8877</v>
      </c>
      <c r="B602" s="1188" t="s">
        <v>17910</v>
      </c>
      <c r="C602" s="1209" t="s">
        <v>17909</v>
      </c>
      <c r="D602" s="1209"/>
      <c r="E602" s="1209"/>
      <c r="F602" s="1409">
        <v>500000</v>
      </c>
      <c r="G602" s="1371"/>
      <c r="H602" s="1368"/>
      <c r="I602" s="1371"/>
      <c r="J602" s="1371"/>
      <c r="K602" s="1367"/>
    </row>
    <row r="603" spans="1:11" ht="36" x14ac:dyDescent="0.2">
      <c r="A603" s="1200" t="s">
        <v>8877</v>
      </c>
      <c r="B603" s="1303" t="s">
        <v>17911</v>
      </c>
      <c r="C603" s="371" t="s">
        <v>1209</v>
      </c>
      <c r="D603" s="1209"/>
      <c r="E603" s="1209"/>
      <c r="F603" s="1409">
        <v>1016000</v>
      </c>
      <c r="G603" s="1371"/>
      <c r="H603" s="1368"/>
      <c r="I603" s="1371"/>
      <c r="J603" s="1371"/>
      <c r="K603" s="1367"/>
    </row>
    <row r="604" spans="1:11" ht="60" x14ac:dyDescent="0.2">
      <c r="A604" s="1200" t="s">
        <v>8877</v>
      </c>
      <c r="B604" s="1188" t="s">
        <v>17912</v>
      </c>
      <c r="C604" s="1209" t="s">
        <v>1209</v>
      </c>
      <c r="D604" s="1209"/>
      <c r="E604" s="1209"/>
      <c r="F604" s="1409">
        <v>465000</v>
      </c>
      <c r="G604" s="1371"/>
      <c r="H604" s="1368"/>
      <c r="I604" s="1371"/>
      <c r="J604" s="1371"/>
      <c r="K604" s="1367"/>
    </row>
    <row r="605" spans="1:11" x14ac:dyDescent="0.2">
      <c r="A605" s="1200" t="s">
        <v>8877</v>
      </c>
      <c r="B605" s="1303" t="s">
        <v>17913</v>
      </c>
      <c r="C605" s="371" t="s">
        <v>16369</v>
      </c>
      <c r="D605" s="1209"/>
      <c r="E605" s="1209"/>
      <c r="F605" s="1409">
        <v>1475000</v>
      </c>
      <c r="G605" s="1371"/>
      <c r="H605" s="1368"/>
      <c r="I605" s="1371"/>
      <c r="J605" s="1371"/>
      <c r="K605" s="1367"/>
    </row>
    <row r="606" spans="1:11" ht="24" x14ac:dyDescent="0.2">
      <c r="A606" s="1200" t="s">
        <v>8877</v>
      </c>
      <c r="B606" s="1188" t="s">
        <v>17914</v>
      </c>
      <c r="C606" s="1209" t="s">
        <v>1209</v>
      </c>
      <c r="D606" s="1209"/>
      <c r="E606" s="1209"/>
      <c r="F606" s="1409">
        <v>236750</v>
      </c>
      <c r="G606" s="1371"/>
      <c r="H606" s="1368"/>
      <c r="I606" s="1371"/>
      <c r="J606" s="1371"/>
      <c r="K606" s="1367"/>
    </row>
    <row r="607" spans="1:11" x14ac:dyDescent="0.2">
      <c r="A607" s="1200" t="s">
        <v>8877</v>
      </c>
      <c r="B607" s="1303" t="s">
        <v>17915</v>
      </c>
      <c r="C607" s="371" t="s">
        <v>16369</v>
      </c>
      <c r="D607" s="1209"/>
      <c r="E607" s="1209"/>
      <c r="F607" s="1409">
        <v>705000</v>
      </c>
      <c r="G607" s="1371"/>
      <c r="H607" s="1368"/>
      <c r="I607" s="1371"/>
      <c r="J607" s="1371"/>
      <c r="K607" s="1367"/>
    </row>
    <row r="608" spans="1:11" ht="24" x14ac:dyDescent="0.2">
      <c r="A608" s="1200" t="s">
        <v>17916</v>
      </c>
      <c r="B608" s="1188" t="s">
        <v>17652</v>
      </c>
      <c r="C608" s="1209" t="s">
        <v>16996</v>
      </c>
      <c r="D608" s="1209"/>
      <c r="E608" s="1209"/>
      <c r="F608" s="1409">
        <v>390000</v>
      </c>
      <c r="G608" s="1416"/>
      <c r="H608" s="1416"/>
      <c r="I608" s="1416"/>
      <c r="J608" s="1416"/>
      <c r="K608" s="1417"/>
    </row>
    <row r="609" spans="1:11" ht="24" x14ac:dyDescent="0.2">
      <c r="A609" s="1200" t="s">
        <v>17916</v>
      </c>
      <c r="B609" s="1303" t="s">
        <v>17917</v>
      </c>
      <c r="C609" s="371" t="s">
        <v>16979</v>
      </c>
      <c r="D609" s="1209"/>
      <c r="E609" s="1209"/>
      <c r="F609" s="1409">
        <v>300000</v>
      </c>
      <c r="G609" s="1416"/>
      <c r="H609" s="1416"/>
      <c r="I609" s="1416"/>
      <c r="J609" s="1416"/>
      <c r="K609" s="1417"/>
    </row>
    <row r="610" spans="1:11" ht="24" x14ac:dyDescent="0.2">
      <c r="A610" s="1200" t="s">
        <v>17916</v>
      </c>
      <c r="B610" s="1188" t="s">
        <v>17663</v>
      </c>
      <c r="C610" s="1189" t="s">
        <v>16979</v>
      </c>
      <c r="D610" s="1209"/>
      <c r="E610" s="1209"/>
      <c r="F610" s="1409">
        <v>200000</v>
      </c>
      <c r="G610" s="1416"/>
      <c r="H610" s="1416"/>
      <c r="I610" s="1416"/>
      <c r="J610" s="1416"/>
      <c r="K610" s="1417"/>
    </row>
    <row r="611" spans="1:11" ht="36" x14ac:dyDescent="0.2">
      <c r="A611" s="1200" t="s">
        <v>17916</v>
      </c>
      <c r="B611" s="1303" t="s">
        <v>17674</v>
      </c>
      <c r="C611" s="1189" t="s">
        <v>16996</v>
      </c>
      <c r="D611" s="1209"/>
      <c r="E611" s="1209"/>
      <c r="F611" s="1409">
        <v>248000</v>
      </c>
      <c r="G611" s="1416"/>
      <c r="H611" s="1416"/>
      <c r="I611" s="1416"/>
      <c r="J611" s="1416"/>
      <c r="K611" s="1417"/>
    </row>
    <row r="612" spans="1:11" ht="33.75" x14ac:dyDescent="0.2">
      <c r="A612" s="1200" t="s">
        <v>17916</v>
      </c>
      <c r="B612" s="1418" t="s">
        <v>17676</v>
      </c>
      <c r="C612" s="1189" t="s">
        <v>17035</v>
      </c>
      <c r="D612" s="1290"/>
      <c r="E612" s="1419"/>
      <c r="F612" s="1420">
        <v>600000</v>
      </c>
      <c r="G612" s="1416"/>
      <c r="H612" s="1416"/>
      <c r="I612" s="1416"/>
      <c r="J612" s="1416"/>
      <c r="K612" s="1417"/>
    </row>
    <row r="613" spans="1:11" ht="33.75" x14ac:dyDescent="0.2">
      <c r="A613" s="1200" t="s">
        <v>17916</v>
      </c>
      <c r="B613" s="1421" t="s">
        <v>17677</v>
      </c>
      <c r="C613" s="1378" t="s">
        <v>16996</v>
      </c>
      <c r="D613" s="1245"/>
      <c r="E613" s="1241"/>
      <c r="F613" s="1422">
        <v>390000</v>
      </c>
      <c r="G613" s="1416"/>
      <c r="H613" s="1416"/>
      <c r="I613" s="1416"/>
      <c r="J613" s="1416"/>
      <c r="K613" s="1417"/>
    </row>
    <row r="614" spans="1:11" ht="45" x14ac:dyDescent="0.2">
      <c r="A614" s="1200" t="s">
        <v>17916</v>
      </c>
      <c r="B614" s="1421" t="s">
        <v>17683</v>
      </c>
      <c r="C614" s="1378" t="s">
        <v>16996</v>
      </c>
      <c r="D614" s="1245"/>
      <c r="E614" s="1241"/>
      <c r="F614" s="1422">
        <v>250000</v>
      </c>
      <c r="G614" s="1423"/>
      <c r="H614" s="1423"/>
      <c r="I614" s="1423"/>
      <c r="J614" s="1423"/>
      <c r="K614" s="1424"/>
    </row>
    <row r="615" spans="1:11" ht="24" x14ac:dyDescent="0.2">
      <c r="A615" s="1200" t="s">
        <v>9365</v>
      </c>
      <c r="B615" s="1425" t="s">
        <v>17690</v>
      </c>
      <c r="C615" s="1426" t="s">
        <v>17909</v>
      </c>
      <c r="D615" s="1075"/>
      <c r="E615" s="1427"/>
      <c r="F615" s="1428">
        <v>828229</v>
      </c>
      <c r="G615" s="1394"/>
      <c r="H615" s="1394"/>
      <c r="I615" s="1394"/>
      <c r="J615" s="1394"/>
      <c r="K615" s="1282"/>
    </row>
    <row r="616" spans="1:11" ht="36" x14ac:dyDescent="0.2">
      <c r="A616" s="1200" t="s">
        <v>9365</v>
      </c>
      <c r="B616" s="1385" t="s">
        <v>17020</v>
      </c>
      <c r="C616" s="1189" t="s">
        <v>16996</v>
      </c>
      <c r="D616" s="1209"/>
      <c r="E616" s="1394"/>
      <c r="F616" s="1429">
        <v>215860</v>
      </c>
      <c r="G616" s="1394"/>
      <c r="H616" s="1394"/>
      <c r="I616" s="1394"/>
      <c r="J616" s="1394"/>
      <c r="K616" s="1282"/>
    </row>
    <row r="617" spans="1:11" ht="24" x14ac:dyDescent="0.2">
      <c r="A617" s="1200" t="s">
        <v>9365</v>
      </c>
      <c r="B617" s="1303" t="s">
        <v>17918</v>
      </c>
      <c r="C617" s="1189" t="s">
        <v>16996</v>
      </c>
      <c r="D617" s="1209"/>
      <c r="E617" s="1394"/>
      <c r="F617" s="1429">
        <v>890940</v>
      </c>
      <c r="G617" s="1394"/>
      <c r="H617" s="1394"/>
      <c r="I617" s="1394"/>
      <c r="J617" s="1394"/>
      <c r="K617" s="1282"/>
    </row>
    <row r="618" spans="1:11" ht="24" x14ac:dyDescent="0.2">
      <c r="A618" s="1200" t="s">
        <v>9365</v>
      </c>
      <c r="B618" s="1188" t="s">
        <v>17919</v>
      </c>
      <c r="C618" s="1189" t="s">
        <v>16996</v>
      </c>
      <c r="D618" s="1209"/>
      <c r="E618" s="1394"/>
      <c r="F618" s="1429">
        <v>712320</v>
      </c>
      <c r="G618" s="1394"/>
      <c r="H618" s="1394"/>
      <c r="I618" s="1394"/>
      <c r="J618" s="1394"/>
      <c r="K618" s="1282"/>
    </row>
    <row r="619" spans="1:11" ht="24" x14ac:dyDescent="0.2">
      <c r="A619" s="1200" t="s">
        <v>9365</v>
      </c>
      <c r="B619" s="1303" t="s">
        <v>17920</v>
      </c>
      <c r="C619" s="1189" t="s">
        <v>16996</v>
      </c>
      <c r="D619" s="1209"/>
      <c r="E619" s="1394"/>
      <c r="F619" s="1429">
        <v>390000</v>
      </c>
      <c r="G619" s="1394"/>
      <c r="H619" s="1394"/>
      <c r="I619" s="1394"/>
      <c r="J619" s="1394"/>
      <c r="K619" s="1282"/>
    </row>
    <row r="620" spans="1:11" ht="24" x14ac:dyDescent="0.2">
      <c r="A620" s="1200" t="s">
        <v>17921</v>
      </c>
      <c r="B620" s="1317" t="s">
        <v>17090</v>
      </c>
      <c r="C620" s="1224" t="s">
        <v>17922</v>
      </c>
      <c r="D620" s="1224"/>
      <c r="E620" s="1224"/>
      <c r="F620" s="1430">
        <v>216720</v>
      </c>
      <c r="G620" s="1394"/>
      <c r="H620" s="1394"/>
      <c r="I620" s="1394"/>
      <c r="J620" s="1394"/>
      <c r="K620" s="1282"/>
    </row>
    <row r="621" spans="1:11" ht="36" x14ac:dyDescent="0.2">
      <c r="A621" s="1200" t="s">
        <v>17921</v>
      </c>
      <c r="B621" s="1188" t="s">
        <v>17098</v>
      </c>
      <c r="C621" s="1209" t="s">
        <v>17922</v>
      </c>
      <c r="D621" s="1209"/>
      <c r="E621" s="1209"/>
      <c r="F621" s="1344">
        <v>240000</v>
      </c>
      <c r="G621" s="1394"/>
      <c r="H621" s="1394"/>
      <c r="I621" s="1394"/>
      <c r="J621" s="1394"/>
      <c r="K621" s="1282"/>
    </row>
    <row r="622" spans="1:11" ht="24" x14ac:dyDescent="0.2">
      <c r="A622" s="1200" t="s">
        <v>17124</v>
      </c>
      <c r="B622" s="1275" t="s">
        <v>17723</v>
      </c>
      <c r="C622" s="1252" t="s">
        <v>17126</v>
      </c>
      <c r="D622" s="1252"/>
      <c r="E622" s="1221"/>
      <c r="F622" s="1329">
        <v>200000</v>
      </c>
      <c r="G622" s="1209"/>
      <c r="H622" s="1209"/>
      <c r="I622" s="1209"/>
      <c r="J622" s="1209"/>
      <c r="K622" s="1212"/>
    </row>
    <row r="623" spans="1:11" ht="36" x14ac:dyDescent="0.2">
      <c r="A623" s="1200" t="s">
        <v>17124</v>
      </c>
      <c r="B623" s="1188" t="s">
        <v>17141</v>
      </c>
      <c r="C623" s="1189" t="s">
        <v>17138</v>
      </c>
      <c r="D623" s="1209"/>
      <c r="E623" s="1189"/>
      <c r="F623" s="1210">
        <v>144144</v>
      </c>
      <c r="G623" s="1209"/>
      <c r="H623" s="1209"/>
      <c r="I623" s="1209"/>
      <c r="J623" s="1209"/>
      <c r="K623" s="1212"/>
    </row>
    <row r="624" spans="1:11" ht="36" x14ac:dyDescent="0.2">
      <c r="A624" s="1200" t="s">
        <v>17124</v>
      </c>
      <c r="B624" s="1188" t="s">
        <v>17923</v>
      </c>
      <c r="C624" s="1189" t="s">
        <v>17138</v>
      </c>
      <c r="D624" s="1209"/>
      <c r="E624" s="1189"/>
      <c r="F624" s="1210">
        <v>180000</v>
      </c>
      <c r="G624" s="1209"/>
      <c r="H624" s="1209"/>
      <c r="I624" s="1209"/>
      <c r="J624" s="1209"/>
      <c r="K624" s="1212"/>
    </row>
    <row r="625" spans="1:11" ht="36" x14ac:dyDescent="0.2">
      <c r="A625" s="1200" t="s">
        <v>17124</v>
      </c>
      <c r="B625" s="1188" t="s">
        <v>17153</v>
      </c>
      <c r="C625" s="1189" t="s">
        <v>17138</v>
      </c>
      <c r="D625" s="1209"/>
      <c r="E625" s="1189"/>
      <c r="F625" s="1210">
        <v>164000</v>
      </c>
      <c r="G625" s="1209"/>
      <c r="H625" s="1209"/>
      <c r="I625" s="1209"/>
      <c r="J625" s="1209"/>
      <c r="K625" s="1212"/>
    </row>
    <row r="626" spans="1:11" ht="36" x14ac:dyDescent="0.2">
      <c r="A626" s="1200" t="s">
        <v>17124</v>
      </c>
      <c r="B626" s="1188" t="s">
        <v>17155</v>
      </c>
      <c r="C626" s="1189" t="s">
        <v>17138</v>
      </c>
      <c r="D626" s="1209"/>
      <c r="E626" s="1189"/>
      <c r="F626" s="1210">
        <v>200000</v>
      </c>
      <c r="G626" s="1209"/>
      <c r="H626" s="1209"/>
      <c r="I626" s="1209"/>
      <c r="J626" s="1209"/>
      <c r="K626" s="1212"/>
    </row>
    <row r="627" spans="1:11" ht="48" x14ac:dyDescent="0.2">
      <c r="A627" s="1200" t="s">
        <v>9746</v>
      </c>
      <c r="B627" s="1254" t="s">
        <v>17756</v>
      </c>
      <c r="C627" s="371" t="s">
        <v>16369</v>
      </c>
      <c r="D627" s="1310"/>
      <c r="E627" s="1294"/>
      <c r="F627" s="1431">
        <v>412161.8</v>
      </c>
      <c r="G627" s="1281"/>
      <c r="H627" s="1189"/>
      <c r="I627" s="1189"/>
      <c r="J627" s="1189"/>
      <c r="K627" s="1324"/>
    </row>
    <row r="628" spans="1:11" ht="36" x14ac:dyDescent="0.2">
      <c r="A628" s="1200" t="s">
        <v>9746</v>
      </c>
      <c r="B628" s="1260" t="s">
        <v>17924</v>
      </c>
      <c r="C628" s="1281" t="s">
        <v>17761</v>
      </c>
      <c r="D628" s="1189"/>
      <c r="E628" s="1281"/>
      <c r="F628" s="1325">
        <v>327996.52</v>
      </c>
      <c r="G628" s="1281"/>
      <c r="H628" s="1189"/>
      <c r="I628" s="1189"/>
      <c r="J628" s="1189"/>
      <c r="K628" s="1324"/>
    </row>
    <row r="629" spans="1:11" ht="36" x14ac:dyDescent="0.2">
      <c r="A629" s="1200" t="s">
        <v>9746</v>
      </c>
      <c r="B629" s="1260" t="s">
        <v>17760</v>
      </c>
      <c r="C629" s="1281" t="s">
        <v>17761</v>
      </c>
      <c r="D629" s="1189"/>
      <c r="E629" s="1281"/>
      <c r="F629" s="1325">
        <v>302748.89</v>
      </c>
      <c r="G629" s="1281"/>
      <c r="H629" s="1189"/>
      <c r="I629" s="1189"/>
      <c r="J629" s="1189"/>
      <c r="K629" s="1324"/>
    </row>
    <row r="630" spans="1:11" ht="36" x14ac:dyDescent="0.2">
      <c r="A630" s="1200" t="s">
        <v>9746</v>
      </c>
      <c r="B630" s="1263" t="s">
        <v>17925</v>
      </c>
      <c r="C630" s="371" t="s">
        <v>16369</v>
      </c>
      <c r="D630" s="1221"/>
      <c r="E630" s="1296"/>
      <c r="F630" s="1432">
        <v>470501.5</v>
      </c>
      <c r="G630" s="1281"/>
      <c r="H630" s="1189"/>
      <c r="I630" s="1189"/>
      <c r="J630" s="1189"/>
      <c r="K630" s="1324"/>
    </row>
    <row r="631" spans="1:11" ht="36" x14ac:dyDescent="0.2">
      <c r="A631" s="1200" t="s">
        <v>9746</v>
      </c>
      <c r="B631" s="1260" t="s">
        <v>17758</v>
      </c>
      <c r="C631" s="1281" t="s">
        <v>17926</v>
      </c>
      <c r="D631" s="1189"/>
      <c r="E631" s="1281"/>
      <c r="F631" s="1325">
        <v>235000</v>
      </c>
      <c r="G631" s="1281"/>
      <c r="H631" s="1189"/>
      <c r="I631" s="1189"/>
      <c r="J631" s="1189"/>
      <c r="K631" s="1324"/>
    </row>
    <row r="632" spans="1:11" ht="24" x14ac:dyDescent="0.2">
      <c r="A632" s="1200" t="s">
        <v>9746</v>
      </c>
      <c r="B632" s="1260" t="s">
        <v>17747</v>
      </c>
      <c r="C632" s="1281" t="s">
        <v>17926</v>
      </c>
      <c r="D632" s="1189"/>
      <c r="E632" s="1281"/>
      <c r="F632" s="1325">
        <v>220000</v>
      </c>
      <c r="G632" s="1281"/>
      <c r="H632" s="1189"/>
      <c r="I632" s="1189"/>
      <c r="J632" s="1189"/>
      <c r="K632" s="1324"/>
    </row>
    <row r="633" spans="1:11" ht="24" x14ac:dyDescent="0.2">
      <c r="A633" s="1200" t="s">
        <v>9746</v>
      </c>
      <c r="B633" s="1260" t="s">
        <v>17927</v>
      </c>
      <c r="C633" s="1281" t="s">
        <v>17926</v>
      </c>
      <c r="D633" s="1189"/>
      <c r="E633" s="1281"/>
      <c r="F633" s="1325">
        <v>206000</v>
      </c>
      <c r="G633" s="1281"/>
      <c r="H633" s="1189"/>
      <c r="I633" s="1189"/>
      <c r="J633" s="1189"/>
      <c r="K633" s="1324"/>
    </row>
    <row r="634" spans="1:11" ht="48" x14ac:dyDescent="0.2">
      <c r="A634" s="1200" t="s">
        <v>17928</v>
      </c>
      <c r="B634" s="1389" t="s">
        <v>17929</v>
      </c>
      <c r="C634" s="1390" t="s">
        <v>17844</v>
      </c>
      <c r="D634" s="1433"/>
      <c r="E634" s="1390"/>
      <c r="F634" s="1434">
        <v>13000000</v>
      </c>
      <c r="G634" s="1393"/>
      <c r="H634" s="1393"/>
      <c r="I634" s="1406"/>
      <c r="J634" s="1435"/>
      <c r="K634" s="1436"/>
    </row>
    <row r="635" spans="1:11" ht="48" x14ac:dyDescent="0.2">
      <c r="A635" s="1200" t="s">
        <v>17930</v>
      </c>
      <c r="B635" s="1395" t="s">
        <v>17931</v>
      </c>
      <c r="C635" s="1437" t="s">
        <v>17844</v>
      </c>
      <c r="D635" s="1195"/>
      <c r="E635" s="1393"/>
      <c r="F635" s="1438">
        <v>12482354.74</v>
      </c>
      <c r="G635" s="1393"/>
      <c r="H635" s="1393"/>
      <c r="I635" s="1406"/>
      <c r="J635" s="1435"/>
      <c r="K635" s="1436"/>
    </row>
    <row r="636" spans="1:11" ht="36" x14ac:dyDescent="0.2">
      <c r="A636" s="1200" t="s">
        <v>17932</v>
      </c>
      <c r="B636" s="1395" t="s">
        <v>17933</v>
      </c>
      <c r="C636" s="1393" t="s">
        <v>17844</v>
      </c>
      <c r="D636" s="1195"/>
      <c r="E636" s="1435"/>
      <c r="F636" s="1438">
        <v>8000000</v>
      </c>
      <c r="G636" s="1393"/>
      <c r="H636" s="1393"/>
      <c r="I636" s="1406"/>
      <c r="J636" s="1435"/>
      <c r="K636" s="1436"/>
    </row>
    <row r="637" spans="1:11" ht="24" x14ac:dyDescent="0.2">
      <c r="A637" s="1200" t="s">
        <v>17934</v>
      </c>
      <c r="B637" s="1439" t="s">
        <v>17935</v>
      </c>
      <c r="C637" s="1440" t="s">
        <v>17844</v>
      </c>
      <c r="D637" s="1441"/>
      <c r="E637" s="1442"/>
      <c r="F637" s="1443">
        <f>1466659.23034021*3.5</f>
        <v>5133307.3061907347</v>
      </c>
      <c r="G637" s="1435"/>
      <c r="H637" s="1393"/>
      <c r="I637" s="1406"/>
      <c r="J637" s="1435"/>
      <c r="K637" s="1436"/>
    </row>
    <row r="638" spans="1:11" ht="36" x14ac:dyDescent="0.2">
      <c r="A638" s="1200" t="s">
        <v>17124</v>
      </c>
      <c r="B638" s="1188" t="s">
        <v>17137</v>
      </c>
      <c r="C638" s="1189" t="s">
        <v>17138</v>
      </c>
      <c r="D638" s="1209" t="s">
        <v>17127</v>
      </c>
      <c r="E638" s="1189" t="s">
        <v>17936</v>
      </c>
      <c r="F638" s="1210">
        <v>180000</v>
      </c>
      <c r="G638" s="1209"/>
      <c r="H638" s="1209"/>
      <c r="I638" s="1209"/>
      <c r="J638" s="1209"/>
      <c r="K638" s="1212"/>
    </row>
    <row r="639" spans="1:11" ht="36" x14ac:dyDescent="0.2">
      <c r="A639" s="1200" t="s">
        <v>17124</v>
      </c>
      <c r="B639" s="1188" t="s">
        <v>17141</v>
      </c>
      <c r="C639" s="1189" t="s">
        <v>17138</v>
      </c>
      <c r="D639" s="1209" t="s">
        <v>17127</v>
      </c>
      <c r="E639" s="1189" t="s">
        <v>17937</v>
      </c>
      <c r="F639" s="1210">
        <v>144144</v>
      </c>
      <c r="G639" s="1209"/>
      <c r="H639" s="1209"/>
      <c r="I639" s="1209"/>
      <c r="J639" s="1209"/>
      <c r="K639" s="1212"/>
    </row>
    <row r="640" spans="1:11" ht="36" x14ac:dyDescent="0.2">
      <c r="A640" s="1200" t="s">
        <v>17124</v>
      </c>
      <c r="B640" s="1188" t="s">
        <v>17144</v>
      </c>
      <c r="C640" s="1189" t="s">
        <v>17138</v>
      </c>
      <c r="D640" s="1209" t="s">
        <v>17127</v>
      </c>
      <c r="E640" s="1189" t="s">
        <v>17938</v>
      </c>
      <c r="F640" s="1210">
        <v>90000</v>
      </c>
      <c r="G640" s="1209"/>
      <c r="H640" s="1209"/>
      <c r="I640" s="1209"/>
      <c r="J640" s="1209"/>
      <c r="K640" s="1212"/>
    </row>
    <row r="641" spans="1:11" ht="36" x14ac:dyDescent="0.2">
      <c r="A641" s="1200" t="s">
        <v>17124</v>
      </c>
      <c r="B641" s="1188" t="s">
        <v>17939</v>
      </c>
      <c r="C641" s="1189" t="s">
        <v>17138</v>
      </c>
      <c r="D641" s="1209" t="s">
        <v>17127</v>
      </c>
      <c r="E641" s="1189" t="s">
        <v>17940</v>
      </c>
      <c r="F641" s="1210">
        <v>87493</v>
      </c>
      <c r="G641" s="1209"/>
      <c r="H641" s="1209"/>
      <c r="I641" s="1209"/>
      <c r="J641" s="1209"/>
      <c r="K641" s="1212"/>
    </row>
    <row r="642" spans="1:11" ht="36" x14ac:dyDescent="0.2">
      <c r="A642" s="1200" t="s">
        <v>17124</v>
      </c>
      <c r="B642" s="1188" t="s">
        <v>17923</v>
      </c>
      <c r="C642" s="1189" t="s">
        <v>17138</v>
      </c>
      <c r="D642" s="1209" t="s">
        <v>17127</v>
      </c>
      <c r="E642" s="1189" t="s">
        <v>17941</v>
      </c>
      <c r="F642" s="1210">
        <v>180000</v>
      </c>
      <c r="G642" s="1209"/>
      <c r="H642" s="1209"/>
      <c r="I642" s="1209"/>
      <c r="J642" s="1209"/>
      <c r="K642" s="1212"/>
    </row>
    <row r="643" spans="1:11" ht="36" x14ac:dyDescent="0.2">
      <c r="A643" s="1200" t="s">
        <v>17124</v>
      </c>
      <c r="B643" s="1188" t="s">
        <v>17153</v>
      </c>
      <c r="C643" s="1189" t="s">
        <v>17138</v>
      </c>
      <c r="D643" s="1209" t="s">
        <v>17127</v>
      </c>
      <c r="E643" s="1189" t="s">
        <v>17942</v>
      </c>
      <c r="F643" s="1210">
        <v>164000</v>
      </c>
      <c r="G643" s="1209"/>
      <c r="H643" s="1209"/>
      <c r="I643" s="1209"/>
      <c r="J643" s="1209"/>
      <c r="K643" s="1212"/>
    </row>
    <row r="644" spans="1:11" ht="36" x14ac:dyDescent="0.2">
      <c r="A644" s="1200" t="s">
        <v>17124</v>
      </c>
      <c r="B644" s="1188" t="s">
        <v>17155</v>
      </c>
      <c r="C644" s="1189" t="s">
        <v>17138</v>
      </c>
      <c r="D644" s="1209" t="s">
        <v>17127</v>
      </c>
      <c r="E644" s="1189" t="s">
        <v>17943</v>
      </c>
      <c r="F644" s="1210">
        <v>200000</v>
      </c>
      <c r="G644" s="1209"/>
      <c r="H644" s="1209"/>
      <c r="I644" s="1209"/>
      <c r="J644" s="1209"/>
      <c r="K644" s="1212"/>
    </row>
    <row r="645" spans="1:11" ht="24" x14ac:dyDescent="0.2">
      <c r="A645" s="1200" t="s">
        <v>9746</v>
      </c>
      <c r="B645" s="1260" t="s">
        <v>17732</v>
      </c>
      <c r="C645" s="1281" t="s">
        <v>17926</v>
      </c>
      <c r="D645" s="1189" t="s">
        <v>16350</v>
      </c>
      <c r="E645" s="1281"/>
      <c r="F645" s="1325">
        <v>159863.49</v>
      </c>
      <c r="G645" s="1281"/>
      <c r="H645" s="1189"/>
      <c r="I645" s="1189"/>
      <c r="J645" s="1189"/>
      <c r="K645" s="1324"/>
    </row>
    <row r="646" spans="1:11" ht="48" x14ac:dyDescent="0.2">
      <c r="A646" s="1200" t="s">
        <v>9746</v>
      </c>
      <c r="B646" s="1283" t="s">
        <v>17756</v>
      </c>
      <c r="C646" s="371" t="s">
        <v>16369</v>
      </c>
      <c r="D646" s="371" t="s">
        <v>16350</v>
      </c>
      <c r="E646" s="1298"/>
      <c r="F646" s="1444">
        <v>412161.8</v>
      </c>
      <c r="G646" s="1281"/>
      <c r="H646" s="1189"/>
      <c r="I646" s="1189"/>
      <c r="J646" s="1189"/>
      <c r="K646" s="1324"/>
    </row>
    <row r="647" spans="1:11" ht="36" x14ac:dyDescent="0.2">
      <c r="A647" s="1200" t="s">
        <v>9746</v>
      </c>
      <c r="B647" s="1260" t="s">
        <v>17744</v>
      </c>
      <c r="C647" s="1281" t="s">
        <v>17926</v>
      </c>
      <c r="D647" s="1189" t="s">
        <v>16350</v>
      </c>
      <c r="E647" s="1281"/>
      <c r="F647" s="1325">
        <v>126418</v>
      </c>
      <c r="G647" s="1281"/>
      <c r="H647" s="1189"/>
      <c r="I647" s="1189"/>
      <c r="J647" s="1189"/>
      <c r="K647" s="1324"/>
    </row>
    <row r="648" spans="1:11" ht="36" x14ac:dyDescent="0.2">
      <c r="A648" s="1200" t="s">
        <v>9746</v>
      </c>
      <c r="B648" s="1254" t="s">
        <v>17924</v>
      </c>
      <c r="C648" s="1294" t="s">
        <v>17761</v>
      </c>
      <c r="D648" s="1310" t="s">
        <v>16350</v>
      </c>
      <c r="E648" s="1294"/>
      <c r="F648" s="1431">
        <v>327996.52</v>
      </c>
      <c r="G648" s="1281"/>
      <c r="H648" s="1189"/>
      <c r="I648" s="1189"/>
      <c r="J648" s="1189"/>
      <c r="K648" s="1324"/>
    </row>
    <row r="649" spans="1:11" ht="36" x14ac:dyDescent="0.2">
      <c r="A649" s="1200" t="s">
        <v>9746</v>
      </c>
      <c r="B649" s="1260" t="s">
        <v>17944</v>
      </c>
      <c r="C649" s="1281" t="s">
        <v>17761</v>
      </c>
      <c r="D649" s="1189" t="s">
        <v>16350</v>
      </c>
      <c r="E649" s="1281"/>
      <c r="F649" s="1325">
        <v>63039.08</v>
      </c>
      <c r="G649" s="1281"/>
      <c r="H649" s="1189"/>
      <c r="I649" s="1189"/>
      <c r="J649" s="1189"/>
      <c r="K649" s="1324"/>
    </row>
    <row r="650" spans="1:11" ht="36" x14ac:dyDescent="0.2">
      <c r="A650" s="1200" t="s">
        <v>9746</v>
      </c>
      <c r="B650" s="1260" t="s">
        <v>17945</v>
      </c>
      <c r="C650" s="1281" t="s">
        <v>17761</v>
      </c>
      <c r="D650" s="1189" t="s">
        <v>16350</v>
      </c>
      <c r="E650" s="1281"/>
      <c r="F650" s="1325">
        <v>87366</v>
      </c>
      <c r="G650" s="1281"/>
      <c r="H650" s="1189"/>
      <c r="I650" s="1189"/>
      <c r="J650" s="1189"/>
      <c r="K650" s="1324"/>
    </row>
    <row r="651" spans="1:11" ht="36" x14ac:dyDescent="0.2">
      <c r="A651" s="1200" t="s">
        <v>9746</v>
      </c>
      <c r="B651" s="1260" t="s">
        <v>17760</v>
      </c>
      <c r="C651" s="1281" t="s">
        <v>17761</v>
      </c>
      <c r="D651" s="1189" t="s">
        <v>16350</v>
      </c>
      <c r="E651" s="1281"/>
      <c r="F651" s="1325">
        <v>302748.89</v>
      </c>
      <c r="G651" s="1281"/>
      <c r="H651" s="1189"/>
      <c r="I651" s="1189"/>
      <c r="J651" s="1189"/>
      <c r="K651" s="1324"/>
    </row>
    <row r="652" spans="1:11" ht="36" x14ac:dyDescent="0.2">
      <c r="A652" s="1200" t="s">
        <v>9746</v>
      </c>
      <c r="B652" s="1263" t="s">
        <v>17925</v>
      </c>
      <c r="C652" s="371" t="s">
        <v>16369</v>
      </c>
      <c r="D652" s="1221" t="s">
        <v>16350</v>
      </c>
      <c r="E652" s="1296"/>
      <c r="F652" s="1432">
        <v>470501.5</v>
      </c>
      <c r="G652" s="1281"/>
      <c r="H652" s="1189"/>
      <c r="I652" s="1189"/>
      <c r="J652" s="1189"/>
      <c r="K652" s="1324"/>
    </row>
    <row r="653" spans="1:11" ht="48" x14ac:dyDescent="0.2">
      <c r="A653" s="1200" t="s">
        <v>9746</v>
      </c>
      <c r="B653" s="1260" t="s">
        <v>17946</v>
      </c>
      <c r="C653" s="1281" t="s">
        <v>17926</v>
      </c>
      <c r="D653" s="1189" t="s">
        <v>16350</v>
      </c>
      <c r="E653" s="1281"/>
      <c r="F653" s="1325">
        <v>67863.100000000006</v>
      </c>
      <c r="G653" s="1281"/>
      <c r="H653" s="1189"/>
      <c r="I653" s="1189"/>
      <c r="J653" s="1189"/>
      <c r="K653" s="1324"/>
    </row>
    <row r="654" spans="1:11" ht="36" x14ac:dyDescent="0.2">
      <c r="A654" s="1200" t="s">
        <v>9746</v>
      </c>
      <c r="B654" s="1260" t="s">
        <v>17947</v>
      </c>
      <c r="C654" s="1281" t="s">
        <v>17926</v>
      </c>
      <c r="D654" s="1189" t="s">
        <v>16350</v>
      </c>
      <c r="E654" s="1281"/>
      <c r="F654" s="1325">
        <v>140000</v>
      </c>
      <c r="G654" s="1281"/>
      <c r="H654" s="1189"/>
      <c r="I654" s="1189"/>
      <c r="J654" s="1189"/>
      <c r="K654" s="1324"/>
    </row>
    <row r="655" spans="1:11" ht="36" x14ac:dyDescent="0.2">
      <c r="A655" s="1200" t="s">
        <v>9746</v>
      </c>
      <c r="B655" s="1260" t="s">
        <v>17948</v>
      </c>
      <c r="C655" s="1281" t="s">
        <v>17926</v>
      </c>
      <c r="D655" s="1189" t="s">
        <v>16350</v>
      </c>
      <c r="E655" s="1281"/>
      <c r="F655" s="1325">
        <v>130000</v>
      </c>
      <c r="G655" s="1281"/>
      <c r="H655" s="1189"/>
      <c r="I655" s="1189"/>
      <c r="J655" s="1189"/>
      <c r="K655" s="1324"/>
    </row>
    <row r="656" spans="1:11" ht="36" x14ac:dyDescent="0.2">
      <c r="A656" s="1200" t="s">
        <v>9746</v>
      </c>
      <c r="B656" s="1260" t="s">
        <v>17949</v>
      </c>
      <c r="C656" s="1281" t="s">
        <v>17926</v>
      </c>
      <c r="D656" s="1189" t="s">
        <v>16350</v>
      </c>
      <c r="E656" s="1281"/>
      <c r="F656" s="1325">
        <v>130000</v>
      </c>
      <c r="G656" s="1281"/>
      <c r="H656" s="1189"/>
      <c r="I656" s="1189"/>
      <c r="J656" s="1189"/>
      <c r="K656" s="1324"/>
    </row>
    <row r="657" spans="1:11" ht="36" x14ac:dyDescent="0.2">
      <c r="A657" s="1200" t="s">
        <v>9746</v>
      </c>
      <c r="B657" s="1260" t="s">
        <v>17950</v>
      </c>
      <c r="C657" s="1281" t="s">
        <v>17926</v>
      </c>
      <c r="D657" s="1189" t="s">
        <v>16350</v>
      </c>
      <c r="E657" s="1281"/>
      <c r="F657" s="1325">
        <v>85000</v>
      </c>
      <c r="G657" s="1281"/>
      <c r="H657" s="1189"/>
      <c r="I657" s="1189"/>
      <c r="J657" s="1189"/>
      <c r="K657" s="1324"/>
    </row>
    <row r="658" spans="1:11" ht="36" x14ac:dyDescent="0.2">
      <c r="A658" s="1200" t="s">
        <v>9746</v>
      </c>
      <c r="B658" s="1260" t="s">
        <v>17758</v>
      </c>
      <c r="C658" s="1281" t="s">
        <v>17926</v>
      </c>
      <c r="D658" s="1189" t="s">
        <v>16350</v>
      </c>
      <c r="E658" s="1281"/>
      <c r="F658" s="1325">
        <v>235000</v>
      </c>
      <c r="G658" s="1281"/>
      <c r="H658" s="1189"/>
      <c r="I658" s="1189"/>
      <c r="J658" s="1189"/>
      <c r="K658" s="1324"/>
    </row>
    <row r="659" spans="1:11" ht="24" x14ac:dyDescent="0.2">
      <c r="A659" s="1200" t="s">
        <v>9746</v>
      </c>
      <c r="B659" s="1260" t="s">
        <v>17747</v>
      </c>
      <c r="C659" s="1281" t="s">
        <v>17926</v>
      </c>
      <c r="D659" s="1189" t="s">
        <v>16350</v>
      </c>
      <c r="E659" s="1281"/>
      <c r="F659" s="1325">
        <v>220000</v>
      </c>
      <c r="G659" s="1281"/>
      <c r="H659" s="1189"/>
      <c r="I659" s="1189"/>
      <c r="J659" s="1189"/>
      <c r="K659" s="1324"/>
    </row>
    <row r="660" spans="1:11" ht="24" x14ac:dyDescent="0.2">
      <c r="A660" s="1200" t="s">
        <v>9746</v>
      </c>
      <c r="B660" s="1260" t="s">
        <v>17927</v>
      </c>
      <c r="C660" s="1281" t="s">
        <v>17926</v>
      </c>
      <c r="D660" s="1189" t="s">
        <v>16350</v>
      </c>
      <c r="E660" s="1281"/>
      <c r="F660" s="1325">
        <v>206000</v>
      </c>
      <c r="G660" s="1281"/>
      <c r="H660" s="1189"/>
      <c r="I660" s="1189"/>
      <c r="J660" s="1189"/>
      <c r="K660" s="1324"/>
    </row>
    <row r="661" spans="1:11" ht="24" x14ac:dyDescent="0.2">
      <c r="A661" s="1200" t="s">
        <v>9746</v>
      </c>
      <c r="B661" s="1260" t="s">
        <v>17738</v>
      </c>
      <c r="C661" s="1281" t="s">
        <v>17926</v>
      </c>
      <c r="D661" s="1189" t="s">
        <v>16350</v>
      </c>
      <c r="E661" s="1281"/>
      <c r="F661" s="1325">
        <v>135000</v>
      </c>
      <c r="G661" s="1281"/>
      <c r="H661" s="1189"/>
      <c r="I661" s="1189"/>
      <c r="J661" s="1189"/>
      <c r="K661" s="1324"/>
    </row>
    <row r="662" spans="1:11" ht="36" x14ac:dyDescent="0.2">
      <c r="A662" s="1200" t="s">
        <v>9746</v>
      </c>
      <c r="B662" s="1254" t="s">
        <v>17951</v>
      </c>
      <c r="C662" s="1294" t="s">
        <v>16420</v>
      </c>
      <c r="D662" s="1310" t="s">
        <v>16350</v>
      </c>
      <c r="E662" s="1294"/>
      <c r="F662" s="1431">
        <v>84000</v>
      </c>
      <c r="G662" s="1281"/>
      <c r="H662" s="1189"/>
      <c r="I662" s="1189"/>
      <c r="J662" s="1189"/>
      <c r="K662" s="1324"/>
    </row>
    <row r="663" spans="1:11" ht="24" x14ac:dyDescent="0.2">
      <c r="A663" s="1200" t="s">
        <v>9746</v>
      </c>
      <c r="B663" s="1260" t="s">
        <v>17952</v>
      </c>
      <c r="C663" s="1281" t="s">
        <v>16420</v>
      </c>
      <c r="D663" s="1189" t="s">
        <v>16350</v>
      </c>
      <c r="E663" s="1281"/>
      <c r="F663" s="1325">
        <v>59500</v>
      </c>
      <c r="G663" s="1281"/>
      <c r="H663" s="1189"/>
      <c r="I663" s="1189"/>
      <c r="J663" s="1189"/>
      <c r="K663" s="1324"/>
    </row>
    <row r="664" spans="1:11" ht="36" x14ac:dyDescent="0.2">
      <c r="A664" s="1200" t="s">
        <v>9746</v>
      </c>
      <c r="B664" s="1263" t="s">
        <v>17953</v>
      </c>
      <c r="C664" s="1296" t="s">
        <v>16420</v>
      </c>
      <c r="D664" s="1221" t="s">
        <v>16350</v>
      </c>
      <c r="E664" s="1296"/>
      <c r="F664" s="1432">
        <v>34800</v>
      </c>
      <c r="G664" s="1281"/>
      <c r="H664" s="1189"/>
      <c r="I664" s="1189"/>
      <c r="J664" s="1189"/>
      <c r="K664" s="1324"/>
    </row>
    <row r="665" spans="1:11" ht="48" x14ac:dyDescent="0.2">
      <c r="A665" s="1200" t="s">
        <v>9746</v>
      </c>
      <c r="B665" s="1260" t="s">
        <v>17954</v>
      </c>
      <c r="C665" s="1281" t="s">
        <v>17926</v>
      </c>
      <c r="D665" s="1189" t="s">
        <v>16350</v>
      </c>
      <c r="E665" s="1281"/>
      <c r="F665" s="1325">
        <v>131760</v>
      </c>
      <c r="G665" s="1281"/>
      <c r="H665" s="1189"/>
      <c r="I665" s="1189"/>
      <c r="J665" s="1189"/>
      <c r="K665" s="1324"/>
    </row>
    <row r="666" spans="1:11" ht="48" x14ac:dyDescent="0.2">
      <c r="A666" s="1200" t="s">
        <v>9746</v>
      </c>
      <c r="B666" s="1283" t="s">
        <v>17955</v>
      </c>
      <c r="C666" s="1298" t="s">
        <v>16502</v>
      </c>
      <c r="D666" s="371" t="s">
        <v>16350</v>
      </c>
      <c r="E666" s="1298"/>
      <c r="F666" s="1444">
        <v>503616</v>
      </c>
      <c r="G666" s="1281"/>
      <c r="H666" s="1189"/>
      <c r="I666" s="1189"/>
      <c r="J666" s="1189"/>
      <c r="K666" s="1324"/>
    </row>
    <row r="667" spans="1:11" ht="36" x14ac:dyDescent="0.2">
      <c r="A667" s="1200" t="s">
        <v>9746</v>
      </c>
      <c r="B667" s="1260" t="s">
        <v>17956</v>
      </c>
      <c r="C667" s="1281" t="s">
        <v>17926</v>
      </c>
      <c r="D667" s="1189" t="s">
        <v>16350</v>
      </c>
      <c r="E667" s="1281"/>
      <c r="F667" s="1325">
        <v>216672</v>
      </c>
      <c r="G667" s="1281"/>
      <c r="H667" s="1189"/>
      <c r="I667" s="1189"/>
      <c r="J667" s="1189"/>
      <c r="K667" s="1324"/>
    </row>
    <row r="668" spans="1:11" ht="36" x14ac:dyDescent="0.2">
      <c r="A668" s="1200" t="s">
        <v>9746</v>
      </c>
      <c r="B668" s="1260" t="s">
        <v>17741</v>
      </c>
      <c r="C668" s="1281" t="s">
        <v>17926</v>
      </c>
      <c r="D668" s="1189" t="s">
        <v>16350</v>
      </c>
      <c r="E668" s="1281"/>
      <c r="F668" s="1325">
        <v>88976</v>
      </c>
      <c r="G668" s="1281"/>
      <c r="H668" s="1189"/>
      <c r="I668" s="1189"/>
      <c r="J668" s="1189"/>
      <c r="K668" s="1324"/>
    </row>
    <row r="669" spans="1:11" ht="48" x14ac:dyDescent="0.2">
      <c r="A669" s="1200" t="s">
        <v>9746</v>
      </c>
      <c r="B669" s="1260" t="s">
        <v>17957</v>
      </c>
      <c r="C669" s="1281" t="s">
        <v>17926</v>
      </c>
      <c r="D669" s="1189" t="s">
        <v>16350</v>
      </c>
      <c r="E669" s="1281"/>
      <c r="F669" s="1325">
        <v>190320</v>
      </c>
      <c r="G669" s="1281"/>
      <c r="H669" s="1189"/>
      <c r="I669" s="1189"/>
      <c r="J669" s="1189"/>
      <c r="K669" s="1324"/>
    </row>
    <row r="670" spans="1:11" ht="36" x14ac:dyDescent="0.2">
      <c r="A670" s="1200" t="s">
        <v>9746</v>
      </c>
      <c r="B670" s="1260" t="s">
        <v>17958</v>
      </c>
      <c r="C670" s="1281" t="s">
        <v>17926</v>
      </c>
      <c r="D670" s="1189" t="s">
        <v>16350</v>
      </c>
      <c r="E670" s="1189"/>
      <c r="F670" s="1325">
        <v>161040</v>
      </c>
      <c r="G670" s="1189"/>
      <c r="H670" s="1189"/>
      <c r="I670" s="1189"/>
      <c r="J670" s="1189"/>
      <c r="K670" s="1324"/>
    </row>
    <row r="671" spans="1:11" ht="36" x14ac:dyDescent="0.2">
      <c r="A671" s="1200" t="s">
        <v>9746</v>
      </c>
      <c r="B671" s="1260" t="s">
        <v>17959</v>
      </c>
      <c r="C671" s="1281" t="s">
        <v>17926</v>
      </c>
      <c r="D671" s="1189" t="s">
        <v>16350</v>
      </c>
      <c r="E671" s="1189"/>
      <c r="F671" s="1325">
        <v>181536</v>
      </c>
      <c r="G671" s="1189"/>
      <c r="H671" s="1189"/>
      <c r="I671" s="1189"/>
      <c r="J671" s="1189"/>
      <c r="K671" s="1324"/>
    </row>
    <row r="672" spans="1:11" ht="48" x14ac:dyDescent="0.2">
      <c r="A672" s="1200" t="s">
        <v>9746</v>
      </c>
      <c r="B672" s="1260" t="s">
        <v>17960</v>
      </c>
      <c r="C672" s="1281" t="s">
        <v>17926</v>
      </c>
      <c r="D672" s="1189" t="s">
        <v>16350</v>
      </c>
      <c r="E672" s="1189"/>
      <c r="F672" s="1325">
        <v>207888</v>
      </c>
      <c r="G672" s="1189"/>
      <c r="H672" s="1189"/>
      <c r="I672" s="1189"/>
      <c r="J672" s="1189"/>
      <c r="K672" s="1324"/>
    </row>
    <row r="673" spans="1:11" ht="36" x14ac:dyDescent="0.2">
      <c r="A673" s="1200" t="s">
        <v>9746</v>
      </c>
      <c r="B673" s="1260" t="s">
        <v>17961</v>
      </c>
      <c r="C673" s="1281" t="s">
        <v>17926</v>
      </c>
      <c r="D673" s="1189" t="s">
        <v>16350</v>
      </c>
      <c r="E673" s="1189"/>
      <c r="F673" s="1325">
        <v>35136</v>
      </c>
      <c r="G673" s="1189"/>
      <c r="H673" s="1189"/>
      <c r="I673" s="1214"/>
      <c r="J673" s="1214"/>
      <c r="K673" s="1319"/>
    </row>
    <row r="674" spans="1:11" ht="36" x14ac:dyDescent="0.2">
      <c r="A674" s="1200" t="s">
        <v>9746</v>
      </c>
      <c r="B674" s="1260" t="s">
        <v>17962</v>
      </c>
      <c r="C674" s="1281" t="s">
        <v>17926</v>
      </c>
      <c r="D674" s="1189" t="s">
        <v>16350</v>
      </c>
      <c r="E674" s="1445"/>
      <c r="F674" s="1325">
        <v>58560</v>
      </c>
      <c r="G674" s="1445"/>
      <c r="H674" s="1189"/>
      <c r="I674" s="1214"/>
      <c r="J674" s="1214"/>
      <c r="K674" s="1319"/>
    </row>
    <row r="675" spans="1:11" ht="36" x14ac:dyDescent="0.2">
      <c r="A675" s="1200" t="s">
        <v>9746</v>
      </c>
      <c r="B675" s="1260" t="s">
        <v>17963</v>
      </c>
      <c r="C675" s="1281" t="s">
        <v>17926</v>
      </c>
      <c r="D675" s="1189" t="s">
        <v>16350</v>
      </c>
      <c r="E675" s="1214"/>
      <c r="F675" s="1325">
        <v>161040</v>
      </c>
      <c r="G675" s="1214"/>
      <c r="H675" s="1214"/>
      <c r="I675" s="1214"/>
      <c r="J675" s="1214"/>
      <c r="K675" s="1319"/>
    </row>
    <row r="676" spans="1:11" ht="36" x14ac:dyDescent="0.2">
      <c r="A676" s="1200" t="s">
        <v>9746</v>
      </c>
      <c r="B676" s="1260" t="s">
        <v>17964</v>
      </c>
      <c r="C676" s="1281" t="s">
        <v>17926</v>
      </c>
      <c r="D676" s="1189" t="s">
        <v>16350</v>
      </c>
      <c r="E676" s="1214"/>
      <c r="F676" s="1325">
        <v>199104</v>
      </c>
      <c r="G676" s="1214"/>
      <c r="H676" s="1214"/>
      <c r="I676" s="1214"/>
      <c r="J676" s="1214"/>
      <c r="K676" s="1319"/>
    </row>
    <row r="677" spans="1:11" ht="48" x14ac:dyDescent="0.2">
      <c r="A677" s="1200" t="s">
        <v>9746</v>
      </c>
      <c r="B677" s="1254" t="s">
        <v>17965</v>
      </c>
      <c r="C677" s="1294" t="s">
        <v>16502</v>
      </c>
      <c r="D677" s="1310" t="s">
        <v>16350</v>
      </c>
      <c r="E677" s="1446"/>
      <c r="F677" s="1431">
        <v>451400</v>
      </c>
      <c r="G677" s="1214"/>
      <c r="H677" s="1214"/>
      <c r="I677" s="1214"/>
      <c r="J677" s="1214"/>
      <c r="K677" s="1319"/>
    </row>
    <row r="678" spans="1:11" ht="48" x14ac:dyDescent="0.2">
      <c r="A678" s="1200" t="s">
        <v>9746</v>
      </c>
      <c r="B678" s="1260" t="s">
        <v>17966</v>
      </c>
      <c r="C678" s="1281" t="s">
        <v>16502</v>
      </c>
      <c r="D678" s="1189" t="s">
        <v>16350</v>
      </c>
      <c r="E678" s="1214"/>
      <c r="F678" s="1325">
        <v>660392</v>
      </c>
      <c r="G678" s="1214"/>
      <c r="H678" s="1214"/>
      <c r="I678" s="1214"/>
      <c r="J678" s="1214"/>
      <c r="K678" s="1319"/>
    </row>
    <row r="679" spans="1:11" ht="48" x14ac:dyDescent="0.2">
      <c r="A679" s="1200" t="s">
        <v>17928</v>
      </c>
      <c r="B679" s="1395" t="s">
        <v>17929</v>
      </c>
      <c r="C679" s="1393" t="s">
        <v>17844</v>
      </c>
      <c r="D679" s="1195" t="s">
        <v>17781</v>
      </c>
      <c r="E679" s="1393" t="s">
        <v>17967</v>
      </c>
      <c r="F679" s="1438">
        <v>13000000</v>
      </c>
      <c r="G679" s="1393"/>
      <c r="H679" s="1393" t="s">
        <v>17823</v>
      </c>
      <c r="I679" s="1406"/>
      <c r="J679" s="1435"/>
      <c r="K679" s="1447"/>
    </row>
    <row r="680" spans="1:11" ht="48" x14ac:dyDescent="0.2">
      <c r="A680" s="1200" t="s">
        <v>17930</v>
      </c>
      <c r="B680" s="1395" t="s">
        <v>17931</v>
      </c>
      <c r="C680" s="1437" t="s">
        <v>17844</v>
      </c>
      <c r="D680" s="1195" t="s">
        <v>17781</v>
      </c>
      <c r="E680" s="1393" t="s">
        <v>17968</v>
      </c>
      <c r="F680" s="1438">
        <v>12482354.74</v>
      </c>
      <c r="G680" s="1393"/>
      <c r="H680" s="1393" t="s">
        <v>17823</v>
      </c>
      <c r="I680" s="1406"/>
      <c r="J680" s="1435"/>
      <c r="K680" s="1447"/>
    </row>
    <row r="681" spans="1:11" ht="36" x14ac:dyDescent="0.2">
      <c r="A681" s="1200" t="s">
        <v>17932</v>
      </c>
      <c r="B681" s="1395" t="s">
        <v>17933</v>
      </c>
      <c r="C681" s="1393" t="s">
        <v>17844</v>
      </c>
      <c r="D681" s="1195" t="s">
        <v>17781</v>
      </c>
      <c r="E681" s="1435"/>
      <c r="F681" s="1438">
        <v>8000000</v>
      </c>
      <c r="G681" s="1393"/>
      <c r="H681" s="1393" t="s">
        <v>17833</v>
      </c>
      <c r="I681" s="1406"/>
      <c r="J681" s="1435"/>
      <c r="K681" s="1447"/>
    </row>
    <row r="682" spans="1:11" ht="24.75" thickBot="1" x14ac:dyDescent="0.25">
      <c r="A682" s="1200" t="s">
        <v>17934</v>
      </c>
      <c r="B682" s="1395" t="s">
        <v>17935</v>
      </c>
      <c r="C682" s="1393" t="s">
        <v>17844</v>
      </c>
      <c r="D682" s="1195" t="s">
        <v>17781</v>
      </c>
      <c r="E682" s="1435"/>
      <c r="F682" s="1438">
        <f>1466659.23034021*3.5</f>
        <v>5133307.3061907347</v>
      </c>
      <c r="G682" s="1435"/>
      <c r="H682" s="1393" t="s">
        <v>17969</v>
      </c>
      <c r="I682" s="1406"/>
      <c r="J682" s="1435"/>
      <c r="K682" s="1447"/>
    </row>
    <row r="683" spans="1:11" ht="12.75" thickBot="1" x14ac:dyDescent="0.25">
      <c r="B683" s="579" t="s">
        <v>0</v>
      </c>
      <c r="C683" s="1448"/>
      <c r="D683" s="1449"/>
      <c r="E683" s="1450"/>
      <c r="F683" s="1451">
        <f>SUM(F6:F682)</f>
        <v>877000151.18238139</v>
      </c>
      <c r="G683" s="1452"/>
      <c r="H683" s="1453"/>
      <c r="I683" s="1448"/>
      <c r="J683" s="1448"/>
      <c r="K683" s="1454"/>
    </row>
    <row r="684" spans="1:11" s="1161" customFormat="1" x14ac:dyDescent="0.2">
      <c r="A684" s="2090"/>
      <c r="B684" s="2090"/>
      <c r="C684" s="584"/>
      <c r="D684" s="584"/>
      <c r="E684" s="584"/>
      <c r="F684" s="2093"/>
      <c r="G684" s="584"/>
      <c r="H684" s="584"/>
      <c r="I684" s="584"/>
      <c r="J684" s="584"/>
    </row>
    <row r="685" spans="1:11" s="1161" customFormat="1" x14ac:dyDescent="0.2">
      <c r="A685" s="2090"/>
      <c r="B685" s="2090"/>
      <c r="C685" s="584"/>
      <c r="D685" s="584"/>
      <c r="E685" s="584"/>
      <c r="F685" s="2093"/>
      <c r="G685" s="584"/>
      <c r="H685" s="584"/>
      <c r="I685" s="584"/>
      <c r="J685" s="584"/>
    </row>
    <row r="686" spans="1:11" s="1161" customFormat="1" ht="12.75" x14ac:dyDescent="0.2">
      <c r="A686" s="2090"/>
      <c r="B686" s="2087" t="s">
        <v>16340</v>
      </c>
      <c r="C686" s="582"/>
      <c r="D686" s="1455"/>
      <c r="E686" s="582"/>
      <c r="F686" s="1456"/>
      <c r="G686" s="582"/>
      <c r="H686" s="582"/>
      <c r="I686" s="582"/>
      <c r="J686" s="582"/>
      <c r="K686" s="585"/>
    </row>
    <row r="687" spans="1:11" s="1161" customFormat="1" ht="12.75" x14ac:dyDescent="0.2">
      <c r="A687" s="2090"/>
      <c r="B687" s="2087" t="s">
        <v>17970</v>
      </c>
      <c r="C687" s="582"/>
      <c r="D687" s="1455"/>
      <c r="E687" s="582"/>
      <c r="F687" s="1456"/>
      <c r="G687" s="582"/>
      <c r="H687" s="582"/>
      <c r="I687" s="582"/>
      <c r="J687" s="582"/>
      <c r="K687" s="585"/>
    </row>
    <row r="688" spans="1:11" s="1161" customFormat="1" ht="13.5" thickBot="1" x14ac:dyDescent="0.25">
      <c r="A688" s="2090"/>
      <c r="B688" s="2089" t="s">
        <v>17971</v>
      </c>
      <c r="C688" s="586"/>
      <c r="D688" s="584"/>
      <c r="E688" s="420"/>
      <c r="F688" s="1457"/>
      <c r="G688" s="420"/>
      <c r="H688" s="1458"/>
      <c r="I688" s="420"/>
      <c r="J688" s="420"/>
      <c r="K688" s="181"/>
    </row>
    <row r="689" spans="2:12" ht="36.75" thickBot="1" x14ac:dyDescent="0.25">
      <c r="B689" s="1174" t="s">
        <v>16344</v>
      </c>
      <c r="C689" s="1175" t="s">
        <v>419</v>
      </c>
      <c r="D689" s="1175" t="s">
        <v>420</v>
      </c>
      <c r="E689" s="1176" t="s">
        <v>421</v>
      </c>
      <c r="F689" s="1177" t="s">
        <v>16345</v>
      </c>
      <c r="G689" s="1176" t="s">
        <v>424</v>
      </c>
      <c r="H689" s="1175" t="s">
        <v>16346</v>
      </c>
      <c r="I689" s="1176" t="s">
        <v>423</v>
      </c>
      <c r="J689" s="1176" t="s">
        <v>429</v>
      </c>
      <c r="K689" s="1178" t="s">
        <v>16347</v>
      </c>
    </row>
    <row r="690" spans="2:12" ht="17.25" thickBot="1" x14ac:dyDescent="0.25">
      <c r="B690" s="1459"/>
      <c r="C690" s="1460"/>
      <c r="D690" s="1460"/>
      <c r="E690" s="1461" t="s">
        <v>16348</v>
      </c>
      <c r="F690" s="1460"/>
      <c r="G690" s="1460"/>
      <c r="H690" s="1460"/>
      <c r="I690" s="1460"/>
      <c r="J690" s="1460"/>
      <c r="K690" s="1462"/>
      <c r="L690" s="182"/>
    </row>
    <row r="691" spans="2:12" ht="48" x14ac:dyDescent="0.2">
      <c r="B691" s="1463" t="s">
        <v>17972</v>
      </c>
      <c r="C691" s="1464" t="s">
        <v>16420</v>
      </c>
      <c r="D691" s="1464" t="s">
        <v>16350</v>
      </c>
      <c r="E691" s="1464" t="s">
        <v>17973</v>
      </c>
      <c r="F691" s="1465" t="s">
        <v>17974</v>
      </c>
      <c r="G691" s="1464" t="s">
        <v>17975</v>
      </c>
      <c r="H691" s="1464" t="s">
        <v>17976</v>
      </c>
      <c r="I691" s="1466">
        <v>43502</v>
      </c>
      <c r="J691" s="1466">
        <v>43503</v>
      </c>
      <c r="K691" s="1467"/>
    </row>
    <row r="692" spans="2:12" ht="24" x14ac:dyDescent="0.2">
      <c r="B692" s="1463" t="s">
        <v>17977</v>
      </c>
      <c r="C692" s="1464" t="s">
        <v>16996</v>
      </c>
      <c r="D692" s="1464" t="s">
        <v>16350</v>
      </c>
      <c r="E692" s="1464" t="s">
        <v>17978</v>
      </c>
      <c r="F692" s="1465">
        <v>70000</v>
      </c>
      <c r="G692" s="1464" t="s">
        <v>17979</v>
      </c>
      <c r="H692" s="1464" t="s">
        <v>17976</v>
      </c>
      <c r="I692" s="1466">
        <v>43587</v>
      </c>
      <c r="J692" s="1466">
        <v>43588</v>
      </c>
      <c r="K692" s="1467"/>
    </row>
    <row r="693" spans="2:12" ht="60" x14ac:dyDescent="0.2">
      <c r="B693" s="1463" t="s">
        <v>17980</v>
      </c>
      <c r="C693" s="1464" t="s">
        <v>16420</v>
      </c>
      <c r="D693" s="1464" t="s">
        <v>16350</v>
      </c>
      <c r="E693" s="1464" t="s">
        <v>17981</v>
      </c>
      <c r="F693" s="1465">
        <v>2215357.91</v>
      </c>
      <c r="G693" s="1464" t="s">
        <v>17982</v>
      </c>
      <c r="H693" s="1464" t="s">
        <v>17976</v>
      </c>
      <c r="I693" s="1466">
        <v>43598</v>
      </c>
      <c r="J693" s="1466">
        <v>43599</v>
      </c>
      <c r="K693" s="1467"/>
    </row>
    <row r="694" spans="2:12" ht="36" x14ac:dyDescent="0.2">
      <c r="B694" s="1463" t="s">
        <v>17983</v>
      </c>
      <c r="C694" s="1464" t="s">
        <v>16420</v>
      </c>
      <c r="D694" s="1464" t="s">
        <v>16350</v>
      </c>
      <c r="E694" s="1464" t="s">
        <v>17984</v>
      </c>
      <c r="F694" s="1465">
        <v>398373</v>
      </c>
      <c r="G694" s="1464" t="s">
        <v>17985</v>
      </c>
      <c r="H694" s="1464" t="s">
        <v>17976</v>
      </c>
      <c r="I694" s="1466">
        <v>43599</v>
      </c>
      <c r="J694" s="1466">
        <v>43600</v>
      </c>
      <c r="K694" s="1467"/>
    </row>
    <row r="695" spans="2:12" ht="48" x14ac:dyDescent="0.2">
      <c r="B695" s="1463" t="s">
        <v>17986</v>
      </c>
      <c r="C695" s="1464" t="s">
        <v>16420</v>
      </c>
      <c r="D695" s="1464" t="s">
        <v>16350</v>
      </c>
      <c r="E695" s="1464" t="s">
        <v>17987</v>
      </c>
      <c r="F695" s="1465">
        <v>875167</v>
      </c>
      <c r="G695" s="1464" t="s">
        <v>17985</v>
      </c>
      <c r="H695" s="1464" t="s">
        <v>17976</v>
      </c>
      <c r="I695" s="1466">
        <v>43599</v>
      </c>
      <c r="J695" s="1466">
        <v>43600</v>
      </c>
      <c r="K695" s="1467"/>
    </row>
    <row r="696" spans="2:12" ht="36" x14ac:dyDescent="0.2">
      <c r="B696" s="1463" t="s">
        <v>17988</v>
      </c>
      <c r="C696" s="1464" t="s">
        <v>16420</v>
      </c>
      <c r="D696" s="1464" t="s">
        <v>16350</v>
      </c>
      <c r="E696" s="1464" t="s">
        <v>17989</v>
      </c>
      <c r="F696" s="1465">
        <v>359999.43</v>
      </c>
      <c r="G696" s="1464" t="s">
        <v>17990</v>
      </c>
      <c r="H696" s="1464" t="s">
        <v>17976</v>
      </c>
      <c r="I696" s="1466">
        <v>43605</v>
      </c>
      <c r="J696" s="1466">
        <v>43606</v>
      </c>
      <c r="K696" s="1467"/>
    </row>
    <row r="697" spans="2:12" ht="48" x14ac:dyDescent="0.2">
      <c r="B697" s="1463" t="s">
        <v>17991</v>
      </c>
      <c r="C697" s="1464" t="s">
        <v>16420</v>
      </c>
      <c r="D697" s="1464" t="s">
        <v>16350</v>
      </c>
      <c r="E697" s="1464" t="s">
        <v>17992</v>
      </c>
      <c r="F697" s="1465">
        <v>489989.15</v>
      </c>
      <c r="G697" s="1464" t="s">
        <v>17990</v>
      </c>
      <c r="H697" s="1464" t="s">
        <v>17976</v>
      </c>
      <c r="I697" s="1466">
        <v>43612</v>
      </c>
      <c r="J697" s="1466">
        <v>43613</v>
      </c>
      <c r="K697" s="1467"/>
    </row>
    <row r="698" spans="2:12" ht="24" x14ac:dyDescent="0.2">
      <c r="B698" s="1463" t="s">
        <v>17993</v>
      </c>
      <c r="C698" s="1464" t="s">
        <v>17994</v>
      </c>
      <c r="D698" s="1464" t="s">
        <v>16350</v>
      </c>
      <c r="E698" s="1464" t="s">
        <v>17995</v>
      </c>
      <c r="F698" s="1465">
        <v>142000</v>
      </c>
      <c r="G698" s="1464" t="s">
        <v>17996</v>
      </c>
      <c r="H698" s="1464" t="s">
        <v>17976</v>
      </c>
      <c r="I698" s="1466">
        <v>43623</v>
      </c>
      <c r="J698" s="1466">
        <v>43624</v>
      </c>
      <c r="K698" s="1467"/>
    </row>
    <row r="699" spans="2:12" ht="36" x14ac:dyDescent="0.2">
      <c r="B699" s="1463" t="s">
        <v>17997</v>
      </c>
      <c r="C699" s="1464" t="s">
        <v>432</v>
      </c>
      <c r="D699" s="1464" t="s">
        <v>16350</v>
      </c>
      <c r="E699" s="1464" t="s">
        <v>17998</v>
      </c>
      <c r="F699" s="1465">
        <v>1568000</v>
      </c>
      <c r="G699" s="1464" t="s">
        <v>17999</v>
      </c>
      <c r="H699" s="1464" t="s">
        <v>18000</v>
      </c>
      <c r="I699" s="1466">
        <v>43634</v>
      </c>
      <c r="J699" s="1466">
        <v>43635</v>
      </c>
      <c r="K699" s="1467"/>
    </row>
    <row r="700" spans="2:12" ht="60" x14ac:dyDescent="0.2">
      <c r="B700" s="1463" t="s">
        <v>18001</v>
      </c>
      <c r="C700" s="1464" t="s">
        <v>18002</v>
      </c>
      <c r="D700" s="1464" t="s">
        <v>16350</v>
      </c>
      <c r="E700" s="1464" t="s">
        <v>18003</v>
      </c>
      <c r="F700" s="1465" t="s">
        <v>18004</v>
      </c>
      <c r="G700" s="1464" t="s">
        <v>18005</v>
      </c>
      <c r="H700" s="1464" t="s">
        <v>17976</v>
      </c>
      <c r="I700" s="1466">
        <v>43640</v>
      </c>
      <c r="J700" s="1466">
        <v>43641</v>
      </c>
      <c r="K700" s="1467"/>
    </row>
    <row r="701" spans="2:12" ht="48" x14ac:dyDescent="0.2">
      <c r="B701" s="1463" t="s">
        <v>18006</v>
      </c>
      <c r="C701" s="1464" t="s">
        <v>18002</v>
      </c>
      <c r="D701" s="1464" t="s">
        <v>16350</v>
      </c>
      <c r="E701" s="1464" t="s">
        <v>18007</v>
      </c>
      <c r="F701" s="1465">
        <v>463990</v>
      </c>
      <c r="G701" s="1464" t="s">
        <v>18008</v>
      </c>
      <c r="H701" s="1464" t="s">
        <v>17976</v>
      </c>
      <c r="I701" s="1466">
        <v>43663</v>
      </c>
      <c r="J701" s="1466">
        <v>43663</v>
      </c>
      <c r="K701" s="1467"/>
    </row>
    <row r="702" spans="2:12" ht="48" x14ac:dyDescent="0.2">
      <c r="B702" s="1463" t="s">
        <v>18009</v>
      </c>
      <c r="C702" s="1464" t="s">
        <v>432</v>
      </c>
      <c r="D702" s="1464" t="s">
        <v>16350</v>
      </c>
      <c r="E702" s="1464" t="s">
        <v>18010</v>
      </c>
      <c r="F702" s="1465">
        <v>12117000</v>
      </c>
      <c r="G702" s="1464" t="s">
        <v>18011</v>
      </c>
      <c r="H702" s="1464" t="s">
        <v>18012</v>
      </c>
      <c r="I702" s="1466">
        <v>43671</v>
      </c>
      <c r="J702" s="1466">
        <v>43671</v>
      </c>
      <c r="K702" s="1467"/>
    </row>
    <row r="703" spans="2:12" ht="36" x14ac:dyDescent="0.2">
      <c r="B703" s="1463" t="s">
        <v>18013</v>
      </c>
      <c r="C703" s="1464" t="s">
        <v>18002</v>
      </c>
      <c r="D703" s="1464" t="s">
        <v>16350</v>
      </c>
      <c r="E703" s="1464" t="s">
        <v>18014</v>
      </c>
      <c r="F703" s="1465">
        <v>113892.54</v>
      </c>
      <c r="G703" s="1464" t="s">
        <v>18015</v>
      </c>
      <c r="H703" s="1464" t="s">
        <v>18012</v>
      </c>
      <c r="I703" s="1466">
        <v>43677</v>
      </c>
      <c r="J703" s="1466">
        <v>43677</v>
      </c>
      <c r="K703" s="1467"/>
    </row>
    <row r="704" spans="2:12" ht="24.75" thickBot="1" x14ac:dyDescent="0.25">
      <c r="B704" s="1463" t="s">
        <v>18016</v>
      </c>
      <c r="C704" s="1464" t="s">
        <v>432</v>
      </c>
      <c r="D704" s="1464" t="s">
        <v>16350</v>
      </c>
      <c r="E704" s="1464" t="s">
        <v>18017</v>
      </c>
      <c r="F704" s="1465">
        <v>3562800</v>
      </c>
      <c r="G704" s="1464" t="s">
        <v>18018</v>
      </c>
      <c r="H704" s="1464" t="s">
        <v>17976</v>
      </c>
      <c r="I704" s="1466">
        <v>43684</v>
      </c>
      <c r="J704" s="1466">
        <v>43763</v>
      </c>
      <c r="K704" s="1467"/>
    </row>
    <row r="705" spans="2:11" ht="17.25" thickBot="1" x14ac:dyDescent="0.25">
      <c r="B705" s="1468"/>
      <c r="C705" s="1469"/>
      <c r="D705" s="1469"/>
      <c r="E705" s="1470" t="s">
        <v>17253</v>
      </c>
      <c r="F705" s="1469"/>
      <c r="G705" s="1469"/>
      <c r="H705" s="1469"/>
      <c r="I705" s="1469"/>
      <c r="J705" s="1469"/>
      <c r="K705" s="1471"/>
    </row>
    <row r="706" spans="2:11" ht="36" x14ac:dyDescent="0.2">
      <c r="B706" s="1463" t="s">
        <v>18019</v>
      </c>
      <c r="C706" s="1464" t="s">
        <v>1209</v>
      </c>
      <c r="D706" s="1464" t="s">
        <v>16350</v>
      </c>
      <c r="E706" s="1464" t="s">
        <v>18020</v>
      </c>
      <c r="F706" s="1465">
        <v>126000</v>
      </c>
      <c r="G706" s="1464" t="s">
        <v>18021</v>
      </c>
      <c r="H706" s="1464" t="s">
        <v>16667</v>
      </c>
      <c r="I706" s="1466">
        <v>43851</v>
      </c>
      <c r="J706" s="1466">
        <v>43852</v>
      </c>
      <c r="K706" s="1472"/>
    </row>
    <row r="707" spans="2:11" ht="24" x14ac:dyDescent="0.2">
      <c r="B707" s="1463" t="s">
        <v>18022</v>
      </c>
      <c r="C707" s="1464" t="s">
        <v>1209</v>
      </c>
      <c r="D707" s="1464" t="s">
        <v>16350</v>
      </c>
      <c r="E707" s="1464" t="s">
        <v>18023</v>
      </c>
      <c r="F707" s="1465">
        <v>110622.33</v>
      </c>
      <c r="G707" s="1464" t="s">
        <v>18024</v>
      </c>
      <c r="H707" s="1464" t="s">
        <v>17976</v>
      </c>
      <c r="I707" s="1466">
        <v>43861</v>
      </c>
      <c r="J707" s="1466">
        <v>43838</v>
      </c>
      <c r="K707" s="1472"/>
    </row>
    <row r="708" spans="2:11" x14ac:dyDescent="0.2">
      <c r="B708" s="1463" t="s">
        <v>18025</v>
      </c>
      <c r="C708" s="1464" t="s">
        <v>16420</v>
      </c>
      <c r="D708" s="1464" t="s">
        <v>16350</v>
      </c>
      <c r="E708" s="1464" t="s">
        <v>18026</v>
      </c>
      <c r="F708" s="1465">
        <v>58436.55</v>
      </c>
      <c r="G708" s="1464" t="s">
        <v>18027</v>
      </c>
      <c r="H708" s="1464" t="s">
        <v>17976</v>
      </c>
      <c r="I708" s="1466">
        <v>43907</v>
      </c>
      <c r="J708" s="1466">
        <v>43908</v>
      </c>
      <c r="K708" s="1472"/>
    </row>
    <row r="709" spans="2:11" ht="24" x14ac:dyDescent="0.2">
      <c r="B709" s="1463" t="s">
        <v>18028</v>
      </c>
      <c r="C709" s="1464" t="s">
        <v>16420</v>
      </c>
      <c r="D709" s="1464" t="s">
        <v>16350</v>
      </c>
      <c r="E709" s="1464" t="s">
        <v>18029</v>
      </c>
      <c r="F709" s="1465">
        <v>299500</v>
      </c>
      <c r="G709" s="1464" t="s">
        <v>18030</v>
      </c>
      <c r="H709" s="1464" t="s">
        <v>17976</v>
      </c>
      <c r="I709" s="1466">
        <v>43892</v>
      </c>
      <c r="J709" s="1466">
        <v>43893</v>
      </c>
      <c r="K709" s="1472"/>
    </row>
    <row r="710" spans="2:11" ht="24" x14ac:dyDescent="0.2">
      <c r="B710" s="1463" t="s">
        <v>18031</v>
      </c>
      <c r="C710" s="1464" t="s">
        <v>16420</v>
      </c>
      <c r="D710" s="1464" t="s">
        <v>16350</v>
      </c>
      <c r="E710" s="1464" t="s">
        <v>18032</v>
      </c>
      <c r="F710" s="1465">
        <v>1033498.05</v>
      </c>
      <c r="G710" s="1464" t="s">
        <v>956</v>
      </c>
      <c r="H710" s="1464" t="s">
        <v>16667</v>
      </c>
      <c r="I710" s="1466">
        <v>43896</v>
      </c>
      <c r="J710" s="1466">
        <v>43897</v>
      </c>
      <c r="K710" s="1472"/>
    </row>
    <row r="711" spans="2:11" ht="48" x14ac:dyDescent="0.2">
      <c r="B711" s="1463" t="s">
        <v>18033</v>
      </c>
      <c r="C711" s="1464" t="s">
        <v>16420</v>
      </c>
      <c r="D711" s="1464" t="s">
        <v>16350</v>
      </c>
      <c r="E711" s="1464" t="s">
        <v>18034</v>
      </c>
      <c r="F711" s="1465">
        <v>352066.74</v>
      </c>
      <c r="G711" s="1464" t="s">
        <v>18035</v>
      </c>
      <c r="H711" s="1464" t="s">
        <v>17976</v>
      </c>
      <c r="I711" s="1466">
        <v>43957</v>
      </c>
      <c r="J711" s="1466">
        <v>43957</v>
      </c>
      <c r="K711" s="1472"/>
    </row>
    <row r="712" spans="2:11" ht="24" x14ac:dyDescent="0.2">
      <c r="B712" s="1463" t="s">
        <v>18036</v>
      </c>
      <c r="C712" s="1464" t="s">
        <v>16420</v>
      </c>
      <c r="D712" s="1464" t="s">
        <v>16350</v>
      </c>
      <c r="E712" s="1464" t="s">
        <v>18037</v>
      </c>
      <c r="F712" s="1465">
        <v>213438.2</v>
      </c>
      <c r="G712" s="1464" t="s">
        <v>18038</v>
      </c>
      <c r="H712" s="1464" t="s">
        <v>17976</v>
      </c>
      <c r="I712" s="1466">
        <v>43987</v>
      </c>
      <c r="J712" s="1466">
        <v>43988</v>
      </c>
      <c r="K712" s="1472"/>
    </row>
    <row r="713" spans="2:11" ht="48" x14ac:dyDescent="0.2">
      <c r="B713" s="1463" t="s">
        <v>18039</v>
      </c>
      <c r="C713" s="1464" t="s">
        <v>16420</v>
      </c>
      <c r="D713" s="1464" t="s">
        <v>16350</v>
      </c>
      <c r="E713" s="1464" t="s">
        <v>18040</v>
      </c>
      <c r="F713" s="1465">
        <v>318501</v>
      </c>
      <c r="G713" s="1464" t="s">
        <v>18041</v>
      </c>
      <c r="H713" s="1464" t="s">
        <v>17976</v>
      </c>
      <c r="I713" s="1466">
        <v>43997</v>
      </c>
      <c r="J713" s="1466">
        <v>43997</v>
      </c>
      <c r="K713" s="1472"/>
    </row>
    <row r="714" spans="2:11" ht="36" x14ac:dyDescent="0.2">
      <c r="B714" s="1463" t="s">
        <v>18042</v>
      </c>
      <c r="C714" s="1464" t="s">
        <v>16586</v>
      </c>
      <c r="D714" s="1464" t="s">
        <v>16350</v>
      </c>
      <c r="E714" s="1464" t="s">
        <v>18043</v>
      </c>
      <c r="F714" s="1465">
        <v>49560</v>
      </c>
      <c r="G714" s="1464" t="s">
        <v>18044</v>
      </c>
      <c r="H714" s="1464" t="s">
        <v>16667</v>
      </c>
      <c r="I714" s="1466">
        <v>43997</v>
      </c>
      <c r="J714" s="1466">
        <v>43997</v>
      </c>
      <c r="K714" s="1472"/>
    </row>
    <row r="715" spans="2:11" ht="72" x14ac:dyDescent="0.2">
      <c r="B715" s="1463" t="s">
        <v>18045</v>
      </c>
      <c r="C715" s="1464" t="s">
        <v>18046</v>
      </c>
      <c r="D715" s="1464" t="s">
        <v>16350</v>
      </c>
      <c r="E715" s="1464" t="s">
        <v>18047</v>
      </c>
      <c r="F715" s="1465">
        <v>59831.62</v>
      </c>
      <c r="G715" s="1464" t="s">
        <v>18041</v>
      </c>
      <c r="H715" s="1464" t="s">
        <v>16667</v>
      </c>
      <c r="I715" s="1466">
        <v>44015</v>
      </c>
      <c r="J715" s="1466">
        <v>44015</v>
      </c>
      <c r="K715" s="1472"/>
    </row>
    <row r="716" spans="2:11" ht="72" x14ac:dyDescent="0.2">
      <c r="B716" s="1463" t="s">
        <v>18048</v>
      </c>
      <c r="C716" s="1464" t="s">
        <v>16586</v>
      </c>
      <c r="D716" s="1464" t="s">
        <v>16350</v>
      </c>
      <c r="E716" s="1464" t="s">
        <v>18049</v>
      </c>
      <c r="F716" s="1465">
        <v>180000</v>
      </c>
      <c r="G716" s="1464" t="s">
        <v>18050</v>
      </c>
      <c r="H716" s="1464" t="s">
        <v>16667</v>
      </c>
      <c r="I716" s="1466">
        <v>44029</v>
      </c>
      <c r="J716" s="1466">
        <v>44030</v>
      </c>
      <c r="K716" s="1472"/>
    </row>
    <row r="717" spans="2:11" ht="72" x14ac:dyDescent="0.2">
      <c r="B717" s="1463" t="s">
        <v>18051</v>
      </c>
      <c r="C717" s="1464" t="s">
        <v>16586</v>
      </c>
      <c r="D717" s="1464" t="s">
        <v>16350</v>
      </c>
      <c r="E717" s="1464" t="s">
        <v>18052</v>
      </c>
      <c r="F717" s="1465">
        <v>53797</v>
      </c>
      <c r="G717" s="1464" t="s">
        <v>18053</v>
      </c>
      <c r="H717" s="1464" t="s">
        <v>16667</v>
      </c>
      <c r="I717" s="1466">
        <v>44032</v>
      </c>
      <c r="J717" s="1466">
        <v>44033</v>
      </c>
      <c r="K717" s="1472"/>
    </row>
    <row r="718" spans="2:11" ht="72" x14ac:dyDescent="0.2">
      <c r="B718" s="1463" t="s">
        <v>18054</v>
      </c>
      <c r="C718" s="1464" t="s">
        <v>16586</v>
      </c>
      <c r="D718" s="1464" t="s">
        <v>16350</v>
      </c>
      <c r="E718" s="1464" t="s">
        <v>18055</v>
      </c>
      <c r="F718" s="1465">
        <v>2650000</v>
      </c>
      <c r="G718" s="1464" t="s">
        <v>18035</v>
      </c>
      <c r="H718" s="1464" t="s">
        <v>16667</v>
      </c>
      <c r="I718" s="1466">
        <v>44035</v>
      </c>
      <c r="J718" s="1466">
        <v>44036</v>
      </c>
      <c r="K718" s="1472"/>
    </row>
    <row r="719" spans="2:11" ht="24" x14ac:dyDescent="0.2">
      <c r="B719" s="1463" t="s">
        <v>18056</v>
      </c>
      <c r="C719" s="1464" t="s">
        <v>16586</v>
      </c>
      <c r="D719" s="1464" t="s">
        <v>16350</v>
      </c>
      <c r="E719" s="1464" t="s">
        <v>18057</v>
      </c>
      <c r="F719" s="1465">
        <v>216960</v>
      </c>
      <c r="G719" s="1464" t="s">
        <v>18058</v>
      </c>
      <c r="H719" s="1464" t="s">
        <v>16667</v>
      </c>
      <c r="I719" s="1466">
        <v>44041</v>
      </c>
      <c r="J719" s="1466">
        <v>44042</v>
      </c>
      <c r="K719" s="1472"/>
    </row>
    <row r="720" spans="2:11" ht="72" x14ac:dyDescent="0.2">
      <c r="B720" s="1463" t="s">
        <v>18059</v>
      </c>
      <c r="C720" s="1464" t="s">
        <v>16586</v>
      </c>
      <c r="D720" s="1464" t="s">
        <v>16350</v>
      </c>
      <c r="E720" s="1464" t="s">
        <v>18060</v>
      </c>
      <c r="F720" s="1465">
        <v>218100</v>
      </c>
      <c r="G720" s="1464" t="s">
        <v>18061</v>
      </c>
      <c r="H720" s="1464" t="s">
        <v>16667</v>
      </c>
      <c r="I720" s="1466">
        <v>44047</v>
      </c>
      <c r="J720" s="1466">
        <v>44048</v>
      </c>
      <c r="K720" s="1472"/>
    </row>
    <row r="721" spans="1:11" ht="60" x14ac:dyDescent="0.2">
      <c r="B721" s="1463" t="s">
        <v>18062</v>
      </c>
      <c r="C721" s="1464" t="s">
        <v>16420</v>
      </c>
      <c r="D721" s="1464" t="s">
        <v>16350</v>
      </c>
      <c r="E721" s="1464" t="s">
        <v>18063</v>
      </c>
      <c r="F721" s="1465">
        <v>1369358.4</v>
      </c>
      <c r="G721" s="1464" t="s">
        <v>18064</v>
      </c>
      <c r="H721" s="1464" t="s">
        <v>16667</v>
      </c>
      <c r="I721" s="1466">
        <v>44069</v>
      </c>
      <c r="J721" s="1466">
        <v>44070</v>
      </c>
      <c r="K721" s="1472"/>
    </row>
    <row r="722" spans="1:11" ht="72" x14ac:dyDescent="0.2">
      <c r="B722" s="1463" t="s">
        <v>18065</v>
      </c>
      <c r="C722" s="1464" t="s">
        <v>1209</v>
      </c>
      <c r="D722" s="1464" t="s">
        <v>16350</v>
      </c>
      <c r="E722" s="1464" t="s">
        <v>18066</v>
      </c>
      <c r="F722" s="1465">
        <v>1503358.08</v>
      </c>
      <c r="G722" s="1464" t="s">
        <v>18067</v>
      </c>
      <c r="H722" s="1464" t="s">
        <v>16667</v>
      </c>
      <c r="I722" s="1466">
        <v>44074</v>
      </c>
      <c r="J722" s="1466">
        <v>44075</v>
      </c>
      <c r="K722" s="1472"/>
    </row>
    <row r="723" spans="1:11" ht="48" x14ac:dyDescent="0.2">
      <c r="B723" s="1463" t="s">
        <v>18068</v>
      </c>
      <c r="C723" s="1464" t="s">
        <v>16420</v>
      </c>
      <c r="D723" s="1464" t="s">
        <v>16350</v>
      </c>
      <c r="E723" s="1464" t="s">
        <v>18069</v>
      </c>
      <c r="F723" s="1465">
        <v>9479111.0999999996</v>
      </c>
      <c r="G723" s="1464" t="s">
        <v>18070</v>
      </c>
      <c r="H723" s="1464" t="s">
        <v>16667</v>
      </c>
      <c r="I723" s="1466">
        <v>44078</v>
      </c>
      <c r="J723" s="1466">
        <v>44081</v>
      </c>
      <c r="K723" s="1472"/>
    </row>
    <row r="724" spans="1:11" ht="24" x14ac:dyDescent="0.2">
      <c r="B724" s="1463" t="s">
        <v>18071</v>
      </c>
      <c r="C724" s="1464" t="s">
        <v>1209</v>
      </c>
      <c r="D724" s="1464" t="s">
        <v>16350</v>
      </c>
      <c r="E724" s="1464" t="s">
        <v>18072</v>
      </c>
      <c r="F724" s="1465">
        <v>178500</v>
      </c>
      <c r="G724" s="1464" t="s">
        <v>18073</v>
      </c>
      <c r="H724" s="1464" t="s">
        <v>16667</v>
      </c>
      <c r="I724" s="1466">
        <v>44076</v>
      </c>
      <c r="J724" s="1466">
        <v>44077</v>
      </c>
      <c r="K724" s="1472"/>
    </row>
    <row r="725" spans="1:11" ht="36" x14ac:dyDescent="0.2">
      <c r="B725" s="1463" t="s">
        <v>18074</v>
      </c>
      <c r="C725" s="1464" t="s">
        <v>16369</v>
      </c>
      <c r="D725" s="1464" t="s">
        <v>16350</v>
      </c>
      <c r="E725" s="1464" t="s">
        <v>18075</v>
      </c>
      <c r="F725" s="1465">
        <v>393836.6</v>
      </c>
      <c r="G725" s="1464" t="s">
        <v>18027</v>
      </c>
      <c r="H725" s="1464" t="s">
        <v>16667</v>
      </c>
      <c r="I725" s="1466">
        <v>44077</v>
      </c>
      <c r="J725" s="1466">
        <v>44078</v>
      </c>
      <c r="K725" s="1472"/>
    </row>
    <row r="726" spans="1:11" ht="36.75" thickBot="1" x14ac:dyDescent="0.25">
      <c r="B726" s="1473" t="s">
        <v>18074</v>
      </c>
      <c r="C726" s="1474" t="s">
        <v>16369</v>
      </c>
      <c r="D726" s="1474" t="s">
        <v>16350</v>
      </c>
      <c r="E726" s="1474" t="s">
        <v>18076</v>
      </c>
      <c r="F726" s="1475">
        <v>242201.60000000001</v>
      </c>
      <c r="G726" s="1474" t="s">
        <v>18027</v>
      </c>
      <c r="H726" s="1474" t="s">
        <v>16667</v>
      </c>
      <c r="I726" s="1476">
        <v>44077</v>
      </c>
      <c r="J726" s="1476">
        <v>44078</v>
      </c>
      <c r="K726" s="1477"/>
    </row>
    <row r="727" spans="1:11" ht="12.75" thickBot="1" x14ac:dyDescent="0.25">
      <c r="B727" s="579" t="s">
        <v>0</v>
      </c>
      <c r="C727" s="1448"/>
      <c r="D727" s="1449"/>
      <c r="E727" s="1450"/>
      <c r="F727" s="1451">
        <f>SUM(F691:F726)</f>
        <v>41483246.300000004</v>
      </c>
      <c r="G727" s="1452"/>
      <c r="H727" s="1453"/>
      <c r="I727" s="1448"/>
      <c r="J727" s="1448"/>
      <c r="K727" s="1454"/>
    </row>
    <row r="728" spans="1:11" s="1161" customFormat="1" x14ac:dyDescent="0.2">
      <c r="A728" s="2090"/>
      <c r="B728" s="923"/>
      <c r="C728" s="582"/>
      <c r="D728" s="1455"/>
      <c r="E728" s="582"/>
      <c r="F728" s="1456"/>
      <c r="G728" s="582"/>
      <c r="H728" s="582"/>
      <c r="I728" s="420"/>
      <c r="J728" s="420"/>
      <c r="K728" s="181"/>
    </row>
    <row r="729" spans="1:11" s="1161" customFormat="1" x14ac:dyDescent="0.2">
      <c r="A729" s="2090"/>
      <c r="B729" s="923"/>
      <c r="C729" s="582"/>
      <c r="D729" s="1455"/>
      <c r="E729" s="582"/>
      <c r="F729" s="1456"/>
      <c r="G729" s="582"/>
      <c r="H729" s="582"/>
      <c r="I729" s="420"/>
      <c r="J729" s="420"/>
      <c r="K729" s="181"/>
    </row>
    <row r="730" spans="1:11" s="1161" customFormat="1" x14ac:dyDescent="0.2">
      <c r="A730" s="2090"/>
      <c r="B730" s="923"/>
      <c r="C730" s="582"/>
      <c r="D730" s="1455"/>
      <c r="E730" s="582"/>
      <c r="F730" s="1456"/>
      <c r="G730" s="582"/>
      <c r="H730" s="582"/>
      <c r="I730" s="420"/>
      <c r="J730" s="420"/>
      <c r="K730" s="181"/>
    </row>
    <row r="731" spans="1:11" s="1161" customFormat="1" ht="12.75" x14ac:dyDescent="0.2">
      <c r="A731" s="2090"/>
      <c r="B731" s="2087" t="s">
        <v>16340</v>
      </c>
      <c r="C731" s="586"/>
      <c r="D731" s="584"/>
      <c r="E731" s="420"/>
      <c r="F731" s="1457"/>
      <c r="G731" s="420"/>
      <c r="H731" s="420"/>
      <c r="I731" s="420"/>
      <c r="J731" s="420"/>
      <c r="K731" s="181"/>
    </row>
    <row r="732" spans="1:11" s="1161" customFormat="1" ht="12.75" x14ac:dyDescent="0.2">
      <c r="A732" s="2090"/>
      <c r="B732" s="2087" t="s">
        <v>17970</v>
      </c>
      <c r="C732" s="586"/>
      <c r="D732" s="584"/>
      <c r="E732" s="420"/>
      <c r="F732" s="1457"/>
      <c r="G732" s="420"/>
      <c r="H732" s="420"/>
      <c r="I732" s="420"/>
      <c r="J732" s="420"/>
      <c r="K732" s="181"/>
    </row>
    <row r="733" spans="1:11" s="1161" customFormat="1" ht="13.5" thickBot="1" x14ac:dyDescent="0.25">
      <c r="A733" s="2090"/>
      <c r="B733" s="2089" t="s">
        <v>1688</v>
      </c>
      <c r="C733" s="586"/>
      <c r="D733" s="584"/>
      <c r="E733" s="420"/>
      <c r="F733" s="1457"/>
      <c r="G733" s="420"/>
      <c r="H733" s="420"/>
      <c r="I733" s="420"/>
      <c r="J733" s="420"/>
      <c r="K733" s="181"/>
    </row>
    <row r="734" spans="1:11" ht="36.75" thickBot="1" x14ac:dyDescent="0.25">
      <c r="B734" s="1479" t="s">
        <v>16344</v>
      </c>
      <c r="C734" s="1480" t="s">
        <v>419</v>
      </c>
      <c r="D734" s="1480" t="s">
        <v>420</v>
      </c>
      <c r="E734" s="1480" t="s">
        <v>421</v>
      </c>
      <c r="F734" s="1481" t="s">
        <v>16345</v>
      </c>
      <c r="G734" s="1480" t="s">
        <v>424</v>
      </c>
      <c r="H734" s="1480" t="s">
        <v>16346</v>
      </c>
      <c r="I734" s="1480" t="s">
        <v>423</v>
      </c>
      <c r="J734" s="1480" t="s">
        <v>429</v>
      </c>
      <c r="K734" s="1482" t="s">
        <v>16347</v>
      </c>
    </row>
    <row r="735" spans="1:11" ht="17.25" thickBot="1" x14ac:dyDescent="0.25">
      <c r="B735" s="1459"/>
      <c r="C735" s="1460"/>
      <c r="D735" s="1460"/>
      <c r="E735" s="1461" t="s">
        <v>16348</v>
      </c>
      <c r="F735" s="1460"/>
      <c r="G735" s="1460"/>
      <c r="H735" s="1460"/>
      <c r="I735" s="1460"/>
      <c r="J735" s="1460"/>
      <c r="K735" s="1462"/>
    </row>
    <row r="736" spans="1:11" ht="48" x14ac:dyDescent="0.2">
      <c r="B736" s="1483" t="s">
        <v>18077</v>
      </c>
      <c r="C736" s="1484" t="s">
        <v>1209</v>
      </c>
      <c r="D736" s="1484" t="s">
        <v>16350</v>
      </c>
      <c r="E736" s="1485" t="s">
        <v>18078</v>
      </c>
      <c r="F736" s="1486">
        <v>177504.72</v>
      </c>
      <c r="G736" s="1487" t="s">
        <v>18079</v>
      </c>
      <c r="H736" s="1485" t="s">
        <v>15797</v>
      </c>
      <c r="I736" s="1488">
        <v>43798</v>
      </c>
      <c r="J736" s="1488">
        <v>43801</v>
      </c>
      <c r="K736" s="580" t="s">
        <v>18080</v>
      </c>
    </row>
    <row r="737" spans="2:11" ht="48" x14ac:dyDescent="0.2">
      <c r="B737" s="1483" t="s">
        <v>18077</v>
      </c>
      <c r="C737" s="1484" t="s">
        <v>1209</v>
      </c>
      <c r="D737" s="1484" t="s">
        <v>16350</v>
      </c>
      <c r="E737" s="1485" t="s">
        <v>18081</v>
      </c>
      <c r="F737" s="1486">
        <v>304800</v>
      </c>
      <c r="G737" s="1487" t="s">
        <v>18082</v>
      </c>
      <c r="H737" s="1485" t="s">
        <v>15797</v>
      </c>
      <c r="I737" s="1488">
        <v>43622</v>
      </c>
      <c r="J737" s="1488">
        <v>43622</v>
      </c>
      <c r="K737" s="580" t="s">
        <v>18083</v>
      </c>
    </row>
    <row r="738" spans="2:11" ht="24" x14ac:dyDescent="0.2">
      <c r="B738" s="1489" t="s">
        <v>18084</v>
      </c>
      <c r="C738" s="1484" t="s">
        <v>1209</v>
      </c>
      <c r="D738" s="1484" t="s">
        <v>16350</v>
      </c>
      <c r="E738" s="1485" t="s">
        <v>18085</v>
      </c>
      <c r="F738" s="1490">
        <v>50000</v>
      </c>
      <c r="G738" s="1487" t="s">
        <v>18086</v>
      </c>
      <c r="H738" s="1485" t="s">
        <v>15797</v>
      </c>
      <c r="I738" s="1488">
        <v>43768</v>
      </c>
      <c r="J738" s="1488">
        <v>43773</v>
      </c>
      <c r="K738" s="580" t="s">
        <v>18087</v>
      </c>
    </row>
    <row r="739" spans="2:11" ht="48" x14ac:dyDescent="0.2">
      <c r="B739" s="1489" t="s">
        <v>18084</v>
      </c>
      <c r="C739" s="1484" t="s">
        <v>1209</v>
      </c>
      <c r="D739" s="1484" t="s">
        <v>16350</v>
      </c>
      <c r="E739" s="1485" t="s">
        <v>18088</v>
      </c>
      <c r="F739" s="1490">
        <v>49923</v>
      </c>
      <c r="G739" s="1487" t="s">
        <v>18086</v>
      </c>
      <c r="H739" s="1485" t="s">
        <v>15797</v>
      </c>
      <c r="I739" s="1488">
        <v>43768</v>
      </c>
      <c r="J739" s="1488">
        <v>43776</v>
      </c>
      <c r="K739" s="580" t="s">
        <v>18089</v>
      </c>
    </row>
    <row r="740" spans="2:11" ht="48" x14ac:dyDescent="0.2">
      <c r="B740" s="1489" t="s">
        <v>18084</v>
      </c>
      <c r="C740" s="1484" t="s">
        <v>1209</v>
      </c>
      <c r="D740" s="1484" t="s">
        <v>16350</v>
      </c>
      <c r="E740" s="1485" t="s">
        <v>18090</v>
      </c>
      <c r="F740" s="1491">
        <v>54228.42</v>
      </c>
      <c r="G740" s="1487" t="s">
        <v>18091</v>
      </c>
      <c r="H740" s="1485" t="s">
        <v>15797</v>
      </c>
      <c r="I740" s="1488">
        <v>43782</v>
      </c>
      <c r="J740" s="1488">
        <v>43783</v>
      </c>
      <c r="K740" s="580" t="s">
        <v>18092</v>
      </c>
    </row>
    <row r="741" spans="2:11" ht="48" x14ac:dyDescent="0.2">
      <c r="B741" s="1489" t="s">
        <v>18084</v>
      </c>
      <c r="C741" s="1484" t="s">
        <v>1209</v>
      </c>
      <c r="D741" s="1484" t="s">
        <v>16350</v>
      </c>
      <c r="E741" s="1485" t="s">
        <v>18093</v>
      </c>
      <c r="F741" s="1490">
        <v>50394</v>
      </c>
      <c r="G741" s="1487" t="s">
        <v>18086</v>
      </c>
      <c r="H741" s="1485" t="s">
        <v>15797</v>
      </c>
      <c r="I741" s="1488">
        <v>43755</v>
      </c>
      <c r="J741" s="1488">
        <v>43766</v>
      </c>
      <c r="K741" s="580" t="s">
        <v>18094</v>
      </c>
    </row>
    <row r="742" spans="2:11" ht="48" x14ac:dyDescent="0.2">
      <c r="B742" s="1489" t="s">
        <v>18084</v>
      </c>
      <c r="C742" s="1484" t="s">
        <v>1209</v>
      </c>
      <c r="D742" s="1484" t="s">
        <v>16350</v>
      </c>
      <c r="E742" s="1485" t="s">
        <v>18095</v>
      </c>
      <c r="F742" s="1490">
        <v>51200</v>
      </c>
      <c r="G742" s="1487" t="s">
        <v>18096</v>
      </c>
      <c r="H742" s="1485" t="s">
        <v>15797</v>
      </c>
      <c r="I742" s="1488">
        <v>43763</v>
      </c>
      <c r="J742" s="1488">
        <v>43766</v>
      </c>
      <c r="K742" s="580" t="s">
        <v>18094</v>
      </c>
    </row>
    <row r="743" spans="2:11" ht="48" x14ac:dyDescent="0.2">
      <c r="B743" s="1489" t="s">
        <v>18084</v>
      </c>
      <c r="C743" s="1484" t="s">
        <v>1209</v>
      </c>
      <c r="D743" s="1484" t="s">
        <v>16350</v>
      </c>
      <c r="E743" s="1485" t="s">
        <v>18097</v>
      </c>
      <c r="F743" s="1490">
        <v>57264.480000000003</v>
      </c>
      <c r="G743" s="1487" t="s">
        <v>18098</v>
      </c>
      <c r="H743" s="1485" t="s">
        <v>15797</v>
      </c>
      <c r="I743" s="1488">
        <v>43755</v>
      </c>
      <c r="J743" s="1488">
        <v>43763</v>
      </c>
      <c r="K743" s="580" t="s">
        <v>18099</v>
      </c>
    </row>
    <row r="744" spans="2:11" ht="48" x14ac:dyDescent="0.2">
      <c r="B744" s="1489" t="s">
        <v>18084</v>
      </c>
      <c r="C744" s="1484" t="s">
        <v>1209</v>
      </c>
      <c r="D744" s="1484" t="s">
        <v>16350</v>
      </c>
      <c r="E744" s="1485" t="s">
        <v>18100</v>
      </c>
      <c r="F744" s="1490">
        <v>37200</v>
      </c>
      <c r="G744" s="1487" t="s">
        <v>18101</v>
      </c>
      <c r="H744" s="1485" t="s">
        <v>15797</v>
      </c>
      <c r="I744" s="1488">
        <v>43755</v>
      </c>
      <c r="J744" s="1488">
        <v>43763</v>
      </c>
      <c r="K744" s="580" t="s">
        <v>18102</v>
      </c>
    </row>
    <row r="745" spans="2:11" ht="48" x14ac:dyDescent="0.2">
      <c r="B745" s="1489" t="s">
        <v>18084</v>
      </c>
      <c r="C745" s="1484" t="s">
        <v>1209</v>
      </c>
      <c r="D745" s="1484" t="s">
        <v>16350</v>
      </c>
      <c r="E745" s="1485" t="s">
        <v>18103</v>
      </c>
      <c r="F745" s="1490">
        <v>52800</v>
      </c>
      <c r="G745" s="1487" t="s">
        <v>18104</v>
      </c>
      <c r="H745" s="1485" t="s">
        <v>15797</v>
      </c>
      <c r="I745" s="1488">
        <v>43755</v>
      </c>
      <c r="J745" s="1488">
        <v>43760</v>
      </c>
      <c r="K745" s="580" t="s">
        <v>18105</v>
      </c>
    </row>
    <row r="746" spans="2:11" ht="48" x14ac:dyDescent="0.2">
      <c r="B746" s="1489" t="s">
        <v>18084</v>
      </c>
      <c r="C746" s="1484" t="s">
        <v>1209</v>
      </c>
      <c r="D746" s="1484" t="s">
        <v>16350</v>
      </c>
      <c r="E746" s="1485" t="s">
        <v>18106</v>
      </c>
      <c r="F746" s="1490">
        <v>52800</v>
      </c>
      <c r="G746" s="1487" t="s">
        <v>18104</v>
      </c>
      <c r="H746" s="1485" t="s">
        <v>15797</v>
      </c>
      <c r="I746" s="1488">
        <v>43755</v>
      </c>
      <c r="J746" s="1488">
        <v>43760</v>
      </c>
      <c r="K746" s="580" t="s">
        <v>18105</v>
      </c>
    </row>
    <row r="747" spans="2:11" ht="48" x14ac:dyDescent="0.2">
      <c r="B747" s="1489" t="s">
        <v>18084</v>
      </c>
      <c r="C747" s="1484" t="s">
        <v>1209</v>
      </c>
      <c r="D747" s="1484" t="s">
        <v>16350</v>
      </c>
      <c r="E747" s="1485" t="s">
        <v>18107</v>
      </c>
      <c r="F747" s="1490">
        <v>52800</v>
      </c>
      <c r="G747" s="1487" t="s">
        <v>18104</v>
      </c>
      <c r="H747" s="1485" t="s">
        <v>15797</v>
      </c>
      <c r="I747" s="1488">
        <v>43755</v>
      </c>
      <c r="J747" s="1488">
        <v>43760</v>
      </c>
      <c r="K747" s="580" t="s">
        <v>18105</v>
      </c>
    </row>
    <row r="748" spans="2:11" ht="48" x14ac:dyDescent="0.2">
      <c r="B748" s="1489" t="s">
        <v>18084</v>
      </c>
      <c r="C748" s="1484" t="s">
        <v>1209</v>
      </c>
      <c r="D748" s="1484" t="s">
        <v>16350</v>
      </c>
      <c r="E748" s="1485" t="s">
        <v>18108</v>
      </c>
      <c r="F748" s="1490">
        <v>52800</v>
      </c>
      <c r="G748" s="1487" t="s">
        <v>18104</v>
      </c>
      <c r="H748" s="1485" t="s">
        <v>15797</v>
      </c>
      <c r="I748" s="1488">
        <v>43755</v>
      </c>
      <c r="J748" s="1488">
        <v>43759</v>
      </c>
      <c r="K748" s="580" t="s">
        <v>18109</v>
      </c>
    </row>
    <row r="749" spans="2:11" ht="48" x14ac:dyDescent="0.2">
      <c r="B749" s="1489" t="s">
        <v>18084</v>
      </c>
      <c r="C749" s="1484" t="s">
        <v>1209</v>
      </c>
      <c r="D749" s="1484" t="s">
        <v>16350</v>
      </c>
      <c r="E749" s="1485" t="s">
        <v>18110</v>
      </c>
      <c r="F749" s="1490">
        <v>52800</v>
      </c>
      <c r="G749" s="1487" t="s">
        <v>18104</v>
      </c>
      <c r="H749" s="1485" t="s">
        <v>15797</v>
      </c>
      <c r="I749" s="1488">
        <v>43755</v>
      </c>
      <c r="J749" s="1488">
        <v>43760</v>
      </c>
      <c r="K749" s="580" t="s">
        <v>18105</v>
      </c>
    </row>
    <row r="750" spans="2:11" ht="48" x14ac:dyDescent="0.2">
      <c r="B750" s="1489" t="s">
        <v>18111</v>
      </c>
      <c r="C750" s="1484" t="s">
        <v>1209</v>
      </c>
      <c r="D750" s="1484" t="s">
        <v>16350</v>
      </c>
      <c r="E750" s="1485" t="s">
        <v>18112</v>
      </c>
      <c r="F750" s="1490">
        <v>123124</v>
      </c>
      <c r="G750" s="1487" t="s">
        <v>18113</v>
      </c>
      <c r="H750" s="1485" t="s">
        <v>15797</v>
      </c>
      <c r="I750" s="1488">
        <v>43705</v>
      </c>
      <c r="J750" s="1488">
        <v>43733</v>
      </c>
      <c r="K750" s="580" t="s">
        <v>18114</v>
      </c>
    </row>
    <row r="751" spans="2:11" ht="48" x14ac:dyDescent="0.2">
      <c r="B751" s="1492" t="s">
        <v>18115</v>
      </c>
      <c r="C751" s="1484" t="s">
        <v>1209</v>
      </c>
      <c r="D751" s="1484" t="s">
        <v>16350</v>
      </c>
      <c r="E751" s="1485" t="s">
        <v>18116</v>
      </c>
      <c r="F751" s="1486">
        <v>73000</v>
      </c>
      <c r="G751" s="1493" t="s">
        <v>18117</v>
      </c>
      <c r="H751" s="1485" t="s">
        <v>15797</v>
      </c>
      <c r="I751" s="1488">
        <v>43678</v>
      </c>
      <c r="J751" s="1488">
        <v>43686</v>
      </c>
      <c r="K751" s="580" t="s">
        <v>18118</v>
      </c>
    </row>
    <row r="752" spans="2:11" ht="48" x14ac:dyDescent="0.2">
      <c r="B752" s="1492" t="s">
        <v>18119</v>
      </c>
      <c r="C752" s="1484" t="s">
        <v>1209</v>
      </c>
      <c r="D752" s="1484" t="s">
        <v>16350</v>
      </c>
      <c r="E752" s="1485" t="s">
        <v>18116</v>
      </c>
      <c r="F752" s="1486">
        <v>310000</v>
      </c>
      <c r="G752" s="1494" t="s">
        <v>18120</v>
      </c>
      <c r="H752" s="1485" t="s">
        <v>15797</v>
      </c>
      <c r="I752" s="1488">
        <v>43710</v>
      </c>
      <c r="J752" s="1488">
        <v>43760</v>
      </c>
      <c r="K752" s="580" t="s">
        <v>18105</v>
      </c>
    </row>
    <row r="753" spans="2:11" ht="24" x14ac:dyDescent="0.2">
      <c r="B753" s="1492" t="s">
        <v>18121</v>
      </c>
      <c r="C753" s="1484" t="s">
        <v>1209</v>
      </c>
      <c r="D753" s="1484" t="s">
        <v>16350</v>
      </c>
      <c r="E753" s="1485" t="s">
        <v>18122</v>
      </c>
      <c r="F753" s="1486">
        <v>377911.5</v>
      </c>
      <c r="G753" s="1494" t="s">
        <v>18123</v>
      </c>
      <c r="H753" s="1485" t="s">
        <v>15797</v>
      </c>
      <c r="I753" s="1488">
        <v>43654</v>
      </c>
      <c r="J753" s="1488">
        <v>43655</v>
      </c>
      <c r="K753" s="580" t="s">
        <v>18124</v>
      </c>
    </row>
    <row r="754" spans="2:11" ht="48" x14ac:dyDescent="0.2">
      <c r="B754" s="1492" t="s">
        <v>18125</v>
      </c>
      <c r="C754" s="1484" t="s">
        <v>1209</v>
      </c>
      <c r="D754" s="1484" t="s">
        <v>16350</v>
      </c>
      <c r="E754" s="1485" t="s">
        <v>18126</v>
      </c>
      <c r="F754" s="1495">
        <v>141506.26</v>
      </c>
      <c r="G754" s="1487" t="s">
        <v>18127</v>
      </c>
      <c r="H754" s="1485" t="s">
        <v>15797</v>
      </c>
      <c r="I754" s="1488">
        <v>43567</v>
      </c>
      <c r="J754" s="1488">
        <v>43568</v>
      </c>
      <c r="K754" s="580" t="s">
        <v>18128</v>
      </c>
    </row>
    <row r="755" spans="2:11" ht="48.75" thickBot="1" x14ac:dyDescent="0.25">
      <c r="B755" s="1496" t="s">
        <v>18129</v>
      </c>
      <c r="C755" s="1497" t="s">
        <v>16586</v>
      </c>
      <c r="D755" s="1497" t="s">
        <v>16350</v>
      </c>
      <c r="E755" s="1498" t="s">
        <v>18126</v>
      </c>
      <c r="F755" s="1499">
        <v>79352</v>
      </c>
      <c r="G755" s="1500" t="s">
        <v>18130</v>
      </c>
      <c r="H755" s="1485" t="s">
        <v>15797</v>
      </c>
      <c r="I755" s="1501">
        <v>43629</v>
      </c>
      <c r="J755" s="1501">
        <v>43630</v>
      </c>
      <c r="K755" s="581" t="s">
        <v>18131</v>
      </c>
    </row>
    <row r="756" spans="2:11" ht="17.25" thickBot="1" x14ac:dyDescent="0.25">
      <c r="B756" s="1459"/>
      <c r="C756" s="1460"/>
      <c r="D756" s="1460"/>
      <c r="E756" s="1461" t="s">
        <v>17253</v>
      </c>
      <c r="F756" s="1460"/>
      <c r="G756" s="1460"/>
      <c r="H756" s="1460"/>
      <c r="I756" s="1460"/>
      <c r="J756" s="1460"/>
      <c r="K756" s="1462"/>
    </row>
    <row r="757" spans="2:11" ht="48" x14ac:dyDescent="0.2">
      <c r="B757" s="1502" t="s">
        <v>18077</v>
      </c>
      <c r="C757" s="1503" t="s">
        <v>16502</v>
      </c>
      <c r="D757" s="1503" t="s">
        <v>16350</v>
      </c>
      <c r="E757" s="1504" t="s">
        <v>18132</v>
      </c>
      <c r="F757" s="1505">
        <v>997777.7</v>
      </c>
      <c r="G757" s="1503" t="s">
        <v>18133</v>
      </c>
      <c r="H757" s="1504" t="s">
        <v>16667</v>
      </c>
      <c r="I757" s="1506">
        <v>44053</v>
      </c>
      <c r="J757" s="1506">
        <v>44062</v>
      </c>
      <c r="K757" s="1507" t="s">
        <v>18134</v>
      </c>
    </row>
    <row r="758" spans="2:11" ht="48" x14ac:dyDescent="0.2">
      <c r="B758" s="1483" t="s">
        <v>18077</v>
      </c>
      <c r="C758" s="1484" t="s">
        <v>1209</v>
      </c>
      <c r="D758" s="1484" t="s">
        <v>16350</v>
      </c>
      <c r="E758" s="1485" t="s">
        <v>18135</v>
      </c>
      <c r="F758" s="1508" t="s">
        <v>18136</v>
      </c>
      <c r="G758" s="1484" t="s">
        <v>18137</v>
      </c>
      <c r="H758" s="1485" t="s">
        <v>16667</v>
      </c>
      <c r="I758" s="1488">
        <v>44055</v>
      </c>
      <c r="J758" s="1488">
        <v>44068</v>
      </c>
      <c r="K758" s="580" t="s">
        <v>18138</v>
      </c>
    </row>
    <row r="759" spans="2:11" ht="48" x14ac:dyDescent="0.2">
      <c r="B759" s="1483" t="s">
        <v>18077</v>
      </c>
      <c r="C759" s="1484" t="s">
        <v>1209</v>
      </c>
      <c r="D759" s="1484" t="s">
        <v>16350</v>
      </c>
      <c r="E759" s="1485" t="s">
        <v>18139</v>
      </c>
      <c r="F759" s="1509">
        <v>162383.76</v>
      </c>
      <c r="G759" s="1487" t="s">
        <v>18140</v>
      </c>
      <c r="H759" s="1485" t="s">
        <v>16667</v>
      </c>
      <c r="I759" s="1488">
        <v>44026</v>
      </c>
      <c r="J759" s="1488">
        <v>44027</v>
      </c>
      <c r="K759" s="580" t="s">
        <v>18141</v>
      </c>
    </row>
    <row r="760" spans="2:11" ht="48" x14ac:dyDescent="0.2">
      <c r="B760" s="1483" t="s">
        <v>18077</v>
      </c>
      <c r="C760" s="1484" t="s">
        <v>1209</v>
      </c>
      <c r="D760" s="1484" t="s">
        <v>16350</v>
      </c>
      <c r="E760" s="1485" t="s">
        <v>18142</v>
      </c>
      <c r="F760" s="1490">
        <v>160800</v>
      </c>
      <c r="G760" s="1487" t="s">
        <v>18143</v>
      </c>
      <c r="H760" s="1485" t="s">
        <v>16667</v>
      </c>
      <c r="I760" s="1488">
        <v>44027</v>
      </c>
      <c r="J760" s="1488">
        <v>44030</v>
      </c>
      <c r="K760" s="580" t="s">
        <v>18144</v>
      </c>
    </row>
    <row r="761" spans="2:11" ht="48" x14ac:dyDescent="0.2">
      <c r="B761" s="1483" t="s">
        <v>18077</v>
      </c>
      <c r="C761" s="1484" t="s">
        <v>1209</v>
      </c>
      <c r="D761" s="1484" t="s">
        <v>16350</v>
      </c>
      <c r="E761" s="1485" t="s">
        <v>18145</v>
      </c>
      <c r="F761" s="1490">
        <v>159976</v>
      </c>
      <c r="G761" s="1487" t="s">
        <v>18146</v>
      </c>
      <c r="H761" s="1485" t="s">
        <v>16667</v>
      </c>
      <c r="I761" s="1488">
        <v>44028</v>
      </c>
      <c r="J761" s="1488">
        <v>44030</v>
      </c>
      <c r="K761" s="580" t="s">
        <v>18144</v>
      </c>
    </row>
    <row r="762" spans="2:11" ht="48" x14ac:dyDescent="0.2">
      <c r="B762" s="1483" t="s">
        <v>18077</v>
      </c>
      <c r="C762" s="1484" t="s">
        <v>1209</v>
      </c>
      <c r="D762" s="1484" t="s">
        <v>16350</v>
      </c>
      <c r="E762" s="1485" t="s">
        <v>18147</v>
      </c>
      <c r="F762" s="1510">
        <v>151200</v>
      </c>
      <c r="G762" s="1511" t="s">
        <v>18148</v>
      </c>
      <c r="H762" s="1485" t="s">
        <v>16667</v>
      </c>
      <c r="I762" s="1488">
        <v>44018</v>
      </c>
      <c r="J762" s="1488">
        <v>44021</v>
      </c>
      <c r="K762" s="580" t="s">
        <v>18149</v>
      </c>
    </row>
    <row r="763" spans="2:11" ht="48" x14ac:dyDescent="0.2">
      <c r="B763" s="1483" t="s">
        <v>18077</v>
      </c>
      <c r="C763" s="1484" t="s">
        <v>1209</v>
      </c>
      <c r="D763" s="1484" t="s">
        <v>16350</v>
      </c>
      <c r="E763" s="1485" t="s">
        <v>18150</v>
      </c>
      <c r="F763" s="1490">
        <v>184800</v>
      </c>
      <c r="G763" s="1487" t="s">
        <v>18151</v>
      </c>
      <c r="H763" s="1485" t="s">
        <v>16667</v>
      </c>
      <c r="I763" s="1488">
        <v>44029</v>
      </c>
      <c r="J763" s="1488">
        <v>44030</v>
      </c>
      <c r="K763" s="580" t="s">
        <v>18144</v>
      </c>
    </row>
    <row r="764" spans="2:11" ht="48" x14ac:dyDescent="0.2">
      <c r="B764" s="1483" t="s">
        <v>18077</v>
      </c>
      <c r="C764" s="1484" t="s">
        <v>1209</v>
      </c>
      <c r="D764" s="1484" t="s">
        <v>16350</v>
      </c>
      <c r="E764" s="1485" t="s">
        <v>18132</v>
      </c>
      <c r="F764" s="1490">
        <v>138542.39999999999</v>
      </c>
      <c r="G764" s="1487" t="s">
        <v>18152</v>
      </c>
      <c r="H764" s="1485" t="s">
        <v>16667</v>
      </c>
      <c r="I764" s="1488">
        <v>43888</v>
      </c>
      <c r="J764" s="1488">
        <v>43892</v>
      </c>
      <c r="K764" s="580" t="s">
        <v>18153</v>
      </c>
    </row>
    <row r="765" spans="2:11" ht="48" x14ac:dyDescent="0.2">
      <c r="B765" s="1483" t="s">
        <v>18077</v>
      </c>
      <c r="C765" s="1484" t="s">
        <v>1209</v>
      </c>
      <c r="D765" s="1484" t="s">
        <v>16350</v>
      </c>
      <c r="E765" s="1485" t="s">
        <v>18154</v>
      </c>
      <c r="F765" s="1490">
        <v>136560</v>
      </c>
      <c r="G765" s="1487" t="s">
        <v>18155</v>
      </c>
      <c r="H765" s="1485" t="s">
        <v>16667</v>
      </c>
      <c r="I765" s="1488">
        <v>44170</v>
      </c>
      <c r="J765" s="1488">
        <v>44172</v>
      </c>
      <c r="K765" s="580" t="s">
        <v>18156</v>
      </c>
    </row>
    <row r="766" spans="2:11" ht="48" x14ac:dyDescent="0.2">
      <c r="B766" s="1489" t="s">
        <v>18157</v>
      </c>
      <c r="C766" s="1484" t="s">
        <v>1209</v>
      </c>
      <c r="D766" s="1484" t="s">
        <v>16350</v>
      </c>
      <c r="E766" s="1485" t="s">
        <v>18158</v>
      </c>
      <c r="F766" s="1490">
        <v>52800</v>
      </c>
      <c r="G766" s="1487" t="s">
        <v>18159</v>
      </c>
      <c r="H766" s="1485" t="s">
        <v>16667</v>
      </c>
      <c r="I766" s="1488">
        <v>43838</v>
      </c>
      <c r="J766" s="1488">
        <v>43846</v>
      </c>
      <c r="K766" s="580" t="s">
        <v>18160</v>
      </c>
    </row>
    <row r="767" spans="2:11" ht="36" x14ac:dyDescent="0.2">
      <c r="B767" s="1512" t="s">
        <v>18161</v>
      </c>
      <c r="C767" s="1484" t="s">
        <v>1209</v>
      </c>
      <c r="D767" s="1484" t="s">
        <v>16350</v>
      </c>
      <c r="E767" s="1485" t="s">
        <v>18162</v>
      </c>
      <c r="F767" s="1513">
        <v>45000</v>
      </c>
      <c r="G767" s="1487" t="s">
        <v>18163</v>
      </c>
      <c r="H767" s="1485" t="s">
        <v>15797</v>
      </c>
      <c r="I767" s="1488">
        <v>43875</v>
      </c>
      <c r="J767" s="1488">
        <v>43876</v>
      </c>
      <c r="K767" s="580" t="s">
        <v>18164</v>
      </c>
    </row>
    <row r="768" spans="2:11" ht="48.75" thickBot="1" x14ac:dyDescent="0.25">
      <c r="B768" s="1514" t="s">
        <v>18125</v>
      </c>
      <c r="C768" s="1497" t="s">
        <v>1209</v>
      </c>
      <c r="D768" s="1497" t="s">
        <v>16350</v>
      </c>
      <c r="E768" s="1498" t="s">
        <v>18165</v>
      </c>
      <c r="F768" s="1499">
        <v>121571.04</v>
      </c>
      <c r="G768" s="1500" t="s">
        <v>18127</v>
      </c>
      <c r="H768" s="1498" t="s">
        <v>16667</v>
      </c>
      <c r="I768" s="1501">
        <v>44088</v>
      </c>
      <c r="J768" s="1501">
        <v>44088</v>
      </c>
      <c r="K768" s="581" t="s">
        <v>18166</v>
      </c>
    </row>
    <row r="769" spans="2:11" ht="17.25" thickBot="1" x14ac:dyDescent="0.25">
      <c r="B769" s="1459"/>
      <c r="C769" s="1460"/>
      <c r="D769" s="1460"/>
      <c r="E769" s="1461" t="s">
        <v>17861</v>
      </c>
      <c r="F769" s="1460"/>
      <c r="G769" s="1460"/>
      <c r="H769" s="1460"/>
      <c r="I769" s="1460"/>
      <c r="J769" s="1460"/>
      <c r="K769" s="1462"/>
    </row>
    <row r="770" spans="2:11" ht="24" x14ac:dyDescent="0.2">
      <c r="B770" s="1515" t="s">
        <v>18077</v>
      </c>
      <c r="C770" s="1503" t="s">
        <v>1209</v>
      </c>
      <c r="D770" s="1503" t="s">
        <v>16350</v>
      </c>
      <c r="E770" s="1504"/>
      <c r="F770" s="1516">
        <v>177504.72</v>
      </c>
      <c r="G770" s="1517"/>
      <c r="H770" s="1504" t="s">
        <v>18167</v>
      </c>
      <c r="I770" s="1506"/>
      <c r="J770" s="1506"/>
      <c r="K770" s="1507" t="s">
        <v>18168</v>
      </c>
    </row>
    <row r="771" spans="2:11" ht="24" x14ac:dyDescent="0.2">
      <c r="B771" s="1518" t="s">
        <v>18077</v>
      </c>
      <c r="C771" s="1484" t="s">
        <v>1209</v>
      </c>
      <c r="D771" s="1484" t="s">
        <v>16350</v>
      </c>
      <c r="E771" s="1485"/>
      <c r="F771" s="1486">
        <v>304800</v>
      </c>
      <c r="G771" s="1487"/>
      <c r="H771" s="1485" t="s">
        <v>18167</v>
      </c>
      <c r="I771" s="1488"/>
      <c r="J771" s="1488"/>
      <c r="K771" s="580" t="s">
        <v>18168</v>
      </c>
    </row>
    <row r="772" spans="2:11" ht="24" x14ac:dyDescent="0.2">
      <c r="B772" s="1518" t="s">
        <v>18077</v>
      </c>
      <c r="C772" s="1484" t="s">
        <v>1209</v>
      </c>
      <c r="D772" s="1484" t="s">
        <v>16350</v>
      </c>
      <c r="E772" s="1485"/>
      <c r="F772" s="1490">
        <v>136560</v>
      </c>
      <c r="G772" s="1487"/>
      <c r="H772" s="1485" t="s">
        <v>18167</v>
      </c>
      <c r="I772" s="1488"/>
      <c r="J772" s="1488"/>
      <c r="K772" s="580" t="s">
        <v>18168</v>
      </c>
    </row>
    <row r="773" spans="2:11" ht="24" x14ac:dyDescent="0.2">
      <c r="B773" s="1512" t="s">
        <v>18084</v>
      </c>
      <c r="C773" s="1484" t="s">
        <v>1209</v>
      </c>
      <c r="D773" s="1484" t="s">
        <v>16350</v>
      </c>
      <c r="E773" s="1485"/>
      <c r="F773" s="1490">
        <v>50000</v>
      </c>
      <c r="G773" s="1487"/>
      <c r="H773" s="1485" t="s">
        <v>18167</v>
      </c>
      <c r="I773" s="1488"/>
      <c r="J773" s="1488"/>
      <c r="K773" s="580" t="s">
        <v>18168</v>
      </c>
    </row>
    <row r="774" spans="2:11" ht="24" x14ac:dyDescent="0.2">
      <c r="B774" s="1512" t="s">
        <v>18084</v>
      </c>
      <c r="C774" s="1484" t="s">
        <v>1209</v>
      </c>
      <c r="D774" s="1484" t="s">
        <v>16350</v>
      </c>
      <c r="E774" s="1485"/>
      <c r="F774" s="1490">
        <v>49923</v>
      </c>
      <c r="G774" s="1487"/>
      <c r="H774" s="1485" t="s">
        <v>18167</v>
      </c>
      <c r="I774" s="1488"/>
      <c r="J774" s="1488"/>
      <c r="K774" s="580" t="s">
        <v>18168</v>
      </c>
    </row>
    <row r="775" spans="2:11" ht="24" x14ac:dyDescent="0.2">
      <c r="B775" s="1512" t="s">
        <v>18084</v>
      </c>
      <c r="C775" s="1484" t="s">
        <v>1209</v>
      </c>
      <c r="D775" s="1484" t="s">
        <v>16350</v>
      </c>
      <c r="E775" s="1485"/>
      <c r="F775" s="1491">
        <v>54228.42</v>
      </c>
      <c r="G775" s="1487"/>
      <c r="H775" s="1485" t="s">
        <v>18167</v>
      </c>
      <c r="I775" s="1488"/>
      <c r="J775" s="1488"/>
      <c r="K775" s="580" t="s">
        <v>18168</v>
      </c>
    </row>
    <row r="776" spans="2:11" ht="24" x14ac:dyDescent="0.2">
      <c r="B776" s="1512" t="s">
        <v>18084</v>
      </c>
      <c r="C776" s="1484" t="s">
        <v>1209</v>
      </c>
      <c r="D776" s="1484" t="s">
        <v>16350</v>
      </c>
      <c r="E776" s="1485"/>
      <c r="F776" s="1490">
        <v>50394</v>
      </c>
      <c r="G776" s="1487"/>
      <c r="H776" s="1485" t="s">
        <v>18167</v>
      </c>
      <c r="I776" s="1488"/>
      <c r="J776" s="1488"/>
      <c r="K776" s="580" t="s">
        <v>18168</v>
      </c>
    </row>
    <row r="777" spans="2:11" ht="24" x14ac:dyDescent="0.2">
      <c r="B777" s="1512" t="s">
        <v>18084</v>
      </c>
      <c r="C777" s="1484" t="s">
        <v>1209</v>
      </c>
      <c r="D777" s="1484" t="s">
        <v>16350</v>
      </c>
      <c r="E777" s="1485"/>
      <c r="F777" s="1490">
        <v>51200</v>
      </c>
      <c r="G777" s="1487"/>
      <c r="H777" s="1485" t="s">
        <v>18167</v>
      </c>
      <c r="I777" s="1488"/>
      <c r="J777" s="1488"/>
      <c r="K777" s="580" t="s">
        <v>18168</v>
      </c>
    </row>
    <row r="778" spans="2:11" ht="24" x14ac:dyDescent="0.2">
      <c r="B778" s="1512" t="s">
        <v>18084</v>
      </c>
      <c r="C778" s="1484" t="s">
        <v>1209</v>
      </c>
      <c r="D778" s="1484" t="s">
        <v>16350</v>
      </c>
      <c r="E778" s="1485"/>
      <c r="F778" s="1490">
        <v>57264.480000000003</v>
      </c>
      <c r="G778" s="1487"/>
      <c r="H778" s="1485" t="s">
        <v>18167</v>
      </c>
      <c r="I778" s="1488"/>
      <c r="J778" s="1488"/>
      <c r="K778" s="580" t="s">
        <v>18168</v>
      </c>
    </row>
    <row r="779" spans="2:11" ht="24" x14ac:dyDescent="0.2">
      <c r="B779" s="1512" t="s">
        <v>18084</v>
      </c>
      <c r="C779" s="1484" t="s">
        <v>1209</v>
      </c>
      <c r="D779" s="1484" t="s">
        <v>16350</v>
      </c>
      <c r="E779" s="1485"/>
      <c r="F779" s="1490">
        <v>37200</v>
      </c>
      <c r="G779" s="1487"/>
      <c r="H779" s="1485" t="s">
        <v>18167</v>
      </c>
      <c r="I779" s="1488"/>
      <c r="J779" s="1488"/>
      <c r="K779" s="580" t="s">
        <v>18168</v>
      </c>
    </row>
    <row r="780" spans="2:11" ht="24" x14ac:dyDescent="0.2">
      <c r="B780" s="1512" t="s">
        <v>18084</v>
      </c>
      <c r="C780" s="1484" t="s">
        <v>1209</v>
      </c>
      <c r="D780" s="1484" t="s">
        <v>16350</v>
      </c>
      <c r="E780" s="1485"/>
      <c r="F780" s="1490">
        <v>52800</v>
      </c>
      <c r="G780" s="1487"/>
      <c r="H780" s="1485" t="s">
        <v>18167</v>
      </c>
      <c r="I780" s="1488"/>
      <c r="J780" s="1488"/>
      <c r="K780" s="580" t="s">
        <v>18168</v>
      </c>
    </row>
    <row r="781" spans="2:11" ht="24" x14ac:dyDescent="0.2">
      <c r="B781" s="1512" t="s">
        <v>18084</v>
      </c>
      <c r="C781" s="1484" t="s">
        <v>1209</v>
      </c>
      <c r="D781" s="1484" t="s">
        <v>16350</v>
      </c>
      <c r="E781" s="1485"/>
      <c r="F781" s="1490">
        <v>52800</v>
      </c>
      <c r="G781" s="1487"/>
      <c r="H781" s="1485" t="s">
        <v>18167</v>
      </c>
      <c r="I781" s="1488"/>
      <c r="J781" s="1488"/>
      <c r="K781" s="580" t="s">
        <v>18168</v>
      </c>
    </row>
    <row r="782" spans="2:11" ht="24" x14ac:dyDescent="0.2">
      <c r="B782" s="1512" t="s">
        <v>18084</v>
      </c>
      <c r="C782" s="1484" t="s">
        <v>1209</v>
      </c>
      <c r="D782" s="1484" t="s">
        <v>16350</v>
      </c>
      <c r="E782" s="1485"/>
      <c r="F782" s="1490">
        <v>52800</v>
      </c>
      <c r="G782" s="1487"/>
      <c r="H782" s="1485" t="s">
        <v>18167</v>
      </c>
      <c r="I782" s="1488"/>
      <c r="J782" s="1488"/>
      <c r="K782" s="580" t="s">
        <v>18168</v>
      </c>
    </row>
    <row r="783" spans="2:11" ht="24" x14ac:dyDescent="0.2">
      <c r="B783" s="1512" t="s">
        <v>18084</v>
      </c>
      <c r="C783" s="1484" t="s">
        <v>1209</v>
      </c>
      <c r="D783" s="1484" t="s">
        <v>16350</v>
      </c>
      <c r="E783" s="1485"/>
      <c r="F783" s="1490">
        <v>52800</v>
      </c>
      <c r="G783" s="1487"/>
      <c r="H783" s="1485" t="s">
        <v>18167</v>
      </c>
      <c r="I783" s="1488"/>
      <c r="J783" s="1488"/>
      <c r="K783" s="580" t="s">
        <v>18168</v>
      </c>
    </row>
    <row r="784" spans="2:11" ht="24" x14ac:dyDescent="0.2">
      <c r="B784" s="1512" t="s">
        <v>18084</v>
      </c>
      <c r="C784" s="1484" t="s">
        <v>1209</v>
      </c>
      <c r="D784" s="1484" t="s">
        <v>16350</v>
      </c>
      <c r="E784" s="1485"/>
      <c r="F784" s="1490">
        <v>52800</v>
      </c>
      <c r="G784" s="1487"/>
      <c r="H784" s="1485" t="s">
        <v>18167</v>
      </c>
      <c r="I784" s="1488"/>
      <c r="J784" s="1488"/>
      <c r="K784" s="580" t="s">
        <v>18168</v>
      </c>
    </row>
    <row r="785" spans="1:11" ht="24" x14ac:dyDescent="0.2">
      <c r="B785" s="1512" t="s">
        <v>18169</v>
      </c>
      <c r="C785" s="1487" t="s">
        <v>16420</v>
      </c>
      <c r="D785" s="1484" t="s">
        <v>16350</v>
      </c>
      <c r="E785" s="1487"/>
      <c r="F785" s="1519">
        <v>96000</v>
      </c>
      <c r="G785" s="1487"/>
      <c r="H785" s="1485" t="s">
        <v>18167</v>
      </c>
      <c r="I785" s="1487"/>
      <c r="J785" s="1487"/>
      <c r="K785" s="580" t="s">
        <v>18168</v>
      </c>
    </row>
    <row r="786" spans="1:11" ht="24" x14ac:dyDescent="0.2">
      <c r="B786" s="1512" t="s">
        <v>18169</v>
      </c>
      <c r="C786" s="1487" t="s">
        <v>16420</v>
      </c>
      <c r="D786" s="1484" t="s">
        <v>16350</v>
      </c>
      <c r="E786" s="1487"/>
      <c r="F786" s="1519">
        <v>84000</v>
      </c>
      <c r="G786" s="1487"/>
      <c r="H786" s="1485" t="s">
        <v>18167</v>
      </c>
      <c r="I786" s="1487"/>
      <c r="J786" s="1487"/>
      <c r="K786" s="580" t="s">
        <v>18168</v>
      </c>
    </row>
    <row r="787" spans="1:11" ht="24" x14ac:dyDescent="0.2">
      <c r="B787" s="1512" t="s">
        <v>18169</v>
      </c>
      <c r="C787" s="1487" t="s">
        <v>16420</v>
      </c>
      <c r="D787" s="1484" t="s">
        <v>16350</v>
      </c>
      <c r="E787" s="1487"/>
      <c r="F787" s="1513">
        <v>115200</v>
      </c>
      <c r="G787" s="1487"/>
      <c r="H787" s="1485" t="s">
        <v>18167</v>
      </c>
      <c r="I787" s="1487"/>
      <c r="J787" s="1487"/>
      <c r="K787" s="580" t="s">
        <v>18168</v>
      </c>
    </row>
    <row r="788" spans="1:11" ht="24" x14ac:dyDescent="0.2">
      <c r="B788" s="1512" t="s">
        <v>18169</v>
      </c>
      <c r="C788" s="1487" t="s">
        <v>16420</v>
      </c>
      <c r="D788" s="1484" t="s">
        <v>16350</v>
      </c>
      <c r="E788" s="1487"/>
      <c r="F788" s="1519">
        <v>120000</v>
      </c>
      <c r="G788" s="1487"/>
      <c r="H788" s="1485" t="s">
        <v>18167</v>
      </c>
      <c r="I788" s="1487"/>
      <c r="J788" s="1487"/>
      <c r="K788" s="580" t="s">
        <v>18168</v>
      </c>
    </row>
    <row r="789" spans="1:11" ht="24" x14ac:dyDescent="0.2">
      <c r="B789" s="1489" t="s">
        <v>18125</v>
      </c>
      <c r="C789" s="1487" t="s">
        <v>1209</v>
      </c>
      <c r="D789" s="1484" t="s">
        <v>16350</v>
      </c>
      <c r="E789" s="1487"/>
      <c r="F789" s="1490">
        <v>121571.04</v>
      </c>
      <c r="G789" s="1487"/>
      <c r="H789" s="1485" t="s">
        <v>18167</v>
      </c>
      <c r="I789" s="1487"/>
      <c r="J789" s="1487"/>
      <c r="K789" s="580" t="s">
        <v>18168</v>
      </c>
    </row>
    <row r="790" spans="1:11" ht="24" x14ac:dyDescent="0.2">
      <c r="B790" s="1520" t="s">
        <v>18115</v>
      </c>
      <c r="C790" s="1487" t="s">
        <v>1209</v>
      </c>
      <c r="D790" s="1484" t="s">
        <v>16350</v>
      </c>
      <c r="E790" s="1487"/>
      <c r="F790" s="1486">
        <v>73000</v>
      </c>
      <c r="G790" s="1487"/>
      <c r="H790" s="1485" t="s">
        <v>18167</v>
      </c>
      <c r="I790" s="1487"/>
      <c r="J790" s="1487"/>
      <c r="K790" s="580" t="s">
        <v>18168</v>
      </c>
    </row>
    <row r="791" spans="1:11" ht="24" x14ac:dyDescent="0.2">
      <c r="B791" s="1520" t="s">
        <v>18119</v>
      </c>
      <c r="C791" s="1487" t="s">
        <v>1209</v>
      </c>
      <c r="D791" s="1484" t="s">
        <v>16350</v>
      </c>
      <c r="E791" s="1487"/>
      <c r="F791" s="1486">
        <v>310000</v>
      </c>
      <c r="G791" s="1487"/>
      <c r="H791" s="1485" t="s">
        <v>18167</v>
      </c>
      <c r="I791" s="1487"/>
      <c r="J791" s="1487"/>
      <c r="K791" s="580" t="s">
        <v>18168</v>
      </c>
    </row>
    <row r="792" spans="1:11" ht="24.75" thickBot="1" x14ac:dyDescent="0.25">
      <c r="B792" s="1496" t="s">
        <v>18170</v>
      </c>
      <c r="C792" s="1497" t="s">
        <v>16586</v>
      </c>
      <c r="D792" s="1497" t="s">
        <v>16350</v>
      </c>
      <c r="E792" s="1500"/>
      <c r="F792" s="1499">
        <v>79352</v>
      </c>
      <c r="G792" s="1500"/>
      <c r="H792" s="1498" t="s">
        <v>18167</v>
      </c>
      <c r="I792" s="1500"/>
      <c r="J792" s="1500"/>
      <c r="K792" s="581" t="s">
        <v>18168</v>
      </c>
    </row>
    <row r="793" spans="1:11" ht="12.75" thickBot="1" x14ac:dyDescent="0.25">
      <c r="B793" s="579" t="s">
        <v>0</v>
      </c>
      <c r="C793" s="1521"/>
      <c r="D793" s="1522"/>
      <c r="E793" s="1521"/>
      <c r="F793" s="1523">
        <f>SUM(F736:F792)</f>
        <v>6745016.9400000004</v>
      </c>
      <c r="G793" s="1521"/>
      <c r="H793" s="1521"/>
      <c r="I793" s="1521"/>
      <c r="J793" s="1521"/>
      <c r="K793" s="1524"/>
    </row>
    <row r="794" spans="1:11" s="1161" customFormat="1" x14ac:dyDescent="0.2">
      <c r="A794" s="2090"/>
      <c r="B794" s="1091"/>
      <c r="C794" s="2040"/>
      <c r="D794" s="2091"/>
      <c r="E794" s="2040"/>
      <c r="F794" s="2092"/>
      <c r="G794" s="2040"/>
      <c r="H794" s="582"/>
      <c r="I794" s="420"/>
      <c r="J794" s="420"/>
      <c r="K794" s="181"/>
    </row>
    <row r="795" spans="1:11" s="1161" customFormat="1" x14ac:dyDescent="0.2">
      <c r="A795" s="2090"/>
      <c r="B795" s="1091"/>
      <c r="C795" s="2040"/>
      <c r="D795" s="2091"/>
      <c r="E795" s="2040"/>
      <c r="F795" s="2092"/>
      <c r="G795" s="2040"/>
      <c r="H795" s="582"/>
      <c r="I795" s="420"/>
      <c r="J795" s="420"/>
      <c r="K795" s="181"/>
    </row>
    <row r="796" spans="1:11" s="1161" customFormat="1" ht="12.75" x14ac:dyDescent="0.2">
      <c r="A796" s="2090"/>
      <c r="B796" s="2087"/>
      <c r="C796" s="2040"/>
      <c r="D796" s="2091"/>
      <c r="E796" s="2040"/>
      <c r="F796" s="2092"/>
      <c r="G796" s="2040"/>
      <c r="H796" s="582"/>
      <c r="I796" s="420"/>
      <c r="J796" s="420"/>
      <c r="K796" s="181"/>
    </row>
    <row r="797" spans="1:11" s="1161" customFormat="1" ht="12.75" x14ac:dyDescent="0.2">
      <c r="A797" s="2090"/>
      <c r="B797" s="2087" t="s">
        <v>16340</v>
      </c>
      <c r="C797" s="586"/>
      <c r="D797" s="584"/>
      <c r="E797" s="420"/>
      <c r="F797" s="1457"/>
      <c r="G797" s="420"/>
      <c r="H797" s="420"/>
      <c r="I797" s="420"/>
      <c r="J797" s="420"/>
      <c r="K797" s="181"/>
    </row>
    <row r="798" spans="1:11" s="1161" customFormat="1" ht="12.75" x14ac:dyDescent="0.2">
      <c r="A798" s="2090"/>
      <c r="B798" s="2089" t="s">
        <v>17970</v>
      </c>
      <c r="C798" s="586"/>
      <c r="D798" s="584"/>
      <c r="E798" s="420"/>
      <c r="F798" s="1457"/>
      <c r="G798" s="420"/>
      <c r="H798" s="420"/>
      <c r="I798" s="420"/>
      <c r="J798" s="420"/>
      <c r="K798" s="181"/>
    </row>
    <row r="799" spans="1:11" s="1161" customFormat="1" ht="13.5" thickBot="1" x14ac:dyDescent="0.25">
      <c r="A799" s="2090"/>
      <c r="B799" s="2089" t="s">
        <v>18171</v>
      </c>
      <c r="C799" s="586"/>
      <c r="D799" s="584"/>
      <c r="E799" s="420"/>
      <c r="F799" s="1457"/>
      <c r="G799" s="420"/>
      <c r="H799" s="420"/>
      <c r="I799" s="420"/>
      <c r="J799" s="420"/>
      <c r="K799" s="181"/>
    </row>
    <row r="800" spans="1:11" ht="36.75" thickBot="1" x14ac:dyDescent="0.25">
      <c r="B800" s="1174" t="s">
        <v>16344</v>
      </c>
      <c r="C800" s="1175" t="s">
        <v>419</v>
      </c>
      <c r="D800" s="1175" t="s">
        <v>420</v>
      </c>
      <c r="E800" s="1176" t="s">
        <v>421</v>
      </c>
      <c r="F800" s="1177" t="s">
        <v>16345</v>
      </c>
      <c r="G800" s="1176" t="s">
        <v>424</v>
      </c>
      <c r="H800" s="1175" t="s">
        <v>16346</v>
      </c>
      <c r="I800" s="1176" t="s">
        <v>423</v>
      </c>
      <c r="J800" s="1176" t="s">
        <v>429</v>
      </c>
      <c r="K800" s="1178" t="s">
        <v>16347</v>
      </c>
    </row>
    <row r="801" spans="2:11" ht="17.25" thickBot="1" x14ac:dyDescent="0.25">
      <c r="B801" s="1527"/>
      <c r="C801" s="1528"/>
      <c r="D801" s="1528"/>
      <c r="E801" s="1527" t="s">
        <v>16348</v>
      </c>
      <c r="F801" s="1528"/>
      <c r="G801" s="1528"/>
      <c r="H801" s="1528"/>
      <c r="I801" s="1528"/>
      <c r="J801" s="1528"/>
      <c r="K801" s="1528"/>
    </row>
    <row r="802" spans="2:11" ht="24" x14ac:dyDescent="0.2">
      <c r="B802" s="256" t="s">
        <v>18172</v>
      </c>
      <c r="C802" s="257" t="s">
        <v>18173</v>
      </c>
      <c r="D802" s="259" t="s">
        <v>18174</v>
      </c>
      <c r="E802" s="1529" t="s">
        <v>18175</v>
      </c>
      <c r="F802" s="1530">
        <v>1281387.04</v>
      </c>
      <c r="G802" s="1531" t="s">
        <v>18176</v>
      </c>
      <c r="H802" s="1532" t="s">
        <v>16667</v>
      </c>
      <c r="I802" s="1533">
        <v>43837</v>
      </c>
      <c r="J802" s="1534"/>
      <c r="K802" s="1535" t="s">
        <v>18177</v>
      </c>
    </row>
    <row r="803" spans="2:11" ht="24" x14ac:dyDescent="0.2">
      <c r="B803" s="256" t="s">
        <v>18178</v>
      </c>
      <c r="C803" s="257" t="s">
        <v>16502</v>
      </c>
      <c r="D803" s="259" t="s">
        <v>18174</v>
      </c>
      <c r="E803" s="1529" t="s">
        <v>18179</v>
      </c>
      <c r="F803" s="1530">
        <v>7193147.4400000004</v>
      </c>
      <c r="G803" s="1531" t="s">
        <v>18180</v>
      </c>
      <c r="H803" s="1532" t="s">
        <v>16667</v>
      </c>
      <c r="I803" s="1533">
        <v>43525</v>
      </c>
      <c r="J803" s="1533">
        <v>44256</v>
      </c>
      <c r="K803" s="1536"/>
    </row>
    <row r="804" spans="2:11" ht="24" x14ac:dyDescent="0.2">
      <c r="B804" s="256" t="s">
        <v>18181</v>
      </c>
      <c r="C804" s="257" t="s">
        <v>16369</v>
      </c>
      <c r="D804" s="259" t="s">
        <v>18174</v>
      </c>
      <c r="E804" s="1529" t="s">
        <v>18182</v>
      </c>
      <c r="F804" s="1530">
        <v>12215</v>
      </c>
      <c r="G804" s="1531" t="s">
        <v>18183</v>
      </c>
      <c r="H804" s="1532" t="s">
        <v>16667</v>
      </c>
      <c r="I804" s="1533">
        <v>43781</v>
      </c>
      <c r="J804" s="1533">
        <v>44925</v>
      </c>
      <c r="K804" s="1537" t="s">
        <v>18184</v>
      </c>
    </row>
    <row r="805" spans="2:11" ht="36" x14ac:dyDescent="0.2">
      <c r="B805" s="256" t="s">
        <v>18185</v>
      </c>
      <c r="C805" s="257" t="s">
        <v>16369</v>
      </c>
      <c r="D805" s="259" t="s">
        <v>18174</v>
      </c>
      <c r="E805" s="1529" t="s">
        <v>18186</v>
      </c>
      <c r="F805" s="1530">
        <v>8384</v>
      </c>
      <c r="G805" s="1531" t="s">
        <v>18187</v>
      </c>
      <c r="H805" s="1532" t="s">
        <v>16667</v>
      </c>
      <c r="I805" s="1533">
        <v>43630</v>
      </c>
      <c r="J805" s="1533">
        <v>44135</v>
      </c>
      <c r="K805" s="1537" t="s">
        <v>18184</v>
      </c>
    </row>
    <row r="806" spans="2:11" ht="24" x14ac:dyDescent="0.2">
      <c r="B806" s="256" t="s">
        <v>18188</v>
      </c>
      <c r="C806" s="257" t="s">
        <v>16369</v>
      </c>
      <c r="D806" s="259" t="s">
        <v>18174</v>
      </c>
      <c r="E806" s="1529" t="s">
        <v>18186</v>
      </c>
      <c r="F806" s="1530">
        <v>1753</v>
      </c>
      <c r="G806" s="1531" t="s">
        <v>18187</v>
      </c>
      <c r="H806" s="1532" t="s">
        <v>16667</v>
      </c>
      <c r="I806" s="1533">
        <v>43630</v>
      </c>
      <c r="J806" s="1533">
        <v>44135</v>
      </c>
      <c r="K806" s="1537" t="s">
        <v>18184</v>
      </c>
    </row>
    <row r="807" spans="2:11" ht="24" x14ac:dyDescent="0.2">
      <c r="B807" s="256" t="s">
        <v>18189</v>
      </c>
      <c r="C807" s="257" t="s">
        <v>16369</v>
      </c>
      <c r="D807" s="259" t="s">
        <v>18174</v>
      </c>
      <c r="E807" s="1529" t="s">
        <v>18186</v>
      </c>
      <c r="F807" s="1530">
        <v>1597.95</v>
      </c>
      <c r="G807" s="1531" t="s">
        <v>18190</v>
      </c>
      <c r="H807" s="1532" t="s">
        <v>16667</v>
      </c>
      <c r="I807" s="1533">
        <v>43634</v>
      </c>
      <c r="J807" s="1533">
        <v>44135</v>
      </c>
      <c r="K807" s="1537" t="s">
        <v>18184</v>
      </c>
    </row>
    <row r="808" spans="2:11" ht="36" x14ac:dyDescent="0.2">
      <c r="B808" s="256" t="s">
        <v>18191</v>
      </c>
      <c r="C808" s="257" t="s">
        <v>16369</v>
      </c>
      <c r="D808" s="259" t="s">
        <v>18174</v>
      </c>
      <c r="E808" s="1529" t="s">
        <v>18186</v>
      </c>
      <c r="F808" s="1530">
        <v>22689.759999999998</v>
      </c>
      <c r="G808" s="1531" t="s">
        <v>18192</v>
      </c>
      <c r="H808" s="1532" t="s">
        <v>16667</v>
      </c>
      <c r="I808" s="1533">
        <v>43637</v>
      </c>
      <c r="J808" s="1533">
        <v>44135</v>
      </c>
      <c r="K808" s="1537" t="s">
        <v>18184</v>
      </c>
    </row>
    <row r="809" spans="2:11" ht="48" x14ac:dyDescent="0.2">
      <c r="B809" s="256" t="s">
        <v>18193</v>
      </c>
      <c r="C809" s="257" t="s">
        <v>16369</v>
      </c>
      <c r="D809" s="259" t="s">
        <v>18174</v>
      </c>
      <c r="E809" s="1529" t="s">
        <v>18194</v>
      </c>
      <c r="F809" s="1530">
        <v>15000</v>
      </c>
      <c r="G809" s="1531" t="s">
        <v>18195</v>
      </c>
      <c r="H809" s="1532" t="s">
        <v>16667</v>
      </c>
      <c r="I809" s="1533">
        <v>43642</v>
      </c>
      <c r="J809" s="1533">
        <v>44738</v>
      </c>
      <c r="K809" s="1537" t="s">
        <v>18184</v>
      </c>
    </row>
    <row r="810" spans="2:11" ht="24" x14ac:dyDescent="0.2">
      <c r="B810" s="256" t="s">
        <v>18196</v>
      </c>
      <c r="C810" s="257" t="s">
        <v>16369</v>
      </c>
      <c r="D810" s="259" t="s">
        <v>18174</v>
      </c>
      <c r="E810" s="1529" t="s">
        <v>18197</v>
      </c>
      <c r="F810" s="1530">
        <v>4000</v>
      </c>
      <c r="G810" s="1531" t="s">
        <v>18198</v>
      </c>
      <c r="H810" s="1532" t="s">
        <v>16667</v>
      </c>
      <c r="I810" s="1533">
        <v>43697</v>
      </c>
      <c r="J810" s="1533">
        <v>44196</v>
      </c>
      <c r="K810" s="1537" t="s">
        <v>18184</v>
      </c>
    </row>
    <row r="811" spans="2:11" ht="48" x14ac:dyDescent="0.2">
      <c r="B811" s="256" t="s">
        <v>18199</v>
      </c>
      <c r="C811" s="257" t="s">
        <v>1209</v>
      </c>
      <c r="D811" s="259" t="s">
        <v>18174</v>
      </c>
      <c r="E811" s="1529" t="s">
        <v>18200</v>
      </c>
      <c r="F811" s="1530">
        <v>97200</v>
      </c>
      <c r="G811" s="1531" t="s">
        <v>18201</v>
      </c>
      <c r="H811" s="1532" t="s">
        <v>16667</v>
      </c>
      <c r="I811" s="1533">
        <v>43710</v>
      </c>
      <c r="J811" s="1533">
        <v>44811</v>
      </c>
      <c r="K811" s="1536"/>
    </row>
    <row r="812" spans="2:11" ht="48" x14ac:dyDescent="0.2">
      <c r="B812" s="256" t="s">
        <v>18202</v>
      </c>
      <c r="C812" s="257" t="s">
        <v>16369</v>
      </c>
      <c r="D812" s="259" t="s">
        <v>18174</v>
      </c>
      <c r="E812" s="1529" t="s">
        <v>18200</v>
      </c>
      <c r="F812" s="1530">
        <v>544231.09</v>
      </c>
      <c r="G812" s="1531" t="s">
        <v>18203</v>
      </c>
      <c r="H812" s="1532" t="s">
        <v>16667</v>
      </c>
      <c r="I812" s="1533">
        <v>43741</v>
      </c>
      <c r="J812" s="1533">
        <v>44316</v>
      </c>
      <c r="K812" s="1536"/>
    </row>
    <row r="813" spans="2:11" ht="48" x14ac:dyDescent="0.2">
      <c r="B813" s="256" t="s">
        <v>18204</v>
      </c>
      <c r="C813" s="257" t="s">
        <v>1209</v>
      </c>
      <c r="D813" s="259" t="s">
        <v>18174</v>
      </c>
      <c r="E813" s="1529" t="s">
        <v>18205</v>
      </c>
      <c r="F813" s="1530">
        <v>28320</v>
      </c>
      <c r="G813" s="1531" t="s">
        <v>18206</v>
      </c>
      <c r="H813" s="1532" t="s">
        <v>16667</v>
      </c>
      <c r="I813" s="1533">
        <v>43780</v>
      </c>
      <c r="J813" s="1533">
        <v>44146</v>
      </c>
      <c r="K813" s="1536"/>
    </row>
    <row r="814" spans="2:11" ht="24" x14ac:dyDescent="0.2">
      <c r="B814" s="256" t="s">
        <v>18207</v>
      </c>
      <c r="C814" s="257" t="s">
        <v>1209</v>
      </c>
      <c r="D814" s="259" t="s">
        <v>18174</v>
      </c>
      <c r="E814" s="1529" t="s">
        <v>18208</v>
      </c>
      <c r="F814" s="1530">
        <v>74800</v>
      </c>
      <c r="G814" s="1531" t="s">
        <v>18195</v>
      </c>
      <c r="H814" s="1532" t="s">
        <v>16667</v>
      </c>
      <c r="I814" s="1533">
        <v>43802</v>
      </c>
      <c r="J814" s="1533">
        <v>44168</v>
      </c>
      <c r="K814" s="1536"/>
    </row>
    <row r="815" spans="2:11" ht="24" x14ac:dyDescent="0.2">
      <c r="B815" s="256" t="s">
        <v>18209</v>
      </c>
      <c r="C815" s="257" t="s">
        <v>16369</v>
      </c>
      <c r="D815" s="259" t="s">
        <v>18174</v>
      </c>
      <c r="E815" s="1529" t="s">
        <v>18205</v>
      </c>
      <c r="F815" s="1530">
        <v>224000</v>
      </c>
      <c r="G815" s="1531" t="s">
        <v>18210</v>
      </c>
      <c r="H815" s="1532" t="s">
        <v>16667</v>
      </c>
      <c r="I815" s="1533">
        <v>43817</v>
      </c>
      <c r="J815" s="1533">
        <v>44190</v>
      </c>
      <c r="K815" s="1536"/>
    </row>
    <row r="816" spans="2:11" ht="24" x14ac:dyDescent="0.2">
      <c r="B816" s="256" t="s">
        <v>18211</v>
      </c>
      <c r="C816" s="257" t="s">
        <v>1209</v>
      </c>
      <c r="D816" s="259" t="s">
        <v>18174</v>
      </c>
      <c r="E816" s="1529" t="s">
        <v>18212</v>
      </c>
      <c r="F816" s="1530">
        <v>83172</v>
      </c>
      <c r="G816" s="1531" t="s">
        <v>18213</v>
      </c>
      <c r="H816" s="1532" t="s">
        <v>16667</v>
      </c>
      <c r="I816" s="1533">
        <v>43552</v>
      </c>
      <c r="J816" s="1533">
        <v>44196</v>
      </c>
      <c r="K816" s="1536"/>
    </row>
    <row r="817" spans="2:11" ht="36" x14ac:dyDescent="0.2">
      <c r="B817" s="256" t="s">
        <v>18214</v>
      </c>
      <c r="C817" s="259" t="s">
        <v>16369</v>
      </c>
      <c r="D817" s="259" t="s">
        <v>18174</v>
      </c>
      <c r="E817" s="259" t="s">
        <v>18215</v>
      </c>
      <c r="F817" s="1538">
        <v>627960</v>
      </c>
      <c r="G817" s="259" t="s">
        <v>18216</v>
      </c>
      <c r="H817" s="1532" t="s">
        <v>16667</v>
      </c>
      <c r="I817" s="1539">
        <v>43641</v>
      </c>
      <c r="J817" s="1539">
        <v>44737</v>
      </c>
      <c r="K817" s="1536"/>
    </row>
    <row r="818" spans="2:11" ht="60.75" thickBot="1" x14ac:dyDescent="0.25">
      <c r="B818" s="256" t="s">
        <v>18217</v>
      </c>
      <c r="C818" s="259" t="s">
        <v>16502</v>
      </c>
      <c r="D818" s="259" t="s">
        <v>18174</v>
      </c>
      <c r="E818" s="259" t="s">
        <v>18186</v>
      </c>
      <c r="F818" s="1538">
        <v>598581.92000000004</v>
      </c>
      <c r="G818" s="259" t="s">
        <v>18218</v>
      </c>
      <c r="H818" s="1532" t="s">
        <v>16667</v>
      </c>
      <c r="I818" s="1539">
        <v>43796</v>
      </c>
      <c r="J818" s="1539">
        <v>44527</v>
      </c>
      <c r="K818" s="1536"/>
    </row>
    <row r="819" spans="2:11" ht="17.25" thickBot="1" x14ac:dyDescent="0.25">
      <c r="B819" s="1527"/>
      <c r="C819" s="1528"/>
      <c r="D819" s="1528"/>
      <c r="E819" s="1527" t="s">
        <v>17253</v>
      </c>
      <c r="F819" s="1528"/>
      <c r="G819" s="1528"/>
      <c r="H819" s="1528"/>
      <c r="I819" s="1528"/>
      <c r="J819" s="1528"/>
      <c r="K819" s="1528"/>
    </row>
    <row r="820" spans="2:11" ht="24" x14ac:dyDescent="0.2">
      <c r="B820" s="256" t="s">
        <v>18219</v>
      </c>
      <c r="C820" s="259" t="s">
        <v>1209</v>
      </c>
      <c r="D820" s="259" t="s">
        <v>18174</v>
      </c>
      <c r="E820" s="259" t="s">
        <v>18220</v>
      </c>
      <c r="F820" s="1538">
        <v>156221</v>
      </c>
      <c r="G820" s="259" t="s">
        <v>18221</v>
      </c>
      <c r="H820" s="1532" t="s">
        <v>16667</v>
      </c>
      <c r="I820" s="1539">
        <v>43840</v>
      </c>
      <c r="J820" s="1539">
        <v>44197</v>
      </c>
      <c r="K820" s="1536"/>
    </row>
    <row r="821" spans="2:11" ht="24" x14ac:dyDescent="0.2">
      <c r="B821" s="256" t="s">
        <v>18222</v>
      </c>
      <c r="C821" s="259" t="s">
        <v>16586</v>
      </c>
      <c r="D821" s="259" t="s">
        <v>16586</v>
      </c>
      <c r="E821" s="259" t="s">
        <v>18215</v>
      </c>
      <c r="F821" s="1538">
        <v>59000</v>
      </c>
      <c r="G821" s="259" t="s">
        <v>18223</v>
      </c>
      <c r="H821" s="1532" t="s">
        <v>16667</v>
      </c>
      <c r="I821" s="1539">
        <v>43854</v>
      </c>
      <c r="J821" s="1539">
        <v>44220</v>
      </c>
      <c r="K821" s="1536"/>
    </row>
    <row r="822" spans="2:11" ht="24" x14ac:dyDescent="0.2">
      <c r="B822" s="256" t="s">
        <v>18224</v>
      </c>
      <c r="C822" s="259" t="s">
        <v>1209</v>
      </c>
      <c r="D822" s="259" t="s">
        <v>18174</v>
      </c>
      <c r="E822" s="259" t="s">
        <v>18225</v>
      </c>
      <c r="F822" s="1538">
        <v>50912.6</v>
      </c>
      <c r="G822" s="259" t="s">
        <v>18226</v>
      </c>
      <c r="H822" s="1532" t="s">
        <v>16667</v>
      </c>
      <c r="I822" s="1539">
        <v>43858</v>
      </c>
      <c r="J822" s="1539">
        <v>44165</v>
      </c>
      <c r="K822" s="1536"/>
    </row>
    <row r="823" spans="2:11" ht="24" x14ac:dyDescent="0.2">
      <c r="B823" s="256" t="s">
        <v>18227</v>
      </c>
      <c r="C823" s="259" t="s">
        <v>1209</v>
      </c>
      <c r="D823" s="259" t="s">
        <v>18174</v>
      </c>
      <c r="E823" s="259" t="s">
        <v>18228</v>
      </c>
      <c r="F823" s="1538">
        <v>92000</v>
      </c>
      <c r="G823" s="259" t="s">
        <v>18195</v>
      </c>
      <c r="H823" s="1532" t="s">
        <v>16667</v>
      </c>
      <c r="I823" s="1539">
        <v>43874</v>
      </c>
      <c r="J823" s="1539">
        <v>44134</v>
      </c>
      <c r="K823" s="1536"/>
    </row>
    <row r="824" spans="2:11" ht="24" x14ac:dyDescent="0.2">
      <c r="B824" s="256" t="s">
        <v>18229</v>
      </c>
      <c r="C824" s="259" t="s">
        <v>1209</v>
      </c>
      <c r="D824" s="259" t="s">
        <v>18174</v>
      </c>
      <c r="E824" s="259" t="s">
        <v>18230</v>
      </c>
      <c r="F824" s="1538">
        <v>99999.99</v>
      </c>
      <c r="G824" s="259" t="s">
        <v>18231</v>
      </c>
      <c r="H824" s="1532" t="s">
        <v>16667</v>
      </c>
      <c r="I824" s="1539">
        <v>43874</v>
      </c>
      <c r="J824" s="1539">
        <v>44196</v>
      </c>
      <c r="K824" s="1536"/>
    </row>
    <row r="825" spans="2:11" ht="36" x14ac:dyDescent="0.2">
      <c r="B825" s="256" t="s">
        <v>18232</v>
      </c>
      <c r="C825" s="259" t="s">
        <v>1209</v>
      </c>
      <c r="D825" s="259" t="s">
        <v>18174</v>
      </c>
      <c r="E825" s="259" t="s">
        <v>18233</v>
      </c>
      <c r="F825" s="1538">
        <v>127102.95</v>
      </c>
      <c r="G825" s="259" t="s">
        <v>18234</v>
      </c>
      <c r="H825" s="1532" t="s">
        <v>16667</v>
      </c>
      <c r="I825" s="1539">
        <v>43861</v>
      </c>
      <c r="J825" s="1539">
        <v>44227</v>
      </c>
      <c r="K825" s="1536"/>
    </row>
    <row r="826" spans="2:11" ht="24" x14ac:dyDescent="0.2">
      <c r="B826" s="256" t="s">
        <v>18235</v>
      </c>
      <c r="C826" s="259" t="s">
        <v>16502</v>
      </c>
      <c r="D826" s="259" t="s">
        <v>18174</v>
      </c>
      <c r="E826" s="259" t="s">
        <v>434</v>
      </c>
      <c r="F826" s="1538">
        <v>3306875.76</v>
      </c>
      <c r="G826" s="259" t="s">
        <v>18236</v>
      </c>
      <c r="H826" s="1532" t="s">
        <v>16667</v>
      </c>
      <c r="I826" s="1539">
        <v>43873</v>
      </c>
      <c r="J826" s="1539">
        <v>44604</v>
      </c>
      <c r="K826" s="1536"/>
    </row>
    <row r="827" spans="2:11" ht="48" x14ac:dyDescent="0.2">
      <c r="B827" s="256" t="s">
        <v>18237</v>
      </c>
      <c r="C827" s="259" t="s">
        <v>1209</v>
      </c>
      <c r="D827" s="259" t="s">
        <v>18174</v>
      </c>
      <c r="E827" s="259" t="s">
        <v>18238</v>
      </c>
      <c r="F827" s="1538">
        <v>36000</v>
      </c>
      <c r="G827" s="259" t="s">
        <v>18239</v>
      </c>
      <c r="H827" s="1532" t="s">
        <v>16667</v>
      </c>
      <c r="I827" s="1539">
        <v>43879</v>
      </c>
      <c r="J827" s="1539">
        <v>44316</v>
      </c>
      <c r="K827" s="1536"/>
    </row>
    <row r="828" spans="2:11" ht="36" x14ac:dyDescent="0.2">
      <c r="B828" s="256" t="s">
        <v>18240</v>
      </c>
      <c r="C828" s="259" t="s">
        <v>1209</v>
      </c>
      <c r="D828" s="259" t="s">
        <v>18174</v>
      </c>
      <c r="E828" s="259" t="s">
        <v>18241</v>
      </c>
      <c r="F828" s="1538">
        <v>12000</v>
      </c>
      <c r="G828" s="259" t="s">
        <v>18242</v>
      </c>
      <c r="H828" s="1532" t="s">
        <v>16667</v>
      </c>
      <c r="I828" s="1539">
        <v>43880</v>
      </c>
      <c r="J828" s="1539">
        <v>44195</v>
      </c>
      <c r="K828" s="1536"/>
    </row>
    <row r="829" spans="2:11" ht="24" x14ac:dyDescent="0.2">
      <c r="B829" s="256" t="s">
        <v>18243</v>
      </c>
      <c r="C829" s="259" t="s">
        <v>16420</v>
      </c>
      <c r="D829" s="259" t="s">
        <v>18174</v>
      </c>
      <c r="E829" s="259" t="s">
        <v>18244</v>
      </c>
      <c r="F829" s="1538">
        <v>599000</v>
      </c>
      <c r="G829" s="259" t="s">
        <v>18245</v>
      </c>
      <c r="H829" s="1532" t="s">
        <v>16667</v>
      </c>
      <c r="I829" s="1539">
        <v>43998</v>
      </c>
      <c r="J829" s="1539">
        <v>44179</v>
      </c>
      <c r="K829" s="1536"/>
    </row>
    <row r="830" spans="2:11" ht="24" x14ac:dyDescent="0.2">
      <c r="B830" s="256" t="s">
        <v>18211</v>
      </c>
      <c r="C830" s="259" t="s">
        <v>1209</v>
      </c>
      <c r="D830" s="259" t="s">
        <v>18174</v>
      </c>
      <c r="E830" s="259" t="s">
        <v>18244</v>
      </c>
      <c r="F830" s="1538">
        <v>91392</v>
      </c>
      <c r="G830" s="259" t="s">
        <v>18246</v>
      </c>
      <c r="H830" s="1532" t="s">
        <v>16667</v>
      </c>
      <c r="I830" s="1539">
        <v>43998</v>
      </c>
      <c r="J830" s="1539">
        <v>44561</v>
      </c>
      <c r="K830" s="1536"/>
    </row>
    <row r="831" spans="2:11" ht="36" x14ac:dyDescent="0.2">
      <c r="B831" s="256" t="s">
        <v>18247</v>
      </c>
      <c r="C831" s="259" t="s">
        <v>1209</v>
      </c>
      <c r="D831" s="259" t="s">
        <v>18174</v>
      </c>
      <c r="E831" s="259" t="s">
        <v>18248</v>
      </c>
      <c r="F831" s="1538">
        <v>398000</v>
      </c>
      <c r="G831" s="259" t="s">
        <v>18249</v>
      </c>
      <c r="H831" s="1532" t="s">
        <v>16667</v>
      </c>
      <c r="I831" s="1539">
        <v>44065</v>
      </c>
      <c r="J831" s="1539">
        <v>44246</v>
      </c>
      <c r="K831" s="1536"/>
    </row>
    <row r="832" spans="2:11" ht="36" x14ac:dyDescent="0.2">
      <c r="B832" s="256" t="s">
        <v>18250</v>
      </c>
      <c r="C832" s="259" t="s">
        <v>16502</v>
      </c>
      <c r="D832" s="259" t="s">
        <v>18174</v>
      </c>
      <c r="E832" s="259" t="s">
        <v>18251</v>
      </c>
      <c r="F832" s="1538">
        <v>650502</v>
      </c>
      <c r="G832" s="259" t="s">
        <v>18252</v>
      </c>
      <c r="H832" s="1532" t="s">
        <v>16667</v>
      </c>
      <c r="I832" s="1539">
        <v>44078</v>
      </c>
      <c r="J832" s="1539">
        <v>44228</v>
      </c>
      <c r="K832" s="1536"/>
    </row>
    <row r="833" spans="2:11" ht="36" x14ac:dyDescent="0.2">
      <c r="B833" s="256" t="s">
        <v>18253</v>
      </c>
      <c r="C833" s="259" t="s">
        <v>16420</v>
      </c>
      <c r="D833" s="259" t="s">
        <v>18174</v>
      </c>
      <c r="E833" s="259" t="s">
        <v>18254</v>
      </c>
      <c r="F833" s="1538">
        <v>66000</v>
      </c>
      <c r="G833" s="259" t="s">
        <v>18255</v>
      </c>
      <c r="H833" s="1532" t="s">
        <v>16667</v>
      </c>
      <c r="I833" s="1539">
        <v>44079</v>
      </c>
      <c r="J833" s="1539">
        <v>44444</v>
      </c>
      <c r="K833" s="1536"/>
    </row>
    <row r="834" spans="2:11" ht="24" x14ac:dyDescent="0.2">
      <c r="B834" s="256" t="s">
        <v>18256</v>
      </c>
      <c r="C834" s="259" t="s">
        <v>16420</v>
      </c>
      <c r="D834" s="259" t="s">
        <v>18174</v>
      </c>
      <c r="E834" s="259" t="s">
        <v>18257</v>
      </c>
      <c r="F834" s="1538">
        <v>1239000</v>
      </c>
      <c r="G834" s="259" t="s">
        <v>18258</v>
      </c>
      <c r="H834" s="1532" t="s">
        <v>16667</v>
      </c>
      <c r="I834" s="1539">
        <v>43069</v>
      </c>
      <c r="J834" s="1539">
        <v>44165</v>
      </c>
      <c r="K834" s="1536"/>
    </row>
    <row r="835" spans="2:11" ht="48" x14ac:dyDescent="0.2">
      <c r="B835" s="256" t="s">
        <v>18259</v>
      </c>
      <c r="C835" s="259" t="s">
        <v>1209</v>
      </c>
      <c r="D835" s="259" t="s">
        <v>18174</v>
      </c>
      <c r="E835" s="259" t="s">
        <v>18260</v>
      </c>
      <c r="F835" s="1538">
        <v>82000</v>
      </c>
      <c r="G835" s="259" t="s">
        <v>18249</v>
      </c>
      <c r="H835" s="1532" t="s">
        <v>16667</v>
      </c>
      <c r="I835" s="1539">
        <v>43865</v>
      </c>
      <c r="J835" s="1539">
        <v>44196</v>
      </c>
      <c r="K835" s="1536"/>
    </row>
    <row r="836" spans="2:11" ht="36" x14ac:dyDescent="0.2">
      <c r="B836" s="256" t="s">
        <v>18261</v>
      </c>
      <c r="C836" s="259" t="s">
        <v>16369</v>
      </c>
      <c r="D836" s="259" t="s">
        <v>18174</v>
      </c>
      <c r="E836" s="259" t="s">
        <v>18262</v>
      </c>
      <c r="F836" s="1538">
        <v>1965713.92</v>
      </c>
      <c r="G836" s="259"/>
      <c r="H836" s="259" t="s">
        <v>18263</v>
      </c>
      <c r="I836" s="1539"/>
      <c r="J836" s="1539"/>
      <c r="K836" s="1536"/>
    </row>
    <row r="837" spans="2:11" ht="36" x14ac:dyDescent="0.2">
      <c r="B837" s="256" t="s">
        <v>18264</v>
      </c>
      <c r="C837" s="259" t="s">
        <v>16369</v>
      </c>
      <c r="D837" s="259" t="s">
        <v>18174</v>
      </c>
      <c r="E837" s="259" t="s">
        <v>18265</v>
      </c>
      <c r="F837" s="1538">
        <v>2152320</v>
      </c>
      <c r="G837" s="259"/>
      <c r="H837" s="259" t="s">
        <v>18263</v>
      </c>
      <c r="I837" s="1539"/>
      <c r="J837" s="1539"/>
      <c r="K837" s="1536"/>
    </row>
    <row r="838" spans="2:11" ht="36" x14ac:dyDescent="0.2">
      <c r="B838" s="256" t="s">
        <v>18266</v>
      </c>
      <c r="C838" s="259" t="s">
        <v>16502</v>
      </c>
      <c r="D838" s="259" t="s">
        <v>18174</v>
      </c>
      <c r="E838" s="259" t="s">
        <v>18265</v>
      </c>
      <c r="F838" s="1538">
        <v>503505.3</v>
      </c>
      <c r="G838" s="259"/>
      <c r="H838" s="259" t="s">
        <v>18267</v>
      </c>
      <c r="I838" s="1539"/>
      <c r="J838" s="1539"/>
      <c r="K838" s="1536"/>
    </row>
    <row r="839" spans="2:11" ht="36" x14ac:dyDescent="0.2">
      <c r="B839" s="256" t="s">
        <v>18268</v>
      </c>
      <c r="C839" s="259" t="s">
        <v>16502</v>
      </c>
      <c r="D839" s="259" t="s">
        <v>18174</v>
      </c>
      <c r="E839" s="259" t="s">
        <v>18269</v>
      </c>
      <c r="F839" s="1538">
        <v>22070298.199999999</v>
      </c>
      <c r="G839" s="259"/>
      <c r="H839" s="259" t="s">
        <v>18267</v>
      </c>
      <c r="I839" s="1539"/>
      <c r="J839" s="1539"/>
      <c r="K839" s="1536"/>
    </row>
    <row r="840" spans="2:11" ht="36" x14ac:dyDescent="0.2">
      <c r="B840" s="256" t="s">
        <v>18270</v>
      </c>
      <c r="C840" s="259" t="s">
        <v>1209</v>
      </c>
      <c r="D840" s="259" t="s">
        <v>18174</v>
      </c>
      <c r="E840" s="259" t="s">
        <v>18271</v>
      </c>
      <c r="F840" s="1538">
        <v>67600</v>
      </c>
      <c r="G840" s="259"/>
      <c r="H840" s="1532" t="s">
        <v>16393</v>
      </c>
      <c r="I840" s="1539"/>
      <c r="J840" s="1539"/>
      <c r="K840" s="1536"/>
    </row>
    <row r="841" spans="2:11" ht="36" x14ac:dyDescent="0.2">
      <c r="B841" s="256" t="s">
        <v>18272</v>
      </c>
      <c r="C841" s="259" t="s">
        <v>16369</v>
      </c>
      <c r="D841" s="259" t="s">
        <v>18174</v>
      </c>
      <c r="E841" s="259" t="s">
        <v>18244</v>
      </c>
      <c r="F841" s="1538">
        <v>1109373</v>
      </c>
      <c r="G841" s="259"/>
      <c r="H841" s="259" t="s">
        <v>18273</v>
      </c>
      <c r="I841" s="1539"/>
      <c r="J841" s="1539"/>
      <c r="K841" s="1536"/>
    </row>
    <row r="842" spans="2:11" ht="24" x14ac:dyDescent="0.2">
      <c r="B842" s="256" t="s">
        <v>18274</v>
      </c>
      <c r="C842" s="259" t="s">
        <v>16502</v>
      </c>
      <c r="D842" s="259" t="s">
        <v>18174</v>
      </c>
      <c r="E842" s="259" t="s">
        <v>18244</v>
      </c>
      <c r="F842" s="1538">
        <v>773820</v>
      </c>
      <c r="G842" s="259"/>
      <c r="H842" s="1532" t="s">
        <v>17635</v>
      </c>
      <c r="I842" s="1539"/>
      <c r="J842" s="1539"/>
      <c r="K842" s="1536"/>
    </row>
    <row r="843" spans="2:11" ht="76.5" customHeight="1" x14ac:dyDescent="0.2">
      <c r="B843" s="256" t="s">
        <v>18275</v>
      </c>
      <c r="C843" s="259" t="s">
        <v>18276</v>
      </c>
      <c r="D843" s="259" t="s">
        <v>18277</v>
      </c>
      <c r="E843" s="259" t="s">
        <v>18278</v>
      </c>
      <c r="F843" s="1540">
        <v>58414.720000000001</v>
      </c>
      <c r="G843" s="259" t="s">
        <v>18279</v>
      </c>
      <c r="H843" s="259" t="s">
        <v>18280</v>
      </c>
      <c r="I843" s="1536"/>
      <c r="J843" s="1536"/>
      <c r="K843" s="1536"/>
    </row>
    <row r="844" spans="2:11" ht="76.5" customHeight="1" x14ac:dyDescent="0.2">
      <c r="B844" s="256" t="s">
        <v>18281</v>
      </c>
      <c r="C844" s="259" t="s">
        <v>18276</v>
      </c>
      <c r="D844" s="259" t="s">
        <v>18277</v>
      </c>
      <c r="E844" s="259" t="s">
        <v>18282</v>
      </c>
      <c r="F844" s="1540">
        <v>98360.320000000007</v>
      </c>
      <c r="G844" s="259" t="s">
        <v>18283</v>
      </c>
      <c r="H844" s="259" t="s">
        <v>18284</v>
      </c>
      <c r="I844" s="1536"/>
      <c r="J844" s="1536"/>
      <c r="K844" s="1536"/>
    </row>
    <row r="845" spans="2:11" ht="82.5" customHeight="1" x14ac:dyDescent="0.2">
      <c r="B845" s="256" t="s">
        <v>18285</v>
      </c>
      <c r="C845" s="259" t="s">
        <v>18276</v>
      </c>
      <c r="D845" s="259" t="s">
        <v>18286</v>
      </c>
      <c r="E845" s="259" t="s">
        <v>18287</v>
      </c>
      <c r="F845" s="1541">
        <v>20667.580000000002</v>
      </c>
      <c r="G845" s="259" t="s">
        <v>18288</v>
      </c>
      <c r="H845" s="259" t="s">
        <v>18289</v>
      </c>
      <c r="I845" s="1536"/>
      <c r="J845" s="1536"/>
      <c r="K845" s="1536"/>
    </row>
    <row r="846" spans="2:11" ht="72" x14ac:dyDescent="0.2">
      <c r="B846" s="256" t="s">
        <v>18290</v>
      </c>
      <c r="C846" s="259" t="s">
        <v>18276</v>
      </c>
      <c r="D846" s="259" t="s">
        <v>18291</v>
      </c>
      <c r="E846" s="259" t="s">
        <v>18292</v>
      </c>
      <c r="F846" s="1540">
        <v>32462.98</v>
      </c>
      <c r="G846" s="259" t="s">
        <v>18293</v>
      </c>
      <c r="H846" s="259" t="s">
        <v>18280</v>
      </c>
      <c r="I846" s="1536"/>
      <c r="J846" s="1536"/>
      <c r="K846" s="1536"/>
    </row>
    <row r="847" spans="2:11" ht="108" x14ac:dyDescent="0.2">
      <c r="B847" s="256" t="s">
        <v>18294</v>
      </c>
      <c r="C847" s="259" t="s">
        <v>18276</v>
      </c>
      <c r="D847" s="259" t="s">
        <v>18286</v>
      </c>
      <c r="E847" s="259" t="s">
        <v>18295</v>
      </c>
      <c r="F847" s="1541">
        <v>26949.41</v>
      </c>
      <c r="G847" s="259" t="s">
        <v>18296</v>
      </c>
      <c r="H847" s="259" t="s">
        <v>18297</v>
      </c>
      <c r="I847" s="1536"/>
      <c r="J847" s="1536"/>
      <c r="K847" s="1536"/>
    </row>
    <row r="848" spans="2:11" ht="72" x14ac:dyDescent="0.2">
      <c r="B848" s="256" t="s">
        <v>18298</v>
      </c>
      <c r="C848" s="259" t="s">
        <v>18276</v>
      </c>
      <c r="D848" s="259" t="s">
        <v>18286</v>
      </c>
      <c r="E848" s="259" t="s">
        <v>18299</v>
      </c>
      <c r="F848" s="1540">
        <v>27388.27</v>
      </c>
      <c r="G848" s="259" t="s">
        <v>18300</v>
      </c>
      <c r="H848" s="259" t="s">
        <v>18301</v>
      </c>
      <c r="I848" s="1536"/>
      <c r="J848" s="1536"/>
      <c r="K848" s="1536"/>
    </row>
    <row r="849" spans="2:11" ht="72" x14ac:dyDescent="0.2">
      <c r="B849" s="256" t="s">
        <v>18302</v>
      </c>
      <c r="C849" s="259" t="s">
        <v>18276</v>
      </c>
      <c r="D849" s="259" t="s">
        <v>18286</v>
      </c>
      <c r="E849" s="259" t="s">
        <v>18303</v>
      </c>
      <c r="F849" s="1540">
        <v>17403.82</v>
      </c>
      <c r="G849" s="259" t="s">
        <v>18304</v>
      </c>
      <c r="H849" s="259" t="s">
        <v>18289</v>
      </c>
      <c r="I849" s="1536"/>
      <c r="J849" s="1536"/>
      <c r="K849" s="1536"/>
    </row>
    <row r="850" spans="2:11" ht="72.75" thickBot="1" x14ac:dyDescent="0.25">
      <c r="B850" s="256" t="s">
        <v>18305</v>
      </c>
      <c r="C850" s="259" t="s">
        <v>18276</v>
      </c>
      <c r="D850" s="259" t="s">
        <v>18286</v>
      </c>
      <c r="E850" s="259" t="s">
        <v>18306</v>
      </c>
      <c r="F850" s="1540">
        <v>20362.080000000002</v>
      </c>
      <c r="G850" s="259" t="s">
        <v>18307</v>
      </c>
      <c r="H850" s="259" t="s">
        <v>18289</v>
      </c>
      <c r="I850" s="1536"/>
      <c r="J850" s="1536"/>
      <c r="K850" s="1536"/>
    </row>
    <row r="851" spans="2:11" ht="17.25" thickBot="1" x14ac:dyDescent="0.25">
      <c r="B851" s="1527"/>
      <c r="C851" s="1528"/>
      <c r="D851" s="1528"/>
      <c r="E851" s="1527" t="s">
        <v>17861</v>
      </c>
      <c r="F851" s="1528"/>
      <c r="G851" s="1528"/>
      <c r="H851" s="1528"/>
      <c r="I851" s="1528"/>
      <c r="J851" s="1528"/>
      <c r="K851" s="1528"/>
    </row>
    <row r="852" spans="2:11" ht="24" x14ac:dyDescent="0.2">
      <c r="B852" s="256" t="s">
        <v>18178</v>
      </c>
      <c r="C852" s="259" t="s">
        <v>16502</v>
      </c>
      <c r="D852" s="259" t="s">
        <v>18174</v>
      </c>
      <c r="E852" s="259"/>
      <c r="F852" s="1538">
        <v>7193147.4400000004</v>
      </c>
      <c r="G852" s="259"/>
      <c r="H852" s="1532"/>
      <c r="I852" s="1539"/>
      <c r="J852" s="1539"/>
      <c r="K852" s="1536"/>
    </row>
    <row r="853" spans="2:11" ht="24" x14ac:dyDescent="0.2">
      <c r="B853" s="256" t="s">
        <v>18209</v>
      </c>
      <c r="C853" s="259" t="s">
        <v>16369</v>
      </c>
      <c r="D853" s="259" t="s">
        <v>18174</v>
      </c>
      <c r="E853" s="259"/>
      <c r="F853" s="1538">
        <v>224000</v>
      </c>
      <c r="G853" s="259"/>
      <c r="H853" s="1532"/>
      <c r="I853" s="1539"/>
      <c r="J853" s="1539"/>
      <c r="K853" s="1536"/>
    </row>
    <row r="854" spans="2:11" ht="24" x14ac:dyDescent="0.2">
      <c r="B854" s="256" t="s">
        <v>18219</v>
      </c>
      <c r="C854" s="259" t="s">
        <v>1209</v>
      </c>
      <c r="D854" s="259" t="s">
        <v>18174</v>
      </c>
      <c r="E854" s="259"/>
      <c r="F854" s="1538">
        <v>156221</v>
      </c>
      <c r="G854" s="259"/>
      <c r="H854" s="1532"/>
      <c r="I854" s="1539"/>
      <c r="J854" s="1539"/>
      <c r="K854" s="1536"/>
    </row>
    <row r="855" spans="2:11" ht="24" x14ac:dyDescent="0.2">
      <c r="B855" s="256" t="s">
        <v>18222</v>
      </c>
      <c r="C855" s="259" t="s">
        <v>16586</v>
      </c>
      <c r="D855" s="259" t="s">
        <v>16586</v>
      </c>
      <c r="E855" s="259"/>
      <c r="F855" s="1538">
        <v>59000</v>
      </c>
      <c r="G855" s="259"/>
      <c r="H855" s="1532"/>
      <c r="I855" s="1539"/>
      <c r="J855" s="1539"/>
      <c r="K855" s="1536"/>
    </row>
    <row r="856" spans="2:11" ht="36" x14ac:dyDescent="0.2">
      <c r="B856" s="256" t="s">
        <v>18232</v>
      </c>
      <c r="C856" s="259" t="s">
        <v>1209</v>
      </c>
      <c r="D856" s="259" t="s">
        <v>18174</v>
      </c>
      <c r="E856" s="259"/>
      <c r="F856" s="1538">
        <v>127102.95</v>
      </c>
      <c r="G856" s="259"/>
      <c r="H856" s="1532"/>
      <c r="I856" s="1539"/>
      <c r="J856" s="1539"/>
      <c r="K856" s="1536"/>
    </row>
    <row r="857" spans="2:11" ht="36" x14ac:dyDescent="0.2">
      <c r="B857" s="256" t="s">
        <v>18240</v>
      </c>
      <c r="C857" s="259" t="s">
        <v>1209</v>
      </c>
      <c r="D857" s="259" t="s">
        <v>18174</v>
      </c>
      <c r="E857" s="259"/>
      <c r="F857" s="1538">
        <v>12000</v>
      </c>
      <c r="G857" s="259"/>
      <c r="H857" s="1532"/>
      <c r="I857" s="1539"/>
      <c r="J857" s="1539"/>
      <c r="K857" s="1536"/>
    </row>
    <row r="858" spans="2:11" ht="24" x14ac:dyDescent="0.2">
      <c r="B858" s="256" t="s">
        <v>18243</v>
      </c>
      <c r="C858" s="259" t="s">
        <v>16420</v>
      </c>
      <c r="D858" s="259" t="s">
        <v>18174</v>
      </c>
      <c r="E858" s="259"/>
      <c r="F858" s="1538">
        <v>599000</v>
      </c>
      <c r="G858" s="259"/>
      <c r="H858" s="1532"/>
      <c r="I858" s="1539"/>
      <c r="J858" s="1539"/>
      <c r="K858" s="1536"/>
    </row>
    <row r="859" spans="2:11" ht="60" x14ac:dyDescent="0.2">
      <c r="B859" s="256" t="s">
        <v>18217</v>
      </c>
      <c r="C859" s="259" t="s">
        <v>16502</v>
      </c>
      <c r="D859" s="259" t="s">
        <v>18174</v>
      </c>
      <c r="E859" s="259"/>
      <c r="F859" s="1538">
        <v>598581.92000000004</v>
      </c>
      <c r="G859" s="259"/>
      <c r="H859" s="1532"/>
      <c r="I859" s="1539"/>
      <c r="J859" s="1539"/>
      <c r="K859" s="1536"/>
    </row>
    <row r="860" spans="2:11" ht="36" x14ac:dyDescent="0.2">
      <c r="B860" s="256" t="s">
        <v>18253</v>
      </c>
      <c r="C860" s="259" t="s">
        <v>16420</v>
      </c>
      <c r="D860" s="259" t="s">
        <v>18174</v>
      </c>
      <c r="E860" s="259"/>
      <c r="F860" s="1538">
        <v>66000</v>
      </c>
      <c r="G860" s="259"/>
      <c r="H860" s="1532"/>
      <c r="I860" s="1539"/>
      <c r="J860" s="1539"/>
      <c r="K860" s="1536"/>
    </row>
    <row r="861" spans="2:11" ht="24" x14ac:dyDescent="0.2">
      <c r="B861" s="256" t="s">
        <v>18256</v>
      </c>
      <c r="C861" s="259" t="s">
        <v>16420</v>
      </c>
      <c r="D861" s="259" t="s">
        <v>18174</v>
      </c>
      <c r="E861" s="259"/>
      <c r="F861" s="1538">
        <v>413000</v>
      </c>
      <c r="G861" s="259"/>
      <c r="H861" s="1532"/>
      <c r="I861" s="1539"/>
      <c r="J861" s="1539"/>
      <c r="K861" s="1536"/>
    </row>
    <row r="862" spans="2:11" ht="36.75" thickBot="1" x14ac:dyDescent="0.25">
      <c r="B862" s="1542" t="s">
        <v>18253</v>
      </c>
      <c r="C862" s="1543" t="s">
        <v>16420</v>
      </c>
      <c r="D862" s="1543" t="s">
        <v>18174</v>
      </c>
      <c r="E862" s="1543"/>
      <c r="F862" s="1544">
        <v>66000</v>
      </c>
      <c r="G862" s="1543"/>
      <c r="H862" s="1545"/>
      <c r="I862" s="1546"/>
      <c r="J862" s="1546"/>
      <c r="K862" s="1547"/>
    </row>
    <row r="863" spans="2:11" ht="12.75" thickBot="1" x14ac:dyDescent="0.25">
      <c r="B863" s="579" t="s">
        <v>0</v>
      </c>
      <c r="C863" s="1448"/>
      <c r="D863" s="1449"/>
      <c r="E863" s="1450"/>
      <c r="F863" s="1451">
        <f>SUM(F802:F862)</f>
        <v>56343138.409999996</v>
      </c>
      <c r="G863" s="1452"/>
      <c r="H863" s="1453"/>
      <c r="I863" s="1448"/>
      <c r="J863" s="1448"/>
      <c r="K863" s="1454"/>
    </row>
    <row r="864" spans="2:11" x14ac:dyDescent="0.2">
      <c r="B864" s="1548"/>
      <c r="C864" s="1525"/>
      <c r="E864" s="1478"/>
      <c r="F864" s="1526"/>
      <c r="G864" s="1478"/>
      <c r="H864" s="1478"/>
      <c r="I864" s="1478"/>
      <c r="J864" s="1478"/>
      <c r="K864" s="182"/>
    </row>
    <row r="865" spans="2:11" x14ac:dyDescent="0.2">
      <c r="B865" s="1548"/>
      <c r="C865" s="1525"/>
      <c r="E865" s="1478"/>
      <c r="F865" s="1526"/>
      <c r="G865" s="1478"/>
      <c r="H865" s="1478"/>
      <c r="I865" s="1478"/>
      <c r="J865" s="1478"/>
      <c r="K865" s="182"/>
    </row>
    <row r="866" spans="2:11" x14ac:dyDescent="0.2">
      <c r="B866" s="1548"/>
      <c r="C866" s="1525"/>
      <c r="E866" s="1478"/>
      <c r="F866" s="1526"/>
      <c r="G866" s="1478"/>
      <c r="H866" s="1478"/>
      <c r="I866" s="1478"/>
      <c r="J866" s="1478"/>
      <c r="K866" s="182"/>
    </row>
    <row r="867" spans="2:11" x14ac:dyDescent="0.2">
      <c r="B867" s="1548"/>
      <c r="C867" s="1525"/>
      <c r="E867" s="1478"/>
      <c r="F867" s="1526"/>
      <c r="G867" s="1478"/>
      <c r="H867" s="1478"/>
      <c r="I867" s="1478"/>
      <c r="J867" s="1478"/>
      <c r="K867" s="182"/>
    </row>
    <row r="868" spans="2:11" x14ac:dyDescent="0.2">
      <c r="B868" s="1548"/>
      <c r="C868" s="1525"/>
      <c r="E868" s="1478"/>
      <c r="F868" s="1526"/>
      <c r="G868" s="1478"/>
      <c r="H868" s="1478"/>
      <c r="I868" s="1478"/>
      <c r="J868" s="1478"/>
      <c r="K868" s="182"/>
    </row>
  </sheetData>
  <protectedRanges>
    <protectedRange sqref="B679" name="PROG_1_6_1" securityDescriptor="O:WDG:WDD:(A;;CC;;;S-1-5-21-2333832561-3207753282-2149213333-3158)"/>
    <protectedRange sqref="E679:E680" name="PROG_1_8_1" securityDescriptor="O:WDG:WDD:(A;;CC;;;S-1-5-21-2333832561-3207753282-2149213333-3158)"/>
    <protectedRange sqref="B680" name="PROG_1_10_1" securityDescriptor="O:WDG:WDD:(A;;CC;;;S-1-5-21-2333832561-3207753282-2149213333-3158)"/>
    <protectedRange sqref="F680" name="PROG_1_12_1" securityDescriptor="O:WDG:WDD:(A;;CC;;;S-1-5-21-2333832561-3207753282-2149213333-3158)"/>
    <protectedRange sqref="B522" name="PROG_11_1" securityDescriptor="O:WDG:WDD:(A;;CC;;;S-1-5-21-2333832561-3207753282-2149213333-3158)"/>
    <protectedRange sqref="B523:B528" name="PROG_13_1" securityDescriptor="O:WDG:WDD:(A;;CC;;;S-1-5-21-2333832561-3207753282-2149213333-3158)"/>
    <protectedRange sqref="E516:E528" name="PROG_33_1" securityDescriptor="O:WDG:WDD:(A;;CC;;;S-1-5-21-2333832561-3207753282-2149213333-3158)"/>
    <protectedRange sqref="B516:B520" name="PROG_47_1" securityDescriptor="O:WDG:WDD:(A;;CC;;;S-1-5-21-2333832561-3207753282-2149213333-3158)"/>
    <protectedRange sqref="F522" name="PROG_53_1" securityDescriptor="O:WDG:WDD:(A;;CC;;;S-1-5-21-2333832561-3207753282-2149213333-3158)"/>
    <protectedRange sqref="F523" name="PROG_55_1" securityDescriptor="O:WDG:WDD:(A;;CC;;;S-1-5-21-2333832561-3207753282-2149213333-3158)"/>
    <protectedRange sqref="F524" name="PROG_57_1" securityDescriptor="O:WDG:WDD:(A;;CC;;;S-1-5-21-2333832561-3207753282-2149213333-3158)"/>
    <protectedRange sqref="F525" name="PROG_59_1" securityDescriptor="O:WDG:WDD:(A;;CC;;;S-1-5-21-2333832561-3207753282-2149213333-3158)"/>
    <protectedRange sqref="F526" name="PROG_61_1" securityDescriptor="O:WDG:WDD:(A;;CC;;;S-1-5-21-2333832561-3207753282-2149213333-3158)"/>
    <protectedRange sqref="F527" name="PROG_15_1_1_1" securityDescriptor="O:WDG:WDD:(A;;CC;;;S-1-5-21-2333832561-3207753282-2149213333-3158)"/>
    <protectedRange sqref="F528" name="PROG_15_1_3_1" securityDescriptor="O:WDG:WDD:(A;;CC;;;S-1-5-21-2333832561-3207753282-2149213333-3158)"/>
    <protectedRange sqref="B529" name="PROG_1_2_1" securityDescriptor="O:WDG:WDD:(A;;CC;;;S-1-5-21-2333832561-3207753282-2149213333-3158)"/>
    <protectedRange sqref="E529" name="PROG_1_4_1" securityDescriptor="O:WDG:WDD:(A;;CC;;;S-1-5-21-2333832561-3207753282-2149213333-3158)"/>
    <protectedRange sqref="B634" name="PROG_1_6_1_1" securityDescriptor="O:WDG:WDD:(A;;CC;;;S-1-5-21-2333832561-3207753282-2149213333-3158)"/>
    <protectedRange sqref="E634:E635" name="PROG_1_8_1_1" securityDescriptor="O:WDG:WDD:(A;;CC;;;S-1-5-21-2333832561-3207753282-2149213333-3158)"/>
    <protectedRange sqref="B635" name="PROG_1_10_1_1" securityDescriptor="O:WDG:WDD:(A;;CC;;;S-1-5-21-2333832561-3207753282-2149213333-3158)"/>
    <protectedRange sqref="F635" name="PROG_1_12_1_1" securityDescriptor="O:WDG:WDD:(A;;CC;;;S-1-5-21-2333832561-3207753282-2149213333-3158)"/>
  </protectedRanges>
  <mergeCells count="51">
    <mergeCell ref="B483:B484"/>
    <mergeCell ref="C483:C484"/>
    <mergeCell ref="D483:D484"/>
    <mergeCell ref="E483:E484"/>
    <mergeCell ref="F483:F484"/>
    <mergeCell ref="B485:B489"/>
    <mergeCell ref="C485:C489"/>
    <mergeCell ref="D485:D489"/>
    <mergeCell ref="E485:E489"/>
    <mergeCell ref="F485:F489"/>
    <mergeCell ref="G472:J472"/>
    <mergeCell ref="B478:B482"/>
    <mergeCell ref="C478:C482"/>
    <mergeCell ref="D478:D482"/>
    <mergeCell ref="E478:E482"/>
    <mergeCell ref="F478:F482"/>
    <mergeCell ref="G471:J471"/>
    <mergeCell ref="B455:B460"/>
    <mergeCell ref="C455:C460"/>
    <mergeCell ref="D455:D460"/>
    <mergeCell ref="E455:E460"/>
    <mergeCell ref="B462:B464"/>
    <mergeCell ref="C462:C464"/>
    <mergeCell ref="D462:D464"/>
    <mergeCell ref="E462:E464"/>
    <mergeCell ref="B465:B467"/>
    <mergeCell ref="C465:C467"/>
    <mergeCell ref="D465:D467"/>
    <mergeCell ref="E465:E467"/>
    <mergeCell ref="G470:J470"/>
    <mergeCell ref="C196:C197"/>
    <mergeCell ref="D196:D197"/>
    <mergeCell ref="E196:E197"/>
    <mergeCell ref="B207:B209"/>
    <mergeCell ref="C207:C209"/>
    <mergeCell ref="D207:D209"/>
    <mergeCell ref="E207:E209"/>
    <mergeCell ref="B186:B187"/>
    <mergeCell ref="C186:C187"/>
    <mergeCell ref="D186:D187"/>
    <mergeCell ref="E186:E187"/>
    <mergeCell ref="B188:B190"/>
    <mergeCell ref="C188:C190"/>
    <mergeCell ref="E188:E190"/>
    <mergeCell ref="F186:F187"/>
    <mergeCell ref="I186:I187"/>
    <mergeCell ref="C194:C195"/>
    <mergeCell ref="D194:D195"/>
    <mergeCell ref="E194:E195"/>
    <mergeCell ref="F188:F190"/>
    <mergeCell ref="I188:I190"/>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W195"/>
  <sheetViews>
    <sheetView topLeftCell="A166" zoomScale="70" zoomScaleNormal="70" zoomScaleSheetLayoutView="100" zoomScalePageLayoutView="85" workbookViewId="0">
      <selection activeCell="B176" sqref="B176"/>
    </sheetView>
  </sheetViews>
  <sheetFormatPr baseColWidth="10" defaultColWidth="11.42578125" defaultRowHeight="12" x14ac:dyDescent="0.2"/>
  <cols>
    <col min="1" max="1" width="65.7109375" style="182" customWidth="1"/>
    <col min="2" max="2" width="30.7109375" style="1478" customWidth="1"/>
    <col min="3" max="3" width="31.140625" style="182" customWidth="1"/>
    <col min="4" max="4" width="27.42578125" style="182" customWidth="1"/>
    <col min="5" max="5" width="20" style="182" customWidth="1"/>
    <col min="6" max="6" width="30.5703125" style="182" customWidth="1"/>
    <col min="7" max="7" width="35.85546875" style="182" customWidth="1"/>
    <col min="8" max="8" width="36.140625" style="182" customWidth="1"/>
    <col min="9" max="16384" width="11.42578125" style="182"/>
  </cols>
  <sheetData>
    <row r="1" spans="1:23" s="186" customFormat="1" ht="12.75" x14ac:dyDescent="0.2">
      <c r="A1" s="411" t="s">
        <v>1216</v>
      </c>
      <c r="B1" s="288"/>
      <c r="C1" s="189"/>
      <c r="D1" s="189"/>
      <c r="E1" s="189"/>
      <c r="F1" s="189"/>
      <c r="G1" s="189"/>
      <c r="H1" s="181"/>
    </row>
    <row r="2" spans="1:23" s="186" customFormat="1" ht="12.75" x14ac:dyDescent="0.2">
      <c r="A2" s="411" t="s">
        <v>368</v>
      </c>
      <c r="B2" s="288"/>
      <c r="C2" s="189"/>
      <c r="D2" s="189"/>
      <c r="E2" s="189"/>
      <c r="F2" s="189"/>
      <c r="G2" s="189"/>
      <c r="H2" s="189"/>
      <c r="I2" s="197"/>
      <c r="J2" s="197"/>
      <c r="K2" s="197"/>
      <c r="L2" s="197"/>
      <c r="M2" s="197"/>
      <c r="N2" s="197"/>
      <c r="O2" s="197"/>
      <c r="P2" s="197"/>
      <c r="Q2" s="197"/>
      <c r="R2" s="197"/>
      <c r="S2" s="197"/>
      <c r="T2" s="197"/>
      <c r="U2" s="197"/>
      <c r="V2" s="197"/>
      <c r="W2" s="197"/>
    </row>
    <row r="3" spans="1:23" s="186" customFormat="1" ht="13.5" thickBot="1" x14ac:dyDescent="0.25">
      <c r="A3" s="411" t="s">
        <v>1508</v>
      </c>
      <c r="B3" s="288"/>
      <c r="C3" s="189"/>
      <c r="D3" s="189"/>
      <c r="E3" s="189"/>
      <c r="F3" s="189"/>
      <c r="G3" s="189"/>
      <c r="H3" s="189"/>
      <c r="I3" s="197"/>
      <c r="J3" s="197"/>
      <c r="K3" s="197"/>
      <c r="L3" s="197"/>
      <c r="M3" s="197"/>
      <c r="N3" s="197"/>
      <c r="O3" s="197"/>
      <c r="P3" s="197"/>
      <c r="Q3" s="197"/>
      <c r="R3" s="197"/>
      <c r="S3" s="197"/>
      <c r="T3" s="197"/>
      <c r="U3" s="197"/>
      <c r="V3" s="197"/>
      <c r="W3" s="197"/>
    </row>
    <row r="4" spans="1:23" ht="26.25" thickBot="1" x14ac:dyDescent="0.25">
      <c r="A4" s="2255" t="s">
        <v>1218</v>
      </c>
      <c r="B4" s="2255" t="s">
        <v>1219</v>
      </c>
      <c r="C4" s="2255" t="s">
        <v>1220</v>
      </c>
      <c r="D4" s="409" t="s">
        <v>1221</v>
      </c>
      <c r="E4" s="409" t="s">
        <v>1533</v>
      </c>
      <c r="F4" s="410" t="s">
        <v>1223</v>
      </c>
      <c r="G4" s="2255" t="s">
        <v>1224</v>
      </c>
      <c r="H4" s="2255" t="s">
        <v>1225</v>
      </c>
    </row>
    <row r="5" spans="1:23" ht="13.5" thickBot="1" x14ac:dyDescent="0.25">
      <c r="A5" s="2256"/>
      <c r="B5" s="2256"/>
      <c r="C5" s="2256"/>
      <c r="D5" s="410" t="s">
        <v>1226</v>
      </c>
      <c r="E5" s="418" t="s">
        <v>1226</v>
      </c>
      <c r="F5" s="418" t="s">
        <v>1226</v>
      </c>
      <c r="G5" s="2256"/>
      <c r="H5" s="2256"/>
    </row>
    <row r="6" spans="1:23" ht="51" x14ac:dyDescent="0.2">
      <c r="A6" s="421" t="s">
        <v>1227</v>
      </c>
      <c r="B6" s="2036"/>
      <c r="C6" s="422" t="s">
        <v>1228</v>
      </c>
      <c r="D6" s="423">
        <v>71800</v>
      </c>
      <c r="E6" s="423"/>
      <c r="F6" s="423"/>
      <c r="G6" s="422" t="s">
        <v>1229</v>
      </c>
      <c r="H6" s="422" t="s">
        <v>1230</v>
      </c>
    </row>
    <row r="7" spans="1:23" ht="63.75" x14ac:dyDescent="0.2">
      <c r="A7" s="424" t="s">
        <v>1231</v>
      </c>
      <c r="B7" s="2037"/>
      <c r="C7" s="405" t="s">
        <v>1232</v>
      </c>
      <c r="D7" s="407">
        <v>6500</v>
      </c>
      <c r="E7" s="407"/>
      <c r="F7" s="407"/>
      <c r="G7" s="405" t="s">
        <v>1233</v>
      </c>
      <c r="H7" s="405" t="s">
        <v>1230</v>
      </c>
    </row>
    <row r="8" spans="1:23" ht="51" x14ac:dyDescent="0.2">
      <c r="A8" s="424" t="s">
        <v>1234</v>
      </c>
      <c r="B8" s="2037"/>
      <c r="C8" s="405" t="s">
        <v>1235</v>
      </c>
      <c r="D8" s="407">
        <v>32500</v>
      </c>
      <c r="E8" s="407"/>
      <c r="F8" s="407"/>
      <c r="G8" s="405" t="s">
        <v>1229</v>
      </c>
      <c r="H8" s="405" t="s">
        <v>1230</v>
      </c>
    </row>
    <row r="9" spans="1:23" ht="38.25" x14ac:dyDescent="0.2">
      <c r="A9" s="424" t="s">
        <v>1236</v>
      </c>
      <c r="B9" s="2037"/>
      <c r="C9" s="405" t="s">
        <v>1237</v>
      </c>
      <c r="D9" s="407">
        <v>99900</v>
      </c>
      <c r="E9" s="425"/>
      <c r="F9" s="407"/>
      <c r="G9" s="405" t="s">
        <v>1229</v>
      </c>
      <c r="H9" s="405" t="s">
        <v>1230</v>
      </c>
    </row>
    <row r="10" spans="1:23" ht="25.5" x14ac:dyDescent="0.2">
      <c r="A10" s="424" t="s">
        <v>1238</v>
      </c>
      <c r="B10" s="426">
        <v>10444551092</v>
      </c>
      <c r="C10" s="405" t="s">
        <v>1239</v>
      </c>
      <c r="D10" s="407">
        <v>3600</v>
      </c>
      <c r="E10" s="407">
        <v>0</v>
      </c>
      <c r="F10" s="407">
        <v>0</v>
      </c>
      <c r="G10" s="404" t="s">
        <v>1240</v>
      </c>
      <c r="H10" s="405" t="s">
        <v>1241</v>
      </c>
    </row>
    <row r="11" spans="1:23" ht="25.5" x14ac:dyDescent="0.2">
      <c r="A11" s="424" t="s">
        <v>1238</v>
      </c>
      <c r="B11" s="426">
        <v>10239186080</v>
      </c>
      <c r="C11" s="405" t="s">
        <v>1242</v>
      </c>
      <c r="D11" s="407">
        <v>1500</v>
      </c>
      <c r="E11" s="407">
        <v>0</v>
      </c>
      <c r="F11" s="407">
        <v>0</v>
      </c>
      <c r="G11" s="406" t="s">
        <v>1240</v>
      </c>
      <c r="H11" s="405" t="s">
        <v>1241</v>
      </c>
    </row>
    <row r="12" spans="1:23" ht="25.5" x14ac:dyDescent="0.2">
      <c r="A12" s="424" t="s">
        <v>1243</v>
      </c>
      <c r="B12" s="426">
        <v>10419983778</v>
      </c>
      <c r="C12" s="405" t="s">
        <v>1244</v>
      </c>
      <c r="D12" s="407">
        <v>6000</v>
      </c>
      <c r="E12" s="407">
        <v>0</v>
      </c>
      <c r="F12" s="407">
        <v>0</v>
      </c>
      <c r="G12" s="406" t="s">
        <v>1245</v>
      </c>
      <c r="H12" s="405" t="s">
        <v>1241</v>
      </c>
    </row>
    <row r="13" spans="1:23" ht="25.5" x14ac:dyDescent="0.2">
      <c r="A13" s="424" t="s">
        <v>1246</v>
      </c>
      <c r="B13" s="426">
        <v>10409969432</v>
      </c>
      <c r="C13" s="405" t="s">
        <v>1247</v>
      </c>
      <c r="D13" s="407">
        <v>6000</v>
      </c>
      <c r="E13" s="407">
        <v>0</v>
      </c>
      <c r="F13" s="407">
        <v>0</v>
      </c>
      <c r="G13" s="406" t="s">
        <v>1245</v>
      </c>
      <c r="H13" s="405" t="s">
        <v>1241</v>
      </c>
    </row>
    <row r="14" spans="1:23" ht="38.25" x14ac:dyDescent="0.2">
      <c r="A14" s="424" t="s">
        <v>1248</v>
      </c>
      <c r="B14" s="426">
        <v>10401612705</v>
      </c>
      <c r="C14" s="405" t="s">
        <v>1249</v>
      </c>
      <c r="D14" s="407">
        <v>7000</v>
      </c>
      <c r="E14" s="407">
        <v>0</v>
      </c>
      <c r="F14" s="407">
        <v>0</v>
      </c>
      <c r="G14" s="406" t="s">
        <v>1245</v>
      </c>
      <c r="H14" s="405" t="s">
        <v>1241</v>
      </c>
    </row>
    <row r="15" spans="1:23" ht="25.5" x14ac:dyDescent="0.2">
      <c r="A15" s="424" t="s">
        <v>1250</v>
      </c>
      <c r="B15" s="426">
        <v>10238671081</v>
      </c>
      <c r="C15" s="405" t="s">
        <v>1251</v>
      </c>
      <c r="D15" s="407">
        <v>6000</v>
      </c>
      <c r="E15" s="407">
        <v>0</v>
      </c>
      <c r="F15" s="407">
        <v>0</v>
      </c>
      <c r="G15" s="406" t="s">
        <v>1245</v>
      </c>
      <c r="H15" s="405" t="s">
        <v>1241</v>
      </c>
    </row>
    <row r="16" spans="1:23" ht="25.5" x14ac:dyDescent="0.2">
      <c r="A16" s="424" t="s">
        <v>1252</v>
      </c>
      <c r="B16" s="426">
        <v>10238671081</v>
      </c>
      <c r="C16" s="405" t="s">
        <v>1251</v>
      </c>
      <c r="D16" s="407">
        <v>6000</v>
      </c>
      <c r="E16" s="407">
        <v>0</v>
      </c>
      <c r="F16" s="407">
        <v>0</v>
      </c>
      <c r="G16" s="406" t="s">
        <v>1245</v>
      </c>
      <c r="H16" s="405" t="s">
        <v>1241</v>
      </c>
    </row>
    <row r="17" spans="1:8" ht="38.25" x14ac:dyDescent="0.2">
      <c r="A17" s="424" t="s">
        <v>1253</v>
      </c>
      <c r="B17" s="426">
        <v>10239245990</v>
      </c>
      <c r="C17" s="405" t="s">
        <v>1254</v>
      </c>
      <c r="D17" s="407">
        <v>6000</v>
      </c>
      <c r="E17" s="407">
        <v>0</v>
      </c>
      <c r="F17" s="407">
        <v>0</v>
      </c>
      <c r="G17" s="406" t="s">
        <v>1245</v>
      </c>
      <c r="H17" s="405" t="s">
        <v>1241</v>
      </c>
    </row>
    <row r="18" spans="1:8" ht="38.25" x14ac:dyDescent="0.2">
      <c r="A18" s="424" t="s">
        <v>1255</v>
      </c>
      <c r="B18" s="426">
        <v>10239245990</v>
      </c>
      <c r="C18" s="405" t="s">
        <v>1254</v>
      </c>
      <c r="D18" s="407">
        <v>6000</v>
      </c>
      <c r="E18" s="407">
        <v>0</v>
      </c>
      <c r="F18" s="407">
        <v>0</v>
      </c>
      <c r="G18" s="406" t="s">
        <v>1245</v>
      </c>
      <c r="H18" s="405" t="s">
        <v>1241</v>
      </c>
    </row>
    <row r="19" spans="1:8" ht="38.25" x14ac:dyDescent="0.2">
      <c r="A19" s="424" t="s">
        <v>1256</v>
      </c>
      <c r="B19" s="405" t="s">
        <v>1257</v>
      </c>
      <c r="C19" s="405" t="s">
        <v>1258</v>
      </c>
      <c r="D19" s="407">
        <v>7000</v>
      </c>
      <c r="E19" s="407">
        <v>0</v>
      </c>
      <c r="F19" s="407">
        <v>0</v>
      </c>
      <c r="G19" s="406" t="s">
        <v>1245</v>
      </c>
      <c r="H19" s="405" t="s">
        <v>1241</v>
      </c>
    </row>
    <row r="20" spans="1:8" ht="38.25" x14ac:dyDescent="0.2">
      <c r="A20" s="424" t="s">
        <v>1259</v>
      </c>
      <c r="B20" s="405">
        <v>10239842190</v>
      </c>
      <c r="C20" s="427" t="s">
        <v>1260</v>
      </c>
      <c r="D20" s="407">
        <v>16000</v>
      </c>
      <c r="E20" s="407">
        <v>0</v>
      </c>
      <c r="F20" s="407">
        <v>0</v>
      </c>
      <c r="G20" s="406" t="s">
        <v>1245</v>
      </c>
      <c r="H20" s="405" t="s">
        <v>1241</v>
      </c>
    </row>
    <row r="21" spans="1:8" ht="25.5" x14ac:dyDescent="0.2">
      <c r="A21" s="424" t="s">
        <v>1261</v>
      </c>
      <c r="B21" s="405">
        <v>10451992851</v>
      </c>
      <c r="C21" s="405" t="s">
        <v>1262</v>
      </c>
      <c r="D21" s="407">
        <v>6500</v>
      </c>
      <c r="E21" s="407">
        <v>0</v>
      </c>
      <c r="F21" s="407">
        <v>0</v>
      </c>
      <c r="G21" s="406" t="s">
        <v>1263</v>
      </c>
      <c r="H21" s="405" t="s">
        <v>1241</v>
      </c>
    </row>
    <row r="22" spans="1:8" ht="38.25" x14ac:dyDescent="0.2">
      <c r="A22" s="424" t="s">
        <v>1264</v>
      </c>
      <c r="B22" s="426">
        <v>10444070159</v>
      </c>
      <c r="C22" s="405" t="s">
        <v>1265</v>
      </c>
      <c r="D22" s="407">
        <v>3000</v>
      </c>
      <c r="E22" s="407">
        <v>0</v>
      </c>
      <c r="F22" s="407">
        <v>0</v>
      </c>
      <c r="G22" s="406" t="s">
        <v>1245</v>
      </c>
      <c r="H22" s="405" t="s">
        <v>1241</v>
      </c>
    </row>
    <row r="23" spans="1:8" ht="25.5" x14ac:dyDescent="0.2">
      <c r="A23" s="424" t="s">
        <v>1266</v>
      </c>
      <c r="B23" s="405">
        <v>10411534681</v>
      </c>
      <c r="C23" s="405" t="s">
        <v>1267</v>
      </c>
      <c r="D23" s="407">
        <v>3000</v>
      </c>
      <c r="E23" s="407">
        <v>0</v>
      </c>
      <c r="F23" s="407">
        <v>0</v>
      </c>
      <c r="G23" s="406" t="s">
        <v>1245</v>
      </c>
      <c r="H23" s="405" t="s">
        <v>1241</v>
      </c>
    </row>
    <row r="24" spans="1:8" ht="38.25" x14ac:dyDescent="0.2">
      <c r="A24" s="424" t="s">
        <v>1268</v>
      </c>
      <c r="B24" s="426">
        <v>10411124890</v>
      </c>
      <c r="C24" s="405" t="s">
        <v>1269</v>
      </c>
      <c r="D24" s="407">
        <v>2500</v>
      </c>
      <c r="E24" s="407">
        <v>0</v>
      </c>
      <c r="F24" s="407">
        <v>0</v>
      </c>
      <c r="G24" s="406" t="s">
        <v>1245</v>
      </c>
      <c r="H24" s="405" t="s">
        <v>1241</v>
      </c>
    </row>
    <row r="25" spans="1:8" ht="38.25" x14ac:dyDescent="0.2">
      <c r="A25" s="424" t="s">
        <v>1270</v>
      </c>
      <c r="B25" s="405">
        <v>10800150383</v>
      </c>
      <c r="C25" s="405" t="s">
        <v>1271</v>
      </c>
      <c r="D25" s="407">
        <v>2000</v>
      </c>
      <c r="E25" s="407">
        <v>0</v>
      </c>
      <c r="F25" s="407">
        <v>0</v>
      </c>
      <c r="G25" s="406" t="s">
        <v>1245</v>
      </c>
      <c r="H25" s="405" t="s">
        <v>1241</v>
      </c>
    </row>
    <row r="26" spans="1:8" ht="38.25" x14ac:dyDescent="0.2">
      <c r="A26" s="424" t="s">
        <v>1272</v>
      </c>
      <c r="B26" s="426">
        <v>10404218811</v>
      </c>
      <c r="C26" s="405" t="s">
        <v>1273</v>
      </c>
      <c r="D26" s="407">
        <v>2500</v>
      </c>
      <c r="E26" s="407">
        <v>0</v>
      </c>
      <c r="F26" s="407">
        <v>0</v>
      </c>
      <c r="G26" s="406" t="s">
        <v>1245</v>
      </c>
      <c r="H26" s="405" t="s">
        <v>1241</v>
      </c>
    </row>
    <row r="27" spans="1:8" ht="38.25" x14ac:dyDescent="0.2">
      <c r="A27" s="424" t="s">
        <v>1274</v>
      </c>
      <c r="B27" s="426">
        <v>10422048206</v>
      </c>
      <c r="C27" s="405" t="s">
        <v>1275</v>
      </c>
      <c r="D27" s="407">
        <v>2000</v>
      </c>
      <c r="E27" s="407">
        <v>0</v>
      </c>
      <c r="F27" s="407">
        <v>0</v>
      </c>
      <c r="G27" s="406" t="s">
        <v>1245</v>
      </c>
      <c r="H27" s="405" t="s">
        <v>1241</v>
      </c>
    </row>
    <row r="28" spans="1:8" ht="25.5" x14ac:dyDescent="0.2">
      <c r="A28" s="424" t="s">
        <v>1276</v>
      </c>
      <c r="B28" s="426">
        <v>10423261850</v>
      </c>
      <c r="C28" s="405" t="s">
        <v>1277</v>
      </c>
      <c r="D28" s="407">
        <v>2500</v>
      </c>
      <c r="E28" s="407">
        <v>0</v>
      </c>
      <c r="F28" s="407">
        <v>0</v>
      </c>
      <c r="G28" s="406" t="s">
        <v>1245</v>
      </c>
      <c r="H28" s="405" t="s">
        <v>1241</v>
      </c>
    </row>
    <row r="29" spans="1:8" ht="51" x14ac:dyDescent="0.2">
      <c r="A29" s="424" t="s">
        <v>1278</v>
      </c>
      <c r="B29" s="426">
        <v>10404182370</v>
      </c>
      <c r="C29" s="405" t="s">
        <v>1279</v>
      </c>
      <c r="D29" s="407">
        <v>7400</v>
      </c>
      <c r="E29" s="407">
        <v>0</v>
      </c>
      <c r="F29" s="407">
        <v>0</v>
      </c>
      <c r="G29" s="406" t="s">
        <v>1280</v>
      </c>
      <c r="H29" s="405" t="s">
        <v>1241</v>
      </c>
    </row>
    <row r="30" spans="1:8" ht="38.25" x14ac:dyDescent="0.2">
      <c r="A30" s="424" t="s">
        <v>1281</v>
      </c>
      <c r="B30" s="426">
        <v>10407531677</v>
      </c>
      <c r="C30" s="405" t="s">
        <v>1282</v>
      </c>
      <c r="D30" s="407">
        <v>2000</v>
      </c>
      <c r="E30" s="407">
        <v>0</v>
      </c>
      <c r="F30" s="407">
        <v>0</v>
      </c>
      <c r="G30" s="406" t="s">
        <v>1245</v>
      </c>
      <c r="H30" s="405" t="s">
        <v>1241</v>
      </c>
    </row>
    <row r="31" spans="1:8" ht="38.25" x14ac:dyDescent="0.2">
      <c r="A31" s="424" t="s">
        <v>1283</v>
      </c>
      <c r="B31" s="426">
        <v>10450576561</v>
      </c>
      <c r="C31" s="405" t="s">
        <v>1284</v>
      </c>
      <c r="D31" s="407">
        <v>3000</v>
      </c>
      <c r="E31" s="407">
        <v>0</v>
      </c>
      <c r="F31" s="407">
        <v>0</v>
      </c>
      <c r="G31" s="406" t="s">
        <v>1245</v>
      </c>
      <c r="H31" s="405" t="s">
        <v>1241</v>
      </c>
    </row>
    <row r="32" spans="1:8" ht="38.25" x14ac:dyDescent="0.2">
      <c r="A32" s="424" t="s">
        <v>1285</v>
      </c>
      <c r="B32" s="426">
        <v>10410665463</v>
      </c>
      <c r="C32" s="405" t="s">
        <v>1286</v>
      </c>
      <c r="D32" s="407">
        <v>2000</v>
      </c>
      <c r="E32" s="407">
        <v>0</v>
      </c>
      <c r="F32" s="407">
        <v>0</v>
      </c>
      <c r="G32" s="406" t="s">
        <v>1245</v>
      </c>
      <c r="H32" s="405" t="s">
        <v>1241</v>
      </c>
    </row>
    <row r="33" spans="1:8" ht="25.5" x14ac:dyDescent="0.2">
      <c r="A33" s="424" t="s">
        <v>1287</v>
      </c>
      <c r="B33" s="426">
        <v>10401612705</v>
      </c>
      <c r="C33" s="405" t="s">
        <v>1249</v>
      </c>
      <c r="D33" s="407">
        <v>2000</v>
      </c>
      <c r="E33" s="407">
        <v>0</v>
      </c>
      <c r="F33" s="407">
        <v>0</v>
      </c>
      <c r="G33" s="406" t="s">
        <v>1245</v>
      </c>
      <c r="H33" s="405" t="s">
        <v>1241</v>
      </c>
    </row>
    <row r="34" spans="1:8" ht="38.25" x14ac:dyDescent="0.2">
      <c r="A34" s="424" t="s">
        <v>1288</v>
      </c>
      <c r="B34" s="426">
        <v>10401612705</v>
      </c>
      <c r="C34" s="405" t="s">
        <v>1249</v>
      </c>
      <c r="D34" s="407">
        <v>2500</v>
      </c>
      <c r="E34" s="407">
        <v>0</v>
      </c>
      <c r="F34" s="407">
        <v>0</v>
      </c>
      <c r="G34" s="406" t="s">
        <v>1245</v>
      </c>
      <c r="H34" s="405" t="s">
        <v>1241</v>
      </c>
    </row>
    <row r="35" spans="1:8" ht="25.5" x14ac:dyDescent="0.2">
      <c r="A35" s="424" t="s">
        <v>1289</v>
      </c>
      <c r="B35" s="426" t="s">
        <v>1290</v>
      </c>
      <c r="C35" s="428" t="s">
        <v>1291</v>
      </c>
      <c r="D35" s="429">
        <v>21000</v>
      </c>
      <c r="E35" s="407">
        <v>0</v>
      </c>
      <c r="F35" s="407">
        <v>0</v>
      </c>
      <c r="G35" s="430" t="s">
        <v>1292</v>
      </c>
      <c r="H35" s="430" t="s">
        <v>1293</v>
      </c>
    </row>
    <row r="36" spans="1:8" ht="25.5" x14ac:dyDescent="0.2">
      <c r="A36" s="424" t="s">
        <v>1294</v>
      </c>
      <c r="B36" s="426">
        <v>10258605671</v>
      </c>
      <c r="C36" s="428" t="s">
        <v>1291</v>
      </c>
      <c r="D36" s="429">
        <v>0</v>
      </c>
      <c r="E36" s="407">
        <v>21000</v>
      </c>
      <c r="F36" s="407">
        <v>21000</v>
      </c>
      <c r="G36" s="430" t="s">
        <v>1292</v>
      </c>
      <c r="H36" s="430" t="s">
        <v>1293</v>
      </c>
    </row>
    <row r="37" spans="1:8" ht="38.25" x14ac:dyDescent="0.2">
      <c r="A37" s="431" t="s">
        <v>1295</v>
      </c>
      <c r="B37" s="405" t="s">
        <v>1296</v>
      </c>
      <c r="C37" s="428"/>
      <c r="D37" s="407">
        <v>0</v>
      </c>
      <c r="E37" s="407">
        <v>0</v>
      </c>
      <c r="F37" s="1112">
        <v>13216</v>
      </c>
      <c r="G37" s="428" t="s">
        <v>1292</v>
      </c>
      <c r="H37" s="405" t="s">
        <v>1297</v>
      </c>
    </row>
    <row r="38" spans="1:8" ht="25.5" x14ac:dyDescent="0.2">
      <c r="A38" s="1113" t="s">
        <v>1298</v>
      </c>
      <c r="B38" s="2038">
        <v>20602256163</v>
      </c>
      <c r="C38" s="1114" t="s">
        <v>191</v>
      </c>
      <c r="D38" s="1115">
        <v>7982.7</v>
      </c>
      <c r="E38" s="1116">
        <v>8307</v>
      </c>
      <c r="F38" s="1115">
        <f>24921.6+23895</f>
        <v>48816.6</v>
      </c>
      <c r="G38" s="1117" t="s">
        <v>1292</v>
      </c>
      <c r="H38" s="1118" t="s">
        <v>1299</v>
      </c>
    </row>
    <row r="39" spans="1:8" ht="51" x14ac:dyDescent="0.2">
      <c r="A39" s="424" t="s">
        <v>1300</v>
      </c>
      <c r="B39" s="405" t="s">
        <v>1301</v>
      </c>
      <c r="C39" s="426" t="s">
        <v>1291</v>
      </c>
      <c r="D39" s="407">
        <v>18100</v>
      </c>
      <c r="E39" s="407" t="s">
        <v>191</v>
      </c>
      <c r="F39" s="407" t="s">
        <v>191</v>
      </c>
      <c r="G39" s="405" t="s">
        <v>1302</v>
      </c>
      <c r="H39" s="405" t="s">
        <v>1297</v>
      </c>
    </row>
    <row r="40" spans="1:8" ht="51" x14ac:dyDescent="0.2">
      <c r="A40" s="424" t="s">
        <v>1303</v>
      </c>
      <c r="B40" s="405" t="s">
        <v>1301</v>
      </c>
      <c r="C40" s="426" t="s">
        <v>1291</v>
      </c>
      <c r="D40" s="407">
        <v>4400</v>
      </c>
      <c r="E40" s="407" t="s">
        <v>191</v>
      </c>
      <c r="F40" s="407" t="s">
        <v>191</v>
      </c>
      <c r="G40" s="405" t="s">
        <v>1302</v>
      </c>
      <c r="H40" s="405" t="s">
        <v>1297</v>
      </c>
    </row>
    <row r="41" spans="1:8" ht="25.5" x14ac:dyDescent="0.2">
      <c r="A41" s="424" t="s">
        <v>1304</v>
      </c>
      <c r="B41" s="405" t="s">
        <v>1305</v>
      </c>
      <c r="C41" s="405" t="s">
        <v>191</v>
      </c>
      <c r="D41" s="432">
        <v>33000</v>
      </c>
      <c r="E41" s="433"/>
      <c r="F41" s="433"/>
      <c r="G41" s="430" t="s">
        <v>1229</v>
      </c>
      <c r="H41" s="430" t="s">
        <v>1306</v>
      </c>
    </row>
    <row r="42" spans="1:8" ht="25.5" x14ac:dyDescent="0.2">
      <c r="A42" s="424" t="s">
        <v>1307</v>
      </c>
      <c r="B42" s="405" t="s">
        <v>1305</v>
      </c>
      <c r="C42" s="405" t="s">
        <v>191</v>
      </c>
      <c r="D42" s="432">
        <v>33000</v>
      </c>
      <c r="E42" s="433"/>
      <c r="F42" s="433"/>
      <c r="G42" s="430" t="s">
        <v>1229</v>
      </c>
      <c r="H42" s="430" t="s">
        <v>1306</v>
      </c>
    </row>
    <row r="43" spans="1:8" ht="38.25" x14ac:dyDescent="0.2">
      <c r="A43" s="424" t="s">
        <v>1308</v>
      </c>
      <c r="B43" s="405" t="s">
        <v>1309</v>
      </c>
      <c r="C43" s="405" t="s">
        <v>191</v>
      </c>
      <c r="D43" s="432">
        <v>18880</v>
      </c>
      <c r="E43" s="433"/>
      <c r="F43" s="433"/>
      <c r="G43" s="430" t="s">
        <v>1292</v>
      </c>
      <c r="H43" s="430" t="s">
        <v>1306</v>
      </c>
    </row>
    <row r="44" spans="1:8" ht="25.5" x14ac:dyDescent="0.2">
      <c r="A44" s="424" t="s">
        <v>1310</v>
      </c>
      <c r="B44" s="405" t="s">
        <v>1311</v>
      </c>
      <c r="C44" s="405" t="s">
        <v>191</v>
      </c>
      <c r="D44" s="433">
        <v>0</v>
      </c>
      <c r="E44" s="434"/>
      <c r="F44" s="432">
        <v>81708.72</v>
      </c>
      <c r="G44" s="430" t="s">
        <v>1312</v>
      </c>
      <c r="H44" s="430" t="s">
        <v>1306</v>
      </c>
    </row>
    <row r="45" spans="1:8" ht="76.5" x14ac:dyDescent="0.2">
      <c r="A45" s="424" t="s">
        <v>1313</v>
      </c>
      <c r="B45" s="405" t="s">
        <v>1314</v>
      </c>
      <c r="C45" s="435"/>
      <c r="D45" s="407">
        <v>156800</v>
      </c>
      <c r="E45" s="407"/>
      <c r="F45" s="407"/>
      <c r="G45" s="430" t="s">
        <v>1315</v>
      </c>
      <c r="H45" s="404" t="s">
        <v>1316</v>
      </c>
    </row>
    <row r="46" spans="1:8" ht="102" x14ac:dyDescent="0.2">
      <c r="A46" s="424" t="s">
        <v>1317</v>
      </c>
      <c r="B46" s="405" t="s">
        <v>1318</v>
      </c>
      <c r="C46" s="428" t="s">
        <v>1291</v>
      </c>
      <c r="D46" s="407">
        <v>32000</v>
      </c>
      <c r="E46" s="407"/>
      <c r="F46" s="407"/>
      <c r="G46" s="430" t="s">
        <v>1319</v>
      </c>
      <c r="H46" s="404" t="s">
        <v>1320</v>
      </c>
    </row>
    <row r="47" spans="1:8" ht="89.25" x14ac:dyDescent="0.2">
      <c r="A47" s="424" t="s">
        <v>1313</v>
      </c>
      <c r="B47" s="405" t="s">
        <v>1321</v>
      </c>
      <c r="C47" s="428" t="s">
        <v>1291</v>
      </c>
      <c r="D47" s="407">
        <v>12750</v>
      </c>
      <c r="E47" s="407"/>
      <c r="F47" s="407"/>
      <c r="G47" s="430" t="s">
        <v>1322</v>
      </c>
      <c r="H47" s="404" t="s">
        <v>1320</v>
      </c>
    </row>
    <row r="48" spans="1:8" ht="153" x14ac:dyDescent="0.2">
      <c r="A48" s="424" t="s">
        <v>1323</v>
      </c>
      <c r="B48" s="405" t="s">
        <v>1324</v>
      </c>
      <c r="C48" s="428" t="s">
        <v>1291</v>
      </c>
      <c r="D48" s="407">
        <v>7210</v>
      </c>
      <c r="E48" s="407"/>
      <c r="F48" s="407"/>
      <c r="G48" s="430" t="s">
        <v>1325</v>
      </c>
      <c r="H48" s="404" t="s">
        <v>1320</v>
      </c>
    </row>
    <row r="49" spans="1:12" ht="38.25" x14ac:dyDescent="0.2">
      <c r="A49" s="424" t="s">
        <v>1326</v>
      </c>
      <c r="B49" s="405" t="s">
        <v>1327</v>
      </c>
      <c r="C49" s="428" t="s">
        <v>1291</v>
      </c>
      <c r="D49" s="407">
        <v>20000</v>
      </c>
      <c r="E49" s="407"/>
      <c r="F49" s="407"/>
      <c r="G49" s="430" t="s">
        <v>1328</v>
      </c>
      <c r="H49" s="404" t="s">
        <v>1320</v>
      </c>
    </row>
    <row r="50" spans="1:12" ht="38.25" x14ac:dyDescent="0.2">
      <c r="A50" s="431" t="s">
        <v>1326</v>
      </c>
      <c r="B50" s="405" t="s">
        <v>1327</v>
      </c>
      <c r="C50" s="428"/>
      <c r="D50" s="407">
        <v>30000</v>
      </c>
      <c r="E50" s="407"/>
      <c r="F50" s="407"/>
      <c r="G50" s="430" t="s">
        <v>1329</v>
      </c>
      <c r="H50" s="404" t="s">
        <v>1320</v>
      </c>
    </row>
    <row r="51" spans="1:12" ht="38.25" x14ac:dyDescent="0.2">
      <c r="A51" s="431" t="s">
        <v>1326</v>
      </c>
      <c r="B51" s="405" t="s">
        <v>1327</v>
      </c>
      <c r="C51" s="428"/>
      <c r="D51" s="407">
        <v>30000</v>
      </c>
      <c r="E51" s="407"/>
      <c r="F51" s="407"/>
      <c r="G51" s="430" t="s">
        <v>1330</v>
      </c>
      <c r="H51" s="404" t="s">
        <v>1320</v>
      </c>
    </row>
    <row r="52" spans="1:12" ht="51" x14ac:dyDescent="0.2">
      <c r="A52" s="424" t="s">
        <v>1331</v>
      </c>
      <c r="B52" s="405" t="s">
        <v>1332</v>
      </c>
      <c r="C52" s="406"/>
      <c r="D52" s="407">
        <v>4000</v>
      </c>
      <c r="E52" s="407"/>
      <c r="F52" s="407"/>
      <c r="G52" s="430" t="s">
        <v>1333</v>
      </c>
      <c r="H52" s="404" t="s">
        <v>1320</v>
      </c>
    </row>
    <row r="53" spans="1:12" ht="102" x14ac:dyDescent="0.2">
      <c r="A53" s="424" t="s">
        <v>1334</v>
      </c>
      <c r="B53" s="426"/>
      <c r="C53" s="406" t="s">
        <v>1335</v>
      </c>
      <c r="D53" s="407">
        <v>30000</v>
      </c>
      <c r="E53" s="407"/>
      <c r="F53" s="407"/>
      <c r="G53" s="430" t="s">
        <v>1336</v>
      </c>
      <c r="H53" s="404" t="s">
        <v>1320</v>
      </c>
    </row>
    <row r="54" spans="1:12" ht="76.5" x14ac:dyDescent="0.2">
      <c r="A54" s="424" t="s">
        <v>1337</v>
      </c>
      <c r="B54" s="426"/>
      <c r="C54" s="406" t="s">
        <v>1338</v>
      </c>
      <c r="D54" s="407">
        <v>28000</v>
      </c>
      <c r="E54" s="407"/>
      <c r="F54" s="407"/>
      <c r="G54" s="430" t="s">
        <v>1339</v>
      </c>
      <c r="H54" s="404" t="s">
        <v>1320</v>
      </c>
    </row>
    <row r="55" spans="1:12" ht="25.5" x14ac:dyDescent="0.2">
      <c r="A55" s="424" t="s">
        <v>1313</v>
      </c>
      <c r="B55" s="405" t="s">
        <v>1340</v>
      </c>
      <c r="C55" s="406"/>
      <c r="D55" s="407"/>
      <c r="E55" s="407">
        <v>3300</v>
      </c>
      <c r="F55" s="407">
        <f>33000-3300</f>
        <v>29700</v>
      </c>
      <c r="G55" s="430" t="s">
        <v>1341</v>
      </c>
      <c r="H55" s="404" t="s">
        <v>1320</v>
      </c>
    </row>
    <row r="56" spans="1:12" ht="38.25" x14ac:dyDescent="0.2">
      <c r="A56" s="424" t="s">
        <v>1331</v>
      </c>
      <c r="B56" s="405" t="s">
        <v>1332</v>
      </c>
      <c r="C56" s="406"/>
      <c r="D56" s="407"/>
      <c r="E56" s="407">
        <v>3274.5</v>
      </c>
      <c r="F56" s="407">
        <v>2920.5</v>
      </c>
      <c r="G56" s="430" t="s">
        <v>1342</v>
      </c>
      <c r="H56" s="404" t="s">
        <v>1320</v>
      </c>
    </row>
    <row r="57" spans="1:12" ht="38.25" x14ac:dyDescent="0.2">
      <c r="A57" s="424" t="s">
        <v>1343</v>
      </c>
      <c r="B57" s="426"/>
      <c r="C57" s="406" t="s">
        <v>1344</v>
      </c>
      <c r="D57" s="407">
        <v>30000</v>
      </c>
      <c r="E57" s="407">
        <v>0</v>
      </c>
      <c r="F57" s="407">
        <v>0</v>
      </c>
      <c r="G57" s="404" t="s">
        <v>1345</v>
      </c>
      <c r="H57" s="404" t="s">
        <v>394</v>
      </c>
    </row>
    <row r="58" spans="1:12" ht="51" x14ac:dyDescent="0.2">
      <c r="A58" s="424" t="s">
        <v>1346</v>
      </c>
      <c r="B58" s="405" t="s">
        <v>1347</v>
      </c>
      <c r="C58" s="428" t="s">
        <v>191</v>
      </c>
      <c r="D58" s="407">
        <v>105328.1</v>
      </c>
      <c r="E58" s="407"/>
      <c r="F58" s="407"/>
      <c r="G58" s="404" t="s">
        <v>1229</v>
      </c>
      <c r="H58" s="404" t="s">
        <v>394</v>
      </c>
    </row>
    <row r="59" spans="1:12" ht="51" x14ac:dyDescent="0.2">
      <c r="A59" s="424" t="s">
        <v>1348</v>
      </c>
      <c r="B59" s="405" t="s">
        <v>1349</v>
      </c>
      <c r="C59" s="428" t="s">
        <v>191</v>
      </c>
      <c r="D59" s="407">
        <v>105596.79</v>
      </c>
      <c r="E59" s="407"/>
      <c r="F59" s="407"/>
      <c r="G59" s="404" t="s">
        <v>1229</v>
      </c>
      <c r="H59" s="404" t="s">
        <v>394</v>
      </c>
    </row>
    <row r="60" spans="1:12" ht="63.75" x14ac:dyDescent="0.2">
      <c r="A60" s="424" t="s">
        <v>1350</v>
      </c>
      <c r="B60" s="426" t="s">
        <v>191</v>
      </c>
      <c r="C60" s="406" t="s">
        <v>1351</v>
      </c>
      <c r="D60" s="407">
        <v>48733.54</v>
      </c>
      <c r="E60" s="407"/>
      <c r="F60" s="407"/>
      <c r="G60" s="404" t="s">
        <v>1229</v>
      </c>
      <c r="H60" s="404" t="s">
        <v>394</v>
      </c>
    </row>
    <row r="61" spans="1:12" ht="51" x14ac:dyDescent="0.2">
      <c r="A61" s="424" t="s">
        <v>1352</v>
      </c>
      <c r="B61" s="405"/>
      <c r="C61" s="406" t="s">
        <v>1353</v>
      </c>
      <c r="D61" s="407">
        <v>0</v>
      </c>
      <c r="E61" s="407"/>
      <c r="F61" s="407">
        <f>37853.26+149767.25</f>
        <v>187620.51</v>
      </c>
      <c r="G61" s="404" t="s">
        <v>1354</v>
      </c>
      <c r="H61" s="430" t="s">
        <v>1293</v>
      </c>
      <c r="I61" s="408"/>
      <c r="J61" s="408"/>
      <c r="K61" s="408"/>
      <c r="L61" s="408"/>
    </row>
    <row r="62" spans="1:12" ht="51" x14ac:dyDescent="0.2">
      <c r="A62" s="424" t="s">
        <v>1355</v>
      </c>
      <c r="B62" s="405" t="s">
        <v>1356</v>
      </c>
      <c r="C62" s="406"/>
      <c r="D62" s="407">
        <v>0</v>
      </c>
      <c r="E62" s="407">
        <v>55117.81</v>
      </c>
      <c r="F62" s="433"/>
      <c r="G62" s="404" t="s">
        <v>1354</v>
      </c>
      <c r="H62" s="430" t="s">
        <v>1293</v>
      </c>
      <c r="I62" s="408"/>
      <c r="J62" s="408"/>
      <c r="K62" s="408"/>
      <c r="L62" s="408"/>
    </row>
    <row r="63" spans="1:12" ht="63.75" x14ac:dyDescent="0.2">
      <c r="A63" s="424" t="s">
        <v>1357</v>
      </c>
      <c r="B63" s="405" t="s">
        <v>1358</v>
      </c>
      <c r="C63" s="406"/>
      <c r="D63" s="407">
        <v>106368.51</v>
      </c>
      <c r="E63" s="407"/>
      <c r="F63" s="433"/>
      <c r="G63" s="404" t="s">
        <v>1354</v>
      </c>
      <c r="H63" s="430" t="s">
        <v>1293</v>
      </c>
      <c r="I63" s="408"/>
      <c r="J63" s="408"/>
      <c r="K63" s="408"/>
      <c r="L63" s="408"/>
    </row>
    <row r="64" spans="1:12" ht="63.75" x14ac:dyDescent="0.2">
      <c r="A64" s="424" t="s">
        <v>1359</v>
      </c>
      <c r="B64" s="405" t="s">
        <v>1360</v>
      </c>
      <c r="C64" s="406"/>
      <c r="D64" s="407">
        <v>70426.42</v>
      </c>
      <c r="E64" s="407"/>
      <c r="F64" s="433"/>
      <c r="G64" s="404" t="s">
        <v>1354</v>
      </c>
      <c r="H64" s="430" t="s">
        <v>1293</v>
      </c>
      <c r="I64" s="408"/>
      <c r="J64" s="408"/>
      <c r="K64" s="408"/>
      <c r="L64" s="408"/>
    </row>
    <row r="65" spans="1:12" ht="63.75" x14ac:dyDescent="0.2">
      <c r="A65" s="424" t="s">
        <v>1361</v>
      </c>
      <c r="B65" s="405"/>
      <c r="C65" s="406" t="s">
        <v>1362</v>
      </c>
      <c r="D65" s="407">
        <v>83008.350000000006</v>
      </c>
      <c r="E65" s="407"/>
      <c r="F65" s="433"/>
      <c r="G65" s="404" t="s">
        <v>1354</v>
      </c>
      <c r="H65" s="430" t="s">
        <v>1293</v>
      </c>
      <c r="I65" s="408"/>
      <c r="J65" s="408"/>
      <c r="K65" s="408"/>
      <c r="L65" s="408"/>
    </row>
    <row r="66" spans="1:12" ht="63.75" x14ac:dyDescent="0.2">
      <c r="A66" s="424" t="s">
        <v>1363</v>
      </c>
      <c r="B66" s="405"/>
      <c r="C66" s="406" t="s">
        <v>1364</v>
      </c>
      <c r="D66" s="407">
        <v>86029.42</v>
      </c>
      <c r="E66" s="407"/>
      <c r="F66" s="433"/>
      <c r="G66" s="404" t="s">
        <v>1354</v>
      </c>
      <c r="H66" s="430" t="s">
        <v>1293</v>
      </c>
      <c r="I66" s="408"/>
      <c r="J66" s="408"/>
      <c r="K66" s="408"/>
      <c r="L66" s="408"/>
    </row>
    <row r="67" spans="1:12" ht="63.75" x14ac:dyDescent="0.2">
      <c r="A67" s="424" t="s">
        <v>1365</v>
      </c>
      <c r="B67" s="405" t="s">
        <v>1366</v>
      </c>
      <c r="C67" s="406"/>
      <c r="D67" s="407">
        <v>77341.179999999993</v>
      </c>
      <c r="E67" s="407"/>
      <c r="F67" s="433"/>
      <c r="G67" s="404" t="s">
        <v>1354</v>
      </c>
      <c r="H67" s="430" t="s">
        <v>1293</v>
      </c>
      <c r="I67" s="408"/>
      <c r="J67" s="408"/>
      <c r="K67" s="408"/>
      <c r="L67" s="408"/>
    </row>
    <row r="68" spans="1:12" ht="76.5" x14ac:dyDescent="0.2">
      <c r="A68" s="424" t="s">
        <v>1367</v>
      </c>
      <c r="B68" s="405" t="s">
        <v>1368</v>
      </c>
      <c r="C68" s="406"/>
      <c r="D68" s="407">
        <v>57687.16</v>
      </c>
      <c r="E68" s="407"/>
      <c r="F68" s="433"/>
      <c r="G68" s="404" t="s">
        <v>1354</v>
      </c>
      <c r="H68" s="430" t="s">
        <v>1293</v>
      </c>
      <c r="I68" s="408"/>
      <c r="J68" s="408"/>
      <c r="K68" s="408"/>
      <c r="L68" s="408"/>
    </row>
    <row r="69" spans="1:12" ht="63.75" x14ac:dyDescent="0.2">
      <c r="A69" s="424" t="s">
        <v>1369</v>
      </c>
      <c r="B69" s="405"/>
      <c r="C69" s="406" t="s">
        <v>1370</v>
      </c>
      <c r="D69" s="407">
        <v>60687.99</v>
      </c>
      <c r="E69" s="407"/>
      <c r="F69" s="433"/>
      <c r="G69" s="404" t="s">
        <v>1354</v>
      </c>
      <c r="H69" s="430" t="s">
        <v>1293</v>
      </c>
      <c r="I69" s="408"/>
      <c r="J69" s="408"/>
      <c r="K69" s="408"/>
      <c r="L69" s="408"/>
    </row>
    <row r="70" spans="1:12" ht="63.75" x14ac:dyDescent="0.2">
      <c r="A70" s="424" t="s">
        <v>1371</v>
      </c>
      <c r="B70" s="405" t="s">
        <v>1372</v>
      </c>
      <c r="C70" s="406"/>
      <c r="D70" s="407">
        <v>77435.759999999995</v>
      </c>
      <c r="E70" s="407"/>
      <c r="F70" s="433"/>
      <c r="G70" s="404" t="s">
        <v>1354</v>
      </c>
      <c r="H70" s="430" t="s">
        <v>1293</v>
      </c>
      <c r="I70" s="408"/>
      <c r="J70" s="408"/>
      <c r="K70" s="408"/>
      <c r="L70" s="408"/>
    </row>
    <row r="71" spans="1:12" ht="63.75" x14ac:dyDescent="0.2">
      <c r="A71" s="424" t="s">
        <v>1373</v>
      </c>
      <c r="B71" s="405"/>
      <c r="C71" s="406" t="s">
        <v>1374</v>
      </c>
      <c r="D71" s="407">
        <v>70616.929999999993</v>
      </c>
      <c r="E71" s="407"/>
      <c r="F71" s="433"/>
      <c r="G71" s="404" t="s">
        <v>1354</v>
      </c>
      <c r="H71" s="430" t="s">
        <v>1293</v>
      </c>
      <c r="I71" s="408"/>
      <c r="J71" s="408"/>
      <c r="K71" s="408"/>
      <c r="L71" s="408"/>
    </row>
    <row r="72" spans="1:12" ht="63.75" x14ac:dyDescent="0.2">
      <c r="A72" s="424" t="s">
        <v>1375</v>
      </c>
      <c r="B72" s="405" t="s">
        <v>1356</v>
      </c>
      <c r="C72" s="406"/>
      <c r="D72" s="407">
        <v>0</v>
      </c>
      <c r="E72" s="407"/>
      <c r="F72" s="407">
        <v>108515.16562499999</v>
      </c>
      <c r="G72" s="404" t="s">
        <v>1354</v>
      </c>
      <c r="H72" s="430" t="s">
        <v>1293</v>
      </c>
      <c r="I72" s="408"/>
      <c r="J72" s="408"/>
      <c r="K72" s="408"/>
      <c r="L72" s="408"/>
    </row>
    <row r="73" spans="1:12" ht="63.75" x14ac:dyDescent="0.2">
      <c r="A73" s="424" t="s">
        <v>1376</v>
      </c>
      <c r="B73" s="405"/>
      <c r="C73" s="406" t="s">
        <v>1377</v>
      </c>
      <c r="D73" s="407">
        <v>76200</v>
      </c>
      <c r="E73" s="407"/>
      <c r="F73" s="407"/>
      <c r="G73" s="404" t="s">
        <v>1354</v>
      </c>
      <c r="H73" s="430" t="s">
        <v>1293</v>
      </c>
      <c r="I73" s="408"/>
      <c r="J73" s="408"/>
      <c r="K73" s="408"/>
      <c r="L73" s="408"/>
    </row>
    <row r="74" spans="1:12" ht="63.75" x14ac:dyDescent="0.2">
      <c r="A74" s="424" t="s">
        <v>1378</v>
      </c>
      <c r="B74" s="405" t="s">
        <v>1356</v>
      </c>
      <c r="C74" s="406"/>
      <c r="D74" s="407">
        <v>77526</v>
      </c>
      <c r="E74" s="407"/>
      <c r="F74" s="407"/>
      <c r="G74" s="404" t="s">
        <v>1354</v>
      </c>
      <c r="H74" s="430" t="s">
        <v>1293</v>
      </c>
      <c r="I74" s="408"/>
      <c r="J74" s="408"/>
      <c r="K74" s="408"/>
      <c r="L74" s="408"/>
    </row>
    <row r="75" spans="1:12" ht="63.75" x14ac:dyDescent="0.2">
      <c r="A75" s="424" t="s">
        <v>1379</v>
      </c>
      <c r="B75" s="405" t="s">
        <v>1356</v>
      </c>
      <c r="C75" s="406"/>
      <c r="D75" s="407">
        <v>75168.36</v>
      </c>
      <c r="E75" s="407">
        <v>51000</v>
      </c>
      <c r="F75" s="433"/>
      <c r="G75" s="404" t="s">
        <v>1354</v>
      </c>
      <c r="H75" s="430" t="s">
        <v>1293</v>
      </c>
      <c r="I75" s="408"/>
      <c r="J75" s="408"/>
      <c r="K75" s="408"/>
      <c r="L75" s="408"/>
    </row>
    <row r="76" spans="1:12" ht="38.25" x14ac:dyDescent="0.2">
      <c r="A76" s="424" t="s">
        <v>1380</v>
      </c>
      <c r="B76" s="405" t="s">
        <v>1381</v>
      </c>
      <c r="C76" s="406"/>
      <c r="D76" s="407">
        <v>0</v>
      </c>
      <c r="E76" s="407"/>
      <c r="F76" s="407">
        <v>98070.119139784947</v>
      </c>
      <c r="G76" s="404" t="s">
        <v>1354</v>
      </c>
      <c r="H76" s="430" t="s">
        <v>1293</v>
      </c>
      <c r="I76" s="408"/>
      <c r="J76" s="408"/>
      <c r="K76" s="408"/>
      <c r="L76" s="408"/>
    </row>
    <row r="77" spans="1:12" ht="63.75" x14ac:dyDescent="0.2">
      <c r="A77" s="424" t="s">
        <v>1382</v>
      </c>
      <c r="B77" s="405"/>
      <c r="C77" s="406" t="s">
        <v>1383</v>
      </c>
      <c r="D77" s="407">
        <v>87746.44</v>
      </c>
      <c r="E77" s="407">
        <v>7976.95</v>
      </c>
      <c r="F77" s="407">
        <f>22951.14+(14974.19+17549.29+4786.17)+14816.19</f>
        <v>75076.98</v>
      </c>
      <c r="G77" s="404" t="s">
        <v>1354</v>
      </c>
      <c r="H77" s="430" t="s">
        <v>1293</v>
      </c>
      <c r="I77" s="408"/>
      <c r="J77" s="408"/>
      <c r="K77" s="408"/>
      <c r="L77" s="408"/>
    </row>
    <row r="78" spans="1:12" ht="63.75" x14ac:dyDescent="0.2">
      <c r="A78" s="424" t="s">
        <v>1384</v>
      </c>
      <c r="B78" s="405"/>
      <c r="C78" s="406" t="s">
        <v>1385</v>
      </c>
      <c r="D78" s="407">
        <v>94441.57</v>
      </c>
      <c r="E78" s="407"/>
      <c r="F78" s="433"/>
      <c r="G78" s="404" t="s">
        <v>1354</v>
      </c>
      <c r="H78" s="430" t="s">
        <v>1293</v>
      </c>
      <c r="I78" s="408"/>
      <c r="J78" s="408"/>
      <c r="K78" s="408"/>
      <c r="L78" s="408"/>
    </row>
    <row r="79" spans="1:12" ht="63.75" x14ac:dyDescent="0.2">
      <c r="A79" s="424" t="s">
        <v>16295</v>
      </c>
      <c r="B79" s="405" t="s">
        <v>1386</v>
      </c>
      <c r="C79" s="406" t="s">
        <v>1387</v>
      </c>
      <c r="D79" s="407">
        <v>553850.07999999996</v>
      </c>
      <c r="E79" s="407"/>
      <c r="F79" s="407"/>
      <c r="G79" s="404" t="s">
        <v>1354</v>
      </c>
      <c r="H79" s="430" t="s">
        <v>1293</v>
      </c>
      <c r="I79" s="408"/>
      <c r="J79" s="408"/>
      <c r="K79" s="408"/>
      <c r="L79" s="408"/>
    </row>
    <row r="80" spans="1:12" ht="51" x14ac:dyDescent="0.2">
      <c r="A80" s="424" t="s">
        <v>1388</v>
      </c>
      <c r="B80" s="405" t="s">
        <v>1389</v>
      </c>
      <c r="C80" s="406"/>
      <c r="D80" s="407">
        <v>0</v>
      </c>
      <c r="E80" s="407"/>
      <c r="F80" s="407">
        <f>8564.48+160090.7</f>
        <v>168655.18000000002</v>
      </c>
      <c r="G80" s="404" t="s">
        <v>1354</v>
      </c>
      <c r="H80" s="430" t="s">
        <v>1293</v>
      </c>
      <c r="I80" s="408"/>
      <c r="J80" s="408"/>
      <c r="K80" s="408"/>
      <c r="L80" s="408"/>
    </row>
    <row r="81" spans="1:12" ht="63.75" x14ac:dyDescent="0.2">
      <c r="A81" s="424" t="s">
        <v>1390</v>
      </c>
      <c r="B81" s="405" t="s">
        <v>1391</v>
      </c>
      <c r="C81" s="406"/>
      <c r="D81" s="407">
        <v>70757.55</v>
      </c>
      <c r="E81" s="407">
        <v>13000</v>
      </c>
      <c r="F81" s="433"/>
      <c r="G81" s="404" t="s">
        <v>1354</v>
      </c>
      <c r="H81" s="430" t="s">
        <v>1293</v>
      </c>
      <c r="I81" s="408"/>
      <c r="J81" s="408"/>
      <c r="K81" s="408"/>
      <c r="L81" s="408"/>
    </row>
    <row r="82" spans="1:12" ht="63.75" x14ac:dyDescent="0.2">
      <c r="A82" s="424" t="s">
        <v>1392</v>
      </c>
      <c r="B82" s="405" t="s">
        <v>1393</v>
      </c>
      <c r="C82" s="406"/>
      <c r="D82" s="407">
        <v>80300</v>
      </c>
      <c r="E82" s="407"/>
      <c r="F82" s="407"/>
      <c r="G82" s="404" t="s">
        <v>1354</v>
      </c>
      <c r="H82" s="430" t="s">
        <v>1293</v>
      </c>
      <c r="I82" s="408"/>
      <c r="J82" s="408"/>
      <c r="K82" s="408"/>
      <c r="L82" s="408"/>
    </row>
    <row r="83" spans="1:12" ht="63.75" x14ac:dyDescent="0.2">
      <c r="A83" s="424" t="s">
        <v>1394</v>
      </c>
      <c r="B83" s="405" t="s">
        <v>1395</v>
      </c>
      <c r="C83" s="406"/>
      <c r="D83" s="407">
        <v>72345.03</v>
      </c>
      <c r="E83" s="407"/>
      <c r="F83" s="407"/>
      <c r="G83" s="404" t="s">
        <v>1354</v>
      </c>
      <c r="H83" s="430" t="s">
        <v>1293</v>
      </c>
      <c r="I83" s="408"/>
      <c r="J83" s="408"/>
      <c r="K83" s="408"/>
      <c r="L83" s="408"/>
    </row>
    <row r="84" spans="1:12" ht="76.5" x14ac:dyDescent="0.2">
      <c r="A84" s="424" t="s">
        <v>1509</v>
      </c>
      <c r="B84" s="405" t="s">
        <v>1396</v>
      </c>
      <c r="C84" s="406" t="s">
        <v>1397</v>
      </c>
      <c r="D84" s="407">
        <v>33000</v>
      </c>
      <c r="E84" s="407"/>
      <c r="F84" s="407">
        <f>9033.75+(52560+52908+100895.85+54179.1+60985.44)</f>
        <v>330562.14</v>
      </c>
      <c r="G84" s="404" t="s">
        <v>1354</v>
      </c>
      <c r="H84" s="430" t="s">
        <v>1293</v>
      </c>
      <c r="I84" s="408"/>
      <c r="J84" s="408"/>
      <c r="K84" s="408"/>
      <c r="L84" s="408"/>
    </row>
    <row r="85" spans="1:12" ht="38.25" x14ac:dyDescent="0.2">
      <c r="A85" s="424" t="s">
        <v>1398</v>
      </c>
      <c r="B85" s="405" t="s">
        <v>1386</v>
      </c>
      <c r="C85" s="406"/>
      <c r="D85" s="407">
        <v>205379.12</v>
      </c>
      <c r="E85" s="407">
        <v>120945.49</v>
      </c>
      <c r="F85" s="407">
        <f>203041-120945.49</f>
        <v>82095.509999999995</v>
      </c>
      <c r="G85" s="404" t="s">
        <v>1354</v>
      </c>
      <c r="H85" s="430" t="s">
        <v>1293</v>
      </c>
      <c r="I85" s="408"/>
      <c r="J85" s="408"/>
      <c r="K85" s="408"/>
      <c r="L85" s="408"/>
    </row>
    <row r="86" spans="1:12" ht="38.25" x14ac:dyDescent="0.2">
      <c r="A86" s="424" t="s">
        <v>1399</v>
      </c>
      <c r="B86" s="405" t="s">
        <v>1358</v>
      </c>
      <c r="C86" s="406"/>
      <c r="D86" s="407">
        <v>0</v>
      </c>
      <c r="E86" s="407"/>
      <c r="F86" s="407">
        <v>68681.426999999996</v>
      </c>
      <c r="G86" s="404" t="s">
        <v>1354</v>
      </c>
      <c r="H86" s="430" t="s">
        <v>1293</v>
      </c>
      <c r="I86" s="408"/>
      <c r="J86" s="408"/>
      <c r="K86" s="408"/>
      <c r="L86" s="408"/>
    </row>
    <row r="87" spans="1:12" ht="63.75" x14ac:dyDescent="0.2">
      <c r="A87" s="424" t="s">
        <v>1400</v>
      </c>
      <c r="B87" s="405"/>
      <c r="C87" s="406" t="s">
        <v>1364</v>
      </c>
      <c r="D87" s="407">
        <v>77740.67</v>
      </c>
      <c r="E87" s="407"/>
      <c r="F87" s="407"/>
      <c r="G87" s="404" t="s">
        <v>1354</v>
      </c>
      <c r="H87" s="430" t="s">
        <v>1293</v>
      </c>
      <c r="I87" s="408"/>
      <c r="J87" s="408"/>
      <c r="K87" s="408"/>
      <c r="L87" s="408"/>
    </row>
    <row r="88" spans="1:12" ht="51" x14ac:dyDescent="0.2">
      <c r="A88" s="424" t="s">
        <v>1401</v>
      </c>
      <c r="B88" s="405" t="s">
        <v>1402</v>
      </c>
      <c r="C88" s="406"/>
      <c r="D88" s="407">
        <v>0</v>
      </c>
      <c r="E88" s="407"/>
      <c r="F88" s="407">
        <f>98770.91+13068</f>
        <v>111838.91</v>
      </c>
      <c r="G88" s="404" t="s">
        <v>1354</v>
      </c>
      <c r="H88" s="430" t="s">
        <v>1293</v>
      </c>
      <c r="I88" s="408"/>
      <c r="J88" s="408"/>
      <c r="K88" s="408"/>
      <c r="L88" s="408"/>
    </row>
    <row r="89" spans="1:12" ht="51" x14ac:dyDescent="0.2">
      <c r="A89" s="424" t="s">
        <v>1403</v>
      </c>
      <c r="B89" s="405"/>
      <c r="C89" s="406" t="s">
        <v>1404</v>
      </c>
      <c r="D89" s="407">
        <v>95586.95</v>
      </c>
      <c r="E89" s="407">
        <v>176972.47</v>
      </c>
      <c r="F89" s="433"/>
      <c r="G89" s="404" t="s">
        <v>1354</v>
      </c>
      <c r="H89" s="430" t="s">
        <v>1293</v>
      </c>
      <c r="I89" s="408"/>
      <c r="J89" s="408"/>
      <c r="K89" s="408"/>
      <c r="L89" s="408"/>
    </row>
    <row r="90" spans="1:12" ht="76.5" x14ac:dyDescent="0.2">
      <c r="A90" s="424" t="s">
        <v>1405</v>
      </c>
      <c r="B90" s="405" t="s">
        <v>1406</v>
      </c>
      <c r="C90" s="406"/>
      <c r="D90" s="407">
        <v>76457.64</v>
      </c>
      <c r="E90" s="407"/>
      <c r="F90" s="433"/>
      <c r="G90" s="404" t="s">
        <v>1354</v>
      </c>
      <c r="H90" s="430" t="s">
        <v>1293</v>
      </c>
      <c r="I90" s="408"/>
      <c r="J90" s="408"/>
      <c r="K90" s="408"/>
      <c r="L90" s="408"/>
    </row>
    <row r="91" spans="1:12" ht="76.5" x14ac:dyDescent="0.2">
      <c r="A91" s="424" t="s">
        <v>1407</v>
      </c>
      <c r="B91" s="405"/>
      <c r="C91" s="406" t="s">
        <v>1408</v>
      </c>
      <c r="D91" s="407">
        <v>70978.23</v>
      </c>
      <c r="E91" s="407"/>
      <c r="F91" s="433"/>
      <c r="G91" s="404" t="s">
        <v>1354</v>
      </c>
      <c r="H91" s="430" t="s">
        <v>1293</v>
      </c>
      <c r="I91" s="408"/>
      <c r="J91" s="408"/>
      <c r="K91" s="408"/>
      <c r="L91" s="408"/>
    </row>
    <row r="92" spans="1:12" ht="38.25" x14ac:dyDescent="0.2">
      <c r="A92" s="424" t="s">
        <v>1409</v>
      </c>
      <c r="B92" s="405" t="s">
        <v>1410</v>
      </c>
      <c r="C92" s="406"/>
      <c r="D92" s="407">
        <v>273811.69</v>
      </c>
      <c r="E92" s="407">
        <v>191801.05</v>
      </c>
      <c r="F92" s="407">
        <f>214492.6+45383.15/30*(30+31+30+12)</f>
        <v>370308.08166666667</v>
      </c>
      <c r="G92" s="404" t="s">
        <v>1354</v>
      </c>
      <c r="H92" s="430" t="s">
        <v>1293</v>
      </c>
      <c r="I92" s="408"/>
      <c r="J92" s="408"/>
      <c r="K92" s="408"/>
      <c r="L92" s="408"/>
    </row>
    <row r="93" spans="1:12" ht="51" x14ac:dyDescent="0.2">
      <c r="A93" s="424" t="s">
        <v>1411</v>
      </c>
      <c r="B93" s="405"/>
      <c r="C93" s="406" t="s">
        <v>1353</v>
      </c>
      <c r="D93" s="407">
        <v>233244.7</v>
      </c>
      <c r="E93" s="407"/>
      <c r="F93" s="407"/>
      <c r="G93" s="404" t="s">
        <v>1354</v>
      </c>
      <c r="H93" s="430" t="s">
        <v>1293</v>
      </c>
      <c r="I93" s="408"/>
      <c r="J93" s="408"/>
      <c r="K93" s="408"/>
      <c r="L93" s="408"/>
    </row>
    <row r="94" spans="1:12" ht="51" x14ac:dyDescent="0.2">
      <c r="A94" s="424" t="s">
        <v>1412</v>
      </c>
      <c r="B94" s="405"/>
      <c r="C94" s="406" t="s">
        <v>1353</v>
      </c>
      <c r="D94" s="407">
        <v>165790.01999999999</v>
      </c>
      <c r="E94" s="407"/>
      <c r="F94" s="407"/>
      <c r="G94" s="404" t="s">
        <v>1354</v>
      </c>
      <c r="H94" s="430" t="s">
        <v>1293</v>
      </c>
      <c r="I94" s="408"/>
      <c r="J94" s="408"/>
      <c r="K94" s="408"/>
      <c r="L94" s="408"/>
    </row>
    <row r="95" spans="1:12" ht="51" x14ac:dyDescent="0.2">
      <c r="A95" s="424" t="s">
        <v>1413</v>
      </c>
      <c r="B95" s="405" t="s">
        <v>1414</v>
      </c>
      <c r="C95" s="406"/>
      <c r="D95" s="407">
        <v>69844.070000000007</v>
      </c>
      <c r="E95" s="407"/>
      <c r="F95" s="407"/>
      <c r="G95" s="404" t="s">
        <v>1354</v>
      </c>
      <c r="H95" s="430" t="s">
        <v>1293</v>
      </c>
      <c r="I95" s="408"/>
      <c r="J95" s="408"/>
      <c r="K95" s="408"/>
      <c r="L95" s="408"/>
    </row>
    <row r="96" spans="1:12" ht="63.75" x14ac:dyDescent="0.2">
      <c r="A96" s="424" t="s">
        <v>1415</v>
      </c>
      <c r="B96" s="405"/>
      <c r="C96" s="406" t="s">
        <v>1416</v>
      </c>
      <c r="D96" s="407">
        <v>88592.05</v>
      </c>
      <c r="E96" s="407"/>
      <c r="F96" s="407"/>
      <c r="G96" s="404" t="s">
        <v>1354</v>
      </c>
      <c r="H96" s="430" t="s">
        <v>1293</v>
      </c>
      <c r="I96" s="408"/>
      <c r="J96" s="408"/>
      <c r="K96" s="408"/>
      <c r="L96" s="408"/>
    </row>
    <row r="97" spans="1:12" ht="51" x14ac:dyDescent="0.2">
      <c r="A97" s="424" t="s">
        <v>1417</v>
      </c>
      <c r="B97" s="405" t="s">
        <v>1358</v>
      </c>
      <c r="C97" s="406"/>
      <c r="D97" s="407">
        <v>73543.5</v>
      </c>
      <c r="E97" s="407"/>
      <c r="F97" s="407"/>
      <c r="G97" s="404" t="s">
        <v>1354</v>
      </c>
      <c r="H97" s="430" t="s">
        <v>1293</v>
      </c>
      <c r="I97" s="408"/>
      <c r="J97" s="408"/>
      <c r="K97" s="408"/>
      <c r="L97" s="408"/>
    </row>
    <row r="98" spans="1:12" ht="63.75" x14ac:dyDescent="0.2">
      <c r="A98" s="424" t="s">
        <v>1418</v>
      </c>
      <c r="B98" s="405"/>
      <c r="C98" s="406" t="s">
        <v>1419</v>
      </c>
      <c r="D98" s="407">
        <v>75537.929999999993</v>
      </c>
      <c r="E98" s="407"/>
      <c r="F98" s="407"/>
      <c r="G98" s="404" t="s">
        <v>1354</v>
      </c>
      <c r="H98" s="430" t="s">
        <v>1293</v>
      </c>
      <c r="I98" s="408"/>
      <c r="J98" s="408"/>
      <c r="K98" s="408"/>
      <c r="L98" s="408"/>
    </row>
    <row r="99" spans="1:12" ht="51" x14ac:dyDescent="0.2">
      <c r="A99" s="424" t="s">
        <v>1420</v>
      </c>
      <c r="B99" s="405"/>
      <c r="C99" s="406" t="s">
        <v>1421</v>
      </c>
      <c r="D99" s="407">
        <v>0</v>
      </c>
      <c r="E99" s="407"/>
      <c r="F99" s="407">
        <v>106251.69</v>
      </c>
      <c r="G99" s="404" t="s">
        <v>1354</v>
      </c>
      <c r="H99" s="430" t="s">
        <v>1293</v>
      </c>
      <c r="I99" s="408"/>
      <c r="J99" s="408"/>
      <c r="K99" s="408"/>
      <c r="L99" s="408"/>
    </row>
    <row r="100" spans="1:12" ht="63.75" x14ac:dyDescent="0.2">
      <c r="A100" s="424" t="s">
        <v>1422</v>
      </c>
      <c r="B100" s="405" t="s">
        <v>1423</v>
      </c>
      <c r="C100" s="406"/>
      <c r="D100" s="407">
        <v>77228.639999999999</v>
      </c>
      <c r="E100" s="407"/>
      <c r="F100" s="407"/>
      <c r="G100" s="404" t="s">
        <v>1354</v>
      </c>
      <c r="H100" s="430" t="s">
        <v>1293</v>
      </c>
      <c r="I100" s="408"/>
      <c r="J100" s="408"/>
      <c r="K100" s="408"/>
      <c r="L100" s="408"/>
    </row>
    <row r="101" spans="1:12" ht="51" x14ac:dyDescent="0.2">
      <c r="A101" s="424" t="s">
        <v>1424</v>
      </c>
      <c r="B101" s="405" t="s">
        <v>1425</v>
      </c>
      <c r="C101" s="406"/>
      <c r="D101" s="407">
        <v>0</v>
      </c>
      <c r="E101" s="407"/>
      <c r="F101" s="407">
        <v>102549.27</v>
      </c>
      <c r="G101" s="404" t="s">
        <v>1354</v>
      </c>
      <c r="H101" s="430" t="s">
        <v>1293</v>
      </c>
      <c r="I101" s="408"/>
      <c r="J101" s="408"/>
      <c r="K101" s="408"/>
      <c r="L101" s="408"/>
    </row>
    <row r="102" spans="1:12" ht="63.75" x14ac:dyDescent="0.2">
      <c r="A102" s="424" t="s">
        <v>1426</v>
      </c>
      <c r="B102" s="405" t="s">
        <v>1427</v>
      </c>
      <c r="C102" s="406"/>
      <c r="D102" s="407">
        <v>0</v>
      </c>
      <c r="E102" s="407"/>
      <c r="F102" s="407">
        <v>71387.11</v>
      </c>
      <c r="G102" s="404" t="s">
        <v>1354</v>
      </c>
      <c r="H102" s="430" t="s">
        <v>1293</v>
      </c>
      <c r="I102" s="408"/>
      <c r="J102" s="408"/>
      <c r="K102" s="408"/>
      <c r="L102" s="408"/>
    </row>
    <row r="103" spans="1:12" ht="76.5" x14ac:dyDescent="0.2">
      <c r="A103" s="424" t="s">
        <v>1428</v>
      </c>
      <c r="B103" s="405"/>
      <c r="C103" s="406" t="s">
        <v>1429</v>
      </c>
      <c r="D103" s="407">
        <v>106573.28</v>
      </c>
      <c r="E103" s="407">
        <v>15500</v>
      </c>
      <c r="F103" s="433">
        <f>31000-15550</f>
        <v>15450</v>
      </c>
      <c r="G103" s="404" t="s">
        <v>1354</v>
      </c>
      <c r="H103" s="430" t="s">
        <v>1293</v>
      </c>
      <c r="I103" s="408"/>
      <c r="J103" s="408"/>
      <c r="K103" s="408"/>
      <c r="L103" s="408"/>
    </row>
    <row r="104" spans="1:12" ht="89.25" x14ac:dyDescent="0.2">
      <c r="A104" s="424" t="s">
        <v>1430</v>
      </c>
      <c r="B104" s="405" t="s">
        <v>1358</v>
      </c>
      <c r="C104" s="406"/>
      <c r="D104" s="407">
        <v>0</v>
      </c>
      <c r="E104" s="407"/>
      <c r="F104" s="407">
        <f>27889.03+39572.54</f>
        <v>67461.570000000007</v>
      </c>
      <c r="G104" s="404" t="s">
        <v>1354</v>
      </c>
      <c r="H104" s="430" t="s">
        <v>1293</v>
      </c>
      <c r="I104" s="408"/>
      <c r="J104" s="408"/>
      <c r="K104" s="408"/>
      <c r="L104" s="408"/>
    </row>
    <row r="105" spans="1:12" ht="63.75" x14ac:dyDescent="0.2">
      <c r="A105" s="424" t="s">
        <v>1431</v>
      </c>
      <c r="B105" s="405"/>
      <c r="C105" s="406" t="s">
        <v>1432</v>
      </c>
      <c r="D105" s="407">
        <v>84928.09</v>
      </c>
      <c r="E105" s="407"/>
      <c r="F105" s="433"/>
      <c r="G105" s="404" t="s">
        <v>1354</v>
      </c>
      <c r="H105" s="430" t="s">
        <v>1293</v>
      </c>
      <c r="I105" s="408"/>
      <c r="J105" s="408"/>
      <c r="K105" s="408"/>
      <c r="L105" s="408"/>
    </row>
    <row r="106" spans="1:12" ht="63.75" x14ac:dyDescent="0.2">
      <c r="A106" s="424" t="s">
        <v>1433</v>
      </c>
      <c r="B106" s="405"/>
      <c r="C106" s="406" t="s">
        <v>1434</v>
      </c>
      <c r="D106" s="407">
        <v>76890.399999999994</v>
      </c>
      <c r="E106" s="407"/>
      <c r="F106" s="433"/>
      <c r="G106" s="404" t="s">
        <v>1354</v>
      </c>
      <c r="H106" s="430" t="s">
        <v>1293</v>
      </c>
      <c r="I106" s="408"/>
      <c r="J106" s="408"/>
      <c r="K106" s="408"/>
      <c r="L106" s="408"/>
    </row>
    <row r="107" spans="1:12" ht="51" x14ac:dyDescent="0.2">
      <c r="A107" s="424" t="s">
        <v>1435</v>
      </c>
      <c r="B107" s="405"/>
      <c r="C107" s="406" t="s">
        <v>1434</v>
      </c>
      <c r="D107" s="407">
        <v>63390.63</v>
      </c>
      <c r="E107" s="407">
        <f>10723.17+65988.88</f>
        <v>76712.05</v>
      </c>
      <c r="F107" s="433"/>
      <c r="G107" s="404" t="s">
        <v>1354</v>
      </c>
      <c r="H107" s="430" t="s">
        <v>1293</v>
      </c>
      <c r="I107" s="408"/>
      <c r="J107" s="408"/>
      <c r="K107" s="408"/>
      <c r="L107" s="408"/>
    </row>
    <row r="108" spans="1:12" ht="51" x14ac:dyDescent="0.2">
      <c r="A108" s="424" t="s">
        <v>1436</v>
      </c>
      <c r="B108" s="405" t="s">
        <v>1437</v>
      </c>
      <c r="C108" s="406"/>
      <c r="D108" s="407">
        <v>0</v>
      </c>
      <c r="E108" s="407"/>
      <c r="F108" s="407">
        <f>65832.69 + 79243.06</f>
        <v>145075.75</v>
      </c>
      <c r="G108" s="404" t="s">
        <v>1354</v>
      </c>
      <c r="H108" s="430" t="s">
        <v>1293</v>
      </c>
      <c r="I108" s="408"/>
      <c r="J108" s="408"/>
      <c r="K108" s="408"/>
      <c r="L108" s="408"/>
    </row>
    <row r="109" spans="1:12" ht="63.75" x14ac:dyDescent="0.2">
      <c r="A109" s="424" t="s">
        <v>1438</v>
      </c>
      <c r="B109" s="405"/>
      <c r="C109" s="406" t="s">
        <v>1439</v>
      </c>
      <c r="D109" s="407">
        <v>84093.81</v>
      </c>
      <c r="E109" s="407"/>
      <c r="F109" s="433"/>
      <c r="G109" s="404" t="s">
        <v>1354</v>
      </c>
      <c r="H109" s="430" t="s">
        <v>1293</v>
      </c>
      <c r="I109" s="408"/>
      <c r="J109" s="408"/>
      <c r="K109" s="408"/>
      <c r="L109" s="408"/>
    </row>
    <row r="110" spans="1:12" ht="63.75" x14ac:dyDescent="0.2">
      <c r="A110" s="424" t="s">
        <v>1440</v>
      </c>
      <c r="B110" s="405"/>
      <c r="C110" s="406" t="s">
        <v>1408</v>
      </c>
      <c r="D110" s="407">
        <v>109958.76</v>
      </c>
      <c r="E110" s="407">
        <v>15500.04</v>
      </c>
      <c r="F110" s="433">
        <f>31000.08-15500.04</f>
        <v>15500.04</v>
      </c>
      <c r="G110" s="404" t="s">
        <v>1354</v>
      </c>
      <c r="H110" s="430" t="s">
        <v>1293</v>
      </c>
      <c r="I110" s="408"/>
      <c r="J110" s="408"/>
      <c r="K110" s="408"/>
      <c r="L110" s="408"/>
    </row>
    <row r="111" spans="1:12" ht="76.5" x14ac:dyDescent="0.2">
      <c r="A111" s="424" t="s">
        <v>1441</v>
      </c>
      <c r="B111" s="405"/>
      <c r="C111" s="406" t="s">
        <v>1364</v>
      </c>
      <c r="D111" s="407">
        <v>96862.12</v>
      </c>
      <c r="E111" s="407"/>
      <c r="F111" s="433"/>
      <c r="G111" s="404" t="s">
        <v>1354</v>
      </c>
      <c r="H111" s="430" t="s">
        <v>1293</v>
      </c>
      <c r="I111" s="408"/>
      <c r="J111" s="408"/>
      <c r="K111" s="408"/>
      <c r="L111" s="408"/>
    </row>
    <row r="112" spans="1:12" ht="63.75" x14ac:dyDescent="0.2">
      <c r="A112" s="424" t="s">
        <v>1442</v>
      </c>
      <c r="B112" s="405" t="s">
        <v>1358</v>
      </c>
      <c r="C112" s="406"/>
      <c r="D112" s="407">
        <v>75402</v>
      </c>
      <c r="E112" s="407"/>
      <c r="F112" s="433"/>
      <c r="G112" s="404" t="s">
        <v>1354</v>
      </c>
      <c r="H112" s="430" t="s">
        <v>1293</v>
      </c>
      <c r="I112" s="408"/>
      <c r="J112" s="408"/>
      <c r="K112" s="408"/>
      <c r="L112" s="408"/>
    </row>
    <row r="113" spans="1:12" ht="76.5" x14ac:dyDescent="0.2">
      <c r="A113" s="424" t="s">
        <v>1443</v>
      </c>
      <c r="B113" s="405"/>
      <c r="C113" s="406" t="s">
        <v>1444</v>
      </c>
      <c r="D113" s="407">
        <v>58834.8</v>
      </c>
      <c r="E113" s="407"/>
      <c r="F113" s="433"/>
      <c r="G113" s="404" t="s">
        <v>1354</v>
      </c>
      <c r="H113" s="430" t="s">
        <v>1293</v>
      </c>
      <c r="I113" s="408"/>
      <c r="J113" s="408"/>
      <c r="K113" s="408"/>
      <c r="L113" s="408"/>
    </row>
    <row r="114" spans="1:12" ht="63.75" x14ac:dyDescent="0.2">
      <c r="A114" s="424" t="s">
        <v>1445</v>
      </c>
      <c r="B114" s="405"/>
      <c r="C114" s="406" t="s">
        <v>1404</v>
      </c>
      <c r="D114" s="407">
        <v>77372.639999999999</v>
      </c>
      <c r="E114" s="407"/>
      <c r="F114" s="433"/>
      <c r="G114" s="404" t="s">
        <v>1354</v>
      </c>
      <c r="H114" s="430" t="s">
        <v>1293</v>
      </c>
      <c r="I114" s="408"/>
      <c r="J114" s="408"/>
      <c r="K114" s="408"/>
      <c r="L114" s="408"/>
    </row>
    <row r="115" spans="1:12" ht="76.5" x14ac:dyDescent="0.2">
      <c r="A115" s="424" t="s">
        <v>1446</v>
      </c>
      <c r="B115" s="405"/>
      <c r="C115" s="406" t="s">
        <v>1447</v>
      </c>
      <c r="D115" s="407">
        <v>100216.02</v>
      </c>
      <c r="E115" s="407"/>
      <c r="F115" s="433"/>
      <c r="G115" s="404" t="s">
        <v>1354</v>
      </c>
      <c r="H115" s="430" t="s">
        <v>1293</v>
      </c>
      <c r="I115" s="408"/>
      <c r="J115" s="408"/>
      <c r="K115" s="408"/>
      <c r="L115" s="408"/>
    </row>
    <row r="116" spans="1:12" ht="38.25" x14ac:dyDescent="0.2">
      <c r="A116" s="424" t="s">
        <v>1448</v>
      </c>
      <c r="B116" s="405" t="s">
        <v>1449</v>
      </c>
      <c r="C116" s="406"/>
      <c r="D116" s="407">
        <v>325785.09000000003</v>
      </c>
      <c r="E116" s="407">
        <v>143600.84</v>
      </c>
      <c r="F116" s="407">
        <f>143600.84+187285.49</f>
        <v>330886.32999999996</v>
      </c>
      <c r="G116" s="404" t="s">
        <v>1354</v>
      </c>
      <c r="H116" s="430" t="s">
        <v>1293</v>
      </c>
      <c r="I116" s="408"/>
      <c r="J116" s="408"/>
      <c r="K116" s="408"/>
      <c r="L116" s="408"/>
    </row>
    <row r="117" spans="1:12" ht="51" x14ac:dyDescent="0.2">
      <c r="A117" s="424" t="s">
        <v>1450</v>
      </c>
      <c r="B117" s="405"/>
      <c r="C117" s="406" t="s">
        <v>1451</v>
      </c>
      <c r="D117" s="407">
        <v>0</v>
      </c>
      <c r="E117" s="407"/>
      <c r="F117" s="407">
        <f>832180.07+1386966.78+588381.57</f>
        <v>2807528.42</v>
      </c>
      <c r="G117" s="404" t="s">
        <v>1354</v>
      </c>
      <c r="H117" s="430" t="s">
        <v>1293</v>
      </c>
      <c r="I117" s="408"/>
      <c r="J117" s="408"/>
      <c r="K117" s="408"/>
      <c r="L117" s="408"/>
    </row>
    <row r="118" spans="1:12" ht="76.5" x14ac:dyDescent="0.2">
      <c r="A118" s="424" t="s">
        <v>1452</v>
      </c>
      <c r="B118" s="405"/>
      <c r="C118" s="406" t="s">
        <v>1364</v>
      </c>
      <c r="D118" s="407">
        <v>94191.05</v>
      </c>
      <c r="E118" s="407"/>
      <c r="F118" s="433"/>
      <c r="G118" s="404" t="s">
        <v>1354</v>
      </c>
      <c r="H118" s="430" t="s">
        <v>1293</v>
      </c>
      <c r="I118" s="408"/>
      <c r="J118" s="408"/>
      <c r="K118" s="408"/>
      <c r="L118" s="408"/>
    </row>
    <row r="119" spans="1:12" ht="38.25" x14ac:dyDescent="0.2">
      <c r="A119" s="424" t="s">
        <v>1453</v>
      </c>
      <c r="B119" s="405"/>
      <c r="C119" s="406" t="s">
        <v>1444</v>
      </c>
      <c r="D119" s="407">
        <v>70237.440000000002</v>
      </c>
      <c r="E119" s="407">
        <v>14632.8</v>
      </c>
      <c r="F119" s="407">
        <f>22279.21+21027.6366666667+100966.32</f>
        <v>144273.16666666672</v>
      </c>
      <c r="G119" s="404" t="s">
        <v>1354</v>
      </c>
      <c r="H119" s="430" t="s">
        <v>1293</v>
      </c>
      <c r="I119" s="408"/>
      <c r="J119" s="408"/>
      <c r="K119" s="408"/>
      <c r="L119" s="408"/>
    </row>
    <row r="120" spans="1:12" ht="51" x14ac:dyDescent="0.2">
      <c r="A120" s="424" t="s">
        <v>1454</v>
      </c>
      <c r="B120" s="405"/>
      <c r="C120" s="406" t="s">
        <v>1455</v>
      </c>
      <c r="D120" s="407">
        <v>68647.64</v>
      </c>
      <c r="E120" s="407">
        <f>14874+9447.18</f>
        <v>24321.18</v>
      </c>
      <c r="F120" s="433"/>
      <c r="G120" s="404" t="s">
        <v>1354</v>
      </c>
      <c r="H120" s="430" t="s">
        <v>1293</v>
      </c>
      <c r="I120" s="408"/>
      <c r="J120" s="408"/>
      <c r="K120" s="408"/>
      <c r="L120" s="408"/>
    </row>
    <row r="121" spans="1:12" ht="25.5" x14ac:dyDescent="0.2">
      <c r="A121" s="424" t="s">
        <v>1456</v>
      </c>
      <c r="B121" s="405" t="s">
        <v>1457</v>
      </c>
      <c r="C121" s="406"/>
      <c r="D121" s="407">
        <v>0</v>
      </c>
      <c r="E121" s="407">
        <v>421115.48</v>
      </c>
      <c r="F121" s="433"/>
      <c r="G121" s="404" t="s">
        <v>1354</v>
      </c>
      <c r="H121" s="430" t="s">
        <v>1293</v>
      </c>
      <c r="I121" s="408"/>
      <c r="J121" s="408"/>
      <c r="K121" s="408"/>
      <c r="L121" s="408"/>
    </row>
    <row r="122" spans="1:12" ht="25.5" x14ac:dyDescent="0.2">
      <c r="A122" s="424" t="s">
        <v>1458</v>
      </c>
      <c r="B122" s="405" t="s">
        <v>1459</v>
      </c>
      <c r="C122" s="406"/>
      <c r="D122" s="407">
        <v>0</v>
      </c>
      <c r="E122" s="407">
        <v>451855</v>
      </c>
      <c r="F122" s="433"/>
      <c r="G122" s="404" t="s">
        <v>1354</v>
      </c>
      <c r="H122" s="430" t="s">
        <v>1293</v>
      </c>
      <c r="I122" s="408"/>
      <c r="J122" s="408"/>
      <c r="K122" s="408"/>
      <c r="L122" s="408"/>
    </row>
    <row r="123" spans="1:12" ht="38.25" x14ac:dyDescent="0.2">
      <c r="A123" s="424" t="s">
        <v>1460</v>
      </c>
      <c r="B123" s="405" t="s">
        <v>1461</v>
      </c>
      <c r="C123" s="406"/>
      <c r="D123" s="407">
        <v>0</v>
      </c>
      <c r="E123" s="407">
        <v>612560.92999999993</v>
      </c>
      <c r="F123" s="433"/>
      <c r="G123" s="404" t="s">
        <v>1354</v>
      </c>
      <c r="H123" s="430" t="s">
        <v>1293</v>
      </c>
      <c r="I123" s="408"/>
      <c r="J123" s="408"/>
      <c r="K123" s="408"/>
      <c r="L123" s="408"/>
    </row>
    <row r="124" spans="1:12" ht="38.25" x14ac:dyDescent="0.2">
      <c r="A124" s="424" t="s">
        <v>1462</v>
      </c>
      <c r="B124" s="405"/>
      <c r="C124" s="406" t="s">
        <v>1364</v>
      </c>
      <c r="D124" s="407">
        <v>0</v>
      </c>
      <c r="E124" s="407">
        <v>8656.43</v>
      </c>
      <c r="F124" s="433"/>
      <c r="G124" s="404" t="s">
        <v>1354</v>
      </c>
      <c r="H124" s="430" t="s">
        <v>1293</v>
      </c>
      <c r="I124" s="408"/>
      <c r="J124" s="408"/>
      <c r="K124" s="408"/>
      <c r="L124" s="408"/>
    </row>
    <row r="125" spans="1:12" ht="38.25" x14ac:dyDescent="0.2">
      <c r="A125" s="424" t="s">
        <v>1463</v>
      </c>
      <c r="B125" s="405" t="s">
        <v>1459</v>
      </c>
      <c r="C125" s="406"/>
      <c r="D125" s="407">
        <v>0</v>
      </c>
      <c r="E125" s="407">
        <v>1295164</v>
      </c>
      <c r="F125" s="433"/>
      <c r="G125" s="404" t="s">
        <v>1354</v>
      </c>
      <c r="H125" s="430" t="s">
        <v>1293</v>
      </c>
      <c r="I125" s="408"/>
      <c r="J125" s="408"/>
      <c r="K125" s="408"/>
      <c r="L125" s="408"/>
    </row>
    <row r="126" spans="1:12" ht="63.75" x14ac:dyDescent="0.2">
      <c r="A126" s="424" t="s">
        <v>1464</v>
      </c>
      <c r="B126" s="405"/>
      <c r="C126" s="406" t="s">
        <v>1465</v>
      </c>
      <c r="D126" s="407">
        <v>83093.23</v>
      </c>
      <c r="E126" s="407"/>
      <c r="F126" s="433"/>
      <c r="G126" s="404" t="s">
        <v>1466</v>
      </c>
      <c r="H126" s="430" t="s">
        <v>1293</v>
      </c>
    </row>
    <row r="127" spans="1:12" ht="63.75" x14ac:dyDescent="0.2">
      <c r="A127" s="424" t="s">
        <v>1467</v>
      </c>
      <c r="B127" s="405"/>
      <c r="C127" s="406" t="s">
        <v>1468</v>
      </c>
      <c r="D127" s="407">
        <v>0</v>
      </c>
      <c r="E127" s="407">
        <v>53066.01</v>
      </c>
      <c r="F127" s="433"/>
      <c r="G127" s="404" t="s">
        <v>1466</v>
      </c>
      <c r="H127" s="430" t="s">
        <v>1293</v>
      </c>
    </row>
    <row r="128" spans="1:12" ht="63.75" x14ac:dyDescent="0.2">
      <c r="A128" s="424" t="s">
        <v>1469</v>
      </c>
      <c r="B128" s="405" t="s">
        <v>1470</v>
      </c>
      <c r="C128" s="406"/>
      <c r="D128" s="407">
        <v>0</v>
      </c>
      <c r="E128" s="407">
        <v>0</v>
      </c>
      <c r="F128" s="433"/>
      <c r="G128" s="404" t="s">
        <v>1466</v>
      </c>
      <c r="H128" s="430" t="s">
        <v>1293</v>
      </c>
    </row>
    <row r="129" spans="1:8" ht="76.5" x14ac:dyDescent="0.2">
      <c r="A129" s="424" t="s">
        <v>1471</v>
      </c>
      <c r="B129" s="405"/>
      <c r="C129" s="406" t="s">
        <v>1472</v>
      </c>
      <c r="D129" s="407">
        <v>200443.83</v>
      </c>
      <c r="E129" s="407">
        <v>34037.629999999997</v>
      </c>
      <c r="F129" s="433"/>
      <c r="G129" s="404" t="s">
        <v>1466</v>
      </c>
      <c r="H129" s="430" t="s">
        <v>1293</v>
      </c>
    </row>
    <row r="130" spans="1:8" ht="76.5" x14ac:dyDescent="0.2">
      <c r="A130" s="424" t="s">
        <v>1473</v>
      </c>
      <c r="B130" s="405" t="s">
        <v>1474</v>
      </c>
      <c r="C130" s="406"/>
      <c r="D130" s="407">
        <v>0</v>
      </c>
      <c r="E130" s="407"/>
      <c r="F130" s="433"/>
      <c r="G130" s="404" t="s">
        <v>1466</v>
      </c>
      <c r="H130" s="430" t="s">
        <v>1293</v>
      </c>
    </row>
    <row r="131" spans="1:8" ht="76.5" x14ac:dyDescent="0.2">
      <c r="A131" s="424" t="s">
        <v>1475</v>
      </c>
      <c r="B131" s="405" t="s">
        <v>1476</v>
      </c>
      <c r="C131" s="406"/>
      <c r="D131" s="407">
        <v>149453.4</v>
      </c>
      <c r="E131" s="407">
        <v>25378.880000000001</v>
      </c>
      <c r="F131" s="433"/>
      <c r="G131" s="404" t="s">
        <v>1466</v>
      </c>
      <c r="H131" s="430" t="s">
        <v>1293</v>
      </c>
    </row>
    <row r="132" spans="1:8" ht="89.25" x14ac:dyDescent="0.2">
      <c r="A132" s="424" t="s">
        <v>1477</v>
      </c>
      <c r="B132" s="405"/>
      <c r="C132" s="406" t="s">
        <v>1478</v>
      </c>
      <c r="D132" s="407">
        <v>161703</v>
      </c>
      <c r="E132" s="407">
        <v>27459</v>
      </c>
      <c r="F132" s="433"/>
      <c r="G132" s="404" t="s">
        <v>1466</v>
      </c>
      <c r="H132" s="430" t="s">
        <v>1293</v>
      </c>
    </row>
    <row r="133" spans="1:8" ht="63.75" x14ac:dyDescent="0.2">
      <c r="A133" s="424" t="s">
        <v>1479</v>
      </c>
      <c r="B133" s="405"/>
      <c r="C133" s="406" t="s">
        <v>1472</v>
      </c>
      <c r="D133" s="407">
        <v>245406.96</v>
      </c>
      <c r="E133" s="407">
        <v>41672.879999999997</v>
      </c>
      <c r="F133" s="433"/>
      <c r="G133" s="404" t="s">
        <v>1466</v>
      </c>
      <c r="H133" s="430" t="s">
        <v>1293</v>
      </c>
    </row>
    <row r="134" spans="1:8" ht="63.75" x14ac:dyDescent="0.2">
      <c r="A134" s="424" t="s">
        <v>1480</v>
      </c>
      <c r="B134" s="405"/>
      <c r="C134" s="406" t="s">
        <v>1481</v>
      </c>
      <c r="D134" s="407">
        <v>117085.5</v>
      </c>
      <c r="E134" s="407">
        <v>3740</v>
      </c>
      <c r="F134" s="433"/>
      <c r="G134" s="404" t="s">
        <v>1466</v>
      </c>
      <c r="H134" s="430" t="s">
        <v>1293</v>
      </c>
    </row>
    <row r="135" spans="1:8" ht="63.75" x14ac:dyDescent="0.2">
      <c r="A135" s="424" t="s">
        <v>1482</v>
      </c>
      <c r="B135" s="405" t="s">
        <v>1483</v>
      </c>
      <c r="C135" s="406"/>
      <c r="D135" s="407">
        <v>107653.99</v>
      </c>
      <c r="E135" s="407">
        <v>9020</v>
      </c>
      <c r="F135" s="433"/>
      <c r="G135" s="404" t="s">
        <v>1466</v>
      </c>
      <c r="H135" s="430" t="s">
        <v>1293</v>
      </c>
    </row>
    <row r="136" spans="1:8" ht="76.5" x14ac:dyDescent="0.2">
      <c r="A136" s="424" t="s">
        <v>1484</v>
      </c>
      <c r="B136" s="405"/>
      <c r="C136" s="406" t="s">
        <v>1485</v>
      </c>
      <c r="D136" s="407">
        <v>126889.08</v>
      </c>
      <c r="E136" s="407">
        <v>0</v>
      </c>
      <c r="F136" s="433"/>
      <c r="G136" s="404" t="s">
        <v>1466</v>
      </c>
      <c r="H136" s="430" t="s">
        <v>1293</v>
      </c>
    </row>
    <row r="137" spans="1:8" ht="76.5" x14ac:dyDescent="0.2">
      <c r="A137" s="424" t="s">
        <v>1486</v>
      </c>
      <c r="B137" s="405" t="s">
        <v>1483</v>
      </c>
      <c r="C137" s="406"/>
      <c r="D137" s="407">
        <v>132696.90000000002</v>
      </c>
      <c r="E137" s="407">
        <v>10540</v>
      </c>
      <c r="F137" s="433"/>
      <c r="G137" s="404" t="s">
        <v>1466</v>
      </c>
      <c r="H137" s="430" t="s">
        <v>1293</v>
      </c>
    </row>
    <row r="138" spans="1:8" ht="76.5" x14ac:dyDescent="0.2">
      <c r="A138" s="424" t="s">
        <v>1487</v>
      </c>
      <c r="B138" s="405" t="s">
        <v>1483</v>
      </c>
      <c r="C138" s="406"/>
      <c r="D138" s="407">
        <v>87667.67</v>
      </c>
      <c r="E138" s="407">
        <v>6780</v>
      </c>
      <c r="F138" s="433"/>
      <c r="G138" s="404" t="s">
        <v>1466</v>
      </c>
      <c r="H138" s="430" t="s">
        <v>1293</v>
      </c>
    </row>
    <row r="139" spans="1:8" ht="76.5" x14ac:dyDescent="0.2">
      <c r="A139" s="424" t="s">
        <v>1488</v>
      </c>
      <c r="B139" s="405"/>
      <c r="C139" s="406" t="s">
        <v>1481</v>
      </c>
      <c r="D139" s="407">
        <v>138377.13</v>
      </c>
      <c r="E139" s="407">
        <v>3920</v>
      </c>
      <c r="F139" s="433"/>
      <c r="G139" s="404" t="s">
        <v>1466</v>
      </c>
      <c r="H139" s="430" t="s">
        <v>1293</v>
      </c>
    </row>
    <row r="140" spans="1:8" ht="89.25" x14ac:dyDescent="0.2">
      <c r="A140" s="424" t="s">
        <v>1489</v>
      </c>
      <c r="B140" s="405" t="s">
        <v>1490</v>
      </c>
      <c r="C140" s="406"/>
      <c r="D140" s="407">
        <v>80775.72</v>
      </c>
      <c r="E140" s="407">
        <v>0</v>
      </c>
      <c r="F140" s="433"/>
      <c r="G140" s="404" t="s">
        <v>1466</v>
      </c>
      <c r="H140" s="430" t="s">
        <v>1293</v>
      </c>
    </row>
    <row r="141" spans="1:8" ht="89.25" x14ac:dyDescent="0.2">
      <c r="A141" s="424" t="s">
        <v>1491</v>
      </c>
      <c r="B141" s="405"/>
      <c r="C141" s="406" t="s">
        <v>1492</v>
      </c>
      <c r="D141" s="407">
        <v>20295</v>
      </c>
      <c r="E141" s="407">
        <v>215127</v>
      </c>
      <c r="F141" s="433"/>
      <c r="G141" s="404" t="s">
        <v>1466</v>
      </c>
      <c r="H141" s="430" t="s">
        <v>1293</v>
      </c>
    </row>
    <row r="142" spans="1:8" ht="89.25" x14ac:dyDescent="0.2">
      <c r="A142" s="424" t="s">
        <v>1493</v>
      </c>
      <c r="B142" s="405" t="s">
        <v>1494</v>
      </c>
      <c r="C142" s="406"/>
      <c r="D142" s="407">
        <v>105570.35</v>
      </c>
      <c r="E142" s="407">
        <v>133993.14000000001</v>
      </c>
      <c r="F142" s="433"/>
      <c r="G142" s="404" t="s">
        <v>1466</v>
      </c>
      <c r="H142" s="430" t="s">
        <v>1293</v>
      </c>
    </row>
    <row r="143" spans="1:8" ht="89.25" x14ac:dyDescent="0.2">
      <c r="A143" s="424" t="s">
        <v>1495</v>
      </c>
      <c r="B143" s="405"/>
      <c r="C143" s="406" t="s">
        <v>1496</v>
      </c>
      <c r="D143" s="407">
        <v>81000</v>
      </c>
      <c r="E143" s="407">
        <v>0</v>
      </c>
      <c r="F143" s="433"/>
      <c r="G143" s="404" t="s">
        <v>1466</v>
      </c>
      <c r="H143" s="430" t="s">
        <v>1293</v>
      </c>
    </row>
    <row r="144" spans="1:8" ht="89.25" x14ac:dyDescent="0.2">
      <c r="A144" s="424" t="s">
        <v>1497</v>
      </c>
      <c r="B144" s="405"/>
      <c r="C144" s="406" t="s">
        <v>1492</v>
      </c>
      <c r="D144" s="407">
        <v>105300</v>
      </c>
      <c r="E144" s="407">
        <v>133650</v>
      </c>
      <c r="F144" s="433"/>
      <c r="G144" s="404" t="s">
        <v>1466</v>
      </c>
      <c r="H144" s="430" t="s">
        <v>1293</v>
      </c>
    </row>
    <row r="145" spans="1:8" ht="89.25" x14ac:dyDescent="0.2">
      <c r="A145" s="424" t="s">
        <v>1498</v>
      </c>
      <c r="B145" s="405" t="s">
        <v>1499</v>
      </c>
      <c r="C145" s="406"/>
      <c r="D145" s="407">
        <v>40499.959999999992</v>
      </c>
      <c r="E145" s="407">
        <v>109349.87</v>
      </c>
      <c r="F145" s="433"/>
      <c r="G145" s="404" t="s">
        <v>1466</v>
      </c>
      <c r="H145" s="430" t="s">
        <v>1293</v>
      </c>
    </row>
    <row r="146" spans="1:8" ht="89.25" x14ac:dyDescent="0.2">
      <c r="A146" s="424" t="s">
        <v>1500</v>
      </c>
      <c r="B146" s="405" t="s">
        <v>1494</v>
      </c>
      <c r="C146" s="406"/>
      <c r="D146" s="407">
        <v>81477.8</v>
      </c>
      <c r="E146" s="407">
        <v>97773.36</v>
      </c>
      <c r="F146" s="433"/>
      <c r="G146" s="404" t="s">
        <v>1466</v>
      </c>
      <c r="H146" s="430" t="s">
        <v>1293</v>
      </c>
    </row>
    <row r="147" spans="1:8" ht="89.25" x14ac:dyDescent="0.2">
      <c r="A147" s="424" t="s">
        <v>1501</v>
      </c>
      <c r="B147" s="405"/>
      <c r="C147" s="406" t="s">
        <v>1492</v>
      </c>
      <c r="D147" s="407">
        <v>79235.839999999997</v>
      </c>
      <c r="E147" s="407">
        <v>0</v>
      </c>
      <c r="F147" s="433"/>
      <c r="G147" s="404" t="s">
        <v>1466</v>
      </c>
      <c r="H147" s="430" t="s">
        <v>1293</v>
      </c>
    </row>
    <row r="148" spans="1:8" ht="89.25" x14ac:dyDescent="0.2">
      <c r="A148" s="424" t="s">
        <v>1502</v>
      </c>
      <c r="B148" s="405"/>
      <c r="C148" s="406" t="s">
        <v>1496</v>
      </c>
      <c r="D148" s="407">
        <v>103603.97</v>
      </c>
      <c r="E148" s="407">
        <v>0</v>
      </c>
      <c r="F148" s="433"/>
      <c r="G148" s="404" t="s">
        <v>1466</v>
      </c>
      <c r="H148" s="430" t="s">
        <v>1293</v>
      </c>
    </row>
    <row r="149" spans="1:8" ht="76.5" x14ac:dyDescent="0.2">
      <c r="A149" s="424" t="s">
        <v>1503</v>
      </c>
      <c r="B149" s="405" t="s">
        <v>1499</v>
      </c>
      <c r="C149" s="406"/>
      <c r="D149" s="407">
        <v>42206.19</v>
      </c>
      <c r="E149" s="407">
        <v>0</v>
      </c>
      <c r="F149" s="433"/>
      <c r="G149" s="404" t="s">
        <v>1466</v>
      </c>
      <c r="H149" s="430" t="s">
        <v>1293</v>
      </c>
    </row>
    <row r="150" spans="1:8" ht="76.5" x14ac:dyDescent="0.2">
      <c r="A150" s="424" t="s">
        <v>1504</v>
      </c>
      <c r="B150" s="405" t="s">
        <v>1499</v>
      </c>
      <c r="C150" s="406"/>
      <c r="D150" s="407">
        <v>0</v>
      </c>
      <c r="E150" s="407">
        <v>0</v>
      </c>
      <c r="F150" s="433">
        <v>78326.97</v>
      </c>
      <c r="G150" s="404" t="s">
        <v>1466</v>
      </c>
      <c r="H150" s="430" t="s">
        <v>1293</v>
      </c>
    </row>
    <row r="151" spans="1:8" ht="89.25" x14ac:dyDescent="0.2">
      <c r="A151" s="424" t="s">
        <v>1505</v>
      </c>
      <c r="B151" s="405" t="s">
        <v>1499</v>
      </c>
      <c r="C151" s="406"/>
      <c r="D151" s="407">
        <v>0</v>
      </c>
      <c r="E151" s="407">
        <v>0</v>
      </c>
      <c r="F151" s="433">
        <v>77589.19</v>
      </c>
      <c r="G151" s="404" t="s">
        <v>1466</v>
      </c>
      <c r="H151" s="430" t="s">
        <v>1293</v>
      </c>
    </row>
    <row r="152" spans="1:8" ht="90" thickBot="1" x14ac:dyDescent="0.25">
      <c r="A152" s="436" t="s">
        <v>1506</v>
      </c>
      <c r="B152" s="2039" t="s">
        <v>1499</v>
      </c>
      <c r="C152" s="437"/>
      <c r="D152" s="438">
        <v>0</v>
      </c>
      <c r="E152" s="438">
        <v>0</v>
      </c>
      <c r="F152" s="439">
        <v>80109.850000000006</v>
      </c>
      <c r="G152" s="440" t="s">
        <v>1466</v>
      </c>
      <c r="H152" s="441" t="s">
        <v>1293</v>
      </c>
    </row>
    <row r="153" spans="1:8" ht="13.5" thickBot="1" x14ac:dyDescent="0.25">
      <c r="A153" s="2251" t="s">
        <v>1507</v>
      </c>
      <c r="B153" s="2252"/>
      <c r="C153" s="2252"/>
      <c r="D153" s="419">
        <f>SUM(D61:D152)</f>
        <v>7278491.2499999991</v>
      </c>
      <c r="E153" s="419">
        <f t="shared" ref="E153:F153" si="0">SUM(E61:E152)</f>
        <v>4601940.29</v>
      </c>
      <c r="F153" s="419">
        <f t="shared" si="0"/>
        <v>5643813.3800981184</v>
      </c>
      <c r="G153" s="2253"/>
      <c r="H153" s="2254"/>
    </row>
    <row r="154" spans="1:8" s="181" customFormat="1" x14ac:dyDescent="0.2">
      <c r="B154" s="420"/>
    </row>
    <row r="155" spans="1:8" s="181" customFormat="1" x14ac:dyDescent="0.2">
      <c r="B155" s="420"/>
    </row>
    <row r="156" spans="1:8" s="181" customFormat="1" x14ac:dyDescent="0.2">
      <c r="B156" s="420"/>
    </row>
    <row r="157" spans="1:8" s="181" customFormat="1" ht="12.75" x14ac:dyDescent="0.2">
      <c r="A157" s="411" t="s">
        <v>1216</v>
      </c>
      <c r="B157" s="288"/>
      <c r="C157" s="189"/>
      <c r="D157" s="189"/>
      <c r="E157" s="189"/>
      <c r="F157" s="189"/>
      <c r="G157" s="189"/>
      <c r="H157" s="420"/>
    </row>
    <row r="158" spans="1:8" s="181" customFormat="1" ht="12.75" x14ac:dyDescent="0.2">
      <c r="A158" s="411" t="s">
        <v>1534</v>
      </c>
      <c r="B158" s="288"/>
      <c r="C158" s="189"/>
      <c r="D158" s="189"/>
      <c r="E158" s="189"/>
      <c r="F158" s="189"/>
      <c r="G158" s="189"/>
      <c r="H158" s="288"/>
    </row>
    <row r="159" spans="1:8" s="181" customFormat="1" ht="13.5" thickBot="1" x14ac:dyDescent="0.25">
      <c r="A159" s="411" t="s">
        <v>1535</v>
      </c>
      <c r="B159" s="1739"/>
      <c r="C159" s="412"/>
      <c r="D159" s="413"/>
      <c r="E159" s="413"/>
      <c r="F159" s="413"/>
      <c r="H159" s="420"/>
    </row>
    <row r="160" spans="1:8" ht="12.75" thickBot="1" x14ac:dyDescent="0.25">
      <c r="A160" s="2248" t="s">
        <v>1218</v>
      </c>
      <c r="B160" s="2248" t="s">
        <v>1219</v>
      </c>
      <c r="C160" s="2248" t="s">
        <v>1220</v>
      </c>
      <c r="D160" s="416" t="s">
        <v>1221</v>
      </c>
      <c r="E160" s="416" t="s">
        <v>1222</v>
      </c>
      <c r="F160" s="1086" t="s">
        <v>1510</v>
      </c>
      <c r="G160" s="2248" t="s">
        <v>1224</v>
      </c>
      <c r="H160" s="2248" t="s">
        <v>1225</v>
      </c>
    </row>
    <row r="161" spans="1:8" ht="12.75" thickBot="1" x14ac:dyDescent="0.25">
      <c r="A161" s="2249"/>
      <c r="B161" s="2249"/>
      <c r="C161" s="2249"/>
      <c r="D161" s="417" t="s">
        <v>1226</v>
      </c>
      <c r="E161" s="417" t="s">
        <v>1226</v>
      </c>
      <c r="F161" s="417" t="s">
        <v>1226</v>
      </c>
      <c r="G161" s="2250"/>
      <c r="H161" s="2250"/>
    </row>
    <row r="162" spans="1:8" s="181" customFormat="1" ht="51" x14ac:dyDescent="0.2">
      <c r="A162" s="1119" t="s">
        <v>16296</v>
      </c>
      <c r="B162" s="1120" t="s">
        <v>16297</v>
      </c>
      <c r="C162" s="1120"/>
      <c r="D162" s="1121">
        <v>17700</v>
      </c>
      <c r="E162" s="1122"/>
      <c r="F162" s="1123"/>
      <c r="G162" s="1124" t="s">
        <v>1511</v>
      </c>
      <c r="H162" s="442" t="s">
        <v>1512</v>
      </c>
    </row>
    <row r="163" spans="1:8" s="181" customFormat="1" ht="63.75" x14ac:dyDescent="0.2">
      <c r="A163" s="1125" t="s">
        <v>16298</v>
      </c>
      <c r="B163" s="1126" t="s">
        <v>16299</v>
      </c>
      <c r="C163" s="1126"/>
      <c r="D163" s="1127">
        <v>16992</v>
      </c>
      <c r="E163" s="1128"/>
      <c r="F163" s="1129"/>
      <c r="G163" s="1130" t="s">
        <v>1511</v>
      </c>
      <c r="H163" s="443" t="s">
        <v>1514</v>
      </c>
    </row>
    <row r="164" spans="1:8" s="181" customFormat="1" ht="38.25" x14ac:dyDescent="0.2">
      <c r="A164" s="1125" t="s">
        <v>16300</v>
      </c>
      <c r="B164" s="1131" t="s">
        <v>16301</v>
      </c>
      <c r="C164" s="1126"/>
      <c r="D164" s="1127">
        <v>26960.639999999999</v>
      </c>
      <c r="E164" s="1128"/>
      <c r="F164" s="1129"/>
      <c r="G164" s="1130" t="s">
        <v>1511</v>
      </c>
      <c r="H164" s="443" t="s">
        <v>1520</v>
      </c>
    </row>
    <row r="165" spans="1:8" s="181" customFormat="1" ht="51" x14ac:dyDescent="0.2">
      <c r="A165" s="1125" t="s">
        <v>16302</v>
      </c>
      <c r="B165" s="1126"/>
      <c r="C165" s="1131" t="s">
        <v>16303</v>
      </c>
      <c r="D165" s="1127">
        <v>12390</v>
      </c>
      <c r="E165" s="1128"/>
      <c r="F165" s="1129"/>
      <c r="G165" s="1130" t="s">
        <v>1511</v>
      </c>
      <c r="H165" s="443" t="s">
        <v>1513</v>
      </c>
    </row>
    <row r="166" spans="1:8" s="181" customFormat="1" ht="89.25" x14ac:dyDescent="0.2">
      <c r="A166" s="1125" t="s">
        <v>16304</v>
      </c>
      <c r="B166" s="1126"/>
      <c r="C166" s="1131" t="s">
        <v>16305</v>
      </c>
      <c r="D166" s="1127">
        <v>18500</v>
      </c>
      <c r="E166" s="1128"/>
      <c r="F166" s="1129"/>
      <c r="G166" s="1130" t="s">
        <v>1511</v>
      </c>
      <c r="H166" s="443" t="s">
        <v>1521</v>
      </c>
    </row>
    <row r="167" spans="1:8" s="181" customFormat="1" ht="38.25" x14ac:dyDescent="0.2">
      <c r="A167" s="1125" t="s">
        <v>16306</v>
      </c>
      <c r="B167" s="1126"/>
      <c r="C167" s="1131" t="s">
        <v>16307</v>
      </c>
      <c r="D167" s="1127">
        <v>19000.009999999998</v>
      </c>
      <c r="E167" s="1128"/>
      <c r="F167" s="1129"/>
      <c r="G167" s="1130" t="s">
        <v>1511</v>
      </c>
      <c r="H167" s="443" t="s">
        <v>1522</v>
      </c>
    </row>
    <row r="168" spans="1:8" ht="38.25" x14ac:dyDescent="0.2">
      <c r="A168" s="1132" t="s">
        <v>1525</v>
      </c>
      <c r="B168" s="1133" t="s">
        <v>16308</v>
      </c>
      <c r="C168" s="1134"/>
      <c r="D168" s="1135"/>
      <c r="E168" s="1136"/>
      <c r="F168" s="1137">
        <v>17700</v>
      </c>
      <c r="G168" s="1138" t="s">
        <v>1518</v>
      </c>
      <c r="H168" s="580" t="s">
        <v>1526</v>
      </c>
    </row>
    <row r="169" spans="1:8" ht="26.25" thickBot="1" x14ac:dyDescent="0.25">
      <c r="A169" s="1139" t="s">
        <v>16309</v>
      </c>
      <c r="B169" s="1140"/>
      <c r="C169" s="1131" t="s">
        <v>16310</v>
      </c>
      <c r="D169" s="1141"/>
      <c r="E169" s="1142"/>
      <c r="F169" s="1143">
        <v>33400</v>
      </c>
      <c r="G169" s="1144" t="s">
        <v>1511</v>
      </c>
      <c r="H169" s="581" t="s">
        <v>1527</v>
      </c>
    </row>
    <row r="170" spans="1:8" ht="13.5" thickBot="1" x14ac:dyDescent="0.25">
      <c r="A170" s="1871" t="s">
        <v>1507</v>
      </c>
      <c r="B170" s="1872"/>
      <c r="C170" s="1872"/>
      <c r="D170" s="1873">
        <f>SUM(D162:D169)</f>
        <v>111542.65</v>
      </c>
      <c r="E170" s="1873">
        <f>SUM(E162:E169)</f>
        <v>0</v>
      </c>
      <c r="F170" s="1873">
        <f>SUM(F162:F169)</f>
        <v>51100</v>
      </c>
      <c r="G170" s="1874"/>
      <c r="H170" s="1875"/>
    </row>
    <row r="171" spans="1:8" s="181" customFormat="1" x14ac:dyDescent="0.2">
      <c r="A171" s="1091" t="s">
        <v>1528</v>
      </c>
      <c r="B171" s="2040"/>
      <c r="C171" s="1091"/>
      <c r="D171" s="1089"/>
      <c r="E171" s="1089"/>
      <c r="F171" s="1089"/>
      <c r="H171" s="420"/>
    </row>
    <row r="172" spans="1:8" s="181" customFormat="1" x14ac:dyDescent="0.2">
      <c r="A172" s="1088" t="s">
        <v>1529</v>
      </c>
      <c r="B172" s="1699"/>
      <c r="C172" s="1088"/>
      <c r="D172" s="1089"/>
      <c r="E172" s="1089"/>
      <c r="F172" s="1089"/>
      <c r="H172" s="420"/>
    </row>
    <row r="173" spans="1:8" s="181" customFormat="1" x14ac:dyDescent="0.2">
      <c r="B173" s="420"/>
      <c r="H173" s="420"/>
    </row>
    <row r="174" spans="1:8" s="181" customFormat="1" x14ac:dyDescent="0.2">
      <c r="B174" s="420"/>
      <c r="H174" s="420"/>
    </row>
    <row r="175" spans="1:8" s="181" customFormat="1" x14ac:dyDescent="0.2">
      <c r="B175" s="420"/>
    </row>
    <row r="176" spans="1:8" s="181" customFormat="1" ht="12.75" x14ac:dyDescent="0.2">
      <c r="A176" s="411" t="s">
        <v>1216</v>
      </c>
      <c r="B176" s="288"/>
      <c r="C176" s="189"/>
      <c r="D176" s="189"/>
      <c r="E176" s="189"/>
      <c r="F176" s="189"/>
      <c r="G176" s="189"/>
    </row>
    <row r="177" spans="1:8" s="181" customFormat="1" ht="12.75" x14ac:dyDescent="0.2">
      <c r="A177" s="411" t="s">
        <v>368</v>
      </c>
      <c r="B177" s="288"/>
      <c r="C177" s="189"/>
      <c r="D177" s="189"/>
      <c r="E177" s="189"/>
      <c r="F177" s="189"/>
      <c r="G177" s="189"/>
      <c r="H177" s="189"/>
    </row>
    <row r="178" spans="1:8" s="181" customFormat="1" ht="13.5" thickBot="1" x14ac:dyDescent="0.25">
      <c r="A178" s="411" t="s">
        <v>369</v>
      </c>
      <c r="B178" s="1739"/>
      <c r="C178" s="412"/>
      <c r="D178" s="413"/>
      <c r="E178" s="413"/>
      <c r="F178" s="413"/>
    </row>
    <row r="179" spans="1:8" ht="12.75" thickBot="1" x14ac:dyDescent="0.25">
      <c r="A179" s="2248" t="s">
        <v>1218</v>
      </c>
      <c r="B179" s="2248" t="s">
        <v>1219</v>
      </c>
      <c r="C179" s="2248" t="s">
        <v>1220</v>
      </c>
      <c r="D179" s="416" t="s">
        <v>1221</v>
      </c>
      <c r="E179" s="416" t="s">
        <v>1222</v>
      </c>
      <c r="F179" s="1086" t="s">
        <v>1223</v>
      </c>
      <c r="G179" s="2248" t="s">
        <v>1224</v>
      </c>
      <c r="H179" s="2248" t="s">
        <v>1225</v>
      </c>
    </row>
    <row r="180" spans="1:8" ht="12.75" thickBot="1" x14ac:dyDescent="0.25">
      <c r="A180" s="2249"/>
      <c r="B180" s="2249"/>
      <c r="C180" s="2249"/>
      <c r="D180" s="417" t="s">
        <v>1226</v>
      </c>
      <c r="E180" s="417" t="s">
        <v>1226</v>
      </c>
      <c r="F180" s="417" t="s">
        <v>1226</v>
      </c>
      <c r="G180" s="2250"/>
      <c r="H180" s="2250"/>
    </row>
    <row r="181" spans="1:8" ht="51" x14ac:dyDescent="0.2">
      <c r="A181" s="1145" t="s">
        <v>16311</v>
      </c>
      <c r="B181" s="1146" t="s">
        <v>16312</v>
      </c>
      <c r="C181" s="1146"/>
      <c r="D181" s="1147">
        <v>16800</v>
      </c>
      <c r="E181" s="1147"/>
      <c r="F181" s="1147"/>
      <c r="G181" s="1148" t="s">
        <v>16313</v>
      </c>
      <c r="H181" s="1149" t="s">
        <v>16314</v>
      </c>
    </row>
    <row r="182" spans="1:8" ht="63.75" x14ac:dyDescent="0.2">
      <c r="A182" s="1150" t="s">
        <v>16315</v>
      </c>
      <c r="B182" s="1151" t="s">
        <v>16316</v>
      </c>
      <c r="C182" s="1151"/>
      <c r="D182" s="1152">
        <v>2750</v>
      </c>
      <c r="E182" s="1152"/>
      <c r="F182" s="1152"/>
      <c r="G182" s="1153" t="s">
        <v>16317</v>
      </c>
      <c r="H182" s="1154" t="s">
        <v>1515</v>
      </c>
    </row>
    <row r="183" spans="1:8" ht="51" x14ac:dyDescent="0.2">
      <c r="A183" s="1150" t="s">
        <v>16318</v>
      </c>
      <c r="B183" s="1151" t="s">
        <v>16319</v>
      </c>
      <c r="C183" s="1151"/>
      <c r="D183" s="1152">
        <v>46613.599999999999</v>
      </c>
      <c r="E183" s="1152"/>
      <c r="F183" s="1152"/>
      <c r="G183" s="1153" t="s">
        <v>16317</v>
      </c>
      <c r="H183" s="1154" t="s">
        <v>1515</v>
      </c>
    </row>
    <row r="184" spans="1:8" ht="102" x14ac:dyDescent="0.2">
      <c r="A184" s="1150" t="s">
        <v>16320</v>
      </c>
      <c r="B184" s="1151" t="s">
        <v>16321</v>
      </c>
      <c r="C184" s="1151"/>
      <c r="D184" s="1152">
        <v>31659.4</v>
      </c>
      <c r="E184" s="1152"/>
      <c r="F184" s="1152"/>
      <c r="G184" s="1153" t="s">
        <v>16322</v>
      </c>
      <c r="H184" s="1154" t="s">
        <v>1515</v>
      </c>
    </row>
    <row r="185" spans="1:8" ht="51" x14ac:dyDescent="0.2">
      <c r="A185" s="1150" t="s">
        <v>16323</v>
      </c>
      <c r="B185" s="1151"/>
      <c r="C185" s="1151" t="s">
        <v>16324</v>
      </c>
      <c r="D185" s="1152">
        <v>12500</v>
      </c>
      <c r="E185" s="1152"/>
      <c r="F185" s="1152"/>
      <c r="G185" s="1153" t="s">
        <v>1292</v>
      </c>
      <c r="H185" s="1154" t="s">
        <v>1515</v>
      </c>
    </row>
    <row r="186" spans="1:8" ht="63.75" x14ac:dyDescent="0.2">
      <c r="A186" s="1150" t="s">
        <v>16325</v>
      </c>
      <c r="B186" s="1151" t="s">
        <v>16326</v>
      </c>
      <c r="C186" s="1151"/>
      <c r="D186" s="1152">
        <v>2497</v>
      </c>
      <c r="E186" s="1152"/>
      <c r="F186" s="1152"/>
      <c r="G186" s="1153" t="s">
        <v>16322</v>
      </c>
      <c r="H186" s="1154" t="s">
        <v>1515</v>
      </c>
    </row>
    <row r="187" spans="1:8" ht="51" x14ac:dyDescent="0.2">
      <c r="A187" s="1150" t="s">
        <v>16327</v>
      </c>
      <c r="B187" s="1151" t="s">
        <v>16328</v>
      </c>
      <c r="C187" s="1151"/>
      <c r="D187" s="1152">
        <v>65679.48</v>
      </c>
      <c r="E187" s="1152"/>
      <c r="F187" s="1152"/>
      <c r="G187" s="1153" t="s">
        <v>16329</v>
      </c>
      <c r="H187" s="1154" t="s">
        <v>16330</v>
      </c>
    </row>
    <row r="188" spans="1:8" ht="38.25" x14ac:dyDescent="0.2">
      <c r="A188" s="1150" t="s">
        <v>16331</v>
      </c>
      <c r="B188" s="1151" t="s">
        <v>16319</v>
      </c>
      <c r="C188" s="1151"/>
      <c r="D188" s="1152"/>
      <c r="E188" s="1152">
        <v>16500</v>
      </c>
      <c r="F188" s="1152"/>
      <c r="G188" s="1153" t="s">
        <v>16317</v>
      </c>
      <c r="H188" s="1154" t="s">
        <v>1515</v>
      </c>
    </row>
    <row r="189" spans="1:8" ht="38.25" x14ac:dyDescent="0.2">
      <c r="A189" s="1150" t="s">
        <v>16332</v>
      </c>
      <c r="B189" s="1151"/>
      <c r="C189" s="1151" t="s">
        <v>16324</v>
      </c>
      <c r="D189" s="1152"/>
      <c r="E189" s="1152">
        <v>6500</v>
      </c>
      <c r="F189" s="1152"/>
      <c r="G189" s="1153" t="s">
        <v>1292</v>
      </c>
      <c r="H189" s="1154" t="s">
        <v>1515</v>
      </c>
    </row>
    <row r="190" spans="1:8" ht="63.75" x14ac:dyDescent="0.2">
      <c r="A190" s="1150" t="s">
        <v>16333</v>
      </c>
      <c r="B190" s="1151" t="s">
        <v>16334</v>
      </c>
      <c r="C190" s="1151"/>
      <c r="D190" s="1152"/>
      <c r="E190" s="1152"/>
      <c r="F190" s="1152">
        <v>343474.16</v>
      </c>
      <c r="G190" s="1153" t="s">
        <v>16335</v>
      </c>
      <c r="H190" s="1154" t="s">
        <v>16330</v>
      </c>
    </row>
    <row r="191" spans="1:8" ht="38.25" x14ac:dyDescent="0.2">
      <c r="A191" s="1150" t="s">
        <v>16332</v>
      </c>
      <c r="B191" s="1151"/>
      <c r="C191" s="1151" t="s">
        <v>16324</v>
      </c>
      <c r="D191" s="1152"/>
      <c r="E191" s="1152"/>
      <c r="F191" s="1152">
        <v>6500</v>
      </c>
      <c r="G191" s="1153" t="s">
        <v>1292</v>
      </c>
      <c r="H191" s="1154" t="s">
        <v>1515</v>
      </c>
    </row>
    <row r="192" spans="1:8" ht="38.25" x14ac:dyDescent="0.2">
      <c r="A192" s="1150" t="s">
        <v>16336</v>
      </c>
      <c r="B192" s="1151"/>
      <c r="C192" s="1151" t="s">
        <v>16337</v>
      </c>
      <c r="D192" s="1152"/>
      <c r="E192" s="1152"/>
      <c r="F192" s="1152">
        <v>5000</v>
      </c>
      <c r="G192" s="1153" t="s">
        <v>1292</v>
      </c>
      <c r="H192" s="1154" t="s">
        <v>1515</v>
      </c>
    </row>
    <row r="193" spans="1:8" ht="51" x14ac:dyDescent="0.2">
      <c r="A193" s="1150" t="s">
        <v>16338</v>
      </c>
      <c r="B193" s="1151"/>
      <c r="C193" s="1151" t="s">
        <v>16324</v>
      </c>
      <c r="D193" s="1152"/>
      <c r="E193" s="1152"/>
      <c r="F193" s="1152">
        <v>6500</v>
      </c>
      <c r="G193" s="1153" t="s">
        <v>1292</v>
      </c>
      <c r="H193" s="1154" t="s">
        <v>1515</v>
      </c>
    </row>
    <row r="194" spans="1:8" ht="51.75" thickBot="1" x14ac:dyDescent="0.25">
      <c r="A194" s="1150" t="s">
        <v>16339</v>
      </c>
      <c r="B194" s="1151" t="s">
        <v>1530</v>
      </c>
      <c r="C194" s="1151"/>
      <c r="D194" s="1152"/>
      <c r="E194" s="1152">
        <v>0</v>
      </c>
      <c r="F194" s="1152">
        <v>181440.19</v>
      </c>
      <c r="G194" s="1153" t="s">
        <v>1531</v>
      </c>
      <c r="H194" s="1154" t="s">
        <v>1532</v>
      </c>
    </row>
    <row r="195" spans="1:8" ht="13.5" thickBot="1" x14ac:dyDescent="0.25">
      <c r="A195" s="1871" t="s">
        <v>1507</v>
      </c>
      <c r="B195" s="1871"/>
      <c r="C195" s="1871"/>
      <c r="D195" s="1876">
        <f>SUM(D181:D194)</f>
        <v>178499.47999999998</v>
      </c>
      <c r="E195" s="1876">
        <f t="shared" ref="E195:F195" si="1">SUM(E181:E194)</f>
        <v>23000</v>
      </c>
      <c r="F195" s="1876">
        <f t="shared" si="1"/>
        <v>542914.35</v>
      </c>
      <c r="G195" s="1871"/>
      <c r="H195" s="1871"/>
    </row>
  </sheetData>
  <mergeCells count="17">
    <mergeCell ref="A153:C153"/>
    <mergeCell ref="G153:H153"/>
    <mergeCell ref="A4:A5"/>
    <mergeCell ref="B4:B5"/>
    <mergeCell ref="C4:C5"/>
    <mergeCell ref="G4:G5"/>
    <mergeCell ref="H4:H5"/>
    <mergeCell ref="A179:A180"/>
    <mergeCell ref="B179:B180"/>
    <mergeCell ref="C179:C180"/>
    <mergeCell ref="G179:G180"/>
    <mergeCell ref="H179:H180"/>
    <mergeCell ref="A160:A161"/>
    <mergeCell ref="B160:B161"/>
    <mergeCell ref="C160:C161"/>
    <mergeCell ref="G160:G161"/>
    <mergeCell ref="H160:H161"/>
  </mergeCells>
  <printOptions horizontalCentered="1"/>
  <pageMargins left="0.25" right="0.29950980392156862" top="0.75" bottom="0.75" header="0.3" footer="0.3"/>
  <pageSetup paperSize="9" scale="5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H1026"/>
  <sheetViews>
    <sheetView topLeftCell="A157" zoomScale="70" zoomScaleNormal="70" workbookViewId="0">
      <selection activeCell="A185" sqref="A185"/>
    </sheetView>
  </sheetViews>
  <sheetFormatPr baseColWidth="10" defaultColWidth="14.42578125" defaultRowHeight="14.25" x14ac:dyDescent="0.2"/>
  <cols>
    <col min="1" max="1" width="50" style="446" customWidth="1"/>
    <col min="2" max="2" width="72.140625" style="446" customWidth="1"/>
    <col min="3" max="3" width="35.7109375" style="446" customWidth="1"/>
    <col min="4" max="4" width="18.7109375" style="446" customWidth="1"/>
    <col min="5" max="5" width="17.42578125" style="446" customWidth="1"/>
    <col min="6" max="6" width="10.7109375" style="446" customWidth="1"/>
    <col min="7" max="7" width="19.140625" style="1948" customWidth="1"/>
    <col min="8" max="8" width="19.28515625" style="1948" customWidth="1"/>
    <col min="9" max="26" width="10.7109375" style="446" customWidth="1"/>
    <col min="27" max="16384" width="14.42578125" style="446"/>
  </cols>
  <sheetData>
    <row r="1" spans="1:8" ht="14.25" customHeight="1" x14ac:dyDescent="0.2">
      <c r="A1" s="444" t="s">
        <v>1536</v>
      </c>
      <c r="B1" s="444"/>
      <c r="C1" s="444"/>
      <c r="D1" s="445"/>
      <c r="E1" s="444"/>
      <c r="F1" s="445"/>
      <c r="G1" s="1931"/>
      <c r="H1" s="1931"/>
    </row>
    <row r="2" spans="1:8" ht="14.25" customHeight="1" x14ac:dyDescent="0.2">
      <c r="A2" s="444" t="s">
        <v>1534</v>
      </c>
      <c r="B2" s="444"/>
      <c r="C2" s="444"/>
      <c r="D2" s="445"/>
      <c r="E2" s="444"/>
      <c r="F2" s="445"/>
      <c r="G2" s="1931"/>
      <c r="H2" s="1931"/>
    </row>
    <row r="3" spans="1:8" ht="14.25" customHeight="1" thickBot="1" x14ac:dyDescent="0.25">
      <c r="A3" s="444" t="s">
        <v>1537</v>
      </c>
      <c r="B3" s="447"/>
      <c r="C3" s="447"/>
      <c r="D3" s="448"/>
      <c r="E3" s="447"/>
      <c r="F3" s="448"/>
      <c r="G3" s="1932"/>
      <c r="H3" s="1932"/>
    </row>
    <row r="4" spans="1:8" ht="14.25" customHeight="1" thickBot="1" x14ac:dyDescent="0.25">
      <c r="A4" s="2259" t="s">
        <v>1538</v>
      </c>
      <c r="B4" s="2261" t="s">
        <v>447</v>
      </c>
      <c r="C4" s="2263" t="s">
        <v>1539</v>
      </c>
      <c r="D4" s="2264"/>
      <c r="E4" s="2264"/>
      <c r="F4" s="2264"/>
      <c r="G4" s="2264"/>
      <c r="H4" s="2265"/>
    </row>
    <row r="5" spans="1:8" ht="39.75" customHeight="1" thickBot="1" x14ac:dyDescent="0.25">
      <c r="A5" s="2260"/>
      <c r="B5" s="2262"/>
      <c r="C5" s="1930" t="s">
        <v>1540</v>
      </c>
      <c r="D5" s="1929" t="s">
        <v>1541</v>
      </c>
      <c r="E5" s="1930" t="s">
        <v>1542</v>
      </c>
      <c r="F5" s="1929" t="s">
        <v>1543</v>
      </c>
      <c r="G5" s="1933" t="s">
        <v>1544</v>
      </c>
      <c r="H5" s="1934" t="s">
        <v>1545</v>
      </c>
    </row>
    <row r="6" spans="1:8" ht="14.25" customHeight="1" x14ac:dyDescent="0.2">
      <c r="A6" s="1923" t="s">
        <v>4</v>
      </c>
      <c r="B6" s="1924"/>
      <c r="C6" s="1925"/>
      <c r="D6" s="1926"/>
      <c r="E6" s="1927"/>
      <c r="F6" s="1928"/>
      <c r="G6" s="1935">
        <f t="shared" ref="G6:H6" si="0">+SUM(G7:G26)</f>
        <v>5789503.9500000002</v>
      </c>
      <c r="H6" s="1936">
        <f t="shared" si="0"/>
        <v>20306056.379999999</v>
      </c>
    </row>
    <row r="7" spans="1:8" ht="33.75" customHeight="1" x14ac:dyDescent="0.2">
      <c r="A7" s="478"/>
      <c r="B7" s="479" t="s">
        <v>1546</v>
      </c>
      <c r="C7" s="480" t="s">
        <v>1547</v>
      </c>
      <c r="D7" s="481" t="s">
        <v>1548</v>
      </c>
      <c r="E7" s="482">
        <v>2003</v>
      </c>
      <c r="F7" s="481" t="s">
        <v>1549</v>
      </c>
      <c r="G7" s="487">
        <v>646743</v>
      </c>
      <c r="H7" s="488">
        <v>2300956.11</v>
      </c>
    </row>
    <row r="8" spans="1:8" ht="14.25" customHeight="1" x14ac:dyDescent="0.2">
      <c r="A8" s="478"/>
      <c r="B8" s="483" t="s">
        <v>1550</v>
      </c>
      <c r="C8" s="480" t="s">
        <v>1547</v>
      </c>
      <c r="D8" s="481" t="s">
        <v>1551</v>
      </c>
      <c r="E8" s="482">
        <v>2003</v>
      </c>
      <c r="F8" s="481" t="s">
        <v>1549</v>
      </c>
      <c r="G8" s="452">
        <v>0</v>
      </c>
      <c r="H8" s="453">
        <v>0</v>
      </c>
    </row>
    <row r="9" spans="1:8" ht="14.25" customHeight="1" x14ac:dyDescent="0.2">
      <c r="A9" s="478"/>
      <c r="B9" s="484" t="s">
        <v>1552</v>
      </c>
      <c r="C9" s="480" t="s">
        <v>1553</v>
      </c>
      <c r="D9" s="449" t="s">
        <v>1554</v>
      </c>
      <c r="E9" s="482">
        <v>2016</v>
      </c>
      <c r="F9" s="481" t="s">
        <v>1549</v>
      </c>
      <c r="G9" s="452">
        <v>0</v>
      </c>
      <c r="H9" s="453">
        <v>0</v>
      </c>
    </row>
    <row r="10" spans="1:8" ht="14.25" customHeight="1" x14ac:dyDescent="0.2">
      <c r="A10" s="478"/>
      <c r="B10" s="483" t="s">
        <v>1555</v>
      </c>
      <c r="C10" s="480" t="s">
        <v>1553</v>
      </c>
      <c r="D10" s="485" t="s">
        <v>1556</v>
      </c>
      <c r="E10" s="486">
        <v>2008</v>
      </c>
      <c r="F10" s="481" t="s">
        <v>1557</v>
      </c>
      <c r="G10" s="452">
        <v>0</v>
      </c>
      <c r="H10" s="453">
        <v>0</v>
      </c>
    </row>
    <row r="11" spans="1:8" ht="14.25" customHeight="1" x14ac:dyDescent="0.2">
      <c r="A11" s="478"/>
      <c r="B11" s="483" t="s">
        <v>1558</v>
      </c>
      <c r="C11" s="486" t="s">
        <v>1553</v>
      </c>
      <c r="D11" s="485" t="s">
        <v>1559</v>
      </c>
      <c r="E11" s="486">
        <v>2003</v>
      </c>
      <c r="F11" s="485" t="s">
        <v>1557</v>
      </c>
      <c r="G11" s="487">
        <v>1388187.9</v>
      </c>
      <c r="H11" s="488">
        <v>199897.36</v>
      </c>
    </row>
    <row r="12" spans="1:8" ht="14.25" customHeight="1" x14ac:dyDescent="0.2">
      <c r="A12" s="489"/>
      <c r="B12" s="483" t="s">
        <v>1558</v>
      </c>
      <c r="C12" s="486" t="s">
        <v>1553</v>
      </c>
      <c r="D12" s="485" t="s">
        <v>1560</v>
      </c>
      <c r="E12" s="486">
        <v>2005</v>
      </c>
      <c r="F12" s="485" t="s">
        <v>1557</v>
      </c>
      <c r="G12" s="487">
        <v>118380.24</v>
      </c>
      <c r="H12" s="488">
        <v>128561.2</v>
      </c>
    </row>
    <row r="13" spans="1:8" ht="14.25" customHeight="1" x14ac:dyDescent="0.2">
      <c r="A13" s="478"/>
      <c r="B13" s="483" t="s">
        <v>1561</v>
      </c>
      <c r="C13" s="480" t="s">
        <v>1562</v>
      </c>
      <c r="D13" s="481" t="s">
        <v>1563</v>
      </c>
      <c r="E13" s="486">
        <v>2002</v>
      </c>
      <c r="F13" s="481" t="s">
        <v>1557</v>
      </c>
      <c r="G13" s="487">
        <v>0</v>
      </c>
      <c r="H13" s="488">
        <v>0</v>
      </c>
    </row>
    <row r="14" spans="1:8" ht="14.25" customHeight="1" x14ac:dyDescent="0.2">
      <c r="A14" s="478"/>
      <c r="B14" s="483" t="s">
        <v>1564</v>
      </c>
      <c r="C14" s="480" t="s">
        <v>1553</v>
      </c>
      <c r="D14" s="481" t="s">
        <v>1565</v>
      </c>
      <c r="E14" s="486">
        <v>2009</v>
      </c>
      <c r="F14" s="481" t="s">
        <v>1557</v>
      </c>
      <c r="G14" s="487">
        <v>3238834.37</v>
      </c>
      <c r="H14" s="488">
        <v>10478176.539999999</v>
      </c>
    </row>
    <row r="15" spans="1:8" ht="14.25" customHeight="1" x14ac:dyDescent="0.2">
      <c r="A15" s="478"/>
      <c r="B15" s="483" t="s">
        <v>1566</v>
      </c>
      <c r="C15" s="480" t="s">
        <v>1553</v>
      </c>
      <c r="D15" s="481" t="s">
        <v>1567</v>
      </c>
      <c r="E15" s="480"/>
      <c r="F15" s="481" t="s">
        <v>1557</v>
      </c>
      <c r="G15" s="487"/>
      <c r="H15" s="488"/>
    </row>
    <row r="16" spans="1:8" ht="36" customHeight="1" x14ac:dyDescent="0.2">
      <c r="A16" s="478"/>
      <c r="B16" s="479" t="s">
        <v>1568</v>
      </c>
      <c r="C16" s="480" t="s">
        <v>1553</v>
      </c>
      <c r="D16" s="481" t="s">
        <v>1569</v>
      </c>
      <c r="E16" s="486">
        <v>2014</v>
      </c>
      <c r="F16" s="481" t="s">
        <v>1557</v>
      </c>
      <c r="G16" s="487">
        <v>397358.44</v>
      </c>
      <c r="H16" s="488">
        <v>119628.21</v>
      </c>
    </row>
    <row r="17" spans="1:8" ht="14.25" customHeight="1" x14ac:dyDescent="0.2">
      <c r="A17" s="478"/>
      <c r="B17" s="484" t="s">
        <v>1570</v>
      </c>
      <c r="C17" s="480" t="s">
        <v>1553</v>
      </c>
      <c r="D17" s="481" t="s">
        <v>1571</v>
      </c>
      <c r="E17" s="486">
        <v>2003</v>
      </c>
      <c r="F17" s="481" t="s">
        <v>1557</v>
      </c>
      <c r="G17" s="487">
        <v>0</v>
      </c>
      <c r="H17" s="488">
        <v>0</v>
      </c>
    </row>
    <row r="18" spans="1:8" ht="14.25" customHeight="1" x14ac:dyDescent="0.2">
      <c r="A18" s="478"/>
      <c r="B18" s="483" t="s">
        <v>1572</v>
      </c>
      <c r="C18" s="480" t="s">
        <v>1553</v>
      </c>
      <c r="D18" s="481" t="s">
        <v>1573</v>
      </c>
      <c r="E18" s="486">
        <v>2004</v>
      </c>
      <c r="F18" s="481" t="s">
        <v>1557</v>
      </c>
      <c r="G18" s="487">
        <v>0</v>
      </c>
      <c r="H18" s="488">
        <v>0</v>
      </c>
    </row>
    <row r="19" spans="1:8" ht="14.25" customHeight="1" x14ac:dyDescent="0.2">
      <c r="A19" s="478"/>
      <c r="B19" s="483" t="s">
        <v>1574</v>
      </c>
      <c r="C19" s="480" t="s">
        <v>1553</v>
      </c>
      <c r="D19" s="481" t="s">
        <v>1575</v>
      </c>
      <c r="E19" s="490">
        <v>40204</v>
      </c>
      <c r="F19" s="481" t="s">
        <v>1557</v>
      </c>
      <c r="G19" s="487">
        <v>0</v>
      </c>
      <c r="H19" s="488">
        <v>0</v>
      </c>
    </row>
    <row r="20" spans="1:8" ht="14.25" customHeight="1" x14ac:dyDescent="0.2">
      <c r="A20" s="478"/>
      <c r="B20" s="483" t="s">
        <v>1576</v>
      </c>
      <c r="C20" s="480" t="s">
        <v>1553</v>
      </c>
      <c r="D20" s="481" t="s">
        <v>1577</v>
      </c>
      <c r="E20" s="486">
        <v>2014</v>
      </c>
      <c r="F20" s="481" t="s">
        <v>1557</v>
      </c>
      <c r="G20" s="487">
        <v>0</v>
      </c>
      <c r="H20" s="488">
        <v>0</v>
      </c>
    </row>
    <row r="21" spans="1:8" ht="27.75" customHeight="1" x14ac:dyDescent="0.2">
      <c r="A21" s="478"/>
      <c r="B21" s="483" t="s">
        <v>1578</v>
      </c>
      <c r="C21" s="450" t="s">
        <v>1553</v>
      </c>
      <c r="D21" s="449" t="s">
        <v>1579</v>
      </c>
      <c r="E21" s="451">
        <v>2020</v>
      </c>
      <c r="F21" s="449" t="s">
        <v>1557</v>
      </c>
      <c r="G21" s="452">
        <v>0</v>
      </c>
      <c r="H21" s="488">
        <v>1130456</v>
      </c>
    </row>
    <row r="22" spans="1:8" ht="18" customHeight="1" x14ac:dyDescent="0.2">
      <c r="A22" s="478"/>
      <c r="B22" s="483" t="s">
        <v>1580</v>
      </c>
      <c r="C22" s="480" t="s">
        <v>1547</v>
      </c>
      <c r="D22" s="481" t="s">
        <v>1581</v>
      </c>
      <c r="E22" s="480"/>
      <c r="F22" s="481" t="s">
        <v>1557</v>
      </c>
      <c r="G22" s="487">
        <v>0</v>
      </c>
      <c r="H22" s="488">
        <v>0</v>
      </c>
    </row>
    <row r="23" spans="1:8" ht="14.25" customHeight="1" x14ac:dyDescent="0.2">
      <c r="A23" s="478"/>
      <c r="B23" s="483" t="s">
        <v>1582</v>
      </c>
      <c r="C23" s="480" t="s">
        <v>1553</v>
      </c>
      <c r="D23" s="491" t="s">
        <v>1583</v>
      </c>
      <c r="E23" s="486">
        <v>2018</v>
      </c>
      <c r="F23" s="481" t="s">
        <v>1557</v>
      </c>
      <c r="G23" s="487">
        <v>0</v>
      </c>
      <c r="H23" s="488">
        <v>5536820.96</v>
      </c>
    </row>
    <row r="24" spans="1:8" ht="14.25" customHeight="1" x14ac:dyDescent="0.2">
      <c r="A24" s="478"/>
      <c r="B24" s="483" t="s">
        <v>1584</v>
      </c>
      <c r="C24" s="480" t="s">
        <v>1547</v>
      </c>
      <c r="D24" s="492" t="s">
        <v>1585</v>
      </c>
      <c r="E24" s="486">
        <v>2018</v>
      </c>
      <c r="F24" s="481" t="s">
        <v>1557</v>
      </c>
      <c r="G24" s="487">
        <v>0</v>
      </c>
      <c r="H24" s="488">
        <v>0</v>
      </c>
    </row>
    <row r="25" spans="1:8" ht="14.25" customHeight="1" x14ac:dyDescent="0.2">
      <c r="A25" s="478"/>
      <c r="B25" s="483" t="s">
        <v>1586</v>
      </c>
      <c r="C25" s="480" t="s">
        <v>1553</v>
      </c>
      <c r="D25" s="481" t="s">
        <v>1587</v>
      </c>
      <c r="E25" s="493">
        <v>2018</v>
      </c>
      <c r="F25" s="481" t="s">
        <v>1557</v>
      </c>
      <c r="G25" s="487">
        <v>0</v>
      </c>
      <c r="H25" s="488">
        <v>0</v>
      </c>
    </row>
    <row r="26" spans="1:8" ht="14.25" customHeight="1" x14ac:dyDescent="0.2">
      <c r="A26" s="478"/>
      <c r="B26" s="484" t="s">
        <v>1588</v>
      </c>
      <c r="C26" s="480" t="s">
        <v>1562</v>
      </c>
      <c r="D26" s="491" t="s">
        <v>1589</v>
      </c>
      <c r="E26" s="493" t="s">
        <v>1590</v>
      </c>
      <c r="F26" s="481" t="s">
        <v>1557</v>
      </c>
      <c r="G26" s="487">
        <v>0</v>
      </c>
      <c r="H26" s="488">
        <v>411560</v>
      </c>
    </row>
    <row r="27" spans="1:8" ht="14.25" customHeight="1" thickBot="1" x14ac:dyDescent="0.25">
      <c r="A27" s="494"/>
      <c r="B27" s="495"/>
      <c r="C27" s="496"/>
      <c r="D27" s="497"/>
      <c r="E27" s="498"/>
      <c r="F27" s="497"/>
      <c r="G27" s="499"/>
      <c r="H27" s="500"/>
    </row>
    <row r="28" spans="1:8" ht="14.25" customHeight="1" x14ac:dyDescent="0.2">
      <c r="A28" s="501" t="s">
        <v>5</v>
      </c>
      <c r="B28" s="502"/>
      <c r="C28" s="503"/>
      <c r="D28" s="504"/>
      <c r="E28" s="505"/>
      <c r="F28" s="504"/>
      <c r="G28" s="506">
        <f t="shared" ref="G28:H28" si="1">+SUM(G29:G67)</f>
        <v>117200857.59999999</v>
      </c>
      <c r="H28" s="507">
        <f t="shared" si="1"/>
        <v>71504191.460000008</v>
      </c>
    </row>
    <row r="29" spans="1:8" ht="14.25" customHeight="1" x14ac:dyDescent="0.2">
      <c r="A29" s="508"/>
      <c r="B29" s="479" t="s">
        <v>1546</v>
      </c>
      <c r="C29" s="480" t="s">
        <v>1553</v>
      </c>
      <c r="D29" s="481" t="s">
        <v>1591</v>
      </c>
      <c r="E29" s="482">
        <v>2001</v>
      </c>
      <c r="F29" s="481" t="s">
        <v>1557</v>
      </c>
      <c r="G29" s="487">
        <v>247854.98</v>
      </c>
      <c r="H29" s="488">
        <v>24364.69</v>
      </c>
    </row>
    <row r="30" spans="1:8" ht="14.25" customHeight="1" x14ac:dyDescent="0.2">
      <c r="A30" s="508"/>
      <c r="B30" s="479" t="s">
        <v>1546</v>
      </c>
      <c r="C30" s="480" t="s">
        <v>1553</v>
      </c>
      <c r="D30" s="481" t="s">
        <v>1592</v>
      </c>
      <c r="E30" s="482">
        <v>2017</v>
      </c>
      <c r="F30" s="481" t="s">
        <v>1557</v>
      </c>
      <c r="G30" s="487">
        <v>220921.59</v>
      </c>
      <c r="H30" s="488">
        <v>180685.72</v>
      </c>
    </row>
    <row r="31" spans="1:8" ht="14.25" customHeight="1" x14ac:dyDescent="0.2">
      <c r="A31" s="508"/>
      <c r="B31" s="479" t="s">
        <v>1546</v>
      </c>
      <c r="C31" s="480" t="s">
        <v>1553</v>
      </c>
      <c r="D31" s="481" t="s">
        <v>1593</v>
      </c>
      <c r="E31" s="482">
        <v>2014</v>
      </c>
      <c r="F31" s="481" t="s">
        <v>1557</v>
      </c>
      <c r="G31" s="487">
        <v>1657933.87</v>
      </c>
      <c r="H31" s="488">
        <v>2558766.7400000002</v>
      </c>
    </row>
    <row r="32" spans="1:8" ht="14.25" customHeight="1" x14ac:dyDescent="0.2">
      <c r="A32" s="508"/>
      <c r="B32" s="479" t="s">
        <v>1546</v>
      </c>
      <c r="C32" s="480" t="s">
        <v>1553</v>
      </c>
      <c r="D32" s="481" t="s">
        <v>1594</v>
      </c>
      <c r="E32" s="482">
        <v>2018</v>
      </c>
      <c r="F32" s="481" t="s">
        <v>1557</v>
      </c>
      <c r="G32" s="487">
        <v>3401564.99</v>
      </c>
      <c r="H32" s="488">
        <v>3806974.17</v>
      </c>
    </row>
    <row r="33" spans="1:8" ht="14.25" customHeight="1" x14ac:dyDescent="0.2">
      <c r="A33" s="508"/>
      <c r="B33" s="479" t="s">
        <v>1546</v>
      </c>
      <c r="C33" s="480" t="s">
        <v>1553</v>
      </c>
      <c r="D33" s="481" t="s">
        <v>1595</v>
      </c>
      <c r="E33" s="482">
        <v>2016</v>
      </c>
      <c r="F33" s="481" t="s">
        <v>1557</v>
      </c>
      <c r="G33" s="487">
        <v>4134637.45</v>
      </c>
      <c r="H33" s="488">
        <v>24448.02</v>
      </c>
    </row>
    <row r="34" spans="1:8" ht="14.25" customHeight="1" x14ac:dyDescent="0.2">
      <c r="A34" s="508"/>
      <c r="B34" s="479" t="s">
        <v>1546</v>
      </c>
      <c r="C34" s="480" t="s">
        <v>1553</v>
      </c>
      <c r="D34" s="481" t="s">
        <v>1596</v>
      </c>
      <c r="E34" s="482">
        <v>1994</v>
      </c>
      <c r="F34" s="481" t="s">
        <v>1557</v>
      </c>
      <c r="G34" s="487">
        <v>750913.14</v>
      </c>
      <c r="H34" s="488">
        <v>750853.14</v>
      </c>
    </row>
    <row r="35" spans="1:8" ht="14.25" customHeight="1" x14ac:dyDescent="0.2">
      <c r="A35" s="508"/>
      <c r="B35" s="479" t="s">
        <v>1546</v>
      </c>
      <c r="C35" s="480" t="s">
        <v>1553</v>
      </c>
      <c r="D35" s="481" t="s">
        <v>1597</v>
      </c>
      <c r="E35" s="482">
        <v>2006</v>
      </c>
      <c r="F35" s="481" t="s">
        <v>1557</v>
      </c>
      <c r="G35" s="487">
        <v>10180</v>
      </c>
      <c r="H35" s="488">
        <v>0</v>
      </c>
    </row>
    <row r="36" spans="1:8" ht="14.25" customHeight="1" x14ac:dyDescent="0.2">
      <c r="A36" s="508"/>
      <c r="B36" s="483" t="s">
        <v>1550</v>
      </c>
      <c r="C36" s="480" t="s">
        <v>1547</v>
      </c>
      <c r="D36" s="481" t="s">
        <v>1598</v>
      </c>
      <c r="E36" s="482">
        <v>2001</v>
      </c>
      <c r="F36" s="481" t="s">
        <v>1557</v>
      </c>
      <c r="G36" s="487">
        <v>33812937.329999998</v>
      </c>
      <c r="H36" s="488">
        <v>25862879.129999999</v>
      </c>
    </row>
    <row r="37" spans="1:8" ht="14.25" customHeight="1" x14ac:dyDescent="0.2">
      <c r="A37" s="508"/>
      <c r="B37" s="483" t="s">
        <v>1550</v>
      </c>
      <c r="C37" s="480" t="s">
        <v>1547</v>
      </c>
      <c r="D37" s="481" t="s">
        <v>1599</v>
      </c>
      <c r="E37" s="482">
        <v>2013</v>
      </c>
      <c r="F37" s="481" t="s">
        <v>1549</v>
      </c>
      <c r="G37" s="487">
        <v>18532397.629999999</v>
      </c>
      <c r="H37" s="488">
        <v>24879302.010000002</v>
      </c>
    </row>
    <row r="38" spans="1:8" ht="14.25" customHeight="1" x14ac:dyDescent="0.2">
      <c r="A38" s="508"/>
      <c r="B38" s="484" t="s">
        <v>1552</v>
      </c>
      <c r="C38" s="480" t="s">
        <v>1553</v>
      </c>
      <c r="D38" s="449" t="s">
        <v>1600</v>
      </c>
      <c r="E38" s="482">
        <v>2016</v>
      </c>
      <c r="F38" s="481" t="s">
        <v>1549</v>
      </c>
      <c r="G38" s="452">
        <v>107317.26</v>
      </c>
      <c r="H38" s="453">
        <v>112389.84</v>
      </c>
    </row>
    <row r="39" spans="1:8" ht="14.25" customHeight="1" x14ac:dyDescent="0.2">
      <c r="A39" s="508"/>
      <c r="B39" s="483" t="s">
        <v>1555</v>
      </c>
      <c r="C39" s="480" t="s">
        <v>1553</v>
      </c>
      <c r="D39" s="485" t="s">
        <v>1601</v>
      </c>
      <c r="E39" s="482">
        <v>2008</v>
      </c>
      <c r="F39" s="481" t="s">
        <v>1557</v>
      </c>
      <c r="G39" s="452">
        <v>57746.12</v>
      </c>
      <c r="H39" s="453">
        <v>76525.08</v>
      </c>
    </row>
    <row r="40" spans="1:8" ht="14.25" customHeight="1" x14ac:dyDescent="0.2">
      <c r="A40" s="508"/>
      <c r="B40" s="483" t="s">
        <v>1555</v>
      </c>
      <c r="C40" s="480" t="s">
        <v>1553</v>
      </c>
      <c r="D40" s="485" t="s">
        <v>1556</v>
      </c>
      <c r="E40" s="486">
        <v>2013</v>
      </c>
      <c r="F40" s="481" t="s">
        <v>1557</v>
      </c>
      <c r="G40" s="487">
        <v>80887.789999999994</v>
      </c>
      <c r="H40" s="488">
        <v>126319.06</v>
      </c>
    </row>
    <row r="41" spans="1:8" ht="14.25" customHeight="1" x14ac:dyDescent="0.2">
      <c r="A41" s="508"/>
      <c r="B41" s="483" t="s">
        <v>1558</v>
      </c>
      <c r="C41" s="486" t="s">
        <v>1553</v>
      </c>
      <c r="D41" s="485" t="s">
        <v>1602</v>
      </c>
      <c r="E41" s="486">
        <v>2008</v>
      </c>
      <c r="F41" s="485" t="s">
        <v>1557</v>
      </c>
      <c r="G41" s="487">
        <v>43723.18</v>
      </c>
      <c r="H41" s="488">
        <v>185904.01</v>
      </c>
    </row>
    <row r="42" spans="1:8" ht="14.25" customHeight="1" x14ac:dyDescent="0.2">
      <c r="A42" s="508"/>
      <c r="B42" s="483"/>
      <c r="C42" s="486"/>
      <c r="D42" s="485"/>
      <c r="E42" s="486"/>
      <c r="F42" s="485"/>
      <c r="G42" s="487"/>
      <c r="H42" s="488"/>
    </row>
    <row r="43" spans="1:8" ht="14.25" customHeight="1" x14ac:dyDescent="0.2">
      <c r="A43" s="508"/>
      <c r="B43" s="483" t="s">
        <v>1558</v>
      </c>
      <c r="C43" s="486" t="s">
        <v>1553</v>
      </c>
      <c r="D43" s="485" t="s">
        <v>1602</v>
      </c>
      <c r="E43" s="486">
        <v>2008</v>
      </c>
      <c r="F43" s="485" t="s">
        <v>1557</v>
      </c>
      <c r="G43" s="487">
        <v>31800</v>
      </c>
      <c r="H43" s="488">
        <v>31800</v>
      </c>
    </row>
    <row r="44" spans="1:8" ht="14.25" customHeight="1" x14ac:dyDescent="0.2">
      <c r="A44" s="508"/>
      <c r="B44" s="483"/>
      <c r="C44" s="486"/>
      <c r="D44" s="485"/>
      <c r="E44" s="486"/>
      <c r="F44" s="485"/>
      <c r="G44" s="487"/>
      <c r="H44" s="488"/>
    </row>
    <row r="45" spans="1:8" ht="14.25" customHeight="1" x14ac:dyDescent="0.2">
      <c r="A45" s="508"/>
      <c r="B45" s="483"/>
      <c r="C45" s="486"/>
      <c r="D45" s="485"/>
      <c r="E45" s="486"/>
      <c r="F45" s="485"/>
      <c r="G45" s="487"/>
      <c r="H45" s="488"/>
    </row>
    <row r="46" spans="1:8" ht="29.25" customHeight="1" x14ac:dyDescent="0.2">
      <c r="A46" s="508"/>
      <c r="B46" s="483" t="s">
        <v>1558</v>
      </c>
      <c r="C46" s="509" t="s">
        <v>1603</v>
      </c>
      <c r="D46" s="485"/>
      <c r="E46" s="486">
        <v>2013</v>
      </c>
      <c r="F46" s="485" t="s">
        <v>1557</v>
      </c>
      <c r="G46" s="487">
        <v>34007295.440000005</v>
      </c>
      <c r="H46" s="488"/>
    </row>
    <row r="47" spans="1:8" ht="14.25" customHeight="1" x14ac:dyDescent="0.2">
      <c r="A47" s="508"/>
      <c r="B47" s="483"/>
      <c r="C47" s="509"/>
      <c r="D47" s="485"/>
      <c r="E47" s="486"/>
      <c r="F47" s="485"/>
      <c r="G47" s="487"/>
      <c r="H47" s="488"/>
    </row>
    <row r="48" spans="1:8" ht="14.25" customHeight="1" x14ac:dyDescent="0.2">
      <c r="A48" s="508"/>
      <c r="B48" s="483"/>
      <c r="C48" s="509"/>
      <c r="D48" s="485"/>
      <c r="E48" s="486"/>
      <c r="F48" s="485"/>
      <c r="G48" s="487"/>
      <c r="H48" s="488"/>
    </row>
    <row r="49" spans="1:8" ht="14.25" customHeight="1" x14ac:dyDescent="0.2">
      <c r="A49" s="508"/>
      <c r="B49" s="483" t="s">
        <v>1558</v>
      </c>
      <c r="C49" s="486" t="s">
        <v>1553</v>
      </c>
      <c r="D49" s="485" t="s">
        <v>1604</v>
      </c>
      <c r="E49" s="486">
        <v>2017</v>
      </c>
      <c r="F49" s="485" t="s">
        <v>1557</v>
      </c>
      <c r="G49" s="487">
        <v>10133044</v>
      </c>
      <c r="H49" s="488">
        <f>SUM(G48:G49)</f>
        <v>10133044</v>
      </c>
    </row>
    <row r="50" spans="1:8" ht="14.25" customHeight="1" x14ac:dyDescent="0.2">
      <c r="A50" s="508"/>
      <c r="B50" s="483"/>
      <c r="C50" s="486"/>
      <c r="D50" s="485"/>
      <c r="E50" s="486"/>
      <c r="F50" s="485"/>
      <c r="G50" s="487"/>
      <c r="H50" s="488"/>
    </row>
    <row r="51" spans="1:8" ht="14.25" customHeight="1" x14ac:dyDescent="0.2">
      <c r="A51" s="508"/>
      <c r="B51" s="483" t="s">
        <v>1558</v>
      </c>
      <c r="C51" s="486" t="s">
        <v>1553</v>
      </c>
      <c r="D51" s="485" t="s">
        <v>1604</v>
      </c>
      <c r="E51" s="486">
        <v>2018</v>
      </c>
      <c r="F51" s="485" t="s">
        <v>1557</v>
      </c>
      <c r="G51" s="487">
        <v>0</v>
      </c>
      <c r="H51" s="488">
        <v>0</v>
      </c>
    </row>
    <row r="52" spans="1:8" ht="14.25" customHeight="1" x14ac:dyDescent="0.2">
      <c r="A52" s="508"/>
      <c r="B52" s="483"/>
      <c r="C52" s="486"/>
      <c r="D52" s="485"/>
      <c r="E52" s="486"/>
      <c r="F52" s="485"/>
      <c r="G52" s="487"/>
      <c r="H52" s="488"/>
    </row>
    <row r="53" spans="1:8" ht="14.25" customHeight="1" x14ac:dyDescent="0.2">
      <c r="A53" s="510" t="s">
        <v>1605</v>
      </c>
      <c r="B53" s="483" t="s">
        <v>1558</v>
      </c>
      <c r="C53" s="486" t="s">
        <v>1553</v>
      </c>
      <c r="D53" s="485" t="s">
        <v>1606</v>
      </c>
      <c r="E53" s="486">
        <v>2019</v>
      </c>
      <c r="F53" s="485" t="s">
        <v>1557</v>
      </c>
      <c r="G53" s="487">
        <v>0</v>
      </c>
      <c r="H53" s="488">
        <v>0</v>
      </c>
    </row>
    <row r="54" spans="1:8" ht="14.25" customHeight="1" x14ac:dyDescent="0.2">
      <c r="A54" s="508"/>
      <c r="B54" s="483" t="s">
        <v>1561</v>
      </c>
      <c r="C54" s="480" t="s">
        <v>1562</v>
      </c>
      <c r="D54" s="481" t="s">
        <v>1607</v>
      </c>
      <c r="E54" s="486">
        <v>2008</v>
      </c>
      <c r="F54" s="481" t="s">
        <v>1557</v>
      </c>
      <c r="G54" s="488">
        <v>8535.1</v>
      </c>
      <c r="H54" s="488">
        <v>6302.7</v>
      </c>
    </row>
    <row r="55" spans="1:8" ht="14.25" customHeight="1" x14ac:dyDescent="0.2">
      <c r="A55" s="508"/>
      <c r="B55" s="483" t="s">
        <v>1564</v>
      </c>
      <c r="C55" s="480" t="s">
        <v>1553</v>
      </c>
      <c r="D55" s="481" t="s">
        <v>1608</v>
      </c>
      <c r="E55" s="486">
        <v>2009</v>
      </c>
      <c r="F55" s="481" t="s">
        <v>1557</v>
      </c>
      <c r="G55" s="488">
        <v>582423.14</v>
      </c>
      <c r="H55" s="488">
        <f>680965.01+633.64</f>
        <v>681598.65</v>
      </c>
    </row>
    <row r="56" spans="1:8" ht="14.25" customHeight="1" x14ac:dyDescent="0.2">
      <c r="A56" s="508"/>
      <c r="B56" s="483" t="s">
        <v>1566</v>
      </c>
      <c r="C56" s="480" t="s">
        <v>1553</v>
      </c>
      <c r="D56" s="481" t="s">
        <v>1609</v>
      </c>
      <c r="E56" s="480"/>
      <c r="F56" s="481" t="s">
        <v>1557</v>
      </c>
      <c r="G56" s="488"/>
      <c r="H56" s="488"/>
    </row>
    <row r="57" spans="1:8" ht="14.25" customHeight="1" x14ac:dyDescent="0.2">
      <c r="A57" s="508"/>
      <c r="B57" s="479" t="s">
        <v>1568</v>
      </c>
      <c r="C57" s="480" t="s">
        <v>1553</v>
      </c>
      <c r="D57" s="511" t="s">
        <v>1610</v>
      </c>
      <c r="E57" s="486">
        <v>2014</v>
      </c>
      <c r="F57" s="481" t="s">
        <v>1557</v>
      </c>
      <c r="G57" s="488">
        <v>78059.759999999995</v>
      </c>
      <c r="H57" s="488">
        <v>284890.61</v>
      </c>
    </row>
    <row r="58" spans="1:8" ht="14.25" customHeight="1" x14ac:dyDescent="0.2">
      <c r="A58" s="508"/>
      <c r="B58" s="484" t="s">
        <v>1570</v>
      </c>
      <c r="C58" s="480" t="s">
        <v>1553</v>
      </c>
      <c r="D58" s="481" t="s">
        <v>1611</v>
      </c>
      <c r="E58" s="486">
        <v>2002</v>
      </c>
      <c r="F58" s="481" t="s">
        <v>1557</v>
      </c>
      <c r="G58" s="453">
        <v>2955127.62</v>
      </c>
      <c r="H58" s="453">
        <v>116944.07</v>
      </c>
    </row>
    <row r="59" spans="1:8" ht="14.25" customHeight="1" x14ac:dyDescent="0.2">
      <c r="A59" s="508"/>
      <c r="B59" s="483" t="s">
        <v>1572</v>
      </c>
      <c r="C59" s="480" t="s">
        <v>1553</v>
      </c>
      <c r="D59" s="481" t="s">
        <v>1612</v>
      </c>
      <c r="E59" s="486">
        <v>2007</v>
      </c>
      <c r="F59" s="481" t="s">
        <v>1557</v>
      </c>
      <c r="G59" s="512">
        <v>14293.5</v>
      </c>
      <c r="H59" s="512">
        <v>6784.4</v>
      </c>
    </row>
    <row r="60" spans="1:8" ht="25.5" customHeight="1" x14ac:dyDescent="0.2">
      <c r="A60" s="508"/>
      <c r="B60" s="483" t="s">
        <v>1613</v>
      </c>
      <c r="C60" s="513" t="s">
        <v>1553</v>
      </c>
      <c r="D60" s="514" t="s">
        <v>1614</v>
      </c>
      <c r="E60" s="513">
        <v>0</v>
      </c>
      <c r="F60" s="515" t="s">
        <v>1557</v>
      </c>
      <c r="G60" s="516">
        <v>4594317.74</v>
      </c>
      <c r="H60" s="516">
        <v>834468.21</v>
      </c>
    </row>
    <row r="61" spans="1:8" ht="14.25" customHeight="1" x14ac:dyDescent="0.2">
      <c r="A61" s="508"/>
      <c r="B61" s="483" t="s">
        <v>1615</v>
      </c>
      <c r="C61" s="480" t="s">
        <v>1553</v>
      </c>
      <c r="D61" s="481" t="s">
        <v>1616</v>
      </c>
      <c r="E61" s="486">
        <v>2010</v>
      </c>
      <c r="F61" s="515" t="s">
        <v>1557</v>
      </c>
      <c r="G61" s="488">
        <v>234442.93</v>
      </c>
      <c r="H61" s="488" t="s">
        <v>1617</v>
      </c>
    </row>
    <row r="62" spans="1:8" ht="21" customHeight="1" x14ac:dyDescent="0.2">
      <c r="A62" s="508"/>
      <c r="B62" s="483" t="s">
        <v>1576</v>
      </c>
      <c r="C62" s="480" t="s">
        <v>1553</v>
      </c>
      <c r="D62" s="481" t="s">
        <v>1618</v>
      </c>
      <c r="E62" s="486">
        <v>2014</v>
      </c>
      <c r="F62" s="481" t="s">
        <v>1557</v>
      </c>
      <c r="G62" s="488">
        <v>18950.8</v>
      </c>
      <c r="H62" s="488">
        <v>3222.96</v>
      </c>
    </row>
    <row r="63" spans="1:8" ht="28.5" customHeight="1" x14ac:dyDescent="0.2">
      <c r="A63" s="508"/>
      <c r="B63" s="483" t="s">
        <v>1619</v>
      </c>
      <c r="C63" s="450" t="s">
        <v>1553</v>
      </c>
      <c r="D63" s="454" t="s">
        <v>1620</v>
      </c>
      <c r="E63" s="451">
        <v>2014</v>
      </c>
      <c r="F63" s="449" t="s">
        <v>1557</v>
      </c>
      <c r="G63" s="453">
        <v>1328966.68</v>
      </c>
      <c r="H63" s="488">
        <v>616051.09</v>
      </c>
    </row>
    <row r="64" spans="1:8" ht="14.25" customHeight="1" x14ac:dyDescent="0.2">
      <c r="A64" s="508"/>
      <c r="B64" s="483" t="s">
        <v>1580</v>
      </c>
      <c r="C64" s="480" t="s">
        <v>1547</v>
      </c>
      <c r="D64" s="481" t="s">
        <v>1621</v>
      </c>
      <c r="E64" s="480"/>
      <c r="F64" s="481" t="s">
        <v>1557</v>
      </c>
      <c r="G64" s="488">
        <v>54549.74</v>
      </c>
      <c r="H64" s="488">
        <v>68396.740000000005</v>
      </c>
    </row>
    <row r="65" spans="1:8" ht="14.25" customHeight="1" x14ac:dyDescent="0.2">
      <c r="A65" s="508"/>
      <c r="B65" s="483" t="s">
        <v>1582</v>
      </c>
      <c r="C65" s="480" t="s">
        <v>1553</v>
      </c>
      <c r="D65" s="491" t="s">
        <v>1622</v>
      </c>
      <c r="E65" s="480">
        <v>2018</v>
      </c>
      <c r="F65" s="481" t="s">
        <v>1557</v>
      </c>
      <c r="G65" s="488">
        <v>12273.83</v>
      </c>
      <c r="H65" s="488">
        <v>7379.95</v>
      </c>
    </row>
    <row r="66" spans="1:8" ht="14.25" customHeight="1" x14ac:dyDescent="0.2">
      <c r="A66" s="508"/>
      <c r="B66" s="483" t="s">
        <v>1584</v>
      </c>
      <c r="C66" s="480" t="s">
        <v>1553</v>
      </c>
      <c r="D66" s="492" t="s">
        <v>1623</v>
      </c>
      <c r="E66" s="486">
        <v>2018</v>
      </c>
      <c r="F66" s="481" t="s">
        <v>1557</v>
      </c>
      <c r="G66" s="487">
        <v>71253.289999999994</v>
      </c>
      <c r="H66" s="488">
        <v>81327.44</v>
      </c>
    </row>
    <row r="67" spans="1:8" ht="33" customHeight="1" x14ac:dyDescent="0.2">
      <c r="A67" s="508"/>
      <c r="B67" s="483" t="s">
        <v>1586</v>
      </c>
      <c r="C67" s="480" t="s">
        <v>1553</v>
      </c>
      <c r="D67" s="481" t="s">
        <v>1624</v>
      </c>
      <c r="E67" s="493">
        <v>2018</v>
      </c>
      <c r="F67" s="481" t="s">
        <v>1557</v>
      </c>
      <c r="G67" s="487">
        <v>16508.7</v>
      </c>
      <c r="H67" s="488">
        <v>42569.03</v>
      </c>
    </row>
    <row r="68" spans="1:8" ht="14.25" customHeight="1" thickBot="1" x14ac:dyDescent="0.25">
      <c r="A68" s="517"/>
      <c r="B68" s="518"/>
      <c r="C68" s="496"/>
      <c r="D68" s="497"/>
      <c r="E68" s="496"/>
      <c r="F68" s="497"/>
      <c r="G68" s="499"/>
      <c r="H68" s="500"/>
    </row>
    <row r="69" spans="1:8" ht="14.25" customHeight="1" x14ac:dyDescent="0.2">
      <c r="A69" s="501" t="s">
        <v>6</v>
      </c>
      <c r="B69" s="519"/>
      <c r="C69" s="520"/>
      <c r="D69" s="504"/>
      <c r="E69" s="521"/>
      <c r="F69" s="503"/>
      <c r="G69" s="507">
        <f t="shared" ref="G69:H69" si="2">+SUM(G70:G72)</f>
        <v>0</v>
      </c>
      <c r="H69" s="507">
        <f t="shared" si="2"/>
        <v>77760</v>
      </c>
    </row>
    <row r="70" spans="1:8" ht="14.25" customHeight="1" x14ac:dyDescent="0.2">
      <c r="A70" s="522" t="s">
        <v>1625</v>
      </c>
      <c r="B70" s="483" t="s">
        <v>1550</v>
      </c>
      <c r="C70" s="523" t="s">
        <v>1547</v>
      </c>
      <c r="D70" s="481" t="s">
        <v>1551</v>
      </c>
      <c r="E70" s="524">
        <v>2020</v>
      </c>
      <c r="F70" s="480" t="s">
        <v>1549</v>
      </c>
      <c r="G70" s="488">
        <v>0</v>
      </c>
      <c r="H70" s="525">
        <v>77760</v>
      </c>
    </row>
    <row r="71" spans="1:8" ht="14.25" customHeight="1" x14ac:dyDescent="0.2">
      <c r="A71" s="508"/>
      <c r="B71" s="484" t="s">
        <v>1588</v>
      </c>
      <c r="C71" s="523" t="s">
        <v>1562</v>
      </c>
      <c r="D71" s="491" t="s">
        <v>1626</v>
      </c>
      <c r="E71" s="526" t="s">
        <v>1590</v>
      </c>
      <c r="F71" s="480" t="s">
        <v>1627</v>
      </c>
      <c r="G71" s="488">
        <v>0</v>
      </c>
      <c r="H71" s="525">
        <v>0</v>
      </c>
    </row>
    <row r="72" spans="1:8" ht="14.25" customHeight="1" x14ac:dyDescent="0.2">
      <c r="A72" s="508"/>
      <c r="B72" s="484" t="s">
        <v>1588</v>
      </c>
      <c r="C72" s="523" t="s">
        <v>1562</v>
      </c>
      <c r="D72" s="491" t="s">
        <v>1628</v>
      </c>
      <c r="E72" s="526" t="s">
        <v>1590</v>
      </c>
      <c r="F72" s="480" t="s">
        <v>1557</v>
      </c>
      <c r="G72" s="488">
        <v>0</v>
      </c>
      <c r="H72" s="525">
        <v>0</v>
      </c>
    </row>
    <row r="73" spans="1:8" ht="14.25" customHeight="1" thickBot="1" x14ac:dyDescent="0.25">
      <c r="A73" s="517"/>
      <c r="B73" s="518"/>
      <c r="C73" s="527"/>
      <c r="D73" s="497"/>
      <c r="E73" s="528"/>
      <c r="F73" s="496"/>
      <c r="G73" s="500"/>
      <c r="H73" s="1937"/>
    </row>
    <row r="74" spans="1:8" ht="14.25" customHeight="1" x14ac:dyDescent="0.2">
      <c r="A74" s="501" t="s">
        <v>7</v>
      </c>
      <c r="B74" s="519"/>
      <c r="C74" s="520"/>
      <c r="D74" s="504"/>
      <c r="E74" s="521"/>
      <c r="F74" s="503"/>
      <c r="G74" s="507">
        <f t="shared" ref="G74:H74" si="3">+SUM(G75:G93)</f>
        <v>22503315.370000001</v>
      </c>
      <c r="H74" s="1938">
        <f t="shared" si="3"/>
        <v>22530370.609999999</v>
      </c>
    </row>
    <row r="75" spans="1:8" ht="30" customHeight="1" x14ac:dyDescent="0.2">
      <c r="A75" s="508" t="s">
        <v>1629</v>
      </c>
      <c r="B75" s="479" t="s">
        <v>1546</v>
      </c>
      <c r="C75" s="523" t="s">
        <v>1630</v>
      </c>
      <c r="D75" s="481" t="s">
        <v>1548</v>
      </c>
      <c r="E75" s="529">
        <v>2016</v>
      </c>
      <c r="F75" s="480" t="s">
        <v>1549</v>
      </c>
      <c r="G75" s="488">
        <v>10661848.82</v>
      </c>
      <c r="H75" s="525">
        <v>10649499.32</v>
      </c>
    </row>
    <row r="76" spans="1:8" ht="32.25" customHeight="1" x14ac:dyDescent="0.2">
      <c r="A76" s="508" t="s">
        <v>1631</v>
      </c>
      <c r="B76" s="479" t="s">
        <v>1546</v>
      </c>
      <c r="C76" s="523" t="s">
        <v>1630</v>
      </c>
      <c r="D76" s="481" t="s">
        <v>1548</v>
      </c>
      <c r="E76" s="529">
        <v>2018</v>
      </c>
      <c r="F76" s="480" t="s">
        <v>1549</v>
      </c>
      <c r="G76" s="488">
        <v>8137321.8899999997</v>
      </c>
      <c r="H76" s="525">
        <v>8187321.8899999997</v>
      </c>
    </row>
    <row r="77" spans="1:8" ht="14.25" customHeight="1" x14ac:dyDescent="0.2">
      <c r="A77" s="508"/>
      <c r="B77" s="483" t="s">
        <v>1550</v>
      </c>
      <c r="C77" s="523" t="s">
        <v>1547</v>
      </c>
      <c r="D77" s="481" t="s">
        <v>1632</v>
      </c>
      <c r="E77" s="524">
        <v>2002</v>
      </c>
      <c r="F77" s="480" t="s">
        <v>1549</v>
      </c>
      <c r="G77" s="488">
        <v>41354.42</v>
      </c>
      <c r="H77" s="525">
        <v>41294.42</v>
      </c>
    </row>
    <row r="78" spans="1:8" ht="14.25" customHeight="1" x14ac:dyDescent="0.2">
      <c r="A78" s="508"/>
      <c r="B78" s="483" t="s">
        <v>1550</v>
      </c>
      <c r="C78" s="523" t="s">
        <v>1547</v>
      </c>
      <c r="D78" s="481" t="s">
        <v>1633</v>
      </c>
      <c r="E78" s="524">
        <v>2005</v>
      </c>
      <c r="F78" s="480" t="s">
        <v>1549</v>
      </c>
      <c r="G78" s="488">
        <v>86346.65</v>
      </c>
      <c r="H78" s="525">
        <v>86346.65</v>
      </c>
    </row>
    <row r="79" spans="1:8" ht="14.25" customHeight="1" x14ac:dyDescent="0.2">
      <c r="A79" s="508"/>
      <c r="B79" s="483" t="s">
        <v>1550</v>
      </c>
      <c r="C79" s="523" t="s">
        <v>1547</v>
      </c>
      <c r="D79" s="481" t="s">
        <v>1634</v>
      </c>
      <c r="E79" s="524">
        <v>2006</v>
      </c>
      <c r="F79" s="480" t="s">
        <v>1549</v>
      </c>
      <c r="G79" s="488">
        <v>2001800.12</v>
      </c>
      <c r="H79" s="525">
        <v>2153664.86</v>
      </c>
    </row>
    <row r="80" spans="1:8" ht="14.25" customHeight="1" x14ac:dyDescent="0.2">
      <c r="A80" s="508"/>
      <c r="B80" s="483" t="s">
        <v>1550</v>
      </c>
      <c r="C80" s="523" t="s">
        <v>1547</v>
      </c>
      <c r="D80" s="481" t="s">
        <v>1635</v>
      </c>
      <c r="E80" s="524">
        <v>2006</v>
      </c>
      <c r="F80" s="480" t="s">
        <v>1549</v>
      </c>
      <c r="G80" s="488">
        <v>52845.55</v>
      </c>
      <c r="H80" s="525">
        <v>52845.55</v>
      </c>
    </row>
    <row r="81" spans="1:8" ht="14.25" customHeight="1" x14ac:dyDescent="0.2">
      <c r="A81" s="508"/>
      <c r="B81" s="483" t="s">
        <v>1550</v>
      </c>
      <c r="C81" s="523" t="s">
        <v>1547</v>
      </c>
      <c r="D81" s="481" t="s">
        <v>1636</v>
      </c>
      <c r="E81" s="524">
        <v>2006</v>
      </c>
      <c r="F81" s="480" t="s">
        <v>1549</v>
      </c>
      <c r="G81" s="488">
        <v>2206.85</v>
      </c>
      <c r="H81" s="525">
        <v>2206.85</v>
      </c>
    </row>
    <row r="82" spans="1:8" ht="14.25" customHeight="1" x14ac:dyDescent="0.2">
      <c r="A82" s="508"/>
      <c r="B82" s="483" t="s">
        <v>1550</v>
      </c>
      <c r="C82" s="523" t="s">
        <v>1547</v>
      </c>
      <c r="D82" s="481" t="s">
        <v>1637</v>
      </c>
      <c r="E82" s="524">
        <v>2009</v>
      </c>
      <c r="F82" s="480" t="s">
        <v>1549</v>
      </c>
      <c r="G82" s="488">
        <v>108152.97</v>
      </c>
      <c r="H82" s="525">
        <v>108152.97</v>
      </c>
    </row>
    <row r="83" spans="1:8" ht="14.25" customHeight="1" x14ac:dyDescent="0.2">
      <c r="A83" s="508"/>
      <c r="B83" s="483" t="s">
        <v>1550</v>
      </c>
      <c r="C83" s="523" t="s">
        <v>1547</v>
      </c>
      <c r="D83" s="481" t="s">
        <v>1638</v>
      </c>
      <c r="E83" s="524">
        <v>2005</v>
      </c>
      <c r="F83" s="480" t="s">
        <v>1627</v>
      </c>
      <c r="G83" s="488">
        <v>584255.02</v>
      </c>
      <c r="H83" s="525">
        <v>584255.02</v>
      </c>
    </row>
    <row r="84" spans="1:8" ht="14.25" customHeight="1" x14ac:dyDescent="0.2">
      <c r="A84" s="508"/>
      <c r="B84" s="484" t="s">
        <v>1552</v>
      </c>
      <c r="C84" s="523" t="s">
        <v>1553</v>
      </c>
      <c r="D84" s="449" t="s">
        <v>1554</v>
      </c>
      <c r="E84" s="529">
        <v>2019</v>
      </c>
      <c r="F84" s="480" t="s">
        <v>1549</v>
      </c>
      <c r="G84" s="488">
        <v>12217.03</v>
      </c>
      <c r="H84" s="525">
        <v>12217</v>
      </c>
    </row>
    <row r="85" spans="1:8" ht="14.25" customHeight="1" x14ac:dyDescent="0.2">
      <c r="A85" s="508"/>
      <c r="B85" s="483" t="s">
        <v>1555</v>
      </c>
      <c r="C85" s="523" t="s">
        <v>1553</v>
      </c>
      <c r="D85" s="485" t="s">
        <v>1639</v>
      </c>
      <c r="E85" s="530">
        <v>2010</v>
      </c>
      <c r="F85" s="480" t="s">
        <v>1557</v>
      </c>
      <c r="G85" s="488">
        <v>0.9</v>
      </c>
      <c r="H85" s="525">
        <v>0.9</v>
      </c>
    </row>
    <row r="86" spans="1:8" ht="14.25" customHeight="1" x14ac:dyDescent="0.2">
      <c r="A86" s="508"/>
      <c r="B86" s="483" t="s">
        <v>1558</v>
      </c>
      <c r="C86" s="531" t="s">
        <v>1553</v>
      </c>
      <c r="D86" s="485" t="s">
        <v>1640</v>
      </c>
      <c r="E86" s="530">
        <v>2006</v>
      </c>
      <c r="F86" s="486" t="s">
        <v>1557</v>
      </c>
      <c r="G86" s="488">
        <v>402660.36</v>
      </c>
      <c r="H86" s="525">
        <v>402660.36</v>
      </c>
    </row>
    <row r="87" spans="1:8" ht="14.25" customHeight="1" x14ac:dyDescent="0.2">
      <c r="A87" s="508"/>
      <c r="B87" s="483" t="s">
        <v>1561</v>
      </c>
      <c r="C87" s="523" t="s">
        <v>1562</v>
      </c>
      <c r="D87" s="481" t="s">
        <v>1641</v>
      </c>
      <c r="E87" s="530">
        <v>2009</v>
      </c>
      <c r="F87" s="480" t="s">
        <v>1557</v>
      </c>
      <c r="G87" s="488">
        <v>26868.93</v>
      </c>
      <c r="H87" s="525">
        <v>26868.93</v>
      </c>
    </row>
    <row r="88" spans="1:8" ht="14.25" customHeight="1" x14ac:dyDescent="0.2">
      <c r="A88" s="508"/>
      <c r="B88" s="483" t="s">
        <v>1564</v>
      </c>
      <c r="C88" s="523" t="s">
        <v>1553</v>
      </c>
      <c r="D88" s="481" t="s">
        <v>1642</v>
      </c>
      <c r="E88" s="529">
        <v>2009</v>
      </c>
      <c r="F88" s="480" t="s">
        <v>1557</v>
      </c>
      <c r="G88" s="488">
        <v>208960.77</v>
      </c>
      <c r="H88" s="525">
        <f>66780.55+142180.22</f>
        <v>208960.77000000002</v>
      </c>
    </row>
    <row r="89" spans="1:8" ht="14.25" customHeight="1" x14ac:dyDescent="0.2">
      <c r="A89" s="508"/>
      <c r="B89" s="483" t="s">
        <v>1566</v>
      </c>
      <c r="C89" s="523" t="s">
        <v>1553</v>
      </c>
      <c r="D89" s="481" t="s">
        <v>1643</v>
      </c>
      <c r="E89" s="529"/>
      <c r="F89" s="480" t="s">
        <v>1557</v>
      </c>
      <c r="G89" s="488"/>
      <c r="H89" s="525"/>
    </row>
    <row r="90" spans="1:8" ht="14.25" customHeight="1" x14ac:dyDescent="0.2">
      <c r="A90" s="508"/>
      <c r="B90" s="483" t="s">
        <v>1572</v>
      </c>
      <c r="C90" s="532" t="s">
        <v>1547</v>
      </c>
      <c r="D90" s="481" t="s">
        <v>1644</v>
      </c>
      <c r="E90" s="530">
        <v>2012</v>
      </c>
      <c r="F90" s="480" t="s">
        <v>1557</v>
      </c>
      <c r="G90" s="488">
        <v>165022.63</v>
      </c>
      <c r="H90" s="525">
        <v>2622.66</v>
      </c>
    </row>
    <row r="91" spans="1:8" ht="14.25" customHeight="1" x14ac:dyDescent="0.2">
      <c r="A91" s="508"/>
      <c r="B91" s="483" t="s">
        <v>1572</v>
      </c>
      <c r="C91" s="532" t="s">
        <v>1547</v>
      </c>
      <c r="D91" s="481" t="s">
        <v>1645</v>
      </c>
      <c r="E91" s="530">
        <v>2014</v>
      </c>
      <c r="F91" s="480" t="s">
        <v>1557</v>
      </c>
      <c r="G91" s="488">
        <v>11452.46</v>
      </c>
      <c r="H91" s="525">
        <v>11452.46</v>
      </c>
    </row>
    <row r="92" spans="1:8" ht="14.25" customHeight="1" x14ac:dyDescent="0.2">
      <c r="A92" s="508"/>
      <c r="B92" s="483" t="s">
        <v>1615</v>
      </c>
      <c r="C92" s="523" t="s">
        <v>1553</v>
      </c>
      <c r="D92" s="481" t="s">
        <v>1646</v>
      </c>
      <c r="E92" s="530">
        <v>2010</v>
      </c>
      <c r="F92" s="480" t="s">
        <v>1557</v>
      </c>
      <c r="G92" s="488" t="s">
        <v>1647</v>
      </c>
      <c r="H92" s="525" t="s">
        <v>1648</v>
      </c>
    </row>
    <row r="93" spans="1:8" ht="14.25" customHeight="1" x14ac:dyDescent="0.2">
      <c r="A93" s="508"/>
      <c r="B93" s="483" t="s">
        <v>1576</v>
      </c>
      <c r="C93" s="523" t="s">
        <v>1553</v>
      </c>
      <c r="D93" s="481" t="s">
        <v>1577</v>
      </c>
      <c r="E93" s="530">
        <v>2014</v>
      </c>
      <c r="F93" s="480" t="s">
        <v>1557</v>
      </c>
      <c r="G93" s="488">
        <v>0</v>
      </c>
      <c r="H93" s="525">
        <v>0</v>
      </c>
    </row>
    <row r="94" spans="1:8" ht="14.25" customHeight="1" x14ac:dyDescent="0.2">
      <c r="A94" s="508"/>
      <c r="B94" s="479"/>
      <c r="C94" s="523"/>
      <c r="D94" s="481"/>
      <c r="E94" s="529"/>
      <c r="F94" s="480"/>
      <c r="G94" s="488"/>
      <c r="H94" s="525"/>
    </row>
    <row r="95" spans="1:8" ht="14.25" customHeight="1" thickBot="1" x14ac:dyDescent="0.25">
      <c r="A95" s="517"/>
      <c r="B95" s="518"/>
      <c r="C95" s="527"/>
      <c r="D95" s="497"/>
      <c r="E95" s="528"/>
      <c r="F95" s="480"/>
      <c r="G95" s="500"/>
      <c r="H95" s="1937"/>
    </row>
    <row r="96" spans="1:8" ht="14.25" customHeight="1" x14ac:dyDescent="0.2">
      <c r="A96" s="501" t="s">
        <v>8</v>
      </c>
      <c r="B96" s="519"/>
      <c r="C96" s="503"/>
      <c r="D96" s="504"/>
      <c r="E96" s="503"/>
      <c r="F96" s="504"/>
      <c r="G96" s="506">
        <f t="shared" ref="G96:H96" si="4">+SUM(G98:G114)</f>
        <v>288722186.73000002</v>
      </c>
      <c r="H96" s="507">
        <f t="shared" si="4"/>
        <v>185399135.65000001</v>
      </c>
    </row>
    <row r="97" spans="1:8" ht="14.25" customHeight="1" x14ac:dyDescent="0.2">
      <c r="A97" s="508"/>
      <c r="B97" s="479"/>
      <c r="C97" s="480"/>
      <c r="D97" s="481"/>
      <c r="E97" s="480"/>
      <c r="F97" s="481"/>
      <c r="G97" s="487"/>
      <c r="H97" s="488"/>
    </row>
    <row r="98" spans="1:8" x14ac:dyDescent="0.2">
      <c r="A98" s="533" t="s">
        <v>1649</v>
      </c>
      <c r="B98" s="483" t="s">
        <v>1550</v>
      </c>
      <c r="C98" s="480" t="s">
        <v>1547</v>
      </c>
      <c r="D98" s="481" t="s">
        <v>1551</v>
      </c>
      <c r="E98" s="482"/>
      <c r="F98" s="481"/>
      <c r="G98" s="487">
        <v>30854045.150000002</v>
      </c>
      <c r="H98" s="488">
        <v>23355446.259999998</v>
      </c>
    </row>
    <row r="99" spans="1:8" ht="29.25" customHeight="1" x14ac:dyDescent="0.2">
      <c r="A99" s="508"/>
      <c r="B99" s="483" t="s">
        <v>1619</v>
      </c>
      <c r="C99" s="450" t="s">
        <v>1553</v>
      </c>
      <c r="D99" s="449" t="s">
        <v>1579</v>
      </c>
      <c r="E99" s="451">
        <v>2014</v>
      </c>
      <c r="F99" s="449" t="s">
        <v>1557</v>
      </c>
      <c r="G99" s="452">
        <v>126449312.94</v>
      </c>
      <c r="H99" s="453">
        <v>101802258.15000001</v>
      </c>
    </row>
    <row r="100" spans="1:8" x14ac:dyDescent="0.2">
      <c r="A100" s="508"/>
      <c r="B100" s="479"/>
      <c r="C100" s="480"/>
      <c r="D100" s="481"/>
      <c r="E100" s="480"/>
      <c r="F100" s="481"/>
      <c r="G100" s="487"/>
      <c r="H100" s="488"/>
    </row>
    <row r="101" spans="1:8" x14ac:dyDescent="0.2">
      <c r="A101" s="508"/>
      <c r="B101" s="479"/>
      <c r="C101" s="480"/>
      <c r="D101" s="481"/>
      <c r="E101" s="480"/>
      <c r="F101" s="481"/>
      <c r="G101" s="487"/>
      <c r="H101" s="488"/>
    </row>
    <row r="102" spans="1:8" ht="32.25" customHeight="1" x14ac:dyDescent="0.2">
      <c r="A102" s="508" t="s">
        <v>1650</v>
      </c>
      <c r="B102" s="479" t="s">
        <v>1546</v>
      </c>
      <c r="C102" s="480" t="s">
        <v>1630</v>
      </c>
      <c r="D102" s="481" t="s">
        <v>1548</v>
      </c>
      <c r="E102" s="451">
        <v>2012</v>
      </c>
      <c r="F102" s="449" t="s">
        <v>1557</v>
      </c>
      <c r="G102" s="487">
        <v>53338755.469999999</v>
      </c>
      <c r="H102" s="488">
        <v>36194458.469999999</v>
      </c>
    </row>
    <row r="103" spans="1:8" ht="32.25" customHeight="1" x14ac:dyDescent="0.2">
      <c r="A103" s="508" t="s">
        <v>1651</v>
      </c>
      <c r="B103" s="479" t="s">
        <v>1546</v>
      </c>
      <c r="C103" s="480" t="s">
        <v>1630</v>
      </c>
      <c r="D103" s="481" t="s">
        <v>1548</v>
      </c>
      <c r="E103" s="451">
        <v>2015</v>
      </c>
      <c r="F103" s="449" t="s">
        <v>1557</v>
      </c>
      <c r="G103" s="487">
        <v>22191071.82</v>
      </c>
      <c r="H103" s="488">
        <v>12469478.689999999</v>
      </c>
    </row>
    <row r="104" spans="1:8" ht="32.25" customHeight="1" x14ac:dyDescent="0.2">
      <c r="A104" s="508" t="s">
        <v>1651</v>
      </c>
      <c r="B104" s="479" t="s">
        <v>1546</v>
      </c>
      <c r="C104" s="480" t="s">
        <v>1630</v>
      </c>
      <c r="D104" s="481" t="s">
        <v>1548</v>
      </c>
      <c r="E104" s="451">
        <v>2019</v>
      </c>
      <c r="F104" s="481" t="s">
        <v>1627</v>
      </c>
      <c r="G104" s="487">
        <v>53992662.880000003</v>
      </c>
      <c r="H104" s="488">
        <v>10014743.369999999</v>
      </c>
    </row>
    <row r="105" spans="1:8" x14ac:dyDescent="0.2">
      <c r="A105" s="508" t="s">
        <v>9</v>
      </c>
      <c r="B105" s="479"/>
      <c r="C105" s="480"/>
      <c r="D105" s="481"/>
      <c r="E105" s="480"/>
      <c r="F105" s="481"/>
      <c r="G105" s="487"/>
      <c r="H105" s="488"/>
    </row>
    <row r="106" spans="1:8" x14ac:dyDescent="0.2">
      <c r="A106" s="508" t="s">
        <v>10</v>
      </c>
      <c r="B106" s="479"/>
      <c r="C106" s="480"/>
      <c r="D106" s="481"/>
      <c r="E106" s="480"/>
      <c r="F106" s="481"/>
      <c r="G106" s="487"/>
      <c r="H106" s="488"/>
    </row>
    <row r="107" spans="1:8" x14ac:dyDescent="0.2">
      <c r="A107" s="508" t="s">
        <v>11</v>
      </c>
      <c r="B107" s="479"/>
      <c r="C107" s="480"/>
      <c r="D107" s="481"/>
      <c r="E107" s="480"/>
      <c r="F107" s="481"/>
      <c r="G107" s="487"/>
      <c r="H107" s="488"/>
    </row>
    <row r="108" spans="1:8" x14ac:dyDescent="0.2">
      <c r="A108" s="522" t="s">
        <v>1652</v>
      </c>
      <c r="B108" s="479"/>
      <c r="C108" s="480"/>
      <c r="D108" s="481"/>
      <c r="E108" s="480"/>
      <c r="F108" s="481"/>
      <c r="G108" s="487"/>
      <c r="H108" s="488"/>
    </row>
    <row r="109" spans="1:8" ht="28.5" customHeight="1" x14ac:dyDescent="0.2">
      <c r="A109" s="508" t="s">
        <v>1653</v>
      </c>
      <c r="B109" s="479" t="s">
        <v>1546</v>
      </c>
      <c r="C109" s="480" t="s">
        <v>1630</v>
      </c>
      <c r="D109" s="481" t="s">
        <v>1548</v>
      </c>
      <c r="E109" s="451">
        <v>2013</v>
      </c>
      <c r="F109" s="481" t="s">
        <v>1557</v>
      </c>
      <c r="G109" s="487">
        <v>1743762.6</v>
      </c>
      <c r="H109" s="488">
        <v>1472311.73</v>
      </c>
    </row>
    <row r="110" spans="1:8" ht="30" customHeight="1" x14ac:dyDescent="0.2">
      <c r="A110" s="508" t="s">
        <v>1654</v>
      </c>
      <c r="B110" s="479" t="s">
        <v>1546</v>
      </c>
      <c r="C110" s="480" t="s">
        <v>1655</v>
      </c>
      <c r="D110" s="481" t="s">
        <v>1656</v>
      </c>
      <c r="E110" s="451">
        <v>2016</v>
      </c>
      <c r="F110" s="481" t="s">
        <v>1557</v>
      </c>
      <c r="G110" s="487">
        <v>15.52</v>
      </c>
      <c r="H110" s="488">
        <v>15.52</v>
      </c>
    </row>
    <row r="111" spans="1:8" ht="25.5" x14ac:dyDescent="0.2">
      <c r="A111" s="508" t="s">
        <v>1654</v>
      </c>
      <c r="B111" s="479" t="s">
        <v>1546</v>
      </c>
      <c r="C111" s="480" t="s">
        <v>1657</v>
      </c>
      <c r="D111" s="515" t="s">
        <v>1658</v>
      </c>
      <c r="E111" s="451">
        <v>2016</v>
      </c>
      <c r="F111" s="481" t="s">
        <v>1557</v>
      </c>
      <c r="G111" s="487">
        <v>554.41999999999996</v>
      </c>
      <c r="H111" s="488">
        <v>2908.12</v>
      </c>
    </row>
    <row r="112" spans="1:8" x14ac:dyDescent="0.2">
      <c r="A112" s="508"/>
      <c r="B112" s="484"/>
      <c r="C112" s="480"/>
      <c r="D112" s="481"/>
      <c r="E112" s="493"/>
      <c r="F112" s="481"/>
      <c r="G112" s="487"/>
      <c r="H112" s="488"/>
    </row>
    <row r="113" spans="1:8" x14ac:dyDescent="0.2">
      <c r="A113" s="510" t="s">
        <v>1659</v>
      </c>
      <c r="B113" s="483" t="s">
        <v>1561</v>
      </c>
      <c r="C113" s="480" t="s">
        <v>1562</v>
      </c>
      <c r="D113" s="481" t="s">
        <v>1660</v>
      </c>
      <c r="E113" s="486">
        <v>2016</v>
      </c>
      <c r="F113" s="481" t="s">
        <v>1557</v>
      </c>
      <c r="G113" s="487">
        <v>122005.93</v>
      </c>
      <c r="H113" s="488">
        <v>57515.34</v>
      </c>
    </row>
    <row r="114" spans="1:8" ht="25.5" x14ac:dyDescent="0.2">
      <c r="A114" s="534" t="s">
        <v>1661</v>
      </c>
      <c r="B114" s="483" t="s">
        <v>1561</v>
      </c>
      <c r="C114" s="480" t="s">
        <v>1562</v>
      </c>
      <c r="D114" s="481" t="s">
        <v>1662</v>
      </c>
      <c r="E114" s="486">
        <v>2018</v>
      </c>
      <c r="F114" s="481" t="s">
        <v>1557</v>
      </c>
      <c r="G114" s="487">
        <v>30000</v>
      </c>
      <c r="H114" s="488">
        <v>30000</v>
      </c>
    </row>
    <row r="115" spans="1:8" ht="30" customHeight="1" x14ac:dyDescent="0.2">
      <c r="A115" s="455" t="s">
        <v>1663</v>
      </c>
      <c r="B115" s="483" t="s">
        <v>1619</v>
      </c>
      <c r="C115" s="456" t="s">
        <v>1553</v>
      </c>
      <c r="D115" s="457" t="s">
        <v>1664</v>
      </c>
      <c r="E115" s="458">
        <v>2014</v>
      </c>
      <c r="F115" s="459" t="s">
        <v>1557</v>
      </c>
      <c r="G115" s="487">
        <v>2674238.5099999998</v>
      </c>
      <c r="H115" s="488">
        <v>2549587.62</v>
      </c>
    </row>
    <row r="116" spans="1:8" ht="30" customHeight="1" thickBot="1" x14ac:dyDescent="0.25">
      <c r="A116" s="455" t="s">
        <v>1665</v>
      </c>
      <c r="B116" s="483" t="s">
        <v>1619</v>
      </c>
      <c r="C116" s="456" t="s">
        <v>1553</v>
      </c>
      <c r="D116" s="460" t="s">
        <v>1666</v>
      </c>
      <c r="E116" s="458">
        <v>2018</v>
      </c>
      <c r="F116" s="461" t="s">
        <v>1557</v>
      </c>
      <c r="G116" s="487">
        <v>8897027.25</v>
      </c>
      <c r="H116" s="488">
        <v>9432614.7599999998</v>
      </c>
    </row>
    <row r="117" spans="1:8" ht="18" customHeight="1" thickBot="1" x14ac:dyDescent="0.3">
      <c r="A117" s="2266" t="s">
        <v>0</v>
      </c>
      <c r="B117" s="2267"/>
      <c r="C117" s="2267"/>
      <c r="D117" s="2267"/>
      <c r="E117" s="2267"/>
      <c r="F117" s="2268"/>
      <c r="G117" s="462">
        <f t="shared" ref="G117:H117" si="5">+G6+G28+G69+G74</f>
        <v>145493676.91999999</v>
      </c>
      <c r="H117" s="463">
        <f t="shared" si="5"/>
        <v>114418378.45</v>
      </c>
    </row>
    <row r="118" spans="1:8" s="1094" customFormat="1" ht="14.25" customHeight="1" x14ac:dyDescent="0.2">
      <c r="G118" s="1939"/>
      <c r="H118" s="1939"/>
    </row>
    <row r="119" spans="1:8" s="1094" customFormat="1" ht="14.25" customHeight="1" x14ac:dyDescent="0.2">
      <c r="G119" s="1939"/>
      <c r="H119" s="1939"/>
    </row>
    <row r="120" spans="1:8" ht="14.25" customHeight="1" x14ac:dyDescent="0.2">
      <c r="A120" s="444" t="s">
        <v>1536</v>
      </c>
      <c r="B120" s="444"/>
      <c r="C120" s="444"/>
      <c r="D120" s="445"/>
      <c r="E120" s="444"/>
      <c r="F120" s="445"/>
      <c r="G120" s="1931"/>
      <c r="H120" s="1931"/>
    </row>
    <row r="121" spans="1:8" ht="14.25" customHeight="1" x14ac:dyDescent="0.2">
      <c r="A121" s="444" t="s">
        <v>1534</v>
      </c>
      <c r="B121" s="444"/>
      <c r="C121" s="444"/>
      <c r="D121" s="445"/>
      <c r="E121" s="444"/>
      <c r="F121" s="445"/>
      <c r="G121" s="1931"/>
      <c r="H121" s="1931"/>
    </row>
    <row r="122" spans="1:8" s="182" customFormat="1" ht="13.5" thickBot="1" x14ac:dyDescent="0.25">
      <c r="A122" s="444" t="s">
        <v>1535</v>
      </c>
      <c r="G122" s="1633"/>
      <c r="H122" s="1633"/>
    </row>
    <row r="123" spans="1:8" s="182" customFormat="1" ht="12.75" thickBot="1" x14ac:dyDescent="0.25">
      <c r="A123" s="2257" t="s">
        <v>1538</v>
      </c>
      <c r="B123" s="2257" t="s">
        <v>447</v>
      </c>
      <c r="C123" s="2269" t="s">
        <v>1539</v>
      </c>
      <c r="D123" s="2270"/>
      <c r="E123" s="2270"/>
      <c r="F123" s="2270"/>
      <c r="G123" s="2270"/>
      <c r="H123" s="2271"/>
    </row>
    <row r="124" spans="1:8" s="196" customFormat="1" ht="13.5" customHeight="1" thickBot="1" x14ac:dyDescent="0.25">
      <c r="A124" s="2150"/>
      <c r="B124" s="2150"/>
      <c r="C124" s="1919" t="s">
        <v>1540</v>
      </c>
      <c r="D124" s="1920" t="s">
        <v>1541</v>
      </c>
      <c r="E124" s="1921" t="s">
        <v>1667</v>
      </c>
      <c r="F124" s="1922" t="s">
        <v>1543</v>
      </c>
      <c r="G124" s="1940" t="s">
        <v>1668</v>
      </c>
      <c r="H124" s="1940" t="s">
        <v>1669</v>
      </c>
    </row>
    <row r="125" spans="1:8" s="182" customFormat="1" ht="12" x14ac:dyDescent="0.2">
      <c r="A125" s="468"/>
      <c r="B125" s="468"/>
      <c r="C125" s="1869"/>
      <c r="D125" s="473"/>
      <c r="E125" s="474"/>
      <c r="F125" s="473"/>
      <c r="G125" s="1941"/>
      <c r="H125" s="1941"/>
    </row>
    <row r="126" spans="1:8" s="182" customFormat="1" ht="12" x14ac:dyDescent="0.2">
      <c r="A126" s="470" t="s">
        <v>4</v>
      </c>
      <c r="B126" s="475" t="s">
        <v>947</v>
      </c>
      <c r="C126" s="1092" t="s">
        <v>1670</v>
      </c>
      <c r="D126" s="471" t="s">
        <v>1671</v>
      </c>
      <c r="E126" s="469">
        <v>2003</v>
      </c>
      <c r="F126" s="476" t="s">
        <v>1672</v>
      </c>
      <c r="G126" s="1942">
        <v>3341649.12</v>
      </c>
      <c r="H126" s="1942">
        <v>563115.14</v>
      </c>
    </row>
    <row r="127" spans="1:8" s="182" customFormat="1" ht="12" x14ac:dyDescent="0.2">
      <c r="A127" s="470"/>
      <c r="B127" s="470"/>
      <c r="C127" s="1092"/>
      <c r="D127" s="471"/>
      <c r="E127" s="469"/>
      <c r="F127" s="476"/>
      <c r="G127" s="1942"/>
      <c r="H127" s="1942"/>
    </row>
    <row r="128" spans="1:8" s="182" customFormat="1" ht="12" x14ac:dyDescent="0.2">
      <c r="A128" s="470" t="s">
        <v>5</v>
      </c>
      <c r="B128" s="475" t="s">
        <v>947</v>
      </c>
      <c r="C128" s="1092" t="s">
        <v>1670</v>
      </c>
      <c r="D128" s="471" t="s">
        <v>1673</v>
      </c>
      <c r="E128" s="469">
        <v>2001</v>
      </c>
      <c r="F128" s="476" t="s">
        <v>1672</v>
      </c>
      <c r="G128" s="1942">
        <v>161570.15</v>
      </c>
      <c r="H128" s="1942">
        <v>387613.21</v>
      </c>
    </row>
    <row r="129" spans="1:8" s="182" customFormat="1" ht="12" x14ac:dyDescent="0.2">
      <c r="A129" s="470"/>
      <c r="B129" s="475" t="s">
        <v>947</v>
      </c>
      <c r="C129" s="1092" t="s">
        <v>1670</v>
      </c>
      <c r="D129" s="471" t="s">
        <v>1674</v>
      </c>
      <c r="E129" s="469">
        <v>2013</v>
      </c>
      <c r="F129" s="476" t="s">
        <v>1672</v>
      </c>
      <c r="G129" s="1942">
        <v>199260.02</v>
      </c>
      <c r="H129" s="1942">
        <v>2538.48</v>
      </c>
    </row>
    <row r="130" spans="1:8" s="182" customFormat="1" ht="12" x14ac:dyDescent="0.2">
      <c r="A130" s="470" t="s">
        <v>6</v>
      </c>
      <c r="B130" s="470"/>
      <c r="C130" s="1092"/>
      <c r="D130" s="471"/>
      <c r="E130" s="469"/>
      <c r="F130" s="476"/>
      <c r="G130" s="1942"/>
      <c r="H130" s="1942"/>
    </row>
    <row r="131" spans="1:8" s="182" customFormat="1" ht="12" x14ac:dyDescent="0.2">
      <c r="A131" s="470" t="s">
        <v>1625</v>
      </c>
      <c r="B131" s="470"/>
      <c r="C131" s="1092"/>
      <c r="D131" s="471"/>
      <c r="E131" s="469"/>
      <c r="F131" s="476"/>
      <c r="G131" s="1942"/>
      <c r="H131" s="1942"/>
    </row>
    <row r="132" spans="1:8" s="182" customFormat="1" ht="12" x14ac:dyDescent="0.2">
      <c r="A132" s="470"/>
      <c r="B132" s="470"/>
      <c r="C132" s="1092"/>
      <c r="D132" s="471"/>
      <c r="E132" s="469"/>
      <c r="F132" s="476"/>
      <c r="G132" s="1942"/>
      <c r="H132" s="1942"/>
    </row>
    <row r="133" spans="1:8" s="182" customFormat="1" ht="12" x14ac:dyDescent="0.2">
      <c r="A133" s="470" t="s">
        <v>7</v>
      </c>
      <c r="B133" s="470"/>
      <c r="C133" s="1092"/>
      <c r="D133" s="477"/>
      <c r="E133" s="469"/>
      <c r="F133" s="476"/>
      <c r="G133" s="1942"/>
      <c r="H133" s="1942"/>
    </row>
    <row r="134" spans="1:8" s="182" customFormat="1" ht="12" x14ac:dyDescent="0.2">
      <c r="A134" s="470" t="s">
        <v>1675</v>
      </c>
      <c r="B134" s="475" t="s">
        <v>947</v>
      </c>
      <c r="C134" s="1092" t="s">
        <v>1670</v>
      </c>
      <c r="D134" s="477" t="s">
        <v>1676</v>
      </c>
      <c r="E134" s="469">
        <v>2000</v>
      </c>
      <c r="F134" s="476" t="s">
        <v>1672</v>
      </c>
      <c r="G134" s="1942">
        <v>462465.17</v>
      </c>
      <c r="H134" s="1942">
        <v>462429.17</v>
      </c>
    </row>
    <row r="135" spans="1:8" s="182" customFormat="1" ht="12" x14ac:dyDescent="0.2">
      <c r="A135" s="470" t="s">
        <v>1675</v>
      </c>
      <c r="B135" s="475" t="s">
        <v>947</v>
      </c>
      <c r="C135" s="1092" t="s">
        <v>1677</v>
      </c>
      <c r="D135" s="477" t="s">
        <v>1678</v>
      </c>
      <c r="E135" s="469">
        <v>2000</v>
      </c>
      <c r="F135" s="476" t="s">
        <v>1672</v>
      </c>
      <c r="G135" s="1942">
        <v>17851.740000000002</v>
      </c>
      <c r="H135" s="1942">
        <v>20141.57</v>
      </c>
    </row>
    <row r="136" spans="1:8" s="182" customFormat="1" ht="12" x14ac:dyDescent="0.2">
      <c r="A136" s="470"/>
      <c r="B136" s="470"/>
      <c r="C136" s="1092"/>
      <c r="D136" s="477"/>
      <c r="E136" s="469"/>
      <c r="F136" s="476"/>
      <c r="G136" s="1942"/>
      <c r="H136" s="1942"/>
    </row>
    <row r="137" spans="1:8" s="182" customFormat="1" ht="12" x14ac:dyDescent="0.2">
      <c r="A137" s="470" t="s">
        <v>1679</v>
      </c>
      <c r="B137" s="470"/>
      <c r="C137" s="1092"/>
      <c r="D137" s="477"/>
      <c r="E137" s="469"/>
      <c r="F137" s="476"/>
      <c r="G137" s="1942"/>
      <c r="H137" s="1942"/>
    </row>
    <row r="138" spans="1:8" s="182" customFormat="1" ht="12" x14ac:dyDescent="0.2">
      <c r="A138" s="470"/>
      <c r="B138" s="475" t="s">
        <v>947</v>
      </c>
      <c r="C138" s="1092" t="s">
        <v>1670</v>
      </c>
      <c r="D138" s="477" t="s">
        <v>1676</v>
      </c>
      <c r="E138" s="469">
        <v>2000</v>
      </c>
      <c r="F138" s="476" t="s">
        <v>1672</v>
      </c>
      <c r="G138" s="1942">
        <v>598935.35</v>
      </c>
      <c r="H138" s="1942">
        <v>598935.35</v>
      </c>
    </row>
    <row r="139" spans="1:8" s="182" customFormat="1" ht="12" x14ac:dyDescent="0.2">
      <c r="A139" s="470"/>
      <c r="B139" s="470"/>
      <c r="C139" s="1092"/>
      <c r="D139" s="477" t="s">
        <v>1674</v>
      </c>
      <c r="E139" s="469">
        <v>2017</v>
      </c>
      <c r="F139" s="476" t="s">
        <v>1672</v>
      </c>
      <c r="G139" s="1942">
        <v>202400.89</v>
      </c>
      <c r="H139" s="1942">
        <v>202400.89</v>
      </c>
    </row>
    <row r="140" spans="1:8" s="182" customFormat="1" ht="12" x14ac:dyDescent="0.2">
      <c r="A140" s="470"/>
      <c r="B140" s="470"/>
      <c r="C140" s="1092"/>
      <c r="D140" s="471"/>
      <c r="E140" s="469"/>
      <c r="F140" s="476"/>
      <c r="G140" s="1942"/>
      <c r="H140" s="1942"/>
    </row>
    <row r="141" spans="1:8" s="182" customFormat="1" ht="12" x14ac:dyDescent="0.2">
      <c r="A141" s="470" t="s">
        <v>8</v>
      </c>
      <c r="B141" s="470"/>
      <c r="C141" s="1092"/>
      <c r="D141" s="471"/>
      <c r="E141" s="469"/>
      <c r="F141" s="476"/>
      <c r="G141" s="1942"/>
      <c r="H141" s="1942"/>
    </row>
    <row r="142" spans="1:8" s="182" customFormat="1" ht="12" x14ac:dyDescent="0.2">
      <c r="A142" s="470"/>
      <c r="B142" s="470"/>
      <c r="C142" s="1092"/>
      <c r="D142" s="471"/>
      <c r="E142" s="469"/>
      <c r="F142" s="476"/>
      <c r="G142" s="1942"/>
      <c r="H142" s="1942"/>
    </row>
    <row r="143" spans="1:8" s="182" customFormat="1" ht="12" x14ac:dyDescent="0.2">
      <c r="A143" s="470" t="s">
        <v>12</v>
      </c>
      <c r="B143" s="470"/>
      <c r="C143" s="1092"/>
      <c r="D143" s="471"/>
      <c r="E143" s="469"/>
      <c r="F143" s="476"/>
      <c r="G143" s="1942"/>
      <c r="H143" s="1942"/>
    </row>
    <row r="144" spans="1:8" s="182" customFormat="1" ht="12" x14ac:dyDescent="0.2">
      <c r="A144" s="470" t="s">
        <v>13</v>
      </c>
      <c r="B144" s="470"/>
      <c r="C144" s="1092"/>
      <c r="D144" s="471"/>
      <c r="E144" s="469"/>
      <c r="F144" s="476"/>
      <c r="G144" s="1942"/>
      <c r="H144" s="1942"/>
    </row>
    <row r="145" spans="1:8" s="182" customFormat="1" ht="12" x14ac:dyDescent="0.2">
      <c r="A145" s="470" t="s">
        <v>9</v>
      </c>
      <c r="B145" s="470"/>
      <c r="C145" s="1092"/>
      <c r="D145" s="471"/>
      <c r="E145" s="471"/>
      <c r="F145" s="471"/>
      <c r="G145" s="1942"/>
      <c r="H145" s="1942"/>
    </row>
    <row r="146" spans="1:8" s="182" customFormat="1" ht="12" x14ac:dyDescent="0.2">
      <c r="A146" s="470" t="s">
        <v>10</v>
      </c>
      <c r="B146" s="470"/>
      <c r="C146" s="1092"/>
      <c r="D146" s="471"/>
      <c r="E146" s="471"/>
      <c r="F146" s="471"/>
      <c r="G146" s="1942"/>
      <c r="H146" s="1942"/>
    </row>
    <row r="147" spans="1:8" s="182" customFormat="1" ht="12" x14ac:dyDescent="0.2">
      <c r="A147" s="470" t="s">
        <v>11</v>
      </c>
      <c r="B147" s="470"/>
      <c r="C147" s="1092"/>
      <c r="D147" s="471"/>
      <c r="E147" s="471"/>
      <c r="F147" s="471"/>
      <c r="G147" s="1942"/>
      <c r="H147" s="1942"/>
    </row>
    <row r="148" spans="1:8" s="182" customFormat="1" ht="12" x14ac:dyDescent="0.2">
      <c r="A148" s="470" t="s">
        <v>1652</v>
      </c>
      <c r="B148" s="470"/>
      <c r="C148" s="1092"/>
      <c r="D148" s="471"/>
      <c r="E148" s="471"/>
      <c r="F148" s="471"/>
      <c r="G148" s="1942"/>
      <c r="H148" s="1942"/>
    </row>
    <row r="149" spans="1:8" s="182" customFormat="1" ht="12.75" thickBot="1" x14ac:dyDescent="0.25">
      <c r="A149" s="472"/>
      <c r="B149" s="472"/>
      <c r="C149" s="1870"/>
      <c r="D149" s="472"/>
      <c r="E149" s="472"/>
      <c r="F149" s="472"/>
      <c r="G149" s="1943"/>
      <c r="H149" s="1943"/>
    </row>
    <row r="150" spans="1:8" s="182" customFormat="1" ht="12.75" thickBot="1" x14ac:dyDescent="0.25">
      <c r="A150" s="465" t="s">
        <v>0</v>
      </c>
      <c r="B150" s="466"/>
      <c r="C150" s="467"/>
      <c r="D150" s="467"/>
      <c r="E150" s="467"/>
      <c r="F150" s="467"/>
      <c r="G150" s="1111">
        <f>SUBTOTAL(9,G125:G149)</f>
        <v>4984132.4399999995</v>
      </c>
      <c r="H150" s="1111">
        <f>SUBTOTAL(9,H125:H149)</f>
        <v>2237173.81</v>
      </c>
    </row>
    <row r="151" spans="1:8" s="182" customFormat="1" ht="12" x14ac:dyDescent="0.2">
      <c r="A151" s="181" t="s">
        <v>1680</v>
      </c>
      <c r="B151" s="181"/>
      <c r="C151" s="181"/>
      <c r="D151" s="181"/>
      <c r="E151" s="181"/>
      <c r="F151" s="181"/>
      <c r="G151" s="924"/>
      <c r="H151" s="924"/>
    </row>
    <row r="152" spans="1:8" s="182" customFormat="1" ht="12" x14ac:dyDescent="0.2">
      <c r="A152" s="181" t="s">
        <v>1681</v>
      </c>
      <c r="B152" s="181"/>
      <c r="C152" s="181"/>
      <c r="D152" s="181"/>
      <c r="E152" s="181"/>
      <c r="F152" s="181"/>
      <c r="G152" s="924"/>
      <c r="H152" s="924"/>
    </row>
    <row r="153" spans="1:8" ht="14.25" customHeight="1" x14ac:dyDescent="0.2">
      <c r="A153" s="1094"/>
      <c r="B153" s="1094"/>
      <c r="C153" s="1094"/>
      <c r="D153" s="1094"/>
      <c r="E153" s="1094"/>
      <c r="F153" s="1094"/>
      <c r="G153" s="1944"/>
      <c r="H153" s="1944"/>
    </row>
    <row r="154" spans="1:8" ht="14.25" customHeight="1" x14ac:dyDescent="0.2">
      <c r="A154" s="1094"/>
      <c r="B154" s="1094"/>
      <c r="C154" s="1094"/>
      <c r="D154" s="1094"/>
      <c r="E154" s="1094"/>
      <c r="F154" s="1094"/>
      <c r="G154" s="1944"/>
      <c r="H154" s="1944"/>
    </row>
    <row r="155" spans="1:8" ht="14.25" customHeight="1" x14ac:dyDescent="0.25">
      <c r="A155" s="444" t="s">
        <v>1536</v>
      </c>
      <c r="B155" s="178"/>
      <c r="C155" s="178"/>
      <c r="D155" s="178"/>
      <c r="E155" s="178"/>
      <c r="F155" s="178"/>
      <c r="G155" s="1945"/>
      <c r="H155" s="1945"/>
    </row>
    <row r="156" spans="1:8" ht="14.25" customHeight="1" x14ac:dyDescent="0.25">
      <c r="A156" s="444" t="s">
        <v>1534</v>
      </c>
      <c r="B156" s="178"/>
      <c r="C156" s="178"/>
      <c r="D156" s="178"/>
      <c r="E156" s="178"/>
      <c r="F156" s="178"/>
      <c r="G156" s="1945"/>
      <c r="H156" s="1945"/>
    </row>
    <row r="157" spans="1:8" ht="14.25" customHeight="1" thickBot="1" x14ac:dyDescent="0.3">
      <c r="A157" s="444" t="s">
        <v>1688</v>
      </c>
      <c r="B157" s="178"/>
      <c r="C157" s="178"/>
      <c r="D157" s="178"/>
      <c r="E157" s="178"/>
      <c r="F157" s="178"/>
      <c r="G157" s="1945"/>
      <c r="H157" s="1945"/>
    </row>
    <row r="158" spans="1:8" ht="14.25" customHeight="1" thickBot="1" x14ac:dyDescent="0.25">
      <c r="A158" s="2257" t="s">
        <v>1538</v>
      </c>
      <c r="B158" s="2257" t="s">
        <v>447</v>
      </c>
      <c r="C158" s="2269" t="s">
        <v>1539</v>
      </c>
      <c r="D158" s="2270"/>
      <c r="E158" s="2270"/>
      <c r="F158" s="2270"/>
      <c r="G158" s="2270"/>
      <c r="H158" s="2271"/>
    </row>
    <row r="159" spans="1:8" ht="14.25" customHeight="1" thickBot="1" x14ac:dyDescent="0.25">
      <c r="A159" s="2150"/>
      <c r="B159" s="2150"/>
      <c r="C159" s="1919" t="s">
        <v>1540</v>
      </c>
      <c r="D159" s="1920" t="s">
        <v>1541</v>
      </c>
      <c r="E159" s="1921" t="s">
        <v>1667</v>
      </c>
      <c r="F159" s="1922" t="s">
        <v>1543</v>
      </c>
      <c r="G159" s="1940" t="s">
        <v>1544</v>
      </c>
      <c r="H159" s="1940" t="s">
        <v>1545</v>
      </c>
    </row>
    <row r="160" spans="1:8" ht="14.25" customHeight="1" x14ac:dyDescent="0.2">
      <c r="A160" s="205"/>
      <c r="B160" s="1096"/>
      <c r="C160" s="1097"/>
      <c r="D160" s="911"/>
      <c r="E160" s="1098"/>
      <c r="F160" s="1097"/>
      <c r="G160" s="1102"/>
      <c r="H160" s="1102"/>
    </row>
    <row r="161" spans="1:8" ht="27.75" customHeight="1" x14ac:dyDescent="0.2">
      <c r="A161" s="212" t="s">
        <v>4</v>
      </c>
      <c r="B161" s="1099" t="s">
        <v>16293</v>
      </c>
      <c r="C161" s="1097" t="s">
        <v>1547</v>
      </c>
      <c r="D161" s="911" t="s">
        <v>16294</v>
      </c>
      <c r="E161" s="1100">
        <v>2014</v>
      </c>
      <c r="F161" s="1101" t="s">
        <v>1557</v>
      </c>
      <c r="G161" s="1102">
        <v>14877161.6</v>
      </c>
      <c r="H161" s="1102">
        <v>8236406.6399999997</v>
      </c>
    </row>
    <row r="162" spans="1:8" ht="14.25" customHeight="1" x14ac:dyDescent="0.2">
      <c r="A162" s="212"/>
      <c r="B162" s="1103"/>
      <c r="C162" s="1097"/>
      <c r="D162" s="911"/>
      <c r="E162" s="1100"/>
      <c r="F162" s="1101"/>
      <c r="G162" s="1102"/>
      <c r="H162" s="1102"/>
    </row>
    <row r="163" spans="1:8" ht="26.25" customHeight="1" x14ac:dyDescent="0.2">
      <c r="A163" s="212" t="s">
        <v>5</v>
      </c>
      <c r="B163" s="1099" t="s">
        <v>16293</v>
      </c>
      <c r="C163" s="1097" t="s">
        <v>1547</v>
      </c>
      <c r="D163" s="911" t="s">
        <v>16294</v>
      </c>
      <c r="E163" s="1100">
        <v>2013</v>
      </c>
      <c r="F163" s="1101" t="s">
        <v>1557</v>
      </c>
      <c r="G163" s="1102">
        <v>7549380.6399999997</v>
      </c>
      <c r="H163" s="1102">
        <v>1732892.83</v>
      </c>
    </row>
    <row r="164" spans="1:8" ht="14.25" customHeight="1" x14ac:dyDescent="0.2">
      <c r="A164" s="212"/>
      <c r="B164" s="1104"/>
      <c r="C164" s="1097"/>
      <c r="D164" s="911"/>
      <c r="E164" s="1098"/>
      <c r="F164" s="1097"/>
      <c r="G164" s="1102"/>
      <c r="H164" s="1102"/>
    </row>
    <row r="165" spans="1:8" ht="14.25" customHeight="1" x14ac:dyDescent="0.2">
      <c r="A165" s="212" t="s">
        <v>6</v>
      </c>
      <c r="B165" s="1104"/>
      <c r="C165" s="1097"/>
      <c r="D165" s="911"/>
      <c r="E165" s="1098"/>
      <c r="F165" s="1097"/>
      <c r="G165" s="1102"/>
      <c r="H165" s="1102"/>
    </row>
    <row r="166" spans="1:8" ht="14.25" customHeight="1" x14ac:dyDescent="0.2">
      <c r="A166" s="212" t="s">
        <v>1625</v>
      </c>
      <c r="B166" s="1104"/>
      <c r="C166" s="1097"/>
      <c r="D166" s="911"/>
      <c r="E166" s="1098"/>
      <c r="F166" s="1097"/>
      <c r="G166" s="1102"/>
      <c r="H166" s="1102"/>
    </row>
    <row r="167" spans="1:8" ht="14.25" customHeight="1" x14ac:dyDescent="0.2">
      <c r="A167" s="212"/>
      <c r="B167" s="1104"/>
      <c r="C167" s="1097"/>
      <c r="D167" s="911"/>
      <c r="E167" s="1098"/>
      <c r="F167" s="1097"/>
      <c r="G167" s="1102"/>
      <c r="H167" s="1102"/>
    </row>
    <row r="168" spans="1:8" ht="14.25" customHeight="1" x14ac:dyDescent="0.2">
      <c r="A168" s="212" t="s">
        <v>7</v>
      </c>
      <c r="B168" s="1104"/>
      <c r="C168" s="1105"/>
      <c r="D168" s="1106"/>
      <c r="E168" s="1107"/>
      <c r="F168" s="1105"/>
      <c r="G168" s="1102"/>
      <c r="H168" s="1102"/>
    </row>
    <row r="169" spans="1:8" ht="14.25" customHeight="1" x14ac:dyDescent="0.2">
      <c r="A169" s="212"/>
      <c r="B169" s="1104"/>
      <c r="C169" s="1097"/>
      <c r="D169" s="911"/>
      <c r="E169" s="1098"/>
      <c r="F169" s="1097"/>
      <c r="G169" s="1102"/>
      <c r="H169" s="1102"/>
    </row>
    <row r="170" spans="1:8" ht="14.25" customHeight="1" x14ac:dyDescent="0.2">
      <c r="A170" s="212" t="s">
        <v>8</v>
      </c>
      <c r="B170" s="1104"/>
      <c r="C170" s="1097"/>
      <c r="D170" s="911"/>
      <c r="E170" s="1098"/>
      <c r="F170" s="1097"/>
      <c r="G170" s="1102"/>
      <c r="H170" s="1102"/>
    </row>
    <row r="171" spans="1:8" ht="14.25" customHeight="1" x14ac:dyDescent="0.2">
      <c r="A171" s="212"/>
      <c r="B171" s="1104"/>
      <c r="C171" s="1097"/>
      <c r="D171" s="911"/>
      <c r="E171" s="1098"/>
      <c r="F171" s="1097"/>
      <c r="G171" s="1102"/>
      <c r="H171" s="1102"/>
    </row>
    <row r="172" spans="1:8" ht="14.25" customHeight="1" x14ac:dyDescent="0.2">
      <c r="A172" s="212" t="s">
        <v>12</v>
      </c>
      <c r="B172" s="1104"/>
      <c r="C172" s="1097"/>
      <c r="D172" s="911"/>
      <c r="E172" s="1098"/>
      <c r="F172" s="1097"/>
      <c r="G172" s="1102"/>
      <c r="H172" s="1102"/>
    </row>
    <row r="173" spans="1:8" ht="14.25" customHeight="1" x14ac:dyDescent="0.2">
      <c r="A173" s="212" t="s">
        <v>13</v>
      </c>
      <c r="B173" s="1104"/>
      <c r="C173" s="1097"/>
      <c r="D173" s="911"/>
      <c r="E173" s="1098"/>
      <c r="F173" s="1097"/>
      <c r="G173" s="1102"/>
      <c r="H173" s="1102"/>
    </row>
    <row r="174" spans="1:8" ht="14.25" customHeight="1" x14ac:dyDescent="0.2">
      <c r="A174" s="212" t="s">
        <v>9</v>
      </c>
      <c r="B174" s="1104"/>
      <c r="C174" s="1097"/>
      <c r="D174" s="911"/>
      <c r="E174" s="1098"/>
      <c r="F174" s="1097"/>
      <c r="G174" s="1102"/>
      <c r="H174" s="1102"/>
    </row>
    <row r="175" spans="1:8" ht="14.25" customHeight="1" x14ac:dyDescent="0.2">
      <c r="A175" s="212" t="s">
        <v>10</v>
      </c>
      <c r="B175" s="1104"/>
      <c r="C175" s="1097"/>
      <c r="D175" s="911"/>
      <c r="E175" s="1098"/>
      <c r="F175" s="1097"/>
      <c r="G175" s="1102"/>
      <c r="H175" s="1102"/>
    </row>
    <row r="176" spans="1:8" ht="14.25" customHeight="1" x14ac:dyDescent="0.2">
      <c r="A176" s="212" t="s">
        <v>11</v>
      </c>
      <c r="B176" s="1104"/>
      <c r="C176" s="1097"/>
      <c r="D176" s="911"/>
      <c r="E176" s="1098"/>
      <c r="F176" s="1097"/>
      <c r="G176" s="1102"/>
      <c r="H176" s="1102"/>
    </row>
    <row r="177" spans="1:8" ht="14.25" customHeight="1" x14ac:dyDescent="0.2">
      <c r="A177" s="212" t="s">
        <v>1652</v>
      </c>
      <c r="B177" s="1104"/>
      <c r="C177" s="1097"/>
      <c r="D177" s="911"/>
      <c r="E177" s="1098"/>
      <c r="F177" s="1097"/>
      <c r="G177" s="1102"/>
      <c r="H177" s="1102"/>
    </row>
    <row r="178" spans="1:8" ht="14.25" customHeight="1" thickBot="1" x14ac:dyDescent="0.25">
      <c r="A178" s="1108"/>
      <c r="B178" s="1109"/>
      <c r="C178" s="1104"/>
      <c r="D178" s="464"/>
      <c r="E178" s="212"/>
      <c r="F178" s="1104"/>
      <c r="G178" s="1102"/>
      <c r="H178" s="1102"/>
    </row>
    <row r="179" spans="1:8" ht="14.25" customHeight="1" thickBot="1" x14ac:dyDescent="0.25">
      <c r="A179" s="465" t="s">
        <v>0</v>
      </c>
      <c r="B179" s="536"/>
      <c r="C179" s="467"/>
      <c r="D179" s="467"/>
      <c r="E179" s="467"/>
      <c r="F179" s="467"/>
      <c r="G179" s="1110">
        <f>SUM(G161:G178)</f>
        <v>22426542.239999998</v>
      </c>
      <c r="H179" s="1111">
        <f>SUM(H161:H178)</f>
        <v>9969299.4699999988</v>
      </c>
    </row>
    <row r="180" spans="1:8" s="1094" customFormat="1" ht="14.25" customHeight="1" x14ac:dyDescent="0.2">
      <c r="A180" s="181" t="s">
        <v>1680</v>
      </c>
      <c r="G180" s="1944"/>
      <c r="H180" s="1944"/>
    </row>
    <row r="181" spans="1:8" s="1094" customFormat="1" ht="14.25" customHeight="1" x14ac:dyDescent="0.2">
      <c r="A181" s="181" t="s">
        <v>1681</v>
      </c>
      <c r="G181" s="1944"/>
      <c r="H181" s="1944"/>
    </row>
    <row r="182" spans="1:8" s="1094" customFormat="1" x14ac:dyDescent="0.2">
      <c r="G182" s="1944"/>
      <c r="H182" s="1944"/>
    </row>
    <row r="183" spans="1:8" s="1094" customFormat="1" x14ac:dyDescent="0.2">
      <c r="G183" s="1944"/>
      <c r="H183" s="1944"/>
    </row>
    <row r="184" spans="1:8" s="1094" customFormat="1" ht="14.25" customHeight="1" x14ac:dyDescent="0.25">
      <c r="A184" s="444" t="s">
        <v>1536</v>
      </c>
      <c r="B184" s="178"/>
      <c r="C184" s="178"/>
      <c r="D184" s="178"/>
      <c r="E184" s="178"/>
      <c r="F184" s="178"/>
      <c r="G184" s="1945"/>
      <c r="H184" s="1945"/>
    </row>
    <row r="185" spans="1:8" s="1094" customFormat="1" ht="14.25" customHeight="1" x14ac:dyDescent="0.2">
      <c r="A185" s="444" t="s">
        <v>368</v>
      </c>
      <c r="B185" s="248"/>
      <c r="C185" s="248"/>
      <c r="D185" s="248"/>
      <c r="E185" s="248"/>
      <c r="F185" s="248"/>
      <c r="G185" s="917"/>
      <c r="H185" s="917"/>
    </row>
    <row r="186" spans="1:8" s="1094" customFormat="1" ht="14.25" customHeight="1" thickBot="1" x14ac:dyDescent="0.25">
      <c r="A186" s="444" t="s">
        <v>369</v>
      </c>
      <c r="B186" s="181"/>
      <c r="C186" s="181"/>
      <c r="D186" s="181"/>
      <c r="E186" s="181"/>
      <c r="F186" s="181"/>
      <c r="G186" s="924"/>
      <c r="H186" s="924"/>
    </row>
    <row r="187" spans="1:8" ht="14.25" customHeight="1" thickBot="1" x14ac:dyDescent="0.25">
      <c r="A187" s="2257" t="s">
        <v>1538</v>
      </c>
      <c r="B187" s="2257" t="s">
        <v>447</v>
      </c>
      <c r="C187" s="2258" t="s">
        <v>1539</v>
      </c>
      <c r="D187" s="2258"/>
      <c r="E187" s="2258"/>
      <c r="F187" s="2258"/>
      <c r="G187" s="2258"/>
      <c r="H187" s="2258"/>
    </row>
    <row r="188" spans="1:8" ht="14.25" customHeight="1" thickBot="1" x14ac:dyDescent="0.25">
      <c r="A188" s="2150"/>
      <c r="B188" s="2150"/>
      <c r="C188" s="1919" t="s">
        <v>1540</v>
      </c>
      <c r="D188" s="1919" t="s">
        <v>1541</v>
      </c>
      <c r="E188" s="1921" t="s">
        <v>1667</v>
      </c>
      <c r="F188" s="1919" t="s">
        <v>1543</v>
      </c>
      <c r="G188" s="1946" t="s">
        <v>1544</v>
      </c>
      <c r="H188" s="1946" t="s">
        <v>1545</v>
      </c>
    </row>
    <row r="189" spans="1:8" ht="14.25" customHeight="1" x14ac:dyDescent="0.2">
      <c r="A189" s="468"/>
      <c r="B189" s="468"/>
      <c r="C189" s="471"/>
      <c r="D189" s="471"/>
      <c r="E189" s="471"/>
      <c r="F189" s="471"/>
      <c r="G189" s="1942"/>
      <c r="H189" s="1942"/>
    </row>
    <row r="190" spans="1:8" ht="14.25" customHeight="1" x14ac:dyDescent="0.2">
      <c r="A190" s="470" t="s">
        <v>4</v>
      </c>
      <c r="B190" s="537" t="s">
        <v>993</v>
      </c>
      <c r="C190" s="471" t="s">
        <v>1547</v>
      </c>
      <c r="D190" s="1092" t="s">
        <v>1682</v>
      </c>
      <c r="E190" s="1093">
        <v>2013</v>
      </c>
      <c r="F190" s="1092" t="s">
        <v>1549</v>
      </c>
      <c r="G190" s="1942">
        <v>0</v>
      </c>
      <c r="H190" s="1942">
        <v>0</v>
      </c>
    </row>
    <row r="191" spans="1:8" ht="14.25" customHeight="1" x14ac:dyDescent="0.2">
      <c r="A191" s="470"/>
      <c r="B191" s="1093"/>
      <c r="C191" s="471"/>
      <c r="D191" s="1092"/>
      <c r="E191" s="1093"/>
      <c r="F191" s="1092"/>
      <c r="G191" s="1942"/>
      <c r="H191" s="1942"/>
    </row>
    <row r="192" spans="1:8" ht="14.25" customHeight="1" x14ac:dyDescent="0.2">
      <c r="A192" s="470" t="s">
        <v>5</v>
      </c>
      <c r="B192" s="537" t="s">
        <v>993</v>
      </c>
      <c r="C192" s="471" t="s">
        <v>1547</v>
      </c>
      <c r="D192" s="1092" t="s">
        <v>1683</v>
      </c>
      <c r="E192" s="1093">
        <v>2013</v>
      </c>
      <c r="F192" s="1092" t="s">
        <v>1557</v>
      </c>
      <c r="G192" s="1942">
        <v>7139278.8300000001</v>
      </c>
      <c r="H192" s="1942">
        <v>24571092.579999998</v>
      </c>
    </row>
    <row r="193" spans="1:8" ht="14.25" customHeight="1" x14ac:dyDescent="0.2">
      <c r="A193" s="470"/>
      <c r="B193" s="1093"/>
      <c r="C193" s="471"/>
      <c r="D193" s="471"/>
      <c r="E193" s="1093"/>
      <c r="F193" s="1092"/>
      <c r="G193" s="1942"/>
      <c r="H193" s="1942"/>
    </row>
    <row r="194" spans="1:8" ht="14.25" customHeight="1" x14ac:dyDescent="0.2">
      <c r="A194" s="470" t="s">
        <v>6</v>
      </c>
      <c r="B194" s="1093"/>
      <c r="C194" s="471"/>
      <c r="D194" s="471"/>
      <c r="E194" s="1093"/>
      <c r="F194" s="1092"/>
      <c r="G194" s="1942"/>
      <c r="H194" s="1942"/>
    </row>
    <row r="195" spans="1:8" ht="14.25" customHeight="1" x14ac:dyDescent="0.2">
      <c r="A195" s="470" t="s">
        <v>1625</v>
      </c>
      <c r="B195" s="1093"/>
      <c r="C195" s="471"/>
      <c r="D195" s="471"/>
      <c r="E195" s="1093"/>
      <c r="F195" s="1092"/>
      <c r="G195" s="1942"/>
      <c r="H195" s="1942"/>
    </row>
    <row r="196" spans="1:8" ht="14.25" customHeight="1" x14ac:dyDescent="0.2">
      <c r="A196" s="470"/>
      <c r="B196" s="1093"/>
      <c r="C196" s="471"/>
      <c r="D196" s="471"/>
      <c r="E196" s="1093"/>
      <c r="F196" s="1092"/>
      <c r="G196" s="1942"/>
      <c r="H196" s="1942"/>
    </row>
    <row r="197" spans="1:8" ht="14.25" customHeight="1" x14ac:dyDescent="0.2">
      <c r="A197" s="470" t="s">
        <v>7</v>
      </c>
      <c r="B197" s="537" t="s">
        <v>993</v>
      </c>
      <c r="C197" s="471" t="s">
        <v>1547</v>
      </c>
      <c r="D197" s="1092" t="s">
        <v>1684</v>
      </c>
      <c r="E197" s="1093">
        <v>2016</v>
      </c>
      <c r="F197" s="1092" t="s">
        <v>1557</v>
      </c>
      <c r="G197" s="1942">
        <v>210354.34</v>
      </c>
      <c r="H197" s="1942">
        <v>21354.34</v>
      </c>
    </row>
    <row r="198" spans="1:8" ht="14.25" customHeight="1" x14ac:dyDescent="0.2">
      <c r="A198" s="470"/>
      <c r="B198" s="537" t="s">
        <v>993</v>
      </c>
      <c r="C198" s="471" t="s">
        <v>1547</v>
      </c>
      <c r="D198" s="1092" t="s">
        <v>1685</v>
      </c>
      <c r="E198" s="1093">
        <v>2016</v>
      </c>
      <c r="F198" s="1092" t="s">
        <v>1557</v>
      </c>
      <c r="G198" s="1942">
        <v>70950</v>
      </c>
      <c r="H198" s="1942">
        <v>70950</v>
      </c>
    </row>
    <row r="199" spans="1:8" ht="14.25" customHeight="1" x14ac:dyDescent="0.2">
      <c r="A199" s="470"/>
      <c r="B199" s="537" t="s">
        <v>993</v>
      </c>
      <c r="C199" s="471" t="s">
        <v>1547</v>
      </c>
      <c r="D199" s="1092" t="s">
        <v>1686</v>
      </c>
      <c r="E199" s="1093">
        <v>2020</v>
      </c>
      <c r="F199" s="1092" t="s">
        <v>1557</v>
      </c>
      <c r="G199" s="1942">
        <v>0</v>
      </c>
      <c r="H199" s="1942">
        <v>210937.9</v>
      </c>
    </row>
    <row r="200" spans="1:8" ht="14.25" customHeight="1" x14ac:dyDescent="0.2">
      <c r="A200" s="470"/>
      <c r="B200" s="537" t="s">
        <v>993</v>
      </c>
      <c r="C200" s="471" t="s">
        <v>1547</v>
      </c>
      <c r="D200" s="1092" t="s">
        <v>1687</v>
      </c>
      <c r="E200" s="1093">
        <v>2020</v>
      </c>
      <c r="F200" s="1092" t="s">
        <v>1557</v>
      </c>
      <c r="G200" s="1942">
        <v>0</v>
      </c>
      <c r="H200" s="1942">
        <v>0</v>
      </c>
    </row>
    <row r="201" spans="1:8" ht="14.25" customHeight="1" x14ac:dyDescent="0.2">
      <c r="A201" s="470"/>
      <c r="B201" s="470"/>
      <c r="C201" s="471"/>
      <c r="D201" s="471"/>
      <c r="E201" s="471"/>
      <c r="F201" s="471"/>
      <c r="G201" s="1942"/>
      <c r="H201" s="1942"/>
    </row>
    <row r="202" spans="1:8" ht="14.25" customHeight="1" x14ac:dyDescent="0.2">
      <c r="A202" s="470" t="s">
        <v>8</v>
      </c>
      <c r="B202" s="470"/>
      <c r="C202" s="471"/>
      <c r="D202" s="471"/>
      <c r="E202" s="471"/>
      <c r="F202" s="471"/>
      <c r="G202" s="1942"/>
      <c r="H202" s="1942"/>
    </row>
    <row r="203" spans="1:8" ht="14.25" customHeight="1" x14ac:dyDescent="0.2">
      <c r="A203" s="470"/>
      <c r="B203" s="470"/>
      <c r="C203" s="471"/>
      <c r="D203" s="471"/>
      <c r="E203" s="471"/>
      <c r="F203" s="471"/>
      <c r="G203" s="1942"/>
      <c r="H203" s="1942"/>
    </row>
    <row r="204" spans="1:8" ht="14.25" customHeight="1" x14ac:dyDescent="0.2">
      <c r="A204" s="470" t="s">
        <v>12</v>
      </c>
      <c r="B204" s="470"/>
      <c r="C204" s="471"/>
      <c r="D204" s="471"/>
      <c r="E204" s="471"/>
      <c r="F204" s="471"/>
      <c r="G204" s="1942"/>
      <c r="H204" s="1942"/>
    </row>
    <row r="205" spans="1:8" ht="14.25" customHeight="1" x14ac:dyDescent="0.2">
      <c r="A205" s="470" t="s">
        <v>13</v>
      </c>
      <c r="B205" s="470"/>
      <c r="C205" s="471"/>
      <c r="D205" s="471"/>
      <c r="E205" s="471"/>
      <c r="F205" s="471"/>
      <c r="G205" s="1942"/>
      <c r="H205" s="1942"/>
    </row>
    <row r="206" spans="1:8" ht="14.25" customHeight="1" x14ac:dyDescent="0.2">
      <c r="A206" s="470" t="s">
        <v>9</v>
      </c>
      <c r="B206" s="470"/>
      <c r="C206" s="471"/>
      <c r="D206" s="471"/>
      <c r="E206" s="471"/>
      <c r="F206" s="471"/>
      <c r="G206" s="1942"/>
      <c r="H206" s="1942"/>
    </row>
    <row r="207" spans="1:8" ht="14.25" customHeight="1" x14ac:dyDescent="0.2">
      <c r="A207" s="470" t="s">
        <v>10</v>
      </c>
      <c r="B207" s="470"/>
      <c r="C207" s="471"/>
      <c r="D207" s="471"/>
      <c r="E207" s="471"/>
      <c r="F207" s="471"/>
      <c r="G207" s="1942"/>
      <c r="H207" s="1942"/>
    </row>
    <row r="208" spans="1:8" ht="14.25" customHeight="1" x14ac:dyDescent="0.2">
      <c r="A208" s="470" t="s">
        <v>11</v>
      </c>
      <c r="B208" s="470"/>
      <c r="C208" s="471"/>
      <c r="D208" s="471"/>
      <c r="E208" s="471"/>
      <c r="F208" s="471"/>
      <c r="G208" s="1942"/>
      <c r="H208" s="1942"/>
    </row>
    <row r="209" spans="1:8" ht="14.25" customHeight="1" x14ac:dyDescent="0.2">
      <c r="A209" s="470" t="s">
        <v>1652</v>
      </c>
      <c r="B209" s="470"/>
      <c r="C209" s="471"/>
      <c r="D209" s="471"/>
      <c r="E209" s="471"/>
      <c r="F209" s="471"/>
      <c r="G209" s="1942"/>
      <c r="H209" s="1942"/>
    </row>
    <row r="210" spans="1:8" ht="14.25" customHeight="1" thickBot="1" x14ac:dyDescent="0.25">
      <c r="A210" s="472"/>
      <c r="B210" s="472"/>
      <c r="C210" s="470"/>
      <c r="D210" s="470"/>
      <c r="E210" s="470"/>
      <c r="F210" s="470"/>
      <c r="G210" s="1942"/>
      <c r="H210" s="1942"/>
    </row>
    <row r="211" spans="1:8" ht="14.25" customHeight="1" thickBot="1" x14ac:dyDescent="0.25">
      <c r="A211" s="536" t="s">
        <v>0</v>
      </c>
      <c r="B211" s="536"/>
      <c r="C211" s="538"/>
      <c r="D211" s="538"/>
      <c r="E211" s="538"/>
      <c r="F211" s="538"/>
      <c r="G211" s="1947">
        <f>SUM(G190:G210)</f>
        <v>7420583.1699999999</v>
      </c>
      <c r="H211" s="1947">
        <f>SUM(H190:H210)</f>
        <v>24874334.819999997</v>
      </c>
    </row>
    <row r="212" spans="1:8" s="1094" customFormat="1" ht="14.25" customHeight="1" x14ac:dyDescent="0.2">
      <c r="A212" s="181" t="s">
        <v>1680</v>
      </c>
      <c r="B212" s="181"/>
      <c r="C212" s="181"/>
      <c r="D212" s="181"/>
      <c r="E212" s="181"/>
      <c r="F212" s="181"/>
      <c r="G212" s="924"/>
      <c r="H212" s="924"/>
    </row>
    <row r="213" spans="1:8" s="1094" customFormat="1" ht="14.25" customHeight="1" x14ac:dyDescent="0.2">
      <c r="A213" s="181" t="s">
        <v>1681</v>
      </c>
      <c r="B213" s="181"/>
      <c r="C213" s="181"/>
      <c r="D213" s="181"/>
      <c r="E213" s="181"/>
      <c r="F213" s="181"/>
      <c r="G213" s="924"/>
      <c r="H213" s="924"/>
    </row>
    <row r="214" spans="1:8" s="1094" customFormat="1" ht="14.25" customHeight="1" x14ac:dyDescent="0.2">
      <c r="G214" s="1944"/>
      <c r="H214" s="1944"/>
    </row>
    <row r="215" spans="1:8" s="1094" customFormat="1" ht="14.25" customHeight="1" x14ac:dyDescent="0.2">
      <c r="G215" s="1944"/>
      <c r="H215" s="1944"/>
    </row>
    <row r="216" spans="1:8" ht="14.25" customHeight="1" x14ac:dyDescent="0.2"/>
    <row r="217" spans="1:8" ht="14.25" customHeight="1" x14ac:dyDescent="0.2"/>
    <row r="218" spans="1:8" ht="14.25" customHeight="1" x14ac:dyDescent="0.2"/>
    <row r="219" spans="1:8" ht="14.25" customHeight="1" x14ac:dyDescent="0.2"/>
    <row r="220" spans="1:8" ht="14.25" customHeight="1" x14ac:dyDescent="0.2"/>
    <row r="221" spans="1:8" ht="14.25" customHeight="1" x14ac:dyDescent="0.2"/>
    <row r="222" spans="1:8" ht="14.25" customHeight="1" x14ac:dyDescent="0.2"/>
    <row r="223" spans="1:8" ht="14.25" customHeight="1" x14ac:dyDescent="0.2"/>
    <row r="224" spans="1:8"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row r="1015" ht="14.25" customHeight="1" x14ac:dyDescent="0.2"/>
    <row r="1016" ht="14.25" customHeight="1" x14ac:dyDescent="0.2"/>
    <row r="1017" ht="14.25" customHeight="1" x14ac:dyDescent="0.2"/>
    <row r="1018" ht="14.25" customHeight="1" x14ac:dyDescent="0.2"/>
    <row r="1019" ht="14.25" customHeight="1" x14ac:dyDescent="0.2"/>
    <row r="1020" ht="14.25" customHeight="1" x14ac:dyDescent="0.2"/>
    <row r="1021" ht="14.25" customHeight="1" x14ac:dyDescent="0.2"/>
    <row r="1022" ht="14.25" customHeight="1" x14ac:dyDescent="0.2"/>
    <row r="1023" ht="14.25" customHeight="1" x14ac:dyDescent="0.2"/>
    <row r="1024" ht="14.25" customHeight="1" x14ac:dyDescent="0.2"/>
    <row r="1025" ht="14.25" customHeight="1" x14ac:dyDescent="0.2"/>
    <row r="1026" ht="14.25" customHeight="1" x14ac:dyDescent="0.2"/>
  </sheetData>
  <mergeCells count="13">
    <mergeCell ref="A187:A188"/>
    <mergeCell ref="B187:B188"/>
    <mergeCell ref="C187:H187"/>
    <mergeCell ref="A4:A5"/>
    <mergeCell ref="B4:B5"/>
    <mergeCell ref="C4:H4"/>
    <mergeCell ref="A117:F117"/>
    <mergeCell ref="A123:A124"/>
    <mergeCell ref="B123:B124"/>
    <mergeCell ref="C123:H123"/>
    <mergeCell ref="A158:A159"/>
    <mergeCell ref="B158:B159"/>
    <mergeCell ref="C158:H15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T7417"/>
  <sheetViews>
    <sheetView topLeftCell="A7385" zoomScale="80" zoomScaleNormal="80" workbookViewId="0">
      <selection activeCell="A6158" sqref="A6158:XFD6161"/>
    </sheetView>
  </sheetViews>
  <sheetFormatPr baseColWidth="10" defaultColWidth="14.42578125" defaultRowHeight="12.75" x14ac:dyDescent="0.2"/>
  <cols>
    <col min="1" max="1" width="47.85546875" style="545" customWidth="1"/>
    <col min="2" max="2" width="21" style="545" customWidth="1"/>
    <col min="3" max="3" width="38.5703125" style="545" customWidth="1"/>
    <col min="4" max="4" width="36.5703125" style="545" customWidth="1"/>
    <col min="5" max="5" width="14.7109375" style="1966" customWidth="1"/>
    <col min="6" max="6" width="11.28515625" style="1852" customWidth="1"/>
    <col min="7" max="7" width="45.28515625" style="545" customWidth="1"/>
    <col min="8" max="8" width="15" style="1853" customWidth="1"/>
    <col min="9" max="9" width="17.85546875" style="1853" customWidth="1"/>
    <col min="10" max="10" width="32.5703125" style="545" customWidth="1"/>
    <col min="11" max="11" width="11.5703125" style="545" customWidth="1"/>
    <col min="12" max="12" width="9.7109375" style="545" customWidth="1"/>
    <col min="13" max="13" width="17.85546875" style="545" bestFit="1" customWidth="1"/>
    <col min="14" max="14" width="6.7109375" style="545" customWidth="1"/>
    <col min="15" max="15" width="15" style="545" bestFit="1" customWidth="1"/>
    <col min="16" max="16" width="16.28515625" style="545" customWidth="1"/>
    <col min="17" max="17" width="12.5703125" style="545" bestFit="1" customWidth="1"/>
    <col min="18" max="22" width="11.42578125" style="545" customWidth="1"/>
    <col min="23" max="29" width="14.42578125" style="545"/>
    <col min="30" max="46" width="14.42578125" style="1854"/>
    <col min="47" max="16384" width="14.42578125" style="545"/>
  </cols>
  <sheetData>
    <row r="1" spans="1:46" s="2000" customFormat="1" ht="12.75" customHeight="1" x14ac:dyDescent="0.2">
      <c r="A1" s="2094" t="s">
        <v>1689</v>
      </c>
      <c r="B1" s="2002"/>
      <c r="C1" s="2002"/>
      <c r="D1" s="2002"/>
      <c r="E1" s="2003"/>
      <c r="F1" s="2004"/>
      <c r="G1" s="2002"/>
      <c r="H1" s="2005"/>
      <c r="I1" s="2005"/>
      <c r="J1" s="2002"/>
      <c r="K1" s="2002"/>
      <c r="L1" s="2002"/>
      <c r="M1" s="2002"/>
      <c r="N1" s="2002"/>
      <c r="O1" s="2002"/>
      <c r="P1" s="2002"/>
      <c r="Q1" s="2002"/>
      <c r="R1" s="2002"/>
      <c r="S1" s="2002"/>
      <c r="T1" s="2002"/>
      <c r="U1" s="2002"/>
      <c r="V1" s="2002"/>
      <c r="AD1" s="2001"/>
      <c r="AE1" s="2001"/>
      <c r="AF1" s="2001"/>
      <c r="AG1" s="2001"/>
      <c r="AH1" s="2001"/>
      <c r="AI1" s="2001"/>
      <c r="AJ1" s="2001"/>
      <c r="AK1" s="2001"/>
      <c r="AL1" s="2001"/>
      <c r="AM1" s="2001"/>
      <c r="AN1" s="2001"/>
      <c r="AO1" s="2001"/>
      <c r="AP1" s="2001"/>
      <c r="AQ1" s="2001"/>
      <c r="AR1" s="2001"/>
      <c r="AS1" s="2001"/>
      <c r="AT1" s="2001"/>
    </row>
    <row r="2" spans="1:46" s="2007" customFormat="1" x14ac:dyDescent="0.2">
      <c r="A2" s="411" t="s">
        <v>368</v>
      </c>
      <c r="B2" s="189"/>
      <c r="C2" s="189"/>
      <c r="D2" s="189"/>
      <c r="E2" s="2006"/>
      <c r="F2" s="189"/>
      <c r="G2" s="189"/>
      <c r="H2" s="1157"/>
      <c r="I2" s="1157"/>
      <c r="J2" s="189"/>
      <c r="K2" s="189"/>
      <c r="L2" s="189"/>
      <c r="M2" s="189"/>
      <c r="N2" s="189"/>
      <c r="O2" s="189"/>
      <c r="P2" s="189"/>
      <c r="Q2" s="189"/>
      <c r="R2" s="189"/>
      <c r="S2" s="189"/>
      <c r="T2" s="189"/>
      <c r="U2" s="189"/>
      <c r="V2" s="189"/>
      <c r="W2" s="189"/>
      <c r="AD2" s="2008"/>
      <c r="AE2" s="2008"/>
      <c r="AF2" s="2008"/>
      <c r="AG2" s="2008"/>
      <c r="AH2" s="2008"/>
      <c r="AI2" s="2008"/>
      <c r="AJ2" s="2008"/>
      <c r="AK2" s="2008"/>
      <c r="AL2" s="2008"/>
      <c r="AM2" s="2008"/>
      <c r="AN2" s="2008"/>
      <c r="AO2" s="2008"/>
      <c r="AP2" s="2008"/>
      <c r="AQ2" s="2008"/>
      <c r="AR2" s="2008"/>
      <c r="AS2" s="2008"/>
      <c r="AT2" s="2008"/>
    </row>
    <row r="3" spans="1:46" s="2007" customFormat="1" ht="13.5" thickBot="1" x14ac:dyDescent="0.25">
      <c r="A3" s="2095" t="s">
        <v>1690</v>
      </c>
      <c r="B3" s="2009"/>
      <c r="C3" s="2009"/>
      <c r="D3" s="413"/>
      <c r="E3" s="2010"/>
      <c r="F3" s="413"/>
      <c r="H3" s="2011"/>
      <c r="I3" s="2011"/>
      <c r="AD3" s="2008"/>
      <c r="AE3" s="2008"/>
      <c r="AF3" s="2008"/>
      <c r="AG3" s="2008"/>
      <c r="AH3" s="2008"/>
      <c r="AI3" s="2008"/>
      <c r="AJ3" s="2008"/>
      <c r="AK3" s="2008"/>
      <c r="AL3" s="2008"/>
      <c r="AM3" s="2008"/>
      <c r="AN3" s="2008"/>
      <c r="AO3" s="2008"/>
      <c r="AP3" s="2008"/>
      <c r="AQ3" s="2008"/>
      <c r="AR3" s="2008"/>
      <c r="AS3" s="2008"/>
      <c r="AT3" s="2008"/>
    </row>
    <row r="4" spans="1:46" ht="12.75" customHeight="1" thickBot="1" x14ac:dyDescent="0.25">
      <c r="A4" s="2272" t="s">
        <v>1691</v>
      </c>
      <c r="B4" s="2273"/>
      <c r="C4" s="2273"/>
      <c r="D4" s="2273"/>
      <c r="E4" s="2274"/>
      <c r="F4" s="2272" t="s">
        <v>1692</v>
      </c>
      <c r="G4" s="2273"/>
      <c r="H4" s="2273"/>
      <c r="I4" s="2273"/>
      <c r="J4" s="2274"/>
      <c r="K4" s="2275" t="s">
        <v>1693</v>
      </c>
      <c r="L4" s="2273"/>
      <c r="M4" s="2274"/>
      <c r="N4" s="2275" t="s">
        <v>1694</v>
      </c>
      <c r="O4" s="2273"/>
      <c r="P4" s="2274"/>
      <c r="Q4" s="1768"/>
      <c r="R4" s="1768"/>
      <c r="S4" s="1768"/>
      <c r="T4" s="1768"/>
      <c r="U4" s="1768"/>
      <c r="V4" s="1768"/>
    </row>
    <row r="5" spans="1:46" ht="79.5" customHeight="1" x14ac:dyDescent="0.2">
      <c r="A5" s="1860" t="s">
        <v>447</v>
      </c>
      <c r="B5" s="1861" t="s">
        <v>1695</v>
      </c>
      <c r="C5" s="1861" t="s">
        <v>1696</v>
      </c>
      <c r="D5" s="1862" t="s">
        <v>1697</v>
      </c>
      <c r="E5" s="1951" t="s">
        <v>1698</v>
      </c>
      <c r="F5" s="1860" t="s">
        <v>1699</v>
      </c>
      <c r="G5" s="1862" t="s">
        <v>1700</v>
      </c>
      <c r="H5" s="1863" t="s">
        <v>1701</v>
      </c>
      <c r="I5" s="1864" t="s">
        <v>1702</v>
      </c>
      <c r="J5" s="1865" t="s">
        <v>1703</v>
      </c>
      <c r="K5" s="1866" t="s">
        <v>1704</v>
      </c>
      <c r="L5" s="1867" t="s">
        <v>1705</v>
      </c>
      <c r="M5" s="1868" t="s">
        <v>1706</v>
      </c>
      <c r="N5" s="1866" t="s">
        <v>1704</v>
      </c>
      <c r="O5" s="1867" t="s">
        <v>1705</v>
      </c>
      <c r="P5" s="1868" t="s">
        <v>1706</v>
      </c>
      <c r="Q5" s="1769"/>
      <c r="R5" s="1769"/>
      <c r="S5" s="1769"/>
      <c r="T5" s="1769"/>
      <c r="U5" s="1769"/>
      <c r="V5" s="1769"/>
    </row>
    <row r="6" spans="1:46" s="1775" customFormat="1" ht="12" customHeight="1" x14ac:dyDescent="0.2">
      <c r="A6" s="1770" t="s">
        <v>459</v>
      </c>
      <c r="B6" s="1770" t="s">
        <v>1708</v>
      </c>
      <c r="C6" s="541" t="s">
        <v>1709</v>
      </c>
      <c r="D6" s="1770" t="s">
        <v>1710</v>
      </c>
      <c r="E6" s="1952">
        <v>8000</v>
      </c>
      <c r="F6" s="1771" t="s">
        <v>1711</v>
      </c>
      <c r="G6" s="1770" t="s">
        <v>1712</v>
      </c>
      <c r="H6" s="1770" t="s">
        <v>1713</v>
      </c>
      <c r="I6" s="1770" t="s">
        <v>1714</v>
      </c>
      <c r="J6" s="1771" t="s">
        <v>1715</v>
      </c>
      <c r="K6" s="1771">
        <v>1</v>
      </c>
      <c r="L6" s="1772">
        <v>3</v>
      </c>
      <c r="M6" s="1773">
        <f t="shared" ref="M6:M69" si="0">E6*L6</f>
        <v>24000</v>
      </c>
      <c r="N6" s="1771">
        <v>2</v>
      </c>
      <c r="O6" s="1772">
        <v>6</v>
      </c>
      <c r="P6" s="1773">
        <f t="shared" ref="P6:P69" si="1">E6*O6</f>
        <v>48000</v>
      </c>
      <c r="Q6" s="1774"/>
      <c r="R6" s="1774"/>
      <c r="S6" s="1774"/>
      <c r="T6" s="1774"/>
      <c r="U6" s="1774"/>
      <c r="V6" s="1774"/>
      <c r="W6" s="1774"/>
      <c r="X6" s="1774"/>
      <c r="Y6" s="1774"/>
      <c r="Z6" s="1774"/>
      <c r="AA6" s="1774"/>
      <c r="AB6" s="1774"/>
      <c r="AC6" s="1774"/>
      <c r="AD6" s="1856"/>
      <c r="AE6" s="1857"/>
      <c r="AF6" s="1858"/>
      <c r="AG6" s="1858"/>
      <c r="AH6" s="1858"/>
      <c r="AI6" s="1859"/>
      <c r="AJ6" s="1859"/>
      <c r="AK6" s="1859"/>
      <c r="AL6" s="1859"/>
      <c r="AM6" s="1858"/>
      <c r="AN6" s="1858"/>
      <c r="AO6" s="1858"/>
      <c r="AP6" s="1858"/>
      <c r="AQ6" s="1859"/>
      <c r="AR6" s="1859"/>
      <c r="AS6" s="1859"/>
      <c r="AT6" s="1859"/>
    </row>
    <row r="7" spans="1:46" s="1775" customFormat="1" ht="12" customHeight="1" x14ac:dyDescent="0.2">
      <c r="A7" s="1770" t="s">
        <v>459</v>
      </c>
      <c r="B7" s="1770" t="s">
        <v>1708</v>
      </c>
      <c r="C7" s="541" t="s">
        <v>1709</v>
      </c>
      <c r="D7" s="1770" t="s">
        <v>1716</v>
      </c>
      <c r="E7" s="1952">
        <v>2000</v>
      </c>
      <c r="F7" s="1771" t="s">
        <v>1717</v>
      </c>
      <c r="G7" s="1770" t="s">
        <v>1718</v>
      </c>
      <c r="H7" s="1770"/>
      <c r="I7" s="1770"/>
      <c r="J7" s="1771"/>
      <c r="K7" s="1771">
        <v>1</v>
      </c>
      <c r="L7" s="1772">
        <v>1</v>
      </c>
      <c r="M7" s="1773">
        <f t="shared" si="0"/>
        <v>2000</v>
      </c>
      <c r="N7" s="1771">
        <v>0</v>
      </c>
      <c r="O7" s="1772">
        <v>0</v>
      </c>
      <c r="P7" s="1773">
        <f t="shared" si="1"/>
        <v>0</v>
      </c>
      <c r="Q7" s="1774"/>
      <c r="R7" s="1774"/>
      <c r="S7" s="1774"/>
      <c r="T7" s="1774"/>
      <c r="U7" s="1774"/>
      <c r="V7" s="1774"/>
      <c r="W7" s="1774"/>
      <c r="X7" s="1774"/>
      <c r="Y7" s="1774"/>
      <c r="Z7" s="1774"/>
      <c r="AA7" s="1774"/>
      <c r="AB7" s="1774"/>
      <c r="AC7" s="1774"/>
      <c r="AD7" s="1856"/>
      <c r="AE7" s="1857"/>
      <c r="AF7" s="1858"/>
      <c r="AG7" s="1858"/>
      <c r="AH7" s="1858"/>
      <c r="AI7" s="1859"/>
      <c r="AJ7" s="1859"/>
      <c r="AK7" s="1859"/>
      <c r="AL7" s="1859"/>
      <c r="AM7" s="1858"/>
      <c r="AN7" s="1858"/>
      <c r="AO7" s="1858"/>
      <c r="AP7" s="1858"/>
      <c r="AQ7" s="1859"/>
      <c r="AR7" s="1859"/>
      <c r="AS7" s="1859"/>
      <c r="AT7" s="1859"/>
    </row>
    <row r="8" spans="1:46" s="1775" customFormat="1" ht="12" customHeight="1" x14ac:dyDescent="0.2">
      <c r="A8" s="1770" t="s">
        <v>459</v>
      </c>
      <c r="B8" s="1770" t="s">
        <v>1708</v>
      </c>
      <c r="C8" s="541" t="s">
        <v>1709</v>
      </c>
      <c r="D8" s="1770" t="s">
        <v>1719</v>
      </c>
      <c r="E8" s="1952">
        <v>6000</v>
      </c>
      <c r="F8" s="1771" t="s">
        <v>1720</v>
      </c>
      <c r="G8" s="1770" t="s">
        <v>1721</v>
      </c>
      <c r="H8" s="1770" t="s">
        <v>1722</v>
      </c>
      <c r="I8" s="1770" t="s">
        <v>1723</v>
      </c>
      <c r="J8" s="1771" t="s">
        <v>1715</v>
      </c>
      <c r="K8" s="1771">
        <v>10</v>
      </c>
      <c r="L8" s="1772">
        <v>12</v>
      </c>
      <c r="M8" s="1773">
        <f t="shared" si="0"/>
        <v>72000</v>
      </c>
      <c r="N8" s="1771">
        <v>2</v>
      </c>
      <c r="O8" s="1772">
        <v>6</v>
      </c>
      <c r="P8" s="1773">
        <f t="shared" si="1"/>
        <v>36000</v>
      </c>
      <c r="Q8" s="1774"/>
      <c r="R8" s="1774"/>
      <c r="S8" s="1774"/>
      <c r="T8" s="1774"/>
      <c r="U8" s="1774"/>
      <c r="V8" s="1774"/>
      <c r="W8" s="1774"/>
      <c r="X8" s="1774"/>
      <c r="Y8" s="1774"/>
      <c r="Z8" s="1774"/>
      <c r="AA8" s="1774"/>
      <c r="AB8" s="1774"/>
      <c r="AC8" s="1774"/>
      <c r="AD8" s="1856"/>
      <c r="AE8" s="1857"/>
      <c r="AF8" s="1858"/>
      <c r="AG8" s="1858"/>
      <c r="AH8" s="1858"/>
      <c r="AI8" s="1859"/>
      <c r="AJ8" s="1859"/>
      <c r="AK8" s="1859"/>
      <c r="AL8" s="1859"/>
      <c r="AM8" s="1858"/>
      <c r="AN8" s="1858"/>
      <c r="AO8" s="1858"/>
      <c r="AP8" s="1858"/>
      <c r="AQ8" s="1859"/>
      <c r="AR8" s="1859"/>
      <c r="AS8" s="1859"/>
      <c r="AT8" s="1859"/>
    </row>
    <row r="9" spans="1:46" s="1775" customFormat="1" ht="12" customHeight="1" x14ac:dyDescent="0.2">
      <c r="A9" s="1770" t="s">
        <v>459</v>
      </c>
      <c r="B9" s="1770" t="s">
        <v>1708</v>
      </c>
      <c r="C9" s="541" t="s">
        <v>1709</v>
      </c>
      <c r="D9" s="1770" t="s">
        <v>1724</v>
      </c>
      <c r="E9" s="1952">
        <v>10000</v>
      </c>
      <c r="F9" s="1771" t="s">
        <v>1725</v>
      </c>
      <c r="G9" s="1770" t="s">
        <v>1726</v>
      </c>
      <c r="H9" s="1770"/>
      <c r="I9" s="1770"/>
      <c r="J9" s="1771"/>
      <c r="K9" s="1771">
        <v>5</v>
      </c>
      <c r="L9" s="1772">
        <v>12</v>
      </c>
      <c r="M9" s="1773">
        <f t="shared" si="0"/>
        <v>120000</v>
      </c>
      <c r="N9" s="1771">
        <v>2</v>
      </c>
      <c r="O9" s="1772">
        <v>6</v>
      </c>
      <c r="P9" s="1773">
        <f t="shared" si="1"/>
        <v>60000</v>
      </c>
      <c r="Q9" s="1774"/>
      <c r="R9" s="1774"/>
      <c r="S9" s="1774"/>
      <c r="T9" s="1774"/>
      <c r="U9" s="1774"/>
      <c r="V9" s="1774"/>
      <c r="W9" s="1774"/>
      <c r="X9" s="1774"/>
      <c r="Y9" s="1774"/>
      <c r="Z9" s="1774"/>
      <c r="AA9" s="1774"/>
      <c r="AB9" s="1774"/>
      <c r="AC9" s="1774"/>
      <c r="AD9" s="1856"/>
      <c r="AE9" s="1857"/>
      <c r="AF9" s="1858"/>
      <c r="AG9" s="1858"/>
      <c r="AH9" s="1858"/>
      <c r="AI9" s="1859"/>
      <c r="AJ9" s="1859"/>
      <c r="AK9" s="1859"/>
      <c r="AL9" s="1859"/>
      <c r="AM9" s="1858"/>
      <c r="AN9" s="1858"/>
      <c r="AO9" s="1858"/>
      <c r="AP9" s="1858"/>
      <c r="AQ9" s="1859"/>
      <c r="AR9" s="1859"/>
      <c r="AS9" s="1859"/>
      <c r="AT9" s="1859"/>
    </row>
    <row r="10" spans="1:46" s="1775" customFormat="1" ht="12" customHeight="1" x14ac:dyDescent="0.2">
      <c r="A10" s="1770" t="s">
        <v>459</v>
      </c>
      <c r="B10" s="1770" t="s">
        <v>1708</v>
      </c>
      <c r="C10" s="541" t="s">
        <v>1709</v>
      </c>
      <c r="D10" s="1770" t="s">
        <v>1727</v>
      </c>
      <c r="E10" s="1952">
        <v>7000</v>
      </c>
      <c r="F10" s="1771" t="s">
        <v>1728</v>
      </c>
      <c r="G10" s="1770" t="s">
        <v>1729</v>
      </c>
      <c r="H10" s="1770"/>
      <c r="I10" s="1770"/>
      <c r="J10" s="1771"/>
      <c r="K10" s="1771">
        <v>2</v>
      </c>
      <c r="L10" s="1772">
        <v>5</v>
      </c>
      <c r="M10" s="1773">
        <f t="shared" si="0"/>
        <v>35000</v>
      </c>
      <c r="N10" s="1771">
        <v>6</v>
      </c>
      <c r="O10" s="1772">
        <v>6</v>
      </c>
      <c r="P10" s="1773">
        <f t="shared" si="1"/>
        <v>42000</v>
      </c>
      <c r="Q10" s="1774"/>
      <c r="R10" s="1774"/>
      <c r="S10" s="1774"/>
      <c r="T10" s="1774"/>
      <c r="U10" s="1774"/>
      <c r="V10" s="1774"/>
      <c r="W10" s="1774"/>
      <c r="X10" s="1774"/>
      <c r="Y10" s="1774"/>
      <c r="Z10" s="1774"/>
      <c r="AA10" s="1774"/>
      <c r="AB10" s="1774"/>
      <c r="AC10" s="1774"/>
      <c r="AD10" s="1856"/>
      <c r="AE10" s="1857"/>
      <c r="AF10" s="1858"/>
      <c r="AG10" s="1858"/>
      <c r="AH10" s="1858"/>
      <c r="AI10" s="1859"/>
      <c r="AJ10" s="1859"/>
      <c r="AK10" s="1859"/>
      <c r="AL10" s="1859"/>
      <c r="AM10" s="1858"/>
      <c r="AN10" s="1858"/>
      <c r="AO10" s="1858"/>
      <c r="AP10" s="1858"/>
      <c r="AQ10" s="1859"/>
      <c r="AR10" s="1859"/>
      <c r="AS10" s="1859"/>
      <c r="AT10" s="1859"/>
    </row>
    <row r="11" spans="1:46" s="1775" customFormat="1" ht="12" customHeight="1" x14ac:dyDescent="0.2">
      <c r="A11" s="1770" t="s">
        <v>459</v>
      </c>
      <c r="B11" s="1770" t="s">
        <v>1708</v>
      </c>
      <c r="C11" s="541" t="s">
        <v>1709</v>
      </c>
      <c r="D11" s="1770" t="s">
        <v>1730</v>
      </c>
      <c r="E11" s="1952">
        <v>14000</v>
      </c>
      <c r="F11" s="1771" t="s">
        <v>1731</v>
      </c>
      <c r="G11" s="1770" t="s">
        <v>1732</v>
      </c>
      <c r="H11" s="1770"/>
      <c r="I11" s="1770"/>
      <c r="J11" s="1771"/>
      <c r="K11" s="1771">
        <v>0</v>
      </c>
      <c r="L11" s="1772">
        <v>1</v>
      </c>
      <c r="M11" s="1773">
        <f t="shared" si="0"/>
        <v>14000</v>
      </c>
      <c r="N11" s="1771">
        <v>0</v>
      </c>
      <c r="O11" s="1772">
        <v>0</v>
      </c>
      <c r="P11" s="1773">
        <f t="shared" si="1"/>
        <v>0</v>
      </c>
      <c r="Q11" s="1774"/>
      <c r="R11" s="1774"/>
      <c r="S11" s="1774"/>
      <c r="T11" s="1774"/>
      <c r="U11" s="1774"/>
      <c r="V11" s="1774"/>
      <c r="W11" s="1774"/>
      <c r="X11" s="1774"/>
      <c r="Y11" s="1774"/>
      <c r="Z11" s="1774"/>
      <c r="AA11" s="1774"/>
      <c r="AB11" s="1774"/>
      <c r="AC11" s="1774"/>
      <c r="AD11" s="1856"/>
      <c r="AE11" s="1857"/>
      <c r="AF11" s="1858"/>
      <c r="AG11" s="1858"/>
      <c r="AH11" s="1858"/>
      <c r="AI11" s="1859"/>
      <c r="AJ11" s="1859"/>
      <c r="AK11" s="1859"/>
      <c r="AL11" s="1859"/>
      <c r="AM11" s="1858"/>
      <c r="AN11" s="1858"/>
      <c r="AO11" s="1858"/>
      <c r="AP11" s="1858"/>
      <c r="AQ11" s="1859"/>
      <c r="AR11" s="1859"/>
      <c r="AS11" s="1859"/>
      <c r="AT11" s="1859"/>
    </row>
    <row r="12" spans="1:46" s="1775" customFormat="1" ht="12" customHeight="1" x14ac:dyDescent="0.2">
      <c r="A12" s="1770" t="s">
        <v>459</v>
      </c>
      <c r="B12" s="1770" t="s">
        <v>1708</v>
      </c>
      <c r="C12" s="541" t="s">
        <v>1709</v>
      </c>
      <c r="D12" s="1770" t="s">
        <v>1733</v>
      </c>
      <c r="E12" s="1952">
        <v>3500</v>
      </c>
      <c r="F12" s="1771" t="s">
        <v>1734</v>
      </c>
      <c r="G12" s="1770" t="s">
        <v>1735</v>
      </c>
      <c r="H12" s="1770"/>
      <c r="I12" s="1770"/>
      <c r="J12" s="1771"/>
      <c r="K12" s="1771">
        <v>8</v>
      </c>
      <c r="L12" s="1772">
        <v>12</v>
      </c>
      <c r="M12" s="1773">
        <f t="shared" si="0"/>
        <v>42000</v>
      </c>
      <c r="N12" s="1771">
        <v>2</v>
      </c>
      <c r="O12" s="1772">
        <v>6</v>
      </c>
      <c r="P12" s="1773">
        <f t="shared" si="1"/>
        <v>21000</v>
      </c>
      <c r="Q12" s="1774"/>
      <c r="R12" s="1774"/>
      <c r="S12" s="1774"/>
      <c r="T12" s="1774"/>
      <c r="U12" s="1774"/>
      <c r="V12" s="1774"/>
      <c r="W12" s="1774"/>
      <c r="X12" s="1774"/>
      <c r="Y12" s="1774"/>
      <c r="Z12" s="1774"/>
      <c r="AA12" s="1774"/>
      <c r="AB12" s="1774"/>
      <c r="AC12" s="1774"/>
      <c r="AD12" s="1856"/>
      <c r="AE12" s="1857"/>
      <c r="AF12" s="1858"/>
      <c r="AG12" s="1858"/>
      <c r="AH12" s="1858"/>
      <c r="AI12" s="1859"/>
      <c r="AJ12" s="1859"/>
      <c r="AK12" s="1859"/>
      <c r="AL12" s="1859"/>
      <c r="AM12" s="1858"/>
      <c r="AN12" s="1858"/>
      <c r="AO12" s="1858"/>
      <c r="AP12" s="1858"/>
      <c r="AQ12" s="1859"/>
      <c r="AR12" s="1859"/>
      <c r="AS12" s="1859"/>
      <c r="AT12" s="1859"/>
    </row>
    <row r="13" spans="1:46" s="1775" customFormat="1" ht="12" customHeight="1" x14ac:dyDescent="0.2">
      <c r="A13" s="1770" t="s">
        <v>459</v>
      </c>
      <c r="B13" s="1770" t="s">
        <v>1708</v>
      </c>
      <c r="C13" s="541" t="s">
        <v>1709</v>
      </c>
      <c r="D13" s="1770" t="s">
        <v>1736</v>
      </c>
      <c r="E13" s="1952">
        <v>2400</v>
      </c>
      <c r="F13" s="1771" t="s">
        <v>1737</v>
      </c>
      <c r="G13" s="1770" t="s">
        <v>1738</v>
      </c>
      <c r="H13" s="1770" t="s">
        <v>1739</v>
      </c>
      <c r="I13" s="1770" t="s">
        <v>1740</v>
      </c>
      <c r="J13" s="1771" t="s">
        <v>1715</v>
      </c>
      <c r="K13" s="1771">
        <v>6</v>
      </c>
      <c r="L13" s="1772">
        <v>12</v>
      </c>
      <c r="M13" s="1773">
        <f t="shared" si="0"/>
        <v>28800</v>
      </c>
      <c r="N13" s="1771">
        <v>3</v>
      </c>
      <c r="O13" s="1772">
        <v>6</v>
      </c>
      <c r="P13" s="1773">
        <f t="shared" si="1"/>
        <v>14400</v>
      </c>
      <c r="Q13" s="1774"/>
      <c r="R13" s="1774"/>
      <c r="S13" s="1774"/>
      <c r="T13" s="1774"/>
      <c r="U13" s="1774"/>
      <c r="V13" s="1774"/>
      <c r="W13" s="1774"/>
      <c r="X13" s="1774"/>
      <c r="Y13" s="1774"/>
      <c r="Z13" s="1774"/>
      <c r="AA13" s="1774"/>
      <c r="AB13" s="1774"/>
      <c r="AC13" s="1774"/>
      <c r="AD13" s="1856"/>
      <c r="AE13" s="1857"/>
      <c r="AF13" s="1858"/>
      <c r="AG13" s="1858"/>
      <c r="AH13" s="1858"/>
      <c r="AI13" s="1859"/>
      <c r="AJ13" s="1859"/>
      <c r="AK13" s="1859"/>
      <c r="AL13" s="1859"/>
      <c r="AM13" s="1858"/>
      <c r="AN13" s="1858"/>
      <c r="AO13" s="1858"/>
      <c r="AP13" s="1858"/>
      <c r="AQ13" s="1859"/>
      <c r="AR13" s="1859"/>
      <c r="AS13" s="1859"/>
      <c r="AT13" s="1859"/>
    </row>
    <row r="14" spans="1:46" s="1775" customFormat="1" ht="12" customHeight="1" x14ac:dyDescent="0.2">
      <c r="A14" s="1770" t="s">
        <v>459</v>
      </c>
      <c r="B14" s="1770" t="s">
        <v>1708</v>
      </c>
      <c r="C14" s="541" t="s">
        <v>1709</v>
      </c>
      <c r="D14" s="1770" t="s">
        <v>1741</v>
      </c>
      <c r="E14" s="1952">
        <v>7000</v>
      </c>
      <c r="F14" s="1771" t="s">
        <v>1742</v>
      </c>
      <c r="G14" s="1770" t="s">
        <v>1743</v>
      </c>
      <c r="H14" s="1770" t="s">
        <v>1713</v>
      </c>
      <c r="I14" s="1770" t="s">
        <v>1744</v>
      </c>
      <c r="J14" s="1771" t="s">
        <v>1715</v>
      </c>
      <c r="K14" s="1771">
        <v>1</v>
      </c>
      <c r="L14" s="1772">
        <v>2</v>
      </c>
      <c r="M14" s="1773">
        <f t="shared" si="0"/>
        <v>14000</v>
      </c>
      <c r="N14" s="1771">
        <v>3</v>
      </c>
      <c r="O14" s="1772">
        <v>6</v>
      </c>
      <c r="P14" s="1773">
        <f t="shared" si="1"/>
        <v>42000</v>
      </c>
      <c r="Q14" s="1774"/>
      <c r="R14" s="1774"/>
      <c r="S14" s="1774"/>
      <c r="T14" s="1774"/>
      <c r="U14" s="1774"/>
      <c r="V14" s="1774"/>
      <c r="W14" s="1774"/>
      <c r="X14" s="1774"/>
      <c r="Y14" s="1774"/>
      <c r="Z14" s="1774"/>
      <c r="AA14" s="1774"/>
      <c r="AB14" s="1774"/>
      <c r="AC14" s="1774"/>
      <c r="AD14" s="1856"/>
      <c r="AE14" s="1857"/>
      <c r="AF14" s="1858"/>
      <c r="AG14" s="1858"/>
      <c r="AH14" s="1858"/>
      <c r="AI14" s="1859"/>
      <c r="AJ14" s="1859"/>
      <c r="AK14" s="1859"/>
      <c r="AL14" s="1859"/>
      <c r="AM14" s="1858"/>
      <c r="AN14" s="1858"/>
      <c r="AO14" s="1858"/>
      <c r="AP14" s="1858"/>
      <c r="AQ14" s="1859"/>
      <c r="AR14" s="1859"/>
      <c r="AS14" s="1859"/>
      <c r="AT14" s="1859"/>
    </row>
    <row r="15" spans="1:46" s="1775" customFormat="1" ht="12" customHeight="1" x14ac:dyDescent="0.2">
      <c r="A15" s="1770" t="s">
        <v>459</v>
      </c>
      <c r="B15" s="1770" t="s">
        <v>1708</v>
      </c>
      <c r="C15" s="541" t="s">
        <v>1709</v>
      </c>
      <c r="D15" s="1770" t="s">
        <v>1745</v>
      </c>
      <c r="E15" s="1952">
        <v>5000</v>
      </c>
      <c r="F15" s="1771" t="s">
        <v>1742</v>
      </c>
      <c r="G15" s="1770" t="s">
        <v>1743</v>
      </c>
      <c r="H15" s="1770" t="s">
        <v>1713</v>
      </c>
      <c r="I15" s="1770" t="s">
        <v>1744</v>
      </c>
      <c r="J15" s="1771" t="s">
        <v>1715</v>
      </c>
      <c r="K15" s="1771">
        <v>5</v>
      </c>
      <c r="L15" s="1772">
        <v>11</v>
      </c>
      <c r="M15" s="1773">
        <f t="shared" si="0"/>
        <v>55000</v>
      </c>
      <c r="N15" s="1771">
        <v>0</v>
      </c>
      <c r="O15" s="1772">
        <v>0</v>
      </c>
      <c r="P15" s="1773">
        <f t="shared" si="1"/>
        <v>0</v>
      </c>
      <c r="Q15" s="1774"/>
      <c r="R15" s="1774"/>
      <c r="S15" s="1774"/>
      <c r="T15" s="1774"/>
      <c r="U15" s="1774"/>
      <c r="V15" s="1774"/>
      <c r="W15" s="1774"/>
      <c r="X15" s="1774"/>
      <c r="Y15" s="1774"/>
      <c r="Z15" s="1774"/>
      <c r="AA15" s="1774"/>
      <c r="AB15" s="1774"/>
      <c r="AC15" s="1774"/>
      <c r="AD15" s="1856"/>
      <c r="AE15" s="1857"/>
      <c r="AF15" s="1858"/>
      <c r="AG15" s="1858"/>
      <c r="AH15" s="1858"/>
      <c r="AI15" s="1859"/>
      <c r="AJ15" s="1859"/>
      <c r="AK15" s="1859"/>
      <c r="AL15" s="1859"/>
      <c r="AM15" s="1858"/>
      <c r="AN15" s="1858"/>
      <c r="AO15" s="1858"/>
      <c r="AP15" s="1858"/>
      <c r="AQ15" s="1859"/>
      <c r="AR15" s="1859"/>
      <c r="AS15" s="1859"/>
      <c r="AT15" s="1859"/>
    </row>
    <row r="16" spans="1:46" s="1775" customFormat="1" ht="12" customHeight="1" x14ac:dyDescent="0.2">
      <c r="A16" s="1770" t="s">
        <v>459</v>
      </c>
      <c r="B16" s="1770" t="s">
        <v>1708</v>
      </c>
      <c r="C16" s="541" t="s">
        <v>1709</v>
      </c>
      <c r="D16" s="1770" t="s">
        <v>1746</v>
      </c>
      <c r="E16" s="1952">
        <v>2500</v>
      </c>
      <c r="F16" s="1771" t="s">
        <v>1747</v>
      </c>
      <c r="G16" s="1770" t="s">
        <v>1748</v>
      </c>
      <c r="H16" s="1770"/>
      <c r="I16" s="1770"/>
      <c r="J16" s="1771"/>
      <c r="K16" s="1771">
        <v>5</v>
      </c>
      <c r="L16" s="1772">
        <v>12</v>
      </c>
      <c r="M16" s="1773">
        <f t="shared" si="0"/>
        <v>30000</v>
      </c>
      <c r="N16" s="1771">
        <v>3</v>
      </c>
      <c r="O16" s="1772">
        <v>6</v>
      </c>
      <c r="P16" s="1773">
        <f t="shared" si="1"/>
        <v>15000</v>
      </c>
      <c r="Q16" s="1774"/>
      <c r="R16" s="1774"/>
      <c r="S16" s="1774"/>
      <c r="T16" s="1774"/>
      <c r="U16" s="1774"/>
      <c r="V16" s="1774"/>
      <c r="W16" s="1774"/>
      <c r="X16" s="1774"/>
      <c r="Y16" s="1774"/>
      <c r="Z16" s="1774"/>
      <c r="AA16" s="1774"/>
      <c r="AB16" s="1774"/>
      <c r="AC16" s="1774"/>
      <c r="AD16" s="1856"/>
      <c r="AE16" s="1857"/>
      <c r="AF16" s="1858"/>
      <c r="AG16" s="1858"/>
      <c r="AH16" s="1858"/>
      <c r="AI16" s="1859"/>
      <c r="AJ16" s="1859"/>
      <c r="AK16" s="1859"/>
      <c r="AL16" s="1859"/>
      <c r="AM16" s="1858"/>
      <c r="AN16" s="1858"/>
      <c r="AO16" s="1858"/>
      <c r="AP16" s="1858"/>
      <c r="AQ16" s="1859"/>
      <c r="AR16" s="1859"/>
      <c r="AS16" s="1859"/>
      <c r="AT16" s="1859"/>
    </row>
    <row r="17" spans="1:46" s="1775" customFormat="1" ht="12" customHeight="1" x14ac:dyDescent="0.2">
      <c r="A17" s="1770" t="s">
        <v>459</v>
      </c>
      <c r="B17" s="1770" t="s">
        <v>1708</v>
      </c>
      <c r="C17" s="541" t="s">
        <v>1709</v>
      </c>
      <c r="D17" s="1770" t="s">
        <v>1749</v>
      </c>
      <c r="E17" s="1952">
        <v>3000</v>
      </c>
      <c r="F17" s="1771" t="s">
        <v>1750</v>
      </c>
      <c r="G17" s="1770" t="s">
        <v>1751</v>
      </c>
      <c r="H17" s="1770" t="s">
        <v>1752</v>
      </c>
      <c r="I17" s="1770" t="s">
        <v>1723</v>
      </c>
      <c r="J17" s="1771" t="s">
        <v>1715</v>
      </c>
      <c r="K17" s="1771">
        <v>7</v>
      </c>
      <c r="L17" s="1772">
        <v>12</v>
      </c>
      <c r="M17" s="1773">
        <f t="shared" si="0"/>
        <v>36000</v>
      </c>
      <c r="N17" s="1771">
        <v>2</v>
      </c>
      <c r="O17" s="1772">
        <v>6</v>
      </c>
      <c r="P17" s="1773">
        <f t="shared" si="1"/>
        <v>18000</v>
      </c>
      <c r="Q17" s="1774"/>
      <c r="R17" s="1774"/>
      <c r="S17" s="1774"/>
      <c r="T17" s="1774"/>
      <c r="U17" s="1774"/>
      <c r="V17" s="1774"/>
      <c r="W17" s="1774"/>
      <c r="X17" s="1774"/>
      <c r="Y17" s="1774"/>
      <c r="Z17" s="1774"/>
      <c r="AA17" s="1774"/>
      <c r="AB17" s="1774"/>
      <c r="AC17" s="1774"/>
      <c r="AD17" s="1856"/>
      <c r="AE17" s="1857"/>
      <c r="AF17" s="1858"/>
      <c r="AG17" s="1858"/>
      <c r="AH17" s="1858"/>
      <c r="AI17" s="1859"/>
      <c r="AJ17" s="1859"/>
      <c r="AK17" s="1859"/>
      <c r="AL17" s="1859"/>
      <c r="AM17" s="1858"/>
      <c r="AN17" s="1858"/>
      <c r="AO17" s="1858"/>
      <c r="AP17" s="1858"/>
      <c r="AQ17" s="1859"/>
      <c r="AR17" s="1859"/>
      <c r="AS17" s="1859"/>
      <c r="AT17" s="1859"/>
    </row>
    <row r="18" spans="1:46" s="1775" customFormat="1" ht="12" customHeight="1" x14ac:dyDescent="0.2">
      <c r="A18" s="1770" t="s">
        <v>459</v>
      </c>
      <c r="B18" s="1770" t="s">
        <v>1708</v>
      </c>
      <c r="C18" s="541" t="s">
        <v>1709</v>
      </c>
      <c r="D18" s="1770" t="s">
        <v>1753</v>
      </c>
      <c r="E18" s="1952">
        <v>5000</v>
      </c>
      <c r="F18" s="1771" t="s">
        <v>1754</v>
      </c>
      <c r="G18" s="1770" t="s">
        <v>1755</v>
      </c>
      <c r="H18" s="1770" t="s">
        <v>1756</v>
      </c>
      <c r="I18" s="1770" t="s">
        <v>1744</v>
      </c>
      <c r="J18" s="1771" t="s">
        <v>1715</v>
      </c>
      <c r="K18" s="1771">
        <v>8</v>
      </c>
      <c r="L18" s="1772">
        <v>12</v>
      </c>
      <c r="M18" s="1773">
        <f t="shared" si="0"/>
        <v>60000</v>
      </c>
      <c r="N18" s="1771">
        <v>3</v>
      </c>
      <c r="O18" s="1772">
        <v>6</v>
      </c>
      <c r="P18" s="1773">
        <f t="shared" si="1"/>
        <v>30000</v>
      </c>
      <c r="Q18" s="1774"/>
      <c r="R18" s="1774"/>
      <c r="S18" s="1774"/>
      <c r="T18" s="1774"/>
      <c r="U18" s="1774"/>
      <c r="V18" s="1774"/>
      <c r="W18" s="1774"/>
      <c r="X18" s="1774"/>
      <c r="Y18" s="1774"/>
      <c r="Z18" s="1774"/>
      <c r="AA18" s="1774"/>
      <c r="AB18" s="1774"/>
      <c r="AC18" s="1774"/>
      <c r="AD18" s="1856"/>
      <c r="AE18" s="1857"/>
      <c r="AF18" s="1858"/>
      <c r="AG18" s="1858"/>
      <c r="AH18" s="1858"/>
      <c r="AI18" s="1859"/>
      <c r="AJ18" s="1859"/>
      <c r="AK18" s="1859"/>
      <c r="AL18" s="1859"/>
      <c r="AM18" s="1858"/>
      <c r="AN18" s="1858"/>
      <c r="AO18" s="1858"/>
      <c r="AP18" s="1858"/>
      <c r="AQ18" s="1859"/>
      <c r="AR18" s="1859"/>
      <c r="AS18" s="1859"/>
      <c r="AT18" s="1859"/>
    </row>
    <row r="19" spans="1:46" s="1775" customFormat="1" ht="12" customHeight="1" x14ac:dyDescent="0.2">
      <c r="A19" s="1770" t="s">
        <v>459</v>
      </c>
      <c r="B19" s="1770" t="s">
        <v>1708</v>
      </c>
      <c r="C19" s="541" t="s">
        <v>1709</v>
      </c>
      <c r="D19" s="1770" t="s">
        <v>1757</v>
      </c>
      <c r="E19" s="1952">
        <v>10000</v>
      </c>
      <c r="F19" s="1771" t="s">
        <v>1758</v>
      </c>
      <c r="G19" s="1770" t="s">
        <v>1759</v>
      </c>
      <c r="H19" s="1770" t="s">
        <v>1713</v>
      </c>
      <c r="I19" s="1770" t="s">
        <v>1714</v>
      </c>
      <c r="J19" s="1771" t="s">
        <v>1715</v>
      </c>
      <c r="K19" s="1771">
        <v>3</v>
      </c>
      <c r="L19" s="1772">
        <v>7</v>
      </c>
      <c r="M19" s="1773">
        <f t="shared" si="0"/>
        <v>70000</v>
      </c>
      <c r="N19" s="1771">
        <v>5</v>
      </c>
      <c r="O19" s="1772">
        <v>6</v>
      </c>
      <c r="P19" s="1773">
        <f t="shared" si="1"/>
        <v>60000</v>
      </c>
      <c r="Q19" s="1774"/>
      <c r="R19" s="1774"/>
      <c r="S19" s="1774"/>
      <c r="T19" s="1774"/>
      <c r="U19" s="1774"/>
      <c r="V19" s="1774"/>
      <c r="W19" s="1774"/>
      <c r="X19" s="1774"/>
      <c r="Y19" s="1774"/>
      <c r="Z19" s="1774"/>
      <c r="AA19" s="1774"/>
      <c r="AB19" s="1774"/>
      <c r="AC19" s="1774"/>
      <c r="AD19" s="1856"/>
      <c r="AE19" s="1857"/>
      <c r="AF19" s="1858"/>
      <c r="AG19" s="1858"/>
      <c r="AH19" s="1858"/>
      <c r="AI19" s="1859"/>
      <c r="AJ19" s="1859"/>
      <c r="AK19" s="1859"/>
      <c r="AL19" s="1859"/>
      <c r="AM19" s="1858"/>
      <c r="AN19" s="1858"/>
      <c r="AO19" s="1858"/>
      <c r="AP19" s="1858"/>
      <c r="AQ19" s="1859"/>
      <c r="AR19" s="1859"/>
      <c r="AS19" s="1859"/>
      <c r="AT19" s="1859"/>
    </row>
    <row r="20" spans="1:46" s="1775" customFormat="1" ht="12" customHeight="1" x14ac:dyDescent="0.2">
      <c r="A20" s="1770" t="s">
        <v>459</v>
      </c>
      <c r="B20" s="1770" t="s">
        <v>1708</v>
      </c>
      <c r="C20" s="541" t="s">
        <v>1709</v>
      </c>
      <c r="D20" s="1770" t="s">
        <v>1760</v>
      </c>
      <c r="E20" s="1952">
        <v>8000</v>
      </c>
      <c r="F20" s="1771" t="s">
        <v>1758</v>
      </c>
      <c r="G20" s="1770" t="s">
        <v>1759</v>
      </c>
      <c r="H20" s="1770" t="s">
        <v>1713</v>
      </c>
      <c r="I20" s="1770" t="s">
        <v>1714</v>
      </c>
      <c r="J20" s="1771" t="s">
        <v>1715</v>
      </c>
      <c r="K20" s="1771">
        <v>4</v>
      </c>
      <c r="L20" s="1772">
        <v>5</v>
      </c>
      <c r="M20" s="1773">
        <f t="shared" si="0"/>
        <v>40000</v>
      </c>
      <c r="N20" s="1771">
        <v>0</v>
      </c>
      <c r="O20" s="1772">
        <v>0</v>
      </c>
      <c r="P20" s="1773">
        <f t="shared" si="1"/>
        <v>0</v>
      </c>
      <c r="Q20" s="1774"/>
      <c r="R20" s="1774"/>
      <c r="S20" s="1774"/>
      <c r="T20" s="1774"/>
      <c r="U20" s="1774"/>
      <c r="V20" s="1774"/>
      <c r="W20" s="1774"/>
      <c r="X20" s="1774"/>
      <c r="Y20" s="1774"/>
      <c r="Z20" s="1774"/>
      <c r="AA20" s="1774"/>
      <c r="AB20" s="1774"/>
      <c r="AC20" s="1774"/>
      <c r="AD20" s="1856"/>
      <c r="AE20" s="1857"/>
      <c r="AF20" s="1858"/>
      <c r="AG20" s="1858"/>
      <c r="AH20" s="1858"/>
      <c r="AI20" s="1859"/>
      <c r="AJ20" s="1859"/>
      <c r="AK20" s="1859"/>
      <c r="AL20" s="1859"/>
      <c r="AM20" s="1858"/>
      <c r="AN20" s="1858"/>
      <c r="AO20" s="1858"/>
      <c r="AP20" s="1858"/>
      <c r="AQ20" s="1859"/>
      <c r="AR20" s="1859"/>
      <c r="AS20" s="1859"/>
      <c r="AT20" s="1859"/>
    </row>
    <row r="21" spans="1:46" s="1775" customFormat="1" ht="12" customHeight="1" x14ac:dyDescent="0.2">
      <c r="A21" s="1770" t="s">
        <v>459</v>
      </c>
      <c r="B21" s="1770" t="s">
        <v>1708</v>
      </c>
      <c r="C21" s="541" t="s">
        <v>1709</v>
      </c>
      <c r="D21" s="1770" t="s">
        <v>1761</v>
      </c>
      <c r="E21" s="1952">
        <v>5000</v>
      </c>
      <c r="F21" s="1771" t="s">
        <v>1762</v>
      </c>
      <c r="G21" s="1770" t="s">
        <v>1763</v>
      </c>
      <c r="H21" s="1770" t="s">
        <v>1764</v>
      </c>
      <c r="I21" s="1770" t="s">
        <v>1723</v>
      </c>
      <c r="J21" s="1771" t="s">
        <v>1715</v>
      </c>
      <c r="K21" s="1771">
        <v>1</v>
      </c>
      <c r="L21" s="1772">
        <v>2</v>
      </c>
      <c r="M21" s="1773">
        <f t="shared" si="0"/>
        <v>10000</v>
      </c>
      <c r="N21" s="1771">
        <v>4</v>
      </c>
      <c r="O21" s="1772">
        <v>6</v>
      </c>
      <c r="P21" s="1773">
        <f t="shared" si="1"/>
        <v>30000</v>
      </c>
      <c r="Q21" s="1774"/>
      <c r="R21" s="1774"/>
      <c r="S21" s="1774"/>
      <c r="T21" s="1774"/>
      <c r="U21" s="1774"/>
      <c r="V21" s="1774"/>
      <c r="W21" s="1774"/>
      <c r="X21" s="1774"/>
      <c r="Y21" s="1774"/>
      <c r="Z21" s="1774"/>
      <c r="AA21" s="1774"/>
      <c r="AB21" s="1774"/>
      <c r="AC21" s="1774"/>
      <c r="AD21" s="1856"/>
      <c r="AE21" s="1857"/>
      <c r="AF21" s="1858"/>
      <c r="AG21" s="1858"/>
      <c r="AH21" s="1858"/>
      <c r="AI21" s="1859"/>
      <c r="AJ21" s="1859"/>
      <c r="AK21" s="1859"/>
      <c r="AL21" s="1859"/>
      <c r="AM21" s="1858"/>
      <c r="AN21" s="1858"/>
      <c r="AO21" s="1858"/>
      <c r="AP21" s="1858"/>
      <c r="AQ21" s="1859"/>
      <c r="AR21" s="1859"/>
      <c r="AS21" s="1859"/>
      <c r="AT21" s="1859"/>
    </row>
    <row r="22" spans="1:46" s="1775" customFormat="1" ht="12" customHeight="1" x14ac:dyDescent="0.2">
      <c r="A22" s="1770" t="s">
        <v>459</v>
      </c>
      <c r="B22" s="1770" t="s">
        <v>1708</v>
      </c>
      <c r="C22" s="541" t="s">
        <v>1709</v>
      </c>
      <c r="D22" s="1770" t="s">
        <v>1765</v>
      </c>
      <c r="E22" s="1952">
        <v>7500</v>
      </c>
      <c r="F22" s="1771" t="s">
        <v>1766</v>
      </c>
      <c r="G22" s="1770" t="s">
        <v>1767</v>
      </c>
      <c r="H22" s="1770" t="s">
        <v>1713</v>
      </c>
      <c r="I22" s="1770" t="s">
        <v>1723</v>
      </c>
      <c r="J22" s="1771" t="s">
        <v>1715</v>
      </c>
      <c r="K22" s="1771">
        <v>3</v>
      </c>
      <c r="L22" s="1772">
        <v>12</v>
      </c>
      <c r="M22" s="1773">
        <f t="shared" si="0"/>
        <v>90000</v>
      </c>
      <c r="N22" s="1771">
        <v>0</v>
      </c>
      <c r="O22" s="1772">
        <v>0</v>
      </c>
      <c r="P22" s="1773">
        <f t="shared" si="1"/>
        <v>0</v>
      </c>
      <c r="Q22" s="1774"/>
      <c r="R22" s="1774"/>
      <c r="S22" s="1774"/>
      <c r="T22" s="1774"/>
      <c r="U22" s="1774"/>
      <c r="V22" s="1774"/>
      <c r="W22" s="1774"/>
      <c r="X22" s="1774"/>
      <c r="Y22" s="1774"/>
      <c r="Z22" s="1774"/>
      <c r="AA22" s="1774"/>
      <c r="AB22" s="1774"/>
      <c r="AC22" s="1774"/>
      <c r="AD22" s="1856"/>
      <c r="AE22" s="1857"/>
      <c r="AF22" s="1858"/>
      <c r="AG22" s="1858"/>
      <c r="AH22" s="1858"/>
      <c r="AI22" s="1859"/>
      <c r="AJ22" s="1859"/>
      <c r="AK22" s="1859"/>
      <c r="AL22" s="1859"/>
      <c r="AM22" s="1858"/>
      <c r="AN22" s="1858"/>
      <c r="AO22" s="1858"/>
      <c r="AP22" s="1858"/>
      <c r="AQ22" s="1859"/>
      <c r="AR22" s="1859"/>
      <c r="AS22" s="1859"/>
      <c r="AT22" s="1859"/>
    </row>
    <row r="23" spans="1:46" s="1775" customFormat="1" ht="12" customHeight="1" x14ac:dyDescent="0.2">
      <c r="A23" s="1770" t="s">
        <v>459</v>
      </c>
      <c r="B23" s="1770" t="s">
        <v>1708</v>
      </c>
      <c r="C23" s="541" t="s">
        <v>1709</v>
      </c>
      <c r="D23" s="1770" t="s">
        <v>1768</v>
      </c>
      <c r="E23" s="1952">
        <v>8000</v>
      </c>
      <c r="F23" s="1771" t="s">
        <v>1766</v>
      </c>
      <c r="G23" s="1770" t="s">
        <v>1769</v>
      </c>
      <c r="H23" s="1770" t="s">
        <v>1713</v>
      </c>
      <c r="I23" s="1770" t="s">
        <v>1723</v>
      </c>
      <c r="J23" s="1771" t="s">
        <v>1715</v>
      </c>
      <c r="K23" s="1771">
        <v>1</v>
      </c>
      <c r="L23" s="1772">
        <v>1</v>
      </c>
      <c r="M23" s="1773">
        <f t="shared" si="0"/>
        <v>8000</v>
      </c>
      <c r="N23" s="1771">
        <v>2</v>
      </c>
      <c r="O23" s="1772">
        <v>6</v>
      </c>
      <c r="P23" s="1773">
        <f t="shared" si="1"/>
        <v>48000</v>
      </c>
      <c r="Q23" s="1774"/>
      <c r="R23" s="1774"/>
      <c r="S23" s="1774"/>
      <c r="T23" s="1774"/>
      <c r="U23" s="1774"/>
      <c r="V23" s="1774"/>
      <c r="W23" s="1774"/>
      <c r="X23" s="1774"/>
      <c r="Y23" s="1774"/>
      <c r="Z23" s="1774"/>
      <c r="AA23" s="1774"/>
      <c r="AB23" s="1774"/>
      <c r="AC23" s="1774"/>
      <c r="AD23" s="1856"/>
      <c r="AE23" s="1857"/>
      <c r="AF23" s="1858"/>
      <c r="AG23" s="1858"/>
      <c r="AH23" s="1858"/>
      <c r="AI23" s="1859"/>
      <c r="AJ23" s="1859"/>
      <c r="AK23" s="1859"/>
      <c r="AL23" s="1859"/>
      <c r="AM23" s="1858"/>
      <c r="AN23" s="1858"/>
      <c r="AO23" s="1858"/>
      <c r="AP23" s="1858"/>
      <c r="AQ23" s="1859"/>
      <c r="AR23" s="1859"/>
      <c r="AS23" s="1859"/>
      <c r="AT23" s="1859"/>
    </row>
    <row r="24" spans="1:46" s="1775" customFormat="1" ht="12" customHeight="1" x14ac:dyDescent="0.2">
      <c r="A24" s="1770" t="s">
        <v>459</v>
      </c>
      <c r="B24" s="1770" t="s">
        <v>1708</v>
      </c>
      <c r="C24" s="541" t="s">
        <v>1709</v>
      </c>
      <c r="D24" s="1770" t="s">
        <v>1770</v>
      </c>
      <c r="E24" s="1952">
        <v>10000</v>
      </c>
      <c r="F24" s="1771" t="s">
        <v>1771</v>
      </c>
      <c r="G24" s="1770" t="s">
        <v>1772</v>
      </c>
      <c r="H24" s="1770" t="s">
        <v>1773</v>
      </c>
      <c r="I24" s="1770" t="s">
        <v>1723</v>
      </c>
      <c r="J24" s="1771" t="s">
        <v>1715</v>
      </c>
      <c r="K24" s="1771">
        <v>4</v>
      </c>
      <c r="L24" s="1772">
        <v>12</v>
      </c>
      <c r="M24" s="1773">
        <f t="shared" si="0"/>
        <v>120000</v>
      </c>
      <c r="N24" s="1771">
        <v>3</v>
      </c>
      <c r="O24" s="1772">
        <v>6</v>
      </c>
      <c r="P24" s="1773">
        <f t="shared" si="1"/>
        <v>60000</v>
      </c>
      <c r="Q24" s="1774"/>
      <c r="R24" s="1774"/>
      <c r="S24" s="1774"/>
      <c r="T24" s="1774"/>
      <c r="U24" s="1774"/>
      <c r="V24" s="1774"/>
      <c r="W24" s="1774"/>
      <c r="X24" s="1774"/>
      <c r="Y24" s="1774"/>
      <c r="Z24" s="1774"/>
      <c r="AA24" s="1774"/>
      <c r="AB24" s="1774"/>
      <c r="AC24" s="1774"/>
      <c r="AD24" s="1856"/>
      <c r="AE24" s="1857"/>
      <c r="AF24" s="1858"/>
      <c r="AG24" s="1858"/>
      <c r="AH24" s="1858"/>
      <c r="AI24" s="1859"/>
      <c r="AJ24" s="1859"/>
      <c r="AK24" s="1859"/>
      <c r="AL24" s="1859"/>
      <c r="AM24" s="1858"/>
      <c r="AN24" s="1858"/>
      <c r="AO24" s="1858"/>
      <c r="AP24" s="1858"/>
      <c r="AQ24" s="1859"/>
      <c r="AR24" s="1859"/>
      <c r="AS24" s="1859"/>
      <c r="AT24" s="1859"/>
    </row>
    <row r="25" spans="1:46" s="1775" customFormat="1" ht="12" customHeight="1" x14ac:dyDescent="0.2">
      <c r="A25" s="1770" t="s">
        <v>459</v>
      </c>
      <c r="B25" s="1770" t="s">
        <v>1708</v>
      </c>
      <c r="C25" s="541" t="s">
        <v>1709</v>
      </c>
      <c r="D25" s="1770" t="s">
        <v>1774</v>
      </c>
      <c r="E25" s="1952">
        <v>15000</v>
      </c>
      <c r="F25" s="1771" t="s">
        <v>1775</v>
      </c>
      <c r="G25" s="1770" t="s">
        <v>1776</v>
      </c>
      <c r="H25" s="1770"/>
      <c r="I25" s="1770"/>
      <c r="J25" s="1771"/>
      <c r="K25" s="1771">
        <v>0</v>
      </c>
      <c r="L25" s="1772">
        <v>6</v>
      </c>
      <c r="M25" s="1773">
        <f t="shared" si="0"/>
        <v>90000</v>
      </c>
      <c r="N25" s="1771">
        <v>0</v>
      </c>
      <c r="O25" s="1772">
        <v>0</v>
      </c>
      <c r="P25" s="1773">
        <f t="shared" si="1"/>
        <v>0</v>
      </c>
      <c r="Q25" s="1774"/>
      <c r="R25" s="1774"/>
      <c r="S25" s="1774"/>
      <c r="T25" s="1774"/>
      <c r="U25" s="1774"/>
      <c r="V25" s="1774"/>
      <c r="W25" s="1774"/>
      <c r="X25" s="1774"/>
      <c r="Y25" s="1774"/>
      <c r="Z25" s="1774"/>
      <c r="AA25" s="1774"/>
      <c r="AB25" s="1774"/>
      <c r="AC25" s="1774"/>
      <c r="AD25" s="1856"/>
      <c r="AE25" s="1857"/>
      <c r="AF25" s="1858"/>
      <c r="AG25" s="1858"/>
      <c r="AH25" s="1858"/>
      <c r="AI25" s="1859"/>
      <c r="AJ25" s="1859"/>
      <c r="AK25" s="1859"/>
      <c r="AL25" s="1859"/>
      <c r="AM25" s="1858"/>
      <c r="AN25" s="1858"/>
      <c r="AO25" s="1858"/>
      <c r="AP25" s="1858"/>
      <c r="AQ25" s="1859"/>
      <c r="AR25" s="1859"/>
      <c r="AS25" s="1859"/>
      <c r="AT25" s="1859"/>
    </row>
    <row r="26" spans="1:46" s="1775" customFormat="1" ht="12" customHeight="1" x14ac:dyDescent="0.2">
      <c r="A26" s="1770" t="s">
        <v>459</v>
      </c>
      <c r="B26" s="1770" t="s">
        <v>1708</v>
      </c>
      <c r="C26" s="541" t="s">
        <v>1709</v>
      </c>
      <c r="D26" s="1770" t="s">
        <v>1777</v>
      </c>
      <c r="E26" s="1952">
        <v>5000</v>
      </c>
      <c r="F26" s="1771" t="s">
        <v>1778</v>
      </c>
      <c r="G26" s="1770" t="s">
        <v>1779</v>
      </c>
      <c r="H26" s="1770"/>
      <c r="I26" s="1770"/>
      <c r="J26" s="1771"/>
      <c r="K26" s="1771">
        <v>1</v>
      </c>
      <c r="L26" s="1772">
        <v>1</v>
      </c>
      <c r="M26" s="1773">
        <f t="shared" si="0"/>
        <v>5000</v>
      </c>
      <c r="N26" s="1771">
        <v>3</v>
      </c>
      <c r="O26" s="1772">
        <v>6</v>
      </c>
      <c r="P26" s="1773">
        <f t="shared" si="1"/>
        <v>30000</v>
      </c>
      <c r="Q26" s="1774"/>
      <c r="R26" s="1774"/>
      <c r="S26" s="1774"/>
      <c r="T26" s="1774"/>
      <c r="U26" s="1774"/>
      <c r="V26" s="1774"/>
      <c r="W26" s="1774"/>
      <c r="X26" s="1774"/>
      <c r="Y26" s="1774"/>
      <c r="Z26" s="1774"/>
      <c r="AA26" s="1774"/>
      <c r="AB26" s="1774"/>
      <c r="AC26" s="1774"/>
      <c r="AD26" s="1856"/>
      <c r="AE26" s="1857"/>
      <c r="AF26" s="1858"/>
      <c r="AG26" s="1858"/>
      <c r="AH26" s="1858"/>
      <c r="AI26" s="1859"/>
      <c r="AJ26" s="1859"/>
      <c r="AK26" s="1859"/>
      <c r="AL26" s="1859"/>
      <c r="AM26" s="1858"/>
      <c r="AN26" s="1858"/>
      <c r="AO26" s="1858"/>
      <c r="AP26" s="1858"/>
      <c r="AQ26" s="1859"/>
      <c r="AR26" s="1859"/>
      <c r="AS26" s="1859"/>
      <c r="AT26" s="1859"/>
    </row>
    <row r="27" spans="1:46" s="1775" customFormat="1" ht="12" customHeight="1" x14ac:dyDescent="0.2">
      <c r="A27" s="1770" t="s">
        <v>459</v>
      </c>
      <c r="B27" s="1770" t="s">
        <v>1708</v>
      </c>
      <c r="C27" s="541" t="s">
        <v>1709</v>
      </c>
      <c r="D27" s="1770" t="s">
        <v>1780</v>
      </c>
      <c r="E27" s="1952">
        <v>3000</v>
      </c>
      <c r="F27" s="1771" t="s">
        <v>1781</v>
      </c>
      <c r="G27" s="1770" t="s">
        <v>1782</v>
      </c>
      <c r="H27" s="1770"/>
      <c r="I27" s="1770"/>
      <c r="J27" s="1771"/>
      <c r="K27" s="1771">
        <v>8</v>
      </c>
      <c r="L27" s="1772">
        <v>12</v>
      </c>
      <c r="M27" s="1773">
        <f t="shared" si="0"/>
        <v>36000</v>
      </c>
      <c r="N27" s="1771">
        <v>1</v>
      </c>
      <c r="O27" s="1772">
        <v>6</v>
      </c>
      <c r="P27" s="1773">
        <f t="shared" si="1"/>
        <v>18000</v>
      </c>
      <c r="Q27" s="1774"/>
      <c r="R27" s="1774"/>
      <c r="S27" s="1774"/>
      <c r="T27" s="1774"/>
      <c r="U27" s="1774"/>
      <c r="V27" s="1774"/>
      <c r="W27" s="1774"/>
      <c r="X27" s="1774"/>
      <c r="Y27" s="1774"/>
      <c r="Z27" s="1774"/>
      <c r="AA27" s="1774"/>
      <c r="AB27" s="1774"/>
      <c r="AC27" s="1774"/>
      <c r="AD27" s="1856"/>
      <c r="AE27" s="1857"/>
      <c r="AF27" s="1858"/>
      <c r="AG27" s="1858"/>
      <c r="AH27" s="1858"/>
      <c r="AI27" s="1859"/>
      <c r="AJ27" s="1859"/>
      <c r="AK27" s="1859"/>
      <c r="AL27" s="1859"/>
      <c r="AM27" s="1858"/>
      <c r="AN27" s="1858"/>
      <c r="AO27" s="1858"/>
      <c r="AP27" s="1858"/>
      <c r="AQ27" s="1859"/>
      <c r="AR27" s="1859"/>
      <c r="AS27" s="1859"/>
      <c r="AT27" s="1859"/>
    </row>
    <row r="28" spans="1:46" s="1775" customFormat="1" ht="12" customHeight="1" x14ac:dyDescent="0.2">
      <c r="A28" s="1770" t="s">
        <v>459</v>
      </c>
      <c r="B28" s="1770" t="s">
        <v>1708</v>
      </c>
      <c r="C28" s="541" t="s">
        <v>1709</v>
      </c>
      <c r="D28" s="1770" t="s">
        <v>1783</v>
      </c>
      <c r="E28" s="1952">
        <v>5500</v>
      </c>
      <c r="F28" s="1771" t="s">
        <v>1784</v>
      </c>
      <c r="G28" s="1770" t="s">
        <v>1785</v>
      </c>
      <c r="H28" s="1770" t="s">
        <v>1713</v>
      </c>
      <c r="I28" s="1770" t="s">
        <v>1714</v>
      </c>
      <c r="J28" s="1771" t="s">
        <v>1715</v>
      </c>
      <c r="K28" s="1771">
        <v>4</v>
      </c>
      <c r="L28" s="1772">
        <v>12</v>
      </c>
      <c r="M28" s="1773">
        <f t="shared" si="0"/>
        <v>66000</v>
      </c>
      <c r="N28" s="1771">
        <v>2</v>
      </c>
      <c r="O28" s="1772">
        <v>6</v>
      </c>
      <c r="P28" s="1773">
        <f t="shared" si="1"/>
        <v>33000</v>
      </c>
      <c r="Q28" s="1774"/>
      <c r="R28" s="1774"/>
      <c r="S28" s="1774"/>
      <c r="T28" s="1774"/>
      <c r="U28" s="1774"/>
      <c r="V28" s="1774"/>
      <c r="W28" s="1774"/>
      <c r="X28" s="1774"/>
      <c r="Y28" s="1774"/>
      <c r="Z28" s="1774"/>
      <c r="AA28" s="1774"/>
      <c r="AB28" s="1774"/>
      <c r="AC28" s="1774"/>
      <c r="AD28" s="1856"/>
      <c r="AE28" s="1857"/>
      <c r="AF28" s="1858"/>
      <c r="AG28" s="1858"/>
      <c r="AH28" s="1858"/>
      <c r="AI28" s="1859"/>
      <c r="AJ28" s="1859"/>
      <c r="AK28" s="1859"/>
      <c r="AL28" s="1859"/>
      <c r="AM28" s="1858"/>
      <c r="AN28" s="1858"/>
      <c r="AO28" s="1858"/>
      <c r="AP28" s="1858"/>
      <c r="AQ28" s="1859"/>
      <c r="AR28" s="1859"/>
      <c r="AS28" s="1859"/>
      <c r="AT28" s="1859"/>
    </row>
    <row r="29" spans="1:46" s="1775" customFormat="1" ht="12" customHeight="1" x14ac:dyDescent="0.2">
      <c r="A29" s="1770" t="s">
        <v>459</v>
      </c>
      <c r="B29" s="1770" t="s">
        <v>1708</v>
      </c>
      <c r="C29" s="541" t="s">
        <v>1709</v>
      </c>
      <c r="D29" s="1770" t="s">
        <v>1730</v>
      </c>
      <c r="E29" s="1952">
        <v>14000</v>
      </c>
      <c r="F29" s="1771" t="s">
        <v>1786</v>
      </c>
      <c r="G29" s="1770" t="s">
        <v>1787</v>
      </c>
      <c r="H29" s="1770" t="s">
        <v>1713</v>
      </c>
      <c r="I29" s="1770" t="s">
        <v>1723</v>
      </c>
      <c r="J29" s="1771" t="s">
        <v>1715</v>
      </c>
      <c r="K29" s="1771">
        <v>0</v>
      </c>
      <c r="L29" s="1772">
        <v>6</v>
      </c>
      <c r="M29" s="1773">
        <f t="shared" si="0"/>
        <v>84000</v>
      </c>
      <c r="N29" s="1771">
        <v>0</v>
      </c>
      <c r="O29" s="1772">
        <v>0</v>
      </c>
      <c r="P29" s="1773">
        <f t="shared" si="1"/>
        <v>0</v>
      </c>
      <c r="Q29" s="1774"/>
      <c r="R29" s="1774"/>
      <c r="S29" s="1774"/>
      <c r="T29" s="1774"/>
      <c r="U29" s="1774"/>
      <c r="V29" s="1774"/>
      <c r="W29" s="1774"/>
      <c r="X29" s="1774"/>
      <c r="Y29" s="1774"/>
      <c r="Z29" s="1774"/>
      <c r="AA29" s="1774"/>
      <c r="AB29" s="1774"/>
      <c r="AC29" s="1774"/>
      <c r="AD29" s="1856"/>
      <c r="AE29" s="1857"/>
      <c r="AF29" s="1858"/>
      <c r="AG29" s="1858"/>
      <c r="AH29" s="1858"/>
      <c r="AI29" s="1859"/>
      <c r="AJ29" s="1859"/>
      <c r="AK29" s="1859"/>
      <c r="AL29" s="1859"/>
      <c r="AM29" s="1858"/>
      <c r="AN29" s="1858"/>
      <c r="AO29" s="1858"/>
      <c r="AP29" s="1858"/>
      <c r="AQ29" s="1859"/>
      <c r="AR29" s="1859"/>
      <c r="AS29" s="1859"/>
      <c r="AT29" s="1859"/>
    </row>
    <row r="30" spans="1:46" s="1775" customFormat="1" ht="12" customHeight="1" x14ac:dyDescent="0.2">
      <c r="A30" s="1770" t="s">
        <v>459</v>
      </c>
      <c r="B30" s="1770" t="s">
        <v>1708</v>
      </c>
      <c r="C30" s="541" t="s">
        <v>1709</v>
      </c>
      <c r="D30" s="1770" t="s">
        <v>1788</v>
      </c>
      <c r="E30" s="1952">
        <v>8000</v>
      </c>
      <c r="F30" s="1771" t="s">
        <v>1789</v>
      </c>
      <c r="G30" s="1770" t="s">
        <v>1790</v>
      </c>
      <c r="H30" s="1770"/>
      <c r="I30" s="1770"/>
      <c r="J30" s="1771"/>
      <c r="K30" s="1771">
        <v>1</v>
      </c>
      <c r="L30" s="1772">
        <v>1</v>
      </c>
      <c r="M30" s="1773">
        <f t="shared" si="0"/>
        <v>8000</v>
      </c>
      <c r="N30" s="1771">
        <v>0</v>
      </c>
      <c r="O30" s="1772">
        <v>0</v>
      </c>
      <c r="P30" s="1773">
        <f t="shared" si="1"/>
        <v>0</v>
      </c>
      <c r="Q30" s="1774"/>
      <c r="R30" s="1774"/>
      <c r="S30" s="1774"/>
      <c r="T30" s="1774"/>
      <c r="U30" s="1774"/>
      <c r="V30" s="1774"/>
      <c r="W30" s="1774"/>
      <c r="X30" s="1774"/>
      <c r="Y30" s="1774"/>
      <c r="Z30" s="1774"/>
      <c r="AA30" s="1774"/>
      <c r="AB30" s="1774"/>
      <c r="AC30" s="1774"/>
      <c r="AD30" s="1856"/>
      <c r="AE30" s="1857"/>
      <c r="AF30" s="1858"/>
      <c r="AG30" s="1858"/>
      <c r="AH30" s="1858"/>
      <c r="AI30" s="1859"/>
      <c r="AJ30" s="1859"/>
      <c r="AK30" s="1859"/>
      <c r="AL30" s="1859"/>
      <c r="AM30" s="1858"/>
      <c r="AN30" s="1858"/>
      <c r="AO30" s="1858"/>
      <c r="AP30" s="1858"/>
      <c r="AQ30" s="1859"/>
      <c r="AR30" s="1859"/>
      <c r="AS30" s="1859"/>
      <c r="AT30" s="1859"/>
    </row>
    <row r="31" spans="1:46" s="1775" customFormat="1" ht="12" customHeight="1" x14ac:dyDescent="0.2">
      <c r="A31" s="1770" t="s">
        <v>459</v>
      </c>
      <c r="B31" s="1770" t="s">
        <v>1708</v>
      </c>
      <c r="C31" s="541" t="s">
        <v>1709</v>
      </c>
      <c r="D31" s="1770" t="s">
        <v>1791</v>
      </c>
      <c r="E31" s="1952">
        <v>1500</v>
      </c>
      <c r="F31" s="1771" t="s">
        <v>1792</v>
      </c>
      <c r="G31" s="1770" t="s">
        <v>1793</v>
      </c>
      <c r="H31" s="1770" t="s">
        <v>1794</v>
      </c>
      <c r="I31" s="1770" t="s">
        <v>1795</v>
      </c>
      <c r="J31" s="1771" t="s">
        <v>1796</v>
      </c>
      <c r="K31" s="1771">
        <v>5</v>
      </c>
      <c r="L31" s="1772">
        <v>12</v>
      </c>
      <c r="M31" s="1773">
        <f t="shared" si="0"/>
        <v>18000</v>
      </c>
      <c r="N31" s="1771">
        <v>2</v>
      </c>
      <c r="O31" s="1772">
        <v>6</v>
      </c>
      <c r="P31" s="1773">
        <f t="shared" si="1"/>
        <v>9000</v>
      </c>
      <c r="Q31" s="1774"/>
      <c r="R31" s="1774"/>
      <c r="S31" s="1774"/>
      <c r="T31" s="1774"/>
      <c r="U31" s="1774"/>
      <c r="V31" s="1774"/>
      <c r="W31" s="1774"/>
      <c r="X31" s="1774"/>
      <c r="Y31" s="1774"/>
      <c r="Z31" s="1774"/>
      <c r="AA31" s="1774"/>
      <c r="AB31" s="1774"/>
      <c r="AC31" s="1774"/>
      <c r="AD31" s="1856"/>
      <c r="AE31" s="1857"/>
      <c r="AF31" s="1858"/>
      <c r="AG31" s="1858"/>
      <c r="AH31" s="1858"/>
      <c r="AI31" s="1859"/>
      <c r="AJ31" s="1859"/>
      <c r="AK31" s="1859"/>
      <c r="AL31" s="1859"/>
      <c r="AM31" s="1858"/>
      <c r="AN31" s="1858"/>
      <c r="AO31" s="1858"/>
      <c r="AP31" s="1858"/>
      <c r="AQ31" s="1859"/>
      <c r="AR31" s="1859"/>
      <c r="AS31" s="1859"/>
      <c r="AT31" s="1859"/>
    </row>
    <row r="32" spans="1:46" s="1775" customFormat="1" ht="12" customHeight="1" x14ac:dyDescent="0.2">
      <c r="A32" s="1770" t="s">
        <v>459</v>
      </c>
      <c r="B32" s="1770" t="s">
        <v>1708</v>
      </c>
      <c r="C32" s="541" t="s">
        <v>1709</v>
      </c>
      <c r="D32" s="1770" t="s">
        <v>1797</v>
      </c>
      <c r="E32" s="1952">
        <v>5000</v>
      </c>
      <c r="F32" s="1771" t="s">
        <v>1798</v>
      </c>
      <c r="G32" s="1770" t="s">
        <v>1799</v>
      </c>
      <c r="H32" s="1770" t="s">
        <v>1800</v>
      </c>
      <c r="I32" s="1770" t="s">
        <v>1723</v>
      </c>
      <c r="J32" s="1771" t="s">
        <v>1715</v>
      </c>
      <c r="K32" s="1771">
        <v>4</v>
      </c>
      <c r="L32" s="1772">
        <v>12</v>
      </c>
      <c r="M32" s="1773">
        <f t="shared" si="0"/>
        <v>60000</v>
      </c>
      <c r="N32" s="1771">
        <v>2</v>
      </c>
      <c r="O32" s="1772">
        <v>6</v>
      </c>
      <c r="P32" s="1773">
        <f t="shared" si="1"/>
        <v>30000</v>
      </c>
      <c r="Q32" s="1774"/>
      <c r="R32" s="1774"/>
      <c r="S32" s="1774"/>
      <c r="T32" s="1774"/>
      <c r="U32" s="1774"/>
      <c r="V32" s="1774"/>
      <c r="W32" s="1774"/>
      <c r="X32" s="1774"/>
      <c r="Y32" s="1774"/>
      <c r="Z32" s="1774"/>
      <c r="AA32" s="1774"/>
      <c r="AB32" s="1774"/>
      <c r="AC32" s="1774"/>
      <c r="AD32" s="1856"/>
      <c r="AE32" s="1857"/>
      <c r="AF32" s="1858"/>
      <c r="AG32" s="1858"/>
      <c r="AH32" s="1858"/>
      <c r="AI32" s="1859"/>
      <c r="AJ32" s="1859"/>
      <c r="AK32" s="1859"/>
      <c r="AL32" s="1859"/>
      <c r="AM32" s="1858"/>
      <c r="AN32" s="1858"/>
      <c r="AO32" s="1858"/>
      <c r="AP32" s="1858"/>
      <c r="AQ32" s="1859"/>
      <c r="AR32" s="1859"/>
      <c r="AS32" s="1859"/>
      <c r="AT32" s="1859"/>
    </row>
    <row r="33" spans="1:46" s="1775" customFormat="1" ht="12" customHeight="1" x14ac:dyDescent="0.2">
      <c r="A33" s="1770" t="s">
        <v>459</v>
      </c>
      <c r="B33" s="1770" t="s">
        <v>1708</v>
      </c>
      <c r="C33" s="541" t="s">
        <v>1709</v>
      </c>
      <c r="D33" s="1770" t="s">
        <v>1801</v>
      </c>
      <c r="E33" s="1952">
        <v>7000</v>
      </c>
      <c r="F33" s="1771" t="s">
        <v>1802</v>
      </c>
      <c r="G33" s="1770" t="s">
        <v>1803</v>
      </c>
      <c r="H33" s="1770" t="s">
        <v>1800</v>
      </c>
      <c r="I33" s="1770" t="s">
        <v>1723</v>
      </c>
      <c r="J33" s="1771" t="s">
        <v>1715</v>
      </c>
      <c r="K33" s="1771">
        <v>5</v>
      </c>
      <c r="L33" s="1772">
        <v>12</v>
      </c>
      <c r="M33" s="1773">
        <f t="shared" si="0"/>
        <v>84000</v>
      </c>
      <c r="N33" s="1771">
        <v>2</v>
      </c>
      <c r="O33" s="1772">
        <v>6</v>
      </c>
      <c r="P33" s="1773">
        <f t="shared" si="1"/>
        <v>42000</v>
      </c>
      <c r="Q33" s="1774"/>
      <c r="R33" s="1774"/>
      <c r="S33" s="1774"/>
      <c r="T33" s="1774"/>
      <c r="U33" s="1774"/>
      <c r="V33" s="1774"/>
      <c r="W33" s="1774"/>
      <c r="X33" s="1774"/>
      <c r="Y33" s="1774"/>
      <c r="Z33" s="1774"/>
      <c r="AA33" s="1774"/>
      <c r="AB33" s="1774"/>
      <c r="AC33" s="1774"/>
      <c r="AD33" s="1856"/>
      <c r="AE33" s="1857"/>
      <c r="AF33" s="1858"/>
      <c r="AG33" s="1858"/>
      <c r="AH33" s="1858"/>
      <c r="AI33" s="1859"/>
      <c r="AJ33" s="1859"/>
      <c r="AK33" s="1859"/>
      <c r="AL33" s="1859"/>
      <c r="AM33" s="1858"/>
      <c r="AN33" s="1858"/>
      <c r="AO33" s="1858"/>
      <c r="AP33" s="1858"/>
      <c r="AQ33" s="1859"/>
      <c r="AR33" s="1859"/>
      <c r="AS33" s="1859"/>
      <c r="AT33" s="1859"/>
    </row>
    <row r="34" spans="1:46" s="1775" customFormat="1" ht="12" customHeight="1" x14ac:dyDescent="0.2">
      <c r="A34" s="1770" t="s">
        <v>459</v>
      </c>
      <c r="B34" s="1770" t="s">
        <v>1708</v>
      </c>
      <c r="C34" s="541" t="s">
        <v>1709</v>
      </c>
      <c r="D34" s="1770" t="s">
        <v>1804</v>
      </c>
      <c r="E34" s="1952">
        <v>10000</v>
      </c>
      <c r="F34" s="1771" t="s">
        <v>1805</v>
      </c>
      <c r="G34" s="1770" t="s">
        <v>1806</v>
      </c>
      <c r="H34" s="1770" t="s">
        <v>1807</v>
      </c>
      <c r="I34" s="1770" t="s">
        <v>1714</v>
      </c>
      <c r="J34" s="1771" t="s">
        <v>1715</v>
      </c>
      <c r="K34" s="1771">
        <v>1</v>
      </c>
      <c r="L34" s="1772">
        <v>3</v>
      </c>
      <c r="M34" s="1773">
        <f t="shared" si="0"/>
        <v>30000</v>
      </c>
      <c r="N34" s="1771">
        <v>3</v>
      </c>
      <c r="O34" s="1772">
        <v>6</v>
      </c>
      <c r="P34" s="1773">
        <f t="shared" si="1"/>
        <v>60000</v>
      </c>
      <c r="Q34" s="1774"/>
      <c r="R34" s="1774"/>
      <c r="S34" s="1774"/>
      <c r="T34" s="1774"/>
      <c r="U34" s="1774"/>
      <c r="V34" s="1774"/>
      <c r="W34" s="1774"/>
      <c r="X34" s="1774"/>
      <c r="Y34" s="1774"/>
      <c r="Z34" s="1774"/>
      <c r="AA34" s="1774"/>
      <c r="AB34" s="1774"/>
      <c r="AC34" s="1774"/>
      <c r="AD34" s="1856"/>
      <c r="AE34" s="1857"/>
      <c r="AF34" s="1858"/>
      <c r="AG34" s="1858"/>
      <c r="AH34" s="1858"/>
      <c r="AI34" s="1859"/>
      <c r="AJ34" s="1859"/>
      <c r="AK34" s="1859"/>
      <c r="AL34" s="1859"/>
      <c r="AM34" s="1858"/>
      <c r="AN34" s="1858"/>
      <c r="AO34" s="1858"/>
      <c r="AP34" s="1858"/>
      <c r="AQ34" s="1859"/>
      <c r="AR34" s="1859"/>
      <c r="AS34" s="1859"/>
      <c r="AT34" s="1859"/>
    </row>
    <row r="35" spans="1:46" s="1775" customFormat="1" ht="12" customHeight="1" x14ac:dyDescent="0.2">
      <c r="A35" s="1770" t="s">
        <v>459</v>
      </c>
      <c r="B35" s="1770" t="s">
        <v>1708</v>
      </c>
      <c r="C35" s="541" t="s">
        <v>1709</v>
      </c>
      <c r="D35" s="1770" t="s">
        <v>1730</v>
      </c>
      <c r="E35" s="1952">
        <v>15600</v>
      </c>
      <c r="F35" s="1771" t="s">
        <v>1808</v>
      </c>
      <c r="G35" s="1770" t="s">
        <v>1809</v>
      </c>
      <c r="H35" s="1770" t="s">
        <v>1713</v>
      </c>
      <c r="I35" s="1770" t="s">
        <v>1714</v>
      </c>
      <c r="J35" s="1771" t="s">
        <v>1715</v>
      </c>
      <c r="K35" s="1771">
        <v>0</v>
      </c>
      <c r="L35" s="1772">
        <v>12</v>
      </c>
      <c r="M35" s="1773">
        <f t="shared" si="0"/>
        <v>187200</v>
      </c>
      <c r="N35" s="1771">
        <v>0</v>
      </c>
      <c r="O35" s="1772">
        <v>6</v>
      </c>
      <c r="P35" s="1773">
        <f t="shared" si="1"/>
        <v>93600</v>
      </c>
      <c r="Q35" s="1774"/>
      <c r="R35" s="1774"/>
      <c r="S35" s="1774"/>
      <c r="T35" s="1774"/>
      <c r="U35" s="1774"/>
      <c r="V35" s="1774"/>
      <c r="W35" s="1774"/>
      <c r="X35" s="1774"/>
      <c r="Y35" s="1774"/>
      <c r="Z35" s="1774"/>
      <c r="AA35" s="1774"/>
      <c r="AB35" s="1774"/>
      <c r="AC35" s="1774"/>
      <c r="AD35" s="1856"/>
      <c r="AE35" s="1857"/>
      <c r="AF35" s="1858"/>
      <c r="AG35" s="1858"/>
      <c r="AH35" s="1858"/>
      <c r="AI35" s="1859"/>
      <c r="AJ35" s="1859"/>
      <c r="AK35" s="1859"/>
      <c r="AL35" s="1859"/>
      <c r="AM35" s="1858"/>
      <c r="AN35" s="1858"/>
      <c r="AO35" s="1858"/>
      <c r="AP35" s="1858"/>
      <c r="AQ35" s="1859"/>
      <c r="AR35" s="1859"/>
      <c r="AS35" s="1859"/>
      <c r="AT35" s="1859"/>
    </row>
    <row r="36" spans="1:46" s="1775" customFormat="1" ht="12" customHeight="1" x14ac:dyDescent="0.2">
      <c r="A36" s="1770" t="s">
        <v>459</v>
      </c>
      <c r="B36" s="1770" t="s">
        <v>1708</v>
      </c>
      <c r="C36" s="541" t="s">
        <v>1709</v>
      </c>
      <c r="D36" s="1770" t="s">
        <v>1757</v>
      </c>
      <c r="E36" s="1952">
        <v>10000</v>
      </c>
      <c r="F36" s="1771" t="s">
        <v>1810</v>
      </c>
      <c r="G36" s="1770" t="s">
        <v>1811</v>
      </c>
      <c r="H36" s="1770" t="s">
        <v>1713</v>
      </c>
      <c r="I36" s="1770" t="s">
        <v>1812</v>
      </c>
      <c r="J36" s="1771" t="s">
        <v>1813</v>
      </c>
      <c r="K36" s="1771">
        <v>4</v>
      </c>
      <c r="L36" s="1772">
        <v>11</v>
      </c>
      <c r="M36" s="1773">
        <f t="shared" si="0"/>
        <v>110000</v>
      </c>
      <c r="N36" s="1771">
        <v>2</v>
      </c>
      <c r="O36" s="1772">
        <v>6</v>
      </c>
      <c r="P36" s="1773">
        <f t="shared" si="1"/>
        <v>60000</v>
      </c>
      <c r="Q36" s="1774"/>
      <c r="R36" s="1774"/>
      <c r="S36" s="1774"/>
      <c r="T36" s="1774"/>
      <c r="U36" s="1774"/>
      <c r="V36" s="1774"/>
      <c r="W36" s="1774"/>
      <c r="X36" s="1774"/>
      <c r="Y36" s="1774"/>
      <c r="Z36" s="1774"/>
      <c r="AA36" s="1774"/>
      <c r="AB36" s="1774"/>
      <c r="AC36" s="1774"/>
      <c r="AD36" s="1856"/>
      <c r="AE36" s="1857"/>
      <c r="AF36" s="1858"/>
      <c r="AG36" s="1858"/>
      <c r="AH36" s="1858"/>
      <c r="AI36" s="1859"/>
      <c r="AJ36" s="1859"/>
      <c r="AK36" s="1859"/>
      <c r="AL36" s="1859"/>
      <c r="AM36" s="1858"/>
      <c r="AN36" s="1858"/>
      <c r="AO36" s="1858"/>
      <c r="AP36" s="1858"/>
      <c r="AQ36" s="1859"/>
      <c r="AR36" s="1859"/>
      <c r="AS36" s="1859"/>
      <c r="AT36" s="1859"/>
    </row>
    <row r="37" spans="1:46" s="1775" customFormat="1" ht="12" customHeight="1" x14ac:dyDescent="0.2">
      <c r="A37" s="1770" t="s">
        <v>459</v>
      </c>
      <c r="B37" s="1770" t="s">
        <v>1708</v>
      </c>
      <c r="C37" s="541" t="s">
        <v>1709</v>
      </c>
      <c r="D37" s="1770" t="s">
        <v>1814</v>
      </c>
      <c r="E37" s="1952">
        <v>6000</v>
      </c>
      <c r="F37" s="1771" t="s">
        <v>1815</v>
      </c>
      <c r="G37" s="1770" t="s">
        <v>1816</v>
      </c>
      <c r="H37" s="1770" t="s">
        <v>1817</v>
      </c>
      <c r="I37" s="1770" t="s">
        <v>1723</v>
      </c>
      <c r="J37" s="1771" t="s">
        <v>1715</v>
      </c>
      <c r="K37" s="1771">
        <v>2</v>
      </c>
      <c r="L37" s="1772">
        <v>8</v>
      </c>
      <c r="M37" s="1773">
        <f t="shared" si="0"/>
        <v>48000</v>
      </c>
      <c r="N37" s="1771">
        <v>2</v>
      </c>
      <c r="O37" s="1772">
        <v>6</v>
      </c>
      <c r="P37" s="1773">
        <f t="shared" si="1"/>
        <v>36000</v>
      </c>
      <c r="Q37" s="1774"/>
      <c r="R37" s="1774"/>
      <c r="S37" s="1774"/>
      <c r="T37" s="1774"/>
      <c r="U37" s="1774"/>
      <c r="V37" s="1774"/>
      <c r="W37" s="1774"/>
      <c r="X37" s="1774"/>
      <c r="Y37" s="1774"/>
      <c r="Z37" s="1774"/>
      <c r="AA37" s="1774"/>
      <c r="AB37" s="1774"/>
      <c r="AC37" s="1774"/>
      <c r="AD37" s="1856"/>
      <c r="AE37" s="1857"/>
      <c r="AF37" s="1858"/>
      <c r="AG37" s="1858"/>
      <c r="AH37" s="1858"/>
      <c r="AI37" s="1859"/>
      <c r="AJ37" s="1859"/>
      <c r="AK37" s="1859"/>
      <c r="AL37" s="1859"/>
      <c r="AM37" s="1858"/>
      <c r="AN37" s="1858"/>
      <c r="AO37" s="1858"/>
      <c r="AP37" s="1858"/>
      <c r="AQ37" s="1859"/>
      <c r="AR37" s="1859"/>
      <c r="AS37" s="1859"/>
      <c r="AT37" s="1859"/>
    </row>
    <row r="38" spans="1:46" s="1775" customFormat="1" ht="12" customHeight="1" x14ac:dyDescent="0.2">
      <c r="A38" s="1770" t="s">
        <v>459</v>
      </c>
      <c r="B38" s="1770" t="s">
        <v>1708</v>
      </c>
      <c r="C38" s="541" t="s">
        <v>1709</v>
      </c>
      <c r="D38" s="1770" t="s">
        <v>1753</v>
      </c>
      <c r="E38" s="1952">
        <v>5000</v>
      </c>
      <c r="F38" s="1771" t="s">
        <v>1818</v>
      </c>
      <c r="G38" s="1770" t="s">
        <v>1819</v>
      </c>
      <c r="H38" s="1770" t="s">
        <v>1713</v>
      </c>
      <c r="I38" s="1770" t="s">
        <v>1714</v>
      </c>
      <c r="J38" s="1771" t="s">
        <v>1715</v>
      </c>
      <c r="K38" s="1771">
        <v>5</v>
      </c>
      <c r="L38" s="1772">
        <v>12</v>
      </c>
      <c r="M38" s="1773">
        <f t="shared" si="0"/>
        <v>60000</v>
      </c>
      <c r="N38" s="1771">
        <v>2</v>
      </c>
      <c r="O38" s="1772">
        <v>6</v>
      </c>
      <c r="P38" s="1773">
        <f t="shared" si="1"/>
        <v>30000</v>
      </c>
      <c r="Q38" s="1774"/>
      <c r="R38" s="1774"/>
      <c r="S38" s="1774"/>
      <c r="T38" s="1774"/>
      <c r="U38" s="1774"/>
      <c r="V38" s="1774"/>
      <c r="W38" s="1774"/>
      <c r="X38" s="1774"/>
      <c r="Y38" s="1774"/>
      <c r="Z38" s="1774"/>
      <c r="AA38" s="1774"/>
      <c r="AB38" s="1774"/>
      <c r="AC38" s="1774"/>
      <c r="AD38" s="1856"/>
      <c r="AE38" s="1857"/>
      <c r="AF38" s="1858"/>
      <c r="AG38" s="1858"/>
      <c r="AH38" s="1858"/>
      <c r="AI38" s="1859"/>
      <c r="AJ38" s="1859"/>
      <c r="AK38" s="1859"/>
      <c r="AL38" s="1859"/>
      <c r="AM38" s="1858"/>
      <c r="AN38" s="1858"/>
      <c r="AO38" s="1858"/>
      <c r="AP38" s="1858"/>
      <c r="AQ38" s="1859"/>
      <c r="AR38" s="1859"/>
      <c r="AS38" s="1859"/>
      <c r="AT38" s="1859"/>
    </row>
    <row r="39" spans="1:46" s="1775" customFormat="1" ht="12" customHeight="1" x14ac:dyDescent="0.2">
      <c r="A39" s="1770" t="s">
        <v>459</v>
      </c>
      <c r="B39" s="1770" t="s">
        <v>1708</v>
      </c>
      <c r="C39" s="541" t="s">
        <v>1709</v>
      </c>
      <c r="D39" s="1770" t="s">
        <v>1753</v>
      </c>
      <c r="E39" s="1952">
        <v>5500</v>
      </c>
      <c r="F39" s="1771" t="s">
        <v>1820</v>
      </c>
      <c r="G39" s="1770" t="s">
        <v>1821</v>
      </c>
      <c r="H39" s="1770" t="s">
        <v>1713</v>
      </c>
      <c r="I39" s="1770" t="s">
        <v>1714</v>
      </c>
      <c r="J39" s="1771" t="s">
        <v>1715</v>
      </c>
      <c r="K39" s="1771">
        <v>4</v>
      </c>
      <c r="L39" s="1772">
        <v>12</v>
      </c>
      <c r="M39" s="1773">
        <f t="shared" si="0"/>
        <v>66000</v>
      </c>
      <c r="N39" s="1771">
        <v>2</v>
      </c>
      <c r="O39" s="1772">
        <v>6</v>
      </c>
      <c r="P39" s="1773">
        <f t="shared" si="1"/>
        <v>33000</v>
      </c>
      <c r="Q39" s="1774"/>
      <c r="R39" s="1774"/>
      <c r="S39" s="1774"/>
      <c r="T39" s="1774"/>
      <c r="U39" s="1774"/>
      <c r="V39" s="1774"/>
      <c r="W39" s="1774"/>
      <c r="X39" s="1774"/>
      <c r="Y39" s="1774"/>
      <c r="Z39" s="1774"/>
      <c r="AA39" s="1774"/>
      <c r="AB39" s="1774"/>
      <c r="AC39" s="1774"/>
      <c r="AD39" s="1856"/>
      <c r="AE39" s="1857"/>
      <c r="AF39" s="1858"/>
      <c r="AG39" s="1858"/>
      <c r="AH39" s="1858"/>
      <c r="AI39" s="1859"/>
      <c r="AJ39" s="1859"/>
      <c r="AK39" s="1859"/>
      <c r="AL39" s="1859"/>
      <c r="AM39" s="1858"/>
      <c r="AN39" s="1858"/>
      <c r="AO39" s="1858"/>
      <c r="AP39" s="1858"/>
      <c r="AQ39" s="1859"/>
      <c r="AR39" s="1859"/>
      <c r="AS39" s="1859"/>
      <c r="AT39" s="1859"/>
    </row>
    <row r="40" spans="1:46" s="1775" customFormat="1" ht="12" customHeight="1" x14ac:dyDescent="0.2">
      <c r="A40" s="1770" t="s">
        <v>459</v>
      </c>
      <c r="B40" s="1770" t="s">
        <v>1708</v>
      </c>
      <c r="C40" s="541" t="s">
        <v>1709</v>
      </c>
      <c r="D40" s="1770" t="s">
        <v>1822</v>
      </c>
      <c r="E40" s="1952">
        <v>7000</v>
      </c>
      <c r="F40" s="1771" t="s">
        <v>1823</v>
      </c>
      <c r="G40" s="1770" t="s">
        <v>1824</v>
      </c>
      <c r="H40" s="1770"/>
      <c r="I40" s="1770"/>
      <c r="J40" s="1771"/>
      <c r="K40" s="1771">
        <v>10</v>
      </c>
      <c r="L40" s="1772">
        <v>12</v>
      </c>
      <c r="M40" s="1773">
        <f t="shared" si="0"/>
        <v>84000</v>
      </c>
      <c r="N40" s="1771">
        <v>5</v>
      </c>
      <c r="O40" s="1772">
        <v>6</v>
      </c>
      <c r="P40" s="1773">
        <f t="shared" si="1"/>
        <v>42000</v>
      </c>
      <c r="Q40" s="1774"/>
      <c r="R40" s="1774"/>
      <c r="S40" s="1774"/>
      <c r="T40" s="1774"/>
      <c r="U40" s="1774"/>
      <c r="V40" s="1774"/>
      <c r="W40" s="1774"/>
      <c r="X40" s="1774"/>
      <c r="Y40" s="1774"/>
      <c r="Z40" s="1774"/>
      <c r="AA40" s="1774"/>
      <c r="AB40" s="1774"/>
      <c r="AC40" s="1774"/>
      <c r="AD40" s="1856"/>
      <c r="AE40" s="1857"/>
      <c r="AF40" s="1858"/>
      <c r="AG40" s="1858"/>
      <c r="AH40" s="1858"/>
      <c r="AI40" s="1859"/>
      <c r="AJ40" s="1859"/>
      <c r="AK40" s="1859"/>
      <c r="AL40" s="1859"/>
      <c r="AM40" s="1858"/>
      <c r="AN40" s="1858"/>
      <c r="AO40" s="1858"/>
      <c r="AP40" s="1858"/>
      <c r="AQ40" s="1859"/>
      <c r="AR40" s="1859"/>
      <c r="AS40" s="1859"/>
      <c r="AT40" s="1859"/>
    </row>
    <row r="41" spans="1:46" s="1775" customFormat="1" ht="12" customHeight="1" x14ac:dyDescent="0.2">
      <c r="A41" s="1770" t="s">
        <v>459</v>
      </c>
      <c r="B41" s="1770" t="s">
        <v>1708</v>
      </c>
      <c r="C41" s="541" t="s">
        <v>1709</v>
      </c>
      <c r="D41" s="1770" t="s">
        <v>1825</v>
      </c>
      <c r="E41" s="1952">
        <v>5000</v>
      </c>
      <c r="F41" s="1771" t="s">
        <v>1826</v>
      </c>
      <c r="G41" s="1770" t="s">
        <v>1827</v>
      </c>
      <c r="H41" s="1770" t="s">
        <v>1828</v>
      </c>
      <c r="I41" s="1770" t="s">
        <v>1723</v>
      </c>
      <c r="J41" s="1771" t="s">
        <v>1829</v>
      </c>
      <c r="K41" s="1771">
        <v>1</v>
      </c>
      <c r="L41" s="1772">
        <v>1</v>
      </c>
      <c r="M41" s="1773">
        <f t="shared" si="0"/>
        <v>5000</v>
      </c>
      <c r="N41" s="1771">
        <v>0</v>
      </c>
      <c r="O41" s="1772">
        <v>0</v>
      </c>
      <c r="P41" s="1773">
        <f t="shared" si="1"/>
        <v>0</v>
      </c>
      <c r="Q41" s="1774"/>
      <c r="R41" s="1774"/>
      <c r="S41" s="1774"/>
      <c r="T41" s="1774"/>
      <c r="U41" s="1774"/>
      <c r="V41" s="1774"/>
      <c r="W41" s="1774"/>
      <c r="X41" s="1774"/>
      <c r="Y41" s="1774"/>
      <c r="Z41" s="1774"/>
      <c r="AA41" s="1774"/>
      <c r="AB41" s="1774"/>
      <c r="AC41" s="1774"/>
      <c r="AD41" s="1856"/>
      <c r="AE41" s="1857"/>
      <c r="AF41" s="1858"/>
      <c r="AG41" s="1858"/>
      <c r="AH41" s="1858"/>
      <c r="AI41" s="1859"/>
      <c r="AJ41" s="1859"/>
      <c r="AK41" s="1859"/>
      <c r="AL41" s="1859"/>
      <c r="AM41" s="1858"/>
      <c r="AN41" s="1858"/>
      <c r="AO41" s="1858"/>
      <c r="AP41" s="1858"/>
      <c r="AQ41" s="1859"/>
      <c r="AR41" s="1859"/>
      <c r="AS41" s="1859"/>
      <c r="AT41" s="1859"/>
    </row>
    <row r="42" spans="1:46" s="1775" customFormat="1" ht="12" customHeight="1" x14ac:dyDescent="0.2">
      <c r="A42" s="1770" t="s">
        <v>459</v>
      </c>
      <c r="B42" s="1770" t="s">
        <v>1708</v>
      </c>
      <c r="C42" s="541" t="s">
        <v>1709</v>
      </c>
      <c r="D42" s="1770" t="s">
        <v>1830</v>
      </c>
      <c r="E42" s="1952">
        <v>7000</v>
      </c>
      <c r="F42" s="1771" t="s">
        <v>1826</v>
      </c>
      <c r="G42" s="1770" t="s">
        <v>1831</v>
      </c>
      <c r="H42" s="1770" t="s">
        <v>1828</v>
      </c>
      <c r="I42" s="1770" t="s">
        <v>1723</v>
      </c>
      <c r="J42" s="1771" t="s">
        <v>1829</v>
      </c>
      <c r="K42" s="1771">
        <v>5</v>
      </c>
      <c r="L42" s="1772">
        <v>11</v>
      </c>
      <c r="M42" s="1773">
        <f t="shared" si="0"/>
        <v>77000</v>
      </c>
      <c r="N42" s="1771">
        <v>2</v>
      </c>
      <c r="O42" s="1772">
        <v>6</v>
      </c>
      <c r="P42" s="1773">
        <f t="shared" si="1"/>
        <v>42000</v>
      </c>
      <c r="Q42" s="1774"/>
      <c r="R42" s="1774"/>
      <c r="S42" s="1774"/>
      <c r="T42" s="1774"/>
      <c r="U42" s="1774"/>
      <c r="V42" s="1774"/>
      <c r="W42" s="1774"/>
      <c r="X42" s="1774"/>
      <c r="Y42" s="1774"/>
      <c r="Z42" s="1774"/>
      <c r="AA42" s="1774"/>
      <c r="AB42" s="1774"/>
      <c r="AC42" s="1774"/>
      <c r="AD42" s="1856"/>
      <c r="AE42" s="1857"/>
      <c r="AF42" s="1858"/>
      <c r="AG42" s="1858"/>
      <c r="AH42" s="1858"/>
      <c r="AI42" s="1859"/>
      <c r="AJ42" s="1859"/>
      <c r="AK42" s="1859"/>
      <c r="AL42" s="1859"/>
      <c r="AM42" s="1858"/>
      <c r="AN42" s="1858"/>
      <c r="AO42" s="1858"/>
      <c r="AP42" s="1858"/>
      <c r="AQ42" s="1859"/>
      <c r="AR42" s="1859"/>
      <c r="AS42" s="1859"/>
      <c r="AT42" s="1859"/>
    </row>
    <row r="43" spans="1:46" s="1775" customFormat="1" ht="12" customHeight="1" x14ac:dyDescent="0.2">
      <c r="A43" s="1770" t="s">
        <v>459</v>
      </c>
      <c r="B43" s="1770" t="s">
        <v>1708</v>
      </c>
      <c r="C43" s="541" t="s">
        <v>1709</v>
      </c>
      <c r="D43" s="1770" t="s">
        <v>1832</v>
      </c>
      <c r="E43" s="1952">
        <v>4000</v>
      </c>
      <c r="F43" s="1771" t="s">
        <v>1833</v>
      </c>
      <c r="G43" s="1770" t="s">
        <v>1834</v>
      </c>
      <c r="H43" s="1770" t="s">
        <v>1835</v>
      </c>
      <c r="I43" s="1770" t="s">
        <v>1740</v>
      </c>
      <c r="J43" s="1771" t="s">
        <v>1715</v>
      </c>
      <c r="K43" s="1771">
        <v>2</v>
      </c>
      <c r="L43" s="1772">
        <v>9</v>
      </c>
      <c r="M43" s="1773">
        <f t="shared" si="0"/>
        <v>36000</v>
      </c>
      <c r="N43" s="1771">
        <v>2</v>
      </c>
      <c r="O43" s="1772">
        <v>6</v>
      </c>
      <c r="P43" s="1773">
        <f t="shared" si="1"/>
        <v>24000</v>
      </c>
      <c r="Q43" s="1774"/>
      <c r="R43" s="1774"/>
      <c r="S43" s="1774"/>
      <c r="T43" s="1774"/>
      <c r="U43" s="1774"/>
      <c r="V43" s="1774"/>
      <c r="W43" s="1774"/>
      <c r="X43" s="1774"/>
      <c r="Y43" s="1774"/>
      <c r="Z43" s="1774"/>
      <c r="AA43" s="1774"/>
      <c r="AB43" s="1774"/>
      <c r="AC43" s="1774"/>
      <c r="AD43" s="1856"/>
      <c r="AE43" s="1857"/>
      <c r="AF43" s="1858"/>
      <c r="AG43" s="1858"/>
      <c r="AH43" s="1858"/>
      <c r="AI43" s="1859"/>
      <c r="AJ43" s="1859"/>
      <c r="AK43" s="1859"/>
      <c r="AL43" s="1859"/>
      <c r="AM43" s="1858"/>
      <c r="AN43" s="1858"/>
      <c r="AO43" s="1858"/>
      <c r="AP43" s="1858"/>
      <c r="AQ43" s="1859"/>
      <c r="AR43" s="1859"/>
      <c r="AS43" s="1859"/>
      <c r="AT43" s="1859"/>
    </row>
    <row r="44" spans="1:46" s="1775" customFormat="1" ht="12" customHeight="1" x14ac:dyDescent="0.2">
      <c r="A44" s="1770" t="s">
        <v>459</v>
      </c>
      <c r="B44" s="1770" t="s">
        <v>1708</v>
      </c>
      <c r="C44" s="541" t="s">
        <v>1709</v>
      </c>
      <c r="D44" s="1770" t="s">
        <v>1836</v>
      </c>
      <c r="E44" s="1952">
        <v>2500</v>
      </c>
      <c r="F44" s="1771" t="s">
        <v>1833</v>
      </c>
      <c r="G44" s="1770" t="s">
        <v>1834</v>
      </c>
      <c r="H44" s="1770" t="s">
        <v>1835</v>
      </c>
      <c r="I44" s="1770" t="s">
        <v>1740</v>
      </c>
      <c r="J44" s="1771" t="s">
        <v>1715</v>
      </c>
      <c r="K44" s="1771">
        <v>4</v>
      </c>
      <c r="L44" s="1772">
        <v>4</v>
      </c>
      <c r="M44" s="1773">
        <f t="shared" si="0"/>
        <v>10000</v>
      </c>
      <c r="N44" s="1771">
        <v>0</v>
      </c>
      <c r="O44" s="1772">
        <v>0</v>
      </c>
      <c r="P44" s="1773">
        <f t="shared" si="1"/>
        <v>0</v>
      </c>
      <c r="Q44" s="1774"/>
      <c r="R44" s="1774"/>
      <c r="S44" s="1774"/>
      <c r="T44" s="1774"/>
      <c r="U44" s="1774"/>
      <c r="V44" s="1774"/>
      <c r="W44" s="1774"/>
      <c r="X44" s="1774"/>
      <c r="Y44" s="1774"/>
      <c r="Z44" s="1774"/>
      <c r="AA44" s="1774"/>
      <c r="AB44" s="1774"/>
      <c r="AC44" s="1774"/>
      <c r="AD44" s="1856"/>
      <c r="AE44" s="1857"/>
      <c r="AF44" s="1858"/>
      <c r="AG44" s="1858"/>
      <c r="AH44" s="1858"/>
      <c r="AI44" s="1859"/>
      <c r="AJ44" s="1859"/>
      <c r="AK44" s="1859"/>
      <c r="AL44" s="1859"/>
      <c r="AM44" s="1858"/>
      <c r="AN44" s="1858"/>
      <c r="AO44" s="1858"/>
      <c r="AP44" s="1858"/>
      <c r="AQ44" s="1859"/>
      <c r="AR44" s="1859"/>
      <c r="AS44" s="1859"/>
      <c r="AT44" s="1859"/>
    </row>
    <row r="45" spans="1:46" s="1775" customFormat="1" ht="12" customHeight="1" x14ac:dyDescent="0.2">
      <c r="A45" s="1770" t="s">
        <v>459</v>
      </c>
      <c r="B45" s="1770" t="s">
        <v>1708</v>
      </c>
      <c r="C45" s="541" t="s">
        <v>1709</v>
      </c>
      <c r="D45" s="1770" t="s">
        <v>1745</v>
      </c>
      <c r="E45" s="1952">
        <v>4500</v>
      </c>
      <c r="F45" s="1771" t="s">
        <v>1837</v>
      </c>
      <c r="G45" s="1770" t="s">
        <v>1838</v>
      </c>
      <c r="H45" s="1770" t="s">
        <v>1713</v>
      </c>
      <c r="I45" s="1770" t="s">
        <v>1723</v>
      </c>
      <c r="J45" s="1771" t="s">
        <v>1829</v>
      </c>
      <c r="K45" s="1771">
        <v>2</v>
      </c>
      <c r="L45" s="1772">
        <v>7</v>
      </c>
      <c r="M45" s="1773">
        <f t="shared" si="0"/>
        <v>31500</v>
      </c>
      <c r="N45" s="1771">
        <v>3</v>
      </c>
      <c r="O45" s="1772">
        <v>6</v>
      </c>
      <c r="P45" s="1773">
        <f t="shared" si="1"/>
        <v>27000</v>
      </c>
      <c r="Q45" s="1774"/>
      <c r="R45" s="1774"/>
      <c r="S45" s="1774"/>
      <c r="T45" s="1774"/>
      <c r="U45" s="1774"/>
      <c r="V45" s="1774"/>
      <c r="W45" s="1774"/>
      <c r="X45" s="1774"/>
      <c r="Y45" s="1774"/>
      <c r="Z45" s="1774"/>
      <c r="AA45" s="1774"/>
      <c r="AB45" s="1774"/>
      <c r="AC45" s="1774"/>
      <c r="AD45" s="1856"/>
      <c r="AE45" s="1857"/>
      <c r="AF45" s="1858"/>
      <c r="AG45" s="1858"/>
      <c r="AH45" s="1858"/>
      <c r="AI45" s="1859"/>
      <c r="AJ45" s="1859"/>
      <c r="AK45" s="1859"/>
      <c r="AL45" s="1859"/>
      <c r="AM45" s="1858"/>
      <c r="AN45" s="1858"/>
      <c r="AO45" s="1858"/>
      <c r="AP45" s="1858"/>
      <c r="AQ45" s="1859"/>
      <c r="AR45" s="1859"/>
      <c r="AS45" s="1859"/>
      <c r="AT45" s="1859"/>
    </row>
    <row r="46" spans="1:46" s="1775" customFormat="1" ht="12" customHeight="1" x14ac:dyDescent="0.2">
      <c r="A46" s="1770" t="s">
        <v>459</v>
      </c>
      <c r="B46" s="1770" t="s">
        <v>1708</v>
      </c>
      <c r="C46" s="541" t="s">
        <v>1709</v>
      </c>
      <c r="D46" s="1770" t="s">
        <v>1839</v>
      </c>
      <c r="E46" s="1952">
        <v>3000</v>
      </c>
      <c r="F46" s="1771" t="s">
        <v>1837</v>
      </c>
      <c r="G46" s="1770" t="s">
        <v>1838</v>
      </c>
      <c r="H46" s="1770" t="s">
        <v>1713</v>
      </c>
      <c r="I46" s="1770" t="s">
        <v>1723</v>
      </c>
      <c r="J46" s="1771" t="s">
        <v>1829</v>
      </c>
      <c r="K46" s="1771">
        <v>3</v>
      </c>
      <c r="L46" s="1772">
        <v>6</v>
      </c>
      <c r="M46" s="1773">
        <f t="shared" si="0"/>
        <v>18000</v>
      </c>
      <c r="N46" s="1771">
        <v>0</v>
      </c>
      <c r="O46" s="1772">
        <v>0</v>
      </c>
      <c r="P46" s="1773">
        <f t="shared" si="1"/>
        <v>0</v>
      </c>
      <c r="Q46" s="1774"/>
      <c r="R46" s="1774"/>
      <c r="S46" s="1774"/>
      <c r="T46" s="1774"/>
      <c r="U46" s="1774"/>
      <c r="V46" s="1774"/>
      <c r="W46" s="1774"/>
      <c r="X46" s="1774"/>
      <c r="Y46" s="1774"/>
      <c r="Z46" s="1774"/>
      <c r="AA46" s="1774"/>
      <c r="AB46" s="1774"/>
      <c r="AC46" s="1774"/>
      <c r="AD46" s="1856"/>
      <c r="AE46" s="1857"/>
      <c r="AF46" s="1858"/>
      <c r="AG46" s="1858"/>
      <c r="AH46" s="1858"/>
      <c r="AI46" s="1859"/>
      <c r="AJ46" s="1859"/>
      <c r="AK46" s="1859"/>
      <c r="AL46" s="1859"/>
      <c r="AM46" s="1858"/>
      <c r="AN46" s="1858"/>
      <c r="AO46" s="1858"/>
      <c r="AP46" s="1858"/>
      <c r="AQ46" s="1859"/>
      <c r="AR46" s="1859"/>
      <c r="AS46" s="1859"/>
      <c r="AT46" s="1859"/>
    </row>
    <row r="47" spans="1:46" s="1775" customFormat="1" ht="12" customHeight="1" x14ac:dyDescent="0.2">
      <c r="A47" s="1770" t="s">
        <v>459</v>
      </c>
      <c r="B47" s="1770" t="s">
        <v>1708</v>
      </c>
      <c r="C47" s="541" t="s">
        <v>1709</v>
      </c>
      <c r="D47" s="1770" t="s">
        <v>1840</v>
      </c>
      <c r="E47" s="1952">
        <v>2000</v>
      </c>
      <c r="F47" s="1771" t="s">
        <v>1841</v>
      </c>
      <c r="G47" s="1770" t="s">
        <v>1842</v>
      </c>
      <c r="H47" s="1770"/>
      <c r="I47" s="1770"/>
      <c r="J47" s="1771"/>
      <c r="K47" s="1771">
        <v>1</v>
      </c>
      <c r="L47" s="1772">
        <v>11</v>
      </c>
      <c r="M47" s="1773">
        <f t="shared" si="0"/>
        <v>22000</v>
      </c>
      <c r="N47" s="1771">
        <v>0</v>
      </c>
      <c r="O47" s="1772">
        <v>0</v>
      </c>
      <c r="P47" s="1773">
        <f t="shared" si="1"/>
        <v>0</v>
      </c>
      <c r="Q47" s="1774"/>
      <c r="R47" s="1774"/>
      <c r="S47" s="1774"/>
      <c r="T47" s="1774"/>
      <c r="U47" s="1774"/>
      <c r="V47" s="1774"/>
      <c r="W47" s="1774"/>
      <c r="X47" s="1774"/>
      <c r="Y47" s="1774"/>
      <c r="Z47" s="1774"/>
      <c r="AA47" s="1774"/>
      <c r="AB47" s="1774"/>
      <c r="AC47" s="1774"/>
      <c r="AD47" s="1856"/>
      <c r="AE47" s="1857"/>
      <c r="AF47" s="1858"/>
      <c r="AG47" s="1858"/>
      <c r="AH47" s="1858"/>
      <c r="AI47" s="1859"/>
      <c r="AJ47" s="1859"/>
      <c r="AK47" s="1859"/>
      <c r="AL47" s="1859"/>
      <c r="AM47" s="1858"/>
      <c r="AN47" s="1858"/>
      <c r="AO47" s="1858"/>
      <c r="AP47" s="1858"/>
      <c r="AQ47" s="1859"/>
      <c r="AR47" s="1859"/>
      <c r="AS47" s="1859"/>
      <c r="AT47" s="1859"/>
    </row>
    <row r="48" spans="1:46" s="1775" customFormat="1" ht="12" customHeight="1" x14ac:dyDescent="0.2">
      <c r="A48" s="1770" t="s">
        <v>459</v>
      </c>
      <c r="B48" s="1770" t="s">
        <v>1708</v>
      </c>
      <c r="C48" s="541" t="s">
        <v>1709</v>
      </c>
      <c r="D48" s="1770" t="s">
        <v>1843</v>
      </c>
      <c r="E48" s="1952">
        <v>8000</v>
      </c>
      <c r="F48" s="1771" t="s">
        <v>1844</v>
      </c>
      <c r="G48" s="1770" t="s">
        <v>1845</v>
      </c>
      <c r="H48" s="1770"/>
      <c r="I48" s="1770"/>
      <c r="J48" s="1771"/>
      <c r="K48" s="1771">
        <v>6</v>
      </c>
      <c r="L48" s="1772">
        <v>12</v>
      </c>
      <c r="M48" s="1773">
        <f t="shared" si="0"/>
        <v>96000</v>
      </c>
      <c r="N48" s="1771">
        <v>1</v>
      </c>
      <c r="O48" s="1772">
        <v>6</v>
      </c>
      <c r="P48" s="1773">
        <f t="shared" si="1"/>
        <v>48000</v>
      </c>
      <c r="Q48" s="1774"/>
      <c r="R48" s="1774"/>
      <c r="S48" s="1774"/>
      <c r="T48" s="1774"/>
      <c r="U48" s="1774"/>
      <c r="V48" s="1774"/>
      <c r="W48" s="1774"/>
      <c r="X48" s="1774"/>
      <c r="Y48" s="1774"/>
      <c r="Z48" s="1774"/>
      <c r="AA48" s="1774"/>
      <c r="AB48" s="1774"/>
      <c r="AC48" s="1774"/>
      <c r="AD48" s="1856"/>
      <c r="AE48" s="1857"/>
      <c r="AF48" s="1858"/>
      <c r="AG48" s="1858"/>
      <c r="AH48" s="1858"/>
      <c r="AI48" s="1859"/>
      <c r="AJ48" s="1859"/>
      <c r="AK48" s="1859"/>
      <c r="AL48" s="1859"/>
      <c r="AM48" s="1858"/>
      <c r="AN48" s="1858"/>
      <c r="AO48" s="1858"/>
      <c r="AP48" s="1858"/>
      <c r="AQ48" s="1859"/>
      <c r="AR48" s="1859"/>
      <c r="AS48" s="1859"/>
      <c r="AT48" s="1859"/>
    </row>
    <row r="49" spans="1:46" s="1775" customFormat="1" ht="12" customHeight="1" x14ac:dyDescent="0.2">
      <c r="A49" s="1770" t="s">
        <v>459</v>
      </c>
      <c r="B49" s="1770" t="s">
        <v>1708</v>
      </c>
      <c r="C49" s="541" t="s">
        <v>1709</v>
      </c>
      <c r="D49" s="1770" t="s">
        <v>1846</v>
      </c>
      <c r="E49" s="1952">
        <v>15000</v>
      </c>
      <c r="F49" s="1771" t="s">
        <v>1847</v>
      </c>
      <c r="G49" s="1770" t="s">
        <v>1848</v>
      </c>
      <c r="H49" s="1770"/>
      <c r="I49" s="1770"/>
      <c r="J49" s="1771"/>
      <c r="K49" s="1771">
        <v>0</v>
      </c>
      <c r="L49" s="1772">
        <v>3</v>
      </c>
      <c r="M49" s="1773">
        <f t="shared" si="0"/>
        <v>45000</v>
      </c>
      <c r="N49" s="1771">
        <v>0</v>
      </c>
      <c r="O49" s="1772">
        <v>0</v>
      </c>
      <c r="P49" s="1773">
        <f t="shared" si="1"/>
        <v>0</v>
      </c>
      <c r="Q49" s="1774"/>
      <c r="R49" s="1774"/>
      <c r="S49" s="1774"/>
      <c r="T49" s="1774"/>
      <c r="U49" s="1774"/>
      <c r="V49" s="1774"/>
      <c r="W49" s="1774"/>
      <c r="X49" s="1774"/>
      <c r="Y49" s="1774"/>
      <c r="Z49" s="1774"/>
      <c r="AA49" s="1774"/>
      <c r="AB49" s="1774"/>
      <c r="AC49" s="1774"/>
      <c r="AD49" s="1856"/>
      <c r="AE49" s="1857"/>
      <c r="AF49" s="1858"/>
      <c r="AG49" s="1858"/>
      <c r="AH49" s="1858"/>
      <c r="AI49" s="1859"/>
      <c r="AJ49" s="1859"/>
      <c r="AK49" s="1859"/>
      <c r="AL49" s="1859"/>
      <c r="AM49" s="1858"/>
      <c r="AN49" s="1858"/>
      <c r="AO49" s="1858"/>
      <c r="AP49" s="1858"/>
      <c r="AQ49" s="1859"/>
      <c r="AR49" s="1859"/>
      <c r="AS49" s="1859"/>
      <c r="AT49" s="1859"/>
    </row>
    <row r="50" spans="1:46" s="1775" customFormat="1" ht="12" customHeight="1" x14ac:dyDescent="0.2">
      <c r="A50" s="1770" t="s">
        <v>459</v>
      </c>
      <c r="B50" s="1770" t="s">
        <v>1708</v>
      </c>
      <c r="C50" s="541" t="s">
        <v>1709</v>
      </c>
      <c r="D50" s="1770" t="s">
        <v>1849</v>
      </c>
      <c r="E50" s="1952">
        <v>6000</v>
      </c>
      <c r="F50" s="1771" t="s">
        <v>1850</v>
      </c>
      <c r="G50" s="1770" t="s">
        <v>1851</v>
      </c>
      <c r="H50" s="1770"/>
      <c r="I50" s="1770"/>
      <c r="J50" s="1771"/>
      <c r="K50" s="1771">
        <v>5</v>
      </c>
      <c r="L50" s="1772">
        <v>7</v>
      </c>
      <c r="M50" s="1773">
        <f t="shared" si="0"/>
        <v>42000</v>
      </c>
      <c r="N50" s="1771">
        <v>0</v>
      </c>
      <c r="O50" s="1772">
        <v>0</v>
      </c>
      <c r="P50" s="1773">
        <f t="shared" si="1"/>
        <v>0</v>
      </c>
      <c r="Q50" s="1774"/>
      <c r="R50" s="1774"/>
      <c r="S50" s="1774"/>
      <c r="T50" s="1774"/>
      <c r="U50" s="1774"/>
      <c r="V50" s="1774"/>
      <c r="W50" s="1774"/>
      <c r="X50" s="1774"/>
      <c r="Y50" s="1774"/>
      <c r="Z50" s="1774"/>
      <c r="AA50" s="1774"/>
      <c r="AB50" s="1774"/>
      <c r="AC50" s="1774"/>
      <c r="AD50" s="1856"/>
      <c r="AE50" s="1857"/>
      <c r="AF50" s="1858"/>
      <c r="AG50" s="1858"/>
      <c r="AH50" s="1858"/>
      <c r="AI50" s="1859"/>
      <c r="AJ50" s="1859"/>
      <c r="AK50" s="1859"/>
      <c r="AL50" s="1859"/>
      <c r="AM50" s="1858"/>
      <c r="AN50" s="1858"/>
      <c r="AO50" s="1858"/>
      <c r="AP50" s="1858"/>
      <c r="AQ50" s="1859"/>
      <c r="AR50" s="1859"/>
      <c r="AS50" s="1859"/>
      <c r="AT50" s="1859"/>
    </row>
    <row r="51" spans="1:46" s="1775" customFormat="1" ht="12" customHeight="1" x14ac:dyDescent="0.2">
      <c r="A51" s="1770" t="s">
        <v>459</v>
      </c>
      <c r="B51" s="1770" t="s">
        <v>1708</v>
      </c>
      <c r="C51" s="541" t="s">
        <v>1709</v>
      </c>
      <c r="D51" s="1770" t="s">
        <v>1852</v>
      </c>
      <c r="E51" s="1952">
        <v>7000</v>
      </c>
      <c r="F51" s="1771" t="s">
        <v>1853</v>
      </c>
      <c r="G51" s="1770" t="s">
        <v>1854</v>
      </c>
      <c r="H51" s="1770"/>
      <c r="I51" s="1770"/>
      <c r="J51" s="1771"/>
      <c r="K51" s="1771">
        <v>9</v>
      </c>
      <c r="L51" s="1772">
        <v>9</v>
      </c>
      <c r="M51" s="1773">
        <f t="shared" si="0"/>
        <v>63000</v>
      </c>
      <c r="N51" s="1771">
        <v>0</v>
      </c>
      <c r="O51" s="1772">
        <v>0</v>
      </c>
      <c r="P51" s="1773">
        <f t="shared" si="1"/>
        <v>0</v>
      </c>
      <c r="Q51" s="1774"/>
      <c r="R51" s="1774"/>
      <c r="S51" s="1774"/>
      <c r="T51" s="1774"/>
      <c r="U51" s="1774"/>
      <c r="V51" s="1774"/>
      <c r="W51" s="1774"/>
      <c r="X51" s="1774"/>
      <c r="Y51" s="1774"/>
      <c r="Z51" s="1774"/>
      <c r="AA51" s="1774"/>
      <c r="AB51" s="1774"/>
      <c r="AC51" s="1774"/>
      <c r="AD51" s="1856"/>
      <c r="AE51" s="1857"/>
      <c r="AF51" s="1858"/>
      <c r="AG51" s="1858"/>
      <c r="AH51" s="1858"/>
      <c r="AI51" s="1859"/>
      <c r="AJ51" s="1859"/>
      <c r="AK51" s="1859"/>
      <c r="AL51" s="1859"/>
      <c r="AM51" s="1858"/>
      <c r="AN51" s="1858"/>
      <c r="AO51" s="1858"/>
      <c r="AP51" s="1858"/>
      <c r="AQ51" s="1859"/>
      <c r="AR51" s="1859"/>
      <c r="AS51" s="1859"/>
      <c r="AT51" s="1859"/>
    </row>
    <row r="52" spans="1:46" s="1775" customFormat="1" ht="12" customHeight="1" x14ac:dyDescent="0.2">
      <c r="A52" s="1770" t="s">
        <v>459</v>
      </c>
      <c r="B52" s="1770" t="s">
        <v>1708</v>
      </c>
      <c r="C52" s="541" t="s">
        <v>1709</v>
      </c>
      <c r="D52" s="1770" t="s">
        <v>1855</v>
      </c>
      <c r="E52" s="1952">
        <v>7238</v>
      </c>
      <c r="F52" s="1771" t="s">
        <v>1856</v>
      </c>
      <c r="G52" s="1770" t="s">
        <v>1857</v>
      </c>
      <c r="H52" s="1770" t="s">
        <v>1713</v>
      </c>
      <c r="I52" s="1770" t="s">
        <v>1714</v>
      </c>
      <c r="J52" s="1771" t="s">
        <v>1715</v>
      </c>
      <c r="K52" s="1771">
        <v>0</v>
      </c>
      <c r="L52" s="1772">
        <v>12</v>
      </c>
      <c r="M52" s="1773">
        <f t="shared" si="0"/>
        <v>86856</v>
      </c>
      <c r="N52" s="1771">
        <v>0</v>
      </c>
      <c r="O52" s="1772">
        <v>6</v>
      </c>
      <c r="P52" s="1773">
        <f t="shared" si="1"/>
        <v>43428</v>
      </c>
      <c r="Q52" s="1774"/>
      <c r="R52" s="1774"/>
      <c r="S52" s="1774"/>
      <c r="T52" s="1774"/>
      <c r="U52" s="1774"/>
      <c r="V52" s="1774"/>
      <c r="W52" s="1774"/>
      <c r="X52" s="1774"/>
      <c r="Y52" s="1774"/>
      <c r="Z52" s="1774"/>
      <c r="AA52" s="1774"/>
      <c r="AB52" s="1774"/>
      <c r="AC52" s="1774"/>
      <c r="AD52" s="1856"/>
      <c r="AE52" s="1857"/>
      <c r="AF52" s="1858"/>
      <c r="AG52" s="1858"/>
      <c r="AH52" s="1858"/>
      <c r="AI52" s="1859"/>
      <c r="AJ52" s="1859"/>
      <c r="AK52" s="1859"/>
      <c r="AL52" s="1859"/>
      <c r="AM52" s="1858"/>
      <c r="AN52" s="1858"/>
      <c r="AO52" s="1858"/>
      <c r="AP52" s="1858"/>
      <c r="AQ52" s="1859"/>
      <c r="AR52" s="1859"/>
      <c r="AS52" s="1859"/>
      <c r="AT52" s="1859"/>
    </row>
    <row r="53" spans="1:46" s="1775" customFormat="1" ht="12" customHeight="1" x14ac:dyDescent="0.2">
      <c r="A53" s="1770" t="s">
        <v>459</v>
      </c>
      <c r="B53" s="1770" t="s">
        <v>1708</v>
      </c>
      <c r="C53" s="541" t="s">
        <v>1709</v>
      </c>
      <c r="D53" s="1770" t="s">
        <v>1746</v>
      </c>
      <c r="E53" s="1952">
        <v>2500</v>
      </c>
      <c r="F53" s="1771" t="s">
        <v>1858</v>
      </c>
      <c r="G53" s="1770" t="s">
        <v>1859</v>
      </c>
      <c r="H53" s="1770"/>
      <c r="I53" s="1770"/>
      <c r="J53" s="1771"/>
      <c r="K53" s="1771">
        <v>5</v>
      </c>
      <c r="L53" s="1772">
        <v>9</v>
      </c>
      <c r="M53" s="1773">
        <f t="shared" si="0"/>
        <v>22500</v>
      </c>
      <c r="N53" s="1771">
        <v>0</v>
      </c>
      <c r="O53" s="1772">
        <v>0</v>
      </c>
      <c r="P53" s="1773">
        <f t="shared" si="1"/>
        <v>0</v>
      </c>
      <c r="Q53" s="1774"/>
      <c r="R53" s="1774"/>
      <c r="S53" s="1774"/>
      <c r="T53" s="1774"/>
      <c r="U53" s="1774"/>
      <c r="V53" s="1774"/>
      <c r="W53" s="1774"/>
      <c r="X53" s="1774"/>
      <c r="Y53" s="1774"/>
      <c r="Z53" s="1774"/>
      <c r="AA53" s="1774"/>
      <c r="AB53" s="1774"/>
      <c r="AC53" s="1774"/>
      <c r="AD53" s="1856"/>
      <c r="AE53" s="1857"/>
      <c r="AF53" s="1858"/>
      <c r="AG53" s="1858"/>
      <c r="AH53" s="1858"/>
      <c r="AI53" s="1859"/>
      <c r="AJ53" s="1859"/>
      <c r="AK53" s="1859"/>
      <c r="AL53" s="1859"/>
      <c r="AM53" s="1858"/>
      <c r="AN53" s="1858"/>
      <c r="AO53" s="1858"/>
      <c r="AP53" s="1858"/>
      <c r="AQ53" s="1859"/>
      <c r="AR53" s="1859"/>
      <c r="AS53" s="1859"/>
      <c r="AT53" s="1859"/>
    </row>
    <row r="54" spans="1:46" s="1775" customFormat="1" ht="12" customHeight="1" x14ac:dyDescent="0.2">
      <c r="A54" s="1770" t="s">
        <v>459</v>
      </c>
      <c r="B54" s="1770" t="s">
        <v>1708</v>
      </c>
      <c r="C54" s="541" t="s">
        <v>1709</v>
      </c>
      <c r="D54" s="1770" t="s">
        <v>1860</v>
      </c>
      <c r="E54" s="1952">
        <v>6000</v>
      </c>
      <c r="F54" s="1771" t="s">
        <v>1861</v>
      </c>
      <c r="G54" s="1770" t="s">
        <v>1862</v>
      </c>
      <c r="H54" s="1770"/>
      <c r="I54" s="1770"/>
      <c r="J54" s="1771"/>
      <c r="K54" s="1771">
        <v>5</v>
      </c>
      <c r="L54" s="1772">
        <v>12</v>
      </c>
      <c r="M54" s="1773">
        <f t="shared" si="0"/>
        <v>72000</v>
      </c>
      <c r="N54" s="1771">
        <v>0</v>
      </c>
      <c r="O54" s="1772">
        <v>0</v>
      </c>
      <c r="P54" s="1773">
        <f t="shared" si="1"/>
        <v>0</v>
      </c>
      <c r="Q54" s="1774"/>
      <c r="R54" s="1774"/>
      <c r="S54" s="1774"/>
      <c r="T54" s="1774"/>
      <c r="U54" s="1774"/>
      <c r="V54" s="1774"/>
      <c r="W54" s="1774"/>
      <c r="X54" s="1774"/>
      <c r="Y54" s="1774"/>
      <c r="Z54" s="1774"/>
      <c r="AA54" s="1774"/>
      <c r="AB54" s="1774"/>
      <c r="AC54" s="1774"/>
      <c r="AD54" s="1856"/>
      <c r="AE54" s="1857"/>
      <c r="AF54" s="1858"/>
      <c r="AG54" s="1858"/>
      <c r="AH54" s="1858"/>
      <c r="AI54" s="1859"/>
      <c r="AJ54" s="1859"/>
      <c r="AK54" s="1859"/>
      <c r="AL54" s="1859"/>
      <c r="AM54" s="1858"/>
      <c r="AN54" s="1858"/>
      <c r="AO54" s="1858"/>
      <c r="AP54" s="1858"/>
      <c r="AQ54" s="1859"/>
      <c r="AR54" s="1859"/>
      <c r="AS54" s="1859"/>
      <c r="AT54" s="1859"/>
    </row>
    <row r="55" spans="1:46" s="1775" customFormat="1" ht="12" customHeight="1" x14ac:dyDescent="0.2">
      <c r="A55" s="1770" t="s">
        <v>459</v>
      </c>
      <c r="B55" s="1770" t="s">
        <v>1708</v>
      </c>
      <c r="C55" s="541" t="s">
        <v>1709</v>
      </c>
      <c r="D55" s="1770" t="s">
        <v>1863</v>
      </c>
      <c r="E55" s="1952">
        <v>3000</v>
      </c>
      <c r="F55" s="1771" t="s">
        <v>1864</v>
      </c>
      <c r="G55" s="1770" t="s">
        <v>1865</v>
      </c>
      <c r="H55" s="1770"/>
      <c r="I55" s="1770"/>
      <c r="J55" s="1771"/>
      <c r="K55" s="1771">
        <v>2</v>
      </c>
      <c r="L55" s="1772">
        <v>9</v>
      </c>
      <c r="M55" s="1773">
        <f t="shared" si="0"/>
        <v>27000</v>
      </c>
      <c r="N55" s="1771">
        <v>2</v>
      </c>
      <c r="O55" s="1772">
        <v>6</v>
      </c>
      <c r="P55" s="1773">
        <f t="shared" si="1"/>
        <v>18000</v>
      </c>
      <c r="Q55" s="1774"/>
      <c r="R55" s="1774"/>
      <c r="S55" s="1774"/>
      <c r="T55" s="1774"/>
      <c r="U55" s="1774"/>
      <c r="V55" s="1774"/>
      <c r="W55" s="1774"/>
      <c r="X55" s="1774"/>
      <c r="Y55" s="1774"/>
      <c r="Z55" s="1774"/>
      <c r="AA55" s="1774"/>
      <c r="AB55" s="1774"/>
      <c r="AC55" s="1774"/>
      <c r="AD55" s="1856"/>
      <c r="AE55" s="1857"/>
      <c r="AF55" s="1858"/>
      <c r="AG55" s="1858"/>
      <c r="AH55" s="1858"/>
      <c r="AI55" s="1859"/>
      <c r="AJ55" s="1859"/>
      <c r="AK55" s="1859"/>
      <c r="AL55" s="1859"/>
      <c r="AM55" s="1858"/>
      <c r="AN55" s="1858"/>
      <c r="AO55" s="1858"/>
      <c r="AP55" s="1858"/>
      <c r="AQ55" s="1859"/>
      <c r="AR55" s="1859"/>
      <c r="AS55" s="1859"/>
      <c r="AT55" s="1859"/>
    </row>
    <row r="56" spans="1:46" s="1775" customFormat="1" ht="12" customHeight="1" x14ac:dyDescent="0.2">
      <c r="A56" s="1770" t="s">
        <v>459</v>
      </c>
      <c r="B56" s="1770" t="s">
        <v>1708</v>
      </c>
      <c r="C56" s="541" t="s">
        <v>1709</v>
      </c>
      <c r="D56" s="1770" t="s">
        <v>1863</v>
      </c>
      <c r="E56" s="1952">
        <v>2500</v>
      </c>
      <c r="F56" s="1771" t="s">
        <v>1864</v>
      </c>
      <c r="G56" s="1770" t="s">
        <v>1865</v>
      </c>
      <c r="H56" s="1770"/>
      <c r="I56" s="1770"/>
      <c r="J56" s="1771"/>
      <c r="K56" s="1771">
        <v>2</v>
      </c>
      <c r="L56" s="1772">
        <v>3</v>
      </c>
      <c r="M56" s="1773">
        <f t="shared" si="0"/>
        <v>7500</v>
      </c>
      <c r="N56" s="1771">
        <v>0</v>
      </c>
      <c r="O56" s="1772">
        <v>0</v>
      </c>
      <c r="P56" s="1773">
        <f t="shared" si="1"/>
        <v>0</v>
      </c>
      <c r="Q56" s="1774"/>
      <c r="R56" s="1774"/>
      <c r="S56" s="1774"/>
      <c r="T56" s="1774"/>
      <c r="U56" s="1774"/>
      <c r="V56" s="1774"/>
      <c r="W56" s="1774"/>
      <c r="X56" s="1774"/>
      <c r="Y56" s="1774"/>
      <c r="Z56" s="1774"/>
      <c r="AA56" s="1774"/>
      <c r="AB56" s="1774"/>
      <c r="AC56" s="1774"/>
      <c r="AD56" s="1856"/>
      <c r="AE56" s="1857"/>
      <c r="AF56" s="1858"/>
      <c r="AG56" s="1858"/>
      <c r="AH56" s="1858"/>
      <c r="AI56" s="1859"/>
      <c r="AJ56" s="1859"/>
      <c r="AK56" s="1859"/>
      <c r="AL56" s="1859"/>
      <c r="AM56" s="1858"/>
      <c r="AN56" s="1858"/>
      <c r="AO56" s="1858"/>
      <c r="AP56" s="1858"/>
      <c r="AQ56" s="1859"/>
      <c r="AR56" s="1859"/>
      <c r="AS56" s="1859"/>
      <c r="AT56" s="1859"/>
    </row>
    <row r="57" spans="1:46" s="1775" customFormat="1" ht="12" customHeight="1" x14ac:dyDescent="0.2">
      <c r="A57" s="1770" t="s">
        <v>459</v>
      </c>
      <c r="B57" s="1770" t="s">
        <v>1708</v>
      </c>
      <c r="C57" s="541" t="s">
        <v>1709</v>
      </c>
      <c r="D57" s="1770" t="s">
        <v>1866</v>
      </c>
      <c r="E57" s="1952">
        <v>7000</v>
      </c>
      <c r="F57" s="1771" t="s">
        <v>1867</v>
      </c>
      <c r="G57" s="1770" t="s">
        <v>1868</v>
      </c>
      <c r="H57" s="1770" t="s">
        <v>1722</v>
      </c>
      <c r="I57" s="1770" t="s">
        <v>1723</v>
      </c>
      <c r="J57" s="1771" t="s">
        <v>1715</v>
      </c>
      <c r="K57" s="1771">
        <v>3</v>
      </c>
      <c r="L57" s="1772">
        <v>10</v>
      </c>
      <c r="M57" s="1773">
        <f t="shared" si="0"/>
        <v>70000</v>
      </c>
      <c r="N57" s="1771">
        <v>3</v>
      </c>
      <c r="O57" s="1772">
        <v>6</v>
      </c>
      <c r="P57" s="1773">
        <f t="shared" si="1"/>
        <v>42000</v>
      </c>
      <c r="Q57" s="1774"/>
      <c r="R57" s="1774"/>
      <c r="S57" s="1774"/>
      <c r="T57" s="1774"/>
      <c r="U57" s="1774"/>
      <c r="V57" s="1774"/>
      <c r="W57" s="1774"/>
      <c r="X57" s="1774"/>
      <c r="Y57" s="1774"/>
      <c r="Z57" s="1774"/>
      <c r="AA57" s="1774"/>
      <c r="AB57" s="1774"/>
      <c r="AC57" s="1774"/>
      <c r="AD57" s="1856"/>
      <c r="AE57" s="1857"/>
      <c r="AF57" s="1858"/>
      <c r="AG57" s="1858"/>
      <c r="AH57" s="1858"/>
      <c r="AI57" s="1859"/>
      <c r="AJ57" s="1859"/>
      <c r="AK57" s="1859"/>
      <c r="AL57" s="1859"/>
      <c r="AM57" s="1858"/>
      <c r="AN57" s="1858"/>
      <c r="AO57" s="1858"/>
      <c r="AP57" s="1858"/>
      <c r="AQ57" s="1859"/>
      <c r="AR57" s="1859"/>
      <c r="AS57" s="1859"/>
      <c r="AT57" s="1859"/>
    </row>
    <row r="58" spans="1:46" s="1775" customFormat="1" ht="12" customHeight="1" x14ac:dyDescent="0.2">
      <c r="A58" s="1770" t="s">
        <v>459</v>
      </c>
      <c r="B58" s="1770" t="s">
        <v>1708</v>
      </c>
      <c r="C58" s="541" t="s">
        <v>1709</v>
      </c>
      <c r="D58" s="1770" t="s">
        <v>1869</v>
      </c>
      <c r="E58" s="1952">
        <v>5000</v>
      </c>
      <c r="F58" s="1771" t="s">
        <v>1867</v>
      </c>
      <c r="G58" s="1770" t="s">
        <v>1868</v>
      </c>
      <c r="H58" s="1770" t="s">
        <v>1722</v>
      </c>
      <c r="I58" s="1770" t="s">
        <v>1723</v>
      </c>
      <c r="J58" s="1771" t="s">
        <v>1715</v>
      </c>
      <c r="K58" s="1771">
        <v>2</v>
      </c>
      <c r="L58" s="1772">
        <v>2</v>
      </c>
      <c r="M58" s="1773">
        <f t="shared" si="0"/>
        <v>10000</v>
      </c>
      <c r="N58" s="1771">
        <v>0</v>
      </c>
      <c r="O58" s="1772">
        <v>0</v>
      </c>
      <c r="P58" s="1773">
        <f t="shared" si="1"/>
        <v>0</v>
      </c>
      <c r="Q58" s="1774"/>
      <c r="R58" s="1774"/>
      <c r="S58" s="1774"/>
      <c r="T58" s="1774"/>
      <c r="U58" s="1774"/>
      <c r="V58" s="1774"/>
      <c r="W58" s="1774"/>
      <c r="X58" s="1774"/>
      <c r="Y58" s="1774"/>
      <c r="Z58" s="1774"/>
      <c r="AA58" s="1774"/>
      <c r="AB58" s="1774"/>
      <c r="AC58" s="1774"/>
      <c r="AD58" s="1856"/>
      <c r="AE58" s="1857"/>
      <c r="AF58" s="1858"/>
      <c r="AG58" s="1858"/>
      <c r="AH58" s="1858"/>
      <c r="AI58" s="1859"/>
      <c r="AJ58" s="1859"/>
      <c r="AK58" s="1859"/>
      <c r="AL58" s="1859"/>
      <c r="AM58" s="1858"/>
      <c r="AN58" s="1858"/>
      <c r="AO58" s="1858"/>
      <c r="AP58" s="1858"/>
      <c r="AQ58" s="1859"/>
      <c r="AR58" s="1859"/>
      <c r="AS58" s="1859"/>
      <c r="AT58" s="1859"/>
    </row>
    <row r="59" spans="1:46" s="1775" customFormat="1" ht="12" customHeight="1" x14ac:dyDescent="0.2">
      <c r="A59" s="1770" t="s">
        <v>459</v>
      </c>
      <c r="B59" s="1770" t="s">
        <v>1708</v>
      </c>
      <c r="C59" s="541" t="s">
        <v>1709</v>
      </c>
      <c r="D59" s="1770" t="s">
        <v>1870</v>
      </c>
      <c r="E59" s="1952">
        <v>5500</v>
      </c>
      <c r="F59" s="1771" t="s">
        <v>1871</v>
      </c>
      <c r="G59" s="1770" t="s">
        <v>1872</v>
      </c>
      <c r="H59" s="1770"/>
      <c r="I59" s="1770"/>
      <c r="J59" s="1771"/>
      <c r="K59" s="1771">
        <v>3</v>
      </c>
      <c r="L59" s="1772">
        <v>5</v>
      </c>
      <c r="M59" s="1773">
        <f t="shared" si="0"/>
        <v>27500</v>
      </c>
      <c r="N59" s="1771">
        <v>0</v>
      </c>
      <c r="O59" s="1772">
        <v>0</v>
      </c>
      <c r="P59" s="1773">
        <f t="shared" si="1"/>
        <v>0</v>
      </c>
      <c r="Q59" s="1774"/>
      <c r="R59" s="1774"/>
      <c r="S59" s="1774"/>
      <c r="T59" s="1774"/>
      <c r="U59" s="1774"/>
      <c r="V59" s="1774"/>
      <c r="W59" s="1774"/>
      <c r="X59" s="1774"/>
      <c r="Y59" s="1774"/>
      <c r="Z59" s="1774"/>
      <c r="AA59" s="1774"/>
      <c r="AB59" s="1774"/>
      <c r="AC59" s="1774"/>
      <c r="AD59" s="1856"/>
      <c r="AE59" s="1857"/>
      <c r="AF59" s="1858"/>
      <c r="AG59" s="1858"/>
      <c r="AH59" s="1858"/>
      <c r="AI59" s="1859"/>
      <c r="AJ59" s="1859"/>
      <c r="AK59" s="1859"/>
      <c r="AL59" s="1859"/>
      <c r="AM59" s="1858"/>
      <c r="AN59" s="1858"/>
      <c r="AO59" s="1858"/>
      <c r="AP59" s="1858"/>
      <c r="AQ59" s="1859"/>
      <c r="AR59" s="1859"/>
      <c r="AS59" s="1859"/>
      <c r="AT59" s="1859"/>
    </row>
    <row r="60" spans="1:46" s="1775" customFormat="1" ht="12" customHeight="1" x14ac:dyDescent="0.2">
      <c r="A60" s="1770" t="s">
        <v>459</v>
      </c>
      <c r="B60" s="1770" t="s">
        <v>1708</v>
      </c>
      <c r="C60" s="541" t="s">
        <v>1709</v>
      </c>
      <c r="D60" s="1770" t="s">
        <v>1774</v>
      </c>
      <c r="E60" s="1952">
        <v>13000</v>
      </c>
      <c r="F60" s="1771" t="s">
        <v>1873</v>
      </c>
      <c r="G60" s="1770" t="s">
        <v>1874</v>
      </c>
      <c r="H60" s="1770"/>
      <c r="I60" s="1770"/>
      <c r="J60" s="1771"/>
      <c r="K60" s="1771">
        <v>0</v>
      </c>
      <c r="L60" s="1772">
        <v>3</v>
      </c>
      <c r="M60" s="1773">
        <f t="shared" si="0"/>
        <v>39000</v>
      </c>
      <c r="N60" s="1771">
        <v>0</v>
      </c>
      <c r="O60" s="1772">
        <v>0</v>
      </c>
      <c r="P60" s="1773">
        <f t="shared" si="1"/>
        <v>0</v>
      </c>
      <c r="Q60" s="1774"/>
      <c r="R60" s="1774"/>
      <c r="S60" s="1774"/>
      <c r="T60" s="1774"/>
      <c r="U60" s="1774"/>
      <c r="V60" s="1774"/>
      <c r="W60" s="1774"/>
      <c r="X60" s="1774"/>
      <c r="Y60" s="1774"/>
      <c r="Z60" s="1774"/>
      <c r="AA60" s="1774"/>
      <c r="AB60" s="1774"/>
      <c r="AC60" s="1774"/>
      <c r="AD60" s="1856"/>
      <c r="AE60" s="1857"/>
      <c r="AF60" s="1858"/>
      <c r="AG60" s="1858"/>
      <c r="AH60" s="1858"/>
      <c r="AI60" s="1859"/>
      <c r="AJ60" s="1859"/>
      <c r="AK60" s="1859"/>
      <c r="AL60" s="1859"/>
      <c r="AM60" s="1858"/>
      <c r="AN60" s="1858"/>
      <c r="AO60" s="1858"/>
      <c r="AP60" s="1858"/>
      <c r="AQ60" s="1859"/>
      <c r="AR60" s="1859"/>
      <c r="AS60" s="1859"/>
      <c r="AT60" s="1859"/>
    </row>
    <row r="61" spans="1:46" s="1775" customFormat="1" ht="12" customHeight="1" x14ac:dyDescent="0.2">
      <c r="A61" s="1770" t="s">
        <v>459</v>
      </c>
      <c r="B61" s="1770" t="s">
        <v>1708</v>
      </c>
      <c r="C61" s="541" t="s">
        <v>1709</v>
      </c>
      <c r="D61" s="1770" t="s">
        <v>1875</v>
      </c>
      <c r="E61" s="1952">
        <v>6500</v>
      </c>
      <c r="F61" s="1771" t="s">
        <v>1876</v>
      </c>
      <c r="G61" s="1770" t="s">
        <v>1877</v>
      </c>
      <c r="H61" s="1770" t="s">
        <v>1878</v>
      </c>
      <c r="I61" s="1770" t="s">
        <v>1714</v>
      </c>
      <c r="J61" s="1771" t="s">
        <v>1715</v>
      </c>
      <c r="K61" s="1771">
        <v>7</v>
      </c>
      <c r="L61" s="1772">
        <v>12</v>
      </c>
      <c r="M61" s="1773">
        <f t="shared" si="0"/>
        <v>78000</v>
      </c>
      <c r="N61" s="1771">
        <v>2</v>
      </c>
      <c r="O61" s="1772">
        <v>6</v>
      </c>
      <c r="P61" s="1773">
        <f t="shared" si="1"/>
        <v>39000</v>
      </c>
      <c r="Q61" s="1774"/>
      <c r="R61" s="1774"/>
      <c r="S61" s="1774"/>
      <c r="T61" s="1774"/>
      <c r="U61" s="1774"/>
      <c r="V61" s="1774"/>
      <c r="W61" s="1774"/>
      <c r="X61" s="1774"/>
      <c r="Y61" s="1774"/>
      <c r="Z61" s="1774"/>
      <c r="AA61" s="1774"/>
      <c r="AB61" s="1774"/>
      <c r="AC61" s="1774"/>
      <c r="AD61" s="1856"/>
      <c r="AE61" s="1857"/>
      <c r="AF61" s="1858"/>
      <c r="AG61" s="1858"/>
      <c r="AH61" s="1858"/>
      <c r="AI61" s="1859"/>
      <c r="AJ61" s="1859"/>
      <c r="AK61" s="1859"/>
      <c r="AL61" s="1859"/>
      <c r="AM61" s="1858"/>
      <c r="AN61" s="1858"/>
      <c r="AO61" s="1858"/>
      <c r="AP61" s="1858"/>
      <c r="AQ61" s="1859"/>
      <c r="AR61" s="1859"/>
      <c r="AS61" s="1859"/>
      <c r="AT61" s="1859"/>
    </row>
    <row r="62" spans="1:46" s="1775" customFormat="1" ht="12" customHeight="1" x14ac:dyDescent="0.2">
      <c r="A62" s="1770" t="s">
        <v>459</v>
      </c>
      <c r="B62" s="1770" t="s">
        <v>1708</v>
      </c>
      <c r="C62" s="541" t="s">
        <v>1709</v>
      </c>
      <c r="D62" s="1770" t="s">
        <v>1879</v>
      </c>
      <c r="E62" s="1952">
        <v>12000</v>
      </c>
      <c r="F62" s="1771" t="s">
        <v>1880</v>
      </c>
      <c r="G62" s="1770" t="s">
        <v>1881</v>
      </c>
      <c r="H62" s="1770"/>
      <c r="I62" s="1770"/>
      <c r="J62" s="1771"/>
      <c r="K62" s="1771">
        <v>2</v>
      </c>
      <c r="L62" s="1772">
        <v>5</v>
      </c>
      <c r="M62" s="1773">
        <f t="shared" si="0"/>
        <v>60000</v>
      </c>
      <c r="N62" s="1771">
        <v>2</v>
      </c>
      <c r="O62" s="1772">
        <v>6</v>
      </c>
      <c r="P62" s="1773">
        <f t="shared" si="1"/>
        <v>72000</v>
      </c>
      <c r="Q62" s="1774"/>
      <c r="R62" s="1774"/>
      <c r="S62" s="1774"/>
      <c r="T62" s="1774"/>
      <c r="U62" s="1774"/>
      <c r="V62" s="1774"/>
      <c r="W62" s="1774"/>
      <c r="X62" s="1774"/>
      <c r="Y62" s="1774"/>
      <c r="Z62" s="1774"/>
      <c r="AA62" s="1774"/>
      <c r="AB62" s="1774"/>
      <c r="AC62" s="1774"/>
      <c r="AD62" s="1856"/>
      <c r="AE62" s="1857"/>
      <c r="AF62" s="1858"/>
      <c r="AG62" s="1858"/>
      <c r="AH62" s="1858"/>
      <c r="AI62" s="1859"/>
      <c r="AJ62" s="1859"/>
      <c r="AK62" s="1859"/>
      <c r="AL62" s="1859"/>
      <c r="AM62" s="1858"/>
      <c r="AN62" s="1858"/>
      <c r="AO62" s="1858"/>
      <c r="AP62" s="1858"/>
      <c r="AQ62" s="1859"/>
      <c r="AR62" s="1859"/>
      <c r="AS62" s="1859"/>
      <c r="AT62" s="1859"/>
    </row>
    <row r="63" spans="1:46" s="1775" customFormat="1" ht="12" customHeight="1" x14ac:dyDescent="0.2">
      <c r="A63" s="1770" t="s">
        <v>459</v>
      </c>
      <c r="B63" s="1770" t="s">
        <v>1708</v>
      </c>
      <c r="C63" s="541" t="s">
        <v>1709</v>
      </c>
      <c r="D63" s="1770" t="s">
        <v>1882</v>
      </c>
      <c r="E63" s="1952">
        <v>2400</v>
      </c>
      <c r="F63" s="1771" t="s">
        <v>1883</v>
      </c>
      <c r="G63" s="1770" t="s">
        <v>1884</v>
      </c>
      <c r="H63" s="1770"/>
      <c r="I63" s="1770"/>
      <c r="J63" s="1771"/>
      <c r="K63" s="1771">
        <v>6</v>
      </c>
      <c r="L63" s="1772">
        <v>12</v>
      </c>
      <c r="M63" s="1773">
        <f t="shared" si="0"/>
        <v>28800</v>
      </c>
      <c r="N63" s="1771">
        <v>4</v>
      </c>
      <c r="O63" s="1772">
        <v>6</v>
      </c>
      <c r="P63" s="1773">
        <f t="shared" si="1"/>
        <v>14400</v>
      </c>
      <c r="Q63" s="1774"/>
      <c r="R63" s="1774"/>
      <c r="S63" s="1774"/>
      <c r="T63" s="1774"/>
      <c r="U63" s="1774"/>
      <c r="V63" s="1774"/>
      <c r="W63" s="1774"/>
      <c r="X63" s="1774"/>
      <c r="Y63" s="1774"/>
      <c r="Z63" s="1774"/>
      <c r="AA63" s="1774"/>
      <c r="AB63" s="1774"/>
      <c r="AC63" s="1774"/>
      <c r="AD63" s="1856"/>
      <c r="AE63" s="1857"/>
      <c r="AF63" s="1858"/>
      <c r="AG63" s="1858"/>
      <c r="AH63" s="1858"/>
      <c r="AI63" s="1859"/>
      <c r="AJ63" s="1859"/>
      <c r="AK63" s="1859"/>
      <c r="AL63" s="1859"/>
      <c r="AM63" s="1858"/>
      <c r="AN63" s="1858"/>
      <c r="AO63" s="1858"/>
      <c r="AP63" s="1858"/>
      <c r="AQ63" s="1859"/>
      <c r="AR63" s="1859"/>
      <c r="AS63" s="1859"/>
      <c r="AT63" s="1859"/>
    </row>
    <row r="64" spans="1:46" s="1775" customFormat="1" ht="12" customHeight="1" x14ac:dyDescent="0.2">
      <c r="A64" s="1770" t="s">
        <v>459</v>
      </c>
      <c r="B64" s="1770" t="s">
        <v>1708</v>
      </c>
      <c r="C64" s="541" t="s">
        <v>1709</v>
      </c>
      <c r="D64" s="1770" t="s">
        <v>1855</v>
      </c>
      <c r="E64" s="1952">
        <v>15600</v>
      </c>
      <c r="F64" s="1771" t="s">
        <v>1885</v>
      </c>
      <c r="G64" s="1770" t="s">
        <v>1886</v>
      </c>
      <c r="H64" s="1770"/>
      <c r="I64" s="1770"/>
      <c r="J64" s="1771"/>
      <c r="K64" s="1771">
        <v>0</v>
      </c>
      <c r="L64" s="1772">
        <v>8</v>
      </c>
      <c r="M64" s="1773">
        <f t="shared" si="0"/>
        <v>124800</v>
      </c>
      <c r="N64" s="1771">
        <v>0</v>
      </c>
      <c r="O64" s="1772">
        <v>0</v>
      </c>
      <c r="P64" s="1773">
        <f t="shared" si="1"/>
        <v>0</v>
      </c>
      <c r="Q64" s="1774"/>
      <c r="R64" s="1774"/>
      <c r="S64" s="1774"/>
      <c r="T64" s="1774"/>
      <c r="U64" s="1774"/>
      <c r="V64" s="1774"/>
      <c r="W64" s="1774"/>
      <c r="X64" s="1774"/>
      <c r="Y64" s="1774"/>
      <c r="Z64" s="1774"/>
      <c r="AA64" s="1774"/>
      <c r="AB64" s="1774"/>
      <c r="AC64" s="1774"/>
      <c r="AD64" s="1856"/>
      <c r="AE64" s="1857"/>
      <c r="AF64" s="1858"/>
      <c r="AG64" s="1858"/>
      <c r="AH64" s="1858"/>
      <c r="AI64" s="1859"/>
      <c r="AJ64" s="1859"/>
      <c r="AK64" s="1859"/>
      <c r="AL64" s="1859"/>
      <c r="AM64" s="1858"/>
      <c r="AN64" s="1858"/>
      <c r="AO64" s="1858"/>
      <c r="AP64" s="1858"/>
      <c r="AQ64" s="1859"/>
      <c r="AR64" s="1859"/>
      <c r="AS64" s="1859"/>
      <c r="AT64" s="1859"/>
    </row>
    <row r="65" spans="1:46" s="1775" customFormat="1" ht="12" customHeight="1" x14ac:dyDescent="0.2">
      <c r="A65" s="1770" t="s">
        <v>459</v>
      </c>
      <c r="B65" s="1770" t="s">
        <v>1708</v>
      </c>
      <c r="C65" s="541" t="s">
        <v>1709</v>
      </c>
      <c r="D65" s="1770" t="s">
        <v>1863</v>
      </c>
      <c r="E65" s="1952">
        <v>3000</v>
      </c>
      <c r="F65" s="1771" t="s">
        <v>1887</v>
      </c>
      <c r="G65" s="1770" t="s">
        <v>1888</v>
      </c>
      <c r="H65" s="1770"/>
      <c r="I65" s="1770"/>
      <c r="J65" s="1771"/>
      <c r="K65" s="1771">
        <v>2</v>
      </c>
      <c r="L65" s="1772">
        <v>10</v>
      </c>
      <c r="M65" s="1773">
        <f t="shared" si="0"/>
        <v>30000</v>
      </c>
      <c r="N65" s="1771">
        <v>0</v>
      </c>
      <c r="O65" s="1772">
        <v>0</v>
      </c>
      <c r="P65" s="1773">
        <f t="shared" si="1"/>
        <v>0</v>
      </c>
      <c r="Q65" s="1774"/>
      <c r="R65" s="1774"/>
      <c r="S65" s="1774"/>
      <c r="T65" s="1774"/>
      <c r="U65" s="1774"/>
      <c r="V65" s="1774"/>
      <c r="W65" s="1774"/>
      <c r="X65" s="1774"/>
      <c r="Y65" s="1774"/>
      <c r="Z65" s="1774"/>
      <c r="AA65" s="1774"/>
      <c r="AB65" s="1774"/>
      <c r="AC65" s="1774"/>
      <c r="AD65" s="1856"/>
      <c r="AE65" s="1857"/>
      <c r="AF65" s="1858"/>
      <c r="AG65" s="1858"/>
      <c r="AH65" s="1858"/>
      <c r="AI65" s="1859"/>
      <c r="AJ65" s="1859"/>
      <c r="AK65" s="1859"/>
      <c r="AL65" s="1859"/>
      <c r="AM65" s="1858"/>
      <c r="AN65" s="1858"/>
      <c r="AO65" s="1858"/>
      <c r="AP65" s="1858"/>
      <c r="AQ65" s="1859"/>
      <c r="AR65" s="1859"/>
      <c r="AS65" s="1859"/>
      <c r="AT65" s="1859"/>
    </row>
    <row r="66" spans="1:46" s="1775" customFormat="1" ht="12" customHeight="1" x14ac:dyDescent="0.2">
      <c r="A66" s="1770" t="s">
        <v>459</v>
      </c>
      <c r="B66" s="1770" t="s">
        <v>1708</v>
      </c>
      <c r="C66" s="541" t="s">
        <v>1709</v>
      </c>
      <c r="D66" s="1770" t="s">
        <v>1889</v>
      </c>
      <c r="E66" s="1952">
        <v>7000</v>
      </c>
      <c r="F66" s="1771" t="s">
        <v>1890</v>
      </c>
      <c r="G66" s="1770" t="s">
        <v>1891</v>
      </c>
      <c r="H66" s="1770" t="s">
        <v>1713</v>
      </c>
      <c r="I66" s="1770" t="s">
        <v>1744</v>
      </c>
      <c r="J66" s="1771" t="s">
        <v>1715</v>
      </c>
      <c r="K66" s="1771">
        <v>4</v>
      </c>
      <c r="L66" s="1772">
        <v>12</v>
      </c>
      <c r="M66" s="1773">
        <f t="shared" si="0"/>
        <v>84000</v>
      </c>
      <c r="N66" s="1771">
        <v>2</v>
      </c>
      <c r="O66" s="1772">
        <v>6</v>
      </c>
      <c r="P66" s="1773">
        <f t="shared" si="1"/>
        <v>42000</v>
      </c>
      <c r="Q66" s="1774"/>
      <c r="R66" s="1774"/>
      <c r="S66" s="1774"/>
      <c r="T66" s="1774"/>
      <c r="U66" s="1774"/>
      <c r="V66" s="1774"/>
      <c r="W66" s="1774"/>
      <c r="X66" s="1774"/>
      <c r="Y66" s="1774"/>
      <c r="Z66" s="1774"/>
      <c r="AA66" s="1774"/>
      <c r="AB66" s="1774"/>
      <c r="AC66" s="1774"/>
      <c r="AD66" s="1856"/>
      <c r="AE66" s="1857"/>
      <c r="AF66" s="1858"/>
      <c r="AG66" s="1858"/>
      <c r="AH66" s="1858"/>
      <c r="AI66" s="1859"/>
      <c r="AJ66" s="1859"/>
      <c r="AK66" s="1859"/>
      <c r="AL66" s="1859"/>
      <c r="AM66" s="1858"/>
      <c r="AN66" s="1858"/>
      <c r="AO66" s="1858"/>
      <c r="AP66" s="1858"/>
      <c r="AQ66" s="1859"/>
      <c r="AR66" s="1859"/>
      <c r="AS66" s="1859"/>
      <c r="AT66" s="1859"/>
    </row>
    <row r="67" spans="1:46" s="1775" customFormat="1" ht="12" customHeight="1" x14ac:dyDescent="0.2">
      <c r="A67" s="1770" t="s">
        <v>459</v>
      </c>
      <c r="B67" s="1770" t="s">
        <v>1708</v>
      </c>
      <c r="C67" s="541" t="s">
        <v>1709</v>
      </c>
      <c r="D67" s="1770" t="s">
        <v>1745</v>
      </c>
      <c r="E67" s="1952">
        <v>4500</v>
      </c>
      <c r="F67" s="1771" t="s">
        <v>1892</v>
      </c>
      <c r="G67" s="1770" t="s">
        <v>1893</v>
      </c>
      <c r="H67" s="1770" t="s">
        <v>1713</v>
      </c>
      <c r="I67" s="1770" t="s">
        <v>1714</v>
      </c>
      <c r="J67" s="1771" t="s">
        <v>1715</v>
      </c>
      <c r="K67" s="1771">
        <v>2</v>
      </c>
      <c r="L67" s="1772">
        <v>6</v>
      </c>
      <c r="M67" s="1773">
        <f t="shared" si="0"/>
        <v>27000</v>
      </c>
      <c r="N67" s="1771">
        <v>2</v>
      </c>
      <c r="O67" s="1772">
        <v>6</v>
      </c>
      <c r="P67" s="1773">
        <f t="shared" si="1"/>
        <v>27000</v>
      </c>
      <c r="Q67" s="1774"/>
      <c r="R67" s="1774"/>
      <c r="S67" s="1774"/>
      <c r="T67" s="1774"/>
      <c r="U67" s="1774"/>
      <c r="V67" s="1774"/>
      <c r="W67" s="1774"/>
      <c r="X67" s="1774"/>
      <c r="Y67" s="1774"/>
      <c r="Z67" s="1774"/>
      <c r="AA67" s="1774"/>
      <c r="AB67" s="1774"/>
      <c r="AC67" s="1774"/>
      <c r="AD67" s="1856"/>
      <c r="AE67" s="1857"/>
      <c r="AF67" s="1858"/>
      <c r="AG67" s="1858"/>
      <c r="AH67" s="1858"/>
      <c r="AI67" s="1859"/>
      <c r="AJ67" s="1859"/>
      <c r="AK67" s="1859"/>
      <c r="AL67" s="1859"/>
      <c r="AM67" s="1858"/>
      <c r="AN67" s="1858"/>
      <c r="AO67" s="1858"/>
      <c r="AP67" s="1858"/>
      <c r="AQ67" s="1859"/>
      <c r="AR67" s="1859"/>
      <c r="AS67" s="1859"/>
      <c r="AT67" s="1859"/>
    </row>
    <row r="68" spans="1:46" s="1775" customFormat="1" ht="12" customHeight="1" x14ac:dyDescent="0.2">
      <c r="A68" s="1770" t="s">
        <v>459</v>
      </c>
      <c r="B68" s="1770" t="s">
        <v>1708</v>
      </c>
      <c r="C68" s="541" t="s">
        <v>1709</v>
      </c>
      <c r="D68" s="1770" t="s">
        <v>1839</v>
      </c>
      <c r="E68" s="1952">
        <v>3500</v>
      </c>
      <c r="F68" s="1771" t="s">
        <v>1892</v>
      </c>
      <c r="G68" s="1770" t="s">
        <v>1893</v>
      </c>
      <c r="H68" s="1770" t="s">
        <v>1713</v>
      </c>
      <c r="I68" s="1770" t="s">
        <v>1714</v>
      </c>
      <c r="J68" s="1771" t="s">
        <v>1715</v>
      </c>
      <c r="K68" s="1771">
        <v>4</v>
      </c>
      <c r="L68" s="1772">
        <v>7</v>
      </c>
      <c r="M68" s="1773">
        <f t="shared" si="0"/>
        <v>24500</v>
      </c>
      <c r="N68" s="1771">
        <v>0</v>
      </c>
      <c r="O68" s="1772">
        <v>0</v>
      </c>
      <c r="P68" s="1773">
        <f t="shared" si="1"/>
        <v>0</v>
      </c>
      <c r="Q68" s="1774"/>
      <c r="R68" s="1774"/>
      <c r="S68" s="1774"/>
      <c r="T68" s="1774"/>
      <c r="U68" s="1774"/>
      <c r="V68" s="1774"/>
      <c r="W68" s="1774"/>
      <c r="X68" s="1774"/>
      <c r="Y68" s="1774"/>
      <c r="Z68" s="1774"/>
      <c r="AA68" s="1774"/>
      <c r="AB68" s="1774"/>
      <c r="AC68" s="1774"/>
      <c r="AD68" s="1856"/>
      <c r="AE68" s="1857"/>
      <c r="AF68" s="1858"/>
      <c r="AG68" s="1858"/>
      <c r="AH68" s="1858"/>
      <c r="AI68" s="1859"/>
      <c r="AJ68" s="1859"/>
      <c r="AK68" s="1859"/>
      <c r="AL68" s="1859"/>
      <c r="AM68" s="1858"/>
      <c r="AN68" s="1858"/>
      <c r="AO68" s="1858"/>
      <c r="AP68" s="1858"/>
      <c r="AQ68" s="1859"/>
      <c r="AR68" s="1859"/>
      <c r="AS68" s="1859"/>
      <c r="AT68" s="1859"/>
    </row>
    <row r="69" spans="1:46" s="1775" customFormat="1" ht="12" customHeight="1" x14ac:dyDescent="0.2">
      <c r="A69" s="1770" t="s">
        <v>459</v>
      </c>
      <c r="B69" s="1770" t="s">
        <v>1708</v>
      </c>
      <c r="C69" s="541" t="s">
        <v>1709</v>
      </c>
      <c r="D69" s="1770" t="s">
        <v>1894</v>
      </c>
      <c r="E69" s="1952">
        <v>8000</v>
      </c>
      <c r="F69" s="1771" t="s">
        <v>1895</v>
      </c>
      <c r="G69" s="1770" t="s">
        <v>1896</v>
      </c>
      <c r="H69" s="1770"/>
      <c r="I69" s="1770"/>
      <c r="J69" s="1771"/>
      <c r="K69" s="1771">
        <v>4</v>
      </c>
      <c r="L69" s="1772">
        <v>6</v>
      </c>
      <c r="M69" s="1773">
        <f t="shared" si="0"/>
        <v>48000</v>
      </c>
      <c r="N69" s="1771">
        <v>0</v>
      </c>
      <c r="O69" s="1772">
        <v>0</v>
      </c>
      <c r="P69" s="1773">
        <f t="shared" si="1"/>
        <v>0</v>
      </c>
      <c r="Q69" s="1774"/>
      <c r="R69" s="1774"/>
      <c r="S69" s="1774"/>
      <c r="T69" s="1774"/>
      <c r="U69" s="1774"/>
      <c r="V69" s="1774"/>
      <c r="W69" s="1774"/>
      <c r="X69" s="1774"/>
      <c r="Y69" s="1774"/>
      <c r="Z69" s="1774"/>
      <c r="AA69" s="1774"/>
      <c r="AB69" s="1774"/>
      <c r="AC69" s="1774"/>
      <c r="AD69" s="1856"/>
      <c r="AE69" s="1857"/>
      <c r="AF69" s="1858"/>
      <c r="AG69" s="1858"/>
      <c r="AH69" s="1858"/>
      <c r="AI69" s="1859"/>
      <c r="AJ69" s="1859"/>
      <c r="AK69" s="1859"/>
      <c r="AL69" s="1859"/>
      <c r="AM69" s="1858"/>
      <c r="AN69" s="1858"/>
      <c r="AO69" s="1858"/>
      <c r="AP69" s="1858"/>
      <c r="AQ69" s="1859"/>
      <c r="AR69" s="1859"/>
      <c r="AS69" s="1859"/>
      <c r="AT69" s="1859"/>
    </row>
    <row r="70" spans="1:46" s="1775" customFormat="1" ht="12" customHeight="1" x14ac:dyDescent="0.2">
      <c r="A70" s="1770" t="s">
        <v>459</v>
      </c>
      <c r="B70" s="1770" t="s">
        <v>1708</v>
      </c>
      <c r="C70" s="541" t="s">
        <v>1709</v>
      </c>
      <c r="D70" s="1770" t="s">
        <v>1753</v>
      </c>
      <c r="E70" s="1952">
        <v>5000</v>
      </c>
      <c r="F70" s="1771" t="s">
        <v>1897</v>
      </c>
      <c r="G70" s="1770" t="s">
        <v>1898</v>
      </c>
      <c r="H70" s="1770" t="s">
        <v>1713</v>
      </c>
      <c r="I70" s="1770" t="s">
        <v>1714</v>
      </c>
      <c r="J70" s="1771" t="s">
        <v>1715</v>
      </c>
      <c r="K70" s="1771">
        <v>4</v>
      </c>
      <c r="L70" s="1772">
        <v>12</v>
      </c>
      <c r="M70" s="1773">
        <f t="shared" ref="M70:M133" si="2">E70*L70</f>
        <v>60000</v>
      </c>
      <c r="N70" s="1771">
        <v>3</v>
      </c>
      <c r="O70" s="1772">
        <v>6</v>
      </c>
      <c r="P70" s="1773">
        <f t="shared" ref="P70:P133" si="3">E70*O70</f>
        <v>30000</v>
      </c>
      <c r="Q70" s="1774"/>
      <c r="R70" s="1774"/>
      <c r="S70" s="1774"/>
      <c r="T70" s="1774"/>
      <c r="U70" s="1774"/>
      <c r="V70" s="1774"/>
      <c r="W70" s="1774"/>
      <c r="X70" s="1774"/>
      <c r="Y70" s="1774"/>
      <c r="Z70" s="1774"/>
      <c r="AA70" s="1774"/>
      <c r="AB70" s="1774"/>
      <c r="AC70" s="1774"/>
      <c r="AD70" s="1856"/>
      <c r="AE70" s="1857"/>
      <c r="AF70" s="1858"/>
      <c r="AG70" s="1858"/>
      <c r="AH70" s="1858"/>
      <c r="AI70" s="1859"/>
      <c r="AJ70" s="1859"/>
      <c r="AK70" s="1859"/>
      <c r="AL70" s="1859"/>
      <c r="AM70" s="1858"/>
      <c r="AN70" s="1858"/>
      <c r="AO70" s="1858"/>
      <c r="AP70" s="1858"/>
      <c r="AQ70" s="1859"/>
      <c r="AR70" s="1859"/>
      <c r="AS70" s="1859"/>
      <c r="AT70" s="1859"/>
    </row>
    <row r="71" spans="1:46" s="1775" customFormat="1" ht="12" customHeight="1" x14ac:dyDescent="0.2">
      <c r="A71" s="1770" t="s">
        <v>459</v>
      </c>
      <c r="B71" s="1770" t="s">
        <v>1708</v>
      </c>
      <c r="C71" s="541" t="s">
        <v>1709</v>
      </c>
      <c r="D71" s="1770" t="s">
        <v>1899</v>
      </c>
      <c r="E71" s="1952">
        <v>3500</v>
      </c>
      <c r="F71" s="1771" t="s">
        <v>1900</v>
      </c>
      <c r="G71" s="1770" t="s">
        <v>1901</v>
      </c>
      <c r="H71" s="1770" t="s">
        <v>1713</v>
      </c>
      <c r="I71" s="1770" t="s">
        <v>1714</v>
      </c>
      <c r="J71" s="1771" t="s">
        <v>1715</v>
      </c>
      <c r="K71" s="1771">
        <v>1</v>
      </c>
      <c r="L71" s="1772">
        <v>3</v>
      </c>
      <c r="M71" s="1773">
        <f t="shared" si="2"/>
        <v>10500</v>
      </c>
      <c r="N71" s="1771">
        <v>2</v>
      </c>
      <c r="O71" s="1772">
        <v>6</v>
      </c>
      <c r="P71" s="1773">
        <f t="shared" si="3"/>
        <v>21000</v>
      </c>
      <c r="Q71" s="1774"/>
      <c r="R71" s="1774"/>
      <c r="S71" s="1774"/>
      <c r="T71" s="1774"/>
      <c r="U71" s="1774"/>
      <c r="V71" s="1774"/>
      <c r="W71" s="1774"/>
      <c r="X71" s="1774"/>
      <c r="Y71" s="1774"/>
      <c r="Z71" s="1774"/>
      <c r="AA71" s="1774"/>
      <c r="AB71" s="1774"/>
      <c r="AC71" s="1774"/>
      <c r="AD71" s="1856"/>
      <c r="AE71" s="1857"/>
      <c r="AF71" s="1858"/>
      <c r="AG71" s="1858"/>
      <c r="AH71" s="1858"/>
      <c r="AI71" s="1859"/>
      <c r="AJ71" s="1859"/>
      <c r="AK71" s="1859"/>
      <c r="AL71" s="1859"/>
      <c r="AM71" s="1858"/>
      <c r="AN71" s="1858"/>
      <c r="AO71" s="1858"/>
      <c r="AP71" s="1858"/>
      <c r="AQ71" s="1859"/>
      <c r="AR71" s="1859"/>
      <c r="AS71" s="1859"/>
      <c r="AT71" s="1859"/>
    </row>
    <row r="72" spans="1:46" s="1775" customFormat="1" ht="12" customHeight="1" x14ac:dyDescent="0.2">
      <c r="A72" s="1770" t="s">
        <v>459</v>
      </c>
      <c r="B72" s="1770" t="s">
        <v>1708</v>
      </c>
      <c r="C72" s="541" t="s">
        <v>1709</v>
      </c>
      <c r="D72" s="1770" t="s">
        <v>1902</v>
      </c>
      <c r="E72" s="1952">
        <v>6500</v>
      </c>
      <c r="F72" s="1771" t="s">
        <v>1903</v>
      </c>
      <c r="G72" s="1770" t="s">
        <v>1904</v>
      </c>
      <c r="H72" s="1770"/>
      <c r="I72" s="1770"/>
      <c r="J72" s="1771"/>
      <c r="K72" s="1771">
        <v>1</v>
      </c>
      <c r="L72" s="1772">
        <v>3</v>
      </c>
      <c r="M72" s="1773">
        <f t="shared" si="2"/>
        <v>19500</v>
      </c>
      <c r="N72" s="1771">
        <v>4</v>
      </c>
      <c r="O72" s="1772">
        <v>6</v>
      </c>
      <c r="P72" s="1773">
        <f t="shared" si="3"/>
        <v>39000</v>
      </c>
      <c r="Q72" s="1774"/>
      <c r="R72" s="1774"/>
      <c r="S72" s="1774"/>
      <c r="T72" s="1774"/>
      <c r="U72" s="1774"/>
      <c r="V72" s="1774"/>
      <c r="W72" s="1774"/>
      <c r="X72" s="1774"/>
      <c r="Y72" s="1774"/>
      <c r="Z72" s="1774"/>
      <c r="AA72" s="1774"/>
      <c r="AB72" s="1774"/>
      <c r="AC72" s="1774"/>
      <c r="AD72" s="1856"/>
      <c r="AE72" s="1857"/>
      <c r="AF72" s="1858"/>
      <c r="AG72" s="1858"/>
      <c r="AH72" s="1858"/>
      <c r="AI72" s="1859"/>
      <c r="AJ72" s="1859"/>
      <c r="AK72" s="1859"/>
      <c r="AL72" s="1859"/>
      <c r="AM72" s="1858"/>
      <c r="AN72" s="1858"/>
      <c r="AO72" s="1858"/>
      <c r="AP72" s="1858"/>
      <c r="AQ72" s="1859"/>
      <c r="AR72" s="1859"/>
      <c r="AS72" s="1859"/>
      <c r="AT72" s="1859"/>
    </row>
    <row r="73" spans="1:46" s="1775" customFormat="1" ht="12" customHeight="1" x14ac:dyDescent="0.2">
      <c r="A73" s="1770" t="s">
        <v>459</v>
      </c>
      <c r="B73" s="1770" t="s">
        <v>1708</v>
      </c>
      <c r="C73" s="541" t="s">
        <v>1709</v>
      </c>
      <c r="D73" s="1770" t="s">
        <v>1905</v>
      </c>
      <c r="E73" s="1952">
        <v>12000</v>
      </c>
      <c r="F73" s="1771" t="s">
        <v>1906</v>
      </c>
      <c r="G73" s="1770" t="s">
        <v>1907</v>
      </c>
      <c r="H73" s="1770"/>
      <c r="I73" s="1770"/>
      <c r="J73" s="1771"/>
      <c r="K73" s="1771">
        <v>3</v>
      </c>
      <c r="L73" s="1772">
        <v>7</v>
      </c>
      <c r="M73" s="1773">
        <f t="shared" si="2"/>
        <v>84000</v>
      </c>
      <c r="N73" s="1771">
        <v>3</v>
      </c>
      <c r="O73" s="1772">
        <v>6</v>
      </c>
      <c r="P73" s="1773">
        <f t="shared" si="3"/>
        <v>72000</v>
      </c>
      <c r="Q73" s="1774"/>
      <c r="R73" s="1774"/>
      <c r="S73" s="1774"/>
      <c r="T73" s="1774"/>
      <c r="U73" s="1774"/>
      <c r="V73" s="1774"/>
      <c r="W73" s="1774"/>
      <c r="X73" s="1774"/>
      <c r="Y73" s="1774"/>
      <c r="Z73" s="1774"/>
      <c r="AA73" s="1774"/>
      <c r="AB73" s="1774"/>
      <c r="AC73" s="1774"/>
      <c r="AD73" s="1856"/>
      <c r="AE73" s="1857"/>
      <c r="AF73" s="1858"/>
      <c r="AG73" s="1858"/>
      <c r="AH73" s="1858"/>
      <c r="AI73" s="1859"/>
      <c r="AJ73" s="1859"/>
      <c r="AK73" s="1859"/>
      <c r="AL73" s="1859"/>
      <c r="AM73" s="1858"/>
      <c r="AN73" s="1858"/>
      <c r="AO73" s="1858"/>
      <c r="AP73" s="1858"/>
      <c r="AQ73" s="1859"/>
      <c r="AR73" s="1859"/>
      <c r="AS73" s="1859"/>
      <c r="AT73" s="1859"/>
    </row>
    <row r="74" spans="1:46" s="1775" customFormat="1" ht="12" customHeight="1" x14ac:dyDescent="0.2">
      <c r="A74" s="1770" t="s">
        <v>459</v>
      </c>
      <c r="B74" s="1770" t="s">
        <v>1708</v>
      </c>
      <c r="C74" s="541" t="s">
        <v>1709</v>
      </c>
      <c r="D74" s="1770" t="s">
        <v>1908</v>
      </c>
      <c r="E74" s="1952">
        <v>5000</v>
      </c>
      <c r="F74" s="1771" t="s">
        <v>1909</v>
      </c>
      <c r="G74" s="1770" t="s">
        <v>1910</v>
      </c>
      <c r="H74" s="1770" t="s">
        <v>1713</v>
      </c>
      <c r="I74" s="1770" t="s">
        <v>1911</v>
      </c>
      <c r="J74" s="1771" t="s">
        <v>1715</v>
      </c>
      <c r="K74" s="1771">
        <v>1</v>
      </c>
      <c r="L74" s="1772">
        <v>1</v>
      </c>
      <c r="M74" s="1773">
        <f t="shared" si="2"/>
        <v>5000</v>
      </c>
      <c r="N74" s="1771">
        <v>2</v>
      </c>
      <c r="O74" s="1772">
        <v>6</v>
      </c>
      <c r="P74" s="1773">
        <f t="shared" si="3"/>
        <v>30000</v>
      </c>
      <c r="Q74" s="1774"/>
      <c r="R74" s="1774"/>
      <c r="S74" s="1774"/>
      <c r="T74" s="1774"/>
      <c r="U74" s="1774"/>
      <c r="V74" s="1774"/>
      <c r="W74" s="1774"/>
      <c r="X74" s="1774"/>
      <c r="Y74" s="1774"/>
      <c r="Z74" s="1774"/>
      <c r="AA74" s="1774"/>
      <c r="AB74" s="1774"/>
      <c r="AC74" s="1774"/>
      <c r="AD74" s="1856"/>
      <c r="AE74" s="1857"/>
      <c r="AF74" s="1858"/>
      <c r="AG74" s="1858"/>
      <c r="AH74" s="1858"/>
      <c r="AI74" s="1859"/>
      <c r="AJ74" s="1859"/>
      <c r="AK74" s="1859"/>
      <c r="AL74" s="1859"/>
      <c r="AM74" s="1858"/>
      <c r="AN74" s="1858"/>
      <c r="AO74" s="1858"/>
      <c r="AP74" s="1858"/>
      <c r="AQ74" s="1859"/>
      <c r="AR74" s="1859"/>
      <c r="AS74" s="1859"/>
      <c r="AT74" s="1859"/>
    </row>
    <row r="75" spans="1:46" s="1775" customFormat="1" ht="12" customHeight="1" x14ac:dyDescent="0.2">
      <c r="A75" s="1770" t="s">
        <v>459</v>
      </c>
      <c r="B75" s="1770" t="s">
        <v>1708</v>
      </c>
      <c r="C75" s="541" t="s">
        <v>1709</v>
      </c>
      <c r="D75" s="1770" t="s">
        <v>1912</v>
      </c>
      <c r="E75" s="1952">
        <v>2500</v>
      </c>
      <c r="F75" s="1771" t="s">
        <v>1909</v>
      </c>
      <c r="G75" s="1770" t="s">
        <v>1910</v>
      </c>
      <c r="H75" s="1770" t="s">
        <v>1713</v>
      </c>
      <c r="I75" s="1770" t="s">
        <v>1911</v>
      </c>
      <c r="J75" s="1771" t="s">
        <v>1715</v>
      </c>
      <c r="K75" s="1771">
        <v>2</v>
      </c>
      <c r="L75" s="1772">
        <v>3</v>
      </c>
      <c r="M75" s="1773">
        <f t="shared" si="2"/>
        <v>7500</v>
      </c>
      <c r="N75" s="1771">
        <v>0</v>
      </c>
      <c r="O75" s="1772">
        <v>0</v>
      </c>
      <c r="P75" s="1773">
        <f t="shared" si="3"/>
        <v>0</v>
      </c>
      <c r="Q75" s="1774"/>
      <c r="R75" s="1774"/>
      <c r="S75" s="1774"/>
      <c r="T75" s="1774"/>
      <c r="U75" s="1774"/>
      <c r="V75" s="1774"/>
      <c r="W75" s="1774"/>
      <c r="X75" s="1774"/>
      <c r="Y75" s="1774"/>
      <c r="Z75" s="1774"/>
      <c r="AA75" s="1774"/>
      <c r="AB75" s="1774"/>
      <c r="AC75" s="1774"/>
      <c r="AD75" s="1856"/>
      <c r="AE75" s="1857"/>
      <c r="AF75" s="1858"/>
      <c r="AG75" s="1858"/>
      <c r="AH75" s="1858"/>
      <c r="AI75" s="1859"/>
      <c r="AJ75" s="1859"/>
      <c r="AK75" s="1859"/>
      <c r="AL75" s="1859"/>
      <c r="AM75" s="1858"/>
      <c r="AN75" s="1858"/>
      <c r="AO75" s="1858"/>
      <c r="AP75" s="1858"/>
      <c r="AQ75" s="1859"/>
      <c r="AR75" s="1859"/>
      <c r="AS75" s="1859"/>
      <c r="AT75" s="1859"/>
    </row>
    <row r="76" spans="1:46" s="1775" customFormat="1" ht="12" customHeight="1" x14ac:dyDescent="0.2">
      <c r="A76" s="1770" t="s">
        <v>459</v>
      </c>
      <c r="B76" s="1770" t="s">
        <v>1708</v>
      </c>
      <c r="C76" s="541" t="s">
        <v>1709</v>
      </c>
      <c r="D76" s="1770" t="s">
        <v>1716</v>
      </c>
      <c r="E76" s="1952">
        <v>3000</v>
      </c>
      <c r="F76" s="1771" t="s">
        <v>1909</v>
      </c>
      <c r="G76" s="1770" t="s">
        <v>1910</v>
      </c>
      <c r="H76" s="1770" t="s">
        <v>1713</v>
      </c>
      <c r="I76" s="1770" t="s">
        <v>1911</v>
      </c>
      <c r="J76" s="1771" t="s">
        <v>1715</v>
      </c>
      <c r="K76" s="1771">
        <v>2</v>
      </c>
      <c r="L76" s="1772">
        <v>12</v>
      </c>
      <c r="M76" s="1773">
        <f t="shared" si="2"/>
        <v>36000</v>
      </c>
      <c r="N76" s="1771">
        <v>1</v>
      </c>
      <c r="O76" s="1772">
        <v>0</v>
      </c>
      <c r="P76" s="1773">
        <f t="shared" si="3"/>
        <v>0</v>
      </c>
      <c r="Q76" s="1774"/>
      <c r="R76" s="1774"/>
      <c r="S76" s="1774"/>
      <c r="T76" s="1774"/>
      <c r="U76" s="1774"/>
      <c r="V76" s="1774"/>
      <c r="W76" s="1774"/>
      <c r="X76" s="1774"/>
      <c r="Y76" s="1774"/>
      <c r="Z76" s="1774"/>
      <c r="AA76" s="1774"/>
      <c r="AB76" s="1774"/>
      <c r="AC76" s="1774"/>
      <c r="AD76" s="1856"/>
      <c r="AE76" s="1857"/>
      <c r="AF76" s="1858"/>
      <c r="AG76" s="1858"/>
      <c r="AH76" s="1858"/>
      <c r="AI76" s="1859"/>
      <c r="AJ76" s="1859"/>
      <c r="AK76" s="1859"/>
      <c r="AL76" s="1859"/>
      <c r="AM76" s="1858"/>
      <c r="AN76" s="1858"/>
      <c r="AO76" s="1858"/>
      <c r="AP76" s="1858"/>
      <c r="AQ76" s="1859"/>
      <c r="AR76" s="1859"/>
      <c r="AS76" s="1859"/>
      <c r="AT76" s="1859"/>
    </row>
    <row r="77" spans="1:46" s="1775" customFormat="1" ht="12" customHeight="1" x14ac:dyDescent="0.2">
      <c r="A77" s="1770" t="s">
        <v>459</v>
      </c>
      <c r="B77" s="1770" t="s">
        <v>1708</v>
      </c>
      <c r="C77" s="541" t="s">
        <v>1709</v>
      </c>
      <c r="D77" s="1770" t="s">
        <v>1913</v>
      </c>
      <c r="E77" s="1952">
        <v>6000</v>
      </c>
      <c r="F77" s="1771" t="s">
        <v>1914</v>
      </c>
      <c r="G77" s="1770" t="s">
        <v>1915</v>
      </c>
      <c r="H77" s="1770" t="s">
        <v>1773</v>
      </c>
      <c r="I77" s="1770" t="s">
        <v>1714</v>
      </c>
      <c r="J77" s="1771" t="s">
        <v>1715</v>
      </c>
      <c r="K77" s="1771">
        <v>1</v>
      </c>
      <c r="L77" s="1772">
        <v>3</v>
      </c>
      <c r="M77" s="1773">
        <f t="shared" si="2"/>
        <v>18000</v>
      </c>
      <c r="N77" s="1771">
        <v>2</v>
      </c>
      <c r="O77" s="1772">
        <v>6</v>
      </c>
      <c r="P77" s="1773">
        <f t="shared" si="3"/>
        <v>36000</v>
      </c>
      <c r="Q77" s="1774"/>
      <c r="R77" s="1774"/>
      <c r="S77" s="1774"/>
      <c r="T77" s="1774"/>
      <c r="U77" s="1774"/>
      <c r="V77" s="1774"/>
      <c r="W77" s="1774"/>
      <c r="X77" s="1774"/>
      <c r="Y77" s="1774"/>
      <c r="Z77" s="1774"/>
      <c r="AA77" s="1774"/>
      <c r="AB77" s="1774"/>
      <c r="AC77" s="1774"/>
      <c r="AD77" s="1856"/>
      <c r="AE77" s="1857"/>
      <c r="AF77" s="1858"/>
      <c r="AG77" s="1858"/>
      <c r="AH77" s="1858"/>
      <c r="AI77" s="1859"/>
      <c r="AJ77" s="1859"/>
      <c r="AK77" s="1859"/>
      <c r="AL77" s="1859"/>
      <c r="AM77" s="1858"/>
      <c r="AN77" s="1858"/>
      <c r="AO77" s="1858"/>
      <c r="AP77" s="1858"/>
      <c r="AQ77" s="1859"/>
      <c r="AR77" s="1859"/>
      <c r="AS77" s="1859"/>
      <c r="AT77" s="1859"/>
    </row>
    <row r="78" spans="1:46" s="1775" customFormat="1" ht="12" customHeight="1" x14ac:dyDescent="0.2">
      <c r="A78" s="1770" t="s">
        <v>459</v>
      </c>
      <c r="B78" s="1770" t="s">
        <v>1708</v>
      </c>
      <c r="C78" s="541" t="s">
        <v>1709</v>
      </c>
      <c r="D78" s="1770" t="s">
        <v>1916</v>
      </c>
      <c r="E78" s="1952">
        <v>5500</v>
      </c>
      <c r="F78" s="1771" t="s">
        <v>1917</v>
      </c>
      <c r="G78" s="1770" t="s">
        <v>1918</v>
      </c>
      <c r="H78" s="1770" t="s">
        <v>1919</v>
      </c>
      <c r="I78" s="1770" t="s">
        <v>1795</v>
      </c>
      <c r="J78" s="1771" t="s">
        <v>1715</v>
      </c>
      <c r="K78" s="1771">
        <v>3</v>
      </c>
      <c r="L78" s="1772">
        <v>9</v>
      </c>
      <c r="M78" s="1773">
        <f t="shared" si="2"/>
        <v>49500</v>
      </c>
      <c r="N78" s="1771">
        <v>2</v>
      </c>
      <c r="O78" s="1772">
        <v>6</v>
      </c>
      <c r="P78" s="1773">
        <f t="shared" si="3"/>
        <v>33000</v>
      </c>
      <c r="Q78" s="1774"/>
      <c r="R78" s="1774"/>
      <c r="S78" s="1774"/>
      <c r="T78" s="1774"/>
      <c r="U78" s="1774"/>
      <c r="V78" s="1774"/>
      <c r="W78" s="1774"/>
      <c r="X78" s="1774"/>
      <c r="Y78" s="1774"/>
      <c r="Z78" s="1774"/>
      <c r="AA78" s="1774"/>
      <c r="AB78" s="1774"/>
      <c r="AC78" s="1774"/>
      <c r="AD78" s="1856"/>
      <c r="AE78" s="1857"/>
      <c r="AF78" s="1858"/>
      <c r="AG78" s="1858"/>
      <c r="AH78" s="1858"/>
      <c r="AI78" s="1859"/>
      <c r="AJ78" s="1859"/>
      <c r="AK78" s="1859"/>
      <c r="AL78" s="1859"/>
      <c r="AM78" s="1858"/>
      <c r="AN78" s="1858"/>
      <c r="AO78" s="1858"/>
      <c r="AP78" s="1858"/>
      <c r="AQ78" s="1859"/>
      <c r="AR78" s="1859"/>
      <c r="AS78" s="1859"/>
      <c r="AT78" s="1859"/>
    </row>
    <row r="79" spans="1:46" s="1775" customFormat="1" ht="12" customHeight="1" x14ac:dyDescent="0.2">
      <c r="A79" s="1770" t="s">
        <v>459</v>
      </c>
      <c r="B79" s="1770" t="s">
        <v>1708</v>
      </c>
      <c r="C79" s="541" t="s">
        <v>1709</v>
      </c>
      <c r="D79" s="1770" t="s">
        <v>1920</v>
      </c>
      <c r="E79" s="1952">
        <v>2500</v>
      </c>
      <c r="F79" s="1771" t="s">
        <v>1921</v>
      </c>
      <c r="G79" s="1770" t="s">
        <v>1922</v>
      </c>
      <c r="H79" s="1770"/>
      <c r="I79" s="1770"/>
      <c r="J79" s="1771"/>
      <c r="K79" s="1771">
        <v>6</v>
      </c>
      <c r="L79" s="1772">
        <v>12</v>
      </c>
      <c r="M79" s="1773">
        <f t="shared" si="2"/>
        <v>30000</v>
      </c>
      <c r="N79" s="1771">
        <v>0</v>
      </c>
      <c r="O79" s="1772">
        <v>0</v>
      </c>
      <c r="P79" s="1773">
        <f t="shared" si="3"/>
        <v>0</v>
      </c>
      <c r="Q79" s="1774"/>
      <c r="R79" s="1774"/>
      <c r="S79" s="1774"/>
      <c r="T79" s="1774"/>
      <c r="U79" s="1774"/>
      <c r="V79" s="1774"/>
      <c r="W79" s="1774"/>
      <c r="X79" s="1774"/>
      <c r="Y79" s="1774"/>
      <c r="Z79" s="1774"/>
      <c r="AA79" s="1774"/>
      <c r="AB79" s="1774"/>
      <c r="AC79" s="1774"/>
      <c r="AD79" s="1856"/>
      <c r="AE79" s="1857"/>
      <c r="AF79" s="1858"/>
      <c r="AG79" s="1858"/>
      <c r="AH79" s="1858"/>
      <c r="AI79" s="1859"/>
      <c r="AJ79" s="1859"/>
      <c r="AK79" s="1859"/>
      <c r="AL79" s="1859"/>
      <c r="AM79" s="1858"/>
      <c r="AN79" s="1858"/>
      <c r="AO79" s="1858"/>
      <c r="AP79" s="1858"/>
      <c r="AQ79" s="1859"/>
      <c r="AR79" s="1859"/>
      <c r="AS79" s="1859"/>
      <c r="AT79" s="1859"/>
    </row>
    <row r="80" spans="1:46" s="1775" customFormat="1" ht="12" customHeight="1" x14ac:dyDescent="0.2">
      <c r="A80" s="1770" t="s">
        <v>459</v>
      </c>
      <c r="B80" s="1770" t="s">
        <v>1708</v>
      </c>
      <c r="C80" s="541" t="s">
        <v>1709</v>
      </c>
      <c r="D80" s="1770" t="s">
        <v>1923</v>
      </c>
      <c r="E80" s="1952">
        <v>3500</v>
      </c>
      <c r="F80" s="1771" t="s">
        <v>1924</v>
      </c>
      <c r="G80" s="1770" t="s">
        <v>1925</v>
      </c>
      <c r="H80" s="1770" t="s">
        <v>1919</v>
      </c>
      <c r="I80" s="1770" t="s">
        <v>1740</v>
      </c>
      <c r="J80" s="1771" t="s">
        <v>1715</v>
      </c>
      <c r="K80" s="1771">
        <v>4</v>
      </c>
      <c r="L80" s="1772">
        <v>12</v>
      </c>
      <c r="M80" s="1773">
        <f t="shared" si="2"/>
        <v>42000</v>
      </c>
      <c r="N80" s="1771">
        <v>4</v>
      </c>
      <c r="O80" s="1772">
        <v>6</v>
      </c>
      <c r="P80" s="1773">
        <f t="shared" si="3"/>
        <v>21000</v>
      </c>
      <c r="Q80" s="1774"/>
      <c r="R80" s="1774"/>
      <c r="S80" s="1774"/>
      <c r="T80" s="1774"/>
      <c r="U80" s="1774"/>
      <c r="V80" s="1774"/>
      <c r="W80" s="1774"/>
      <c r="X80" s="1774"/>
      <c r="Y80" s="1774"/>
      <c r="Z80" s="1774"/>
      <c r="AA80" s="1774"/>
      <c r="AB80" s="1774"/>
      <c r="AC80" s="1774"/>
      <c r="AD80" s="1856"/>
      <c r="AE80" s="1857"/>
      <c r="AF80" s="1858"/>
      <c r="AG80" s="1858"/>
      <c r="AH80" s="1858"/>
      <c r="AI80" s="1859"/>
      <c r="AJ80" s="1859"/>
      <c r="AK80" s="1859"/>
      <c r="AL80" s="1859"/>
      <c r="AM80" s="1858"/>
      <c r="AN80" s="1858"/>
      <c r="AO80" s="1858"/>
      <c r="AP80" s="1858"/>
      <c r="AQ80" s="1859"/>
      <c r="AR80" s="1859"/>
      <c r="AS80" s="1859"/>
      <c r="AT80" s="1859"/>
    </row>
    <row r="81" spans="1:46" s="1775" customFormat="1" ht="12" customHeight="1" x14ac:dyDescent="0.2">
      <c r="A81" s="1770" t="s">
        <v>459</v>
      </c>
      <c r="B81" s="1770" t="s">
        <v>1708</v>
      </c>
      <c r="C81" s="541" t="s">
        <v>1709</v>
      </c>
      <c r="D81" s="1770" t="s">
        <v>1923</v>
      </c>
      <c r="E81" s="1952">
        <v>5500</v>
      </c>
      <c r="F81" s="1771" t="s">
        <v>1926</v>
      </c>
      <c r="G81" s="1770" t="s">
        <v>1927</v>
      </c>
      <c r="H81" s="1770" t="s">
        <v>1919</v>
      </c>
      <c r="I81" s="1770" t="s">
        <v>1740</v>
      </c>
      <c r="J81" s="1771" t="s">
        <v>1715</v>
      </c>
      <c r="K81" s="1771">
        <v>5</v>
      </c>
      <c r="L81" s="1772">
        <v>9</v>
      </c>
      <c r="M81" s="1773">
        <f t="shared" si="2"/>
        <v>49500</v>
      </c>
      <c r="N81" s="1771">
        <v>0</v>
      </c>
      <c r="O81" s="1772">
        <v>0</v>
      </c>
      <c r="P81" s="1773">
        <f t="shared" si="3"/>
        <v>0</v>
      </c>
      <c r="Q81" s="1774"/>
      <c r="R81" s="1774"/>
      <c r="S81" s="1774"/>
      <c r="T81" s="1774"/>
      <c r="U81" s="1774"/>
      <c r="V81" s="1774"/>
      <c r="W81" s="1774"/>
      <c r="X81" s="1774"/>
      <c r="Y81" s="1774"/>
      <c r="Z81" s="1774"/>
      <c r="AA81" s="1774"/>
      <c r="AB81" s="1774"/>
      <c r="AC81" s="1774"/>
      <c r="AD81" s="1856"/>
      <c r="AE81" s="1857"/>
      <c r="AF81" s="1858"/>
      <c r="AG81" s="1858"/>
      <c r="AH81" s="1858"/>
      <c r="AI81" s="1859"/>
      <c r="AJ81" s="1859"/>
      <c r="AK81" s="1859"/>
      <c r="AL81" s="1859"/>
      <c r="AM81" s="1858"/>
      <c r="AN81" s="1858"/>
      <c r="AO81" s="1858"/>
      <c r="AP81" s="1858"/>
      <c r="AQ81" s="1859"/>
      <c r="AR81" s="1859"/>
      <c r="AS81" s="1859"/>
      <c r="AT81" s="1859"/>
    </row>
    <row r="82" spans="1:46" s="1775" customFormat="1" ht="12" customHeight="1" x14ac:dyDescent="0.2">
      <c r="A82" s="1770" t="s">
        <v>459</v>
      </c>
      <c r="B82" s="1770" t="s">
        <v>1708</v>
      </c>
      <c r="C82" s="541" t="s">
        <v>1709</v>
      </c>
      <c r="D82" s="1770" t="s">
        <v>1928</v>
      </c>
      <c r="E82" s="1952">
        <v>9000</v>
      </c>
      <c r="F82" s="1771" t="s">
        <v>1929</v>
      </c>
      <c r="G82" s="1770" t="s">
        <v>1930</v>
      </c>
      <c r="H82" s="1770"/>
      <c r="I82" s="1770"/>
      <c r="J82" s="1771"/>
      <c r="K82" s="1771">
        <v>3</v>
      </c>
      <c r="L82" s="1772">
        <v>11</v>
      </c>
      <c r="M82" s="1773">
        <f t="shared" si="2"/>
        <v>99000</v>
      </c>
      <c r="N82" s="1771">
        <v>2</v>
      </c>
      <c r="O82" s="1772">
        <v>6</v>
      </c>
      <c r="P82" s="1773">
        <f t="shared" si="3"/>
        <v>54000</v>
      </c>
      <c r="Q82" s="1774"/>
      <c r="R82" s="1774"/>
      <c r="S82" s="1774"/>
      <c r="T82" s="1774"/>
      <c r="U82" s="1774"/>
      <c r="V82" s="1774"/>
      <c r="W82" s="1774"/>
      <c r="X82" s="1774"/>
      <c r="Y82" s="1774"/>
      <c r="Z82" s="1774"/>
      <c r="AA82" s="1774"/>
      <c r="AB82" s="1774"/>
      <c r="AC82" s="1774"/>
      <c r="AD82" s="1856"/>
      <c r="AE82" s="1857"/>
      <c r="AF82" s="1858"/>
      <c r="AG82" s="1858"/>
      <c r="AH82" s="1858"/>
      <c r="AI82" s="1859"/>
      <c r="AJ82" s="1859"/>
      <c r="AK82" s="1859"/>
      <c r="AL82" s="1859"/>
      <c r="AM82" s="1858"/>
      <c r="AN82" s="1858"/>
      <c r="AO82" s="1858"/>
      <c r="AP82" s="1858"/>
      <c r="AQ82" s="1859"/>
      <c r="AR82" s="1859"/>
      <c r="AS82" s="1859"/>
      <c r="AT82" s="1859"/>
    </row>
    <row r="83" spans="1:46" s="1775" customFormat="1" ht="12" customHeight="1" x14ac:dyDescent="0.2">
      <c r="A83" s="1770" t="s">
        <v>459</v>
      </c>
      <c r="B83" s="1770" t="s">
        <v>1708</v>
      </c>
      <c r="C83" s="541" t="s">
        <v>1709</v>
      </c>
      <c r="D83" s="1770" t="s">
        <v>1931</v>
      </c>
      <c r="E83" s="1952">
        <v>8000</v>
      </c>
      <c r="F83" s="1771" t="s">
        <v>1932</v>
      </c>
      <c r="G83" s="1770" t="s">
        <v>1933</v>
      </c>
      <c r="H83" s="1770" t="s">
        <v>1713</v>
      </c>
      <c r="I83" s="1770" t="s">
        <v>1723</v>
      </c>
      <c r="J83" s="1771" t="s">
        <v>1715</v>
      </c>
      <c r="K83" s="1771">
        <v>5</v>
      </c>
      <c r="L83" s="1772">
        <v>12</v>
      </c>
      <c r="M83" s="1773">
        <f t="shared" si="2"/>
        <v>96000</v>
      </c>
      <c r="N83" s="1771">
        <v>2</v>
      </c>
      <c r="O83" s="1772">
        <v>6</v>
      </c>
      <c r="P83" s="1773">
        <f t="shared" si="3"/>
        <v>48000</v>
      </c>
      <c r="Q83" s="1774"/>
      <c r="R83" s="1774"/>
      <c r="S83" s="1774"/>
      <c r="T83" s="1774"/>
      <c r="U83" s="1774"/>
      <c r="V83" s="1774"/>
      <c r="W83" s="1774"/>
      <c r="X83" s="1774"/>
      <c r="Y83" s="1774"/>
      <c r="Z83" s="1774"/>
      <c r="AA83" s="1774"/>
      <c r="AB83" s="1774"/>
      <c r="AC83" s="1774"/>
      <c r="AD83" s="1856"/>
      <c r="AE83" s="1857"/>
      <c r="AF83" s="1858"/>
      <c r="AG83" s="1858"/>
      <c r="AH83" s="1858"/>
      <c r="AI83" s="1859"/>
      <c r="AJ83" s="1859"/>
      <c r="AK83" s="1859"/>
      <c r="AL83" s="1859"/>
      <c r="AM83" s="1858"/>
      <c r="AN83" s="1858"/>
      <c r="AO83" s="1858"/>
      <c r="AP83" s="1858"/>
      <c r="AQ83" s="1859"/>
      <c r="AR83" s="1859"/>
      <c r="AS83" s="1859"/>
      <c r="AT83" s="1859"/>
    </row>
    <row r="84" spans="1:46" s="1775" customFormat="1" ht="12" customHeight="1" x14ac:dyDescent="0.2">
      <c r="A84" s="1770" t="s">
        <v>459</v>
      </c>
      <c r="B84" s="1770" t="s">
        <v>1708</v>
      </c>
      <c r="C84" s="541" t="s">
        <v>1709</v>
      </c>
      <c r="D84" s="1770" t="s">
        <v>1934</v>
      </c>
      <c r="E84" s="1952">
        <v>3500</v>
      </c>
      <c r="F84" s="1771" t="s">
        <v>1935</v>
      </c>
      <c r="G84" s="1770" t="s">
        <v>1936</v>
      </c>
      <c r="H84" s="1770"/>
      <c r="I84" s="1770"/>
      <c r="J84" s="1771"/>
      <c r="K84" s="1771">
        <v>3</v>
      </c>
      <c r="L84" s="1772">
        <v>3</v>
      </c>
      <c r="M84" s="1773">
        <f t="shared" si="2"/>
        <v>10500</v>
      </c>
      <c r="N84" s="1771">
        <v>0</v>
      </c>
      <c r="O84" s="1772">
        <v>0</v>
      </c>
      <c r="P84" s="1773">
        <f t="shared" si="3"/>
        <v>0</v>
      </c>
      <c r="Q84" s="1774"/>
      <c r="R84" s="1774"/>
      <c r="S84" s="1774"/>
      <c r="T84" s="1774"/>
      <c r="U84" s="1774"/>
      <c r="V84" s="1774"/>
      <c r="W84" s="1774"/>
      <c r="X84" s="1774"/>
      <c r="Y84" s="1774"/>
      <c r="Z84" s="1774"/>
      <c r="AA84" s="1774"/>
      <c r="AB84" s="1774"/>
      <c r="AC84" s="1774"/>
      <c r="AD84" s="1856"/>
      <c r="AE84" s="1857"/>
      <c r="AF84" s="1858"/>
      <c r="AG84" s="1858"/>
      <c r="AH84" s="1858"/>
      <c r="AI84" s="1859"/>
      <c r="AJ84" s="1859"/>
      <c r="AK84" s="1859"/>
      <c r="AL84" s="1859"/>
      <c r="AM84" s="1858"/>
      <c r="AN84" s="1858"/>
      <c r="AO84" s="1858"/>
      <c r="AP84" s="1858"/>
      <c r="AQ84" s="1859"/>
      <c r="AR84" s="1859"/>
      <c r="AS84" s="1859"/>
      <c r="AT84" s="1859"/>
    </row>
    <row r="85" spans="1:46" s="1775" customFormat="1" ht="12" customHeight="1" x14ac:dyDescent="0.2">
      <c r="A85" s="1770" t="s">
        <v>459</v>
      </c>
      <c r="B85" s="1770" t="s">
        <v>1708</v>
      </c>
      <c r="C85" s="541" t="s">
        <v>1709</v>
      </c>
      <c r="D85" s="1770" t="s">
        <v>1741</v>
      </c>
      <c r="E85" s="1952">
        <v>7000</v>
      </c>
      <c r="F85" s="1771" t="s">
        <v>1937</v>
      </c>
      <c r="G85" s="1770" t="s">
        <v>1938</v>
      </c>
      <c r="H85" s="1770"/>
      <c r="I85" s="1770"/>
      <c r="J85" s="1771"/>
      <c r="K85" s="1771">
        <v>1</v>
      </c>
      <c r="L85" s="1772">
        <v>1</v>
      </c>
      <c r="M85" s="1773">
        <f t="shared" si="2"/>
        <v>7000</v>
      </c>
      <c r="N85" s="1771">
        <v>3</v>
      </c>
      <c r="O85" s="1772">
        <v>6</v>
      </c>
      <c r="P85" s="1773">
        <f t="shared" si="3"/>
        <v>42000</v>
      </c>
      <c r="Q85" s="1774"/>
      <c r="R85" s="1774"/>
      <c r="S85" s="1774"/>
      <c r="T85" s="1774"/>
      <c r="U85" s="1774"/>
      <c r="V85" s="1774"/>
      <c r="W85" s="1774"/>
      <c r="X85" s="1774"/>
      <c r="Y85" s="1774"/>
      <c r="Z85" s="1774"/>
      <c r="AA85" s="1774"/>
      <c r="AB85" s="1774"/>
      <c r="AC85" s="1774"/>
      <c r="AD85" s="1856"/>
      <c r="AE85" s="1857"/>
      <c r="AF85" s="1858"/>
      <c r="AG85" s="1858"/>
      <c r="AH85" s="1858"/>
      <c r="AI85" s="1859"/>
      <c r="AJ85" s="1859"/>
      <c r="AK85" s="1859"/>
      <c r="AL85" s="1859"/>
      <c r="AM85" s="1858"/>
      <c r="AN85" s="1858"/>
      <c r="AO85" s="1858"/>
      <c r="AP85" s="1858"/>
      <c r="AQ85" s="1859"/>
      <c r="AR85" s="1859"/>
      <c r="AS85" s="1859"/>
      <c r="AT85" s="1859"/>
    </row>
    <row r="86" spans="1:46" s="1775" customFormat="1" ht="12" customHeight="1" x14ac:dyDescent="0.2">
      <c r="A86" s="1770" t="s">
        <v>459</v>
      </c>
      <c r="B86" s="1770" t="s">
        <v>1708</v>
      </c>
      <c r="C86" s="541" t="s">
        <v>1709</v>
      </c>
      <c r="D86" s="1770" t="s">
        <v>1939</v>
      </c>
      <c r="E86" s="1952">
        <v>10000</v>
      </c>
      <c r="F86" s="1771" t="s">
        <v>1940</v>
      </c>
      <c r="G86" s="1770" t="s">
        <v>1941</v>
      </c>
      <c r="H86" s="1770"/>
      <c r="I86" s="1770"/>
      <c r="J86" s="1771"/>
      <c r="K86" s="1771">
        <v>3</v>
      </c>
      <c r="L86" s="1772">
        <v>6</v>
      </c>
      <c r="M86" s="1773">
        <f t="shared" si="2"/>
        <v>60000</v>
      </c>
      <c r="N86" s="1771">
        <v>0</v>
      </c>
      <c r="O86" s="1772">
        <v>0</v>
      </c>
      <c r="P86" s="1773">
        <f t="shared" si="3"/>
        <v>0</v>
      </c>
      <c r="Q86" s="1774"/>
      <c r="R86" s="1774"/>
      <c r="S86" s="1774"/>
      <c r="T86" s="1774"/>
      <c r="U86" s="1774"/>
      <c r="V86" s="1774"/>
      <c r="W86" s="1774"/>
      <c r="X86" s="1774"/>
      <c r="Y86" s="1774"/>
      <c r="Z86" s="1774"/>
      <c r="AA86" s="1774"/>
      <c r="AB86" s="1774"/>
      <c r="AC86" s="1774"/>
      <c r="AD86" s="1856"/>
      <c r="AE86" s="1857"/>
      <c r="AF86" s="1858"/>
      <c r="AG86" s="1858"/>
      <c r="AH86" s="1858"/>
      <c r="AI86" s="1859"/>
      <c r="AJ86" s="1859"/>
      <c r="AK86" s="1859"/>
      <c r="AL86" s="1859"/>
      <c r="AM86" s="1858"/>
      <c r="AN86" s="1858"/>
      <c r="AO86" s="1858"/>
      <c r="AP86" s="1858"/>
      <c r="AQ86" s="1859"/>
      <c r="AR86" s="1859"/>
      <c r="AS86" s="1859"/>
      <c r="AT86" s="1859"/>
    </row>
    <row r="87" spans="1:46" s="1775" customFormat="1" ht="12" customHeight="1" x14ac:dyDescent="0.2">
      <c r="A87" s="1770" t="s">
        <v>459</v>
      </c>
      <c r="B87" s="1770" t="s">
        <v>1708</v>
      </c>
      <c r="C87" s="541" t="s">
        <v>1709</v>
      </c>
      <c r="D87" s="1770" t="s">
        <v>1942</v>
      </c>
      <c r="E87" s="1952">
        <v>6000</v>
      </c>
      <c r="F87" s="1771" t="s">
        <v>1943</v>
      </c>
      <c r="G87" s="1770" t="s">
        <v>1944</v>
      </c>
      <c r="H87" s="1770" t="s">
        <v>1945</v>
      </c>
      <c r="I87" s="1770" t="s">
        <v>1723</v>
      </c>
      <c r="J87" s="1771" t="s">
        <v>1715</v>
      </c>
      <c r="K87" s="1771">
        <v>0</v>
      </c>
      <c r="L87" s="1772">
        <v>0</v>
      </c>
      <c r="M87" s="1773">
        <f t="shared" si="2"/>
        <v>0</v>
      </c>
      <c r="N87" s="1771">
        <v>2</v>
      </c>
      <c r="O87" s="1772">
        <v>5</v>
      </c>
      <c r="P87" s="1773">
        <f t="shared" si="3"/>
        <v>30000</v>
      </c>
      <c r="Q87" s="1774"/>
      <c r="R87" s="1774"/>
      <c r="S87" s="1774"/>
      <c r="T87" s="1774"/>
      <c r="U87" s="1774"/>
      <c r="V87" s="1774"/>
      <c r="W87" s="1774"/>
      <c r="X87" s="1774"/>
      <c r="Y87" s="1774"/>
      <c r="Z87" s="1774"/>
      <c r="AA87" s="1774"/>
      <c r="AB87" s="1774"/>
      <c r="AC87" s="1774"/>
      <c r="AD87" s="1856"/>
      <c r="AE87" s="1857"/>
      <c r="AF87" s="1858"/>
      <c r="AG87" s="1858"/>
      <c r="AH87" s="1858"/>
      <c r="AI87" s="1859"/>
      <c r="AJ87" s="1859"/>
      <c r="AK87" s="1859"/>
      <c r="AL87" s="1859"/>
      <c r="AM87" s="1858"/>
      <c r="AN87" s="1858"/>
      <c r="AO87" s="1858"/>
      <c r="AP87" s="1858"/>
      <c r="AQ87" s="1859"/>
      <c r="AR87" s="1859"/>
      <c r="AS87" s="1859"/>
      <c r="AT87" s="1859"/>
    </row>
    <row r="88" spans="1:46" s="1775" customFormat="1" ht="12" customHeight="1" x14ac:dyDescent="0.2">
      <c r="A88" s="1770" t="s">
        <v>459</v>
      </c>
      <c r="B88" s="1770" t="s">
        <v>1708</v>
      </c>
      <c r="C88" s="541" t="s">
        <v>1709</v>
      </c>
      <c r="D88" s="1770" t="s">
        <v>1836</v>
      </c>
      <c r="E88" s="1952">
        <v>3300</v>
      </c>
      <c r="F88" s="1771" t="s">
        <v>1946</v>
      </c>
      <c r="G88" s="1770" t="s">
        <v>1947</v>
      </c>
      <c r="H88" s="1770" t="s">
        <v>1773</v>
      </c>
      <c r="I88" s="1770" t="s">
        <v>1723</v>
      </c>
      <c r="J88" s="1771" t="s">
        <v>1715</v>
      </c>
      <c r="K88" s="1771">
        <v>5</v>
      </c>
      <c r="L88" s="1772">
        <v>12</v>
      </c>
      <c r="M88" s="1773">
        <f t="shared" si="2"/>
        <v>39600</v>
      </c>
      <c r="N88" s="1771">
        <v>2</v>
      </c>
      <c r="O88" s="1772">
        <v>6</v>
      </c>
      <c r="P88" s="1773">
        <f t="shared" si="3"/>
        <v>19800</v>
      </c>
      <c r="Q88" s="1774"/>
      <c r="R88" s="1774"/>
      <c r="S88" s="1774"/>
      <c r="T88" s="1774"/>
      <c r="U88" s="1774"/>
      <c r="V88" s="1774"/>
      <c r="W88" s="1774"/>
      <c r="X88" s="1774"/>
      <c r="Y88" s="1774"/>
      <c r="Z88" s="1774"/>
      <c r="AA88" s="1774"/>
      <c r="AB88" s="1774"/>
      <c r="AC88" s="1774"/>
      <c r="AD88" s="1856"/>
      <c r="AE88" s="1857"/>
      <c r="AF88" s="1858"/>
      <c r="AG88" s="1858"/>
      <c r="AH88" s="1858"/>
      <c r="AI88" s="1859"/>
      <c r="AJ88" s="1859"/>
      <c r="AK88" s="1859"/>
      <c r="AL88" s="1859"/>
      <c r="AM88" s="1858"/>
      <c r="AN88" s="1858"/>
      <c r="AO88" s="1858"/>
      <c r="AP88" s="1858"/>
      <c r="AQ88" s="1859"/>
      <c r="AR88" s="1859"/>
      <c r="AS88" s="1859"/>
      <c r="AT88" s="1859"/>
    </row>
    <row r="89" spans="1:46" s="1775" customFormat="1" ht="12" customHeight="1" x14ac:dyDescent="0.2">
      <c r="A89" s="1770" t="s">
        <v>459</v>
      </c>
      <c r="B89" s="1770" t="s">
        <v>1708</v>
      </c>
      <c r="C89" s="541" t="s">
        <v>1709</v>
      </c>
      <c r="D89" s="1770" t="s">
        <v>1948</v>
      </c>
      <c r="E89" s="1952">
        <v>15000</v>
      </c>
      <c r="F89" s="1771" t="s">
        <v>1949</v>
      </c>
      <c r="G89" s="1770" t="s">
        <v>1950</v>
      </c>
      <c r="H89" s="1770"/>
      <c r="I89" s="1770"/>
      <c r="J89" s="1771"/>
      <c r="K89" s="1771">
        <v>0</v>
      </c>
      <c r="L89" s="1772">
        <v>6</v>
      </c>
      <c r="M89" s="1773">
        <f t="shared" si="2"/>
        <v>90000</v>
      </c>
      <c r="N89" s="1771">
        <v>0</v>
      </c>
      <c r="O89" s="1772">
        <v>0</v>
      </c>
      <c r="P89" s="1773">
        <f t="shared" si="3"/>
        <v>0</v>
      </c>
      <c r="Q89" s="1774"/>
      <c r="R89" s="1774"/>
      <c r="S89" s="1774"/>
      <c r="T89" s="1774"/>
      <c r="U89" s="1774"/>
      <c r="V89" s="1774"/>
      <c r="W89" s="1774"/>
      <c r="X89" s="1774"/>
      <c r="Y89" s="1774"/>
      <c r="Z89" s="1774"/>
      <c r="AA89" s="1774"/>
      <c r="AB89" s="1774"/>
      <c r="AC89" s="1774"/>
      <c r="AD89" s="1856"/>
      <c r="AE89" s="1857"/>
      <c r="AF89" s="1858"/>
      <c r="AG89" s="1858"/>
      <c r="AH89" s="1858"/>
      <c r="AI89" s="1859"/>
      <c r="AJ89" s="1859"/>
      <c r="AK89" s="1859"/>
      <c r="AL89" s="1859"/>
      <c r="AM89" s="1858"/>
      <c r="AN89" s="1858"/>
      <c r="AO89" s="1858"/>
      <c r="AP89" s="1858"/>
      <c r="AQ89" s="1859"/>
      <c r="AR89" s="1859"/>
      <c r="AS89" s="1859"/>
      <c r="AT89" s="1859"/>
    </row>
    <row r="90" spans="1:46" s="1775" customFormat="1" ht="12" customHeight="1" x14ac:dyDescent="0.2">
      <c r="A90" s="1770" t="s">
        <v>459</v>
      </c>
      <c r="B90" s="1770" t="s">
        <v>1708</v>
      </c>
      <c r="C90" s="541" t="s">
        <v>1709</v>
      </c>
      <c r="D90" s="1770" t="s">
        <v>1774</v>
      </c>
      <c r="E90" s="1952">
        <v>15000</v>
      </c>
      <c r="F90" s="1771" t="s">
        <v>1951</v>
      </c>
      <c r="G90" s="1770" t="s">
        <v>1952</v>
      </c>
      <c r="H90" s="1770"/>
      <c r="I90" s="1770"/>
      <c r="J90" s="1771"/>
      <c r="K90" s="1771">
        <v>0</v>
      </c>
      <c r="L90" s="1772">
        <v>0</v>
      </c>
      <c r="M90" s="1773">
        <f t="shared" si="2"/>
        <v>0</v>
      </c>
      <c r="N90" s="1771">
        <v>0</v>
      </c>
      <c r="O90" s="1772">
        <v>0</v>
      </c>
      <c r="P90" s="1773">
        <f t="shared" si="3"/>
        <v>0</v>
      </c>
      <c r="Q90" s="1774"/>
      <c r="R90" s="1774"/>
      <c r="S90" s="1774"/>
      <c r="T90" s="1774"/>
      <c r="U90" s="1774"/>
      <c r="V90" s="1774"/>
      <c r="W90" s="1774"/>
      <c r="X90" s="1774"/>
      <c r="Y90" s="1774"/>
      <c r="Z90" s="1774"/>
      <c r="AA90" s="1774"/>
      <c r="AB90" s="1774"/>
      <c r="AC90" s="1774"/>
      <c r="AD90" s="1856"/>
      <c r="AE90" s="1857"/>
      <c r="AF90" s="1858"/>
      <c r="AG90" s="1858"/>
      <c r="AH90" s="1858"/>
      <c r="AI90" s="1859"/>
      <c r="AJ90" s="1859"/>
      <c r="AK90" s="1859"/>
      <c r="AL90" s="1859"/>
      <c r="AM90" s="1858"/>
      <c r="AN90" s="1858"/>
      <c r="AO90" s="1858"/>
      <c r="AP90" s="1858"/>
      <c r="AQ90" s="1859"/>
      <c r="AR90" s="1859"/>
      <c r="AS90" s="1859"/>
      <c r="AT90" s="1859"/>
    </row>
    <row r="91" spans="1:46" s="1775" customFormat="1" ht="12" customHeight="1" x14ac:dyDescent="0.2">
      <c r="A91" s="1770" t="s">
        <v>459</v>
      </c>
      <c r="B91" s="1770" t="s">
        <v>1708</v>
      </c>
      <c r="C91" s="541" t="s">
        <v>1709</v>
      </c>
      <c r="D91" s="1770" t="s">
        <v>1774</v>
      </c>
      <c r="E91" s="1952">
        <v>15000</v>
      </c>
      <c r="F91" s="1771" t="s">
        <v>1951</v>
      </c>
      <c r="G91" s="1770" t="s">
        <v>1952</v>
      </c>
      <c r="H91" s="1770"/>
      <c r="I91" s="1770"/>
      <c r="J91" s="1771"/>
      <c r="K91" s="1771">
        <v>0</v>
      </c>
      <c r="L91" s="1772">
        <v>5</v>
      </c>
      <c r="M91" s="1773">
        <f t="shared" si="2"/>
        <v>75000</v>
      </c>
      <c r="N91" s="1771">
        <v>0</v>
      </c>
      <c r="O91" s="1772">
        <v>0</v>
      </c>
      <c r="P91" s="1773">
        <f t="shared" si="3"/>
        <v>0</v>
      </c>
      <c r="Q91" s="1774"/>
      <c r="R91" s="1774"/>
      <c r="S91" s="1774"/>
      <c r="T91" s="1774"/>
      <c r="U91" s="1774"/>
      <c r="V91" s="1774"/>
      <c r="W91" s="1774"/>
      <c r="X91" s="1774"/>
      <c r="Y91" s="1774"/>
      <c r="Z91" s="1774"/>
      <c r="AA91" s="1774"/>
      <c r="AB91" s="1774"/>
      <c r="AC91" s="1774"/>
      <c r="AD91" s="1856"/>
      <c r="AE91" s="1857"/>
      <c r="AF91" s="1858"/>
      <c r="AG91" s="1858"/>
      <c r="AH91" s="1858"/>
      <c r="AI91" s="1859"/>
      <c r="AJ91" s="1859"/>
      <c r="AK91" s="1859"/>
      <c r="AL91" s="1859"/>
      <c r="AM91" s="1858"/>
      <c r="AN91" s="1858"/>
      <c r="AO91" s="1858"/>
      <c r="AP91" s="1858"/>
      <c r="AQ91" s="1859"/>
      <c r="AR91" s="1859"/>
      <c r="AS91" s="1859"/>
      <c r="AT91" s="1859"/>
    </row>
    <row r="92" spans="1:46" s="1775" customFormat="1" ht="12" customHeight="1" x14ac:dyDescent="0.2">
      <c r="A92" s="1770" t="s">
        <v>459</v>
      </c>
      <c r="B92" s="1770" t="s">
        <v>1708</v>
      </c>
      <c r="C92" s="541" t="s">
        <v>1709</v>
      </c>
      <c r="D92" s="1770" t="s">
        <v>1836</v>
      </c>
      <c r="E92" s="1952">
        <v>3500</v>
      </c>
      <c r="F92" s="1771" t="s">
        <v>1953</v>
      </c>
      <c r="G92" s="1770" t="s">
        <v>1954</v>
      </c>
      <c r="H92" s="1770" t="s">
        <v>1773</v>
      </c>
      <c r="I92" s="1770" t="s">
        <v>1795</v>
      </c>
      <c r="J92" s="1771" t="s">
        <v>1715</v>
      </c>
      <c r="K92" s="1771">
        <v>6</v>
      </c>
      <c r="L92" s="1772">
        <v>12</v>
      </c>
      <c r="M92" s="1773">
        <f t="shared" si="2"/>
        <v>42000</v>
      </c>
      <c r="N92" s="1771">
        <v>2</v>
      </c>
      <c r="O92" s="1772">
        <v>6</v>
      </c>
      <c r="P92" s="1773">
        <f t="shared" si="3"/>
        <v>21000</v>
      </c>
      <c r="Q92" s="1774"/>
      <c r="R92" s="1774"/>
      <c r="S92" s="1774"/>
      <c r="T92" s="1774"/>
      <c r="U92" s="1774"/>
      <c r="V92" s="1774"/>
      <c r="W92" s="1774"/>
      <c r="X92" s="1774"/>
      <c r="Y92" s="1774"/>
      <c r="Z92" s="1774"/>
      <c r="AA92" s="1774"/>
      <c r="AB92" s="1774"/>
      <c r="AC92" s="1774"/>
      <c r="AD92" s="1856"/>
      <c r="AE92" s="1857"/>
      <c r="AF92" s="1858"/>
      <c r="AG92" s="1858"/>
      <c r="AH92" s="1858"/>
      <c r="AI92" s="1859"/>
      <c r="AJ92" s="1859"/>
      <c r="AK92" s="1859"/>
      <c r="AL92" s="1859"/>
      <c r="AM92" s="1858"/>
      <c r="AN92" s="1858"/>
      <c r="AO92" s="1858"/>
      <c r="AP92" s="1858"/>
      <c r="AQ92" s="1859"/>
      <c r="AR92" s="1859"/>
      <c r="AS92" s="1859"/>
      <c r="AT92" s="1859"/>
    </row>
    <row r="93" spans="1:46" s="1775" customFormat="1" ht="12" customHeight="1" x14ac:dyDescent="0.2">
      <c r="A93" s="1770" t="s">
        <v>459</v>
      </c>
      <c r="B93" s="1770" t="s">
        <v>1708</v>
      </c>
      <c r="C93" s="541" t="s">
        <v>1709</v>
      </c>
      <c r="D93" s="1770" t="s">
        <v>1745</v>
      </c>
      <c r="E93" s="1952">
        <v>5000</v>
      </c>
      <c r="F93" s="1771" t="s">
        <v>1955</v>
      </c>
      <c r="G93" s="1770" t="s">
        <v>1956</v>
      </c>
      <c r="H93" s="1770"/>
      <c r="I93" s="1770"/>
      <c r="J93" s="1771"/>
      <c r="K93" s="1771">
        <v>1</v>
      </c>
      <c r="L93" s="1772">
        <v>4</v>
      </c>
      <c r="M93" s="1773">
        <f t="shared" si="2"/>
        <v>20000</v>
      </c>
      <c r="N93" s="1771">
        <v>0</v>
      </c>
      <c r="O93" s="1772">
        <v>0</v>
      </c>
      <c r="P93" s="1773">
        <f t="shared" si="3"/>
        <v>0</v>
      </c>
      <c r="Q93" s="1774"/>
      <c r="R93" s="1774"/>
      <c r="S93" s="1774"/>
      <c r="T93" s="1774"/>
      <c r="U93" s="1774"/>
      <c r="V93" s="1774"/>
      <c r="W93" s="1774"/>
      <c r="X93" s="1774"/>
      <c r="Y93" s="1774"/>
      <c r="Z93" s="1774"/>
      <c r="AA93" s="1774"/>
      <c r="AB93" s="1774"/>
      <c r="AC93" s="1774"/>
      <c r="AD93" s="1856"/>
      <c r="AE93" s="1857"/>
      <c r="AF93" s="1858"/>
      <c r="AG93" s="1858"/>
      <c r="AH93" s="1858"/>
      <c r="AI93" s="1859"/>
      <c r="AJ93" s="1859"/>
      <c r="AK93" s="1859"/>
      <c r="AL93" s="1859"/>
      <c r="AM93" s="1858"/>
      <c r="AN93" s="1858"/>
      <c r="AO93" s="1858"/>
      <c r="AP93" s="1858"/>
      <c r="AQ93" s="1859"/>
      <c r="AR93" s="1859"/>
      <c r="AS93" s="1859"/>
      <c r="AT93" s="1859"/>
    </row>
    <row r="94" spans="1:46" s="1775" customFormat="1" ht="12" customHeight="1" x14ac:dyDescent="0.2">
      <c r="A94" s="1770" t="s">
        <v>459</v>
      </c>
      <c r="B94" s="1770" t="s">
        <v>1708</v>
      </c>
      <c r="C94" s="541" t="s">
        <v>1709</v>
      </c>
      <c r="D94" s="1770" t="s">
        <v>1957</v>
      </c>
      <c r="E94" s="1952">
        <v>3000</v>
      </c>
      <c r="F94" s="1771" t="s">
        <v>1958</v>
      </c>
      <c r="G94" s="1770" t="s">
        <v>1959</v>
      </c>
      <c r="H94" s="1770"/>
      <c r="I94" s="1770"/>
      <c r="J94" s="1771"/>
      <c r="K94" s="1771">
        <v>2</v>
      </c>
      <c r="L94" s="1772">
        <v>5</v>
      </c>
      <c r="M94" s="1773">
        <f t="shared" si="2"/>
        <v>15000</v>
      </c>
      <c r="N94" s="1771">
        <v>0</v>
      </c>
      <c r="O94" s="1772">
        <v>0</v>
      </c>
      <c r="P94" s="1773">
        <f t="shared" si="3"/>
        <v>0</v>
      </c>
      <c r="Q94" s="1774"/>
      <c r="R94" s="1774"/>
      <c r="S94" s="1774"/>
      <c r="T94" s="1774"/>
      <c r="U94" s="1774"/>
      <c r="V94" s="1774"/>
      <c r="W94" s="1774"/>
      <c r="X94" s="1774"/>
      <c r="Y94" s="1774"/>
      <c r="Z94" s="1774"/>
      <c r="AA94" s="1774"/>
      <c r="AB94" s="1774"/>
      <c r="AC94" s="1774"/>
      <c r="AD94" s="1856"/>
      <c r="AE94" s="1857"/>
      <c r="AF94" s="1858"/>
      <c r="AG94" s="1858"/>
      <c r="AH94" s="1858"/>
      <c r="AI94" s="1859"/>
      <c r="AJ94" s="1859"/>
      <c r="AK94" s="1859"/>
      <c r="AL94" s="1859"/>
      <c r="AM94" s="1858"/>
      <c r="AN94" s="1858"/>
      <c r="AO94" s="1858"/>
      <c r="AP94" s="1858"/>
      <c r="AQ94" s="1859"/>
      <c r="AR94" s="1859"/>
      <c r="AS94" s="1859"/>
      <c r="AT94" s="1859"/>
    </row>
    <row r="95" spans="1:46" s="1775" customFormat="1" ht="12" customHeight="1" x14ac:dyDescent="0.2">
      <c r="A95" s="1770" t="s">
        <v>459</v>
      </c>
      <c r="B95" s="1770" t="s">
        <v>1708</v>
      </c>
      <c r="C95" s="541" t="s">
        <v>1709</v>
      </c>
      <c r="D95" s="1770" t="s">
        <v>1757</v>
      </c>
      <c r="E95" s="1952">
        <v>9000</v>
      </c>
      <c r="F95" s="1771" t="s">
        <v>1960</v>
      </c>
      <c r="G95" s="1770" t="s">
        <v>1961</v>
      </c>
      <c r="H95" s="1770"/>
      <c r="I95" s="1770"/>
      <c r="J95" s="1771"/>
      <c r="K95" s="1771">
        <v>2</v>
      </c>
      <c r="L95" s="1772">
        <v>9</v>
      </c>
      <c r="M95" s="1773">
        <f t="shared" si="2"/>
        <v>81000</v>
      </c>
      <c r="N95" s="1771">
        <v>2</v>
      </c>
      <c r="O95" s="1772">
        <v>6</v>
      </c>
      <c r="P95" s="1773">
        <f t="shared" si="3"/>
        <v>54000</v>
      </c>
      <c r="Q95" s="1774"/>
      <c r="R95" s="1774"/>
      <c r="S95" s="1774"/>
      <c r="T95" s="1774"/>
      <c r="U95" s="1774"/>
      <c r="V95" s="1774"/>
      <c r="W95" s="1774"/>
      <c r="X95" s="1774"/>
      <c r="Y95" s="1774"/>
      <c r="Z95" s="1774"/>
      <c r="AA95" s="1774"/>
      <c r="AB95" s="1774"/>
      <c r="AC95" s="1774"/>
      <c r="AD95" s="1856"/>
      <c r="AE95" s="1857"/>
      <c r="AF95" s="1858"/>
      <c r="AG95" s="1858"/>
      <c r="AH95" s="1858"/>
      <c r="AI95" s="1859"/>
      <c r="AJ95" s="1859"/>
      <c r="AK95" s="1859"/>
      <c r="AL95" s="1859"/>
      <c r="AM95" s="1858"/>
      <c r="AN95" s="1858"/>
      <c r="AO95" s="1858"/>
      <c r="AP95" s="1858"/>
      <c r="AQ95" s="1859"/>
      <c r="AR95" s="1859"/>
      <c r="AS95" s="1859"/>
      <c r="AT95" s="1859"/>
    </row>
    <row r="96" spans="1:46" s="1775" customFormat="1" ht="12" customHeight="1" x14ac:dyDescent="0.2">
      <c r="A96" s="1770" t="s">
        <v>459</v>
      </c>
      <c r="B96" s="1770" t="s">
        <v>1708</v>
      </c>
      <c r="C96" s="541" t="s">
        <v>1709</v>
      </c>
      <c r="D96" s="1770" t="s">
        <v>1962</v>
      </c>
      <c r="E96" s="1952">
        <v>4000</v>
      </c>
      <c r="F96" s="1771" t="s">
        <v>1963</v>
      </c>
      <c r="G96" s="1770" t="s">
        <v>1964</v>
      </c>
      <c r="H96" s="1770"/>
      <c r="I96" s="1770"/>
      <c r="J96" s="1771"/>
      <c r="K96" s="1771">
        <v>1</v>
      </c>
      <c r="L96" s="1772">
        <v>11</v>
      </c>
      <c r="M96" s="1773">
        <f t="shared" si="2"/>
        <v>44000</v>
      </c>
      <c r="N96" s="1771">
        <v>0</v>
      </c>
      <c r="O96" s="1772">
        <v>0</v>
      </c>
      <c r="P96" s="1773">
        <f t="shared" si="3"/>
        <v>0</v>
      </c>
      <c r="Q96" s="1774"/>
      <c r="R96" s="1774"/>
      <c r="S96" s="1774"/>
      <c r="T96" s="1774"/>
      <c r="U96" s="1774"/>
      <c r="V96" s="1774"/>
      <c r="W96" s="1774"/>
      <c r="X96" s="1774"/>
      <c r="Y96" s="1774"/>
      <c r="Z96" s="1774"/>
      <c r="AA96" s="1774"/>
      <c r="AB96" s="1774"/>
      <c r="AC96" s="1774"/>
      <c r="AD96" s="1856"/>
      <c r="AE96" s="1857"/>
      <c r="AF96" s="1858"/>
      <c r="AG96" s="1858"/>
      <c r="AH96" s="1858"/>
      <c r="AI96" s="1859"/>
      <c r="AJ96" s="1859"/>
      <c r="AK96" s="1859"/>
      <c r="AL96" s="1859"/>
      <c r="AM96" s="1858"/>
      <c r="AN96" s="1858"/>
      <c r="AO96" s="1858"/>
      <c r="AP96" s="1858"/>
      <c r="AQ96" s="1859"/>
      <c r="AR96" s="1859"/>
      <c r="AS96" s="1859"/>
      <c r="AT96" s="1859"/>
    </row>
    <row r="97" spans="1:46" s="1775" customFormat="1" ht="12" customHeight="1" x14ac:dyDescent="0.2">
      <c r="A97" s="1770" t="s">
        <v>459</v>
      </c>
      <c r="B97" s="1770" t="s">
        <v>1708</v>
      </c>
      <c r="C97" s="541" t="s">
        <v>1709</v>
      </c>
      <c r="D97" s="1770" t="s">
        <v>1965</v>
      </c>
      <c r="E97" s="1952">
        <v>6000</v>
      </c>
      <c r="F97" s="1771" t="s">
        <v>1966</v>
      </c>
      <c r="G97" s="1770" t="s">
        <v>1967</v>
      </c>
      <c r="H97" s="1770" t="s">
        <v>1773</v>
      </c>
      <c r="I97" s="1770" t="s">
        <v>1714</v>
      </c>
      <c r="J97" s="1771" t="s">
        <v>1715</v>
      </c>
      <c r="K97" s="1771">
        <v>5</v>
      </c>
      <c r="L97" s="1772">
        <v>12</v>
      </c>
      <c r="M97" s="1773">
        <f t="shared" si="2"/>
        <v>72000</v>
      </c>
      <c r="N97" s="1771">
        <v>2</v>
      </c>
      <c r="O97" s="1772">
        <v>6</v>
      </c>
      <c r="P97" s="1773">
        <f t="shared" si="3"/>
        <v>36000</v>
      </c>
      <c r="Q97" s="1774"/>
      <c r="R97" s="1774"/>
      <c r="S97" s="1774"/>
      <c r="T97" s="1774"/>
      <c r="U97" s="1774"/>
      <c r="V97" s="1774"/>
      <c r="W97" s="1774"/>
      <c r="X97" s="1774"/>
      <c r="Y97" s="1774"/>
      <c r="Z97" s="1774"/>
      <c r="AA97" s="1774"/>
      <c r="AB97" s="1774"/>
      <c r="AC97" s="1774"/>
      <c r="AD97" s="1856"/>
      <c r="AE97" s="1857"/>
      <c r="AF97" s="1858"/>
      <c r="AG97" s="1858"/>
      <c r="AH97" s="1858"/>
      <c r="AI97" s="1859"/>
      <c r="AJ97" s="1859"/>
      <c r="AK97" s="1859"/>
      <c r="AL97" s="1859"/>
      <c r="AM97" s="1858"/>
      <c r="AN97" s="1858"/>
      <c r="AO97" s="1858"/>
      <c r="AP97" s="1858"/>
      <c r="AQ97" s="1859"/>
      <c r="AR97" s="1859"/>
      <c r="AS97" s="1859"/>
      <c r="AT97" s="1859"/>
    </row>
    <row r="98" spans="1:46" s="1775" customFormat="1" ht="12" customHeight="1" x14ac:dyDescent="0.2">
      <c r="A98" s="1770" t="s">
        <v>459</v>
      </c>
      <c r="B98" s="1770" t="s">
        <v>1708</v>
      </c>
      <c r="C98" s="541" t="s">
        <v>1709</v>
      </c>
      <c r="D98" s="1770" t="s">
        <v>1745</v>
      </c>
      <c r="E98" s="1952">
        <v>5000</v>
      </c>
      <c r="F98" s="1771" t="s">
        <v>1968</v>
      </c>
      <c r="G98" s="1770" t="s">
        <v>1969</v>
      </c>
      <c r="H98" s="1770"/>
      <c r="I98" s="1770"/>
      <c r="J98" s="1771"/>
      <c r="K98" s="1771">
        <v>5</v>
      </c>
      <c r="L98" s="1772">
        <v>11</v>
      </c>
      <c r="M98" s="1773">
        <f t="shared" si="2"/>
        <v>55000</v>
      </c>
      <c r="N98" s="1771">
        <v>0</v>
      </c>
      <c r="O98" s="1772">
        <v>0</v>
      </c>
      <c r="P98" s="1773">
        <f t="shared" si="3"/>
        <v>0</v>
      </c>
      <c r="Q98" s="1774"/>
      <c r="R98" s="1774"/>
      <c r="S98" s="1774"/>
      <c r="T98" s="1774"/>
      <c r="U98" s="1774"/>
      <c r="V98" s="1774"/>
      <c r="W98" s="1774"/>
      <c r="X98" s="1774"/>
      <c r="Y98" s="1774"/>
      <c r="Z98" s="1774"/>
      <c r="AA98" s="1774"/>
      <c r="AB98" s="1774"/>
      <c r="AC98" s="1774"/>
      <c r="AD98" s="1856"/>
      <c r="AE98" s="1857"/>
      <c r="AF98" s="1858"/>
      <c r="AG98" s="1858"/>
      <c r="AH98" s="1858"/>
      <c r="AI98" s="1859"/>
      <c r="AJ98" s="1859"/>
      <c r="AK98" s="1859"/>
      <c r="AL98" s="1859"/>
      <c r="AM98" s="1858"/>
      <c r="AN98" s="1858"/>
      <c r="AO98" s="1858"/>
      <c r="AP98" s="1858"/>
      <c r="AQ98" s="1859"/>
      <c r="AR98" s="1859"/>
      <c r="AS98" s="1859"/>
      <c r="AT98" s="1859"/>
    </row>
    <row r="99" spans="1:46" s="1775" customFormat="1" ht="12" customHeight="1" x14ac:dyDescent="0.2">
      <c r="A99" s="1770" t="s">
        <v>459</v>
      </c>
      <c r="B99" s="1770" t="s">
        <v>1708</v>
      </c>
      <c r="C99" s="541" t="s">
        <v>1709</v>
      </c>
      <c r="D99" s="1770" t="s">
        <v>1970</v>
      </c>
      <c r="E99" s="1952">
        <v>3000</v>
      </c>
      <c r="F99" s="1771" t="s">
        <v>1971</v>
      </c>
      <c r="G99" s="1770" t="s">
        <v>1972</v>
      </c>
      <c r="H99" s="1770"/>
      <c r="I99" s="1770"/>
      <c r="J99" s="1771"/>
      <c r="K99" s="1771">
        <v>1</v>
      </c>
      <c r="L99" s="1772">
        <v>6</v>
      </c>
      <c r="M99" s="1773">
        <f t="shared" si="2"/>
        <v>18000</v>
      </c>
      <c r="N99" s="1771">
        <v>0</v>
      </c>
      <c r="O99" s="1772">
        <v>0</v>
      </c>
      <c r="P99" s="1773">
        <f t="shared" si="3"/>
        <v>0</v>
      </c>
      <c r="Q99" s="1774"/>
      <c r="R99" s="1774"/>
      <c r="S99" s="1774"/>
      <c r="T99" s="1774"/>
      <c r="U99" s="1774"/>
      <c r="V99" s="1774"/>
      <c r="W99" s="1774"/>
      <c r="X99" s="1774"/>
      <c r="Y99" s="1774"/>
      <c r="Z99" s="1774"/>
      <c r="AA99" s="1774"/>
      <c r="AB99" s="1774"/>
      <c r="AC99" s="1774"/>
      <c r="AD99" s="1856"/>
      <c r="AE99" s="1857"/>
      <c r="AF99" s="1858"/>
      <c r="AG99" s="1858"/>
      <c r="AH99" s="1858"/>
      <c r="AI99" s="1859"/>
      <c r="AJ99" s="1859"/>
      <c r="AK99" s="1859"/>
      <c r="AL99" s="1859"/>
      <c r="AM99" s="1858"/>
      <c r="AN99" s="1858"/>
      <c r="AO99" s="1858"/>
      <c r="AP99" s="1858"/>
      <c r="AQ99" s="1859"/>
      <c r="AR99" s="1859"/>
      <c r="AS99" s="1859"/>
      <c r="AT99" s="1859"/>
    </row>
    <row r="100" spans="1:46" s="1775" customFormat="1" ht="12" customHeight="1" x14ac:dyDescent="0.2">
      <c r="A100" s="1770" t="s">
        <v>459</v>
      </c>
      <c r="B100" s="1770" t="s">
        <v>1708</v>
      </c>
      <c r="C100" s="541" t="s">
        <v>1709</v>
      </c>
      <c r="D100" s="1770" t="s">
        <v>1973</v>
      </c>
      <c r="E100" s="1952">
        <v>13000</v>
      </c>
      <c r="F100" s="1771" t="s">
        <v>1974</v>
      </c>
      <c r="G100" s="1770" t="s">
        <v>1975</v>
      </c>
      <c r="H100" s="1770" t="s">
        <v>1713</v>
      </c>
      <c r="I100" s="1770" t="s">
        <v>1714</v>
      </c>
      <c r="J100" s="1771" t="s">
        <v>1715</v>
      </c>
      <c r="K100" s="1771">
        <v>2</v>
      </c>
      <c r="L100" s="1772">
        <v>6</v>
      </c>
      <c r="M100" s="1773">
        <f t="shared" si="2"/>
        <v>78000</v>
      </c>
      <c r="N100" s="1771">
        <v>2</v>
      </c>
      <c r="O100" s="1772">
        <v>6</v>
      </c>
      <c r="P100" s="1773">
        <f t="shared" si="3"/>
        <v>78000</v>
      </c>
      <c r="Q100" s="1774"/>
      <c r="R100" s="1774"/>
      <c r="S100" s="1774"/>
      <c r="T100" s="1774"/>
      <c r="U100" s="1774"/>
      <c r="V100" s="1774"/>
      <c r="W100" s="1774"/>
      <c r="X100" s="1774"/>
      <c r="Y100" s="1774"/>
      <c r="Z100" s="1774"/>
      <c r="AA100" s="1774"/>
      <c r="AB100" s="1774"/>
      <c r="AC100" s="1774"/>
      <c r="AD100" s="1856"/>
      <c r="AE100" s="1857"/>
      <c r="AF100" s="1858"/>
      <c r="AG100" s="1858"/>
      <c r="AH100" s="1858"/>
      <c r="AI100" s="1859"/>
      <c r="AJ100" s="1859"/>
      <c r="AK100" s="1859"/>
      <c r="AL100" s="1859"/>
      <c r="AM100" s="1858"/>
      <c r="AN100" s="1858"/>
      <c r="AO100" s="1858"/>
      <c r="AP100" s="1858"/>
      <c r="AQ100" s="1859"/>
      <c r="AR100" s="1859"/>
      <c r="AS100" s="1859"/>
      <c r="AT100" s="1859"/>
    </row>
    <row r="101" spans="1:46" s="1775" customFormat="1" ht="12" customHeight="1" x14ac:dyDescent="0.2">
      <c r="A101" s="1770" t="s">
        <v>459</v>
      </c>
      <c r="B101" s="1770" t="s">
        <v>1708</v>
      </c>
      <c r="C101" s="541" t="s">
        <v>1709</v>
      </c>
      <c r="D101" s="1770" t="s">
        <v>1976</v>
      </c>
      <c r="E101" s="1952">
        <v>6000</v>
      </c>
      <c r="F101" s="1771" t="s">
        <v>1977</v>
      </c>
      <c r="G101" s="1770" t="s">
        <v>1978</v>
      </c>
      <c r="H101" s="1770"/>
      <c r="I101" s="1770"/>
      <c r="J101" s="1771"/>
      <c r="K101" s="1771">
        <v>3</v>
      </c>
      <c r="L101" s="1772">
        <v>10</v>
      </c>
      <c r="M101" s="1773">
        <f t="shared" si="2"/>
        <v>60000</v>
      </c>
      <c r="N101" s="1771">
        <v>0</v>
      </c>
      <c r="O101" s="1772">
        <v>0</v>
      </c>
      <c r="P101" s="1773">
        <f t="shared" si="3"/>
        <v>0</v>
      </c>
      <c r="Q101" s="1774"/>
      <c r="R101" s="1774"/>
      <c r="S101" s="1774"/>
      <c r="T101" s="1774"/>
      <c r="U101" s="1774"/>
      <c r="V101" s="1774"/>
      <c r="W101" s="1774"/>
      <c r="X101" s="1774"/>
      <c r="Y101" s="1774"/>
      <c r="Z101" s="1774"/>
      <c r="AA101" s="1774"/>
      <c r="AB101" s="1774"/>
      <c r="AC101" s="1774"/>
      <c r="AD101" s="1856"/>
      <c r="AE101" s="1857"/>
      <c r="AF101" s="1858"/>
      <c r="AG101" s="1858"/>
      <c r="AH101" s="1858"/>
      <c r="AI101" s="1859"/>
      <c r="AJ101" s="1859"/>
      <c r="AK101" s="1859"/>
      <c r="AL101" s="1859"/>
      <c r="AM101" s="1858"/>
      <c r="AN101" s="1858"/>
      <c r="AO101" s="1858"/>
      <c r="AP101" s="1858"/>
      <c r="AQ101" s="1859"/>
      <c r="AR101" s="1859"/>
      <c r="AS101" s="1859"/>
      <c r="AT101" s="1859"/>
    </row>
    <row r="102" spans="1:46" s="1775" customFormat="1" ht="12" customHeight="1" x14ac:dyDescent="0.2">
      <c r="A102" s="1770" t="s">
        <v>459</v>
      </c>
      <c r="B102" s="1770" t="s">
        <v>1708</v>
      </c>
      <c r="C102" s="541" t="s">
        <v>1709</v>
      </c>
      <c r="D102" s="1770" t="s">
        <v>1979</v>
      </c>
      <c r="E102" s="1952">
        <v>7000</v>
      </c>
      <c r="F102" s="1771" t="s">
        <v>1980</v>
      </c>
      <c r="G102" s="1770" t="s">
        <v>1981</v>
      </c>
      <c r="H102" s="1770"/>
      <c r="I102" s="1770"/>
      <c r="J102" s="1771"/>
      <c r="K102" s="1771">
        <v>1</v>
      </c>
      <c r="L102" s="1772">
        <v>2</v>
      </c>
      <c r="M102" s="1773">
        <f t="shared" si="2"/>
        <v>14000</v>
      </c>
      <c r="N102" s="1771">
        <v>3</v>
      </c>
      <c r="O102" s="1772">
        <v>6</v>
      </c>
      <c r="P102" s="1773">
        <f t="shared" si="3"/>
        <v>42000</v>
      </c>
      <c r="Q102" s="1774"/>
      <c r="R102" s="1774"/>
      <c r="S102" s="1774"/>
      <c r="T102" s="1774"/>
      <c r="U102" s="1774"/>
      <c r="V102" s="1774"/>
      <c r="W102" s="1774"/>
      <c r="X102" s="1774"/>
      <c r="Y102" s="1774"/>
      <c r="Z102" s="1774"/>
      <c r="AA102" s="1774"/>
      <c r="AB102" s="1774"/>
      <c r="AC102" s="1774"/>
      <c r="AD102" s="1856"/>
      <c r="AE102" s="1857"/>
      <c r="AF102" s="1858"/>
      <c r="AG102" s="1858"/>
      <c r="AH102" s="1858"/>
      <c r="AI102" s="1859"/>
      <c r="AJ102" s="1859"/>
      <c r="AK102" s="1859"/>
      <c r="AL102" s="1859"/>
      <c r="AM102" s="1858"/>
      <c r="AN102" s="1858"/>
      <c r="AO102" s="1858"/>
      <c r="AP102" s="1858"/>
      <c r="AQ102" s="1859"/>
      <c r="AR102" s="1859"/>
      <c r="AS102" s="1859"/>
      <c r="AT102" s="1859"/>
    </row>
    <row r="103" spans="1:46" s="1775" customFormat="1" ht="12" customHeight="1" x14ac:dyDescent="0.2">
      <c r="A103" s="1770" t="s">
        <v>459</v>
      </c>
      <c r="B103" s="1770" t="s">
        <v>1708</v>
      </c>
      <c r="C103" s="541" t="s">
        <v>1709</v>
      </c>
      <c r="D103" s="1770" t="s">
        <v>1745</v>
      </c>
      <c r="E103" s="1952">
        <v>4500</v>
      </c>
      <c r="F103" s="1771" t="s">
        <v>1980</v>
      </c>
      <c r="G103" s="1770" t="s">
        <v>1981</v>
      </c>
      <c r="H103" s="1770"/>
      <c r="I103" s="1770"/>
      <c r="J103" s="1771"/>
      <c r="K103" s="1771">
        <v>2</v>
      </c>
      <c r="L103" s="1772">
        <v>6</v>
      </c>
      <c r="M103" s="1773">
        <f t="shared" si="2"/>
        <v>27000</v>
      </c>
      <c r="N103" s="1771">
        <v>0</v>
      </c>
      <c r="O103" s="1772">
        <v>0</v>
      </c>
      <c r="P103" s="1773">
        <f t="shared" si="3"/>
        <v>0</v>
      </c>
      <c r="Q103" s="1774"/>
      <c r="R103" s="1774"/>
      <c r="S103" s="1774"/>
      <c r="T103" s="1774"/>
      <c r="U103" s="1774"/>
      <c r="V103" s="1774"/>
      <c r="W103" s="1774"/>
      <c r="X103" s="1774"/>
      <c r="Y103" s="1774"/>
      <c r="Z103" s="1774"/>
      <c r="AA103" s="1774"/>
      <c r="AB103" s="1774"/>
      <c r="AC103" s="1774"/>
      <c r="AD103" s="1856"/>
      <c r="AE103" s="1857"/>
      <c r="AF103" s="1858"/>
      <c r="AG103" s="1858"/>
      <c r="AH103" s="1858"/>
      <c r="AI103" s="1859"/>
      <c r="AJ103" s="1859"/>
      <c r="AK103" s="1859"/>
      <c r="AL103" s="1859"/>
      <c r="AM103" s="1858"/>
      <c r="AN103" s="1858"/>
      <c r="AO103" s="1858"/>
      <c r="AP103" s="1858"/>
      <c r="AQ103" s="1859"/>
      <c r="AR103" s="1859"/>
      <c r="AS103" s="1859"/>
      <c r="AT103" s="1859"/>
    </row>
    <row r="104" spans="1:46" s="1775" customFormat="1" ht="12" customHeight="1" x14ac:dyDescent="0.2">
      <c r="A104" s="1770" t="s">
        <v>459</v>
      </c>
      <c r="B104" s="1770" t="s">
        <v>1708</v>
      </c>
      <c r="C104" s="541" t="s">
        <v>1709</v>
      </c>
      <c r="D104" s="1770" t="s">
        <v>1745</v>
      </c>
      <c r="E104" s="1952">
        <v>5000</v>
      </c>
      <c r="F104" s="1771" t="s">
        <v>1980</v>
      </c>
      <c r="G104" s="1770" t="s">
        <v>1981</v>
      </c>
      <c r="H104" s="1770"/>
      <c r="I104" s="1770"/>
      <c r="J104" s="1771"/>
      <c r="K104" s="1771">
        <v>3</v>
      </c>
      <c r="L104" s="1772">
        <v>10</v>
      </c>
      <c r="M104" s="1773">
        <f t="shared" si="2"/>
        <v>50000</v>
      </c>
      <c r="N104" s="1771">
        <v>0</v>
      </c>
      <c r="O104" s="1772">
        <v>0</v>
      </c>
      <c r="P104" s="1773">
        <f t="shared" si="3"/>
        <v>0</v>
      </c>
      <c r="Q104" s="1774"/>
      <c r="R104" s="1774"/>
      <c r="S104" s="1774"/>
      <c r="T104" s="1774"/>
      <c r="U104" s="1774"/>
      <c r="V104" s="1774"/>
      <c r="W104" s="1774"/>
      <c r="X104" s="1774"/>
      <c r="Y104" s="1774"/>
      <c r="Z104" s="1774"/>
      <c r="AA104" s="1774"/>
      <c r="AB104" s="1774"/>
      <c r="AC104" s="1774"/>
      <c r="AD104" s="1856"/>
      <c r="AE104" s="1857"/>
      <c r="AF104" s="1858"/>
      <c r="AG104" s="1858"/>
      <c r="AH104" s="1858"/>
      <c r="AI104" s="1859"/>
      <c r="AJ104" s="1859"/>
      <c r="AK104" s="1859"/>
      <c r="AL104" s="1859"/>
      <c r="AM104" s="1858"/>
      <c r="AN104" s="1858"/>
      <c r="AO104" s="1858"/>
      <c r="AP104" s="1858"/>
      <c r="AQ104" s="1859"/>
      <c r="AR104" s="1859"/>
      <c r="AS104" s="1859"/>
      <c r="AT104" s="1859"/>
    </row>
    <row r="105" spans="1:46" s="1775" customFormat="1" ht="12" customHeight="1" x14ac:dyDescent="0.2">
      <c r="A105" s="1770" t="s">
        <v>459</v>
      </c>
      <c r="B105" s="1770" t="s">
        <v>1708</v>
      </c>
      <c r="C105" s="541" t="s">
        <v>1709</v>
      </c>
      <c r="D105" s="1770" t="s">
        <v>1982</v>
      </c>
      <c r="E105" s="1952">
        <v>7000</v>
      </c>
      <c r="F105" s="1771" t="s">
        <v>1983</v>
      </c>
      <c r="G105" s="1770" t="s">
        <v>1984</v>
      </c>
      <c r="H105" s="1770" t="s">
        <v>1985</v>
      </c>
      <c r="I105" s="1770" t="s">
        <v>1723</v>
      </c>
      <c r="J105" s="1771" t="s">
        <v>1715</v>
      </c>
      <c r="K105" s="1771">
        <v>6</v>
      </c>
      <c r="L105" s="1772">
        <v>12</v>
      </c>
      <c r="M105" s="1773">
        <f t="shared" si="2"/>
        <v>84000</v>
      </c>
      <c r="N105" s="1771">
        <v>3</v>
      </c>
      <c r="O105" s="1772">
        <v>6</v>
      </c>
      <c r="P105" s="1773">
        <f t="shared" si="3"/>
        <v>42000</v>
      </c>
      <c r="Q105" s="1774"/>
      <c r="R105" s="1774"/>
      <c r="S105" s="1774"/>
      <c r="T105" s="1774"/>
      <c r="U105" s="1774"/>
      <c r="V105" s="1774"/>
      <c r="W105" s="1774"/>
      <c r="X105" s="1774"/>
      <c r="Y105" s="1774"/>
      <c r="Z105" s="1774"/>
      <c r="AA105" s="1774"/>
      <c r="AB105" s="1774"/>
      <c r="AC105" s="1774"/>
      <c r="AD105" s="1856"/>
      <c r="AE105" s="1857"/>
      <c r="AF105" s="1858"/>
      <c r="AG105" s="1858"/>
      <c r="AH105" s="1858"/>
      <c r="AI105" s="1859"/>
      <c r="AJ105" s="1859"/>
      <c r="AK105" s="1859"/>
      <c r="AL105" s="1859"/>
      <c r="AM105" s="1858"/>
      <c r="AN105" s="1858"/>
      <c r="AO105" s="1858"/>
      <c r="AP105" s="1858"/>
      <c r="AQ105" s="1859"/>
      <c r="AR105" s="1859"/>
      <c r="AS105" s="1859"/>
      <c r="AT105" s="1859"/>
    </row>
    <row r="106" spans="1:46" s="1775" customFormat="1" ht="12" customHeight="1" x14ac:dyDescent="0.2">
      <c r="A106" s="1770" t="s">
        <v>459</v>
      </c>
      <c r="B106" s="1770" t="s">
        <v>1708</v>
      </c>
      <c r="C106" s="541" t="s">
        <v>1709</v>
      </c>
      <c r="D106" s="1770" t="s">
        <v>1753</v>
      </c>
      <c r="E106" s="1952">
        <v>5500</v>
      </c>
      <c r="F106" s="1771" t="s">
        <v>1986</v>
      </c>
      <c r="G106" s="1770" t="s">
        <v>1987</v>
      </c>
      <c r="H106" s="1770" t="s">
        <v>1713</v>
      </c>
      <c r="I106" s="1770" t="s">
        <v>1714</v>
      </c>
      <c r="J106" s="1771" t="s">
        <v>1715</v>
      </c>
      <c r="K106" s="1771">
        <v>4</v>
      </c>
      <c r="L106" s="1772">
        <v>12</v>
      </c>
      <c r="M106" s="1773">
        <f t="shared" si="2"/>
        <v>66000</v>
      </c>
      <c r="N106" s="1771">
        <v>2</v>
      </c>
      <c r="O106" s="1772">
        <v>6</v>
      </c>
      <c r="P106" s="1773">
        <f t="shared" si="3"/>
        <v>33000</v>
      </c>
      <c r="Q106" s="1774"/>
      <c r="R106" s="1774"/>
      <c r="S106" s="1774"/>
      <c r="T106" s="1774"/>
      <c r="U106" s="1774"/>
      <c r="V106" s="1774"/>
      <c r="W106" s="1774"/>
      <c r="X106" s="1774"/>
      <c r="Y106" s="1774"/>
      <c r="Z106" s="1774"/>
      <c r="AA106" s="1774"/>
      <c r="AB106" s="1774"/>
      <c r="AC106" s="1774"/>
      <c r="AD106" s="1856"/>
      <c r="AE106" s="1857"/>
      <c r="AF106" s="1858"/>
      <c r="AG106" s="1858"/>
      <c r="AH106" s="1858"/>
      <c r="AI106" s="1859"/>
      <c r="AJ106" s="1859"/>
      <c r="AK106" s="1859"/>
      <c r="AL106" s="1859"/>
      <c r="AM106" s="1858"/>
      <c r="AN106" s="1858"/>
      <c r="AO106" s="1858"/>
      <c r="AP106" s="1858"/>
      <c r="AQ106" s="1859"/>
      <c r="AR106" s="1859"/>
      <c r="AS106" s="1859"/>
      <c r="AT106" s="1859"/>
    </row>
    <row r="107" spans="1:46" s="1775" customFormat="1" ht="12" customHeight="1" x14ac:dyDescent="0.2">
      <c r="A107" s="1770" t="s">
        <v>459</v>
      </c>
      <c r="B107" s="1770" t="s">
        <v>1708</v>
      </c>
      <c r="C107" s="541" t="s">
        <v>1709</v>
      </c>
      <c r="D107" s="1770" t="s">
        <v>1730</v>
      </c>
      <c r="E107" s="1952">
        <v>15600</v>
      </c>
      <c r="F107" s="1771" t="s">
        <v>1988</v>
      </c>
      <c r="G107" s="1770" t="s">
        <v>1989</v>
      </c>
      <c r="H107" s="1770"/>
      <c r="I107" s="1770"/>
      <c r="J107" s="1771"/>
      <c r="K107" s="1771">
        <v>0</v>
      </c>
      <c r="L107" s="1772">
        <v>7</v>
      </c>
      <c r="M107" s="1773">
        <f t="shared" si="2"/>
        <v>109200</v>
      </c>
      <c r="N107" s="1771">
        <v>0</v>
      </c>
      <c r="O107" s="1772">
        <v>0</v>
      </c>
      <c r="P107" s="1773">
        <f t="shared" si="3"/>
        <v>0</v>
      </c>
      <c r="Q107" s="1774"/>
      <c r="R107" s="1774"/>
      <c r="S107" s="1774"/>
      <c r="T107" s="1774"/>
      <c r="U107" s="1774"/>
      <c r="V107" s="1774"/>
      <c r="W107" s="1774"/>
      <c r="X107" s="1774"/>
      <c r="Y107" s="1774"/>
      <c r="Z107" s="1774"/>
      <c r="AA107" s="1774"/>
      <c r="AB107" s="1774"/>
      <c r="AC107" s="1774"/>
      <c r="AD107" s="1856"/>
      <c r="AE107" s="1857"/>
      <c r="AF107" s="1858"/>
      <c r="AG107" s="1858"/>
      <c r="AH107" s="1858"/>
      <c r="AI107" s="1859"/>
      <c r="AJ107" s="1859"/>
      <c r="AK107" s="1859"/>
      <c r="AL107" s="1859"/>
      <c r="AM107" s="1858"/>
      <c r="AN107" s="1858"/>
      <c r="AO107" s="1858"/>
      <c r="AP107" s="1858"/>
      <c r="AQ107" s="1859"/>
      <c r="AR107" s="1859"/>
      <c r="AS107" s="1859"/>
      <c r="AT107" s="1859"/>
    </row>
    <row r="108" spans="1:46" s="1775" customFormat="1" ht="12" customHeight="1" x14ac:dyDescent="0.2">
      <c r="A108" s="1770" t="s">
        <v>459</v>
      </c>
      <c r="B108" s="1770" t="s">
        <v>1708</v>
      </c>
      <c r="C108" s="541" t="s">
        <v>1709</v>
      </c>
      <c r="D108" s="1770" t="s">
        <v>1934</v>
      </c>
      <c r="E108" s="1952">
        <v>3500</v>
      </c>
      <c r="F108" s="1771" t="s">
        <v>1990</v>
      </c>
      <c r="G108" s="1770" t="s">
        <v>1991</v>
      </c>
      <c r="H108" s="1770"/>
      <c r="I108" s="1770"/>
      <c r="J108" s="1771"/>
      <c r="K108" s="1771">
        <v>5</v>
      </c>
      <c r="L108" s="1772">
        <v>9</v>
      </c>
      <c r="M108" s="1773">
        <f t="shared" si="2"/>
        <v>31500</v>
      </c>
      <c r="N108" s="1771">
        <v>0</v>
      </c>
      <c r="O108" s="1772">
        <v>0</v>
      </c>
      <c r="P108" s="1773">
        <f t="shared" si="3"/>
        <v>0</v>
      </c>
      <c r="Q108" s="1774"/>
      <c r="R108" s="1774"/>
      <c r="S108" s="1774"/>
      <c r="T108" s="1774"/>
      <c r="U108" s="1774"/>
      <c r="V108" s="1774"/>
      <c r="W108" s="1774"/>
      <c r="X108" s="1774"/>
      <c r="Y108" s="1774"/>
      <c r="Z108" s="1774"/>
      <c r="AA108" s="1774"/>
      <c r="AB108" s="1774"/>
      <c r="AC108" s="1774"/>
      <c r="AD108" s="1856"/>
      <c r="AE108" s="1857"/>
      <c r="AF108" s="1858"/>
      <c r="AG108" s="1858"/>
      <c r="AH108" s="1858"/>
      <c r="AI108" s="1859"/>
      <c r="AJ108" s="1859"/>
      <c r="AK108" s="1859"/>
      <c r="AL108" s="1859"/>
      <c r="AM108" s="1858"/>
      <c r="AN108" s="1858"/>
      <c r="AO108" s="1858"/>
      <c r="AP108" s="1858"/>
      <c r="AQ108" s="1859"/>
      <c r="AR108" s="1859"/>
      <c r="AS108" s="1859"/>
      <c r="AT108" s="1859"/>
    </row>
    <row r="109" spans="1:46" s="1775" customFormat="1" ht="12" customHeight="1" x14ac:dyDescent="0.2">
      <c r="A109" s="1770" t="s">
        <v>459</v>
      </c>
      <c r="B109" s="1770" t="s">
        <v>1708</v>
      </c>
      <c r="C109" s="541" t="s">
        <v>1709</v>
      </c>
      <c r="D109" s="1770" t="s">
        <v>1992</v>
      </c>
      <c r="E109" s="1952">
        <v>11000</v>
      </c>
      <c r="F109" s="1771" t="s">
        <v>1993</v>
      </c>
      <c r="G109" s="1770" t="s">
        <v>1994</v>
      </c>
      <c r="H109" s="1770" t="s">
        <v>1995</v>
      </c>
      <c r="I109" s="1770" t="s">
        <v>1723</v>
      </c>
      <c r="J109" s="1771" t="s">
        <v>1715</v>
      </c>
      <c r="K109" s="1771">
        <v>3</v>
      </c>
      <c r="L109" s="1772">
        <v>10</v>
      </c>
      <c r="M109" s="1773">
        <f t="shared" si="2"/>
        <v>110000</v>
      </c>
      <c r="N109" s="1771">
        <v>2</v>
      </c>
      <c r="O109" s="1772">
        <v>6</v>
      </c>
      <c r="P109" s="1773">
        <f t="shared" si="3"/>
        <v>66000</v>
      </c>
      <c r="Q109" s="1774"/>
      <c r="R109" s="1774"/>
      <c r="S109" s="1774"/>
      <c r="T109" s="1774"/>
      <c r="U109" s="1774"/>
      <c r="V109" s="1774"/>
      <c r="W109" s="1774"/>
      <c r="X109" s="1774"/>
      <c r="Y109" s="1774"/>
      <c r="Z109" s="1774"/>
      <c r="AA109" s="1774"/>
      <c r="AB109" s="1774"/>
      <c r="AC109" s="1774"/>
      <c r="AD109" s="1856"/>
      <c r="AE109" s="1857"/>
      <c r="AF109" s="1858"/>
      <c r="AG109" s="1858"/>
      <c r="AH109" s="1858"/>
      <c r="AI109" s="1859"/>
      <c r="AJ109" s="1859"/>
      <c r="AK109" s="1859"/>
      <c r="AL109" s="1859"/>
      <c r="AM109" s="1858"/>
      <c r="AN109" s="1858"/>
      <c r="AO109" s="1858"/>
      <c r="AP109" s="1858"/>
      <c r="AQ109" s="1859"/>
      <c r="AR109" s="1859"/>
      <c r="AS109" s="1859"/>
      <c r="AT109" s="1859"/>
    </row>
    <row r="110" spans="1:46" s="1775" customFormat="1" ht="12" customHeight="1" x14ac:dyDescent="0.2">
      <c r="A110" s="1770" t="s">
        <v>459</v>
      </c>
      <c r="B110" s="1770" t="s">
        <v>1708</v>
      </c>
      <c r="C110" s="541" t="s">
        <v>1709</v>
      </c>
      <c r="D110" s="1770" t="s">
        <v>1996</v>
      </c>
      <c r="E110" s="1952">
        <v>7000</v>
      </c>
      <c r="F110" s="1771" t="s">
        <v>1997</v>
      </c>
      <c r="G110" s="1770" t="s">
        <v>1998</v>
      </c>
      <c r="H110" s="1770"/>
      <c r="I110" s="1770"/>
      <c r="J110" s="1771"/>
      <c r="K110" s="1771">
        <v>3</v>
      </c>
      <c r="L110" s="1772">
        <v>7</v>
      </c>
      <c r="M110" s="1773">
        <f t="shared" si="2"/>
        <v>49000</v>
      </c>
      <c r="N110" s="1771">
        <v>0</v>
      </c>
      <c r="O110" s="1772">
        <v>0</v>
      </c>
      <c r="P110" s="1773">
        <f t="shared" si="3"/>
        <v>0</v>
      </c>
      <c r="Q110" s="1774"/>
      <c r="R110" s="1774"/>
      <c r="S110" s="1774"/>
      <c r="T110" s="1774"/>
      <c r="U110" s="1774"/>
      <c r="V110" s="1774"/>
      <c r="W110" s="1774"/>
      <c r="X110" s="1774"/>
      <c r="Y110" s="1774"/>
      <c r="Z110" s="1774"/>
      <c r="AA110" s="1774"/>
      <c r="AB110" s="1774"/>
      <c r="AC110" s="1774"/>
      <c r="AD110" s="1856"/>
      <c r="AE110" s="1857"/>
      <c r="AF110" s="1858"/>
      <c r="AG110" s="1858"/>
      <c r="AH110" s="1858"/>
      <c r="AI110" s="1859"/>
      <c r="AJ110" s="1859"/>
      <c r="AK110" s="1859"/>
      <c r="AL110" s="1859"/>
      <c r="AM110" s="1858"/>
      <c r="AN110" s="1858"/>
      <c r="AO110" s="1858"/>
      <c r="AP110" s="1858"/>
      <c r="AQ110" s="1859"/>
      <c r="AR110" s="1859"/>
      <c r="AS110" s="1859"/>
      <c r="AT110" s="1859"/>
    </row>
    <row r="111" spans="1:46" s="1775" customFormat="1" ht="12" customHeight="1" x14ac:dyDescent="0.2">
      <c r="A111" s="1770" t="s">
        <v>459</v>
      </c>
      <c r="B111" s="1770" t="s">
        <v>1708</v>
      </c>
      <c r="C111" s="541" t="s">
        <v>1709</v>
      </c>
      <c r="D111" s="1770" t="s">
        <v>1999</v>
      </c>
      <c r="E111" s="1952">
        <v>4500</v>
      </c>
      <c r="F111" s="1771" t="s">
        <v>2000</v>
      </c>
      <c r="G111" s="1770" t="s">
        <v>2001</v>
      </c>
      <c r="H111" s="1770" t="s">
        <v>1713</v>
      </c>
      <c r="I111" s="1770" t="s">
        <v>1723</v>
      </c>
      <c r="J111" s="1771" t="s">
        <v>1715</v>
      </c>
      <c r="K111" s="1771">
        <v>4</v>
      </c>
      <c r="L111" s="1772">
        <v>12</v>
      </c>
      <c r="M111" s="1773">
        <f t="shared" si="2"/>
        <v>54000</v>
      </c>
      <c r="N111" s="1771">
        <v>3</v>
      </c>
      <c r="O111" s="1772">
        <v>6</v>
      </c>
      <c r="P111" s="1773">
        <f t="shared" si="3"/>
        <v>27000</v>
      </c>
      <c r="Q111" s="1774"/>
      <c r="R111" s="1774"/>
      <c r="S111" s="1774"/>
      <c r="T111" s="1774"/>
      <c r="U111" s="1774"/>
      <c r="V111" s="1774"/>
      <c r="W111" s="1774"/>
      <c r="X111" s="1774"/>
      <c r="Y111" s="1774"/>
      <c r="Z111" s="1774"/>
      <c r="AA111" s="1774"/>
      <c r="AB111" s="1774"/>
      <c r="AC111" s="1774"/>
      <c r="AD111" s="1856"/>
      <c r="AE111" s="1857"/>
      <c r="AF111" s="1858"/>
      <c r="AG111" s="1858"/>
      <c r="AH111" s="1858"/>
      <c r="AI111" s="1859"/>
      <c r="AJ111" s="1859"/>
      <c r="AK111" s="1859"/>
      <c r="AL111" s="1859"/>
      <c r="AM111" s="1858"/>
      <c r="AN111" s="1858"/>
      <c r="AO111" s="1858"/>
      <c r="AP111" s="1858"/>
      <c r="AQ111" s="1859"/>
      <c r="AR111" s="1859"/>
      <c r="AS111" s="1859"/>
      <c r="AT111" s="1859"/>
    </row>
    <row r="112" spans="1:46" s="1775" customFormat="1" ht="12" customHeight="1" x14ac:dyDescent="0.2">
      <c r="A112" s="1770" t="s">
        <v>459</v>
      </c>
      <c r="B112" s="1770" t="s">
        <v>1708</v>
      </c>
      <c r="C112" s="541" t="s">
        <v>1709</v>
      </c>
      <c r="D112" s="1770" t="s">
        <v>2002</v>
      </c>
      <c r="E112" s="1952">
        <v>5000</v>
      </c>
      <c r="F112" s="1771" t="s">
        <v>2003</v>
      </c>
      <c r="G112" s="1770" t="s">
        <v>2004</v>
      </c>
      <c r="H112" s="1770"/>
      <c r="I112" s="1770"/>
      <c r="J112" s="1771"/>
      <c r="K112" s="1771">
        <v>1</v>
      </c>
      <c r="L112" s="1772">
        <v>1</v>
      </c>
      <c r="M112" s="1773">
        <f t="shared" si="2"/>
        <v>5000</v>
      </c>
      <c r="N112" s="1771">
        <v>2</v>
      </c>
      <c r="O112" s="1772">
        <v>6</v>
      </c>
      <c r="P112" s="1773">
        <f t="shared" si="3"/>
        <v>30000</v>
      </c>
      <c r="Q112" s="1774"/>
      <c r="R112" s="1774"/>
      <c r="S112" s="1774"/>
      <c r="T112" s="1774"/>
      <c r="U112" s="1774"/>
      <c r="V112" s="1774"/>
      <c r="W112" s="1774"/>
      <c r="X112" s="1774"/>
      <c r="Y112" s="1774"/>
      <c r="Z112" s="1774"/>
      <c r="AA112" s="1774"/>
      <c r="AB112" s="1774"/>
      <c r="AC112" s="1774"/>
      <c r="AD112" s="1856"/>
      <c r="AE112" s="1857"/>
      <c r="AF112" s="1858"/>
      <c r="AG112" s="1858"/>
      <c r="AH112" s="1858"/>
      <c r="AI112" s="1859"/>
      <c r="AJ112" s="1859"/>
      <c r="AK112" s="1859"/>
      <c r="AL112" s="1859"/>
      <c r="AM112" s="1858"/>
      <c r="AN112" s="1858"/>
      <c r="AO112" s="1858"/>
      <c r="AP112" s="1858"/>
      <c r="AQ112" s="1859"/>
      <c r="AR112" s="1859"/>
      <c r="AS112" s="1859"/>
      <c r="AT112" s="1859"/>
    </row>
    <row r="113" spans="1:46" s="1775" customFormat="1" ht="12" customHeight="1" x14ac:dyDescent="0.2">
      <c r="A113" s="1770" t="s">
        <v>459</v>
      </c>
      <c r="B113" s="1770" t="s">
        <v>1708</v>
      </c>
      <c r="C113" s="541" t="s">
        <v>1709</v>
      </c>
      <c r="D113" s="1770" t="s">
        <v>2005</v>
      </c>
      <c r="E113" s="1952">
        <v>5000</v>
      </c>
      <c r="F113" s="1771" t="s">
        <v>2006</v>
      </c>
      <c r="G113" s="1770" t="s">
        <v>2007</v>
      </c>
      <c r="H113" s="1770"/>
      <c r="I113" s="1770"/>
      <c r="J113" s="1771"/>
      <c r="K113" s="1771">
        <v>6</v>
      </c>
      <c r="L113" s="1772">
        <v>12</v>
      </c>
      <c r="M113" s="1773">
        <f t="shared" si="2"/>
        <v>60000</v>
      </c>
      <c r="N113" s="1771">
        <v>2</v>
      </c>
      <c r="O113" s="1772">
        <v>6</v>
      </c>
      <c r="P113" s="1773">
        <f t="shared" si="3"/>
        <v>30000</v>
      </c>
      <c r="Q113" s="1774"/>
      <c r="R113" s="1774"/>
      <c r="S113" s="1774"/>
      <c r="T113" s="1774"/>
      <c r="U113" s="1774"/>
      <c r="V113" s="1774"/>
      <c r="W113" s="1774"/>
      <c r="X113" s="1774"/>
      <c r="Y113" s="1774"/>
      <c r="Z113" s="1774"/>
      <c r="AA113" s="1774"/>
      <c r="AB113" s="1774"/>
      <c r="AC113" s="1774"/>
      <c r="AD113" s="1856"/>
      <c r="AE113" s="1857"/>
      <c r="AF113" s="1858"/>
      <c r="AG113" s="1858"/>
      <c r="AH113" s="1858"/>
      <c r="AI113" s="1859"/>
      <c r="AJ113" s="1859"/>
      <c r="AK113" s="1859"/>
      <c r="AL113" s="1859"/>
      <c r="AM113" s="1858"/>
      <c r="AN113" s="1858"/>
      <c r="AO113" s="1858"/>
      <c r="AP113" s="1858"/>
      <c r="AQ113" s="1859"/>
      <c r="AR113" s="1859"/>
      <c r="AS113" s="1859"/>
      <c r="AT113" s="1859"/>
    </row>
    <row r="114" spans="1:46" s="1775" customFormat="1" ht="12" customHeight="1" x14ac:dyDescent="0.2">
      <c r="A114" s="1770" t="s">
        <v>459</v>
      </c>
      <c r="B114" s="1770" t="s">
        <v>1708</v>
      </c>
      <c r="C114" s="541" t="s">
        <v>1709</v>
      </c>
      <c r="D114" s="1770" t="s">
        <v>2008</v>
      </c>
      <c r="E114" s="1952">
        <v>5000</v>
      </c>
      <c r="F114" s="1771" t="s">
        <v>2009</v>
      </c>
      <c r="G114" s="1770" t="s">
        <v>2010</v>
      </c>
      <c r="H114" s="1770"/>
      <c r="I114" s="1770"/>
      <c r="J114" s="1771"/>
      <c r="K114" s="1771">
        <v>1</v>
      </c>
      <c r="L114" s="1772">
        <v>9</v>
      </c>
      <c r="M114" s="1773">
        <f t="shared" si="2"/>
        <v>45000</v>
      </c>
      <c r="N114" s="1771">
        <v>0</v>
      </c>
      <c r="O114" s="1772">
        <v>0</v>
      </c>
      <c r="P114" s="1773">
        <f t="shared" si="3"/>
        <v>0</v>
      </c>
      <c r="Q114" s="1774"/>
      <c r="R114" s="1774"/>
      <c r="S114" s="1774"/>
      <c r="T114" s="1774"/>
      <c r="U114" s="1774"/>
      <c r="V114" s="1774"/>
      <c r="W114" s="1774"/>
      <c r="X114" s="1774"/>
      <c r="Y114" s="1774"/>
      <c r="Z114" s="1774"/>
      <c r="AA114" s="1774"/>
      <c r="AB114" s="1774"/>
      <c r="AC114" s="1774"/>
      <c r="AD114" s="1856"/>
      <c r="AE114" s="1857"/>
      <c r="AF114" s="1858"/>
      <c r="AG114" s="1858"/>
      <c r="AH114" s="1858"/>
      <c r="AI114" s="1859"/>
      <c r="AJ114" s="1859"/>
      <c r="AK114" s="1859"/>
      <c r="AL114" s="1859"/>
      <c r="AM114" s="1858"/>
      <c r="AN114" s="1858"/>
      <c r="AO114" s="1858"/>
      <c r="AP114" s="1858"/>
      <c r="AQ114" s="1859"/>
      <c r="AR114" s="1859"/>
      <c r="AS114" s="1859"/>
      <c r="AT114" s="1859"/>
    </row>
    <row r="115" spans="1:46" s="1775" customFormat="1" ht="12" customHeight="1" x14ac:dyDescent="0.2">
      <c r="A115" s="1770" t="s">
        <v>459</v>
      </c>
      <c r="B115" s="1770" t="s">
        <v>1708</v>
      </c>
      <c r="C115" s="541" t="s">
        <v>1709</v>
      </c>
      <c r="D115" s="1770" t="s">
        <v>1889</v>
      </c>
      <c r="E115" s="1952">
        <v>7000</v>
      </c>
      <c r="F115" s="1771" t="s">
        <v>2011</v>
      </c>
      <c r="G115" s="1770" t="s">
        <v>2012</v>
      </c>
      <c r="H115" s="1770" t="s">
        <v>1713</v>
      </c>
      <c r="I115" s="1770" t="s">
        <v>1714</v>
      </c>
      <c r="J115" s="1771" t="s">
        <v>1715</v>
      </c>
      <c r="K115" s="1771">
        <v>5</v>
      </c>
      <c r="L115" s="1772">
        <v>12</v>
      </c>
      <c r="M115" s="1773">
        <f t="shared" si="2"/>
        <v>84000</v>
      </c>
      <c r="N115" s="1771">
        <v>2</v>
      </c>
      <c r="O115" s="1772">
        <v>6</v>
      </c>
      <c r="P115" s="1773">
        <f t="shared" si="3"/>
        <v>42000</v>
      </c>
      <c r="Q115" s="1774"/>
      <c r="R115" s="1774"/>
      <c r="S115" s="1774"/>
      <c r="T115" s="1774"/>
      <c r="U115" s="1774"/>
      <c r="V115" s="1774"/>
      <c r="W115" s="1774"/>
      <c r="X115" s="1774"/>
      <c r="Y115" s="1774"/>
      <c r="Z115" s="1774"/>
      <c r="AA115" s="1774"/>
      <c r="AB115" s="1774"/>
      <c r="AC115" s="1774"/>
      <c r="AD115" s="1856"/>
      <c r="AE115" s="1857"/>
      <c r="AF115" s="1858"/>
      <c r="AG115" s="1858"/>
      <c r="AH115" s="1858"/>
      <c r="AI115" s="1859"/>
      <c r="AJ115" s="1859"/>
      <c r="AK115" s="1859"/>
      <c r="AL115" s="1859"/>
      <c r="AM115" s="1858"/>
      <c r="AN115" s="1858"/>
      <c r="AO115" s="1858"/>
      <c r="AP115" s="1858"/>
      <c r="AQ115" s="1859"/>
      <c r="AR115" s="1859"/>
      <c r="AS115" s="1859"/>
      <c r="AT115" s="1859"/>
    </row>
    <row r="116" spans="1:46" s="1775" customFormat="1" ht="12" customHeight="1" x14ac:dyDescent="0.2">
      <c r="A116" s="1770" t="s">
        <v>459</v>
      </c>
      <c r="B116" s="1770" t="s">
        <v>1708</v>
      </c>
      <c r="C116" s="541" t="s">
        <v>1709</v>
      </c>
      <c r="D116" s="1770" t="s">
        <v>2013</v>
      </c>
      <c r="E116" s="1952">
        <v>1200</v>
      </c>
      <c r="F116" s="1771" t="s">
        <v>2014</v>
      </c>
      <c r="G116" s="1770" t="s">
        <v>2015</v>
      </c>
      <c r="H116" s="1770"/>
      <c r="I116" s="1770"/>
      <c r="J116" s="1771"/>
      <c r="K116" s="1771">
        <v>2</v>
      </c>
      <c r="L116" s="1772">
        <v>4</v>
      </c>
      <c r="M116" s="1773">
        <f t="shared" si="2"/>
        <v>4800</v>
      </c>
      <c r="N116" s="1771">
        <v>0</v>
      </c>
      <c r="O116" s="1772">
        <v>0</v>
      </c>
      <c r="P116" s="1773">
        <f t="shared" si="3"/>
        <v>0</v>
      </c>
      <c r="Q116" s="1774"/>
      <c r="R116" s="1774"/>
      <c r="S116" s="1774"/>
      <c r="T116" s="1774"/>
      <c r="U116" s="1774"/>
      <c r="V116" s="1774"/>
      <c r="W116" s="1774"/>
      <c r="X116" s="1774"/>
      <c r="Y116" s="1774"/>
      <c r="Z116" s="1774"/>
      <c r="AA116" s="1774"/>
      <c r="AB116" s="1774"/>
      <c r="AC116" s="1774"/>
      <c r="AD116" s="1856"/>
      <c r="AE116" s="1857"/>
      <c r="AF116" s="1858"/>
      <c r="AG116" s="1858"/>
      <c r="AH116" s="1858"/>
      <c r="AI116" s="1859"/>
      <c r="AJ116" s="1859"/>
      <c r="AK116" s="1859"/>
      <c r="AL116" s="1859"/>
      <c r="AM116" s="1858"/>
      <c r="AN116" s="1858"/>
      <c r="AO116" s="1858"/>
      <c r="AP116" s="1858"/>
      <c r="AQ116" s="1859"/>
      <c r="AR116" s="1859"/>
      <c r="AS116" s="1859"/>
      <c r="AT116" s="1859"/>
    </row>
    <row r="117" spans="1:46" s="1775" customFormat="1" ht="12" customHeight="1" x14ac:dyDescent="0.2">
      <c r="A117" s="1770" t="s">
        <v>459</v>
      </c>
      <c r="B117" s="1770" t="s">
        <v>1708</v>
      </c>
      <c r="C117" s="541" t="s">
        <v>1709</v>
      </c>
      <c r="D117" s="1770" t="s">
        <v>1889</v>
      </c>
      <c r="E117" s="1952">
        <v>7000</v>
      </c>
      <c r="F117" s="1771" t="s">
        <v>2016</v>
      </c>
      <c r="G117" s="1770" t="s">
        <v>2017</v>
      </c>
      <c r="H117" s="1770" t="s">
        <v>1713</v>
      </c>
      <c r="I117" s="1770" t="s">
        <v>1723</v>
      </c>
      <c r="J117" s="1771" t="s">
        <v>1715</v>
      </c>
      <c r="K117" s="1771">
        <v>7</v>
      </c>
      <c r="L117" s="1772">
        <v>12</v>
      </c>
      <c r="M117" s="1773">
        <f t="shared" si="2"/>
        <v>84000</v>
      </c>
      <c r="N117" s="1771">
        <v>3</v>
      </c>
      <c r="O117" s="1772">
        <v>6</v>
      </c>
      <c r="P117" s="1773">
        <f t="shared" si="3"/>
        <v>42000</v>
      </c>
      <c r="Q117" s="1774"/>
      <c r="R117" s="1774"/>
      <c r="S117" s="1774"/>
      <c r="T117" s="1774"/>
      <c r="U117" s="1774"/>
      <c r="V117" s="1774"/>
      <c r="W117" s="1774"/>
      <c r="X117" s="1774"/>
      <c r="Y117" s="1774"/>
      <c r="Z117" s="1774"/>
      <c r="AA117" s="1774"/>
      <c r="AB117" s="1774"/>
      <c r="AC117" s="1774"/>
      <c r="AD117" s="1856"/>
      <c r="AE117" s="1857"/>
      <c r="AF117" s="1858"/>
      <c r="AG117" s="1858"/>
      <c r="AH117" s="1858"/>
      <c r="AI117" s="1859"/>
      <c r="AJ117" s="1859"/>
      <c r="AK117" s="1859"/>
      <c r="AL117" s="1859"/>
      <c r="AM117" s="1858"/>
      <c r="AN117" s="1858"/>
      <c r="AO117" s="1858"/>
      <c r="AP117" s="1858"/>
      <c r="AQ117" s="1859"/>
      <c r="AR117" s="1859"/>
      <c r="AS117" s="1859"/>
      <c r="AT117" s="1859"/>
    </row>
    <row r="118" spans="1:46" s="1775" customFormat="1" ht="12" customHeight="1" x14ac:dyDescent="0.2">
      <c r="A118" s="1770" t="s">
        <v>459</v>
      </c>
      <c r="B118" s="1770" t="s">
        <v>1708</v>
      </c>
      <c r="C118" s="541" t="s">
        <v>1709</v>
      </c>
      <c r="D118" s="1770" t="s">
        <v>2018</v>
      </c>
      <c r="E118" s="1952">
        <v>8000</v>
      </c>
      <c r="F118" s="1771" t="s">
        <v>2019</v>
      </c>
      <c r="G118" s="1770" t="s">
        <v>2020</v>
      </c>
      <c r="H118" s="1770" t="s">
        <v>2021</v>
      </c>
      <c r="I118" s="1770" t="s">
        <v>1723</v>
      </c>
      <c r="J118" s="1771" t="s">
        <v>1715</v>
      </c>
      <c r="K118" s="1771">
        <v>2</v>
      </c>
      <c r="L118" s="1772">
        <v>5</v>
      </c>
      <c r="M118" s="1773">
        <f t="shared" si="2"/>
        <v>40000</v>
      </c>
      <c r="N118" s="1771">
        <v>2</v>
      </c>
      <c r="O118" s="1772">
        <v>6</v>
      </c>
      <c r="P118" s="1773">
        <f t="shared" si="3"/>
        <v>48000</v>
      </c>
      <c r="Q118" s="1774"/>
      <c r="R118" s="1774"/>
      <c r="S118" s="1774"/>
      <c r="T118" s="1774"/>
      <c r="U118" s="1774"/>
      <c r="V118" s="1774"/>
      <c r="W118" s="1774"/>
      <c r="X118" s="1774"/>
      <c r="Y118" s="1774"/>
      <c r="Z118" s="1774"/>
      <c r="AA118" s="1774"/>
      <c r="AB118" s="1774"/>
      <c r="AC118" s="1774"/>
      <c r="AD118" s="1856"/>
      <c r="AE118" s="1857"/>
      <c r="AF118" s="1858"/>
      <c r="AG118" s="1858"/>
      <c r="AH118" s="1858"/>
      <c r="AI118" s="1859"/>
      <c r="AJ118" s="1859"/>
      <c r="AK118" s="1859"/>
      <c r="AL118" s="1859"/>
      <c r="AM118" s="1858"/>
      <c r="AN118" s="1858"/>
      <c r="AO118" s="1858"/>
      <c r="AP118" s="1858"/>
      <c r="AQ118" s="1859"/>
      <c r="AR118" s="1859"/>
      <c r="AS118" s="1859"/>
      <c r="AT118" s="1859"/>
    </row>
    <row r="119" spans="1:46" s="1775" customFormat="1" ht="12" customHeight="1" x14ac:dyDescent="0.2">
      <c r="A119" s="1770" t="s">
        <v>459</v>
      </c>
      <c r="B119" s="1770" t="s">
        <v>1708</v>
      </c>
      <c r="C119" s="541" t="s">
        <v>1709</v>
      </c>
      <c r="D119" s="1770" t="s">
        <v>2022</v>
      </c>
      <c r="E119" s="1952">
        <v>6000</v>
      </c>
      <c r="F119" s="1771" t="s">
        <v>2019</v>
      </c>
      <c r="G119" s="1770" t="s">
        <v>2020</v>
      </c>
      <c r="H119" s="1770" t="s">
        <v>2021</v>
      </c>
      <c r="I119" s="1770" t="s">
        <v>1723</v>
      </c>
      <c r="J119" s="1771" t="s">
        <v>1715</v>
      </c>
      <c r="K119" s="1771">
        <v>4</v>
      </c>
      <c r="L119" s="1772">
        <v>8</v>
      </c>
      <c r="M119" s="1773">
        <f t="shared" si="2"/>
        <v>48000</v>
      </c>
      <c r="N119" s="1771">
        <v>0</v>
      </c>
      <c r="O119" s="1772">
        <v>0</v>
      </c>
      <c r="P119" s="1773">
        <f t="shared" si="3"/>
        <v>0</v>
      </c>
      <c r="Q119" s="1774"/>
      <c r="R119" s="1774"/>
      <c r="S119" s="1774"/>
      <c r="T119" s="1774"/>
      <c r="U119" s="1774"/>
      <c r="V119" s="1774"/>
      <c r="W119" s="1774"/>
      <c r="X119" s="1774"/>
      <c r="Y119" s="1774"/>
      <c r="Z119" s="1774"/>
      <c r="AA119" s="1774"/>
      <c r="AB119" s="1774"/>
      <c r="AC119" s="1774"/>
      <c r="AD119" s="1856"/>
      <c r="AE119" s="1857"/>
      <c r="AF119" s="1858"/>
      <c r="AG119" s="1858"/>
      <c r="AH119" s="1858"/>
      <c r="AI119" s="1859"/>
      <c r="AJ119" s="1859"/>
      <c r="AK119" s="1859"/>
      <c r="AL119" s="1859"/>
      <c r="AM119" s="1858"/>
      <c r="AN119" s="1858"/>
      <c r="AO119" s="1858"/>
      <c r="AP119" s="1858"/>
      <c r="AQ119" s="1859"/>
      <c r="AR119" s="1859"/>
      <c r="AS119" s="1859"/>
      <c r="AT119" s="1859"/>
    </row>
    <row r="120" spans="1:46" s="1775" customFormat="1" ht="12" customHeight="1" x14ac:dyDescent="0.2">
      <c r="A120" s="1770" t="s">
        <v>459</v>
      </c>
      <c r="B120" s="1770" t="s">
        <v>1708</v>
      </c>
      <c r="C120" s="541" t="s">
        <v>1709</v>
      </c>
      <c r="D120" s="1770" t="s">
        <v>2023</v>
      </c>
      <c r="E120" s="1952">
        <v>9000</v>
      </c>
      <c r="F120" s="1771" t="s">
        <v>2024</v>
      </c>
      <c r="G120" s="1770" t="s">
        <v>2025</v>
      </c>
      <c r="H120" s="1770" t="s">
        <v>1807</v>
      </c>
      <c r="I120" s="1770" t="s">
        <v>1723</v>
      </c>
      <c r="J120" s="1771" t="s">
        <v>1715</v>
      </c>
      <c r="K120" s="1771">
        <v>8</v>
      </c>
      <c r="L120" s="1772">
        <v>12</v>
      </c>
      <c r="M120" s="1773">
        <f t="shared" si="2"/>
        <v>108000</v>
      </c>
      <c r="N120" s="1771">
        <v>2</v>
      </c>
      <c r="O120" s="1772">
        <v>6</v>
      </c>
      <c r="P120" s="1773">
        <f t="shared" si="3"/>
        <v>54000</v>
      </c>
      <c r="Q120" s="1774"/>
      <c r="R120" s="1774"/>
      <c r="S120" s="1774"/>
      <c r="T120" s="1774"/>
      <c r="U120" s="1774"/>
      <c r="V120" s="1774"/>
      <c r="W120" s="1774"/>
      <c r="X120" s="1774"/>
      <c r="Y120" s="1774"/>
      <c r="Z120" s="1774"/>
      <c r="AA120" s="1774"/>
      <c r="AB120" s="1774"/>
      <c r="AC120" s="1774"/>
      <c r="AD120" s="1856"/>
      <c r="AE120" s="1857"/>
      <c r="AF120" s="1858"/>
      <c r="AG120" s="1858"/>
      <c r="AH120" s="1858"/>
      <c r="AI120" s="1859"/>
      <c r="AJ120" s="1859"/>
      <c r="AK120" s="1859"/>
      <c r="AL120" s="1859"/>
      <c r="AM120" s="1858"/>
      <c r="AN120" s="1858"/>
      <c r="AO120" s="1858"/>
      <c r="AP120" s="1858"/>
      <c r="AQ120" s="1859"/>
      <c r="AR120" s="1859"/>
      <c r="AS120" s="1859"/>
      <c r="AT120" s="1859"/>
    </row>
    <row r="121" spans="1:46" s="1775" customFormat="1" ht="12" customHeight="1" x14ac:dyDescent="0.2">
      <c r="A121" s="1770" t="s">
        <v>459</v>
      </c>
      <c r="B121" s="1770" t="s">
        <v>1708</v>
      </c>
      <c r="C121" s="541" t="s">
        <v>1709</v>
      </c>
      <c r="D121" s="1770" t="s">
        <v>2026</v>
      </c>
      <c r="E121" s="1952">
        <v>7000</v>
      </c>
      <c r="F121" s="1771" t="s">
        <v>2027</v>
      </c>
      <c r="G121" s="1770" t="s">
        <v>2028</v>
      </c>
      <c r="H121" s="1770"/>
      <c r="I121" s="1770"/>
      <c r="J121" s="1771"/>
      <c r="K121" s="1771">
        <v>1</v>
      </c>
      <c r="L121" s="1772">
        <v>3</v>
      </c>
      <c r="M121" s="1773">
        <f t="shared" si="2"/>
        <v>21000</v>
      </c>
      <c r="N121" s="1771">
        <v>2</v>
      </c>
      <c r="O121" s="1772">
        <v>6</v>
      </c>
      <c r="P121" s="1773">
        <f t="shared" si="3"/>
        <v>42000</v>
      </c>
      <c r="Q121" s="1774"/>
      <c r="R121" s="1774"/>
      <c r="S121" s="1774"/>
      <c r="T121" s="1774"/>
      <c r="U121" s="1774"/>
      <c r="V121" s="1774"/>
      <c r="W121" s="1774"/>
      <c r="X121" s="1774"/>
      <c r="Y121" s="1774"/>
      <c r="Z121" s="1774"/>
      <c r="AA121" s="1774"/>
      <c r="AB121" s="1774"/>
      <c r="AC121" s="1774"/>
      <c r="AD121" s="1856"/>
      <c r="AE121" s="1857"/>
      <c r="AF121" s="1858"/>
      <c r="AG121" s="1858"/>
      <c r="AH121" s="1858"/>
      <c r="AI121" s="1859"/>
      <c r="AJ121" s="1859"/>
      <c r="AK121" s="1859"/>
      <c r="AL121" s="1859"/>
      <c r="AM121" s="1858"/>
      <c r="AN121" s="1858"/>
      <c r="AO121" s="1858"/>
      <c r="AP121" s="1858"/>
      <c r="AQ121" s="1859"/>
      <c r="AR121" s="1859"/>
      <c r="AS121" s="1859"/>
      <c r="AT121" s="1859"/>
    </row>
    <row r="122" spans="1:46" s="1775" customFormat="1" ht="12" customHeight="1" x14ac:dyDescent="0.2">
      <c r="A122" s="1770" t="s">
        <v>459</v>
      </c>
      <c r="B122" s="1770" t="s">
        <v>1708</v>
      </c>
      <c r="C122" s="541" t="s">
        <v>1709</v>
      </c>
      <c r="D122" s="1770" t="s">
        <v>2029</v>
      </c>
      <c r="E122" s="1952">
        <v>10000</v>
      </c>
      <c r="F122" s="1771" t="s">
        <v>2030</v>
      </c>
      <c r="G122" s="1770" t="s">
        <v>2031</v>
      </c>
      <c r="H122" s="1770"/>
      <c r="I122" s="1770"/>
      <c r="J122" s="1771"/>
      <c r="K122" s="1771">
        <v>0</v>
      </c>
      <c r="L122" s="1772">
        <v>0</v>
      </c>
      <c r="M122" s="1773">
        <f t="shared" si="2"/>
        <v>0</v>
      </c>
      <c r="N122" s="1771">
        <v>3</v>
      </c>
      <c r="O122" s="1772">
        <v>6</v>
      </c>
      <c r="P122" s="1773">
        <f t="shared" si="3"/>
        <v>60000</v>
      </c>
      <c r="Q122" s="1774"/>
      <c r="R122" s="1774"/>
      <c r="S122" s="1774"/>
      <c r="T122" s="1774"/>
      <c r="U122" s="1774"/>
      <c r="V122" s="1774"/>
      <c r="W122" s="1774"/>
      <c r="X122" s="1774"/>
      <c r="Y122" s="1774"/>
      <c r="Z122" s="1774"/>
      <c r="AA122" s="1774"/>
      <c r="AB122" s="1774"/>
      <c r="AC122" s="1774"/>
      <c r="AD122" s="1856"/>
      <c r="AE122" s="1857"/>
      <c r="AF122" s="1858"/>
      <c r="AG122" s="1858"/>
      <c r="AH122" s="1858"/>
      <c r="AI122" s="1859"/>
      <c r="AJ122" s="1859"/>
      <c r="AK122" s="1859"/>
      <c r="AL122" s="1859"/>
      <c r="AM122" s="1858"/>
      <c r="AN122" s="1858"/>
      <c r="AO122" s="1858"/>
      <c r="AP122" s="1858"/>
      <c r="AQ122" s="1859"/>
      <c r="AR122" s="1859"/>
      <c r="AS122" s="1859"/>
      <c r="AT122" s="1859"/>
    </row>
    <row r="123" spans="1:46" s="1775" customFormat="1" ht="12" customHeight="1" x14ac:dyDescent="0.2">
      <c r="A123" s="1770" t="s">
        <v>459</v>
      </c>
      <c r="B123" s="1770" t="s">
        <v>1708</v>
      </c>
      <c r="C123" s="541" t="s">
        <v>1709</v>
      </c>
      <c r="D123" s="1770" t="s">
        <v>2032</v>
      </c>
      <c r="E123" s="1952">
        <v>8000</v>
      </c>
      <c r="F123" s="1771" t="s">
        <v>2030</v>
      </c>
      <c r="G123" s="1770" t="s">
        <v>2031</v>
      </c>
      <c r="H123" s="1770"/>
      <c r="I123" s="1770"/>
      <c r="J123" s="1771"/>
      <c r="K123" s="1771">
        <v>2</v>
      </c>
      <c r="L123" s="1772">
        <v>7</v>
      </c>
      <c r="M123" s="1773">
        <f t="shared" si="2"/>
        <v>56000</v>
      </c>
      <c r="N123" s="1771">
        <v>1</v>
      </c>
      <c r="O123" s="1772">
        <v>6</v>
      </c>
      <c r="P123" s="1773">
        <f t="shared" si="3"/>
        <v>48000</v>
      </c>
      <c r="Q123" s="1774"/>
      <c r="R123" s="1774"/>
      <c r="S123" s="1774"/>
      <c r="T123" s="1774"/>
      <c r="U123" s="1774"/>
      <c r="V123" s="1774"/>
      <c r="W123" s="1774"/>
      <c r="X123" s="1774"/>
      <c r="Y123" s="1774"/>
      <c r="Z123" s="1774"/>
      <c r="AA123" s="1774"/>
      <c r="AB123" s="1774"/>
      <c r="AC123" s="1774"/>
      <c r="AD123" s="1856"/>
      <c r="AE123" s="1857"/>
      <c r="AF123" s="1858"/>
      <c r="AG123" s="1858"/>
      <c r="AH123" s="1858"/>
      <c r="AI123" s="1859"/>
      <c r="AJ123" s="1859"/>
      <c r="AK123" s="1859"/>
      <c r="AL123" s="1859"/>
      <c r="AM123" s="1858"/>
      <c r="AN123" s="1858"/>
      <c r="AO123" s="1858"/>
      <c r="AP123" s="1858"/>
      <c r="AQ123" s="1859"/>
      <c r="AR123" s="1859"/>
      <c r="AS123" s="1859"/>
      <c r="AT123" s="1859"/>
    </row>
    <row r="124" spans="1:46" s="1775" customFormat="1" ht="12" customHeight="1" x14ac:dyDescent="0.2">
      <c r="A124" s="1770" t="s">
        <v>459</v>
      </c>
      <c r="B124" s="1770" t="s">
        <v>1708</v>
      </c>
      <c r="C124" s="541" t="s">
        <v>1709</v>
      </c>
      <c r="D124" s="1770" t="s">
        <v>1733</v>
      </c>
      <c r="E124" s="1952">
        <v>3500</v>
      </c>
      <c r="F124" s="1771" t="s">
        <v>2033</v>
      </c>
      <c r="G124" s="1770" t="s">
        <v>2034</v>
      </c>
      <c r="H124" s="1770"/>
      <c r="I124" s="1770"/>
      <c r="J124" s="1771"/>
      <c r="K124" s="1771">
        <v>7</v>
      </c>
      <c r="L124" s="1772">
        <v>12</v>
      </c>
      <c r="M124" s="1773">
        <f t="shared" si="2"/>
        <v>42000</v>
      </c>
      <c r="N124" s="1771">
        <v>3</v>
      </c>
      <c r="O124" s="1772">
        <v>6</v>
      </c>
      <c r="P124" s="1773">
        <f t="shared" si="3"/>
        <v>21000</v>
      </c>
      <c r="Q124" s="1774"/>
      <c r="R124" s="1774"/>
      <c r="S124" s="1774"/>
      <c r="T124" s="1774"/>
      <c r="U124" s="1774"/>
      <c r="V124" s="1774"/>
      <c r="W124" s="1774"/>
      <c r="X124" s="1774"/>
      <c r="Y124" s="1774"/>
      <c r="Z124" s="1774"/>
      <c r="AA124" s="1774"/>
      <c r="AB124" s="1774"/>
      <c r="AC124" s="1774"/>
      <c r="AD124" s="1856"/>
      <c r="AE124" s="1857"/>
      <c r="AF124" s="1858"/>
      <c r="AG124" s="1858"/>
      <c r="AH124" s="1858"/>
      <c r="AI124" s="1859"/>
      <c r="AJ124" s="1859"/>
      <c r="AK124" s="1859"/>
      <c r="AL124" s="1859"/>
      <c r="AM124" s="1858"/>
      <c r="AN124" s="1858"/>
      <c r="AO124" s="1858"/>
      <c r="AP124" s="1858"/>
      <c r="AQ124" s="1859"/>
      <c r="AR124" s="1859"/>
      <c r="AS124" s="1859"/>
      <c r="AT124" s="1859"/>
    </row>
    <row r="125" spans="1:46" s="1775" customFormat="1" ht="12" customHeight="1" x14ac:dyDescent="0.2">
      <c r="A125" s="1770" t="s">
        <v>459</v>
      </c>
      <c r="B125" s="1770" t="s">
        <v>1708</v>
      </c>
      <c r="C125" s="541" t="s">
        <v>1709</v>
      </c>
      <c r="D125" s="1770" t="s">
        <v>2035</v>
      </c>
      <c r="E125" s="1952">
        <v>6000</v>
      </c>
      <c r="F125" s="1771" t="s">
        <v>2036</v>
      </c>
      <c r="G125" s="1770" t="s">
        <v>2037</v>
      </c>
      <c r="H125" s="1770"/>
      <c r="I125" s="1770"/>
      <c r="J125" s="1771"/>
      <c r="K125" s="1771">
        <v>2</v>
      </c>
      <c r="L125" s="1772">
        <v>10</v>
      </c>
      <c r="M125" s="1773">
        <f t="shared" si="2"/>
        <v>60000</v>
      </c>
      <c r="N125" s="1771">
        <v>0</v>
      </c>
      <c r="O125" s="1772">
        <v>0</v>
      </c>
      <c r="P125" s="1773">
        <f t="shared" si="3"/>
        <v>0</v>
      </c>
      <c r="Q125" s="1774"/>
      <c r="R125" s="1774"/>
      <c r="S125" s="1774"/>
      <c r="T125" s="1774"/>
      <c r="U125" s="1774"/>
      <c r="V125" s="1774"/>
      <c r="W125" s="1774"/>
      <c r="X125" s="1774"/>
      <c r="Y125" s="1774"/>
      <c r="Z125" s="1774"/>
      <c r="AA125" s="1774"/>
      <c r="AB125" s="1774"/>
      <c r="AC125" s="1774"/>
      <c r="AD125" s="1856"/>
      <c r="AE125" s="1857"/>
      <c r="AF125" s="1858"/>
      <c r="AG125" s="1858"/>
      <c r="AH125" s="1858"/>
      <c r="AI125" s="1859"/>
      <c r="AJ125" s="1859"/>
      <c r="AK125" s="1859"/>
      <c r="AL125" s="1859"/>
      <c r="AM125" s="1858"/>
      <c r="AN125" s="1858"/>
      <c r="AO125" s="1858"/>
      <c r="AP125" s="1858"/>
      <c r="AQ125" s="1859"/>
      <c r="AR125" s="1859"/>
      <c r="AS125" s="1859"/>
      <c r="AT125" s="1859"/>
    </row>
    <row r="126" spans="1:46" s="1775" customFormat="1" ht="12" customHeight="1" x14ac:dyDescent="0.2">
      <c r="A126" s="1770" t="s">
        <v>459</v>
      </c>
      <c r="B126" s="1770" t="s">
        <v>1708</v>
      </c>
      <c r="C126" s="541" t="s">
        <v>1709</v>
      </c>
      <c r="D126" s="1770" t="s">
        <v>2038</v>
      </c>
      <c r="E126" s="1952">
        <v>9000</v>
      </c>
      <c r="F126" s="1771" t="s">
        <v>2039</v>
      </c>
      <c r="G126" s="1770" t="s">
        <v>2040</v>
      </c>
      <c r="H126" s="1770" t="s">
        <v>2041</v>
      </c>
      <c r="I126" s="1770" t="s">
        <v>1714</v>
      </c>
      <c r="J126" s="1771" t="s">
        <v>1715</v>
      </c>
      <c r="K126" s="1771">
        <v>5</v>
      </c>
      <c r="L126" s="1772">
        <v>12</v>
      </c>
      <c r="M126" s="1773">
        <f t="shared" si="2"/>
        <v>108000</v>
      </c>
      <c r="N126" s="1771">
        <v>3</v>
      </c>
      <c r="O126" s="1772">
        <v>6</v>
      </c>
      <c r="P126" s="1773">
        <f t="shared" si="3"/>
        <v>54000</v>
      </c>
      <c r="Q126" s="1774"/>
      <c r="R126" s="1774"/>
      <c r="S126" s="1774"/>
      <c r="T126" s="1774"/>
      <c r="U126" s="1774"/>
      <c r="V126" s="1774"/>
      <c r="W126" s="1774"/>
      <c r="X126" s="1774"/>
      <c r="Y126" s="1774"/>
      <c r="Z126" s="1774"/>
      <c r="AA126" s="1774"/>
      <c r="AB126" s="1774"/>
      <c r="AC126" s="1774"/>
      <c r="AD126" s="1856"/>
      <c r="AE126" s="1857"/>
      <c r="AF126" s="1858"/>
      <c r="AG126" s="1858"/>
      <c r="AH126" s="1858"/>
      <c r="AI126" s="1859"/>
      <c r="AJ126" s="1859"/>
      <c r="AK126" s="1859"/>
      <c r="AL126" s="1859"/>
      <c r="AM126" s="1858"/>
      <c r="AN126" s="1858"/>
      <c r="AO126" s="1858"/>
      <c r="AP126" s="1858"/>
      <c r="AQ126" s="1859"/>
      <c r="AR126" s="1859"/>
      <c r="AS126" s="1859"/>
      <c r="AT126" s="1859"/>
    </row>
    <row r="127" spans="1:46" s="1775" customFormat="1" ht="12" customHeight="1" x14ac:dyDescent="0.2">
      <c r="A127" s="1770" t="s">
        <v>459</v>
      </c>
      <c r="B127" s="1770" t="s">
        <v>1708</v>
      </c>
      <c r="C127" s="541" t="s">
        <v>1709</v>
      </c>
      <c r="D127" s="1770" t="s">
        <v>2042</v>
      </c>
      <c r="E127" s="1952">
        <v>8000</v>
      </c>
      <c r="F127" s="1771" t="s">
        <v>2043</v>
      </c>
      <c r="G127" s="1770" t="s">
        <v>2044</v>
      </c>
      <c r="H127" s="1770" t="s">
        <v>2045</v>
      </c>
      <c r="I127" s="1770" t="s">
        <v>1723</v>
      </c>
      <c r="J127" s="1771" t="s">
        <v>1715</v>
      </c>
      <c r="K127" s="1771">
        <v>1</v>
      </c>
      <c r="L127" s="1772">
        <v>1</v>
      </c>
      <c r="M127" s="1773">
        <f t="shared" si="2"/>
        <v>8000</v>
      </c>
      <c r="N127" s="1771">
        <v>3</v>
      </c>
      <c r="O127" s="1772">
        <v>6</v>
      </c>
      <c r="P127" s="1773">
        <f t="shared" si="3"/>
        <v>48000</v>
      </c>
      <c r="Q127" s="1774"/>
      <c r="R127" s="1774"/>
      <c r="S127" s="1774"/>
      <c r="T127" s="1774"/>
      <c r="U127" s="1774"/>
      <c r="V127" s="1774"/>
      <c r="W127" s="1774"/>
      <c r="X127" s="1774"/>
      <c r="Y127" s="1774"/>
      <c r="Z127" s="1774"/>
      <c r="AA127" s="1774"/>
      <c r="AB127" s="1774"/>
      <c r="AC127" s="1774"/>
      <c r="AD127" s="1856"/>
      <c r="AE127" s="1857"/>
      <c r="AF127" s="1858"/>
      <c r="AG127" s="1858"/>
      <c r="AH127" s="1858"/>
      <c r="AI127" s="1859"/>
      <c r="AJ127" s="1859"/>
      <c r="AK127" s="1859"/>
      <c r="AL127" s="1859"/>
      <c r="AM127" s="1858"/>
      <c r="AN127" s="1858"/>
      <c r="AO127" s="1858"/>
      <c r="AP127" s="1858"/>
      <c r="AQ127" s="1859"/>
      <c r="AR127" s="1859"/>
      <c r="AS127" s="1859"/>
      <c r="AT127" s="1859"/>
    </row>
    <row r="128" spans="1:46" s="1775" customFormat="1" ht="12" customHeight="1" x14ac:dyDescent="0.2">
      <c r="A128" s="1770" t="s">
        <v>459</v>
      </c>
      <c r="B128" s="1770" t="s">
        <v>1708</v>
      </c>
      <c r="C128" s="541" t="s">
        <v>1709</v>
      </c>
      <c r="D128" s="1770" t="s">
        <v>2046</v>
      </c>
      <c r="E128" s="1952">
        <v>6000</v>
      </c>
      <c r="F128" s="1771" t="s">
        <v>2043</v>
      </c>
      <c r="G128" s="1770" t="s">
        <v>2044</v>
      </c>
      <c r="H128" s="1770" t="s">
        <v>2045</v>
      </c>
      <c r="I128" s="1770" t="s">
        <v>1723</v>
      </c>
      <c r="J128" s="1771" t="s">
        <v>1715</v>
      </c>
      <c r="K128" s="1771">
        <v>6</v>
      </c>
      <c r="L128" s="1772">
        <v>12</v>
      </c>
      <c r="M128" s="1773">
        <f t="shared" si="2"/>
        <v>72000</v>
      </c>
      <c r="N128" s="1771">
        <v>0</v>
      </c>
      <c r="O128" s="1772">
        <v>0</v>
      </c>
      <c r="P128" s="1773">
        <f t="shared" si="3"/>
        <v>0</v>
      </c>
      <c r="Q128" s="1774"/>
      <c r="R128" s="1774"/>
      <c r="S128" s="1774"/>
      <c r="T128" s="1774"/>
      <c r="U128" s="1774"/>
      <c r="V128" s="1774"/>
      <c r="W128" s="1774"/>
      <c r="X128" s="1774"/>
      <c r="Y128" s="1774"/>
      <c r="Z128" s="1774"/>
      <c r="AA128" s="1774"/>
      <c r="AB128" s="1774"/>
      <c r="AC128" s="1774"/>
      <c r="AD128" s="1856"/>
      <c r="AE128" s="1857"/>
      <c r="AF128" s="1858"/>
      <c r="AG128" s="1858"/>
      <c r="AH128" s="1858"/>
      <c r="AI128" s="1859"/>
      <c r="AJ128" s="1859"/>
      <c r="AK128" s="1859"/>
      <c r="AL128" s="1859"/>
      <c r="AM128" s="1858"/>
      <c r="AN128" s="1858"/>
      <c r="AO128" s="1858"/>
      <c r="AP128" s="1858"/>
      <c r="AQ128" s="1859"/>
      <c r="AR128" s="1859"/>
      <c r="AS128" s="1859"/>
      <c r="AT128" s="1859"/>
    </row>
    <row r="129" spans="1:46" s="1775" customFormat="1" ht="12" customHeight="1" x14ac:dyDescent="0.2">
      <c r="A129" s="1770" t="s">
        <v>459</v>
      </c>
      <c r="B129" s="1770" t="s">
        <v>1708</v>
      </c>
      <c r="C129" s="541" t="s">
        <v>1709</v>
      </c>
      <c r="D129" s="1770" t="s">
        <v>1736</v>
      </c>
      <c r="E129" s="1952">
        <v>2500</v>
      </c>
      <c r="F129" s="1771" t="s">
        <v>2047</v>
      </c>
      <c r="G129" s="1770" t="s">
        <v>2048</v>
      </c>
      <c r="H129" s="1770"/>
      <c r="I129" s="1770"/>
      <c r="J129" s="1771"/>
      <c r="K129" s="1771">
        <v>7</v>
      </c>
      <c r="L129" s="1772">
        <v>12</v>
      </c>
      <c r="M129" s="1773">
        <f t="shared" si="2"/>
        <v>30000</v>
      </c>
      <c r="N129" s="1771">
        <v>2</v>
      </c>
      <c r="O129" s="1772">
        <v>6</v>
      </c>
      <c r="P129" s="1773">
        <f t="shared" si="3"/>
        <v>15000</v>
      </c>
      <c r="Q129" s="1774"/>
      <c r="R129" s="1774"/>
      <c r="S129" s="1774"/>
      <c r="T129" s="1774"/>
      <c r="U129" s="1774"/>
      <c r="V129" s="1774"/>
      <c r="W129" s="1774"/>
      <c r="X129" s="1774"/>
      <c r="Y129" s="1774"/>
      <c r="Z129" s="1774"/>
      <c r="AA129" s="1774"/>
      <c r="AB129" s="1774"/>
      <c r="AC129" s="1774"/>
      <c r="AD129" s="1856"/>
      <c r="AE129" s="1857"/>
      <c r="AF129" s="1858"/>
      <c r="AG129" s="1858"/>
      <c r="AH129" s="1858"/>
      <c r="AI129" s="1859"/>
      <c r="AJ129" s="1859"/>
      <c r="AK129" s="1859"/>
      <c r="AL129" s="1859"/>
      <c r="AM129" s="1858"/>
      <c r="AN129" s="1858"/>
      <c r="AO129" s="1858"/>
      <c r="AP129" s="1858"/>
      <c r="AQ129" s="1859"/>
      <c r="AR129" s="1859"/>
      <c r="AS129" s="1859"/>
      <c r="AT129" s="1859"/>
    </row>
    <row r="130" spans="1:46" s="1775" customFormat="1" ht="12" customHeight="1" x14ac:dyDescent="0.2">
      <c r="A130" s="1770" t="s">
        <v>459</v>
      </c>
      <c r="B130" s="1770" t="s">
        <v>1708</v>
      </c>
      <c r="C130" s="541" t="s">
        <v>1709</v>
      </c>
      <c r="D130" s="1770" t="s">
        <v>1882</v>
      </c>
      <c r="E130" s="1952">
        <v>2400</v>
      </c>
      <c r="F130" s="1771" t="s">
        <v>2049</v>
      </c>
      <c r="G130" s="1770" t="s">
        <v>2050</v>
      </c>
      <c r="H130" s="1770"/>
      <c r="I130" s="1770"/>
      <c r="J130" s="1771"/>
      <c r="K130" s="1771">
        <v>6</v>
      </c>
      <c r="L130" s="1772">
        <v>12</v>
      </c>
      <c r="M130" s="1773">
        <f t="shared" si="2"/>
        <v>28800</v>
      </c>
      <c r="N130" s="1771">
        <v>3</v>
      </c>
      <c r="O130" s="1772">
        <v>6</v>
      </c>
      <c r="P130" s="1773">
        <f t="shared" si="3"/>
        <v>14400</v>
      </c>
      <c r="Q130" s="1774"/>
      <c r="R130" s="1774"/>
      <c r="S130" s="1774"/>
      <c r="T130" s="1774"/>
      <c r="U130" s="1774"/>
      <c r="V130" s="1774"/>
      <c r="W130" s="1774"/>
      <c r="X130" s="1774"/>
      <c r="Y130" s="1774"/>
      <c r="Z130" s="1774"/>
      <c r="AA130" s="1774"/>
      <c r="AB130" s="1774"/>
      <c r="AC130" s="1774"/>
      <c r="AD130" s="1856"/>
      <c r="AE130" s="1857"/>
      <c r="AF130" s="1858"/>
      <c r="AG130" s="1858"/>
      <c r="AH130" s="1858"/>
      <c r="AI130" s="1859"/>
      <c r="AJ130" s="1859"/>
      <c r="AK130" s="1859"/>
      <c r="AL130" s="1859"/>
      <c r="AM130" s="1858"/>
      <c r="AN130" s="1858"/>
      <c r="AO130" s="1858"/>
      <c r="AP130" s="1858"/>
      <c r="AQ130" s="1859"/>
      <c r="AR130" s="1859"/>
      <c r="AS130" s="1859"/>
      <c r="AT130" s="1859"/>
    </row>
    <row r="131" spans="1:46" s="1775" customFormat="1" ht="12" customHeight="1" x14ac:dyDescent="0.2">
      <c r="A131" s="1770" t="s">
        <v>459</v>
      </c>
      <c r="B131" s="1770" t="s">
        <v>1708</v>
      </c>
      <c r="C131" s="541" t="s">
        <v>1709</v>
      </c>
      <c r="D131" s="1770" t="s">
        <v>1749</v>
      </c>
      <c r="E131" s="1952">
        <v>3000</v>
      </c>
      <c r="F131" s="1771" t="s">
        <v>2051</v>
      </c>
      <c r="G131" s="1770" t="s">
        <v>2052</v>
      </c>
      <c r="H131" s="1770"/>
      <c r="I131" s="1770"/>
      <c r="J131" s="1771"/>
      <c r="K131" s="1771">
        <v>9</v>
      </c>
      <c r="L131" s="1772">
        <v>12</v>
      </c>
      <c r="M131" s="1773">
        <f t="shared" si="2"/>
        <v>36000</v>
      </c>
      <c r="N131" s="1771">
        <v>3</v>
      </c>
      <c r="O131" s="1772">
        <v>6</v>
      </c>
      <c r="P131" s="1773">
        <f t="shared" si="3"/>
        <v>18000</v>
      </c>
      <c r="Q131" s="1774"/>
      <c r="R131" s="1774"/>
      <c r="S131" s="1774"/>
      <c r="T131" s="1774"/>
      <c r="U131" s="1774"/>
      <c r="V131" s="1774"/>
      <c r="W131" s="1774"/>
      <c r="X131" s="1774"/>
      <c r="Y131" s="1774"/>
      <c r="Z131" s="1774"/>
      <c r="AA131" s="1774"/>
      <c r="AB131" s="1774"/>
      <c r="AC131" s="1774"/>
      <c r="AD131" s="1856"/>
      <c r="AE131" s="1857"/>
      <c r="AF131" s="1858"/>
      <c r="AG131" s="1858"/>
      <c r="AH131" s="1858"/>
      <c r="AI131" s="1859"/>
      <c r="AJ131" s="1859"/>
      <c r="AK131" s="1859"/>
      <c r="AL131" s="1859"/>
      <c r="AM131" s="1858"/>
      <c r="AN131" s="1858"/>
      <c r="AO131" s="1858"/>
      <c r="AP131" s="1858"/>
      <c r="AQ131" s="1859"/>
      <c r="AR131" s="1859"/>
      <c r="AS131" s="1859"/>
      <c r="AT131" s="1859"/>
    </row>
    <row r="132" spans="1:46" s="1775" customFormat="1" ht="12" customHeight="1" x14ac:dyDescent="0.2">
      <c r="A132" s="1770" t="s">
        <v>459</v>
      </c>
      <c r="B132" s="1770" t="s">
        <v>1708</v>
      </c>
      <c r="C132" s="541" t="s">
        <v>1709</v>
      </c>
      <c r="D132" s="1770" t="s">
        <v>2053</v>
      </c>
      <c r="E132" s="1952">
        <v>6000</v>
      </c>
      <c r="F132" s="1771" t="s">
        <v>2054</v>
      </c>
      <c r="G132" s="1770" t="s">
        <v>2055</v>
      </c>
      <c r="H132" s="1770"/>
      <c r="I132" s="1770"/>
      <c r="J132" s="1771"/>
      <c r="K132" s="1771">
        <v>1</v>
      </c>
      <c r="L132" s="1772">
        <v>1</v>
      </c>
      <c r="M132" s="1773">
        <f t="shared" si="2"/>
        <v>6000</v>
      </c>
      <c r="N132" s="1771">
        <v>0</v>
      </c>
      <c r="O132" s="1772">
        <v>0</v>
      </c>
      <c r="P132" s="1773">
        <f t="shared" si="3"/>
        <v>0</v>
      </c>
      <c r="Q132" s="1774"/>
      <c r="R132" s="1774"/>
      <c r="S132" s="1774"/>
      <c r="T132" s="1774"/>
      <c r="U132" s="1774"/>
      <c r="V132" s="1774"/>
      <c r="W132" s="1774"/>
      <c r="X132" s="1774"/>
      <c r="Y132" s="1774"/>
      <c r="Z132" s="1774"/>
      <c r="AA132" s="1774"/>
      <c r="AB132" s="1774"/>
      <c r="AC132" s="1774"/>
      <c r="AD132" s="1856"/>
      <c r="AE132" s="1857"/>
      <c r="AF132" s="1858"/>
      <c r="AG132" s="1858"/>
      <c r="AH132" s="1858"/>
      <c r="AI132" s="1859"/>
      <c r="AJ132" s="1859"/>
      <c r="AK132" s="1859"/>
      <c r="AL132" s="1859"/>
      <c r="AM132" s="1858"/>
      <c r="AN132" s="1858"/>
      <c r="AO132" s="1858"/>
      <c r="AP132" s="1858"/>
      <c r="AQ132" s="1859"/>
      <c r="AR132" s="1859"/>
      <c r="AS132" s="1859"/>
      <c r="AT132" s="1859"/>
    </row>
    <row r="133" spans="1:46" s="1775" customFormat="1" ht="12" customHeight="1" x14ac:dyDescent="0.2">
      <c r="A133" s="1770" t="s">
        <v>459</v>
      </c>
      <c r="B133" s="1770" t="s">
        <v>1708</v>
      </c>
      <c r="C133" s="541" t="s">
        <v>1709</v>
      </c>
      <c r="D133" s="1770" t="s">
        <v>1736</v>
      </c>
      <c r="E133" s="1952">
        <v>2500</v>
      </c>
      <c r="F133" s="1771" t="s">
        <v>2056</v>
      </c>
      <c r="G133" s="1770" t="s">
        <v>2057</v>
      </c>
      <c r="H133" s="1770"/>
      <c r="I133" s="1770"/>
      <c r="J133" s="1771"/>
      <c r="K133" s="1771">
        <v>6</v>
      </c>
      <c r="L133" s="1772">
        <v>12</v>
      </c>
      <c r="M133" s="1773">
        <f t="shared" si="2"/>
        <v>30000</v>
      </c>
      <c r="N133" s="1771">
        <v>3</v>
      </c>
      <c r="O133" s="1772">
        <v>6</v>
      </c>
      <c r="P133" s="1773">
        <f t="shared" si="3"/>
        <v>15000</v>
      </c>
      <c r="Q133" s="1774"/>
      <c r="R133" s="1774"/>
      <c r="S133" s="1774"/>
      <c r="T133" s="1774"/>
      <c r="U133" s="1774"/>
      <c r="V133" s="1774"/>
      <c r="W133" s="1774"/>
      <c r="X133" s="1774"/>
      <c r="Y133" s="1774"/>
      <c r="Z133" s="1774"/>
      <c r="AA133" s="1774"/>
      <c r="AB133" s="1774"/>
      <c r="AC133" s="1774"/>
      <c r="AD133" s="1856"/>
      <c r="AE133" s="1857"/>
      <c r="AF133" s="1858"/>
      <c r="AG133" s="1858"/>
      <c r="AH133" s="1858"/>
      <c r="AI133" s="1859"/>
      <c r="AJ133" s="1859"/>
      <c r="AK133" s="1859"/>
      <c r="AL133" s="1859"/>
      <c r="AM133" s="1858"/>
      <c r="AN133" s="1858"/>
      <c r="AO133" s="1858"/>
      <c r="AP133" s="1858"/>
      <c r="AQ133" s="1859"/>
      <c r="AR133" s="1859"/>
      <c r="AS133" s="1859"/>
      <c r="AT133" s="1859"/>
    </row>
    <row r="134" spans="1:46" s="1775" customFormat="1" ht="12" customHeight="1" x14ac:dyDescent="0.2">
      <c r="A134" s="1770" t="s">
        <v>459</v>
      </c>
      <c r="B134" s="1770" t="s">
        <v>1708</v>
      </c>
      <c r="C134" s="541" t="s">
        <v>1709</v>
      </c>
      <c r="D134" s="1770" t="s">
        <v>2058</v>
      </c>
      <c r="E134" s="1952">
        <v>9000</v>
      </c>
      <c r="F134" s="1771" t="s">
        <v>2059</v>
      </c>
      <c r="G134" s="1770" t="s">
        <v>2060</v>
      </c>
      <c r="H134" s="1770"/>
      <c r="I134" s="1770"/>
      <c r="J134" s="1771"/>
      <c r="K134" s="1771">
        <v>0</v>
      </c>
      <c r="L134" s="1772">
        <v>0</v>
      </c>
      <c r="M134" s="1773">
        <f t="shared" ref="M134:M197" si="4">E134*L134</f>
        <v>0</v>
      </c>
      <c r="N134" s="1771">
        <v>2</v>
      </c>
      <c r="O134" s="1772">
        <v>6</v>
      </c>
      <c r="P134" s="1773">
        <f t="shared" ref="P134:P197" si="5">E134*O134</f>
        <v>54000</v>
      </c>
      <c r="Q134" s="1774"/>
      <c r="R134" s="1774"/>
      <c r="S134" s="1774"/>
      <c r="T134" s="1774"/>
      <c r="U134" s="1774"/>
      <c r="V134" s="1774"/>
      <c r="W134" s="1774"/>
      <c r="X134" s="1774"/>
      <c r="Y134" s="1774"/>
      <c r="Z134" s="1774"/>
      <c r="AA134" s="1774"/>
      <c r="AB134" s="1774"/>
      <c r="AC134" s="1774"/>
      <c r="AD134" s="1856"/>
      <c r="AE134" s="1857"/>
      <c r="AF134" s="1858"/>
      <c r="AG134" s="1858"/>
      <c r="AH134" s="1858"/>
      <c r="AI134" s="1859"/>
      <c r="AJ134" s="1859"/>
      <c r="AK134" s="1859"/>
      <c r="AL134" s="1859"/>
      <c r="AM134" s="1858"/>
      <c r="AN134" s="1858"/>
      <c r="AO134" s="1858"/>
      <c r="AP134" s="1858"/>
      <c r="AQ134" s="1859"/>
      <c r="AR134" s="1859"/>
      <c r="AS134" s="1859"/>
      <c r="AT134" s="1859"/>
    </row>
    <row r="135" spans="1:46" s="1775" customFormat="1" ht="12" customHeight="1" x14ac:dyDescent="0.2">
      <c r="A135" s="1770" t="s">
        <v>459</v>
      </c>
      <c r="B135" s="1770" t="s">
        <v>1708</v>
      </c>
      <c r="C135" s="541" t="s">
        <v>1709</v>
      </c>
      <c r="D135" s="1770" t="s">
        <v>2061</v>
      </c>
      <c r="E135" s="1952">
        <v>9000</v>
      </c>
      <c r="F135" s="1771" t="s">
        <v>2062</v>
      </c>
      <c r="G135" s="1770" t="s">
        <v>2063</v>
      </c>
      <c r="H135" s="1770"/>
      <c r="I135" s="1770"/>
      <c r="J135" s="1771"/>
      <c r="K135" s="1771">
        <v>1</v>
      </c>
      <c r="L135" s="1772">
        <v>1</v>
      </c>
      <c r="M135" s="1773">
        <f t="shared" si="4"/>
        <v>9000</v>
      </c>
      <c r="N135" s="1771">
        <v>0</v>
      </c>
      <c r="O135" s="1772">
        <v>0</v>
      </c>
      <c r="P135" s="1773">
        <f t="shared" si="5"/>
        <v>0</v>
      </c>
      <c r="Q135" s="1774"/>
      <c r="R135" s="1774"/>
      <c r="S135" s="1774"/>
      <c r="T135" s="1774"/>
      <c r="U135" s="1774"/>
      <c r="V135" s="1774"/>
      <c r="W135" s="1774"/>
      <c r="X135" s="1774"/>
      <c r="Y135" s="1774"/>
      <c r="Z135" s="1774"/>
      <c r="AA135" s="1774"/>
      <c r="AB135" s="1774"/>
      <c r="AC135" s="1774"/>
      <c r="AD135" s="1856"/>
      <c r="AE135" s="1857"/>
      <c r="AF135" s="1858"/>
      <c r="AG135" s="1858"/>
      <c r="AH135" s="1858"/>
      <c r="AI135" s="1859"/>
      <c r="AJ135" s="1859"/>
      <c r="AK135" s="1859"/>
      <c r="AL135" s="1859"/>
      <c r="AM135" s="1858"/>
      <c r="AN135" s="1858"/>
      <c r="AO135" s="1858"/>
      <c r="AP135" s="1858"/>
      <c r="AQ135" s="1859"/>
      <c r="AR135" s="1859"/>
      <c r="AS135" s="1859"/>
      <c r="AT135" s="1859"/>
    </row>
    <row r="136" spans="1:46" s="1775" customFormat="1" ht="12" customHeight="1" x14ac:dyDescent="0.2">
      <c r="A136" s="1770" t="s">
        <v>459</v>
      </c>
      <c r="B136" s="1770" t="s">
        <v>1708</v>
      </c>
      <c r="C136" s="541" t="s">
        <v>1709</v>
      </c>
      <c r="D136" s="1770" t="s">
        <v>1753</v>
      </c>
      <c r="E136" s="1952">
        <v>5000</v>
      </c>
      <c r="F136" s="1771" t="s">
        <v>2064</v>
      </c>
      <c r="G136" s="1770" t="s">
        <v>2065</v>
      </c>
      <c r="H136" s="1770" t="s">
        <v>1713</v>
      </c>
      <c r="I136" s="1770" t="s">
        <v>1714</v>
      </c>
      <c r="J136" s="1771" t="s">
        <v>1715</v>
      </c>
      <c r="K136" s="1771">
        <v>10</v>
      </c>
      <c r="L136" s="1772">
        <v>12</v>
      </c>
      <c r="M136" s="1773">
        <f t="shared" si="4"/>
        <v>60000</v>
      </c>
      <c r="N136" s="1771">
        <v>3</v>
      </c>
      <c r="O136" s="1772">
        <v>6</v>
      </c>
      <c r="P136" s="1773">
        <f t="shared" si="5"/>
        <v>30000</v>
      </c>
      <c r="Q136" s="1774"/>
      <c r="R136" s="1774"/>
      <c r="S136" s="1774"/>
      <c r="T136" s="1774"/>
      <c r="U136" s="1774"/>
      <c r="V136" s="1774"/>
      <c r="W136" s="1774"/>
      <c r="X136" s="1774"/>
      <c r="Y136" s="1774"/>
      <c r="Z136" s="1774"/>
      <c r="AA136" s="1774"/>
      <c r="AB136" s="1774"/>
      <c r="AC136" s="1774"/>
      <c r="AD136" s="1856"/>
      <c r="AE136" s="1857"/>
      <c r="AF136" s="1858"/>
      <c r="AG136" s="1858"/>
      <c r="AH136" s="1858"/>
      <c r="AI136" s="1859"/>
      <c r="AJ136" s="1859"/>
      <c r="AK136" s="1859"/>
      <c r="AL136" s="1859"/>
      <c r="AM136" s="1858"/>
      <c r="AN136" s="1858"/>
      <c r="AO136" s="1858"/>
      <c r="AP136" s="1858"/>
      <c r="AQ136" s="1859"/>
      <c r="AR136" s="1859"/>
      <c r="AS136" s="1859"/>
      <c r="AT136" s="1859"/>
    </row>
    <row r="137" spans="1:46" s="1775" customFormat="1" ht="12" customHeight="1" x14ac:dyDescent="0.2">
      <c r="A137" s="1770" t="s">
        <v>459</v>
      </c>
      <c r="B137" s="1770" t="s">
        <v>1708</v>
      </c>
      <c r="C137" s="541" t="s">
        <v>1709</v>
      </c>
      <c r="D137" s="1770" t="s">
        <v>2066</v>
      </c>
      <c r="E137" s="1952">
        <v>9000</v>
      </c>
      <c r="F137" s="1771" t="s">
        <v>2067</v>
      </c>
      <c r="G137" s="1770" t="s">
        <v>2068</v>
      </c>
      <c r="H137" s="1770"/>
      <c r="I137" s="1770"/>
      <c r="J137" s="1771"/>
      <c r="K137" s="1771">
        <v>5</v>
      </c>
      <c r="L137" s="1772">
        <v>12</v>
      </c>
      <c r="M137" s="1773">
        <f t="shared" si="4"/>
        <v>108000</v>
      </c>
      <c r="N137" s="1771">
        <v>3</v>
      </c>
      <c r="O137" s="1772">
        <v>6</v>
      </c>
      <c r="P137" s="1773">
        <f t="shared" si="5"/>
        <v>54000</v>
      </c>
      <c r="Q137" s="1774"/>
      <c r="R137" s="1774"/>
      <c r="S137" s="1774"/>
      <c r="T137" s="1774"/>
      <c r="U137" s="1774"/>
      <c r="V137" s="1774"/>
      <c r="W137" s="1774"/>
      <c r="X137" s="1774"/>
      <c r="Y137" s="1774"/>
      <c r="Z137" s="1774"/>
      <c r="AA137" s="1774"/>
      <c r="AB137" s="1774"/>
      <c r="AC137" s="1774"/>
      <c r="AD137" s="1856"/>
      <c r="AE137" s="1857"/>
      <c r="AF137" s="1858"/>
      <c r="AG137" s="1858"/>
      <c r="AH137" s="1858"/>
      <c r="AI137" s="1859"/>
      <c r="AJ137" s="1859"/>
      <c r="AK137" s="1859"/>
      <c r="AL137" s="1859"/>
      <c r="AM137" s="1858"/>
      <c r="AN137" s="1858"/>
      <c r="AO137" s="1858"/>
      <c r="AP137" s="1858"/>
      <c r="AQ137" s="1859"/>
      <c r="AR137" s="1859"/>
      <c r="AS137" s="1859"/>
      <c r="AT137" s="1859"/>
    </row>
    <row r="138" spans="1:46" s="1775" customFormat="1" ht="12" customHeight="1" x14ac:dyDescent="0.2">
      <c r="A138" s="1770" t="s">
        <v>459</v>
      </c>
      <c r="B138" s="1770" t="s">
        <v>1708</v>
      </c>
      <c r="C138" s="541" t="s">
        <v>1709</v>
      </c>
      <c r="D138" s="1770" t="s">
        <v>2069</v>
      </c>
      <c r="E138" s="1952">
        <v>6500</v>
      </c>
      <c r="F138" s="1771" t="s">
        <v>2070</v>
      </c>
      <c r="G138" s="1770" t="s">
        <v>2071</v>
      </c>
      <c r="H138" s="1770"/>
      <c r="I138" s="1770"/>
      <c r="J138" s="1771"/>
      <c r="K138" s="1771">
        <v>7</v>
      </c>
      <c r="L138" s="1772">
        <v>10</v>
      </c>
      <c r="M138" s="1773">
        <f t="shared" si="4"/>
        <v>65000</v>
      </c>
      <c r="N138" s="1771">
        <v>0</v>
      </c>
      <c r="O138" s="1772">
        <v>0</v>
      </c>
      <c r="P138" s="1773">
        <f t="shared" si="5"/>
        <v>0</v>
      </c>
      <c r="Q138" s="1774"/>
      <c r="R138" s="1774"/>
      <c r="S138" s="1774"/>
      <c r="T138" s="1774"/>
      <c r="U138" s="1774"/>
      <c r="V138" s="1774"/>
      <c r="W138" s="1774"/>
      <c r="X138" s="1774"/>
      <c r="Y138" s="1774"/>
      <c r="Z138" s="1774"/>
      <c r="AA138" s="1774"/>
      <c r="AB138" s="1774"/>
      <c r="AC138" s="1774"/>
      <c r="AD138" s="1856"/>
      <c r="AE138" s="1857"/>
      <c r="AF138" s="1858"/>
      <c r="AG138" s="1858"/>
      <c r="AH138" s="1858"/>
      <c r="AI138" s="1859"/>
      <c r="AJ138" s="1859"/>
      <c r="AK138" s="1859"/>
      <c r="AL138" s="1859"/>
      <c r="AM138" s="1858"/>
      <c r="AN138" s="1858"/>
      <c r="AO138" s="1858"/>
      <c r="AP138" s="1858"/>
      <c r="AQ138" s="1859"/>
      <c r="AR138" s="1859"/>
      <c r="AS138" s="1859"/>
      <c r="AT138" s="1859"/>
    </row>
    <row r="139" spans="1:46" s="1775" customFormat="1" ht="12" customHeight="1" x14ac:dyDescent="0.2">
      <c r="A139" s="1770" t="s">
        <v>459</v>
      </c>
      <c r="B139" s="1770" t="s">
        <v>1708</v>
      </c>
      <c r="C139" s="541" t="s">
        <v>1709</v>
      </c>
      <c r="D139" s="1770" t="s">
        <v>2072</v>
      </c>
      <c r="E139" s="1952">
        <v>15600</v>
      </c>
      <c r="F139" s="1771" t="s">
        <v>2073</v>
      </c>
      <c r="G139" s="1770" t="s">
        <v>2074</v>
      </c>
      <c r="H139" s="1770"/>
      <c r="I139" s="1770"/>
      <c r="J139" s="1771"/>
      <c r="K139" s="1771">
        <v>0</v>
      </c>
      <c r="L139" s="1772">
        <v>5</v>
      </c>
      <c r="M139" s="1773">
        <f t="shared" si="4"/>
        <v>78000</v>
      </c>
      <c r="N139" s="1771">
        <v>0</v>
      </c>
      <c r="O139" s="1772">
        <v>0</v>
      </c>
      <c r="P139" s="1773">
        <f t="shared" si="5"/>
        <v>0</v>
      </c>
      <c r="Q139" s="1774"/>
      <c r="R139" s="1774"/>
      <c r="S139" s="1774"/>
      <c r="T139" s="1774"/>
      <c r="U139" s="1774"/>
      <c r="V139" s="1774"/>
      <c r="W139" s="1774"/>
      <c r="X139" s="1774"/>
      <c r="Y139" s="1774"/>
      <c r="Z139" s="1774"/>
      <c r="AA139" s="1774"/>
      <c r="AB139" s="1774"/>
      <c r="AC139" s="1774"/>
      <c r="AD139" s="1856"/>
      <c r="AE139" s="1857"/>
      <c r="AF139" s="1858"/>
      <c r="AG139" s="1858"/>
      <c r="AH139" s="1858"/>
      <c r="AI139" s="1859"/>
      <c r="AJ139" s="1859"/>
      <c r="AK139" s="1859"/>
      <c r="AL139" s="1859"/>
      <c r="AM139" s="1858"/>
      <c r="AN139" s="1858"/>
      <c r="AO139" s="1858"/>
      <c r="AP139" s="1858"/>
      <c r="AQ139" s="1859"/>
      <c r="AR139" s="1859"/>
      <c r="AS139" s="1859"/>
      <c r="AT139" s="1859"/>
    </row>
    <row r="140" spans="1:46" s="1775" customFormat="1" ht="12" customHeight="1" x14ac:dyDescent="0.2">
      <c r="A140" s="1770" t="s">
        <v>459</v>
      </c>
      <c r="B140" s="1770" t="s">
        <v>1708</v>
      </c>
      <c r="C140" s="541" t="s">
        <v>1709</v>
      </c>
      <c r="D140" s="1770" t="s">
        <v>1774</v>
      </c>
      <c r="E140" s="1952">
        <v>13000</v>
      </c>
      <c r="F140" s="1771" t="s">
        <v>2075</v>
      </c>
      <c r="G140" s="1770" t="s">
        <v>2076</v>
      </c>
      <c r="H140" s="1770"/>
      <c r="I140" s="1770"/>
      <c r="J140" s="1771"/>
      <c r="K140" s="1771">
        <v>0</v>
      </c>
      <c r="L140" s="1772">
        <v>1</v>
      </c>
      <c r="M140" s="1773">
        <f t="shared" si="4"/>
        <v>13000</v>
      </c>
      <c r="N140" s="1771">
        <v>0</v>
      </c>
      <c r="O140" s="1772">
        <v>0</v>
      </c>
      <c r="P140" s="1773">
        <f t="shared" si="5"/>
        <v>0</v>
      </c>
      <c r="Q140" s="1774"/>
      <c r="R140" s="1774"/>
      <c r="S140" s="1774"/>
      <c r="T140" s="1774"/>
      <c r="U140" s="1774"/>
      <c r="V140" s="1774"/>
      <c r="W140" s="1774"/>
      <c r="X140" s="1774"/>
      <c r="Y140" s="1774"/>
      <c r="Z140" s="1774"/>
      <c r="AA140" s="1774"/>
      <c r="AB140" s="1774"/>
      <c r="AC140" s="1774"/>
      <c r="AD140" s="1856"/>
      <c r="AE140" s="1857"/>
      <c r="AF140" s="1858"/>
      <c r="AG140" s="1858"/>
      <c r="AH140" s="1858"/>
      <c r="AI140" s="1859"/>
      <c r="AJ140" s="1859"/>
      <c r="AK140" s="1859"/>
      <c r="AL140" s="1859"/>
      <c r="AM140" s="1858"/>
      <c r="AN140" s="1858"/>
      <c r="AO140" s="1858"/>
      <c r="AP140" s="1858"/>
      <c r="AQ140" s="1859"/>
      <c r="AR140" s="1859"/>
      <c r="AS140" s="1859"/>
      <c r="AT140" s="1859"/>
    </row>
    <row r="141" spans="1:46" s="1775" customFormat="1" ht="12" customHeight="1" x14ac:dyDescent="0.2">
      <c r="A141" s="1770" t="s">
        <v>459</v>
      </c>
      <c r="B141" s="1770" t="s">
        <v>1708</v>
      </c>
      <c r="C141" s="541" t="s">
        <v>1709</v>
      </c>
      <c r="D141" s="1770" t="s">
        <v>2077</v>
      </c>
      <c r="E141" s="1952">
        <v>5000</v>
      </c>
      <c r="F141" s="1771" t="s">
        <v>2078</v>
      </c>
      <c r="G141" s="1770" t="s">
        <v>2079</v>
      </c>
      <c r="H141" s="1770" t="s">
        <v>1773</v>
      </c>
      <c r="I141" s="1770" t="s">
        <v>2080</v>
      </c>
      <c r="J141" s="1771" t="s">
        <v>1715</v>
      </c>
      <c r="K141" s="1771">
        <v>5</v>
      </c>
      <c r="L141" s="1772">
        <v>12</v>
      </c>
      <c r="M141" s="1773">
        <f t="shared" si="4"/>
        <v>60000</v>
      </c>
      <c r="N141" s="1771">
        <v>3</v>
      </c>
      <c r="O141" s="1772">
        <v>6</v>
      </c>
      <c r="P141" s="1773">
        <f t="shared" si="5"/>
        <v>30000</v>
      </c>
      <c r="Q141" s="1774"/>
      <c r="R141" s="1774"/>
      <c r="S141" s="1774"/>
      <c r="T141" s="1774"/>
      <c r="U141" s="1774"/>
      <c r="V141" s="1774"/>
      <c r="W141" s="1774"/>
      <c r="X141" s="1774"/>
      <c r="Y141" s="1774"/>
      <c r="Z141" s="1774"/>
      <c r="AA141" s="1774"/>
      <c r="AB141" s="1774"/>
      <c r="AC141" s="1774"/>
      <c r="AD141" s="1856"/>
      <c r="AE141" s="1857"/>
      <c r="AF141" s="1858"/>
      <c r="AG141" s="1858"/>
      <c r="AH141" s="1858"/>
      <c r="AI141" s="1859"/>
      <c r="AJ141" s="1859"/>
      <c r="AK141" s="1859"/>
      <c r="AL141" s="1859"/>
      <c r="AM141" s="1858"/>
      <c r="AN141" s="1858"/>
      <c r="AO141" s="1858"/>
      <c r="AP141" s="1858"/>
      <c r="AQ141" s="1859"/>
      <c r="AR141" s="1859"/>
      <c r="AS141" s="1859"/>
      <c r="AT141" s="1859"/>
    </row>
    <row r="142" spans="1:46" s="1775" customFormat="1" ht="12" customHeight="1" x14ac:dyDescent="0.2">
      <c r="A142" s="1770" t="s">
        <v>459</v>
      </c>
      <c r="B142" s="1770" t="s">
        <v>1708</v>
      </c>
      <c r="C142" s="541" t="s">
        <v>1709</v>
      </c>
      <c r="D142" s="1770" t="s">
        <v>2081</v>
      </c>
      <c r="E142" s="1952">
        <v>3000</v>
      </c>
      <c r="F142" s="1771" t="s">
        <v>2082</v>
      </c>
      <c r="G142" s="1770" t="s">
        <v>2083</v>
      </c>
      <c r="H142" s="1770"/>
      <c r="I142" s="1770"/>
      <c r="J142" s="1771"/>
      <c r="K142" s="1771">
        <v>5</v>
      </c>
      <c r="L142" s="1772">
        <v>11</v>
      </c>
      <c r="M142" s="1773">
        <f t="shared" si="4"/>
        <v>33000</v>
      </c>
      <c r="N142" s="1771">
        <v>3</v>
      </c>
      <c r="O142" s="1772">
        <v>6</v>
      </c>
      <c r="P142" s="1773">
        <f t="shared" si="5"/>
        <v>18000</v>
      </c>
      <c r="Q142" s="1774"/>
      <c r="R142" s="1774"/>
      <c r="S142" s="1774"/>
      <c r="T142" s="1774"/>
      <c r="U142" s="1774"/>
      <c r="V142" s="1774"/>
      <c r="W142" s="1774"/>
      <c r="X142" s="1774"/>
      <c r="Y142" s="1774"/>
      <c r="Z142" s="1774"/>
      <c r="AA142" s="1774"/>
      <c r="AB142" s="1774"/>
      <c r="AC142" s="1774"/>
      <c r="AD142" s="1856"/>
      <c r="AE142" s="1857"/>
      <c r="AF142" s="1858"/>
      <c r="AG142" s="1858"/>
      <c r="AH142" s="1858"/>
      <c r="AI142" s="1859"/>
      <c r="AJ142" s="1859"/>
      <c r="AK142" s="1859"/>
      <c r="AL142" s="1859"/>
      <c r="AM142" s="1858"/>
      <c r="AN142" s="1858"/>
      <c r="AO142" s="1858"/>
      <c r="AP142" s="1858"/>
      <c r="AQ142" s="1859"/>
      <c r="AR142" s="1859"/>
      <c r="AS142" s="1859"/>
      <c r="AT142" s="1859"/>
    </row>
    <row r="143" spans="1:46" s="1775" customFormat="1" ht="12" customHeight="1" x14ac:dyDescent="0.2">
      <c r="A143" s="1770" t="s">
        <v>459</v>
      </c>
      <c r="B143" s="1770" t="s">
        <v>1708</v>
      </c>
      <c r="C143" s="541" t="s">
        <v>1709</v>
      </c>
      <c r="D143" s="1770" t="s">
        <v>2084</v>
      </c>
      <c r="E143" s="1952">
        <v>3500</v>
      </c>
      <c r="F143" s="1771" t="s">
        <v>2085</v>
      </c>
      <c r="G143" s="1770" t="s">
        <v>2086</v>
      </c>
      <c r="H143" s="1770" t="s">
        <v>1773</v>
      </c>
      <c r="I143" s="1770" t="s">
        <v>1723</v>
      </c>
      <c r="J143" s="1771" t="s">
        <v>1715</v>
      </c>
      <c r="K143" s="1771">
        <v>6</v>
      </c>
      <c r="L143" s="1772">
        <v>12</v>
      </c>
      <c r="M143" s="1773">
        <f t="shared" si="4"/>
        <v>42000</v>
      </c>
      <c r="N143" s="1771">
        <v>4</v>
      </c>
      <c r="O143" s="1772">
        <v>6</v>
      </c>
      <c r="P143" s="1773">
        <f t="shared" si="5"/>
        <v>21000</v>
      </c>
      <c r="Q143" s="1774"/>
      <c r="R143" s="1774"/>
      <c r="S143" s="1774"/>
      <c r="T143" s="1774"/>
      <c r="U143" s="1774"/>
      <c r="V143" s="1774"/>
      <c r="W143" s="1774"/>
      <c r="X143" s="1774"/>
      <c r="Y143" s="1774"/>
      <c r="Z143" s="1774"/>
      <c r="AA143" s="1774"/>
      <c r="AB143" s="1774"/>
      <c r="AC143" s="1774"/>
      <c r="AD143" s="1856"/>
      <c r="AE143" s="1857"/>
      <c r="AF143" s="1858"/>
      <c r="AG143" s="1858"/>
      <c r="AH143" s="1858"/>
      <c r="AI143" s="1859"/>
      <c r="AJ143" s="1859"/>
      <c r="AK143" s="1859"/>
      <c r="AL143" s="1859"/>
      <c r="AM143" s="1858"/>
      <c r="AN143" s="1858"/>
      <c r="AO143" s="1858"/>
      <c r="AP143" s="1858"/>
      <c r="AQ143" s="1859"/>
      <c r="AR143" s="1859"/>
      <c r="AS143" s="1859"/>
      <c r="AT143" s="1859"/>
    </row>
    <row r="144" spans="1:46" s="1775" customFormat="1" ht="12" customHeight="1" x14ac:dyDescent="0.2">
      <c r="A144" s="1770" t="s">
        <v>459</v>
      </c>
      <c r="B144" s="1770" t="s">
        <v>1708</v>
      </c>
      <c r="C144" s="541" t="s">
        <v>1709</v>
      </c>
      <c r="D144" s="1770" t="s">
        <v>2087</v>
      </c>
      <c r="E144" s="1952">
        <v>10000</v>
      </c>
      <c r="F144" s="1771" t="s">
        <v>2088</v>
      </c>
      <c r="G144" s="1770" t="s">
        <v>2089</v>
      </c>
      <c r="H144" s="1770"/>
      <c r="I144" s="1770"/>
      <c r="J144" s="1771"/>
      <c r="K144" s="1771">
        <v>5</v>
      </c>
      <c r="L144" s="1772">
        <v>12</v>
      </c>
      <c r="M144" s="1773">
        <f t="shared" si="4"/>
        <v>120000</v>
      </c>
      <c r="N144" s="1771">
        <v>0</v>
      </c>
      <c r="O144" s="1772">
        <v>0</v>
      </c>
      <c r="P144" s="1773">
        <f t="shared" si="5"/>
        <v>0</v>
      </c>
      <c r="Q144" s="1774"/>
      <c r="R144" s="1774"/>
      <c r="S144" s="1774"/>
      <c r="T144" s="1774"/>
      <c r="U144" s="1774"/>
      <c r="V144" s="1774"/>
      <c r="W144" s="1774"/>
      <c r="X144" s="1774"/>
      <c r="Y144" s="1774"/>
      <c r="Z144" s="1774"/>
      <c r="AA144" s="1774"/>
      <c r="AB144" s="1774"/>
      <c r="AC144" s="1774"/>
      <c r="AD144" s="1856"/>
      <c r="AE144" s="1857"/>
      <c r="AF144" s="1858"/>
      <c r="AG144" s="1858"/>
      <c r="AH144" s="1858"/>
      <c r="AI144" s="1859"/>
      <c r="AJ144" s="1859"/>
      <c r="AK144" s="1859"/>
      <c r="AL144" s="1859"/>
      <c r="AM144" s="1858"/>
      <c r="AN144" s="1858"/>
      <c r="AO144" s="1858"/>
      <c r="AP144" s="1858"/>
      <c r="AQ144" s="1859"/>
      <c r="AR144" s="1859"/>
      <c r="AS144" s="1859"/>
      <c r="AT144" s="1859"/>
    </row>
    <row r="145" spans="1:46" s="1775" customFormat="1" ht="12" customHeight="1" x14ac:dyDescent="0.2">
      <c r="A145" s="1770" t="s">
        <v>459</v>
      </c>
      <c r="B145" s="1770" t="s">
        <v>1708</v>
      </c>
      <c r="C145" s="541" t="s">
        <v>1709</v>
      </c>
      <c r="D145" s="1770" t="s">
        <v>1733</v>
      </c>
      <c r="E145" s="1952">
        <v>3000</v>
      </c>
      <c r="F145" s="1771" t="s">
        <v>2090</v>
      </c>
      <c r="G145" s="1770" t="s">
        <v>2091</v>
      </c>
      <c r="H145" s="1770"/>
      <c r="I145" s="1770"/>
      <c r="J145" s="1771"/>
      <c r="K145" s="1771">
        <v>0</v>
      </c>
      <c r="L145" s="1772">
        <v>0</v>
      </c>
      <c r="M145" s="1773">
        <f t="shared" si="4"/>
        <v>0</v>
      </c>
      <c r="N145" s="1771">
        <v>2</v>
      </c>
      <c r="O145" s="1772">
        <v>5</v>
      </c>
      <c r="P145" s="1773">
        <f t="shared" si="5"/>
        <v>15000</v>
      </c>
      <c r="Q145" s="1774"/>
      <c r="R145" s="1774"/>
      <c r="S145" s="1774"/>
      <c r="T145" s="1774"/>
      <c r="U145" s="1774"/>
      <c r="V145" s="1774"/>
      <c r="W145" s="1774"/>
      <c r="X145" s="1774"/>
      <c r="Y145" s="1774"/>
      <c r="Z145" s="1774"/>
      <c r="AA145" s="1774"/>
      <c r="AB145" s="1774"/>
      <c r="AC145" s="1774"/>
      <c r="AD145" s="1856"/>
      <c r="AE145" s="1857"/>
      <c r="AF145" s="1858"/>
      <c r="AG145" s="1858"/>
      <c r="AH145" s="1858"/>
      <c r="AI145" s="1859"/>
      <c r="AJ145" s="1859"/>
      <c r="AK145" s="1859"/>
      <c r="AL145" s="1859"/>
      <c r="AM145" s="1858"/>
      <c r="AN145" s="1858"/>
      <c r="AO145" s="1858"/>
      <c r="AP145" s="1858"/>
      <c r="AQ145" s="1859"/>
      <c r="AR145" s="1859"/>
      <c r="AS145" s="1859"/>
      <c r="AT145" s="1859"/>
    </row>
    <row r="146" spans="1:46" s="1775" customFormat="1" ht="12" customHeight="1" x14ac:dyDescent="0.2">
      <c r="A146" s="1770" t="s">
        <v>459</v>
      </c>
      <c r="B146" s="1770" t="s">
        <v>1708</v>
      </c>
      <c r="C146" s="541" t="s">
        <v>1709</v>
      </c>
      <c r="D146" s="1770" t="s">
        <v>2092</v>
      </c>
      <c r="E146" s="1952">
        <v>7238</v>
      </c>
      <c r="F146" s="1771" t="s">
        <v>2093</v>
      </c>
      <c r="G146" s="1770" t="s">
        <v>2094</v>
      </c>
      <c r="H146" s="1770"/>
      <c r="I146" s="1770"/>
      <c r="J146" s="1771"/>
      <c r="K146" s="1771">
        <v>2</v>
      </c>
      <c r="L146" s="1772">
        <v>6</v>
      </c>
      <c r="M146" s="1773">
        <f t="shared" si="4"/>
        <v>43428</v>
      </c>
      <c r="N146" s="1771">
        <v>3</v>
      </c>
      <c r="O146" s="1772">
        <v>6</v>
      </c>
      <c r="P146" s="1773">
        <f t="shared" si="5"/>
        <v>43428</v>
      </c>
      <c r="Q146" s="1774"/>
      <c r="R146" s="1774"/>
      <c r="S146" s="1774"/>
      <c r="T146" s="1774"/>
      <c r="U146" s="1774"/>
      <c r="V146" s="1774"/>
      <c r="W146" s="1774"/>
      <c r="X146" s="1774"/>
      <c r="Y146" s="1774"/>
      <c r="Z146" s="1774"/>
      <c r="AA146" s="1774"/>
      <c r="AB146" s="1774"/>
      <c r="AC146" s="1774"/>
      <c r="AD146" s="1856"/>
      <c r="AE146" s="1857"/>
      <c r="AF146" s="1858"/>
      <c r="AG146" s="1858"/>
      <c r="AH146" s="1858"/>
      <c r="AI146" s="1859"/>
      <c r="AJ146" s="1859"/>
      <c r="AK146" s="1859"/>
      <c r="AL146" s="1859"/>
      <c r="AM146" s="1858"/>
      <c r="AN146" s="1858"/>
      <c r="AO146" s="1858"/>
      <c r="AP146" s="1858"/>
      <c r="AQ146" s="1859"/>
      <c r="AR146" s="1859"/>
      <c r="AS146" s="1859"/>
      <c r="AT146" s="1859"/>
    </row>
    <row r="147" spans="1:46" s="1775" customFormat="1" ht="12" customHeight="1" x14ac:dyDescent="0.2">
      <c r="A147" s="1770" t="s">
        <v>459</v>
      </c>
      <c r="B147" s="1770" t="s">
        <v>1708</v>
      </c>
      <c r="C147" s="541" t="s">
        <v>1709</v>
      </c>
      <c r="D147" s="1770" t="s">
        <v>2095</v>
      </c>
      <c r="E147" s="1952">
        <v>12000</v>
      </c>
      <c r="F147" s="1771" t="s">
        <v>2096</v>
      </c>
      <c r="G147" s="1770" t="s">
        <v>2097</v>
      </c>
      <c r="H147" s="1770"/>
      <c r="I147" s="1770"/>
      <c r="J147" s="1771"/>
      <c r="K147" s="1771">
        <v>1</v>
      </c>
      <c r="L147" s="1772">
        <v>1</v>
      </c>
      <c r="M147" s="1773">
        <f t="shared" si="4"/>
        <v>12000</v>
      </c>
      <c r="N147" s="1771">
        <v>0</v>
      </c>
      <c r="O147" s="1772">
        <v>0</v>
      </c>
      <c r="P147" s="1773">
        <f t="shared" si="5"/>
        <v>0</v>
      </c>
      <c r="Q147" s="1774"/>
      <c r="R147" s="1774"/>
      <c r="S147" s="1774"/>
      <c r="T147" s="1774"/>
      <c r="U147" s="1774"/>
      <c r="V147" s="1774"/>
      <c r="W147" s="1774"/>
      <c r="X147" s="1774"/>
      <c r="Y147" s="1774"/>
      <c r="Z147" s="1774"/>
      <c r="AA147" s="1774"/>
      <c r="AB147" s="1774"/>
      <c r="AC147" s="1774"/>
      <c r="AD147" s="1856"/>
      <c r="AE147" s="1857"/>
      <c r="AF147" s="1858"/>
      <c r="AG147" s="1858"/>
      <c r="AH147" s="1858"/>
      <c r="AI147" s="1859"/>
      <c r="AJ147" s="1859"/>
      <c r="AK147" s="1859"/>
      <c r="AL147" s="1859"/>
      <c r="AM147" s="1858"/>
      <c r="AN147" s="1858"/>
      <c r="AO147" s="1858"/>
      <c r="AP147" s="1858"/>
      <c r="AQ147" s="1859"/>
      <c r="AR147" s="1859"/>
      <c r="AS147" s="1859"/>
      <c r="AT147" s="1859"/>
    </row>
    <row r="148" spans="1:46" s="1775" customFormat="1" ht="12" customHeight="1" x14ac:dyDescent="0.2">
      <c r="A148" s="1770" t="s">
        <v>459</v>
      </c>
      <c r="B148" s="1770" t="s">
        <v>1708</v>
      </c>
      <c r="C148" s="541" t="s">
        <v>1709</v>
      </c>
      <c r="D148" s="1770" t="s">
        <v>2098</v>
      </c>
      <c r="E148" s="1952">
        <v>6000</v>
      </c>
      <c r="F148" s="1771" t="s">
        <v>2099</v>
      </c>
      <c r="G148" s="1770" t="s">
        <v>2100</v>
      </c>
      <c r="H148" s="1770"/>
      <c r="I148" s="1770"/>
      <c r="J148" s="1771"/>
      <c r="K148" s="1771">
        <v>7</v>
      </c>
      <c r="L148" s="1772">
        <v>12</v>
      </c>
      <c r="M148" s="1773">
        <f t="shared" si="4"/>
        <v>72000</v>
      </c>
      <c r="N148" s="1771">
        <v>2</v>
      </c>
      <c r="O148" s="1772">
        <v>6</v>
      </c>
      <c r="P148" s="1773">
        <f t="shared" si="5"/>
        <v>36000</v>
      </c>
      <c r="Q148" s="1774"/>
      <c r="R148" s="1774"/>
      <c r="S148" s="1774"/>
      <c r="T148" s="1774"/>
      <c r="U148" s="1774"/>
      <c r="V148" s="1774"/>
      <c r="W148" s="1774"/>
      <c r="X148" s="1774"/>
      <c r="Y148" s="1774"/>
      <c r="Z148" s="1774"/>
      <c r="AA148" s="1774"/>
      <c r="AB148" s="1774"/>
      <c r="AC148" s="1774"/>
      <c r="AD148" s="1856"/>
      <c r="AE148" s="1857"/>
      <c r="AF148" s="1858"/>
      <c r="AG148" s="1858"/>
      <c r="AH148" s="1858"/>
      <c r="AI148" s="1859"/>
      <c r="AJ148" s="1859"/>
      <c r="AK148" s="1859"/>
      <c r="AL148" s="1859"/>
      <c r="AM148" s="1858"/>
      <c r="AN148" s="1858"/>
      <c r="AO148" s="1858"/>
      <c r="AP148" s="1858"/>
      <c r="AQ148" s="1859"/>
      <c r="AR148" s="1859"/>
      <c r="AS148" s="1859"/>
      <c r="AT148" s="1859"/>
    </row>
    <row r="149" spans="1:46" s="1775" customFormat="1" ht="12" customHeight="1" x14ac:dyDescent="0.2">
      <c r="A149" s="1770" t="s">
        <v>459</v>
      </c>
      <c r="B149" s="1770" t="s">
        <v>1708</v>
      </c>
      <c r="C149" s="541" t="s">
        <v>1709</v>
      </c>
      <c r="D149" s="1770" t="s">
        <v>2101</v>
      </c>
      <c r="E149" s="1952">
        <v>3500</v>
      </c>
      <c r="F149" s="1771" t="s">
        <v>2102</v>
      </c>
      <c r="G149" s="1770" t="s">
        <v>2103</v>
      </c>
      <c r="H149" s="1770" t="s">
        <v>2104</v>
      </c>
      <c r="I149" s="1770" t="s">
        <v>1740</v>
      </c>
      <c r="J149" s="1771" t="s">
        <v>1715</v>
      </c>
      <c r="K149" s="1771">
        <v>5</v>
      </c>
      <c r="L149" s="1772">
        <v>11</v>
      </c>
      <c r="M149" s="1773">
        <f t="shared" si="4"/>
        <v>38500</v>
      </c>
      <c r="N149" s="1771">
        <v>2</v>
      </c>
      <c r="O149" s="1772">
        <v>6</v>
      </c>
      <c r="P149" s="1773">
        <f t="shared" si="5"/>
        <v>21000</v>
      </c>
      <c r="Q149" s="1774"/>
      <c r="R149" s="1774"/>
      <c r="S149" s="1774"/>
      <c r="T149" s="1774"/>
      <c r="U149" s="1774"/>
      <c r="V149" s="1774"/>
      <c r="W149" s="1774"/>
      <c r="X149" s="1774"/>
      <c r="Y149" s="1774"/>
      <c r="Z149" s="1774"/>
      <c r="AA149" s="1774"/>
      <c r="AB149" s="1774"/>
      <c r="AC149" s="1774"/>
      <c r="AD149" s="1856"/>
      <c r="AE149" s="1857"/>
      <c r="AF149" s="1858"/>
      <c r="AG149" s="1858"/>
      <c r="AH149" s="1858"/>
      <c r="AI149" s="1859"/>
      <c r="AJ149" s="1859"/>
      <c r="AK149" s="1859"/>
      <c r="AL149" s="1859"/>
      <c r="AM149" s="1858"/>
      <c r="AN149" s="1858"/>
      <c r="AO149" s="1858"/>
      <c r="AP149" s="1858"/>
      <c r="AQ149" s="1859"/>
      <c r="AR149" s="1859"/>
      <c r="AS149" s="1859"/>
      <c r="AT149" s="1859"/>
    </row>
    <row r="150" spans="1:46" s="1775" customFormat="1" ht="12" customHeight="1" x14ac:dyDescent="0.2">
      <c r="A150" s="1770" t="s">
        <v>459</v>
      </c>
      <c r="B150" s="1770" t="s">
        <v>1708</v>
      </c>
      <c r="C150" s="541" t="s">
        <v>1709</v>
      </c>
      <c r="D150" s="1770" t="s">
        <v>2101</v>
      </c>
      <c r="E150" s="1952">
        <v>2500</v>
      </c>
      <c r="F150" s="1771" t="s">
        <v>2102</v>
      </c>
      <c r="G150" s="1770" t="s">
        <v>2103</v>
      </c>
      <c r="H150" s="1770" t="s">
        <v>2104</v>
      </c>
      <c r="I150" s="1770" t="s">
        <v>1740</v>
      </c>
      <c r="J150" s="1771" t="s">
        <v>1715</v>
      </c>
      <c r="K150" s="1771">
        <v>1</v>
      </c>
      <c r="L150" s="1772">
        <v>1</v>
      </c>
      <c r="M150" s="1773">
        <f t="shared" si="4"/>
        <v>2500</v>
      </c>
      <c r="N150" s="1771">
        <v>0</v>
      </c>
      <c r="O150" s="1772">
        <v>0</v>
      </c>
      <c r="P150" s="1773">
        <f t="shared" si="5"/>
        <v>0</v>
      </c>
      <c r="Q150" s="1774"/>
      <c r="R150" s="1774"/>
      <c r="S150" s="1774"/>
      <c r="T150" s="1774"/>
      <c r="U150" s="1774"/>
      <c r="V150" s="1774"/>
      <c r="W150" s="1774"/>
      <c r="X150" s="1774"/>
      <c r="Y150" s="1774"/>
      <c r="Z150" s="1774"/>
      <c r="AA150" s="1774"/>
      <c r="AB150" s="1774"/>
      <c r="AC150" s="1774"/>
      <c r="AD150" s="1856"/>
      <c r="AE150" s="1857"/>
      <c r="AF150" s="1858"/>
      <c r="AG150" s="1858"/>
      <c r="AH150" s="1858"/>
      <c r="AI150" s="1859"/>
      <c r="AJ150" s="1859"/>
      <c r="AK150" s="1859"/>
      <c r="AL150" s="1859"/>
      <c r="AM150" s="1858"/>
      <c r="AN150" s="1858"/>
      <c r="AO150" s="1858"/>
      <c r="AP150" s="1858"/>
      <c r="AQ150" s="1859"/>
      <c r="AR150" s="1859"/>
      <c r="AS150" s="1859"/>
      <c r="AT150" s="1859"/>
    </row>
    <row r="151" spans="1:46" s="1775" customFormat="1" ht="12" customHeight="1" x14ac:dyDescent="0.2">
      <c r="A151" s="1770" t="s">
        <v>459</v>
      </c>
      <c r="B151" s="1770" t="s">
        <v>1708</v>
      </c>
      <c r="C151" s="541" t="s">
        <v>1709</v>
      </c>
      <c r="D151" s="1770" t="s">
        <v>2105</v>
      </c>
      <c r="E151" s="1952">
        <v>4000</v>
      </c>
      <c r="F151" s="1771" t="s">
        <v>2106</v>
      </c>
      <c r="G151" s="1770" t="s">
        <v>2107</v>
      </c>
      <c r="H151" s="1770"/>
      <c r="I151" s="1770"/>
      <c r="J151" s="1771"/>
      <c r="K151" s="1771">
        <v>1</v>
      </c>
      <c r="L151" s="1772">
        <v>3</v>
      </c>
      <c r="M151" s="1773">
        <f t="shared" si="4"/>
        <v>12000</v>
      </c>
      <c r="N151" s="1771">
        <v>2</v>
      </c>
      <c r="O151" s="1772">
        <v>6</v>
      </c>
      <c r="P151" s="1773">
        <f t="shared" si="5"/>
        <v>24000</v>
      </c>
      <c r="Q151" s="1774"/>
      <c r="R151" s="1774"/>
      <c r="S151" s="1774"/>
      <c r="T151" s="1774"/>
      <c r="U151" s="1774"/>
      <c r="V151" s="1774"/>
      <c r="W151" s="1774"/>
      <c r="X151" s="1774"/>
      <c r="Y151" s="1774"/>
      <c r="Z151" s="1774"/>
      <c r="AA151" s="1774"/>
      <c r="AB151" s="1774"/>
      <c r="AC151" s="1774"/>
      <c r="AD151" s="1856"/>
      <c r="AE151" s="1857"/>
      <c r="AF151" s="1858"/>
      <c r="AG151" s="1858"/>
      <c r="AH151" s="1858"/>
      <c r="AI151" s="1859"/>
      <c r="AJ151" s="1859"/>
      <c r="AK151" s="1859"/>
      <c r="AL151" s="1859"/>
      <c r="AM151" s="1858"/>
      <c r="AN151" s="1858"/>
      <c r="AO151" s="1858"/>
      <c r="AP151" s="1858"/>
      <c r="AQ151" s="1859"/>
      <c r="AR151" s="1859"/>
      <c r="AS151" s="1859"/>
      <c r="AT151" s="1859"/>
    </row>
    <row r="152" spans="1:46" s="1775" customFormat="1" ht="12" customHeight="1" x14ac:dyDescent="0.2">
      <c r="A152" s="1770" t="s">
        <v>459</v>
      </c>
      <c r="B152" s="1770" t="s">
        <v>1708</v>
      </c>
      <c r="C152" s="541" t="s">
        <v>1709</v>
      </c>
      <c r="D152" s="1770" t="s">
        <v>1730</v>
      </c>
      <c r="E152" s="1952">
        <v>15000</v>
      </c>
      <c r="F152" s="1771" t="s">
        <v>2108</v>
      </c>
      <c r="G152" s="1770" t="s">
        <v>2109</v>
      </c>
      <c r="H152" s="1770"/>
      <c r="I152" s="1770"/>
      <c r="J152" s="1771"/>
      <c r="K152" s="1771">
        <v>0</v>
      </c>
      <c r="L152" s="1772">
        <v>3</v>
      </c>
      <c r="M152" s="1773">
        <f t="shared" si="4"/>
        <v>45000</v>
      </c>
      <c r="N152" s="1771">
        <v>0</v>
      </c>
      <c r="O152" s="1772">
        <v>0</v>
      </c>
      <c r="P152" s="1773">
        <f t="shared" si="5"/>
        <v>0</v>
      </c>
      <c r="Q152" s="1774"/>
      <c r="R152" s="1774"/>
      <c r="S152" s="1774"/>
      <c r="T152" s="1774"/>
      <c r="U152" s="1774"/>
      <c r="V152" s="1774"/>
      <c r="W152" s="1774"/>
      <c r="X152" s="1774"/>
      <c r="Y152" s="1774"/>
      <c r="Z152" s="1774"/>
      <c r="AA152" s="1774"/>
      <c r="AB152" s="1774"/>
      <c r="AC152" s="1774"/>
      <c r="AD152" s="1856"/>
      <c r="AE152" s="1857"/>
      <c r="AF152" s="1858"/>
      <c r="AG152" s="1858"/>
      <c r="AH152" s="1858"/>
      <c r="AI152" s="1859"/>
      <c r="AJ152" s="1859"/>
      <c r="AK152" s="1859"/>
      <c r="AL152" s="1859"/>
      <c r="AM152" s="1858"/>
      <c r="AN152" s="1858"/>
      <c r="AO152" s="1858"/>
      <c r="AP152" s="1858"/>
      <c r="AQ152" s="1859"/>
      <c r="AR152" s="1859"/>
      <c r="AS152" s="1859"/>
      <c r="AT152" s="1859"/>
    </row>
    <row r="153" spans="1:46" s="1775" customFormat="1" ht="12" customHeight="1" x14ac:dyDescent="0.2">
      <c r="A153" s="1770" t="s">
        <v>459</v>
      </c>
      <c r="B153" s="1770" t="s">
        <v>1708</v>
      </c>
      <c r="C153" s="541" t="s">
        <v>1709</v>
      </c>
      <c r="D153" s="1770" t="s">
        <v>2110</v>
      </c>
      <c r="E153" s="1952">
        <v>10000</v>
      </c>
      <c r="F153" s="1771" t="s">
        <v>2111</v>
      </c>
      <c r="G153" s="1770" t="s">
        <v>2112</v>
      </c>
      <c r="H153" s="1770" t="s">
        <v>2113</v>
      </c>
      <c r="I153" s="1770" t="s">
        <v>1723</v>
      </c>
      <c r="J153" s="1771" t="s">
        <v>1813</v>
      </c>
      <c r="K153" s="1771">
        <v>4</v>
      </c>
      <c r="L153" s="1772">
        <v>12</v>
      </c>
      <c r="M153" s="1773">
        <f t="shared" si="4"/>
        <v>120000</v>
      </c>
      <c r="N153" s="1771">
        <v>4</v>
      </c>
      <c r="O153" s="1772">
        <v>6</v>
      </c>
      <c r="P153" s="1773">
        <f t="shared" si="5"/>
        <v>60000</v>
      </c>
      <c r="Q153" s="1774"/>
      <c r="R153" s="1774"/>
      <c r="S153" s="1774"/>
      <c r="T153" s="1774"/>
      <c r="U153" s="1774"/>
      <c r="V153" s="1774"/>
      <c r="W153" s="1774"/>
      <c r="X153" s="1774"/>
      <c r="Y153" s="1774"/>
      <c r="Z153" s="1774"/>
      <c r="AA153" s="1774"/>
      <c r="AB153" s="1774"/>
      <c r="AC153" s="1774"/>
      <c r="AD153" s="1856"/>
      <c r="AE153" s="1857"/>
      <c r="AF153" s="1858"/>
      <c r="AG153" s="1858"/>
      <c r="AH153" s="1858"/>
      <c r="AI153" s="1859"/>
      <c r="AJ153" s="1859"/>
      <c r="AK153" s="1859"/>
      <c r="AL153" s="1859"/>
      <c r="AM153" s="1858"/>
      <c r="AN153" s="1858"/>
      <c r="AO153" s="1858"/>
      <c r="AP153" s="1858"/>
      <c r="AQ153" s="1859"/>
      <c r="AR153" s="1859"/>
      <c r="AS153" s="1859"/>
      <c r="AT153" s="1859"/>
    </row>
    <row r="154" spans="1:46" s="1775" customFormat="1" ht="12" customHeight="1" x14ac:dyDescent="0.2">
      <c r="A154" s="1770" t="s">
        <v>459</v>
      </c>
      <c r="B154" s="1770" t="s">
        <v>1708</v>
      </c>
      <c r="C154" s="541" t="s">
        <v>1709</v>
      </c>
      <c r="D154" s="1770" t="s">
        <v>1745</v>
      </c>
      <c r="E154" s="1952">
        <v>5500</v>
      </c>
      <c r="F154" s="1771" t="s">
        <v>2114</v>
      </c>
      <c r="G154" s="1770" t="s">
        <v>2115</v>
      </c>
      <c r="H154" s="1770" t="s">
        <v>1713</v>
      </c>
      <c r="I154" s="1770" t="s">
        <v>1911</v>
      </c>
      <c r="J154" s="1771" t="s">
        <v>1715</v>
      </c>
      <c r="K154" s="1771">
        <v>4</v>
      </c>
      <c r="L154" s="1772">
        <v>12</v>
      </c>
      <c r="M154" s="1773">
        <f t="shared" si="4"/>
        <v>66000</v>
      </c>
      <c r="N154" s="1771">
        <v>2</v>
      </c>
      <c r="O154" s="1772">
        <v>6</v>
      </c>
      <c r="P154" s="1773">
        <f t="shared" si="5"/>
        <v>33000</v>
      </c>
      <c r="Q154" s="1774"/>
      <c r="R154" s="1774"/>
      <c r="S154" s="1774"/>
      <c r="T154" s="1774"/>
      <c r="U154" s="1774"/>
      <c r="V154" s="1774"/>
      <c r="W154" s="1774"/>
      <c r="X154" s="1774"/>
      <c r="Y154" s="1774"/>
      <c r="Z154" s="1774"/>
      <c r="AA154" s="1774"/>
      <c r="AB154" s="1774"/>
      <c r="AC154" s="1774"/>
      <c r="AD154" s="1856"/>
      <c r="AE154" s="1857"/>
      <c r="AF154" s="1858"/>
      <c r="AG154" s="1858"/>
      <c r="AH154" s="1858"/>
      <c r="AI154" s="1859"/>
      <c r="AJ154" s="1859"/>
      <c r="AK154" s="1859"/>
      <c r="AL154" s="1859"/>
      <c r="AM154" s="1858"/>
      <c r="AN154" s="1858"/>
      <c r="AO154" s="1858"/>
      <c r="AP154" s="1858"/>
      <c r="AQ154" s="1859"/>
      <c r="AR154" s="1859"/>
      <c r="AS154" s="1859"/>
      <c r="AT154" s="1859"/>
    </row>
    <row r="155" spans="1:46" s="1775" customFormat="1" ht="12" customHeight="1" x14ac:dyDescent="0.2">
      <c r="A155" s="1770" t="s">
        <v>459</v>
      </c>
      <c r="B155" s="1770" t="s">
        <v>1708</v>
      </c>
      <c r="C155" s="541" t="s">
        <v>1709</v>
      </c>
      <c r="D155" s="1770" t="s">
        <v>2116</v>
      </c>
      <c r="E155" s="1952">
        <v>11000</v>
      </c>
      <c r="F155" s="1771" t="s">
        <v>2117</v>
      </c>
      <c r="G155" s="1770" t="s">
        <v>2118</v>
      </c>
      <c r="H155" s="1770" t="s">
        <v>2119</v>
      </c>
      <c r="I155" s="1770" t="s">
        <v>1714</v>
      </c>
      <c r="J155" s="1771" t="s">
        <v>1715</v>
      </c>
      <c r="K155" s="1771">
        <v>1</v>
      </c>
      <c r="L155" s="1772">
        <v>3</v>
      </c>
      <c r="M155" s="1773">
        <f t="shared" si="4"/>
        <v>33000</v>
      </c>
      <c r="N155" s="1771">
        <v>2</v>
      </c>
      <c r="O155" s="1772">
        <v>6</v>
      </c>
      <c r="P155" s="1773">
        <f t="shared" si="5"/>
        <v>66000</v>
      </c>
      <c r="Q155" s="1774"/>
      <c r="R155" s="1774"/>
      <c r="S155" s="1774"/>
      <c r="T155" s="1774"/>
      <c r="U155" s="1774"/>
      <c r="V155" s="1774"/>
      <c r="W155" s="1774"/>
      <c r="X155" s="1774"/>
      <c r="Y155" s="1774"/>
      <c r="Z155" s="1774"/>
      <c r="AA155" s="1774"/>
      <c r="AB155" s="1774"/>
      <c r="AC155" s="1774"/>
      <c r="AD155" s="1856"/>
      <c r="AE155" s="1857"/>
      <c r="AF155" s="1858"/>
      <c r="AG155" s="1858"/>
      <c r="AH155" s="1858"/>
      <c r="AI155" s="1859"/>
      <c r="AJ155" s="1859"/>
      <c r="AK155" s="1859"/>
      <c r="AL155" s="1859"/>
      <c r="AM155" s="1858"/>
      <c r="AN155" s="1858"/>
      <c r="AO155" s="1858"/>
      <c r="AP155" s="1858"/>
      <c r="AQ155" s="1859"/>
      <c r="AR155" s="1859"/>
      <c r="AS155" s="1859"/>
      <c r="AT155" s="1859"/>
    </row>
    <row r="156" spans="1:46" s="1775" customFormat="1" ht="12" customHeight="1" x14ac:dyDescent="0.2">
      <c r="A156" s="1770" t="s">
        <v>459</v>
      </c>
      <c r="B156" s="1770" t="s">
        <v>1708</v>
      </c>
      <c r="C156" s="541" t="s">
        <v>1709</v>
      </c>
      <c r="D156" s="1770" t="s">
        <v>2120</v>
      </c>
      <c r="E156" s="1952">
        <v>7000</v>
      </c>
      <c r="F156" s="1771" t="s">
        <v>2121</v>
      </c>
      <c r="G156" s="1770" t="s">
        <v>2122</v>
      </c>
      <c r="H156" s="1770"/>
      <c r="I156" s="1770"/>
      <c r="J156" s="1771"/>
      <c r="K156" s="1771">
        <v>4</v>
      </c>
      <c r="L156" s="1772">
        <v>9</v>
      </c>
      <c r="M156" s="1773">
        <f t="shared" si="4"/>
        <v>63000</v>
      </c>
      <c r="N156" s="1771">
        <v>0</v>
      </c>
      <c r="O156" s="1772">
        <v>0</v>
      </c>
      <c r="P156" s="1773">
        <f t="shared" si="5"/>
        <v>0</v>
      </c>
      <c r="Q156" s="1774"/>
      <c r="R156" s="1774"/>
      <c r="S156" s="1774"/>
      <c r="T156" s="1774"/>
      <c r="U156" s="1774"/>
      <c r="V156" s="1774"/>
      <c r="W156" s="1774"/>
      <c r="X156" s="1774"/>
      <c r="Y156" s="1774"/>
      <c r="Z156" s="1774"/>
      <c r="AA156" s="1774"/>
      <c r="AB156" s="1774"/>
      <c r="AC156" s="1774"/>
      <c r="AD156" s="1856"/>
      <c r="AE156" s="1857"/>
      <c r="AF156" s="1858"/>
      <c r="AG156" s="1858"/>
      <c r="AH156" s="1858"/>
      <c r="AI156" s="1859"/>
      <c r="AJ156" s="1859"/>
      <c r="AK156" s="1859"/>
      <c r="AL156" s="1859"/>
      <c r="AM156" s="1858"/>
      <c r="AN156" s="1858"/>
      <c r="AO156" s="1858"/>
      <c r="AP156" s="1858"/>
      <c r="AQ156" s="1859"/>
      <c r="AR156" s="1859"/>
      <c r="AS156" s="1859"/>
      <c r="AT156" s="1859"/>
    </row>
    <row r="157" spans="1:46" s="1775" customFormat="1" ht="12" customHeight="1" x14ac:dyDescent="0.2">
      <c r="A157" s="1770" t="s">
        <v>459</v>
      </c>
      <c r="B157" s="1770" t="s">
        <v>1708</v>
      </c>
      <c r="C157" s="541" t="s">
        <v>1709</v>
      </c>
      <c r="D157" s="1770" t="s">
        <v>2123</v>
      </c>
      <c r="E157" s="1952">
        <v>1480</v>
      </c>
      <c r="F157" s="1771" t="s">
        <v>2124</v>
      </c>
      <c r="G157" s="1770" t="s">
        <v>2125</v>
      </c>
      <c r="H157" s="1770"/>
      <c r="I157" s="1770"/>
      <c r="J157" s="1771"/>
      <c r="K157" s="1771">
        <v>7</v>
      </c>
      <c r="L157" s="1772">
        <v>12</v>
      </c>
      <c r="M157" s="1773">
        <f t="shared" si="4"/>
        <v>17760</v>
      </c>
      <c r="N157" s="1771">
        <v>4</v>
      </c>
      <c r="O157" s="1772">
        <v>6</v>
      </c>
      <c r="P157" s="1773">
        <f t="shared" si="5"/>
        <v>8880</v>
      </c>
      <c r="Q157" s="1774"/>
      <c r="R157" s="1774"/>
      <c r="S157" s="1774"/>
      <c r="T157" s="1774"/>
      <c r="U157" s="1774"/>
      <c r="V157" s="1774"/>
      <c r="W157" s="1774"/>
      <c r="X157" s="1774"/>
      <c r="Y157" s="1774"/>
      <c r="Z157" s="1774"/>
      <c r="AA157" s="1774"/>
      <c r="AB157" s="1774"/>
      <c r="AC157" s="1774"/>
      <c r="AD157" s="1856"/>
      <c r="AE157" s="1857"/>
      <c r="AF157" s="1858"/>
      <c r="AG157" s="1858"/>
      <c r="AH157" s="1858"/>
      <c r="AI157" s="1859"/>
      <c r="AJ157" s="1859"/>
      <c r="AK157" s="1859"/>
      <c r="AL157" s="1859"/>
      <c r="AM157" s="1858"/>
      <c r="AN157" s="1858"/>
      <c r="AO157" s="1858"/>
      <c r="AP157" s="1858"/>
      <c r="AQ157" s="1859"/>
      <c r="AR157" s="1859"/>
      <c r="AS157" s="1859"/>
      <c r="AT157" s="1859"/>
    </row>
    <row r="158" spans="1:46" s="1775" customFormat="1" ht="12" customHeight="1" x14ac:dyDescent="0.2">
      <c r="A158" s="1770" t="s">
        <v>459</v>
      </c>
      <c r="B158" s="1770" t="s">
        <v>1708</v>
      </c>
      <c r="C158" s="541" t="s">
        <v>1709</v>
      </c>
      <c r="D158" s="1770" t="s">
        <v>2126</v>
      </c>
      <c r="E158" s="1952">
        <v>2000</v>
      </c>
      <c r="F158" s="1771" t="s">
        <v>2127</v>
      </c>
      <c r="G158" s="1770" t="s">
        <v>2128</v>
      </c>
      <c r="H158" s="1770"/>
      <c r="I158" s="1770"/>
      <c r="J158" s="1771"/>
      <c r="K158" s="1771">
        <v>5</v>
      </c>
      <c r="L158" s="1772">
        <v>12</v>
      </c>
      <c r="M158" s="1773">
        <f t="shared" si="4"/>
        <v>24000</v>
      </c>
      <c r="N158" s="1771">
        <v>3</v>
      </c>
      <c r="O158" s="1772">
        <v>6</v>
      </c>
      <c r="P158" s="1773">
        <f t="shared" si="5"/>
        <v>12000</v>
      </c>
      <c r="Q158" s="1774"/>
      <c r="R158" s="1774"/>
      <c r="S158" s="1774"/>
      <c r="T158" s="1774"/>
      <c r="U158" s="1774"/>
      <c r="V158" s="1774"/>
      <c r="W158" s="1774"/>
      <c r="X158" s="1774"/>
      <c r="Y158" s="1774"/>
      <c r="Z158" s="1774"/>
      <c r="AA158" s="1774"/>
      <c r="AB158" s="1774"/>
      <c r="AC158" s="1774"/>
      <c r="AD158" s="1856"/>
      <c r="AE158" s="1857"/>
      <c r="AF158" s="1858"/>
      <c r="AG158" s="1858"/>
      <c r="AH158" s="1858"/>
      <c r="AI158" s="1859"/>
      <c r="AJ158" s="1859"/>
      <c r="AK158" s="1859"/>
      <c r="AL158" s="1859"/>
      <c r="AM158" s="1858"/>
      <c r="AN158" s="1858"/>
      <c r="AO158" s="1858"/>
      <c r="AP158" s="1858"/>
      <c r="AQ158" s="1859"/>
      <c r="AR158" s="1859"/>
      <c r="AS158" s="1859"/>
      <c r="AT158" s="1859"/>
    </row>
    <row r="159" spans="1:46" s="1775" customFormat="1" ht="12" customHeight="1" x14ac:dyDescent="0.2">
      <c r="A159" s="1770" t="s">
        <v>459</v>
      </c>
      <c r="B159" s="1770" t="s">
        <v>1708</v>
      </c>
      <c r="C159" s="541" t="s">
        <v>1709</v>
      </c>
      <c r="D159" s="1770" t="s">
        <v>1852</v>
      </c>
      <c r="E159" s="1952">
        <v>7000</v>
      </c>
      <c r="F159" s="1771" t="s">
        <v>2129</v>
      </c>
      <c r="G159" s="1770" t="s">
        <v>2130</v>
      </c>
      <c r="H159" s="1770" t="s">
        <v>1713</v>
      </c>
      <c r="I159" s="1770" t="s">
        <v>1723</v>
      </c>
      <c r="J159" s="1771" t="s">
        <v>1715</v>
      </c>
      <c r="K159" s="1771">
        <v>4</v>
      </c>
      <c r="L159" s="1772">
        <v>12</v>
      </c>
      <c r="M159" s="1773">
        <f t="shared" si="4"/>
        <v>84000</v>
      </c>
      <c r="N159" s="1771">
        <v>2</v>
      </c>
      <c r="O159" s="1772">
        <v>6</v>
      </c>
      <c r="P159" s="1773">
        <f t="shared" si="5"/>
        <v>42000</v>
      </c>
      <c r="Q159" s="1774"/>
      <c r="R159" s="1774"/>
      <c r="S159" s="1774"/>
      <c r="T159" s="1774"/>
      <c r="U159" s="1774"/>
      <c r="V159" s="1774"/>
      <c r="W159" s="1774"/>
      <c r="X159" s="1774"/>
      <c r="Y159" s="1774"/>
      <c r="Z159" s="1774"/>
      <c r="AA159" s="1774"/>
      <c r="AB159" s="1774"/>
      <c r="AC159" s="1774"/>
      <c r="AD159" s="1856"/>
      <c r="AE159" s="1857"/>
      <c r="AF159" s="1858"/>
      <c r="AG159" s="1858"/>
      <c r="AH159" s="1858"/>
      <c r="AI159" s="1859"/>
      <c r="AJ159" s="1859"/>
      <c r="AK159" s="1859"/>
      <c r="AL159" s="1859"/>
      <c r="AM159" s="1858"/>
      <c r="AN159" s="1858"/>
      <c r="AO159" s="1858"/>
      <c r="AP159" s="1858"/>
      <c r="AQ159" s="1859"/>
      <c r="AR159" s="1859"/>
      <c r="AS159" s="1859"/>
      <c r="AT159" s="1859"/>
    </row>
    <row r="160" spans="1:46" s="1775" customFormat="1" ht="12" customHeight="1" x14ac:dyDescent="0.2">
      <c r="A160" s="1770" t="s">
        <v>459</v>
      </c>
      <c r="B160" s="1770" t="s">
        <v>1708</v>
      </c>
      <c r="C160" s="541" t="s">
        <v>1709</v>
      </c>
      <c r="D160" s="1770" t="s">
        <v>2131</v>
      </c>
      <c r="E160" s="1952">
        <v>5000</v>
      </c>
      <c r="F160" s="1771" t="s">
        <v>2132</v>
      </c>
      <c r="G160" s="1770" t="s">
        <v>2133</v>
      </c>
      <c r="H160" s="1770" t="s">
        <v>1756</v>
      </c>
      <c r="I160" s="1770" t="s">
        <v>2134</v>
      </c>
      <c r="J160" s="1771" t="s">
        <v>1715</v>
      </c>
      <c r="K160" s="1771">
        <v>2</v>
      </c>
      <c r="L160" s="1772">
        <v>9</v>
      </c>
      <c r="M160" s="1773">
        <f t="shared" si="4"/>
        <v>45000</v>
      </c>
      <c r="N160" s="1771">
        <v>2</v>
      </c>
      <c r="O160" s="1772">
        <v>6</v>
      </c>
      <c r="P160" s="1773">
        <f t="shared" si="5"/>
        <v>30000</v>
      </c>
      <c r="Q160" s="1774"/>
      <c r="R160" s="1774"/>
      <c r="S160" s="1774"/>
      <c r="T160" s="1774"/>
      <c r="U160" s="1774"/>
      <c r="V160" s="1774"/>
      <c r="W160" s="1774"/>
      <c r="X160" s="1774"/>
      <c r="Y160" s="1774"/>
      <c r="Z160" s="1774"/>
      <c r="AA160" s="1774"/>
      <c r="AB160" s="1774"/>
      <c r="AC160" s="1774"/>
      <c r="AD160" s="1856"/>
      <c r="AE160" s="1857"/>
      <c r="AF160" s="1858"/>
      <c r="AG160" s="1858"/>
      <c r="AH160" s="1858"/>
      <c r="AI160" s="1859"/>
      <c r="AJ160" s="1859"/>
      <c r="AK160" s="1859"/>
      <c r="AL160" s="1859"/>
      <c r="AM160" s="1858"/>
      <c r="AN160" s="1858"/>
      <c r="AO160" s="1858"/>
      <c r="AP160" s="1858"/>
      <c r="AQ160" s="1859"/>
      <c r="AR160" s="1859"/>
      <c r="AS160" s="1859"/>
      <c r="AT160" s="1859"/>
    </row>
    <row r="161" spans="1:46" s="1775" customFormat="1" ht="12" customHeight="1" x14ac:dyDescent="0.2">
      <c r="A161" s="1770" t="s">
        <v>459</v>
      </c>
      <c r="B161" s="1770" t="s">
        <v>1708</v>
      </c>
      <c r="C161" s="541" t="s">
        <v>1709</v>
      </c>
      <c r="D161" s="1770" t="s">
        <v>2135</v>
      </c>
      <c r="E161" s="1952">
        <v>4500</v>
      </c>
      <c r="F161" s="1771" t="s">
        <v>2136</v>
      </c>
      <c r="G161" s="1770" t="s">
        <v>2137</v>
      </c>
      <c r="H161" s="1770"/>
      <c r="I161" s="1770"/>
      <c r="J161" s="1771"/>
      <c r="K161" s="1771">
        <v>8</v>
      </c>
      <c r="L161" s="1772">
        <v>12</v>
      </c>
      <c r="M161" s="1773">
        <f t="shared" si="4"/>
        <v>54000</v>
      </c>
      <c r="N161" s="1771">
        <v>0</v>
      </c>
      <c r="O161" s="1772">
        <v>0</v>
      </c>
      <c r="P161" s="1773">
        <f t="shared" si="5"/>
        <v>0</v>
      </c>
      <c r="Q161" s="1774"/>
      <c r="R161" s="1774"/>
      <c r="S161" s="1774"/>
      <c r="T161" s="1774"/>
      <c r="U161" s="1774"/>
      <c r="V161" s="1774"/>
      <c r="W161" s="1774"/>
      <c r="X161" s="1774"/>
      <c r="Y161" s="1774"/>
      <c r="Z161" s="1774"/>
      <c r="AA161" s="1774"/>
      <c r="AB161" s="1774"/>
      <c r="AC161" s="1774"/>
      <c r="AD161" s="1856"/>
      <c r="AE161" s="1857"/>
      <c r="AF161" s="1858"/>
      <c r="AG161" s="1858"/>
      <c r="AH161" s="1858"/>
      <c r="AI161" s="1859"/>
      <c r="AJ161" s="1859"/>
      <c r="AK161" s="1859"/>
      <c r="AL161" s="1859"/>
      <c r="AM161" s="1858"/>
      <c r="AN161" s="1858"/>
      <c r="AO161" s="1858"/>
      <c r="AP161" s="1858"/>
      <c r="AQ161" s="1859"/>
      <c r="AR161" s="1859"/>
      <c r="AS161" s="1859"/>
      <c r="AT161" s="1859"/>
    </row>
    <row r="162" spans="1:46" s="1775" customFormat="1" ht="12" customHeight="1" x14ac:dyDescent="0.2">
      <c r="A162" s="1770" t="s">
        <v>459</v>
      </c>
      <c r="B162" s="1770" t="s">
        <v>1708</v>
      </c>
      <c r="C162" s="541" t="s">
        <v>1709</v>
      </c>
      <c r="D162" s="1770" t="s">
        <v>1774</v>
      </c>
      <c r="E162" s="1952">
        <v>15000</v>
      </c>
      <c r="F162" s="1771" t="s">
        <v>2138</v>
      </c>
      <c r="G162" s="1770" t="s">
        <v>2139</v>
      </c>
      <c r="H162" s="1770"/>
      <c r="I162" s="1770"/>
      <c r="J162" s="1771"/>
      <c r="K162" s="1771">
        <v>0</v>
      </c>
      <c r="L162" s="1772">
        <v>9</v>
      </c>
      <c r="M162" s="1773">
        <f t="shared" si="4"/>
        <v>135000</v>
      </c>
      <c r="N162" s="1771">
        <v>0</v>
      </c>
      <c r="O162" s="1772">
        <v>0</v>
      </c>
      <c r="P162" s="1773">
        <f t="shared" si="5"/>
        <v>0</v>
      </c>
      <c r="Q162" s="1774"/>
      <c r="R162" s="1774"/>
      <c r="S162" s="1774"/>
      <c r="T162" s="1774"/>
      <c r="U162" s="1774"/>
      <c r="V162" s="1774"/>
      <c r="W162" s="1774"/>
      <c r="X162" s="1774"/>
      <c r="Y162" s="1774"/>
      <c r="Z162" s="1774"/>
      <c r="AA162" s="1774"/>
      <c r="AB162" s="1774"/>
      <c r="AC162" s="1774"/>
      <c r="AD162" s="1856"/>
      <c r="AE162" s="1857"/>
      <c r="AF162" s="1858"/>
      <c r="AG162" s="1858"/>
      <c r="AH162" s="1858"/>
      <c r="AI162" s="1859"/>
      <c r="AJ162" s="1859"/>
      <c r="AK162" s="1859"/>
      <c r="AL162" s="1859"/>
      <c r="AM162" s="1858"/>
      <c r="AN162" s="1858"/>
      <c r="AO162" s="1858"/>
      <c r="AP162" s="1858"/>
      <c r="AQ162" s="1859"/>
      <c r="AR162" s="1859"/>
      <c r="AS162" s="1859"/>
      <c r="AT162" s="1859"/>
    </row>
    <row r="163" spans="1:46" s="1775" customFormat="1" ht="12" customHeight="1" x14ac:dyDescent="0.2">
      <c r="A163" s="1770" t="s">
        <v>459</v>
      </c>
      <c r="B163" s="1770" t="s">
        <v>1708</v>
      </c>
      <c r="C163" s="541" t="s">
        <v>1709</v>
      </c>
      <c r="D163" s="1770" t="s">
        <v>1730</v>
      </c>
      <c r="E163" s="1952">
        <v>15600</v>
      </c>
      <c r="F163" s="1771" t="s">
        <v>2138</v>
      </c>
      <c r="G163" s="1770" t="s">
        <v>2139</v>
      </c>
      <c r="H163" s="1770"/>
      <c r="I163" s="1770"/>
      <c r="J163" s="1771"/>
      <c r="K163" s="1771">
        <v>0</v>
      </c>
      <c r="L163" s="1772">
        <v>4</v>
      </c>
      <c r="M163" s="1773">
        <f t="shared" si="4"/>
        <v>62400</v>
      </c>
      <c r="N163" s="1771">
        <v>0</v>
      </c>
      <c r="O163" s="1772">
        <v>0</v>
      </c>
      <c r="P163" s="1773">
        <f t="shared" si="5"/>
        <v>0</v>
      </c>
      <c r="Q163" s="1774"/>
      <c r="R163" s="1774"/>
      <c r="S163" s="1774"/>
      <c r="T163" s="1774"/>
      <c r="U163" s="1774"/>
      <c r="V163" s="1774"/>
      <c r="W163" s="1774"/>
      <c r="X163" s="1774"/>
      <c r="Y163" s="1774"/>
      <c r="Z163" s="1774"/>
      <c r="AA163" s="1774"/>
      <c r="AB163" s="1774"/>
      <c r="AC163" s="1774"/>
      <c r="AD163" s="1856"/>
      <c r="AE163" s="1857"/>
      <c r="AF163" s="1858"/>
      <c r="AG163" s="1858"/>
      <c r="AH163" s="1858"/>
      <c r="AI163" s="1859"/>
      <c r="AJ163" s="1859"/>
      <c r="AK163" s="1859"/>
      <c r="AL163" s="1859"/>
      <c r="AM163" s="1858"/>
      <c r="AN163" s="1858"/>
      <c r="AO163" s="1858"/>
      <c r="AP163" s="1858"/>
      <c r="AQ163" s="1859"/>
      <c r="AR163" s="1859"/>
      <c r="AS163" s="1859"/>
      <c r="AT163" s="1859"/>
    </row>
    <row r="164" spans="1:46" s="1775" customFormat="1" ht="12" customHeight="1" x14ac:dyDescent="0.2">
      <c r="A164" s="1770" t="s">
        <v>459</v>
      </c>
      <c r="B164" s="1770" t="s">
        <v>1708</v>
      </c>
      <c r="C164" s="541" t="s">
        <v>1709</v>
      </c>
      <c r="D164" s="1770" t="s">
        <v>2140</v>
      </c>
      <c r="E164" s="1952">
        <v>6000</v>
      </c>
      <c r="F164" s="1771" t="s">
        <v>2141</v>
      </c>
      <c r="G164" s="1770" t="s">
        <v>2142</v>
      </c>
      <c r="H164" s="1770"/>
      <c r="I164" s="1770"/>
      <c r="J164" s="1771"/>
      <c r="K164" s="1771">
        <v>0</v>
      </c>
      <c r="L164" s="1772">
        <v>0</v>
      </c>
      <c r="M164" s="1773">
        <f t="shared" si="4"/>
        <v>0</v>
      </c>
      <c r="N164" s="1771">
        <v>2</v>
      </c>
      <c r="O164" s="1772">
        <v>5</v>
      </c>
      <c r="P164" s="1773">
        <f t="shared" si="5"/>
        <v>30000</v>
      </c>
      <c r="Q164" s="1774"/>
      <c r="R164" s="1774"/>
      <c r="S164" s="1774"/>
      <c r="T164" s="1774"/>
      <c r="U164" s="1774"/>
      <c r="V164" s="1774"/>
      <c r="W164" s="1774"/>
      <c r="X164" s="1774"/>
      <c r="Y164" s="1774"/>
      <c r="Z164" s="1774"/>
      <c r="AA164" s="1774"/>
      <c r="AB164" s="1774"/>
      <c r="AC164" s="1774"/>
      <c r="AD164" s="1856"/>
      <c r="AE164" s="1857"/>
      <c r="AF164" s="1858"/>
      <c r="AG164" s="1858"/>
      <c r="AH164" s="1858"/>
      <c r="AI164" s="1859"/>
      <c r="AJ164" s="1859"/>
      <c r="AK164" s="1859"/>
      <c r="AL164" s="1859"/>
      <c r="AM164" s="1858"/>
      <c r="AN164" s="1858"/>
      <c r="AO164" s="1858"/>
      <c r="AP164" s="1858"/>
      <c r="AQ164" s="1859"/>
      <c r="AR164" s="1859"/>
      <c r="AS164" s="1859"/>
      <c r="AT164" s="1859"/>
    </row>
    <row r="165" spans="1:46" s="1775" customFormat="1" ht="12" customHeight="1" x14ac:dyDescent="0.2">
      <c r="A165" s="1770" t="s">
        <v>459</v>
      </c>
      <c r="B165" s="1770" t="s">
        <v>1708</v>
      </c>
      <c r="C165" s="541" t="s">
        <v>1709</v>
      </c>
      <c r="D165" s="1770" t="s">
        <v>1745</v>
      </c>
      <c r="E165" s="1952">
        <v>5000</v>
      </c>
      <c r="F165" s="1771" t="s">
        <v>2143</v>
      </c>
      <c r="G165" s="1770" t="s">
        <v>2144</v>
      </c>
      <c r="H165" s="1770"/>
      <c r="I165" s="1770"/>
      <c r="J165" s="1771"/>
      <c r="K165" s="1771">
        <v>11</v>
      </c>
      <c r="L165" s="1772">
        <v>12</v>
      </c>
      <c r="M165" s="1773">
        <f t="shared" si="4"/>
        <v>60000</v>
      </c>
      <c r="N165" s="1771">
        <v>6</v>
      </c>
      <c r="O165" s="1772">
        <v>6</v>
      </c>
      <c r="P165" s="1773">
        <f t="shared" si="5"/>
        <v>30000</v>
      </c>
      <c r="Q165" s="1774"/>
      <c r="R165" s="1774"/>
      <c r="S165" s="1774"/>
      <c r="T165" s="1774"/>
      <c r="U165" s="1774"/>
      <c r="V165" s="1774"/>
      <c r="W165" s="1774"/>
      <c r="X165" s="1774"/>
      <c r="Y165" s="1774"/>
      <c r="Z165" s="1774"/>
      <c r="AA165" s="1774"/>
      <c r="AB165" s="1774"/>
      <c r="AC165" s="1774"/>
      <c r="AD165" s="1856"/>
      <c r="AE165" s="1857"/>
      <c r="AF165" s="1858"/>
      <c r="AG165" s="1858"/>
      <c r="AH165" s="1858"/>
      <c r="AI165" s="1859"/>
      <c r="AJ165" s="1859"/>
      <c r="AK165" s="1859"/>
      <c r="AL165" s="1859"/>
      <c r="AM165" s="1858"/>
      <c r="AN165" s="1858"/>
      <c r="AO165" s="1858"/>
      <c r="AP165" s="1858"/>
      <c r="AQ165" s="1859"/>
      <c r="AR165" s="1859"/>
      <c r="AS165" s="1859"/>
      <c r="AT165" s="1859"/>
    </row>
    <row r="166" spans="1:46" s="1775" customFormat="1" ht="12" customHeight="1" x14ac:dyDescent="0.2">
      <c r="A166" s="1770" t="s">
        <v>459</v>
      </c>
      <c r="B166" s="1770" t="s">
        <v>1708</v>
      </c>
      <c r="C166" s="541" t="s">
        <v>1709</v>
      </c>
      <c r="D166" s="1770" t="s">
        <v>2145</v>
      </c>
      <c r="E166" s="1952">
        <v>10000</v>
      </c>
      <c r="F166" s="1771" t="s">
        <v>2146</v>
      </c>
      <c r="G166" s="1770" t="s">
        <v>2147</v>
      </c>
      <c r="H166" s="1770"/>
      <c r="I166" s="1770"/>
      <c r="J166" s="1771"/>
      <c r="K166" s="1771">
        <v>2</v>
      </c>
      <c r="L166" s="1772">
        <v>7</v>
      </c>
      <c r="M166" s="1773">
        <f t="shared" si="4"/>
        <v>70000</v>
      </c>
      <c r="N166" s="1771">
        <v>4</v>
      </c>
      <c r="O166" s="1772">
        <v>6</v>
      </c>
      <c r="P166" s="1773">
        <f t="shared" si="5"/>
        <v>60000</v>
      </c>
      <c r="Q166" s="1774"/>
      <c r="R166" s="1774"/>
      <c r="S166" s="1774"/>
      <c r="T166" s="1774"/>
      <c r="U166" s="1774"/>
      <c r="V166" s="1774"/>
      <c r="W166" s="1774"/>
      <c r="X166" s="1774"/>
      <c r="Y166" s="1774"/>
      <c r="Z166" s="1774"/>
      <c r="AA166" s="1774"/>
      <c r="AB166" s="1774"/>
      <c r="AC166" s="1774"/>
      <c r="AD166" s="1856"/>
      <c r="AE166" s="1857"/>
      <c r="AF166" s="1858"/>
      <c r="AG166" s="1858"/>
      <c r="AH166" s="1858"/>
      <c r="AI166" s="1859"/>
      <c r="AJ166" s="1859"/>
      <c r="AK166" s="1859"/>
      <c r="AL166" s="1859"/>
      <c r="AM166" s="1858"/>
      <c r="AN166" s="1858"/>
      <c r="AO166" s="1858"/>
      <c r="AP166" s="1858"/>
      <c r="AQ166" s="1859"/>
      <c r="AR166" s="1859"/>
      <c r="AS166" s="1859"/>
      <c r="AT166" s="1859"/>
    </row>
    <row r="167" spans="1:46" s="1775" customFormat="1" ht="12" customHeight="1" x14ac:dyDescent="0.2">
      <c r="A167" s="1770" t="s">
        <v>459</v>
      </c>
      <c r="B167" s="1770" t="s">
        <v>1708</v>
      </c>
      <c r="C167" s="541" t="s">
        <v>1709</v>
      </c>
      <c r="D167" s="1770" t="s">
        <v>2148</v>
      </c>
      <c r="E167" s="1952">
        <v>8000</v>
      </c>
      <c r="F167" s="1771" t="s">
        <v>2146</v>
      </c>
      <c r="G167" s="1770" t="s">
        <v>2147</v>
      </c>
      <c r="H167" s="1770"/>
      <c r="I167" s="1770"/>
      <c r="J167" s="1771"/>
      <c r="K167" s="1771">
        <v>4</v>
      </c>
      <c r="L167" s="1772">
        <v>6</v>
      </c>
      <c r="M167" s="1773">
        <f t="shared" si="4"/>
        <v>48000</v>
      </c>
      <c r="N167" s="1771">
        <v>0</v>
      </c>
      <c r="O167" s="1772">
        <v>0</v>
      </c>
      <c r="P167" s="1773">
        <f t="shared" si="5"/>
        <v>0</v>
      </c>
      <c r="Q167" s="1774"/>
      <c r="R167" s="1774"/>
      <c r="S167" s="1774"/>
      <c r="T167" s="1774"/>
      <c r="U167" s="1774"/>
      <c r="V167" s="1774"/>
      <c r="W167" s="1774"/>
      <c r="X167" s="1774"/>
      <c r="Y167" s="1774"/>
      <c r="Z167" s="1774"/>
      <c r="AA167" s="1774"/>
      <c r="AB167" s="1774"/>
      <c r="AC167" s="1774"/>
      <c r="AD167" s="1856"/>
      <c r="AE167" s="1857"/>
      <c r="AF167" s="1858"/>
      <c r="AG167" s="1858"/>
      <c r="AH167" s="1858"/>
      <c r="AI167" s="1859"/>
      <c r="AJ167" s="1859"/>
      <c r="AK167" s="1859"/>
      <c r="AL167" s="1859"/>
      <c r="AM167" s="1858"/>
      <c r="AN167" s="1858"/>
      <c r="AO167" s="1858"/>
      <c r="AP167" s="1858"/>
      <c r="AQ167" s="1859"/>
      <c r="AR167" s="1859"/>
      <c r="AS167" s="1859"/>
      <c r="AT167" s="1859"/>
    </row>
    <row r="168" spans="1:46" s="1775" customFormat="1" ht="12" customHeight="1" x14ac:dyDescent="0.2">
      <c r="A168" s="1770" t="s">
        <v>459</v>
      </c>
      <c r="B168" s="1770" t="s">
        <v>1708</v>
      </c>
      <c r="C168" s="541" t="s">
        <v>1709</v>
      </c>
      <c r="D168" s="1770" t="s">
        <v>2149</v>
      </c>
      <c r="E168" s="1952">
        <v>6000</v>
      </c>
      <c r="F168" s="1771" t="s">
        <v>2150</v>
      </c>
      <c r="G168" s="1770" t="s">
        <v>2151</v>
      </c>
      <c r="H168" s="1770" t="s">
        <v>1945</v>
      </c>
      <c r="I168" s="1770" t="s">
        <v>1714</v>
      </c>
      <c r="J168" s="1771" t="s">
        <v>1715</v>
      </c>
      <c r="K168" s="1771">
        <v>5</v>
      </c>
      <c r="L168" s="1772">
        <v>12</v>
      </c>
      <c r="M168" s="1773">
        <f t="shared" si="4"/>
        <v>72000</v>
      </c>
      <c r="N168" s="1771">
        <v>3</v>
      </c>
      <c r="O168" s="1772">
        <v>6</v>
      </c>
      <c r="P168" s="1773">
        <f t="shared" si="5"/>
        <v>36000</v>
      </c>
      <c r="Q168" s="1774"/>
      <c r="R168" s="1774"/>
      <c r="S168" s="1774"/>
      <c r="T168" s="1774"/>
      <c r="U168" s="1774"/>
      <c r="V168" s="1774"/>
      <c r="W168" s="1774"/>
      <c r="X168" s="1774"/>
      <c r="Y168" s="1774"/>
      <c r="Z168" s="1774"/>
      <c r="AA168" s="1774"/>
      <c r="AB168" s="1774"/>
      <c r="AC168" s="1774"/>
      <c r="AD168" s="1856"/>
      <c r="AE168" s="1857"/>
      <c r="AF168" s="1858"/>
      <c r="AG168" s="1858"/>
      <c r="AH168" s="1858"/>
      <c r="AI168" s="1859"/>
      <c r="AJ168" s="1859"/>
      <c r="AK168" s="1859"/>
      <c r="AL168" s="1859"/>
      <c r="AM168" s="1858"/>
      <c r="AN168" s="1858"/>
      <c r="AO168" s="1858"/>
      <c r="AP168" s="1858"/>
      <c r="AQ168" s="1859"/>
      <c r="AR168" s="1859"/>
      <c r="AS168" s="1859"/>
      <c r="AT168" s="1859"/>
    </row>
    <row r="169" spans="1:46" s="1775" customFormat="1" ht="12" customHeight="1" x14ac:dyDescent="0.2">
      <c r="A169" s="1770" t="s">
        <v>459</v>
      </c>
      <c r="B169" s="1770" t="s">
        <v>1708</v>
      </c>
      <c r="C169" s="541" t="s">
        <v>1709</v>
      </c>
      <c r="D169" s="1770" t="s">
        <v>1931</v>
      </c>
      <c r="E169" s="1952">
        <v>7000</v>
      </c>
      <c r="F169" s="1771" t="s">
        <v>2152</v>
      </c>
      <c r="G169" s="1770" t="s">
        <v>2153</v>
      </c>
      <c r="H169" s="1770"/>
      <c r="I169" s="1770"/>
      <c r="J169" s="1771"/>
      <c r="K169" s="1771">
        <v>5</v>
      </c>
      <c r="L169" s="1772">
        <v>12</v>
      </c>
      <c r="M169" s="1773">
        <f t="shared" si="4"/>
        <v>84000</v>
      </c>
      <c r="N169" s="1771">
        <v>2</v>
      </c>
      <c r="O169" s="1772">
        <v>6</v>
      </c>
      <c r="P169" s="1773">
        <f t="shared" si="5"/>
        <v>42000</v>
      </c>
      <c r="Q169" s="1774"/>
      <c r="R169" s="1774"/>
      <c r="S169" s="1774"/>
      <c r="T169" s="1774"/>
      <c r="U169" s="1774"/>
      <c r="V169" s="1774"/>
      <c r="W169" s="1774"/>
      <c r="X169" s="1774"/>
      <c r="Y169" s="1774"/>
      <c r="Z169" s="1774"/>
      <c r="AA169" s="1774"/>
      <c r="AB169" s="1774"/>
      <c r="AC169" s="1774"/>
      <c r="AD169" s="1856"/>
      <c r="AE169" s="1857"/>
      <c r="AF169" s="1858"/>
      <c r="AG169" s="1858"/>
      <c r="AH169" s="1858"/>
      <c r="AI169" s="1859"/>
      <c r="AJ169" s="1859"/>
      <c r="AK169" s="1859"/>
      <c r="AL169" s="1859"/>
      <c r="AM169" s="1858"/>
      <c r="AN169" s="1858"/>
      <c r="AO169" s="1858"/>
      <c r="AP169" s="1858"/>
      <c r="AQ169" s="1859"/>
      <c r="AR169" s="1859"/>
      <c r="AS169" s="1859"/>
      <c r="AT169" s="1859"/>
    </row>
    <row r="170" spans="1:46" s="1775" customFormat="1" ht="12" customHeight="1" x14ac:dyDescent="0.2">
      <c r="A170" s="1770" t="s">
        <v>459</v>
      </c>
      <c r="B170" s="1770" t="s">
        <v>1708</v>
      </c>
      <c r="C170" s="541" t="s">
        <v>1709</v>
      </c>
      <c r="D170" s="1770" t="s">
        <v>1999</v>
      </c>
      <c r="E170" s="1952">
        <v>4500</v>
      </c>
      <c r="F170" s="1771" t="s">
        <v>2154</v>
      </c>
      <c r="G170" s="1770" t="s">
        <v>2155</v>
      </c>
      <c r="H170" s="1770" t="s">
        <v>1713</v>
      </c>
      <c r="I170" s="1770" t="s">
        <v>2156</v>
      </c>
      <c r="J170" s="1771" t="s">
        <v>1715</v>
      </c>
      <c r="K170" s="1771">
        <v>5</v>
      </c>
      <c r="L170" s="1772">
        <v>12</v>
      </c>
      <c r="M170" s="1773">
        <f t="shared" si="4"/>
        <v>54000</v>
      </c>
      <c r="N170" s="1771">
        <v>2</v>
      </c>
      <c r="O170" s="1772">
        <v>6</v>
      </c>
      <c r="P170" s="1773">
        <f t="shared" si="5"/>
        <v>27000</v>
      </c>
      <c r="Q170" s="1774"/>
      <c r="R170" s="1774"/>
      <c r="S170" s="1774"/>
      <c r="T170" s="1774"/>
      <c r="U170" s="1774"/>
      <c r="V170" s="1774"/>
      <c r="W170" s="1774"/>
      <c r="X170" s="1774"/>
      <c r="Y170" s="1774"/>
      <c r="Z170" s="1774"/>
      <c r="AA170" s="1774"/>
      <c r="AB170" s="1774"/>
      <c r="AC170" s="1774"/>
      <c r="AD170" s="1856"/>
      <c r="AE170" s="1857"/>
      <c r="AF170" s="1858"/>
      <c r="AG170" s="1858"/>
      <c r="AH170" s="1858"/>
      <c r="AI170" s="1859"/>
      <c r="AJ170" s="1859"/>
      <c r="AK170" s="1859"/>
      <c r="AL170" s="1859"/>
      <c r="AM170" s="1858"/>
      <c r="AN170" s="1858"/>
      <c r="AO170" s="1858"/>
      <c r="AP170" s="1858"/>
      <c r="AQ170" s="1859"/>
      <c r="AR170" s="1859"/>
      <c r="AS170" s="1859"/>
      <c r="AT170" s="1859"/>
    </row>
    <row r="171" spans="1:46" s="1775" customFormat="1" ht="12" customHeight="1" x14ac:dyDescent="0.2">
      <c r="A171" s="1770" t="s">
        <v>459</v>
      </c>
      <c r="B171" s="1770" t="s">
        <v>1708</v>
      </c>
      <c r="C171" s="541" t="s">
        <v>1709</v>
      </c>
      <c r="D171" s="1770" t="s">
        <v>2157</v>
      </c>
      <c r="E171" s="1952">
        <v>8500</v>
      </c>
      <c r="F171" s="1771" t="s">
        <v>2158</v>
      </c>
      <c r="G171" s="1770" t="s">
        <v>2159</v>
      </c>
      <c r="H171" s="1770" t="s">
        <v>1800</v>
      </c>
      <c r="I171" s="1770" t="s">
        <v>1723</v>
      </c>
      <c r="J171" s="1771" t="s">
        <v>1715</v>
      </c>
      <c r="K171" s="1771">
        <v>4</v>
      </c>
      <c r="L171" s="1772">
        <v>12</v>
      </c>
      <c r="M171" s="1773">
        <f t="shared" si="4"/>
        <v>102000</v>
      </c>
      <c r="N171" s="1771">
        <v>2</v>
      </c>
      <c r="O171" s="1772">
        <v>6</v>
      </c>
      <c r="P171" s="1773">
        <f t="shared" si="5"/>
        <v>51000</v>
      </c>
      <c r="Q171" s="1774"/>
      <c r="R171" s="1774"/>
      <c r="S171" s="1774"/>
      <c r="T171" s="1774"/>
      <c r="U171" s="1774"/>
      <c r="V171" s="1774"/>
      <c r="W171" s="1774"/>
      <c r="X171" s="1774"/>
      <c r="Y171" s="1774"/>
      <c r="Z171" s="1774"/>
      <c r="AA171" s="1774"/>
      <c r="AB171" s="1774"/>
      <c r="AC171" s="1774"/>
      <c r="AD171" s="1856"/>
      <c r="AE171" s="1857"/>
      <c r="AF171" s="1858"/>
      <c r="AG171" s="1858"/>
      <c r="AH171" s="1858"/>
      <c r="AI171" s="1859"/>
      <c r="AJ171" s="1859"/>
      <c r="AK171" s="1859"/>
      <c r="AL171" s="1859"/>
      <c r="AM171" s="1858"/>
      <c r="AN171" s="1858"/>
      <c r="AO171" s="1858"/>
      <c r="AP171" s="1858"/>
      <c r="AQ171" s="1859"/>
      <c r="AR171" s="1859"/>
      <c r="AS171" s="1859"/>
      <c r="AT171" s="1859"/>
    </row>
    <row r="172" spans="1:46" s="1775" customFormat="1" ht="12" customHeight="1" x14ac:dyDescent="0.2">
      <c r="A172" s="1770" t="s">
        <v>459</v>
      </c>
      <c r="B172" s="1770" t="s">
        <v>1708</v>
      </c>
      <c r="C172" s="541" t="s">
        <v>1709</v>
      </c>
      <c r="D172" s="1770" t="s">
        <v>1839</v>
      </c>
      <c r="E172" s="1952">
        <v>3500</v>
      </c>
      <c r="F172" s="1771" t="s">
        <v>2160</v>
      </c>
      <c r="G172" s="1770" t="s">
        <v>2161</v>
      </c>
      <c r="H172" s="1770"/>
      <c r="I172" s="1770"/>
      <c r="J172" s="1771"/>
      <c r="K172" s="1771">
        <v>2</v>
      </c>
      <c r="L172" s="1772">
        <v>1</v>
      </c>
      <c r="M172" s="1773">
        <f t="shared" si="4"/>
        <v>3500</v>
      </c>
      <c r="N172" s="1771">
        <v>0</v>
      </c>
      <c r="O172" s="1772">
        <v>0</v>
      </c>
      <c r="P172" s="1773">
        <f t="shared" si="5"/>
        <v>0</v>
      </c>
      <c r="Q172" s="1774"/>
      <c r="R172" s="1774"/>
      <c r="S172" s="1774"/>
      <c r="T172" s="1774"/>
      <c r="U172" s="1774"/>
      <c r="V172" s="1774"/>
      <c r="W172" s="1774"/>
      <c r="X172" s="1774"/>
      <c r="Y172" s="1774"/>
      <c r="Z172" s="1774"/>
      <c r="AA172" s="1774"/>
      <c r="AB172" s="1774"/>
      <c r="AC172" s="1774"/>
      <c r="AD172" s="1856"/>
      <c r="AE172" s="1857"/>
      <c r="AF172" s="1858"/>
      <c r="AG172" s="1858"/>
      <c r="AH172" s="1858"/>
      <c r="AI172" s="1859"/>
      <c r="AJ172" s="1859"/>
      <c r="AK172" s="1859"/>
      <c r="AL172" s="1859"/>
      <c r="AM172" s="1858"/>
      <c r="AN172" s="1858"/>
      <c r="AO172" s="1858"/>
      <c r="AP172" s="1858"/>
      <c r="AQ172" s="1859"/>
      <c r="AR172" s="1859"/>
      <c r="AS172" s="1859"/>
      <c r="AT172" s="1859"/>
    </row>
    <row r="173" spans="1:46" s="1775" customFormat="1" ht="12" customHeight="1" x14ac:dyDescent="0.2">
      <c r="A173" s="1770" t="s">
        <v>459</v>
      </c>
      <c r="B173" s="1770" t="s">
        <v>1708</v>
      </c>
      <c r="C173" s="541" t="s">
        <v>1709</v>
      </c>
      <c r="D173" s="1770" t="s">
        <v>1836</v>
      </c>
      <c r="E173" s="1952">
        <v>2500</v>
      </c>
      <c r="F173" s="1771" t="s">
        <v>2162</v>
      </c>
      <c r="G173" s="1770" t="s">
        <v>2163</v>
      </c>
      <c r="H173" s="1770" t="s">
        <v>1835</v>
      </c>
      <c r="I173" s="1770" t="s">
        <v>1740</v>
      </c>
      <c r="J173" s="1771" t="s">
        <v>1715</v>
      </c>
      <c r="K173" s="1771">
        <v>5</v>
      </c>
      <c r="L173" s="1772">
        <v>12</v>
      </c>
      <c r="M173" s="1773">
        <f t="shared" si="4"/>
        <v>30000</v>
      </c>
      <c r="N173" s="1771">
        <v>2</v>
      </c>
      <c r="O173" s="1772">
        <v>6</v>
      </c>
      <c r="P173" s="1773">
        <f t="shared" si="5"/>
        <v>15000</v>
      </c>
      <c r="Q173" s="1774"/>
      <c r="R173" s="1774"/>
      <c r="S173" s="1774"/>
      <c r="T173" s="1774"/>
      <c r="U173" s="1774"/>
      <c r="V173" s="1774"/>
      <c r="W173" s="1774"/>
      <c r="X173" s="1774"/>
      <c r="Y173" s="1774"/>
      <c r="Z173" s="1774"/>
      <c r="AA173" s="1774"/>
      <c r="AB173" s="1774"/>
      <c r="AC173" s="1774"/>
      <c r="AD173" s="1856"/>
      <c r="AE173" s="1857"/>
      <c r="AF173" s="1858"/>
      <c r="AG173" s="1858"/>
      <c r="AH173" s="1858"/>
      <c r="AI173" s="1859"/>
      <c r="AJ173" s="1859"/>
      <c r="AK173" s="1859"/>
      <c r="AL173" s="1859"/>
      <c r="AM173" s="1858"/>
      <c r="AN173" s="1858"/>
      <c r="AO173" s="1858"/>
      <c r="AP173" s="1858"/>
      <c r="AQ173" s="1859"/>
      <c r="AR173" s="1859"/>
      <c r="AS173" s="1859"/>
      <c r="AT173" s="1859"/>
    </row>
    <row r="174" spans="1:46" s="1775" customFormat="1" ht="12" customHeight="1" x14ac:dyDescent="0.2">
      <c r="A174" s="1770" t="s">
        <v>459</v>
      </c>
      <c r="B174" s="1770" t="s">
        <v>1708</v>
      </c>
      <c r="C174" s="541" t="s">
        <v>1709</v>
      </c>
      <c r="D174" s="1770" t="s">
        <v>1745</v>
      </c>
      <c r="E174" s="1952">
        <v>5000</v>
      </c>
      <c r="F174" s="1771" t="s">
        <v>2164</v>
      </c>
      <c r="G174" s="1770" t="s">
        <v>2165</v>
      </c>
      <c r="H174" s="1770"/>
      <c r="I174" s="1770"/>
      <c r="J174" s="1771"/>
      <c r="K174" s="1771">
        <v>4</v>
      </c>
      <c r="L174" s="1772">
        <v>7</v>
      </c>
      <c r="M174" s="1773">
        <f t="shared" si="4"/>
        <v>35000</v>
      </c>
      <c r="N174" s="1771">
        <v>0</v>
      </c>
      <c r="O174" s="1772">
        <v>0</v>
      </c>
      <c r="P174" s="1773">
        <f t="shared" si="5"/>
        <v>0</v>
      </c>
      <c r="Q174" s="1774"/>
      <c r="R174" s="1774"/>
      <c r="S174" s="1774"/>
      <c r="T174" s="1774"/>
      <c r="U174" s="1774"/>
      <c r="V174" s="1774"/>
      <c r="W174" s="1774"/>
      <c r="X174" s="1774"/>
      <c r="Y174" s="1774"/>
      <c r="Z174" s="1774"/>
      <c r="AA174" s="1774"/>
      <c r="AB174" s="1774"/>
      <c r="AC174" s="1774"/>
      <c r="AD174" s="1856"/>
      <c r="AE174" s="1857"/>
      <c r="AF174" s="1858"/>
      <c r="AG174" s="1858"/>
      <c r="AH174" s="1858"/>
      <c r="AI174" s="1859"/>
      <c r="AJ174" s="1859"/>
      <c r="AK174" s="1859"/>
      <c r="AL174" s="1859"/>
      <c r="AM174" s="1858"/>
      <c r="AN174" s="1858"/>
      <c r="AO174" s="1858"/>
      <c r="AP174" s="1858"/>
      <c r="AQ174" s="1859"/>
      <c r="AR174" s="1859"/>
      <c r="AS174" s="1859"/>
      <c r="AT174" s="1859"/>
    </row>
    <row r="175" spans="1:46" s="1775" customFormat="1" ht="12" customHeight="1" x14ac:dyDescent="0.2">
      <c r="A175" s="1770" t="s">
        <v>459</v>
      </c>
      <c r="B175" s="1770" t="s">
        <v>1708</v>
      </c>
      <c r="C175" s="541" t="s">
        <v>1709</v>
      </c>
      <c r="D175" s="1770" t="s">
        <v>1745</v>
      </c>
      <c r="E175" s="1952">
        <v>6000</v>
      </c>
      <c r="F175" s="1771" t="s">
        <v>2164</v>
      </c>
      <c r="G175" s="1770" t="s">
        <v>2165</v>
      </c>
      <c r="H175" s="1770"/>
      <c r="I175" s="1770"/>
      <c r="J175" s="1771"/>
      <c r="K175" s="1771">
        <v>2</v>
      </c>
      <c r="L175" s="1772">
        <v>6</v>
      </c>
      <c r="M175" s="1773">
        <f t="shared" si="4"/>
        <v>36000</v>
      </c>
      <c r="N175" s="1771">
        <v>1</v>
      </c>
      <c r="O175" s="1772">
        <v>6</v>
      </c>
      <c r="P175" s="1773">
        <f t="shared" si="5"/>
        <v>36000</v>
      </c>
      <c r="Q175" s="1774"/>
      <c r="R175" s="1774"/>
      <c r="S175" s="1774"/>
      <c r="T175" s="1774"/>
      <c r="U175" s="1774"/>
      <c r="V175" s="1774"/>
      <c r="W175" s="1774"/>
      <c r="X175" s="1774"/>
      <c r="Y175" s="1774"/>
      <c r="Z175" s="1774"/>
      <c r="AA175" s="1774"/>
      <c r="AB175" s="1774"/>
      <c r="AC175" s="1774"/>
      <c r="AD175" s="1856"/>
      <c r="AE175" s="1857"/>
      <c r="AF175" s="1858"/>
      <c r="AG175" s="1858"/>
      <c r="AH175" s="1858"/>
      <c r="AI175" s="1859"/>
      <c r="AJ175" s="1859"/>
      <c r="AK175" s="1859"/>
      <c r="AL175" s="1859"/>
      <c r="AM175" s="1858"/>
      <c r="AN175" s="1858"/>
      <c r="AO175" s="1858"/>
      <c r="AP175" s="1858"/>
      <c r="AQ175" s="1859"/>
      <c r="AR175" s="1859"/>
      <c r="AS175" s="1859"/>
      <c r="AT175" s="1859"/>
    </row>
    <row r="176" spans="1:46" s="1775" customFormat="1" ht="12" customHeight="1" x14ac:dyDescent="0.2">
      <c r="A176" s="1770" t="s">
        <v>459</v>
      </c>
      <c r="B176" s="1770" t="s">
        <v>1708</v>
      </c>
      <c r="C176" s="541" t="s">
        <v>1709</v>
      </c>
      <c r="D176" s="1770" t="s">
        <v>1753</v>
      </c>
      <c r="E176" s="1952">
        <v>5500</v>
      </c>
      <c r="F176" s="1771" t="s">
        <v>2166</v>
      </c>
      <c r="G176" s="1770" t="s">
        <v>2167</v>
      </c>
      <c r="H176" s="1770" t="s">
        <v>1713</v>
      </c>
      <c r="I176" s="1770" t="s">
        <v>1714</v>
      </c>
      <c r="J176" s="1771" t="s">
        <v>1715</v>
      </c>
      <c r="K176" s="1771">
        <v>4</v>
      </c>
      <c r="L176" s="1772">
        <v>12</v>
      </c>
      <c r="M176" s="1773">
        <f t="shared" si="4"/>
        <v>66000</v>
      </c>
      <c r="N176" s="1771">
        <v>2</v>
      </c>
      <c r="O176" s="1772">
        <v>6</v>
      </c>
      <c r="P176" s="1773">
        <f t="shared" si="5"/>
        <v>33000</v>
      </c>
      <c r="Q176" s="1774"/>
      <c r="R176" s="1774"/>
      <c r="S176" s="1774"/>
      <c r="T176" s="1774"/>
      <c r="U176" s="1774"/>
      <c r="V176" s="1774"/>
      <c r="W176" s="1774"/>
      <c r="X176" s="1774"/>
      <c r="Y176" s="1774"/>
      <c r="Z176" s="1774"/>
      <c r="AA176" s="1774"/>
      <c r="AB176" s="1774"/>
      <c r="AC176" s="1774"/>
      <c r="AD176" s="1856"/>
      <c r="AE176" s="1857"/>
      <c r="AF176" s="1858"/>
      <c r="AG176" s="1858"/>
      <c r="AH176" s="1858"/>
      <c r="AI176" s="1859"/>
      <c r="AJ176" s="1859"/>
      <c r="AK176" s="1859"/>
      <c r="AL176" s="1859"/>
      <c r="AM176" s="1858"/>
      <c r="AN176" s="1858"/>
      <c r="AO176" s="1858"/>
      <c r="AP176" s="1858"/>
      <c r="AQ176" s="1859"/>
      <c r="AR176" s="1859"/>
      <c r="AS176" s="1859"/>
      <c r="AT176" s="1859"/>
    </row>
    <row r="177" spans="1:46" s="1775" customFormat="1" ht="12" customHeight="1" x14ac:dyDescent="0.2">
      <c r="A177" s="1770" t="s">
        <v>459</v>
      </c>
      <c r="B177" s="1770" t="s">
        <v>1708</v>
      </c>
      <c r="C177" s="541" t="s">
        <v>1709</v>
      </c>
      <c r="D177" s="1770" t="s">
        <v>1753</v>
      </c>
      <c r="E177" s="1952">
        <v>4500</v>
      </c>
      <c r="F177" s="1771" t="s">
        <v>2168</v>
      </c>
      <c r="G177" s="1770" t="s">
        <v>2169</v>
      </c>
      <c r="H177" s="1770"/>
      <c r="I177" s="1770"/>
      <c r="J177" s="1771"/>
      <c r="K177" s="1771">
        <v>4</v>
      </c>
      <c r="L177" s="1772">
        <v>12</v>
      </c>
      <c r="M177" s="1773">
        <f t="shared" si="4"/>
        <v>54000</v>
      </c>
      <c r="N177" s="1771">
        <v>2</v>
      </c>
      <c r="O177" s="1772">
        <v>6</v>
      </c>
      <c r="P177" s="1773">
        <f t="shared" si="5"/>
        <v>27000</v>
      </c>
      <c r="Q177" s="1774"/>
      <c r="R177" s="1774"/>
      <c r="S177" s="1774"/>
      <c r="T177" s="1774"/>
      <c r="U177" s="1774"/>
      <c r="V177" s="1774"/>
      <c r="W177" s="1774"/>
      <c r="X177" s="1774"/>
      <c r="Y177" s="1774"/>
      <c r="Z177" s="1774"/>
      <c r="AA177" s="1774"/>
      <c r="AB177" s="1774"/>
      <c r="AC177" s="1774"/>
      <c r="AD177" s="1856"/>
      <c r="AE177" s="1857"/>
      <c r="AF177" s="1858"/>
      <c r="AG177" s="1858"/>
      <c r="AH177" s="1858"/>
      <c r="AI177" s="1859"/>
      <c r="AJ177" s="1859"/>
      <c r="AK177" s="1859"/>
      <c r="AL177" s="1859"/>
      <c r="AM177" s="1858"/>
      <c r="AN177" s="1858"/>
      <c r="AO177" s="1858"/>
      <c r="AP177" s="1858"/>
      <c r="AQ177" s="1859"/>
      <c r="AR177" s="1859"/>
      <c r="AS177" s="1859"/>
      <c r="AT177" s="1859"/>
    </row>
    <row r="178" spans="1:46" s="1775" customFormat="1" ht="12" customHeight="1" x14ac:dyDescent="0.2">
      <c r="A178" s="1770" t="s">
        <v>459</v>
      </c>
      <c r="B178" s="1770" t="s">
        <v>1708</v>
      </c>
      <c r="C178" s="541" t="s">
        <v>1709</v>
      </c>
      <c r="D178" s="1770" t="s">
        <v>2170</v>
      </c>
      <c r="E178" s="1952">
        <v>5500</v>
      </c>
      <c r="F178" s="1771" t="s">
        <v>2171</v>
      </c>
      <c r="G178" s="1770" t="s">
        <v>2172</v>
      </c>
      <c r="H178" s="1770" t="s">
        <v>2045</v>
      </c>
      <c r="I178" s="1770" t="s">
        <v>1714</v>
      </c>
      <c r="J178" s="1771" t="s">
        <v>1715</v>
      </c>
      <c r="K178" s="1771">
        <v>2</v>
      </c>
      <c r="L178" s="1772">
        <v>5</v>
      </c>
      <c r="M178" s="1773">
        <f t="shared" si="4"/>
        <v>27500</v>
      </c>
      <c r="N178" s="1771">
        <v>2</v>
      </c>
      <c r="O178" s="1772">
        <v>6</v>
      </c>
      <c r="P178" s="1773">
        <f t="shared" si="5"/>
        <v>33000</v>
      </c>
      <c r="Q178" s="1774"/>
      <c r="R178" s="1774"/>
      <c r="S178" s="1774"/>
      <c r="T178" s="1774"/>
      <c r="U178" s="1774"/>
      <c r="V178" s="1774"/>
      <c r="W178" s="1774"/>
      <c r="X178" s="1774"/>
      <c r="Y178" s="1774"/>
      <c r="Z178" s="1774"/>
      <c r="AA178" s="1774"/>
      <c r="AB178" s="1774"/>
      <c r="AC178" s="1774"/>
      <c r="AD178" s="1856"/>
      <c r="AE178" s="1857"/>
      <c r="AF178" s="1858"/>
      <c r="AG178" s="1858"/>
      <c r="AH178" s="1858"/>
      <c r="AI178" s="1859"/>
      <c r="AJ178" s="1859"/>
      <c r="AK178" s="1859"/>
      <c r="AL178" s="1859"/>
      <c r="AM178" s="1858"/>
      <c r="AN178" s="1858"/>
      <c r="AO178" s="1858"/>
      <c r="AP178" s="1858"/>
      <c r="AQ178" s="1859"/>
      <c r="AR178" s="1859"/>
      <c r="AS178" s="1859"/>
      <c r="AT178" s="1859"/>
    </row>
    <row r="179" spans="1:46" s="1775" customFormat="1" ht="12" customHeight="1" x14ac:dyDescent="0.2">
      <c r="A179" s="1770" t="s">
        <v>459</v>
      </c>
      <c r="B179" s="1770" t="s">
        <v>1708</v>
      </c>
      <c r="C179" s="541" t="s">
        <v>1709</v>
      </c>
      <c r="D179" s="1770" t="s">
        <v>2173</v>
      </c>
      <c r="E179" s="1952">
        <v>2500</v>
      </c>
      <c r="F179" s="1771" t="s">
        <v>2171</v>
      </c>
      <c r="G179" s="1770" t="s">
        <v>2172</v>
      </c>
      <c r="H179" s="1770" t="s">
        <v>2045</v>
      </c>
      <c r="I179" s="1770" t="s">
        <v>1714</v>
      </c>
      <c r="J179" s="1771" t="s">
        <v>1715</v>
      </c>
      <c r="K179" s="1771">
        <v>2</v>
      </c>
      <c r="L179" s="1772">
        <v>8</v>
      </c>
      <c r="M179" s="1773">
        <f t="shared" si="4"/>
        <v>20000</v>
      </c>
      <c r="N179" s="1771">
        <v>0</v>
      </c>
      <c r="O179" s="1772">
        <v>0</v>
      </c>
      <c r="P179" s="1773">
        <f t="shared" si="5"/>
        <v>0</v>
      </c>
      <c r="Q179" s="1774"/>
      <c r="R179" s="1774"/>
      <c r="S179" s="1774"/>
      <c r="T179" s="1774"/>
      <c r="U179" s="1774"/>
      <c r="V179" s="1774"/>
      <c r="W179" s="1774"/>
      <c r="X179" s="1774"/>
      <c r="Y179" s="1774"/>
      <c r="Z179" s="1774"/>
      <c r="AA179" s="1774"/>
      <c r="AB179" s="1774"/>
      <c r="AC179" s="1774"/>
      <c r="AD179" s="1856"/>
      <c r="AE179" s="1857"/>
      <c r="AF179" s="1858"/>
      <c r="AG179" s="1858"/>
      <c r="AH179" s="1858"/>
      <c r="AI179" s="1859"/>
      <c r="AJ179" s="1859"/>
      <c r="AK179" s="1859"/>
      <c r="AL179" s="1859"/>
      <c r="AM179" s="1858"/>
      <c r="AN179" s="1858"/>
      <c r="AO179" s="1858"/>
      <c r="AP179" s="1858"/>
      <c r="AQ179" s="1859"/>
      <c r="AR179" s="1859"/>
      <c r="AS179" s="1859"/>
      <c r="AT179" s="1859"/>
    </row>
    <row r="180" spans="1:46" s="1775" customFormat="1" ht="12" customHeight="1" x14ac:dyDescent="0.2">
      <c r="A180" s="1770" t="s">
        <v>459</v>
      </c>
      <c r="B180" s="1770" t="s">
        <v>1708</v>
      </c>
      <c r="C180" s="541" t="s">
        <v>1709</v>
      </c>
      <c r="D180" s="1770" t="s">
        <v>2174</v>
      </c>
      <c r="E180" s="1952">
        <v>12000</v>
      </c>
      <c r="F180" s="1771" t="s">
        <v>2175</v>
      </c>
      <c r="G180" s="1770" t="s">
        <v>2176</v>
      </c>
      <c r="H180" s="1770" t="s">
        <v>1713</v>
      </c>
      <c r="I180" s="1770" t="s">
        <v>1714</v>
      </c>
      <c r="J180" s="1771" t="s">
        <v>1715</v>
      </c>
      <c r="K180" s="1771">
        <v>0</v>
      </c>
      <c r="L180" s="1772">
        <v>9</v>
      </c>
      <c r="M180" s="1773">
        <f t="shared" si="4"/>
        <v>108000</v>
      </c>
      <c r="N180" s="1771">
        <v>0</v>
      </c>
      <c r="O180" s="1772">
        <v>6</v>
      </c>
      <c r="P180" s="1773">
        <f t="shared" si="5"/>
        <v>72000</v>
      </c>
      <c r="Q180" s="1774"/>
      <c r="R180" s="1774"/>
      <c r="S180" s="1774"/>
      <c r="T180" s="1774"/>
      <c r="U180" s="1774"/>
      <c r="V180" s="1774"/>
      <c r="W180" s="1774"/>
      <c r="X180" s="1774"/>
      <c r="Y180" s="1774"/>
      <c r="Z180" s="1774"/>
      <c r="AA180" s="1774"/>
      <c r="AB180" s="1774"/>
      <c r="AC180" s="1774"/>
      <c r="AD180" s="1856"/>
      <c r="AE180" s="1857"/>
      <c r="AF180" s="1858"/>
      <c r="AG180" s="1858"/>
      <c r="AH180" s="1858"/>
      <c r="AI180" s="1859"/>
      <c r="AJ180" s="1859"/>
      <c r="AK180" s="1859"/>
      <c r="AL180" s="1859"/>
      <c r="AM180" s="1858"/>
      <c r="AN180" s="1858"/>
      <c r="AO180" s="1858"/>
      <c r="AP180" s="1858"/>
      <c r="AQ180" s="1859"/>
      <c r="AR180" s="1859"/>
      <c r="AS180" s="1859"/>
      <c r="AT180" s="1859"/>
    </row>
    <row r="181" spans="1:46" s="1775" customFormat="1" ht="12" customHeight="1" x14ac:dyDescent="0.2">
      <c r="A181" s="1770" t="s">
        <v>459</v>
      </c>
      <c r="B181" s="1770" t="s">
        <v>1708</v>
      </c>
      <c r="C181" s="541" t="s">
        <v>1709</v>
      </c>
      <c r="D181" s="1770" t="s">
        <v>2177</v>
      </c>
      <c r="E181" s="1952">
        <v>12000</v>
      </c>
      <c r="F181" s="1771" t="s">
        <v>2175</v>
      </c>
      <c r="G181" s="1770" t="s">
        <v>2176</v>
      </c>
      <c r="H181" s="1770" t="s">
        <v>1713</v>
      </c>
      <c r="I181" s="1770" t="s">
        <v>1714</v>
      </c>
      <c r="J181" s="1771" t="s">
        <v>1715</v>
      </c>
      <c r="K181" s="1771">
        <v>1</v>
      </c>
      <c r="L181" s="1772">
        <v>4</v>
      </c>
      <c r="M181" s="1773">
        <f t="shared" si="4"/>
        <v>48000</v>
      </c>
      <c r="N181" s="1771">
        <v>0</v>
      </c>
      <c r="O181" s="1772">
        <v>0</v>
      </c>
      <c r="P181" s="1773">
        <f t="shared" si="5"/>
        <v>0</v>
      </c>
      <c r="Q181" s="1774"/>
      <c r="R181" s="1774"/>
      <c r="S181" s="1774"/>
      <c r="T181" s="1774"/>
      <c r="U181" s="1774"/>
      <c r="V181" s="1774"/>
      <c r="W181" s="1774"/>
      <c r="X181" s="1774"/>
      <c r="Y181" s="1774"/>
      <c r="Z181" s="1774"/>
      <c r="AA181" s="1774"/>
      <c r="AB181" s="1774"/>
      <c r="AC181" s="1774"/>
      <c r="AD181" s="1856"/>
      <c r="AE181" s="1857"/>
      <c r="AF181" s="1858"/>
      <c r="AG181" s="1858"/>
      <c r="AH181" s="1858"/>
      <c r="AI181" s="1859"/>
      <c r="AJ181" s="1859"/>
      <c r="AK181" s="1859"/>
      <c r="AL181" s="1859"/>
      <c r="AM181" s="1858"/>
      <c r="AN181" s="1858"/>
      <c r="AO181" s="1858"/>
      <c r="AP181" s="1858"/>
      <c r="AQ181" s="1859"/>
      <c r="AR181" s="1859"/>
      <c r="AS181" s="1859"/>
      <c r="AT181" s="1859"/>
    </row>
    <row r="182" spans="1:46" s="1775" customFormat="1" ht="12" customHeight="1" x14ac:dyDescent="0.2">
      <c r="A182" s="1770" t="s">
        <v>459</v>
      </c>
      <c r="B182" s="1770" t="s">
        <v>1708</v>
      </c>
      <c r="C182" s="541" t="s">
        <v>1709</v>
      </c>
      <c r="D182" s="1770" t="s">
        <v>2120</v>
      </c>
      <c r="E182" s="1952">
        <v>5000</v>
      </c>
      <c r="F182" s="1771" t="s">
        <v>2178</v>
      </c>
      <c r="G182" s="1770" t="s">
        <v>2179</v>
      </c>
      <c r="H182" s="1770"/>
      <c r="I182" s="1770"/>
      <c r="J182" s="1771"/>
      <c r="K182" s="1771">
        <v>0</v>
      </c>
      <c r="L182" s="1772">
        <v>0</v>
      </c>
      <c r="M182" s="1773">
        <f t="shared" si="4"/>
        <v>0</v>
      </c>
      <c r="N182" s="1771">
        <v>2</v>
      </c>
      <c r="O182" s="1772">
        <v>5</v>
      </c>
      <c r="P182" s="1773">
        <f t="shared" si="5"/>
        <v>25000</v>
      </c>
      <c r="Q182" s="1774"/>
      <c r="R182" s="1774"/>
      <c r="S182" s="1774"/>
      <c r="T182" s="1774"/>
      <c r="U182" s="1774"/>
      <c r="V182" s="1774"/>
      <c r="W182" s="1774"/>
      <c r="X182" s="1774"/>
      <c r="Y182" s="1774"/>
      <c r="Z182" s="1774"/>
      <c r="AA182" s="1774"/>
      <c r="AB182" s="1774"/>
      <c r="AC182" s="1774"/>
      <c r="AD182" s="1856"/>
      <c r="AE182" s="1857"/>
      <c r="AF182" s="1858"/>
      <c r="AG182" s="1858"/>
      <c r="AH182" s="1858"/>
      <c r="AI182" s="1859"/>
      <c r="AJ182" s="1859"/>
      <c r="AK182" s="1859"/>
      <c r="AL182" s="1859"/>
      <c r="AM182" s="1858"/>
      <c r="AN182" s="1858"/>
      <c r="AO182" s="1858"/>
      <c r="AP182" s="1858"/>
      <c r="AQ182" s="1859"/>
      <c r="AR182" s="1859"/>
      <c r="AS182" s="1859"/>
      <c r="AT182" s="1859"/>
    </row>
    <row r="183" spans="1:46" s="1775" customFormat="1" ht="12" customHeight="1" x14ac:dyDescent="0.2">
      <c r="A183" s="1770" t="s">
        <v>459</v>
      </c>
      <c r="B183" s="1770" t="s">
        <v>1708</v>
      </c>
      <c r="C183" s="541" t="s">
        <v>1709</v>
      </c>
      <c r="D183" s="1770" t="s">
        <v>2180</v>
      </c>
      <c r="E183" s="1952">
        <v>2500</v>
      </c>
      <c r="F183" s="1771" t="s">
        <v>2181</v>
      </c>
      <c r="G183" s="1770" t="s">
        <v>2182</v>
      </c>
      <c r="H183" s="1770" t="s">
        <v>2183</v>
      </c>
      <c r="I183" s="1770" t="s">
        <v>2184</v>
      </c>
      <c r="J183" s="1771" t="s">
        <v>1813</v>
      </c>
      <c r="K183" s="1771">
        <v>1</v>
      </c>
      <c r="L183" s="1772">
        <v>1</v>
      </c>
      <c r="M183" s="1773">
        <f t="shared" si="4"/>
        <v>2500</v>
      </c>
      <c r="N183" s="1771">
        <v>2</v>
      </c>
      <c r="O183" s="1772">
        <v>6</v>
      </c>
      <c r="P183" s="1773">
        <f t="shared" si="5"/>
        <v>15000</v>
      </c>
      <c r="Q183" s="1774"/>
      <c r="R183" s="1774"/>
      <c r="S183" s="1774"/>
      <c r="T183" s="1774"/>
      <c r="U183" s="1774"/>
      <c r="V183" s="1774"/>
      <c r="W183" s="1774"/>
      <c r="X183" s="1774"/>
      <c r="Y183" s="1774"/>
      <c r="Z183" s="1774"/>
      <c r="AA183" s="1774"/>
      <c r="AB183" s="1774"/>
      <c r="AC183" s="1774"/>
      <c r="AD183" s="1856"/>
      <c r="AE183" s="1857"/>
      <c r="AF183" s="1858"/>
      <c r="AG183" s="1858"/>
      <c r="AH183" s="1858"/>
      <c r="AI183" s="1859"/>
      <c r="AJ183" s="1859"/>
      <c r="AK183" s="1859"/>
      <c r="AL183" s="1859"/>
      <c r="AM183" s="1858"/>
      <c r="AN183" s="1858"/>
      <c r="AO183" s="1858"/>
      <c r="AP183" s="1858"/>
      <c r="AQ183" s="1859"/>
      <c r="AR183" s="1859"/>
      <c r="AS183" s="1859"/>
      <c r="AT183" s="1859"/>
    </row>
    <row r="184" spans="1:46" s="1775" customFormat="1" ht="12" customHeight="1" x14ac:dyDescent="0.2">
      <c r="A184" s="1770" t="s">
        <v>459</v>
      </c>
      <c r="B184" s="1770" t="s">
        <v>1708</v>
      </c>
      <c r="C184" s="541" t="s">
        <v>1709</v>
      </c>
      <c r="D184" s="1770" t="s">
        <v>2185</v>
      </c>
      <c r="E184" s="1952">
        <v>1500</v>
      </c>
      <c r="F184" s="1771" t="s">
        <v>2181</v>
      </c>
      <c r="G184" s="1770" t="s">
        <v>2182</v>
      </c>
      <c r="H184" s="1770" t="s">
        <v>2183</v>
      </c>
      <c r="I184" s="1770" t="s">
        <v>2184</v>
      </c>
      <c r="J184" s="1771" t="s">
        <v>1813</v>
      </c>
      <c r="K184" s="1771">
        <v>4</v>
      </c>
      <c r="L184" s="1772">
        <v>12</v>
      </c>
      <c r="M184" s="1773">
        <f t="shared" si="4"/>
        <v>18000</v>
      </c>
      <c r="N184" s="1771">
        <v>0</v>
      </c>
      <c r="O184" s="1772">
        <v>0</v>
      </c>
      <c r="P184" s="1773">
        <f t="shared" si="5"/>
        <v>0</v>
      </c>
      <c r="Q184" s="1774"/>
      <c r="R184" s="1774"/>
      <c r="S184" s="1774"/>
      <c r="T184" s="1774"/>
      <c r="U184" s="1774"/>
      <c r="V184" s="1774"/>
      <c r="W184" s="1774"/>
      <c r="X184" s="1774"/>
      <c r="Y184" s="1774"/>
      <c r="Z184" s="1774"/>
      <c r="AA184" s="1774"/>
      <c r="AB184" s="1774"/>
      <c r="AC184" s="1774"/>
      <c r="AD184" s="1856"/>
      <c r="AE184" s="1857"/>
      <c r="AF184" s="1858"/>
      <c r="AG184" s="1858"/>
      <c r="AH184" s="1858"/>
      <c r="AI184" s="1859"/>
      <c r="AJ184" s="1859"/>
      <c r="AK184" s="1859"/>
      <c r="AL184" s="1859"/>
      <c r="AM184" s="1858"/>
      <c r="AN184" s="1858"/>
      <c r="AO184" s="1858"/>
      <c r="AP184" s="1858"/>
      <c r="AQ184" s="1859"/>
      <c r="AR184" s="1859"/>
      <c r="AS184" s="1859"/>
      <c r="AT184" s="1859"/>
    </row>
    <row r="185" spans="1:46" s="1775" customFormat="1" ht="12" customHeight="1" x14ac:dyDescent="0.2">
      <c r="A185" s="1770" t="s">
        <v>459</v>
      </c>
      <c r="B185" s="1770" t="s">
        <v>1708</v>
      </c>
      <c r="C185" s="541" t="s">
        <v>1709</v>
      </c>
      <c r="D185" s="1770" t="s">
        <v>1749</v>
      </c>
      <c r="E185" s="1952">
        <v>3000</v>
      </c>
      <c r="F185" s="1771" t="s">
        <v>2186</v>
      </c>
      <c r="G185" s="1770" t="s">
        <v>2187</v>
      </c>
      <c r="H185" s="1770"/>
      <c r="I185" s="1770"/>
      <c r="J185" s="1771"/>
      <c r="K185" s="1771">
        <v>0</v>
      </c>
      <c r="L185" s="1772">
        <v>0</v>
      </c>
      <c r="M185" s="1773">
        <f t="shared" si="4"/>
        <v>0</v>
      </c>
      <c r="N185" s="1771">
        <v>2</v>
      </c>
      <c r="O185" s="1772">
        <v>5</v>
      </c>
      <c r="P185" s="1773">
        <f t="shared" si="5"/>
        <v>15000</v>
      </c>
      <c r="Q185" s="1774"/>
      <c r="R185" s="1774"/>
      <c r="S185" s="1774"/>
      <c r="T185" s="1774"/>
      <c r="U185" s="1774"/>
      <c r="V185" s="1774"/>
      <c r="W185" s="1774"/>
      <c r="X185" s="1774"/>
      <c r="Y185" s="1774"/>
      <c r="Z185" s="1774"/>
      <c r="AA185" s="1774"/>
      <c r="AB185" s="1774"/>
      <c r="AC185" s="1774"/>
      <c r="AD185" s="1856"/>
      <c r="AE185" s="1857"/>
      <c r="AF185" s="1858"/>
      <c r="AG185" s="1858"/>
      <c r="AH185" s="1858"/>
      <c r="AI185" s="1859"/>
      <c r="AJ185" s="1859"/>
      <c r="AK185" s="1859"/>
      <c r="AL185" s="1859"/>
      <c r="AM185" s="1858"/>
      <c r="AN185" s="1858"/>
      <c r="AO185" s="1858"/>
      <c r="AP185" s="1858"/>
      <c r="AQ185" s="1859"/>
      <c r="AR185" s="1859"/>
      <c r="AS185" s="1859"/>
      <c r="AT185" s="1859"/>
    </row>
    <row r="186" spans="1:46" s="1775" customFormat="1" ht="12" customHeight="1" x14ac:dyDescent="0.2">
      <c r="A186" s="1770" t="s">
        <v>459</v>
      </c>
      <c r="B186" s="1770" t="s">
        <v>1708</v>
      </c>
      <c r="C186" s="541" t="s">
        <v>1709</v>
      </c>
      <c r="D186" s="1770" t="s">
        <v>1923</v>
      </c>
      <c r="E186" s="1952">
        <v>3500</v>
      </c>
      <c r="F186" s="1771" t="s">
        <v>2188</v>
      </c>
      <c r="G186" s="1770" t="s">
        <v>2189</v>
      </c>
      <c r="H186" s="1770"/>
      <c r="I186" s="1770"/>
      <c r="J186" s="1771"/>
      <c r="K186" s="1771">
        <v>3</v>
      </c>
      <c r="L186" s="1772">
        <v>11</v>
      </c>
      <c r="M186" s="1773">
        <f t="shared" si="4"/>
        <v>38500</v>
      </c>
      <c r="N186" s="1771">
        <v>3</v>
      </c>
      <c r="O186" s="1772">
        <v>6</v>
      </c>
      <c r="P186" s="1773">
        <f t="shared" si="5"/>
        <v>21000</v>
      </c>
      <c r="Q186" s="1774"/>
      <c r="R186" s="1774"/>
      <c r="S186" s="1774"/>
      <c r="T186" s="1774"/>
      <c r="U186" s="1774"/>
      <c r="V186" s="1774"/>
      <c r="W186" s="1774"/>
      <c r="X186" s="1774"/>
      <c r="Y186" s="1774"/>
      <c r="Z186" s="1774"/>
      <c r="AA186" s="1774"/>
      <c r="AB186" s="1774"/>
      <c r="AC186" s="1774"/>
      <c r="AD186" s="1856"/>
      <c r="AE186" s="1857"/>
      <c r="AF186" s="1858"/>
      <c r="AG186" s="1858"/>
      <c r="AH186" s="1858"/>
      <c r="AI186" s="1859"/>
      <c r="AJ186" s="1859"/>
      <c r="AK186" s="1859"/>
      <c r="AL186" s="1859"/>
      <c r="AM186" s="1858"/>
      <c r="AN186" s="1858"/>
      <c r="AO186" s="1858"/>
      <c r="AP186" s="1858"/>
      <c r="AQ186" s="1859"/>
      <c r="AR186" s="1859"/>
      <c r="AS186" s="1859"/>
      <c r="AT186" s="1859"/>
    </row>
    <row r="187" spans="1:46" s="1775" customFormat="1" ht="12" customHeight="1" x14ac:dyDescent="0.2">
      <c r="A187" s="1770" t="s">
        <v>459</v>
      </c>
      <c r="B187" s="1770" t="s">
        <v>1708</v>
      </c>
      <c r="C187" s="541" t="s">
        <v>1709</v>
      </c>
      <c r="D187" s="1770" t="s">
        <v>2190</v>
      </c>
      <c r="E187" s="1952">
        <v>3000</v>
      </c>
      <c r="F187" s="1771" t="s">
        <v>2191</v>
      </c>
      <c r="G187" s="1770" t="s">
        <v>2192</v>
      </c>
      <c r="H187" s="1770"/>
      <c r="I187" s="1770"/>
      <c r="J187" s="1771"/>
      <c r="K187" s="1771">
        <v>3</v>
      </c>
      <c r="L187" s="1772">
        <v>3</v>
      </c>
      <c r="M187" s="1773">
        <f t="shared" si="4"/>
        <v>9000</v>
      </c>
      <c r="N187" s="1771">
        <v>0</v>
      </c>
      <c r="O187" s="1772">
        <v>0</v>
      </c>
      <c r="P187" s="1773">
        <f t="shared" si="5"/>
        <v>0</v>
      </c>
      <c r="Q187" s="1774"/>
      <c r="R187" s="1774"/>
      <c r="S187" s="1774"/>
      <c r="T187" s="1774"/>
      <c r="U187" s="1774"/>
      <c r="V187" s="1774"/>
      <c r="W187" s="1774"/>
      <c r="X187" s="1774"/>
      <c r="Y187" s="1774"/>
      <c r="Z187" s="1774"/>
      <c r="AA187" s="1774"/>
      <c r="AB187" s="1774"/>
      <c r="AC187" s="1774"/>
      <c r="AD187" s="1856"/>
      <c r="AE187" s="1857"/>
      <c r="AF187" s="1858"/>
      <c r="AG187" s="1858"/>
      <c r="AH187" s="1858"/>
      <c r="AI187" s="1859"/>
      <c r="AJ187" s="1859"/>
      <c r="AK187" s="1859"/>
      <c r="AL187" s="1859"/>
      <c r="AM187" s="1858"/>
      <c r="AN187" s="1858"/>
      <c r="AO187" s="1858"/>
      <c r="AP187" s="1858"/>
      <c r="AQ187" s="1859"/>
      <c r="AR187" s="1859"/>
      <c r="AS187" s="1859"/>
      <c r="AT187" s="1859"/>
    </row>
    <row r="188" spans="1:46" s="1775" customFormat="1" ht="12" customHeight="1" x14ac:dyDescent="0.2">
      <c r="A188" s="1770" t="s">
        <v>459</v>
      </c>
      <c r="B188" s="1770" t="s">
        <v>1708</v>
      </c>
      <c r="C188" s="541" t="s">
        <v>1709</v>
      </c>
      <c r="D188" s="1770" t="s">
        <v>2193</v>
      </c>
      <c r="E188" s="1952">
        <v>10000</v>
      </c>
      <c r="F188" s="1771" t="s">
        <v>2194</v>
      </c>
      <c r="G188" s="1770" t="s">
        <v>2195</v>
      </c>
      <c r="H188" s="1770" t="s">
        <v>2196</v>
      </c>
      <c r="I188" s="1770" t="s">
        <v>1723</v>
      </c>
      <c r="J188" s="1771" t="s">
        <v>1715</v>
      </c>
      <c r="K188" s="1771">
        <v>3</v>
      </c>
      <c r="L188" s="1772">
        <v>11</v>
      </c>
      <c r="M188" s="1773">
        <f t="shared" si="4"/>
        <v>110000</v>
      </c>
      <c r="N188" s="1771">
        <v>2</v>
      </c>
      <c r="O188" s="1772">
        <v>6</v>
      </c>
      <c r="P188" s="1773">
        <f t="shared" si="5"/>
        <v>60000</v>
      </c>
      <c r="Q188" s="1774"/>
      <c r="R188" s="1774"/>
      <c r="S188" s="1774"/>
      <c r="T188" s="1774"/>
      <c r="U188" s="1774"/>
      <c r="V188" s="1774"/>
      <c r="W188" s="1774"/>
      <c r="X188" s="1774"/>
      <c r="Y188" s="1774"/>
      <c r="Z188" s="1774"/>
      <c r="AA188" s="1774"/>
      <c r="AB188" s="1774"/>
      <c r="AC188" s="1774"/>
      <c r="AD188" s="1856"/>
      <c r="AE188" s="1857"/>
      <c r="AF188" s="1858"/>
      <c r="AG188" s="1858"/>
      <c r="AH188" s="1858"/>
      <c r="AI188" s="1859"/>
      <c r="AJ188" s="1859"/>
      <c r="AK188" s="1859"/>
      <c r="AL188" s="1859"/>
      <c r="AM188" s="1858"/>
      <c r="AN188" s="1858"/>
      <c r="AO188" s="1858"/>
      <c r="AP188" s="1858"/>
      <c r="AQ188" s="1859"/>
      <c r="AR188" s="1859"/>
      <c r="AS188" s="1859"/>
      <c r="AT188" s="1859"/>
    </row>
    <row r="189" spans="1:46" s="1775" customFormat="1" ht="12" customHeight="1" x14ac:dyDescent="0.2">
      <c r="A189" s="1770" t="s">
        <v>459</v>
      </c>
      <c r="B189" s="1770" t="s">
        <v>1708</v>
      </c>
      <c r="C189" s="541" t="s">
        <v>1709</v>
      </c>
      <c r="D189" s="1770" t="s">
        <v>2197</v>
      </c>
      <c r="E189" s="1952">
        <v>10000</v>
      </c>
      <c r="F189" s="1771" t="s">
        <v>2198</v>
      </c>
      <c r="G189" s="1770" t="s">
        <v>2199</v>
      </c>
      <c r="H189" s="1770"/>
      <c r="I189" s="1770"/>
      <c r="J189" s="1771"/>
      <c r="K189" s="1771">
        <v>1</v>
      </c>
      <c r="L189" s="1772">
        <v>1</v>
      </c>
      <c r="M189" s="1773">
        <f t="shared" si="4"/>
        <v>10000</v>
      </c>
      <c r="N189" s="1771">
        <v>0</v>
      </c>
      <c r="O189" s="1772">
        <v>0</v>
      </c>
      <c r="P189" s="1773">
        <f t="shared" si="5"/>
        <v>0</v>
      </c>
      <c r="Q189" s="1774"/>
      <c r="R189" s="1774"/>
      <c r="S189" s="1774"/>
      <c r="T189" s="1774"/>
      <c r="U189" s="1774"/>
      <c r="V189" s="1774"/>
      <c r="W189" s="1774"/>
      <c r="X189" s="1774"/>
      <c r="Y189" s="1774"/>
      <c r="Z189" s="1774"/>
      <c r="AA189" s="1774"/>
      <c r="AB189" s="1774"/>
      <c r="AC189" s="1774"/>
      <c r="AD189" s="1856"/>
      <c r="AE189" s="1857"/>
      <c r="AF189" s="1858"/>
      <c r="AG189" s="1858"/>
      <c r="AH189" s="1858"/>
      <c r="AI189" s="1859"/>
      <c r="AJ189" s="1859"/>
      <c r="AK189" s="1859"/>
      <c r="AL189" s="1859"/>
      <c r="AM189" s="1858"/>
      <c r="AN189" s="1858"/>
      <c r="AO189" s="1858"/>
      <c r="AP189" s="1858"/>
      <c r="AQ189" s="1859"/>
      <c r="AR189" s="1859"/>
      <c r="AS189" s="1859"/>
      <c r="AT189" s="1859"/>
    </row>
    <row r="190" spans="1:46" s="1775" customFormat="1" ht="12" customHeight="1" x14ac:dyDescent="0.2">
      <c r="A190" s="1770" t="s">
        <v>459</v>
      </c>
      <c r="B190" s="1770" t="s">
        <v>1708</v>
      </c>
      <c r="C190" s="541" t="s">
        <v>1709</v>
      </c>
      <c r="D190" s="1770" t="s">
        <v>2149</v>
      </c>
      <c r="E190" s="1952">
        <v>6000</v>
      </c>
      <c r="F190" s="1771" t="s">
        <v>2200</v>
      </c>
      <c r="G190" s="1770" t="s">
        <v>2201</v>
      </c>
      <c r="H190" s="1770" t="s">
        <v>1945</v>
      </c>
      <c r="I190" s="1770" t="s">
        <v>1714</v>
      </c>
      <c r="J190" s="1771" t="s">
        <v>1715</v>
      </c>
      <c r="K190" s="1771">
        <v>5</v>
      </c>
      <c r="L190" s="1772">
        <v>12</v>
      </c>
      <c r="M190" s="1773">
        <f t="shared" si="4"/>
        <v>72000</v>
      </c>
      <c r="N190" s="1771">
        <v>3</v>
      </c>
      <c r="O190" s="1772">
        <v>6</v>
      </c>
      <c r="P190" s="1773">
        <f t="shared" si="5"/>
        <v>36000</v>
      </c>
      <c r="Q190" s="1774"/>
      <c r="R190" s="1774"/>
      <c r="S190" s="1774"/>
      <c r="T190" s="1774"/>
      <c r="U190" s="1774"/>
      <c r="V190" s="1774"/>
      <c r="W190" s="1774"/>
      <c r="X190" s="1774"/>
      <c r="Y190" s="1774"/>
      <c r="Z190" s="1774"/>
      <c r="AA190" s="1774"/>
      <c r="AB190" s="1774"/>
      <c r="AC190" s="1774"/>
      <c r="AD190" s="1856"/>
      <c r="AE190" s="1857"/>
      <c r="AF190" s="1858"/>
      <c r="AG190" s="1858"/>
      <c r="AH190" s="1858"/>
      <c r="AI190" s="1859"/>
      <c r="AJ190" s="1859"/>
      <c r="AK190" s="1859"/>
      <c r="AL190" s="1859"/>
      <c r="AM190" s="1858"/>
      <c r="AN190" s="1858"/>
      <c r="AO190" s="1858"/>
      <c r="AP190" s="1858"/>
      <c r="AQ190" s="1859"/>
      <c r="AR190" s="1859"/>
      <c r="AS190" s="1859"/>
      <c r="AT190" s="1859"/>
    </row>
    <row r="191" spans="1:46" s="1775" customFormat="1" ht="12" customHeight="1" x14ac:dyDescent="0.2">
      <c r="A191" s="1770" t="s">
        <v>459</v>
      </c>
      <c r="B191" s="1770" t="s">
        <v>1708</v>
      </c>
      <c r="C191" s="541" t="s">
        <v>1709</v>
      </c>
      <c r="D191" s="1770" t="s">
        <v>2038</v>
      </c>
      <c r="E191" s="1952">
        <v>13000</v>
      </c>
      <c r="F191" s="1771" t="s">
        <v>2202</v>
      </c>
      <c r="G191" s="1770" t="s">
        <v>2203</v>
      </c>
      <c r="H191" s="1770" t="s">
        <v>2021</v>
      </c>
      <c r="I191" s="1770" t="s">
        <v>1714</v>
      </c>
      <c r="J191" s="1771" t="s">
        <v>1715</v>
      </c>
      <c r="K191" s="1771">
        <v>1</v>
      </c>
      <c r="L191" s="1772">
        <v>3</v>
      </c>
      <c r="M191" s="1773">
        <f t="shared" si="4"/>
        <v>39000</v>
      </c>
      <c r="N191" s="1771">
        <v>4</v>
      </c>
      <c r="O191" s="1772">
        <v>6</v>
      </c>
      <c r="P191" s="1773">
        <f t="shared" si="5"/>
        <v>78000</v>
      </c>
      <c r="Q191" s="1774"/>
      <c r="R191" s="1774"/>
      <c r="S191" s="1774"/>
      <c r="T191" s="1774"/>
      <c r="U191" s="1774"/>
      <c r="V191" s="1774"/>
      <c r="W191" s="1774"/>
      <c r="X191" s="1774"/>
      <c r="Y191" s="1774"/>
      <c r="Z191" s="1774"/>
      <c r="AA191" s="1774"/>
      <c r="AB191" s="1774"/>
      <c r="AC191" s="1774"/>
      <c r="AD191" s="1856"/>
      <c r="AE191" s="1857"/>
      <c r="AF191" s="1858"/>
      <c r="AG191" s="1858"/>
      <c r="AH191" s="1858"/>
      <c r="AI191" s="1859"/>
      <c r="AJ191" s="1859"/>
      <c r="AK191" s="1859"/>
      <c r="AL191" s="1859"/>
      <c r="AM191" s="1858"/>
      <c r="AN191" s="1858"/>
      <c r="AO191" s="1858"/>
      <c r="AP191" s="1858"/>
      <c r="AQ191" s="1859"/>
      <c r="AR191" s="1859"/>
      <c r="AS191" s="1859"/>
      <c r="AT191" s="1859"/>
    </row>
    <row r="192" spans="1:46" s="1775" customFormat="1" ht="12" customHeight="1" x14ac:dyDescent="0.2">
      <c r="A192" s="1770" t="s">
        <v>459</v>
      </c>
      <c r="B192" s="1770" t="s">
        <v>1708</v>
      </c>
      <c r="C192" s="541" t="s">
        <v>1709</v>
      </c>
      <c r="D192" s="1770" t="s">
        <v>2058</v>
      </c>
      <c r="E192" s="1952">
        <v>9000</v>
      </c>
      <c r="F192" s="1771" t="s">
        <v>2204</v>
      </c>
      <c r="G192" s="1770" t="s">
        <v>2205</v>
      </c>
      <c r="H192" s="1770"/>
      <c r="I192" s="1770"/>
      <c r="J192" s="1771"/>
      <c r="K192" s="1771">
        <v>3</v>
      </c>
      <c r="L192" s="1772">
        <v>7</v>
      </c>
      <c r="M192" s="1773">
        <f t="shared" si="4"/>
        <v>63000</v>
      </c>
      <c r="N192" s="1771">
        <v>2</v>
      </c>
      <c r="O192" s="1772">
        <v>6</v>
      </c>
      <c r="P192" s="1773">
        <f t="shared" si="5"/>
        <v>54000</v>
      </c>
      <c r="Q192" s="1774"/>
      <c r="R192" s="1774"/>
      <c r="S192" s="1774"/>
      <c r="T192" s="1774"/>
      <c r="U192" s="1774"/>
      <c r="V192" s="1774"/>
      <c r="W192" s="1774"/>
      <c r="X192" s="1774"/>
      <c r="Y192" s="1774"/>
      <c r="Z192" s="1774"/>
      <c r="AA192" s="1774"/>
      <c r="AB192" s="1774"/>
      <c r="AC192" s="1774"/>
      <c r="AD192" s="1856"/>
      <c r="AE192" s="1857"/>
      <c r="AF192" s="1858"/>
      <c r="AG192" s="1858"/>
      <c r="AH192" s="1858"/>
      <c r="AI192" s="1859"/>
      <c r="AJ192" s="1859"/>
      <c r="AK192" s="1859"/>
      <c r="AL192" s="1859"/>
      <c r="AM192" s="1858"/>
      <c r="AN192" s="1858"/>
      <c r="AO192" s="1858"/>
      <c r="AP192" s="1858"/>
      <c r="AQ192" s="1859"/>
      <c r="AR192" s="1859"/>
      <c r="AS192" s="1859"/>
      <c r="AT192" s="1859"/>
    </row>
    <row r="193" spans="1:46" s="1775" customFormat="1" ht="12" customHeight="1" x14ac:dyDescent="0.2">
      <c r="A193" s="1770" t="s">
        <v>459</v>
      </c>
      <c r="B193" s="1770" t="s">
        <v>1708</v>
      </c>
      <c r="C193" s="541" t="s">
        <v>1709</v>
      </c>
      <c r="D193" s="1770" t="s">
        <v>2206</v>
      </c>
      <c r="E193" s="1952">
        <v>8000</v>
      </c>
      <c r="F193" s="1771" t="s">
        <v>2207</v>
      </c>
      <c r="G193" s="1770" t="s">
        <v>2208</v>
      </c>
      <c r="H193" s="1770" t="s">
        <v>1800</v>
      </c>
      <c r="I193" s="1770" t="s">
        <v>1723</v>
      </c>
      <c r="J193" s="1771" t="s">
        <v>1715</v>
      </c>
      <c r="K193" s="1771">
        <v>6</v>
      </c>
      <c r="L193" s="1772">
        <v>11</v>
      </c>
      <c r="M193" s="1773">
        <f t="shared" si="4"/>
        <v>88000</v>
      </c>
      <c r="N193" s="1771">
        <v>2</v>
      </c>
      <c r="O193" s="1772">
        <v>6</v>
      </c>
      <c r="P193" s="1773">
        <f t="shared" si="5"/>
        <v>48000</v>
      </c>
      <c r="Q193" s="1774"/>
      <c r="R193" s="1774"/>
      <c r="S193" s="1774"/>
      <c r="T193" s="1774"/>
      <c r="U193" s="1774"/>
      <c r="V193" s="1774"/>
      <c r="W193" s="1774"/>
      <c r="X193" s="1774"/>
      <c r="Y193" s="1774"/>
      <c r="Z193" s="1774"/>
      <c r="AA193" s="1774"/>
      <c r="AB193" s="1774"/>
      <c r="AC193" s="1774"/>
      <c r="AD193" s="1856"/>
      <c r="AE193" s="1857"/>
      <c r="AF193" s="1858"/>
      <c r="AG193" s="1858"/>
      <c r="AH193" s="1858"/>
      <c r="AI193" s="1859"/>
      <c r="AJ193" s="1859"/>
      <c r="AK193" s="1859"/>
      <c r="AL193" s="1859"/>
      <c r="AM193" s="1858"/>
      <c r="AN193" s="1858"/>
      <c r="AO193" s="1858"/>
      <c r="AP193" s="1858"/>
      <c r="AQ193" s="1859"/>
      <c r="AR193" s="1859"/>
      <c r="AS193" s="1859"/>
      <c r="AT193" s="1859"/>
    </row>
    <row r="194" spans="1:46" s="1775" customFormat="1" ht="12" customHeight="1" x14ac:dyDescent="0.2">
      <c r="A194" s="1770" t="s">
        <v>459</v>
      </c>
      <c r="B194" s="1770" t="s">
        <v>1708</v>
      </c>
      <c r="C194" s="541" t="s">
        <v>1709</v>
      </c>
      <c r="D194" s="1770" t="s">
        <v>1757</v>
      </c>
      <c r="E194" s="1952">
        <v>9000</v>
      </c>
      <c r="F194" s="1771" t="s">
        <v>2209</v>
      </c>
      <c r="G194" s="1770" t="s">
        <v>2210</v>
      </c>
      <c r="H194" s="1770"/>
      <c r="I194" s="1770"/>
      <c r="J194" s="1771"/>
      <c r="K194" s="1771">
        <v>3</v>
      </c>
      <c r="L194" s="1772">
        <v>9</v>
      </c>
      <c r="M194" s="1773">
        <f t="shared" si="4"/>
        <v>81000</v>
      </c>
      <c r="N194" s="1771">
        <v>2</v>
      </c>
      <c r="O194" s="1772">
        <v>6</v>
      </c>
      <c r="P194" s="1773">
        <f t="shared" si="5"/>
        <v>54000</v>
      </c>
      <c r="Q194" s="1774"/>
      <c r="R194" s="1774"/>
      <c r="S194" s="1774"/>
      <c r="T194" s="1774"/>
      <c r="U194" s="1774"/>
      <c r="V194" s="1774"/>
      <c r="W194" s="1774"/>
      <c r="X194" s="1774"/>
      <c r="Y194" s="1774"/>
      <c r="Z194" s="1774"/>
      <c r="AA194" s="1774"/>
      <c r="AB194" s="1774"/>
      <c r="AC194" s="1774"/>
      <c r="AD194" s="1856"/>
      <c r="AE194" s="1857"/>
      <c r="AF194" s="1858"/>
      <c r="AG194" s="1858"/>
      <c r="AH194" s="1858"/>
      <c r="AI194" s="1859"/>
      <c r="AJ194" s="1859"/>
      <c r="AK194" s="1859"/>
      <c r="AL194" s="1859"/>
      <c r="AM194" s="1858"/>
      <c r="AN194" s="1858"/>
      <c r="AO194" s="1858"/>
      <c r="AP194" s="1858"/>
      <c r="AQ194" s="1859"/>
      <c r="AR194" s="1859"/>
      <c r="AS194" s="1859"/>
      <c r="AT194" s="1859"/>
    </row>
    <row r="195" spans="1:46" s="1775" customFormat="1" ht="12" customHeight="1" x14ac:dyDescent="0.2">
      <c r="A195" s="1770" t="s">
        <v>459</v>
      </c>
      <c r="B195" s="1770" t="s">
        <v>1708</v>
      </c>
      <c r="C195" s="541" t="s">
        <v>1709</v>
      </c>
      <c r="D195" s="1770" t="s">
        <v>1745</v>
      </c>
      <c r="E195" s="1952">
        <v>5000</v>
      </c>
      <c r="F195" s="1771" t="s">
        <v>2211</v>
      </c>
      <c r="G195" s="1770" t="s">
        <v>2212</v>
      </c>
      <c r="H195" s="1770" t="s">
        <v>1713</v>
      </c>
      <c r="I195" s="1770" t="s">
        <v>1723</v>
      </c>
      <c r="J195" s="1771" t="s">
        <v>1715</v>
      </c>
      <c r="K195" s="1771">
        <v>8</v>
      </c>
      <c r="L195" s="1772">
        <v>12</v>
      </c>
      <c r="M195" s="1773">
        <f t="shared" si="4"/>
        <v>60000</v>
      </c>
      <c r="N195" s="1771">
        <v>6</v>
      </c>
      <c r="O195" s="1772">
        <v>6</v>
      </c>
      <c r="P195" s="1773">
        <f t="shared" si="5"/>
        <v>30000</v>
      </c>
      <c r="Q195" s="1774"/>
      <c r="R195" s="1774"/>
      <c r="S195" s="1774"/>
      <c r="T195" s="1774"/>
      <c r="U195" s="1774"/>
      <c r="V195" s="1774"/>
      <c r="W195" s="1774"/>
      <c r="X195" s="1774"/>
      <c r="Y195" s="1774"/>
      <c r="Z195" s="1774"/>
      <c r="AA195" s="1774"/>
      <c r="AB195" s="1774"/>
      <c r="AC195" s="1774"/>
      <c r="AD195" s="1856"/>
      <c r="AE195" s="1857"/>
      <c r="AF195" s="1858"/>
      <c r="AG195" s="1858"/>
      <c r="AH195" s="1858"/>
      <c r="AI195" s="1859"/>
      <c r="AJ195" s="1859"/>
      <c r="AK195" s="1859"/>
      <c r="AL195" s="1859"/>
      <c r="AM195" s="1858"/>
      <c r="AN195" s="1858"/>
      <c r="AO195" s="1858"/>
      <c r="AP195" s="1858"/>
      <c r="AQ195" s="1859"/>
      <c r="AR195" s="1859"/>
      <c r="AS195" s="1859"/>
      <c r="AT195" s="1859"/>
    </row>
    <row r="196" spans="1:46" s="1775" customFormat="1" ht="12" customHeight="1" x14ac:dyDescent="0.2">
      <c r="A196" s="1770" t="s">
        <v>459</v>
      </c>
      <c r="B196" s="1770" t="s">
        <v>1708</v>
      </c>
      <c r="C196" s="541" t="s">
        <v>1709</v>
      </c>
      <c r="D196" s="1770" t="s">
        <v>2213</v>
      </c>
      <c r="E196" s="1952">
        <v>3000</v>
      </c>
      <c r="F196" s="1771" t="s">
        <v>2214</v>
      </c>
      <c r="G196" s="1770" t="s">
        <v>2215</v>
      </c>
      <c r="H196" s="1770"/>
      <c r="I196" s="1770"/>
      <c r="J196" s="1771"/>
      <c r="K196" s="1771">
        <v>5</v>
      </c>
      <c r="L196" s="1772">
        <v>10</v>
      </c>
      <c r="M196" s="1773">
        <f t="shared" si="4"/>
        <v>30000</v>
      </c>
      <c r="N196" s="1771">
        <v>0</v>
      </c>
      <c r="O196" s="1772">
        <v>0</v>
      </c>
      <c r="P196" s="1773">
        <f t="shared" si="5"/>
        <v>0</v>
      </c>
      <c r="Q196" s="1774"/>
      <c r="R196" s="1774"/>
      <c r="S196" s="1774"/>
      <c r="T196" s="1774"/>
      <c r="U196" s="1774"/>
      <c r="V196" s="1774"/>
      <c r="W196" s="1774"/>
      <c r="X196" s="1774"/>
      <c r="Y196" s="1774"/>
      <c r="Z196" s="1774"/>
      <c r="AA196" s="1774"/>
      <c r="AB196" s="1774"/>
      <c r="AC196" s="1774"/>
      <c r="AD196" s="1856"/>
      <c r="AE196" s="1857"/>
      <c r="AF196" s="1858"/>
      <c r="AG196" s="1858"/>
      <c r="AH196" s="1858"/>
      <c r="AI196" s="1859"/>
      <c r="AJ196" s="1859"/>
      <c r="AK196" s="1859"/>
      <c r="AL196" s="1859"/>
      <c r="AM196" s="1858"/>
      <c r="AN196" s="1858"/>
      <c r="AO196" s="1858"/>
      <c r="AP196" s="1858"/>
      <c r="AQ196" s="1859"/>
      <c r="AR196" s="1859"/>
      <c r="AS196" s="1859"/>
      <c r="AT196" s="1859"/>
    </row>
    <row r="197" spans="1:46" s="1775" customFormat="1" ht="12" customHeight="1" x14ac:dyDescent="0.2">
      <c r="A197" s="1770" t="s">
        <v>459</v>
      </c>
      <c r="B197" s="1770" t="s">
        <v>1708</v>
      </c>
      <c r="C197" s="541" t="s">
        <v>1709</v>
      </c>
      <c r="D197" s="1770" t="s">
        <v>2216</v>
      </c>
      <c r="E197" s="1952">
        <v>3500</v>
      </c>
      <c r="F197" s="1771" t="s">
        <v>2214</v>
      </c>
      <c r="G197" s="1770" t="s">
        <v>2215</v>
      </c>
      <c r="H197" s="1770"/>
      <c r="I197" s="1770"/>
      <c r="J197" s="1771"/>
      <c r="K197" s="1771">
        <v>1</v>
      </c>
      <c r="L197" s="1772">
        <v>3</v>
      </c>
      <c r="M197" s="1773">
        <f t="shared" si="4"/>
        <v>10500</v>
      </c>
      <c r="N197" s="1771">
        <v>1</v>
      </c>
      <c r="O197" s="1772">
        <v>6</v>
      </c>
      <c r="P197" s="1773">
        <f t="shared" si="5"/>
        <v>21000</v>
      </c>
      <c r="Q197" s="1774"/>
      <c r="R197" s="1774"/>
      <c r="S197" s="1774"/>
      <c r="T197" s="1774"/>
      <c r="U197" s="1774"/>
      <c r="V197" s="1774"/>
      <c r="W197" s="1774"/>
      <c r="X197" s="1774"/>
      <c r="Y197" s="1774"/>
      <c r="Z197" s="1774"/>
      <c r="AA197" s="1774"/>
      <c r="AB197" s="1774"/>
      <c r="AC197" s="1774"/>
      <c r="AD197" s="1856"/>
      <c r="AE197" s="1857"/>
      <c r="AF197" s="1858"/>
      <c r="AG197" s="1858"/>
      <c r="AH197" s="1858"/>
      <c r="AI197" s="1859"/>
      <c r="AJ197" s="1859"/>
      <c r="AK197" s="1859"/>
      <c r="AL197" s="1859"/>
      <c r="AM197" s="1858"/>
      <c r="AN197" s="1858"/>
      <c r="AO197" s="1858"/>
      <c r="AP197" s="1858"/>
      <c r="AQ197" s="1859"/>
      <c r="AR197" s="1859"/>
      <c r="AS197" s="1859"/>
      <c r="AT197" s="1859"/>
    </row>
    <row r="198" spans="1:46" s="1775" customFormat="1" ht="12" customHeight="1" x14ac:dyDescent="0.2">
      <c r="A198" s="1770" t="s">
        <v>459</v>
      </c>
      <c r="B198" s="1770" t="s">
        <v>1708</v>
      </c>
      <c r="C198" s="541" t="s">
        <v>1709</v>
      </c>
      <c r="D198" s="1770" t="s">
        <v>2217</v>
      </c>
      <c r="E198" s="1952">
        <v>7000</v>
      </c>
      <c r="F198" s="1771" t="s">
        <v>2218</v>
      </c>
      <c r="G198" s="1770" t="s">
        <v>2219</v>
      </c>
      <c r="H198" s="1770"/>
      <c r="I198" s="1770"/>
      <c r="J198" s="1771"/>
      <c r="K198" s="1771">
        <v>3</v>
      </c>
      <c r="L198" s="1772">
        <v>6</v>
      </c>
      <c r="M198" s="1773">
        <f t="shared" ref="M198:M261" si="6">E198*L198</f>
        <v>42000</v>
      </c>
      <c r="N198" s="1771">
        <v>0</v>
      </c>
      <c r="O198" s="1772">
        <v>0</v>
      </c>
      <c r="P198" s="1773">
        <f t="shared" ref="P198:P261" si="7">E198*O198</f>
        <v>0</v>
      </c>
      <c r="Q198" s="1774"/>
      <c r="R198" s="1774"/>
      <c r="S198" s="1774"/>
      <c r="T198" s="1774"/>
      <c r="U198" s="1774"/>
      <c r="V198" s="1774"/>
      <c r="W198" s="1774"/>
      <c r="X198" s="1774"/>
      <c r="Y198" s="1774"/>
      <c r="Z198" s="1774"/>
      <c r="AA198" s="1774"/>
      <c r="AB198" s="1774"/>
      <c r="AC198" s="1774"/>
      <c r="AD198" s="1856"/>
      <c r="AE198" s="1857"/>
      <c r="AF198" s="1858"/>
      <c r="AG198" s="1858"/>
      <c r="AH198" s="1858"/>
      <c r="AI198" s="1859"/>
      <c r="AJ198" s="1859"/>
      <c r="AK198" s="1859"/>
      <c r="AL198" s="1859"/>
      <c r="AM198" s="1858"/>
      <c r="AN198" s="1858"/>
      <c r="AO198" s="1858"/>
      <c r="AP198" s="1858"/>
      <c r="AQ198" s="1859"/>
      <c r="AR198" s="1859"/>
      <c r="AS198" s="1859"/>
      <c r="AT198" s="1859"/>
    </row>
    <row r="199" spans="1:46" s="1775" customFormat="1" ht="12" customHeight="1" x14ac:dyDescent="0.2">
      <c r="A199" s="1770" t="s">
        <v>459</v>
      </c>
      <c r="B199" s="1770" t="s">
        <v>1708</v>
      </c>
      <c r="C199" s="541" t="s">
        <v>1709</v>
      </c>
      <c r="D199" s="1770" t="s">
        <v>2220</v>
      </c>
      <c r="E199" s="1952">
        <v>12000</v>
      </c>
      <c r="F199" s="1771" t="s">
        <v>2221</v>
      </c>
      <c r="G199" s="1770" t="s">
        <v>2222</v>
      </c>
      <c r="H199" s="1770" t="s">
        <v>1995</v>
      </c>
      <c r="I199" s="1770" t="s">
        <v>1714</v>
      </c>
      <c r="J199" s="1771" t="s">
        <v>1715</v>
      </c>
      <c r="K199" s="1771">
        <v>2</v>
      </c>
      <c r="L199" s="1772">
        <v>9</v>
      </c>
      <c r="M199" s="1773">
        <f t="shared" si="6"/>
        <v>108000</v>
      </c>
      <c r="N199" s="1771">
        <v>2</v>
      </c>
      <c r="O199" s="1772">
        <v>6</v>
      </c>
      <c r="P199" s="1773">
        <f t="shared" si="7"/>
        <v>72000</v>
      </c>
      <c r="Q199" s="1774"/>
      <c r="R199" s="1774"/>
      <c r="S199" s="1774"/>
      <c r="T199" s="1774"/>
      <c r="U199" s="1774"/>
      <c r="V199" s="1774"/>
      <c r="W199" s="1774"/>
      <c r="X199" s="1774"/>
      <c r="Y199" s="1774"/>
      <c r="Z199" s="1774"/>
      <c r="AA199" s="1774"/>
      <c r="AB199" s="1774"/>
      <c r="AC199" s="1774"/>
      <c r="AD199" s="1856"/>
      <c r="AE199" s="1857"/>
      <c r="AF199" s="1858"/>
      <c r="AG199" s="1858"/>
      <c r="AH199" s="1858"/>
      <c r="AI199" s="1859"/>
      <c r="AJ199" s="1859"/>
      <c r="AK199" s="1859"/>
      <c r="AL199" s="1859"/>
      <c r="AM199" s="1858"/>
      <c r="AN199" s="1858"/>
      <c r="AO199" s="1858"/>
      <c r="AP199" s="1858"/>
      <c r="AQ199" s="1859"/>
      <c r="AR199" s="1859"/>
      <c r="AS199" s="1859"/>
      <c r="AT199" s="1859"/>
    </row>
    <row r="200" spans="1:46" s="1775" customFormat="1" ht="12" customHeight="1" x14ac:dyDescent="0.2">
      <c r="A200" s="1770" t="s">
        <v>459</v>
      </c>
      <c r="B200" s="1770" t="s">
        <v>1708</v>
      </c>
      <c r="C200" s="541" t="s">
        <v>1709</v>
      </c>
      <c r="D200" s="1770" t="s">
        <v>2223</v>
      </c>
      <c r="E200" s="1952">
        <v>10000</v>
      </c>
      <c r="F200" s="1771" t="s">
        <v>2221</v>
      </c>
      <c r="G200" s="1770" t="s">
        <v>2222</v>
      </c>
      <c r="H200" s="1770" t="s">
        <v>1995</v>
      </c>
      <c r="I200" s="1770" t="s">
        <v>1714</v>
      </c>
      <c r="J200" s="1771" t="s">
        <v>1715</v>
      </c>
      <c r="K200" s="1771">
        <v>2</v>
      </c>
      <c r="L200" s="1772">
        <v>4</v>
      </c>
      <c r="M200" s="1773">
        <f t="shared" si="6"/>
        <v>40000</v>
      </c>
      <c r="N200" s="1771">
        <v>0</v>
      </c>
      <c r="O200" s="1772">
        <v>0</v>
      </c>
      <c r="P200" s="1773">
        <f t="shared" si="7"/>
        <v>0</v>
      </c>
      <c r="Q200" s="1774"/>
      <c r="R200" s="1774"/>
      <c r="S200" s="1774"/>
      <c r="T200" s="1774"/>
      <c r="U200" s="1774"/>
      <c r="V200" s="1774"/>
      <c r="W200" s="1774"/>
      <c r="X200" s="1774"/>
      <c r="Y200" s="1774"/>
      <c r="Z200" s="1774"/>
      <c r="AA200" s="1774"/>
      <c r="AB200" s="1774"/>
      <c r="AC200" s="1774"/>
      <c r="AD200" s="1856"/>
      <c r="AE200" s="1857"/>
      <c r="AF200" s="1858"/>
      <c r="AG200" s="1858"/>
      <c r="AH200" s="1858"/>
      <c r="AI200" s="1859"/>
      <c r="AJ200" s="1859"/>
      <c r="AK200" s="1859"/>
      <c r="AL200" s="1859"/>
      <c r="AM200" s="1858"/>
      <c r="AN200" s="1858"/>
      <c r="AO200" s="1858"/>
      <c r="AP200" s="1858"/>
      <c r="AQ200" s="1859"/>
      <c r="AR200" s="1859"/>
      <c r="AS200" s="1859"/>
      <c r="AT200" s="1859"/>
    </row>
    <row r="201" spans="1:46" s="1775" customFormat="1" ht="12" customHeight="1" x14ac:dyDescent="0.2">
      <c r="A201" s="1770" t="s">
        <v>459</v>
      </c>
      <c r="B201" s="1770" t="s">
        <v>1708</v>
      </c>
      <c r="C201" s="541" t="s">
        <v>1709</v>
      </c>
      <c r="D201" s="1770" t="s">
        <v>2224</v>
      </c>
      <c r="E201" s="1952">
        <v>10000</v>
      </c>
      <c r="F201" s="1771" t="s">
        <v>2225</v>
      </c>
      <c r="G201" s="1770" t="s">
        <v>2226</v>
      </c>
      <c r="H201" s="1770"/>
      <c r="I201" s="1770"/>
      <c r="J201" s="1771"/>
      <c r="K201" s="1771">
        <v>5</v>
      </c>
      <c r="L201" s="1772">
        <v>8</v>
      </c>
      <c r="M201" s="1773">
        <f t="shared" si="6"/>
        <v>80000</v>
      </c>
      <c r="N201" s="1771">
        <v>0</v>
      </c>
      <c r="O201" s="1772">
        <v>0</v>
      </c>
      <c r="P201" s="1773">
        <f t="shared" si="7"/>
        <v>0</v>
      </c>
      <c r="Q201" s="1774"/>
      <c r="R201" s="1774"/>
      <c r="S201" s="1774"/>
      <c r="T201" s="1774"/>
      <c r="U201" s="1774"/>
      <c r="V201" s="1774"/>
      <c r="W201" s="1774"/>
      <c r="X201" s="1774"/>
      <c r="Y201" s="1774"/>
      <c r="Z201" s="1774"/>
      <c r="AA201" s="1774"/>
      <c r="AB201" s="1774"/>
      <c r="AC201" s="1774"/>
      <c r="AD201" s="1856"/>
      <c r="AE201" s="1857"/>
      <c r="AF201" s="1858"/>
      <c r="AG201" s="1858"/>
      <c r="AH201" s="1858"/>
      <c r="AI201" s="1859"/>
      <c r="AJ201" s="1859"/>
      <c r="AK201" s="1859"/>
      <c r="AL201" s="1859"/>
      <c r="AM201" s="1858"/>
      <c r="AN201" s="1858"/>
      <c r="AO201" s="1858"/>
      <c r="AP201" s="1858"/>
      <c r="AQ201" s="1859"/>
      <c r="AR201" s="1859"/>
      <c r="AS201" s="1859"/>
      <c r="AT201" s="1859"/>
    </row>
    <row r="202" spans="1:46" s="1775" customFormat="1" ht="12" customHeight="1" x14ac:dyDescent="0.2">
      <c r="A202" s="1770" t="s">
        <v>459</v>
      </c>
      <c r="B202" s="1770" t="s">
        <v>1708</v>
      </c>
      <c r="C202" s="541" t="s">
        <v>1709</v>
      </c>
      <c r="D202" s="1770" t="s">
        <v>2227</v>
      </c>
      <c r="E202" s="1952">
        <v>9000</v>
      </c>
      <c r="F202" s="1771" t="s">
        <v>2228</v>
      </c>
      <c r="G202" s="1770" t="s">
        <v>2229</v>
      </c>
      <c r="H202" s="1770" t="s">
        <v>1800</v>
      </c>
      <c r="I202" s="1770" t="s">
        <v>1714</v>
      </c>
      <c r="J202" s="1771" t="s">
        <v>1715</v>
      </c>
      <c r="K202" s="1771">
        <v>1</v>
      </c>
      <c r="L202" s="1772">
        <v>3</v>
      </c>
      <c r="M202" s="1773">
        <f t="shared" si="6"/>
        <v>27000</v>
      </c>
      <c r="N202" s="1771">
        <v>3</v>
      </c>
      <c r="O202" s="1772">
        <v>6</v>
      </c>
      <c r="P202" s="1773">
        <f t="shared" si="7"/>
        <v>54000</v>
      </c>
      <c r="Q202" s="1774"/>
      <c r="R202" s="1774"/>
      <c r="S202" s="1774"/>
      <c r="T202" s="1774"/>
      <c r="U202" s="1774"/>
      <c r="V202" s="1774"/>
      <c r="W202" s="1774"/>
      <c r="X202" s="1774"/>
      <c r="Y202" s="1774"/>
      <c r="Z202" s="1774"/>
      <c r="AA202" s="1774"/>
      <c r="AB202" s="1774"/>
      <c r="AC202" s="1774"/>
      <c r="AD202" s="1856"/>
      <c r="AE202" s="1857"/>
      <c r="AF202" s="1858"/>
      <c r="AG202" s="1858"/>
      <c r="AH202" s="1858"/>
      <c r="AI202" s="1859"/>
      <c r="AJ202" s="1859"/>
      <c r="AK202" s="1859"/>
      <c r="AL202" s="1859"/>
      <c r="AM202" s="1858"/>
      <c r="AN202" s="1858"/>
      <c r="AO202" s="1858"/>
      <c r="AP202" s="1858"/>
      <c r="AQ202" s="1859"/>
      <c r="AR202" s="1859"/>
      <c r="AS202" s="1859"/>
      <c r="AT202" s="1859"/>
    </row>
    <row r="203" spans="1:46" s="1775" customFormat="1" ht="12" customHeight="1" x14ac:dyDescent="0.2">
      <c r="A203" s="1770" t="s">
        <v>459</v>
      </c>
      <c r="B203" s="1770" t="s">
        <v>1708</v>
      </c>
      <c r="C203" s="541" t="s">
        <v>1709</v>
      </c>
      <c r="D203" s="1770" t="s">
        <v>2230</v>
      </c>
      <c r="E203" s="1952">
        <v>15600</v>
      </c>
      <c r="F203" s="1771" t="s">
        <v>2231</v>
      </c>
      <c r="G203" s="1770" t="s">
        <v>2232</v>
      </c>
      <c r="H203" s="1770"/>
      <c r="I203" s="1770"/>
      <c r="J203" s="1771"/>
      <c r="K203" s="1771">
        <v>0</v>
      </c>
      <c r="L203" s="1772">
        <v>2</v>
      </c>
      <c r="M203" s="1773">
        <f t="shared" si="6"/>
        <v>31200</v>
      </c>
      <c r="N203" s="1771">
        <v>0</v>
      </c>
      <c r="O203" s="1772">
        <v>0</v>
      </c>
      <c r="P203" s="1773">
        <f t="shared" si="7"/>
        <v>0</v>
      </c>
      <c r="Q203" s="1774"/>
      <c r="R203" s="1774"/>
      <c r="S203" s="1774"/>
      <c r="T203" s="1774"/>
      <c r="U203" s="1774"/>
      <c r="V203" s="1774"/>
      <c r="W203" s="1774"/>
      <c r="X203" s="1774"/>
      <c r="Y203" s="1774"/>
      <c r="Z203" s="1774"/>
      <c r="AA203" s="1774"/>
      <c r="AB203" s="1774"/>
      <c r="AC203" s="1774"/>
      <c r="AD203" s="1856"/>
      <c r="AE203" s="1857"/>
      <c r="AF203" s="1858"/>
      <c r="AG203" s="1858"/>
      <c r="AH203" s="1858"/>
      <c r="AI203" s="1859"/>
      <c r="AJ203" s="1859"/>
      <c r="AK203" s="1859"/>
      <c r="AL203" s="1859"/>
      <c r="AM203" s="1858"/>
      <c r="AN203" s="1858"/>
      <c r="AO203" s="1858"/>
      <c r="AP203" s="1858"/>
      <c r="AQ203" s="1859"/>
      <c r="AR203" s="1859"/>
      <c r="AS203" s="1859"/>
      <c r="AT203" s="1859"/>
    </row>
    <row r="204" spans="1:46" s="1775" customFormat="1" ht="12" customHeight="1" x14ac:dyDescent="0.2">
      <c r="A204" s="1770" t="s">
        <v>459</v>
      </c>
      <c r="B204" s="1770" t="s">
        <v>1708</v>
      </c>
      <c r="C204" s="541" t="s">
        <v>1709</v>
      </c>
      <c r="D204" s="1770" t="s">
        <v>2177</v>
      </c>
      <c r="E204" s="1952">
        <v>12000</v>
      </c>
      <c r="F204" s="1771" t="s">
        <v>2233</v>
      </c>
      <c r="G204" s="1770" t="s">
        <v>2234</v>
      </c>
      <c r="H204" s="1770"/>
      <c r="I204" s="1770"/>
      <c r="J204" s="1771"/>
      <c r="K204" s="1771">
        <v>1</v>
      </c>
      <c r="L204" s="1772">
        <v>1</v>
      </c>
      <c r="M204" s="1773">
        <f t="shared" si="6"/>
        <v>12000</v>
      </c>
      <c r="N204" s="1771">
        <v>0</v>
      </c>
      <c r="O204" s="1772">
        <v>0</v>
      </c>
      <c r="P204" s="1773">
        <f t="shared" si="7"/>
        <v>0</v>
      </c>
      <c r="Q204" s="1774"/>
      <c r="R204" s="1774"/>
      <c r="S204" s="1774"/>
      <c r="T204" s="1774"/>
      <c r="U204" s="1774"/>
      <c r="V204" s="1774"/>
      <c r="W204" s="1774"/>
      <c r="X204" s="1774"/>
      <c r="Y204" s="1774"/>
      <c r="Z204" s="1774"/>
      <c r="AA204" s="1774"/>
      <c r="AB204" s="1774"/>
      <c r="AC204" s="1774"/>
      <c r="AD204" s="1856"/>
      <c r="AE204" s="1857"/>
      <c r="AF204" s="1858"/>
      <c r="AG204" s="1858"/>
      <c r="AH204" s="1858"/>
      <c r="AI204" s="1859"/>
      <c r="AJ204" s="1859"/>
      <c r="AK204" s="1859"/>
      <c r="AL204" s="1859"/>
      <c r="AM204" s="1858"/>
      <c r="AN204" s="1858"/>
      <c r="AO204" s="1858"/>
      <c r="AP204" s="1858"/>
      <c r="AQ204" s="1859"/>
      <c r="AR204" s="1859"/>
      <c r="AS204" s="1859"/>
      <c r="AT204" s="1859"/>
    </row>
    <row r="205" spans="1:46" s="1775" customFormat="1" ht="12" customHeight="1" x14ac:dyDescent="0.2">
      <c r="A205" s="1770" t="s">
        <v>459</v>
      </c>
      <c r="B205" s="1770" t="s">
        <v>1708</v>
      </c>
      <c r="C205" s="541" t="s">
        <v>1709</v>
      </c>
      <c r="D205" s="1770" t="s">
        <v>2235</v>
      </c>
      <c r="E205" s="1952">
        <v>3500</v>
      </c>
      <c r="F205" s="1771" t="s">
        <v>2236</v>
      </c>
      <c r="G205" s="1770" t="s">
        <v>2237</v>
      </c>
      <c r="H205" s="1770" t="s">
        <v>1713</v>
      </c>
      <c r="I205" s="1770" t="s">
        <v>1723</v>
      </c>
      <c r="J205" s="1771" t="s">
        <v>1829</v>
      </c>
      <c r="K205" s="1771">
        <v>5</v>
      </c>
      <c r="L205" s="1772">
        <v>12</v>
      </c>
      <c r="M205" s="1773">
        <f t="shared" si="6"/>
        <v>42000</v>
      </c>
      <c r="N205" s="1771">
        <v>2</v>
      </c>
      <c r="O205" s="1772">
        <v>6</v>
      </c>
      <c r="P205" s="1773">
        <f t="shared" si="7"/>
        <v>21000</v>
      </c>
      <c r="Q205" s="1774"/>
      <c r="R205" s="1774"/>
      <c r="S205" s="1774"/>
      <c r="T205" s="1774"/>
      <c r="U205" s="1774"/>
      <c r="V205" s="1774"/>
      <c r="W205" s="1774"/>
      <c r="X205" s="1774"/>
      <c r="Y205" s="1774"/>
      <c r="Z205" s="1774"/>
      <c r="AA205" s="1774"/>
      <c r="AB205" s="1774"/>
      <c r="AC205" s="1774"/>
      <c r="AD205" s="1856"/>
      <c r="AE205" s="1857"/>
      <c r="AF205" s="1858"/>
      <c r="AG205" s="1858"/>
      <c r="AH205" s="1858"/>
      <c r="AI205" s="1859"/>
      <c r="AJ205" s="1859"/>
      <c r="AK205" s="1859"/>
      <c r="AL205" s="1859"/>
      <c r="AM205" s="1858"/>
      <c r="AN205" s="1858"/>
      <c r="AO205" s="1858"/>
      <c r="AP205" s="1858"/>
      <c r="AQ205" s="1859"/>
      <c r="AR205" s="1859"/>
      <c r="AS205" s="1859"/>
      <c r="AT205" s="1859"/>
    </row>
    <row r="206" spans="1:46" s="1775" customFormat="1" ht="12" customHeight="1" x14ac:dyDescent="0.2">
      <c r="A206" s="1770" t="s">
        <v>459</v>
      </c>
      <c r="B206" s="1770" t="s">
        <v>1708</v>
      </c>
      <c r="C206" s="541" t="s">
        <v>1709</v>
      </c>
      <c r="D206" s="1770" t="s">
        <v>2238</v>
      </c>
      <c r="E206" s="1952">
        <v>6000</v>
      </c>
      <c r="F206" s="1771" t="s">
        <v>2239</v>
      </c>
      <c r="G206" s="1770" t="s">
        <v>2240</v>
      </c>
      <c r="H206" s="1770"/>
      <c r="I206" s="1770"/>
      <c r="J206" s="1771"/>
      <c r="K206" s="1771">
        <v>2</v>
      </c>
      <c r="L206" s="1772">
        <v>2</v>
      </c>
      <c r="M206" s="1773">
        <f t="shared" si="6"/>
        <v>12000</v>
      </c>
      <c r="N206" s="1771">
        <v>0</v>
      </c>
      <c r="O206" s="1772">
        <v>0</v>
      </c>
      <c r="P206" s="1773">
        <f t="shared" si="7"/>
        <v>0</v>
      </c>
      <c r="Q206" s="1774"/>
      <c r="R206" s="1774"/>
      <c r="S206" s="1774"/>
      <c r="T206" s="1774"/>
      <c r="U206" s="1774"/>
      <c r="V206" s="1774"/>
      <c r="W206" s="1774"/>
      <c r="X206" s="1774"/>
      <c r="Y206" s="1774"/>
      <c r="Z206" s="1774"/>
      <c r="AA206" s="1774"/>
      <c r="AB206" s="1774"/>
      <c r="AC206" s="1774"/>
      <c r="AD206" s="1856"/>
      <c r="AE206" s="1857"/>
      <c r="AF206" s="1858"/>
      <c r="AG206" s="1858"/>
      <c r="AH206" s="1858"/>
      <c r="AI206" s="1859"/>
      <c r="AJ206" s="1859"/>
      <c r="AK206" s="1859"/>
      <c r="AL206" s="1859"/>
      <c r="AM206" s="1858"/>
      <c r="AN206" s="1858"/>
      <c r="AO206" s="1858"/>
      <c r="AP206" s="1858"/>
      <c r="AQ206" s="1859"/>
      <c r="AR206" s="1859"/>
      <c r="AS206" s="1859"/>
      <c r="AT206" s="1859"/>
    </row>
    <row r="207" spans="1:46" s="1775" customFormat="1" ht="12" customHeight="1" x14ac:dyDescent="0.2">
      <c r="A207" s="1770" t="s">
        <v>459</v>
      </c>
      <c r="B207" s="1770" t="s">
        <v>1708</v>
      </c>
      <c r="C207" s="541" t="s">
        <v>1709</v>
      </c>
      <c r="D207" s="1770" t="s">
        <v>1836</v>
      </c>
      <c r="E207" s="1952">
        <v>2500</v>
      </c>
      <c r="F207" s="1771" t="s">
        <v>2241</v>
      </c>
      <c r="G207" s="1770" t="s">
        <v>2242</v>
      </c>
      <c r="H207" s="1770"/>
      <c r="I207" s="1770"/>
      <c r="J207" s="1771"/>
      <c r="K207" s="1771">
        <v>6</v>
      </c>
      <c r="L207" s="1772">
        <v>12</v>
      </c>
      <c r="M207" s="1773">
        <f t="shared" si="6"/>
        <v>30000</v>
      </c>
      <c r="N207" s="1771">
        <v>4</v>
      </c>
      <c r="O207" s="1772">
        <v>6</v>
      </c>
      <c r="P207" s="1773">
        <f t="shared" si="7"/>
        <v>15000</v>
      </c>
      <c r="Q207" s="1774"/>
      <c r="R207" s="1774"/>
      <c r="S207" s="1774"/>
      <c r="T207" s="1774"/>
      <c r="U207" s="1774"/>
      <c r="V207" s="1774"/>
      <c r="W207" s="1774"/>
      <c r="X207" s="1774"/>
      <c r="Y207" s="1774"/>
      <c r="Z207" s="1774"/>
      <c r="AA207" s="1774"/>
      <c r="AB207" s="1774"/>
      <c r="AC207" s="1774"/>
      <c r="AD207" s="1856"/>
      <c r="AE207" s="1857"/>
      <c r="AF207" s="1858"/>
      <c r="AG207" s="1858"/>
      <c r="AH207" s="1858"/>
      <c r="AI207" s="1859"/>
      <c r="AJ207" s="1859"/>
      <c r="AK207" s="1859"/>
      <c r="AL207" s="1859"/>
      <c r="AM207" s="1858"/>
      <c r="AN207" s="1858"/>
      <c r="AO207" s="1858"/>
      <c r="AP207" s="1858"/>
      <c r="AQ207" s="1859"/>
      <c r="AR207" s="1859"/>
      <c r="AS207" s="1859"/>
      <c r="AT207" s="1859"/>
    </row>
    <row r="208" spans="1:46" s="1775" customFormat="1" ht="12" customHeight="1" x14ac:dyDescent="0.2">
      <c r="A208" s="1770" t="s">
        <v>459</v>
      </c>
      <c r="B208" s="1770" t="s">
        <v>1708</v>
      </c>
      <c r="C208" s="541" t="s">
        <v>1709</v>
      </c>
      <c r="D208" s="1770" t="s">
        <v>1716</v>
      </c>
      <c r="E208" s="1952">
        <v>3000</v>
      </c>
      <c r="F208" s="1771" t="s">
        <v>2243</v>
      </c>
      <c r="G208" s="1770" t="s">
        <v>2244</v>
      </c>
      <c r="H208" s="1770" t="s">
        <v>1713</v>
      </c>
      <c r="I208" s="1770" t="s">
        <v>1723</v>
      </c>
      <c r="J208" s="1771" t="s">
        <v>1829</v>
      </c>
      <c r="K208" s="1771">
        <v>1</v>
      </c>
      <c r="L208" s="1772">
        <v>1</v>
      </c>
      <c r="M208" s="1773">
        <f t="shared" si="6"/>
        <v>3000</v>
      </c>
      <c r="N208" s="1771">
        <v>2</v>
      </c>
      <c r="O208" s="1772">
        <v>6</v>
      </c>
      <c r="P208" s="1773">
        <f t="shared" si="7"/>
        <v>18000</v>
      </c>
      <c r="Q208" s="1774"/>
      <c r="R208" s="1774"/>
      <c r="S208" s="1774"/>
      <c r="T208" s="1774"/>
      <c r="U208" s="1774"/>
      <c r="V208" s="1774"/>
      <c r="W208" s="1774"/>
      <c r="X208" s="1774"/>
      <c r="Y208" s="1774"/>
      <c r="Z208" s="1774"/>
      <c r="AA208" s="1774"/>
      <c r="AB208" s="1774"/>
      <c r="AC208" s="1774"/>
      <c r="AD208" s="1856"/>
      <c r="AE208" s="1857"/>
      <c r="AF208" s="1858"/>
      <c r="AG208" s="1858"/>
      <c r="AH208" s="1858"/>
      <c r="AI208" s="1859"/>
      <c r="AJ208" s="1859"/>
      <c r="AK208" s="1859"/>
      <c r="AL208" s="1859"/>
      <c r="AM208" s="1858"/>
      <c r="AN208" s="1858"/>
      <c r="AO208" s="1858"/>
      <c r="AP208" s="1858"/>
      <c r="AQ208" s="1859"/>
      <c r="AR208" s="1859"/>
      <c r="AS208" s="1859"/>
      <c r="AT208" s="1859"/>
    </row>
    <row r="209" spans="1:46" s="1775" customFormat="1" ht="12" customHeight="1" x14ac:dyDescent="0.2">
      <c r="A209" s="1770" t="s">
        <v>459</v>
      </c>
      <c r="B209" s="1770" t="s">
        <v>1708</v>
      </c>
      <c r="C209" s="541" t="s">
        <v>1709</v>
      </c>
      <c r="D209" s="1770" t="s">
        <v>1716</v>
      </c>
      <c r="E209" s="1952">
        <v>2000</v>
      </c>
      <c r="F209" s="1771" t="s">
        <v>2243</v>
      </c>
      <c r="G209" s="1770" t="s">
        <v>2244</v>
      </c>
      <c r="H209" s="1770" t="s">
        <v>1713</v>
      </c>
      <c r="I209" s="1770" t="s">
        <v>1723</v>
      </c>
      <c r="J209" s="1771" t="s">
        <v>1829</v>
      </c>
      <c r="K209" s="1771">
        <v>4</v>
      </c>
      <c r="L209" s="1772">
        <v>12</v>
      </c>
      <c r="M209" s="1773">
        <f t="shared" si="6"/>
        <v>24000</v>
      </c>
      <c r="N209" s="1771">
        <v>1</v>
      </c>
      <c r="O209" s="1772">
        <v>0</v>
      </c>
      <c r="P209" s="1773">
        <f t="shared" si="7"/>
        <v>0</v>
      </c>
      <c r="Q209" s="1774"/>
      <c r="R209" s="1774"/>
      <c r="S209" s="1774"/>
      <c r="T209" s="1774"/>
      <c r="U209" s="1774"/>
      <c r="V209" s="1774"/>
      <c r="W209" s="1774"/>
      <c r="X209" s="1774"/>
      <c r="Y209" s="1774"/>
      <c r="Z209" s="1774"/>
      <c r="AA209" s="1774"/>
      <c r="AB209" s="1774"/>
      <c r="AC209" s="1774"/>
      <c r="AD209" s="1856"/>
      <c r="AE209" s="1857"/>
      <c r="AF209" s="1858"/>
      <c r="AG209" s="1858"/>
      <c r="AH209" s="1858"/>
      <c r="AI209" s="1859"/>
      <c r="AJ209" s="1859"/>
      <c r="AK209" s="1859"/>
      <c r="AL209" s="1859"/>
      <c r="AM209" s="1858"/>
      <c r="AN209" s="1858"/>
      <c r="AO209" s="1858"/>
      <c r="AP209" s="1858"/>
      <c r="AQ209" s="1859"/>
      <c r="AR209" s="1859"/>
      <c r="AS209" s="1859"/>
      <c r="AT209" s="1859"/>
    </row>
    <row r="210" spans="1:46" s="1775" customFormat="1" ht="12" customHeight="1" x14ac:dyDescent="0.2">
      <c r="A210" s="1770" t="s">
        <v>459</v>
      </c>
      <c r="B210" s="1770" t="s">
        <v>1708</v>
      </c>
      <c r="C210" s="541" t="s">
        <v>1709</v>
      </c>
      <c r="D210" s="1770" t="s">
        <v>1846</v>
      </c>
      <c r="E210" s="1952">
        <v>15000</v>
      </c>
      <c r="F210" s="1771" t="s">
        <v>2245</v>
      </c>
      <c r="G210" s="1770" t="s">
        <v>2246</v>
      </c>
      <c r="H210" s="1770" t="s">
        <v>1713</v>
      </c>
      <c r="I210" s="1770" t="s">
        <v>1714</v>
      </c>
      <c r="J210" s="1771" t="s">
        <v>1715</v>
      </c>
      <c r="K210" s="1771">
        <v>0</v>
      </c>
      <c r="L210" s="1772">
        <v>0</v>
      </c>
      <c r="M210" s="1773">
        <f t="shared" si="6"/>
        <v>0</v>
      </c>
      <c r="N210" s="1771">
        <v>0</v>
      </c>
      <c r="O210" s="1772">
        <v>0</v>
      </c>
      <c r="P210" s="1773">
        <f t="shared" si="7"/>
        <v>0</v>
      </c>
      <c r="Q210" s="1774"/>
      <c r="R210" s="1774"/>
      <c r="S210" s="1774"/>
      <c r="T210" s="1774"/>
      <c r="U210" s="1774"/>
      <c r="V210" s="1774"/>
      <c r="W210" s="1774"/>
      <c r="X210" s="1774"/>
      <c r="Y210" s="1774"/>
      <c r="Z210" s="1774"/>
      <c r="AA210" s="1774"/>
      <c r="AB210" s="1774"/>
      <c r="AC210" s="1774"/>
      <c r="AD210" s="1856"/>
      <c r="AE210" s="1857"/>
      <c r="AF210" s="1858"/>
      <c r="AG210" s="1858"/>
      <c r="AH210" s="1858"/>
      <c r="AI210" s="1859"/>
      <c r="AJ210" s="1859"/>
      <c r="AK210" s="1859"/>
      <c r="AL210" s="1859"/>
      <c r="AM210" s="1858"/>
      <c r="AN210" s="1858"/>
      <c r="AO210" s="1858"/>
      <c r="AP210" s="1858"/>
      <c r="AQ210" s="1859"/>
      <c r="AR210" s="1859"/>
      <c r="AS210" s="1859"/>
      <c r="AT210" s="1859"/>
    </row>
    <row r="211" spans="1:46" s="1775" customFormat="1" ht="12" customHeight="1" x14ac:dyDescent="0.2">
      <c r="A211" s="1770" t="s">
        <v>459</v>
      </c>
      <c r="B211" s="1770" t="s">
        <v>1708</v>
      </c>
      <c r="C211" s="541" t="s">
        <v>1709</v>
      </c>
      <c r="D211" s="1770" t="s">
        <v>2247</v>
      </c>
      <c r="E211" s="1952">
        <v>12000</v>
      </c>
      <c r="F211" s="1771" t="s">
        <v>2248</v>
      </c>
      <c r="G211" s="1770" t="s">
        <v>2249</v>
      </c>
      <c r="H211" s="1770"/>
      <c r="I211" s="1770"/>
      <c r="J211" s="1771"/>
      <c r="K211" s="1771">
        <v>0</v>
      </c>
      <c r="L211" s="1772">
        <v>1</v>
      </c>
      <c r="M211" s="1773">
        <f t="shared" si="6"/>
        <v>12000</v>
      </c>
      <c r="N211" s="1771">
        <v>0</v>
      </c>
      <c r="O211" s="1772">
        <v>0</v>
      </c>
      <c r="P211" s="1773">
        <f t="shared" si="7"/>
        <v>0</v>
      </c>
      <c r="Q211" s="1774"/>
      <c r="R211" s="1774"/>
      <c r="S211" s="1774"/>
      <c r="T211" s="1774"/>
      <c r="U211" s="1774"/>
      <c r="V211" s="1774"/>
      <c r="W211" s="1774"/>
      <c r="X211" s="1774"/>
      <c r="Y211" s="1774"/>
      <c r="Z211" s="1774"/>
      <c r="AA211" s="1774"/>
      <c r="AB211" s="1774"/>
      <c r="AC211" s="1774"/>
      <c r="AD211" s="1856"/>
      <c r="AE211" s="1857"/>
      <c r="AF211" s="1858"/>
      <c r="AG211" s="1858"/>
      <c r="AH211" s="1858"/>
      <c r="AI211" s="1859"/>
      <c r="AJ211" s="1859"/>
      <c r="AK211" s="1859"/>
      <c r="AL211" s="1859"/>
      <c r="AM211" s="1858"/>
      <c r="AN211" s="1858"/>
      <c r="AO211" s="1858"/>
      <c r="AP211" s="1858"/>
      <c r="AQ211" s="1859"/>
      <c r="AR211" s="1859"/>
      <c r="AS211" s="1859"/>
      <c r="AT211" s="1859"/>
    </row>
    <row r="212" spans="1:46" s="1775" customFormat="1" ht="12" customHeight="1" x14ac:dyDescent="0.2">
      <c r="A212" s="1770" t="s">
        <v>459</v>
      </c>
      <c r="B212" s="1770" t="s">
        <v>1708</v>
      </c>
      <c r="C212" s="541" t="s">
        <v>1709</v>
      </c>
      <c r="D212" s="1770" t="s">
        <v>1749</v>
      </c>
      <c r="E212" s="1952">
        <v>1500</v>
      </c>
      <c r="F212" s="1771" t="s">
        <v>2250</v>
      </c>
      <c r="G212" s="1770" t="s">
        <v>2251</v>
      </c>
      <c r="H212" s="1770"/>
      <c r="I212" s="1770"/>
      <c r="J212" s="1771"/>
      <c r="K212" s="1771">
        <v>6</v>
      </c>
      <c r="L212" s="1772">
        <v>12</v>
      </c>
      <c r="M212" s="1773">
        <f t="shared" si="6"/>
        <v>18000</v>
      </c>
      <c r="N212" s="1771">
        <v>3</v>
      </c>
      <c r="O212" s="1772">
        <v>6</v>
      </c>
      <c r="P212" s="1773">
        <f t="shared" si="7"/>
        <v>9000</v>
      </c>
      <c r="Q212" s="1774"/>
      <c r="R212" s="1774"/>
      <c r="S212" s="1774"/>
      <c r="T212" s="1774"/>
      <c r="U212" s="1774"/>
      <c r="V212" s="1774"/>
      <c r="W212" s="1774"/>
      <c r="X212" s="1774"/>
      <c r="Y212" s="1774"/>
      <c r="Z212" s="1774"/>
      <c r="AA212" s="1774"/>
      <c r="AB212" s="1774"/>
      <c r="AC212" s="1774"/>
      <c r="AD212" s="1856"/>
      <c r="AE212" s="1857"/>
      <c r="AF212" s="1858"/>
      <c r="AG212" s="1858"/>
      <c r="AH212" s="1858"/>
      <c r="AI212" s="1859"/>
      <c r="AJ212" s="1859"/>
      <c r="AK212" s="1859"/>
      <c r="AL212" s="1859"/>
      <c r="AM212" s="1858"/>
      <c r="AN212" s="1858"/>
      <c r="AO212" s="1858"/>
      <c r="AP212" s="1858"/>
      <c r="AQ212" s="1859"/>
      <c r="AR212" s="1859"/>
      <c r="AS212" s="1859"/>
      <c r="AT212" s="1859"/>
    </row>
    <row r="213" spans="1:46" s="1775" customFormat="1" ht="12" customHeight="1" x14ac:dyDescent="0.2">
      <c r="A213" s="1770" t="s">
        <v>459</v>
      </c>
      <c r="B213" s="1770" t="s">
        <v>1708</v>
      </c>
      <c r="C213" s="541" t="s">
        <v>1709</v>
      </c>
      <c r="D213" s="1770" t="s">
        <v>2252</v>
      </c>
      <c r="E213" s="1952">
        <v>4500</v>
      </c>
      <c r="F213" s="1771" t="s">
        <v>2253</v>
      </c>
      <c r="G213" s="1770" t="s">
        <v>2254</v>
      </c>
      <c r="H213" s="1770"/>
      <c r="I213" s="1770"/>
      <c r="J213" s="1771"/>
      <c r="K213" s="1771">
        <v>4</v>
      </c>
      <c r="L213" s="1772">
        <v>9</v>
      </c>
      <c r="M213" s="1773">
        <f t="shared" si="6"/>
        <v>40500</v>
      </c>
      <c r="N213" s="1771">
        <v>0</v>
      </c>
      <c r="O213" s="1772">
        <v>0</v>
      </c>
      <c r="P213" s="1773">
        <f t="shared" si="7"/>
        <v>0</v>
      </c>
      <c r="Q213" s="1774"/>
      <c r="R213" s="1774"/>
      <c r="S213" s="1774"/>
      <c r="T213" s="1774"/>
      <c r="U213" s="1774"/>
      <c r="V213" s="1774"/>
      <c r="W213" s="1774"/>
      <c r="X213" s="1774"/>
      <c r="Y213" s="1774"/>
      <c r="Z213" s="1774"/>
      <c r="AA213" s="1774"/>
      <c r="AB213" s="1774"/>
      <c r="AC213" s="1774"/>
      <c r="AD213" s="1856"/>
      <c r="AE213" s="1857"/>
      <c r="AF213" s="1858"/>
      <c r="AG213" s="1858"/>
      <c r="AH213" s="1858"/>
      <c r="AI213" s="1859"/>
      <c r="AJ213" s="1859"/>
      <c r="AK213" s="1859"/>
      <c r="AL213" s="1859"/>
      <c r="AM213" s="1858"/>
      <c r="AN213" s="1858"/>
      <c r="AO213" s="1858"/>
      <c r="AP213" s="1858"/>
      <c r="AQ213" s="1859"/>
      <c r="AR213" s="1859"/>
      <c r="AS213" s="1859"/>
      <c r="AT213" s="1859"/>
    </row>
    <row r="214" spans="1:46" s="1775" customFormat="1" ht="12" customHeight="1" x14ac:dyDescent="0.2">
      <c r="A214" s="1770" t="s">
        <v>459</v>
      </c>
      <c r="B214" s="1770" t="s">
        <v>1708</v>
      </c>
      <c r="C214" s="541" t="s">
        <v>1709</v>
      </c>
      <c r="D214" s="1770" t="s">
        <v>2255</v>
      </c>
      <c r="E214" s="1952">
        <v>6000</v>
      </c>
      <c r="F214" s="1771" t="s">
        <v>2256</v>
      </c>
      <c r="G214" s="1770" t="s">
        <v>2257</v>
      </c>
      <c r="H214" s="1770"/>
      <c r="I214" s="1770"/>
      <c r="J214" s="1771"/>
      <c r="K214" s="1771">
        <v>1</v>
      </c>
      <c r="L214" s="1772">
        <v>2</v>
      </c>
      <c r="M214" s="1773">
        <f t="shared" si="6"/>
        <v>12000</v>
      </c>
      <c r="N214" s="1771">
        <v>2</v>
      </c>
      <c r="O214" s="1772">
        <v>6</v>
      </c>
      <c r="P214" s="1773">
        <f t="shared" si="7"/>
        <v>36000</v>
      </c>
      <c r="Q214" s="1774"/>
      <c r="R214" s="1774"/>
      <c r="S214" s="1774"/>
      <c r="T214" s="1774"/>
      <c r="U214" s="1774"/>
      <c r="V214" s="1774"/>
      <c r="W214" s="1774"/>
      <c r="X214" s="1774"/>
      <c r="Y214" s="1774"/>
      <c r="Z214" s="1774"/>
      <c r="AA214" s="1774"/>
      <c r="AB214" s="1774"/>
      <c r="AC214" s="1774"/>
      <c r="AD214" s="1856"/>
      <c r="AE214" s="1857"/>
      <c r="AF214" s="1858"/>
      <c r="AG214" s="1858"/>
      <c r="AH214" s="1858"/>
      <c r="AI214" s="1859"/>
      <c r="AJ214" s="1859"/>
      <c r="AK214" s="1859"/>
      <c r="AL214" s="1859"/>
      <c r="AM214" s="1858"/>
      <c r="AN214" s="1858"/>
      <c r="AO214" s="1858"/>
      <c r="AP214" s="1858"/>
      <c r="AQ214" s="1859"/>
      <c r="AR214" s="1859"/>
      <c r="AS214" s="1859"/>
      <c r="AT214" s="1859"/>
    </row>
    <row r="215" spans="1:46" s="1775" customFormat="1" ht="12" customHeight="1" x14ac:dyDescent="0.2">
      <c r="A215" s="1770" t="s">
        <v>459</v>
      </c>
      <c r="B215" s="1770" t="s">
        <v>1708</v>
      </c>
      <c r="C215" s="541" t="s">
        <v>1709</v>
      </c>
      <c r="D215" s="1770" t="s">
        <v>2258</v>
      </c>
      <c r="E215" s="1952">
        <v>7000</v>
      </c>
      <c r="F215" s="1771" t="s">
        <v>2259</v>
      </c>
      <c r="G215" s="1770" t="s">
        <v>2260</v>
      </c>
      <c r="H215" s="1770" t="s">
        <v>1752</v>
      </c>
      <c r="I215" s="1770" t="s">
        <v>1723</v>
      </c>
      <c r="J215" s="1771" t="s">
        <v>1829</v>
      </c>
      <c r="K215" s="1771">
        <v>1</v>
      </c>
      <c r="L215" s="1772">
        <v>1</v>
      </c>
      <c r="M215" s="1773">
        <f t="shared" si="6"/>
        <v>7000</v>
      </c>
      <c r="N215" s="1771">
        <v>4</v>
      </c>
      <c r="O215" s="1772">
        <v>6</v>
      </c>
      <c r="P215" s="1773">
        <f t="shared" si="7"/>
        <v>42000</v>
      </c>
      <c r="Q215" s="1774"/>
      <c r="R215" s="1774"/>
      <c r="S215" s="1774"/>
      <c r="T215" s="1774"/>
      <c r="U215" s="1774"/>
      <c r="V215" s="1774"/>
      <c r="W215" s="1774"/>
      <c r="X215" s="1774"/>
      <c r="Y215" s="1774"/>
      <c r="Z215" s="1774"/>
      <c r="AA215" s="1774"/>
      <c r="AB215" s="1774"/>
      <c r="AC215" s="1774"/>
      <c r="AD215" s="1856"/>
      <c r="AE215" s="1857"/>
      <c r="AF215" s="1858"/>
      <c r="AG215" s="1858"/>
      <c r="AH215" s="1858"/>
      <c r="AI215" s="1859"/>
      <c r="AJ215" s="1859"/>
      <c r="AK215" s="1859"/>
      <c r="AL215" s="1859"/>
      <c r="AM215" s="1858"/>
      <c r="AN215" s="1858"/>
      <c r="AO215" s="1858"/>
      <c r="AP215" s="1858"/>
      <c r="AQ215" s="1859"/>
      <c r="AR215" s="1859"/>
      <c r="AS215" s="1859"/>
      <c r="AT215" s="1859"/>
    </row>
    <row r="216" spans="1:46" s="1775" customFormat="1" ht="12" customHeight="1" x14ac:dyDescent="0.2">
      <c r="A216" s="1770" t="s">
        <v>459</v>
      </c>
      <c r="B216" s="1770" t="s">
        <v>1708</v>
      </c>
      <c r="C216" s="541" t="s">
        <v>1709</v>
      </c>
      <c r="D216" s="1770" t="s">
        <v>2261</v>
      </c>
      <c r="E216" s="1952">
        <v>6000</v>
      </c>
      <c r="F216" s="1771" t="s">
        <v>2259</v>
      </c>
      <c r="G216" s="1770" t="s">
        <v>2260</v>
      </c>
      <c r="H216" s="1770" t="s">
        <v>1752</v>
      </c>
      <c r="I216" s="1770" t="s">
        <v>1723</v>
      </c>
      <c r="J216" s="1771" t="s">
        <v>1829</v>
      </c>
      <c r="K216" s="1771">
        <v>6</v>
      </c>
      <c r="L216" s="1772">
        <v>12</v>
      </c>
      <c r="M216" s="1773">
        <f t="shared" si="6"/>
        <v>72000</v>
      </c>
      <c r="N216" s="1771">
        <v>0</v>
      </c>
      <c r="O216" s="1772">
        <v>0</v>
      </c>
      <c r="P216" s="1773">
        <f t="shared" si="7"/>
        <v>0</v>
      </c>
      <c r="Q216" s="1774"/>
      <c r="R216" s="1774"/>
      <c r="S216" s="1774"/>
      <c r="T216" s="1774"/>
      <c r="U216" s="1774"/>
      <c r="V216" s="1774"/>
      <c r="W216" s="1774"/>
      <c r="X216" s="1774"/>
      <c r="Y216" s="1774"/>
      <c r="Z216" s="1774"/>
      <c r="AA216" s="1774"/>
      <c r="AB216" s="1774"/>
      <c r="AC216" s="1774"/>
      <c r="AD216" s="1856"/>
      <c r="AE216" s="1857"/>
      <c r="AF216" s="1858"/>
      <c r="AG216" s="1858"/>
      <c r="AH216" s="1858"/>
      <c r="AI216" s="1859"/>
      <c r="AJ216" s="1859"/>
      <c r="AK216" s="1859"/>
      <c r="AL216" s="1859"/>
      <c r="AM216" s="1858"/>
      <c r="AN216" s="1858"/>
      <c r="AO216" s="1858"/>
      <c r="AP216" s="1858"/>
      <c r="AQ216" s="1859"/>
      <c r="AR216" s="1859"/>
      <c r="AS216" s="1859"/>
      <c r="AT216" s="1859"/>
    </row>
    <row r="217" spans="1:46" s="1775" customFormat="1" ht="12" customHeight="1" x14ac:dyDescent="0.2">
      <c r="A217" s="1770" t="s">
        <v>459</v>
      </c>
      <c r="B217" s="1770" t="s">
        <v>1708</v>
      </c>
      <c r="C217" s="541" t="s">
        <v>1709</v>
      </c>
      <c r="D217" s="1770" t="s">
        <v>1733</v>
      </c>
      <c r="E217" s="1952">
        <v>3000</v>
      </c>
      <c r="F217" s="1771" t="s">
        <v>2262</v>
      </c>
      <c r="G217" s="1770" t="s">
        <v>2263</v>
      </c>
      <c r="H217" s="1770"/>
      <c r="I217" s="1770"/>
      <c r="J217" s="1771"/>
      <c r="K217" s="1771">
        <v>1</v>
      </c>
      <c r="L217" s="1772">
        <v>9</v>
      </c>
      <c r="M217" s="1773">
        <f t="shared" si="6"/>
        <v>27000</v>
      </c>
      <c r="N217" s="1771">
        <v>0</v>
      </c>
      <c r="O217" s="1772">
        <v>0</v>
      </c>
      <c r="P217" s="1773">
        <f t="shared" si="7"/>
        <v>0</v>
      </c>
      <c r="Q217" s="1774"/>
      <c r="R217" s="1774"/>
      <c r="S217" s="1774"/>
      <c r="T217" s="1774"/>
      <c r="U217" s="1774"/>
      <c r="V217" s="1774"/>
      <c r="W217" s="1774"/>
      <c r="X217" s="1774"/>
      <c r="Y217" s="1774"/>
      <c r="Z217" s="1774"/>
      <c r="AA217" s="1774"/>
      <c r="AB217" s="1774"/>
      <c r="AC217" s="1774"/>
      <c r="AD217" s="1856"/>
      <c r="AE217" s="1857"/>
      <c r="AF217" s="1858"/>
      <c r="AG217" s="1858"/>
      <c r="AH217" s="1858"/>
      <c r="AI217" s="1859"/>
      <c r="AJ217" s="1859"/>
      <c r="AK217" s="1859"/>
      <c r="AL217" s="1859"/>
      <c r="AM217" s="1858"/>
      <c r="AN217" s="1858"/>
      <c r="AO217" s="1858"/>
      <c r="AP217" s="1858"/>
      <c r="AQ217" s="1859"/>
      <c r="AR217" s="1859"/>
      <c r="AS217" s="1859"/>
      <c r="AT217" s="1859"/>
    </row>
    <row r="218" spans="1:46" s="1775" customFormat="1" ht="12" customHeight="1" x14ac:dyDescent="0.2">
      <c r="A218" s="1770" t="s">
        <v>459</v>
      </c>
      <c r="B218" s="1770" t="s">
        <v>1708</v>
      </c>
      <c r="C218" s="541" t="s">
        <v>1709</v>
      </c>
      <c r="D218" s="1770" t="s">
        <v>1730</v>
      </c>
      <c r="E218" s="1952">
        <v>15600</v>
      </c>
      <c r="F218" s="1771" t="s">
        <v>2264</v>
      </c>
      <c r="G218" s="1770" t="s">
        <v>2265</v>
      </c>
      <c r="H218" s="1770"/>
      <c r="I218" s="1770"/>
      <c r="J218" s="1771"/>
      <c r="K218" s="1771">
        <v>0</v>
      </c>
      <c r="L218" s="1772">
        <v>5</v>
      </c>
      <c r="M218" s="1773">
        <f t="shared" si="6"/>
        <v>78000</v>
      </c>
      <c r="N218" s="1771">
        <v>0</v>
      </c>
      <c r="O218" s="1772">
        <v>0</v>
      </c>
      <c r="P218" s="1773">
        <f t="shared" si="7"/>
        <v>0</v>
      </c>
      <c r="Q218" s="1774"/>
      <c r="R218" s="1774"/>
      <c r="S218" s="1774"/>
      <c r="T218" s="1774"/>
      <c r="U218" s="1774"/>
      <c r="V218" s="1774"/>
      <c r="W218" s="1774"/>
      <c r="X218" s="1774"/>
      <c r="Y218" s="1774"/>
      <c r="Z218" s="1774"/>
      <c r="AA218" s="1774"/>
      <c r="AB218" s="1774"/>
      <c r="AC218" s="1774"/>
      <c r="AD218" s="1856"/>
      <c r="AE218" s="1857"/>
      <c r="AF218" s="1858"/>
      <c r="AG218" s="1858"/>
      <c r="AH218" s="1858"/>
      <c r="AI218" s="1859"/>
      <c r="AJ218" s="1859"/>
      <c r="AK218" s="1859"/>
      <c r="AL218" s="1859"/>
      <c r="AM218" s="1858"/>
      <c r="AN218" s="1858"/>
      <c r="AO218" s="1858"/>
      <c r="AP218" s="1858"/>
      <c r="AQ218" s="1859"/>
      <c r="AR218" s="1859"/>
      <c r="AS218" s="1859"/>
      <c r="AT218" s="1859"/>
    </row>
    <row r="219" spans="1:46" s="1775" customFormat="1" ht="12" customHeight="1" x14ac:dyDescent="0.2">
      <c r="A219" s="1770" t="s">
        <v>459</v>
      </c>
      <c r="B219" s="1770" t="s">
        <v>1708</v>
      </c>
      <c r="C219" s="541" t="s">
        <v>1709</v>
      </c>
      <c r="D219" s="1770" t="s">
        <v>2266</v>
      </c>
      <c r="E219" s="1952">
        <v>10000</v>
      </c>
      <c r="F219" s="1771" t="s">
        <v>2267</v>
      </c>
      <c r="G219" s="1770" t="s">
        <v>2268</v>
      </c>
      <c r="H219" s="1770"/>
      <c r="I219" s="1770"/>
      <c r="J219" s="1771"/>
      <c r="K219" s="1771">
        <v>9</v>
      </c>
      <c r="L219" s="1772">
        <v>12</v>
      </c>
      <c r="M219" s="1773">
        <f t="shared" si="6"/>
        <v>120000</v>
      </c>
      <c r="N219" s="1771">
        <v>3</v>
      </c>
      <c r="O219" s="1772">
        <v>6</v>
      </c>
      <c r="P219" s="1773">
        <f t="shared" si="7"/>
        <v>60000</v>
      </c>
      <c r="Q219" s="1774"/>
      <c r="R219" s="1774"/>
      <c r="S219" s="1774"/>
      <c r="T219" s="1774"/>
      <c r="U219" s="1774"/>
      <c r="V219" s="1774"/>
      <c r="W219" s="1774"/>
      <c r="X219" s="1774"/>
      <c r="Y219" s="1774"/>
      <c r="Z219" s="1774"/>
      <c r="AA219" s="1774"/>
      <c r="AB219" s="1774"/>
      <c r="AC219" s="1774"/>
      <c r="AD219" s="1856"/>
      <c r="AE219" s="1857"/>
      <c r="AF219" s="1858"/>
      <c r="AG219" s="1858"/>
      <c r="AH219" s="1858"/>
      <c r="AI219" s="1859"/>
      <c r="AJ219" s="1859"/>
      <c r="AK219" s="1859"/>
      <c r="AL219" s="1859"/>
      <c r="AM219" s="1858"/>
      <c r="AN219" s="1858"/>
      <c r="AO219" s="1858"/>
      <c r="AP219" s="1858"/>
      <c r="AQ219" s="1859"/>
      <c r="AR219" s="1859"/>
      <c r="AS219" s="1859"/>
      <c r="AT219" s="1859"/>
    </row>
    <row r="220" spans="1:46" s="1775" customFormat="1" ht="12" customHeight="1" x14ac:dyDescent="0.2">
      <c r="A220" s="1770" t="s">
        <v>459</v>
      </c>
      <c r="B220" s="1770" t="s">
        <v>1708</v>
      </c>
      <c r="C220" s="541" t="s">
        <v>1709</v>
      </c>
      <c r="D220" s="1770" t="s">
        <v>1836</v>
      </c>
      <c r="E220" s="1952">
        <v>3500</v>
      </c>
      <c r="F220" s="1771" t="s">
        <v>2269</v>
      </c>
      <c r="G220" s="1770" t="s">
        <v>2270</v>
      </c>
      <c r="H220" s="1770"/>
      <c r="I220" s="1770"/>
      <c r="J220" s="1771"/>
      <c r="K220" s="1771">
        <v>1</v>
      </c>
      <c r="L220" s="1772">
        <v>1</v>
      </c>
      <c r="M220" s="1773">
        <f t="shared" si="6"/>
        <v>3500</v>
      </c>
      <c r="N220" s="1771">
        <v>2</v>
      </c>
      <c r="O220" s="1772">
        <v>6</v>
      </c>
      <c r="P220" s="1773">
        <f t="shared" si="7"/>
        <v>21000</v>
      </c>
      <c r="Q220" s="1774"/>
      <c r="R220" s="1774"/>
      <c r="S220" s="1774"/>
      <c r="T220" s="1774"/>
      <c r="U220" s="1774"/>
      <c r="V220" s="1774"/>
      <c r="W220" s="1774"/>
      <c r="X220" s="1774"/>
      <c r="Y220" s="1774"/>
      <c r="Z220" s="1774"/>
      <c r="AA220" s="1774"/>
      <c r="AB220" s="1774"/>
      <c r="AC220" s="1774"/>
      <c r="AD220" s="1856"/>
      <c r="AE220" s="1857"/>
      <c r="AF220" s="1858"/>
      <c r="AG220" s="1858"/>
      <c r="AH220" s="1858"/>
      <c r="AI220" s="1859"/>
      <c r="AJ220" s="1859"/>
      <c r="AK220" s="1859"/>
      <c r="AL220" s="1859"/>
      <c r="AM220" s="1858"/>
      <c r="AN220" s="1858"/>
      <c r="AO220" s="1858"/>
      <c r="AP220" s="1858"/>
      <c r="AQ220" s="1859"/>
      <c r="AR220" s="1859"/>
      <c r="AS220" s="1859"/>
      <c r="AT220" s="1859"/>
    </row>
    <row r="221" spans="1:46" s="1775" customFormat="1" ht="12" customHeight="1" x14ac:dyDescent="0.2">
      <c r="A221" s="1770" t="s">
        <v>459</v>
      </c>
      <c r="B221" s="1770" t="s">
        <v>1708</v>
      </c>
      <c r="C221" s="541" t="s">
        <v>1709</v>
      </c>
      <c r="D221" s="1770" t="s">
        <v>1923</v>
      </c>
      <c r="E221" s="1952">
        <v>3500</v>
      </c>
      <c r="F221" s="1771" t="s">
        <v>2271</v>
      </c>
      <c r="G221" s="1770" t="s">
        <v>2272</v>
      </c>
      <c r="H221" s="1770" t="s">
        <v>1919</v>
      </c>
      <c r="I221" s="1770" t="s">
        <v>1795</v>
      </c>
      <c r="J221" s="1771" t="s">
        <v>1813</v>
      </c>
      <c r="K221" s="1771">
        <v>1</v>
      </c>
      <c r="L221" s="1772">
        <v>3</v>
      </c>
      <c r="M221" s="1773">
        <f t="shared" si="6"/>
        <v>10500</v>
      </c>
      <c r="N221" s="1771">
        <v>2</v>
      </c>
      <c r="O221" s="1772">
        <v>6</v>
      </c>
      <c r="P221" s="1773">
        <f t="shared" si="7"/>
        <v>21000</v>
      </c>
      <c r="Q221" s="1774"/>
      <c r="R221" s="1774"/>
      <c r="S221" s="1774"/>
      <c r="T221" s="1774"/>
      <c r="U221" s="1774"/>
      <c r="V221" s="1774"/>
      <c r="W221" s="1774"/>
      <c r="X221" s="1774"/>
      <c r="Y221" s="1774"/>
      <c r="Z221" s="1774"/>
      <c r="AA221" s="1774"/>
      <c r="AB221" s="1774"/>
      <c r="AC221" s="1774"/>
      <c r="AD221" s="1856"/>
      <c r="AE221" s="1857"/>
      <c r="AF221" s="1858"/>
      <c r="AG221" s="1858"/>
      <c r="AH221" s="1858"/>
      <c r="AI221" s="1859"/>
      <c r="AJ221" s="1859"/>
      <c r="AK221" s="1859"/>
      <c r="AL221" s="1859"/>
      <c r="AM221" s="1858"/>
      <c r="AN221" s="1858"/>
      <c r="AO221" s="1858"/>
      <c r="AP221" s="1858"/>
      <c r="AQ221" s="1859"/>
      <c r="AR221" s="1859"/>
      <c r="AS221" s="1859"/>
      <c r="AT221" s="1859"/>
    </row>
    <row r="222" spans="1:46" s="1775" customFormat="1" ht="12" customHeight="1" x14ac:dyDescent="0.2">
      <c r="A222" s="1770" t="s">
        <v>459</v>
      </c>
      <c r="B222" s="1770" t="s">
        <v>1708</v>
      </c>
      <c r="C222" s="541" t="s">
        <v>1709</v>
      </c>
      <c r="D222" s="1770" t="s">
        <v>1836</v>
      </c>
      <c r="E222" s="1952">
        <v>2500</v>
      </c>
      <c r="F222" s="1771" t="s">
        <v>2271</v>
      </c>
      <c r="G222" s="1770" t="s">
        <v>2272</v>
      </c>
      <c r="H222" s="1770" t="s">
        <v>1919</v>
      </c>
      <c r="I222" s="1770" t="s">
        <v>1795</v>
      </c>
      <c r="J222" s="1771" t="s">
        <v>1813</v>
      </c>
      <c r="K222" s="1771">
        <v>4</v>
      </c>
      <c r="L222" s="1772">
        <v>10</v>
      </c>
      <c r="M222" s="1773">
        <f t="shared" si="6"/>
        <v>25000</v>
      </c>
      <c r="N222" s="1771">
        <v>0</v>
      </c>
      <c r="O222" s="1772">
        <v>0</v>
      </c>
      <c r="P222" s="1773">
        <f t="shared" si="7"/>
        <v>0</v>
      </c>
      <c r="Q222" s="1774"/>
      <c r="R222" s="1774"/>
      <c r="S222" s="1774"/>
      <c r="T222" s="1774"/>
      <c r="U222" s="1774"/>
      <c r="V222" s="1774"/>
      <c r="W222" s="1774"/>
      <c r="X222" s="1774"/>
      <c r="Y222" s="1774"/>
      <c r="Z222" s="1774"/>
      <c r="AA222" s="1774"/>
      <c r="AB222" s="1774"/>
      <c r="AC222" s="1774"/>
      <c r="AD222" s="1856"/>
      <c r="AE222" s="1857"/>
      <c r="AF222" s="1858"/>
      <c r="AG222" s="1858"/>
      <c r="AH222" s="1858"/>
      <c r="AI222" s="1859"/>
      <c r="AJ222" s="1859"/>
      <c r="AK222" s="1859"/>
      <c r="AL222" s="1859"/>
      <c r="AM222" s="1858"/>
      <c r="AN222" s="1858"/>
      <c r="AO222" s="1858"/>
      <c r="AP222" s="1858"/>
      <c r="AQ222" s="1859"/>
      <c r="AR222" s="1859"/>
      <c r="AS222" s="1859"/>
      <c r="AT222" s="1859"/>
    </row>
    <row r="223" spans="1:46" s="1775" customFormat="1" ht="12" customHeight="1" x14ac:dyDescent="0.2">
      <c r="A223" s="1770" t="s">
        <v>459</v>
      </c>
      <c r="B223" s="1770" t="s">
        <v>1708</v>
      </c>
      <c r="C223" s="541" t="s">
        <v>1709</v>
      </c>
      <c r="D223" s="1770" t="s">
        <v>1733</v>
      </c>
      <c r="E223" s="1952">
        <v>3500</v>
      </c>
      <c r="F223" s="1771" t="s">
        <v>2273</v>
      </c>
      <c r="G223" s="1770" t="s">
        <v>2274</v>
      </c>
      <c r="H223" s="1770"/>
      <c r="I223" s="1770"/>
      <c r="J223" s="1771"/>
      <c r="K223" s="1771">
        <v>2</v>
      </c>
      <c r="L223" s="1772">
        <v>4</v>
      </c>
      <c r="M223" s="1773">
        <f t="shared" si="6"/>
        <v>14000</v>
      </c>
      <c r="N223" s="1771">
        <v>0</v>
      </c>
      <c r="O223" s="1772">
        <v>0</v>
      </c>
      <c r="P223" s="1773">
        <f t="shared" si="7"/>
        <v>0</v>
      </c>
      <c r="Q223" s="1774"/>
      <c r="R223" s="1774"/>
      <c r="S223" s="1774"/>
      <c r="T223" s="1774"/>
      <c r="U223" s="1774"/>
      <c r="V223" s="1774"/>
      <c r="W223" s="1774"/>
      <c r="X223" s="1774"/>
      <c r="Y223" s="1774"/>
      <c r="Z223" s="1774"/>
      <c r="AA223" s="1774"/>
      <c r="AB223" s="1774"/>
      <c r="AC223" s="1774"/>
      <c r="AD223" s="1856"/>
      <c r="AE223" s="1857"/>
      <c r="AF223" s="1858"/>
      <c r="AG223" s="1858"/>
      <c r="AH223" s="1858"/>
      <c r="AI223" s="1859"/>
      <c r="AJ223" s="1859"/>
      <c r="AK223" s="1859"/>
      <c r="AL223" s="1859"/>
      <c r="AM223" s="1858"/>
      <c r="AN223" s="1858"/>
      <c r="AO223" s="1858"/>
      <c r="AP223" s="1858"/>
      <c r="AQ223" s="1859"/>
      <c r="AR223" s="1859"/>
      <c r="AS223" s="1859"/>
      <c r="AT223" s="1859"/>
    </row>
    <row r="224" spans="1:46" s="1775" customFormat="1" ht="12" customHeight="1" x14ac:dyDescent="0.2">
      <c r="A224" s="1770" t="s">
        <v>459</v>
      </c>
      <c r="B224" s="1770" t="s">
        <v>1708</v>
      </c>
      <c r="C224" s="541" t="s">
        <v>1709</v>
      </c>
      <c r="D224" s="1770" t="s">
        <v>1736</v>
      </c>
      <c r="E224" s="1952">
        <v>2500</v>
      </c>
      <c r="F224" s="1771" t="s">
        <v>2275</v>
      </c>
      <c r="G224" s="1770" t="s">
        <v>2276</v>
      </c>
      <c r="H224" s="1770"/>
      <c r="I224" s="1770"/>
      <c r="J224" s="1771"/>
      <c r="K224" s="1771">
        <v>2</v>
      </c>
      <c r="L224" s="1772">
        <v>12</v>
      </c>
      <c r="M224" s="1773">
        <f t="shared" si="6"/>
        <v>30000</v>
      </c>
      <c r="N224" s="1771">
        <v>0</v>
      </c>
      <c r="O224" s="1772">
        <v>0</v>
      </c>
      <c r="P224" s="1773">
        <f t="shared" si="7"/>
        <v>0</v>
      </c>
      <c r="Q224" s="1774"/>
      <c r="R224" s="1774"/>
      <c r="S224" s="1774"/>
      <c r="T224" s="1774"/>
      <c r="U224" s="1774"/>
      <c r="V224" s="1774"/>
      <c r="W224" s="1774"/>
      <c r="X224" s="1774"/>
      <c r="Y224" s="1774"/>
      <c r="Z224" s="1774"/>
      <c r="AA224" s="1774"/>
      <c r="AB224" s="1774"/>
      <c r="AC224" s="1774"/>
      <c r="AD224" s="1856"/>
      <c r="AE224" s="1857"/>
      <c r="AF224" s="1858"/>
      <c r="AG224" s="1858"/>
      <c r="AH224" s="1858"/>
      <c r="AI224" s="1859"/>
      <c r="AJ224" s="1859"/>
      <c r="AK224" s="1859"/>
      <c r="AL224" s="1859"/>
      <c r="AM224" s="1858"/>
      <c r="AN224" s="1858"/>
      <c r="AO224" s="1858"/>
      <c r="AP224" s="1858"/>
      <c r="AQ224" s="1859"/>
      <c r="AR224" s="1859"/>
      <c r="AS224" s="1859"/>
      <c r="AT224" s="1859"/>
    </row>
    <row r="225" spans="1:46" s="1775" customFormat="1" ht="12" customHeight="1" x14ac:dyDescent="0.2">
      <c r="A225" s="1770" t="s">
        <v>459</v>
      </c>
      <c r="B225" s="1770" t="s">
        <v>1708</v>
      </c>
      <c r="C225" s="541" t="s">
        <v>1709</v>
      </c>
      <c r="D225" s="1770" t="s">
        <v>2038</v>
      </c>
      <c r="E225" s="1952">
        <v>12000</v>
      </c>
      <c r="F225" s="1771" t="s">
        <v>2277</v>
      </c>
      <c r="G225" s="1770" t="s">
        <v>2278</v>
      </c>
      <c r="H225" s="1770" t="s">
        <v>2196</v>
      </c>
      <c r="I225" s="1770" t="s">
        <v>1723</v>
      </c>
      <c r="J225" s="1771" t="s">
        <v>1715</v>
      </c>
      <c r="K225" s="1771">
        <v>2</v>
      </c>
      <c r="L225" s="1772">
        <v>9</v>
      </c>
      <c r="M225" s="1773">
        <f t="shared" si="6"/>
        <v>108000</v>
      </c>
      <c r="N225" s="1771">
        <v>2</v>
      </c>
      <c r="O225" s="1772">
        <v>6</v>
      </c>
      <c r="P225" s="1773">
        <f t="shared" si="7"/>
        <v>72000</v>
      </c>
      <c r="Q225" s="1774"/>
      <c r="R225" s="1774"/>
      <c r="S225" s="1774"/>
      <c r="T225" s="1774"/>
      <c r="U225" s="1774"/>
      <c r="V225" s="1774"/>
      <c r="W225" s="1774"/>
      <c r="X225" s="1774"/>
      <c r="Y225" s="1774"/>
      <c r="Z225" s="1774"/>
      <c r="AA225" s="1774"/>
      <c r="AB225" s="1774"/>
      <c r="AC225" s="1774"/>
      <c r="AD225" s="1856"/>
      <c r="AE225" s="1857"/>
      <c r="AF225" s="1858"/>
      <c r="AG225" s="1858"/>
      <c r="AH225" s="1858"/>
      <c r="AI225" s="1859"/>
      <c r="AJ225" s="1859"/>
      <c r="AK225" s="1859"/>
      <c r="AL225" s="1859"/>
      <c r="AM225" s="1858"/>
      <c r="AN225" s="1858"/>
      <c r="AO225" s="1858"/>
      <c r="AP225" s="1858"/>
      <c r="AQ225" s="1859"/>
      <c r="AR225" s="1859"/>
      <c r="AS225" s="1859"/>
      <c r="AT225" s="1859"/>
    </row>
    <row r="226" spans="1:46" s="1775" customFormat="1" ht="12" customHeight="1" x14ac:dyDescent="0.2">
      <c r="A226" s="1770" t="s">
        <v>459</v>
      </c>
      <c r="B226" s="1770" t="s">
        <v>1708</v>
      </c>
      <c r="C226" s="541" t="s">
        <v>1709</v>
      </c>
      <c r="D226" s="1770" t="s">
        <v>2279</v>
      </c>
      <c r="E226" s="1952">
        <v>6000</v>
      </c>
      <c r="F226" s="1771" t="s">
        <v>2280</v>
      </c>
      <c r="G226" s="1770" t="s">
        <v>2281</v>
      </c>
      <c r="H226" s="1770"/>
      <c r="I226" s="1770"/>
      <c r="J226" s="1771"/>
      <c r="K226" s="1771">
        <v>1</v>
      </c>
      <c r="L226" s="1772">
        <v>1</v>
      </c>
      <c r="M226" s="1773">
        <f t="shared" si="6"/>
        <v>6000</v>
      </c>
      <c r="N226" s="1771">
        <v>2</v>
      </c>
      <c r="O226" s="1772">
        <v>6</v>
      </c>
      <c r="P226" s="1773">
        <f t="shared" si="7"/>
        <v>36000</v>
      </c>
      <c r="Q226" s="1774"/>
      <c r="R226" s="1774"/>
      <c r="S226" s="1774"/>
      <c r="T226" s="1774"/>
      <c r="U226" s="1774"/>
      <c r="V226" s="1774"/>
      <c r="W226" s="1774"/>
      <c r="X226" s="1774"/>
      <c r="Y226" s="1774"/>
      <c r="Z226" s="1774"/>
      <c r="AA226" s="1774"/>
      <c r="AB226" s="1774"/>
      <c r="AC226" s="1774"/>
      <c r="AD226" s="1856"/>
      <c r="AE226" s="1857"/>
      <c r="AF226" s="1858"/>
      <c r="AG226" s="1858"/>
      <c r="AH226" s="1858"/>
      <c r="AI226" s="1859"/>
      <c r="AJ226" s="1859"/>
      <c r="AK226" s="1859"/>
      <c r="AL226" s="1859"/>
      <c r="AM226" s="1858"/>
      <c r="AN226" s="1858"/>
      <c r="AO226" s="1858"/>
      <c r="AP226" s="1858"/>
      <c r="AQ226" s="1859"/>
      <c r="AR226" s="1859"/>
      <c r="AS226" s="1859"/>
      <c r="AT226" s="1859"/>
    </row>
    <row r="227" spans="1:46" s="1775" customFormat="1" ht="12" customHeight="1" x14ac:dyDescent="0.2">
      <c r="A227" s="1770" t="s">
        <v>459</v>
      </c>
      <c r="B227" s="1770" t="s">
        <v>1708</v>
      </c>
      <c r="C227" s="541" t="s">
        <v>1709</v>
      </c>
      <c r="D227" s="1770" t="s">
        <v>2282</v>
      </c>
      <c r="E227" s="1952">
        <v>9000</v>
      </c>
      <c r="F227" s="1771" t="s">
        <v>2283</v>
      </c>
      <c r="G227" s="1770" t="s">
        <v>2284</v>
      </c>
      <c r="H227" s="1770" t="s">
        <v>1713</v>
      </c>
      <c r="I227" s="1770" t="s">
        <v>1714</v>
      </c>
      <c r="J227" s="1771" t="s">
        <v>1715</v>
      </c>
      <c r="K227" s="1771">
        <v>1</v>
      </c>
      <c r="L227" s="1772">
        <v>3</v>
      </c>
      <c r="M227" s="1773">
        <f t="shared" si="6"/>
        <v>27000</v>
      </c>
      <c r="N227" s="1771">
        <v>3</v>
      </c>
      <c r="O227" s="1772">
        <v>6</v>
      </c>
      <c r="P227" s="1773">
        <f t="shared" si="7"/>
        <v>54000</v>
      </c>
      <c r="Q227" s="1774"/>
      <c r="R227" s="1774"/>
      <c r="S227" s="1774"/>
      <c r="T227" s="1774"/>
      <c r="U227" s="1774"/>
      <c r="V227" s="1774"/>
      <c r="W227" s="1774"/>
      <c r="X227" s="1774"/>
      <c r="Y227" s="1774"/>
      <c r="Z227" s="1774"/>
      <c r="AA227" s="1774"/>
      <c r="AB227" s="1774"/>
      <c r="AC227" s="1774"/>
      <c r="AD227" s="1856"/>
      <c r="AE227" s="1857"/>
      <c r="AF227" s="1858"/>
      <c r="AG227" s="1858"/>
      <c r="AH227" s="1858"/>
      <c r="AI227" s="1859"/>
      <c r="AJ227" s="1859"/>
      <c r="AK227" s="1859"/>
      <c r="AL227" s="1859"/>
      <c r="AM227" s="1858"/>
      <c r="AN227" s="1858"/>
      <c r="AO227" s="1858"/>
      <c r="AP227" s="1858"/>
      <c r="AQ227" s="1859"/>
      <c r="AR227" s="1859"/>
      <c r="AS227" s="1859"/>
      <c r="AT227" s="1859"/>
    </row>
    <row r="228" spans="1:46" s="1775" customFormat="1" ht="12" customHeight="1" x14ac:dyDescent="0.2">
      <c r="A228" s="1770" t="s">
        <v>459</v>
      </c>
      <c r="B228" s="1770" t="s">
        <v>1708</v>
      </c>
      <c r="C228" s="541" t="s">
        <v>1709</v>
      </c>
      <c r="D228" s="1770" t="s">
        <v>1912</v>
      </c>
      <c r="E228" s="1952">
        <v>2000</v>
      </c>
      <c r="F228" s="1771" t="s">
        <v>2285</v>
      </c>
      <c r="G228" s="1770" t="s">
        <v>2286</v>
      </c>
      <c r="H228" s="1770"/>
      <c r="I228" s="1770"/>
      <c r="J228" s="1771"/>
      <c r="K228" s="1771">
        <v>4</v>
      </c>
      <c r="L228" s="1772">
        <v>9</v>
      </c>
      <c r="M228" s="1773">
        <f t="shared" si="6"/>
        <v>18000</v>
      </c>
      <c r="N228" s="1771">
        <v>0</v>
      </c>
      <c r="O228" s="1772">
        <v>0</v>
      </c>
      <c r="P228" s="1773">
        <f t="shared" si="7"/>
        <v>0</v>
      </c>
      <c r="Q228" s="1774"/>
      <c r="R228" s="1774"/>
      <c r="S228" s="1774"/>
      <c r="T228" s="1774"/>
      <c r="U228" s="1774"/>
      <c r="V228" s="1774"/>
      <c r="W228" s="1774"/>
      <c r="X228" s="1774"/>
      <c r="Y228" s="1774"/>
      <c r="Z228" s="1774"/>
      <c r="AA228" s="1774"/>
      <c r="AB228" s="1774"/>
      <c r="AC228" s="1774"/>
      <c r="AD228" s="1856"/>
      <c r="AE228" s="1857"/>
      <c r="AF228" s="1858"/>
      <c r="AG228" s="1858"/>
      <c r="AH228" s="1858"/>
      <c r="AI228" s="1859"/>
      <c r="AJ228" s="1859"/>
      <c r="AK228" s="1859"/>
      <c r="AL228" s="1859"/>
      <c r="AM228" s="1858"/>
      <c r="AN228" s="1858"/>
      <c r="AO228" s="1858"/>
      <c r="AP228" s="1858"/>
      <c r="AQ228" s="1859"/>
      <c r="AR228" s="1859"/>
      <c r="AS228" s="1859"/>
      <c r="AT228" s="1859"/>
    </row>
    <row r="229" spans="1:46" s="1775" customFormat="1" ht="12" customHeight="1" x14ac:dyDescent="0.2">
      <c r="A229" s="1770" t="s">
        <v>459</v>
      </c>
      <c r="B229" s="1770" t="s">
        <v>1708</v>
      </c>
      <c r="C229" s="541" t="s">
        <v>1709</v>
      </c>
      <c r="D229" s="1770" t="s">
        <v>2287</v>
      </c>
      <c r="E229" s="1952">
        <v>7000</v>
      </c>
      <c r="F229" s="1771" t="s">
        <v>2288</v>
      </c>
      <c r="G229" s="1770" t="s">
        <v>2289</v>
      </c>
      <c r="H229" s="1770"/>
      <c r="I229" s="1770"/>
      <c r="J229" s="1771"/>
      <c r="K229" s="1771">
        <v>1</v>
      </c>
      <c r="L229" s="1772">
        <v>1</v>
      </c>
      <c r="M229" s="1773">
        <f t="shared" si="6"/>
        <v>7000</v>
      </c>
      <c r="N229" s="1771">
        <v>0</v>
      </c>
      <c r="O229" s="1772">
        <v>0</v>
      </c>
      <c r="P229" s="1773">
        <f t="shared" si="7"/>
        <v>0</v>
      </c>
      <c r="Q229" s="1774"/>
      <c r="R229" s="1774"/>
      <c r="S229" s="1774"/>
      <c r="T229" s="1774"/>
      <c r="U229" s="1774"/>
      <c r="V229" s="1774"/>
      <c r="W229" s="1774"/>
      <c r="X229" s="1774"/>
      <c r="Y229" s="1774"/>
      <c r="Z229" s="1774"/>
      <c r="AA229" s="1774"/>
      <c r="AB229" s="1774"/>
      <c r="AC229" s="1774"/>
      <c r="AD229" s="1856"/>
      <c r="AE229" s="1857"/>
      <c r="AF229" s="1858"/>
      <c r="AG229" s="1858"/>
      <c r="AH229" s="1858"/>
      <c r="AI229" s="1859"/>
      <c r="AJ229" s="1859"/>
      <c r="AK229" s="1859"/>
      <c r="AL229" s="1859"/>
      <c r="AM229" s="1858"/>
      <c r="AN229" s="1858"/>
      <c r="AO229" s="1858"/>
      <c r="AP229" s="1858"/>
      <c r="AQ229" s="1859"/>
      <c r="AR229" s="1859"/>
      <c r="AS229" s="1859"/>
      <c r="AT229" s="1859"/>
    </row>
    <row r="230" spans="1:46" s="1775" customFormat="1" ht="12" customHeight="1" x14ac:dyDescent="0.2">
      <c r="A230" s="1770" t="s">
        <v>459</v>
      </c>
      <c r="B230" s="1770" t="s">
        <v>1708</v>
      </c>
      <c r="C230" s="541" t="s">
        <v>1709</v>
      </c>
      <c r="D230" s="1770" t="s">
        <v>1757</v>
      </c>
      <c r="E230" s="1952">
        <v>10000</v>
      </c>
      <c r="F230" s="1771" t="s">
        <v>2290</v>
      </c>
      <c r="G230" s="1770" t="s">
        <v>2291</v>
      </c>
      <c r="H230" s="1770"/>
      <c r="I230" s="1770"/>
      <c r="J230" s="1771"/>
      <c r="K230" s="1771">
        <v>1</v>
      </c>
      <c r="L230" s="1772">
        <v>12</v>
      </c>
      <c r="M230" s="1773">
        <f t="shared" si="6"/>
        <v>120000</v>
      </c>
      <c r="N230" s="1771">
        <v>0</v>
      </c>
      <c r="O230" s="1772">
        <v>0</v>
      </c>
      <c r="P230" s="1773">
        <f t="shared" si="7"/>
        <v>0</v>
      </c>
      <c r="Q230" s="1774"/>
      <c r="R230" s="1774"/>
      <c r="S230" s="1774"/>
      <c r="T230" s="1774"/>
      <c r="U230" s="1774"/>
      <c r="V230" s="1774"/>
      <c r="W230" s="1774"/>
      <c r="X230" s="1774"/>
      <c r="Y230" s="1774"/>
      <c r="Z230" s="1774"/>
      <c r="AA230" s="1774"/>
      <c r="AB230" s="1774"/>
      <c r="AC230" s="1774"/>
      <c r="AD230" s="1856"/>
      <c r="AE230" s="1857"/>
      <c r="AF230" s="1858"/>
      <c r="AG230" s="1858"/>
      <c r="AH230" s="1858"/>
      <c r="AI230" s="1859"/>
      <c r="AJ230" s="1859"/>
      <c r="AK230" s="1859"/>
      <c r="AL230" s="1859"/>
      <c r="AM230" s="1858"/>
      <c r="AN230" s="1858"/>
      <c r="AO230" s="1858"/>
      <c r="AP230" s="1858"/>
      <c r="AQ230" s="1859"/>
      <c r="AR230" s="1859"/>
      <c r="AS230" s="1859"/>
      <c r="AT230" s="1859"/>
    </row>
    <row r="231" spans="1:46" s="1775" customFormat="1" ht="12" customHeight="1" x14ac:dyDescent="0.2">
      <c r="A231" s="1770" t="s">
        <v>459</v>
      </c>
      <c r="B231" s="1770" t="s">
        <v>1708</v>
      </c>
      <c r="C231" s="541" t="s">
        <v>1709</v>
      </c>
      <c r="D231" s="1770" t="s">
        <v>1733</v>
      </c>
      <c r="E231" s="1952">
        <v>3500</v>
      </c>
      <c r="F231" s="1771" t="s">
        <v>2292</v>
      </c>
      <c r="G231" s="1770" t="s">
        <v>2293</v>
      </c>
      <c r="H231" s="1770" t="s">
        <v>1713</v>
      </c>
      <c r="I231" s="1770" t="s">
        <v>1714</v>
      </c>
      <c r="J231" s="1771" t="s">
        <v>1715</v>
      </c>
      <c r="K231" s="1771">
        <v>7</v>
      </c>
      <c r="L231" s="1772">
        <v>12</v>
      </c>
      <c r="M231" s="1773">
        <f t="shared" si="6"/>
        <v>42000</v>
      </c>
      <c r="N231" s="1771">
        <v>5</v>
      </c>
      <c r="O231" s="1772">
        <v>6</v>
      </c>
      <c r="P231" s="1773">
        <f t="shared" si="7"/>
        <v>21000</v>
      </c>
      <c r="Q231" s="1774"/>
      <c r="R231" s="1774"/>
      <c r="S231" s="1774"/>
      <c r="T231" s="1774"/>
      <c r="U231" s="1774"/>
      <c r="V231" s="1774"/>
      <c r="W231" s="1774"/>
      <c r="X231" s="1774"/>
      <c r="Y231" s="1774"/>
      <c r="Z231" s="1774"/>
      <c r="AA231" s="1774"/>
      <c r="AB231" s="1774"/>
      <c r="AC231" s="1774"/>
      <c r="AD231" s="1856"/>
      <c r="AE231" s="1857"/>
      <c r="AF231" s="1858"/>
      <c r="AG231" s="1858"/>
      <c r="AH231" s="1858"/>
      <c r="AI231" s="1859"/>
      <c r="AJ231" s="1859"/>
      <c r="AK231" s="1859"/>
      <c r="AL231" s="1859"/>
      <c r="AM231" s="1858"/>
      <c r="AN231" s="1858"/>
      <c r="AO231" s="1858"/>
      <c r="AP231" s="1858"/>
      <c r="AQ231" s="1859"/>
      <c r="AR231" s="1859"/>
      <c r="AS231" s="1859"/>
      <c r="AT231" s="1859"/>
    </row>
    <row r="232" spans="1:46" s="1775" customFormat="1" ht="12" customHeight="1" x14ac:dyDescent="0.2">
      <c r="A232" s="1770" t="s">
        <v>459</v>
      </c>
      <c r="B232" s="1770" t="s">
        <v>1708</v>
      </c>
      <c r="C232" s="541" t="s">
        <v>1709</v>
      </c>
      <c r="D232" s="1770" t="s">
        <v>1836</v>
      </c>
      <c r="E232" s="1952">
        <v>2500</v>
      </c>
      <c r="F232" s="1771" t="s">
        <v>2294</v>
      </c>
      <c r="G232" s="1770" t="s">
        <v>2295</v>
      </c>
      <c r="H232" s="1770" t="s">
        <v>1919</v>
      </c>
      <c r="I232" s="1770" t="s">
        <v>1740</v>
      </c>
      <c r="J232" s="1771" t="s">
        <v>1715</v>
      </c>
      <c r="K232" s="1771">
        <v>5</v>
      </c>
      <c r="L232" s="1772">
        <v>12</v>
      </c>
      <c r="M232" s="1773">
        <f t="shared" si="6"/>
        <v>30000</v>
      </c>
      <c r="N232" s="1771">
        <v>5</v>
      </c>
      <c r="O232" s="1772">
        <v>6</v>
      </c>
      <c r="P232" s="1773">
        <f t="shared" si="7"/>
        <v>15000</v>
      </c>
      <c r="Q232" s="1774"/>
      <c r="R232" s="1774"/>
      <c r="S232" s="1774"/>
      <c r="T232" s="1774"/>
      <c r="U232" s="1774"/>
      <c r="V232" s="1774"/>
      <c r="W232" s="1774"/>
      <c r="X232" s="1774"/>
      <c r="Y232" s="1774"/>
      <c r="Z232" s="1774"/>
      <c r="AA232" s="1774"/>
      <c r="AB232" s="1774"/>
      <c r="AC232" s="1774"/>
      <c r="AD232" s="1856"/>
      <c r="AE232" s="1857"/>
      <c r="AF232" s="1858"/>
      <c r="AG232" s="1858"/>
      <c r="AH232" s="1858"/>
      <c r="AI232" s="1859"/>
      <c r="AJ232" s="1859"/>
      <c r="AK232" s="1859"/>
      <c r="AL232" s="1859"/>
      <c r="AM232" s="1858"/>
      <c r="AN232" s="1858"/>
      <c r="AO232" s="1858"/>
      <c r="AP232" s="1858"/>
      <c r="AQ232" s="1859"/>
      <c r="AR232" s="1859"/>
      <c r="AS232" s="1859"/>
      <c r="AT232" s="1859"/>
    </row>
    <row r="233" spans="1:46" s="1775" customFormat="1" ht="12" customHeight="1" x14ac:dyDescent="0.2">
      <c r="A233" s="1770" t="s">
        <v>459</v>
      </c>
      <c r="B233" s="1770" t="s">
        <v>1708</v>
      </c>
      <c r="C233" s="541" t="s">
        <v>1709</v>
      </c>
      <c r="D233" s="1770" t="s">
        <v>2296</v>
      </c>
      <c r="E233" s="1952">
        <v>7000</v>
      </c>
      <c r="F233" s="1771" t="s">
        <v>2297</v>
      </c>
      <c r="G233" s="1770" t="s">
        <v>2298</v>
      </c>
      <c r="H233" s="1770"/>
      <c r="I233" s="1770"/>
      <c r="J233" s="1771"/>
      <c r="K233" s="1771">
        <v>1</v>
      </c>
      <c r="L233" s="1772">
        <v>12</v>
      </c>
      <c r="M233" s="1773">
        <f t="shared" si="6"/>
        <v>84000</v>
      </c>
      <c r="N233" s="1771">
        <v>0</v>
      </c>
      <c r="O233" s="1772">
        <v>0</v>
      </c>
      <c r="P233" s="1773">
        <f t="shared" si="7"/>
        <v>0</v>
      </c>
      <c r="Q233" s="1774"/>
      <c r="R233" s="1774"/>
      <c r="S233" s="1774"/>
      <c r="T233" s="1774"/>
      <c r="U233" s="1774"/>
      <c r="V233" s="1774"/>
      <c r="W233" s="1774"/>
      <c r="X233" s="1774"/>
      <c r="Y233" s="1774"/>
      <c r="Z233" s="1774"/>
      <c r="AA233" s="1774"/>
      <c r="AB233" s="1774"/>
      <c r="AC233" s="1774"/>
      <c r="AD233" s="1856"/>
      <c r="AE233" s="1857"/>
      <c r="AF233" s="1858"/>
      <c r="AG233" s="1858"/>
      <c r="AH233" s="1858"/>
      <c r="AI233" s="1859"/>
      <c r="AJ233" s="1859"/>
      <c r="AK233" s="1859"/>
      <c r="AL233" s="1859"/>
      <c r="AM233" s="1858"/>
      <c r="AN233" s="1858"/>
      <c r="AO233" s="1858"/>
      <c r="AP233" s="1858"/>
      <c r="AQ233" s="1859"/>
      <c r="AR233" s="1859"/>
      <c r="AS233" s="1859"/>
      <c r="AT233" s="1859"/>
    </row>
    <row r="234" spans="1:46" s="1775" customFormat="1" ht="12" customHeight="1" x14ac:dyDescent="0.2">
      <c r="A234" s="1770" t="s">
        <v>459</v>
      </c>
      <c r="B234" s="1770" t="s">
        <v>1708</v>
      </c>
      <c r="C234" s="541" t="s">
        <v>1709</v>
      </c>
      <c r="D234" s="1770" t="s">
        <v>2299</v>
      </c>
      <c r="E234" s="1952">
        <v>3000</v>
      </c>
      <c r="F234" s="1771" t="s">
        <v>2300</v>
      </c>
      <c r="G234" s="1770" t="s">
        <v>2301</v>
      </c>
      <c r="H234" s="1770" t="s">
        <v>2045</v>
      </c>
      <c r="I234" s="1770" t="s">
        <v>1723</v>
      </c>
      <c r="J234" s="1771" t="s">
        <v>1829</v>
      </c>
      <c r="K234" s="1771">
        <v>3</v>
      </c>
      <c r="L234" s="1772">
        <v>11</v>
      </c>
      <c r="M234" s="1773">
        <f t="shared" si="6"/>
        <v>33000</v>
      </c>
      <c r="N234" s="1771">
        <v>2</v>
      </c>
      <c r="O234" s="1772">
        <v>6</v>
      </c>
      <c r="P234" s="1773">
        <f t="shared" si="7"/>
        <v>18000</v>
      </c>
      <c r="Q234" s="1774"/>
      <c r="R234" s="1774"/>
      <c r="S234" s="1774"/>
      <c r="T234" s="1774"/>
      <c r="U234" s="1774"/>
      <c r="V234" s="1774"/>
      <c r="W234" s="1774"/>
      <c r="X234" s="1774"/>
      <c r="Y234" s="1774"/>
      <c r="Z234" s="1774"/>
      <c r="AA234" s="1774"/>
      <c r="AB234" s="1774"/>
      <c r="AC234" s="1774"/>
      <c r="AD234" s="1856"/>
      <c r="AE234" s="1857"/>
      <c r="AF234" s="1858"/>
      <c r="AG234" s="1858"/>
      <c r="AH234" s="1858"/>
      <c r="AI234" s="1859"/>
      <c r="AJ234" s="1859"/>
      <c r="AK234" s="1859"/>
      <c r="AL234" s="1859"/>
      <c r="AM234" s="1858"/>
      <c r="AN234" s="1858"/>
      <c r="AO234" s="1858"/>
      <c r="AP234" s="1858"/>
      <c r="AQ234" s="1859"/>
      <c r="AR234" s="1859"/>
      <c r="AS234" s="1859"/>
      <c r="AT234" s="1859"/>
    </row>
    <row r="235" spans="1:46" s="1775" customFormat="1" ht="12" customHeight="1" x14ac:dyDescent="0.2">
      <c r="A235" s="1770" t="s">
        <v>459</v>
      </c>
      <c r="B235" s="1770" t="s">
        <v>1708</v>
      </c>
      <c r="C235" s="541" t="s">
        <v>1709</v>
      </c>
      <c r="D235" s="1770" t="s">
        <v>1774</v>
      </c>
      <c r="E235" s="1952">
        <v>15000</v>
      </c>
      <c r="F235" s="1771" t="s">
        <v>2302</v>
      </c>
      <c r="G235" s="1770" t="s">
        <v>2303</v>
      </c>
      <c r="H235" s="1770" t="s">
        <v>1773</v>
      </c>
      <c r="I235" s="1770" t="s">
        <v>1714</v>
      </c>
      <c r="J235" s="1771" t="s">
        <v>1715</v>
      </c>
      <c r="K235" s="1771">
        <v>0</v>
      </c>
      <c r="L235" s="1772">
        <v>8</v>
      </c>
      <c r="M235" s="1773">
        <f t="shared" si="6"/>
        <v>120000</v>
      </c>
      <c r="N235" s="1771">
        <v>0</v>
      </c>
      <c r="O235" s="1772">
        <v>6</v>
      </c>
      <c r="P235" s="1773">
        <f t="shared" si="7"/>
        <v>90000</v>
      </c>
      <c r="Q235" s="1774"/>
      <c r="R235" s="1774"/>
      <c r="S235" s="1774"/>
      <c r="T235" s="1774"/>
      <c r="U235" s="1774"/>
      <c r="V235" s="1774"/>
      <c r="W235" s="1774"/>
      <c r="X235" s="1774"/>
      <c r="Y235" s="1774"/>
      <c r="Z235" s="1774"/>
      <c r="AA235" s="1774"/>
      <c r="AB235" s="1774"/>
      <c r="AC235" s="1774"/>
      <c r="AD235" s="1856"/>
      <c r="AE235" s="1857"/>
      <c r="AF235" s="1858"/>
      <c r="AG235" s="1858"/>
      <c r="AH235" s="1858"/>
      <c r="AI235" s="1859"/>
      <c r="AJ235" s="1859"/>
      <c r="AK235" s="1859"/>
      <c r="AL235" s="1859"/>
      <c r="AM235" s="1858"/>
      <c r="AN235" s="1858"/>
      <c r="AO235" s="1858"/>
      <c r="AP235" s="1858"/>
      <c r="AQ235" s="1859"/>
      <c r="AR235" s="1859"/>
      <c r="AS235" s="1859"/>
      <c r="AT235" s="1859"/>
    </row>
    <row r="236" spans="1:46" s="1775" customFormat="1" ht="12" customHeight="1" x14ac:dyDescent="0.2">
      <c r="A236" s="1770" t="s">
        <v>459</v>
      </c>
      <c r="B236" s="1770" t="s">
        <v>1708</v>
      </c>
      <c r="C236" s="541" t="s">
        <v>1709</v>
      </c>
      <c r="D236" s="1770" t="s">
        <v>2304</v>
      </c>
      <c r="E236" s="1952">
        <v>12500</v>
      </c>
      <c r="F236" s="1771" t="s">
        <v>2305</v>
      </c>
      <c r="G236" s="1770" t="s">
        <v>2306</v>
      </c>
      <c r="H236" s="1770"/>
      <c r="I236" s="1770"/>
      <c r="J236" s="1771"/>
      <c r="K236" s="1771">
        <v>1</v>
      </c>
      <c r="L236" s="1772">
        <v>1</v>
      </c>
      <c r="M236" s="1773">
        <f t="shared" si="6"/>
        <v>12500</v>
      </c>
      <c r="N236" s="1771">
        <v>0</v>
      </c>
      <c r="O236" s="1772">
        <v>0</v>
      </c>
      <c r="P236" s="1773">
        <f t="shared" si="7"/>
        <v>0</v>
      </c>
      <c r="Q236" s="1774"/>
      <c r="R236" s="1774"/>
      <c r="S236" s="1774"/>
      <c r="T236" s="1774"/>
      <c r="U236" s="1774"/>
      <c r="V236" s="1774"/>
      <c r="W236" s="1774"/>
      <c r="X236" s="1774"/>
      <c r="Y236" s="1774"/>
      <c r="Z236" s="1774"/>
      <c r="AA236" s="1774"/>
      <c r="AB236" s="1774"/>
      <c r="AC236" s="1774"/>
      <c r="AD236" s="1856"/>
      <c r="AE236" s="1857"/>
      <c r="AF236" s="1858"/>
      <c r="AG236" s="1858"/>
      <c r="AH236" s="1858"/>
      <c r="AI236" s="1859"/>
      <c r="AJ236" s="1859"/>
      <c r="AK236" s="1859"/>
      <c r="AL236" s="1859"/>
      <c r="AM236" s="1858"/>
      <c r="AN236" s="1858"/>
      <c r="AO236" s="1858"/>
      <c r="AP236" s="1858"/>
      <c r="AQ236" s="1859"/>
      <c r="AR236" s="1859"/>
      <c r="AS236" s="1859"/>
      <c r="AT236" s="1859"/>
    </row>
    <row r="237" spans="1:46" s="1775" customFormat="1" ht="12" customHeight="1" x14ac:dyDescent="0.2">
      <c r="A237" s="1770" t="s">
        <v>459</v>
      </c>
      <c r="B237" s="1770" t="s">
        <v>1708</v>
      </c>
      <c r="C237" s="541" t="s">
        <v>1709</v>
      </c>
      <c r="D237" s="1770" t="s">
        <v>2307</v>
      </c>
      <c r="E237" s="1952">
        <v>3500</v>
      </c>
      <c r="F237" s="1771" t="s">
        <v>2308</v>
      </c>
      <c r="G237" s="1770" t="s">
        <v>2309</v>
      </c>
      <c r="H237" s="1770" t="s">
        <v>1773</v>
      </c>
      <c r="I237" s="1770" t="s">
        <v>1714</v>
      </c>
      <c r="J237" s="1771" t="s">
        <v>1715</v>
      </c>
      <c r="K237" s="1771">
        <v>1</v>
      </c>
      <c r="L237" s="1772">
        <v>2</v>
      </c>
      <c r="M237" s="1773">
        <f t="shared" si="6"/>
        <v>7000</v>
      </c>
      <c r="N237" s="1771">
        <v>2</v>
      </c>
      <c r="O237" s="1772">
        <v>6</v>
      </c>
      <c r="P237" s="1773">
        <f t="shared" si="7"/>
        <v>21000</v>
      </c>
      <c r="Q237" s="1774"/>
      <c r="R237" s="1774"/>
      <c r="S237" s="1774"/>
      <c r="T237" s="1774"/>
      <c r="U237" s="1774"/>
      <c r="V237" s="1774"/>
      <c r="W237" s="1774"/>
      <c r="X237" s="1774"/>
      <c r="Y237" s="1774"/>
      <c r="Z237" s="1774"/>
      <c r="AA237" s="1774"/>
      <c r="AB237" s="1774"/>
      <c r="AC237" s="1774"/>
      <c r="AD237" s="1856"/>
      <c r="AE237" s="1857"/>
      <c r="AF237" s="1858"/>
      <c r="AG237" s="1858"/>
      <c r="AH237" s="1858"/>
      <c r="AI237" s="1859"/>
      <c r="AJ237" s="1859"/>
      <c r="AK237" s="1859"/>
      <c r="AL237" s="1859"/>
      <c r="AM237" s="1858"/>
      <c r="AN237" s="1858"/>
      <c r="AO237" s="1858"/>
      <c r="AP237" s="1858"/>
      <c r="AQ237" s="1859"/>
      <c r="AR237" s="1859"/>
      <c r="AS237" s="1859"/>
      <c r="AT237" s="1859"/>
    </row>
    <row r="238" spans="1:46" s="1775" customFormat="1" ht="12" customHeight="1" x14ac:dyDescent="0.2">
      <c r="A238" s="1770" t="s">
        <v>459</v>
      </c>
      <c r="B238" s="1770" t="s">
        <v>1708</v>
      </c>
      <c r="C238" s="541" t="s">
        <v>1709</v>
      </c>
      <c r="D238" s="1770" t="s">
        <v>2310</v>
      </c>
      <c r="E238" s="1952">
        <v>7000</v>
      </c>
      <c r="F238" s="1771" t="s">
        <v>2311</v>
      </c>
      <c r="G238" s="1770" t="s">
        <v>2312</v>
      </c>
      <c r="H238" s="1770"/>
      <c r="I238" s="1770"/>
      <c r="J238" s="1771"/>
      <c r="K238" s="1771">
        <v>5</v>
      </c>
      <c r="L238" s="1772">
        <v>12</v>
      </c>
      <c r="M238" s="1773">
        <f t="shared" si="6"/>
        <v>84000</v>
      </c>
      <c r="N238" s="1771">
        <v>2</v>
      </c>
      <c r="O238" s="1772">
        <v>6</v>
      </c>
      <c r="P238" s="1773">
        <f t="shared" si="7"/>
        <v>42000</v>
      </c>
      <c r="Q238" s="1774"/>
      <c r="R238" s="1774"/>
      <c r="S238" s="1774"/>
      <c r="T238" s="1774"/>
      <c r="U238" s="1774"/>
      <c r="V238" s="1774"/>
      <c r="W238" s="1774"/>
      <c r="X238" s="1774"/>
      <c r="Y238" s="1774"/>
      <c r="Z238" s="1774"/>
      <c r="AA238" s="1774"/>
      <c r="AB238" s="1774"/>
      <c r="AC238" s="1774"/>
      <c r="AD238" s="1856"/>
      <c r="AE238" s="1857"/>
      <c r="AF238" s="1858"/>
      <c r="AG238" s="1858"/>
      <c r="AH238" s="1858"/>
      <c r="AI238" s="1859"/>
      <c r="AJ238" s="1859"/>
      <c r="AK238" s="1859"/>
      <c r="AL238" s="1859"/>
      <c r="AM238" s="1858"/>
      <c r="AN238" s="1858"/>
      <c r="AO238" s="1858"/>
      <c r="AP238" s="1858"/>
      <c r="AQ238" s="1859"/>
      <c r="AR238" s="1859"/>
      <c r="AS238" s="1859"/>
      <c r="AT238" s="1859"/>
    </row>
    <row r="239" spans="1:46" s="1775" customFormat="1" ht="12" customHeight="1" x14ac:dyDescent="0.2">
      <c r="A239" s="1770" t="s">
        <v>459</v>
      </c>
      <c r="B239" s="1770" t="s">
        <v>1708</v>
      </c>
      <c r="C239" s="541" t="s">
        <v>1709</v>
      </c>
      <c r="D239" s="1770" t="s">
        <v>2313</v>
      </c>
      <c r="E239" s="1952">
        <v>3500</v>
      </c>
      <c r="F239" s="1771" t="s">
        <v>2314</v>
      </c>
      <c r="G239" s="1770" t="s">
        <v>2315</v>
      </c>
      <c r="H239" s="1770"/>
      <c r="I239" s="1770"/>
      <c r="J239" s="1771"/>
      <c r="K239" s="1771">
        <v>1</v>
      </c>
      <c r="L239" s="1772">
        <v>10</v>
      </c>
      <c r="M239" s="1773">
        <f t="shared" si="6"/>
        <v>35000</v>
      </c>
      <c r="N239" s="1771">
        <v>0</v>
      </c>
      <c r="O239" s="1772">
        <v>0</v>
      </c>
      <c r="P239" s="1773">
        <f t="shared" si="7"/>
        <v>0</v>
      </c>
      <c r="Q239" s="1774"/>
      <c r="R239" s="1774"/>
      <c r="S239" s="1774"/>
      <c r="T239" s="1774"/>
      <c r="U239" s="1774"/>
      <c r="V239" s="1774"/>
      <c r="W239" s="1774"/>
      <c r="X239" s="1774"/>
      <c r="Y239" s="1774"/>
      <c r="Z239" s="1774"/>
      <c r="AA239" s="1774"/>
      <c r="AB239" s="1774"/>
      <c r="AC239" s="1774"/>
      <c r="AD239" s="1856"/>
      <c r="AE239" s="1857"/>
      <c r="AF239" s="1858"/>
      <c r="AG239" s="1858"/>
      <c r="AH239" s="1858"/>
      <c r="AI239" s="1859"/>
      <c r="AJ239" s="1859"/>
      <c r="AK239" s="1859"/>
      <c r="AL239" s="1859"/>
      <c r="AM239" s="1858"/>
      <c r="AN239" s="1858"/>
      <c r="AO239" s="1858"/>
      <c r="AP239" s="1858"/>
      <c r="AQ239" s="1859"/>
      <c r="AR239" s="1859"/>
      <c r="AS239" s="1859"/>
      <c r="AT239" s="1859"/>
    </row>
    <row r="240" spans="1:46" s="1775" customFormat="1" ht="12" customHeight="1" x14ac:dyDescent="0.2">
      <c r="A240" s="1770" t="s">
        <v>459</v>
      </c>
      <c r="B240" s="1770" t="s">
        <v>1708</v>
      </c>
      <c r="C240" s="541" t="s">
        <v>1709</v>
      </c>
      <c r="D240" s="1770" t="s">
        <v>2316</v>
      </c>
      <c r="E240" s="1952">
        <v>3500</v>
      </c>
      <c r="F240" s="1771" t="s">
        <v>2317</v>
      </c>
      <c r="G240" s="1770" t="s">
        <v>2318</v>
      </c>
      <c r="H240" s="1770" t="s">
        <v>1713</v>
      </c>
      <c r="I240" s="1770" t="s">
        <v>1714</v>
      </c>
      <c r="J240" s="1771" t="s">
        <v>1715</v>
      </c>
      <c r="K240" s="1771">
        <v>3</v>
      </c>
      <c r="L240" s="1772">
        <v>8</v>
      </c>
      <c r="M240" s="1773">
        <f t="shared" si="6"/>
        <v>28000</v>
      </c>
      <c r="N240" s="1771">
        <v>6</v>
      </c>
      <c r="O240" s="1772">
        <v>6</v>
      </c>
      <c r="P240" s="1773">
        <f t="shared" si="7"/>
        <v>21000</v>
      </c>
      <c r="Q240" s="1774"/>
      <c r="R240" s="1774"/>
      <c r="S240" s="1774"/>
      <c r="T240" s="1774"/>
      <c r="U240" s="1774"/>
      <c r="V240" s="1774"/>
      <c r="W240" s="1774"/>
      <c r="X240" s="1774"/>
      <c r="Y240" s="1774"/>
      <c r="Z240" s="1774"/>
      <c r="AA240" s="1774"/>
      <c r="AB240" s="1774"/>
      <c r="AC240" s="1774"/>
      <c r="AD240" s="1856"/>
      <c r="AE240" s="1857"/>
      <c r="AF240" s="1858"/>
      <c r="AG240" s="1858"/>
      <c r="AH240" s="1858"/>
      <c r="AI240" s="1859"/>
      <c r="AJ240" s="1859"/>
      <c r="AK240" s="1859"/>
      <c r="AL240" s="1859"/>
      <c r="AM240" s="1858"/>
      <c r="AN240" s="1858"/>
      <c r="AO240" s="1858"/>
      <c r="AP240" s="1858"/>
      <c r="AQ240" s="1859"/>
      <c r="AR240" s="1859"/>
      <c r="AS240" s="1859"/>
      <c r="AT240" s="1859"/>
    </row>
    <row r="241" spans="1:46" s="1775" customFormat="1" ht="12" customHeight="1" x14ac:dyDescent="0.2">
      <c r="A241" s="1770" t="s">
        <v>459</v>
      </c>
      <c r="B241" s="1770" t="s">
        <v>1708</v>
      </c>
      <c r="C241" s="541" t="s">
        <v>1709</v>
      </c>
      <c r="D241" s="1770" t="s">
        <v>1745</v>
      </c>
      <c r="E241" s="1952">
        <v>5000</v>
      </c>
      <c r="F241" s="1771" t="s">
        <v>2319</v>
      </c>
      <c r="G241" s="1770" t="s">
        <v>2320</v>
      </c>
      <c r="H241" s="1770"/>
      <c r="I241" s="1770"/>
      <c r="J241" s="1771"/>
      <c r="K241" s="1771">
        <v>4</v>
      </c>
      <c r="L241" s="1772">
        <v>9</v>
      </c>
      <c r="M241" s="1773">
        <f t="shared" si="6"/>
        <v>45000</v>
      </c>
      <c r="N241" s="1771">
        <v>0</v>
      </c>
      <c r="O241" s="1772">
        <v>0</v>
      </c>
      <c r="P241" s="1773">
        <f t="shared" si="7"/>
        <v>0</v>
      </c>
      <c r="Q241" s="1774"/>
      <c r="R241" s="1774"/>
      <c r="S241" s="1774"/>
      <c r="T241" s="1774"/>
      <c r="U241" s="1774"/>
      <c r="V241" s="1774"/>
      <c r="W241" s="1774"/>
      <c r="X241" s="1774"/>
      <c r="Y241" s="1774"/>
      <c r="Z241" s="1774"/>
      <c r="AA241" s="1774"/>
      <c r="AB241" s="1774"/>
      <c r="AC241" s="1774"/>
      <c r="AD241" s="1856"/>
      <c r="AE241" s="1857"/>
      <c r="AF241" s="1858"/>
      <c r="AG241" s="1858"/>
      <c r="AH241" s="1858"/>
      <c r="AI241" s="1859"/>
      <c r="AJ241" s="1859"/>
      <c r="AK241" s="1859"/>
      <c r="AL241" s="1859"/>
      <c r="AM241" s="1858"/>
      <c r="AN241" s="1858"/>
      <c r="AO241" s="1858"/>
      <c r="AP241" s="1858"/>
      <c r="AQ241" s="1859"/>
      <c r="AR241" s="1859"/>
      <c r="AS241" s="1859"/>
      <c r="AT241" s="1859"/>
    </row>
    <row r="242" spans="1:46" s="1775" customFormat="1" ht="12" customHeight="1" x14ac:dyDescent="0.2">
      <c r="A242" s="1770" t="s">
        <v>459</v>
      </c>
      <c r="B242" s="1770" t="s">
        <v>1708</v>
      </c>
      <c r="C242" s="541" t="s">
        <v>1709</v>
      </c>
      <c r="D242" s="1770" t="s">
        <v>1774</v>
      </c>
      <c r="E242" s="1952">
        <v>7238</v>
      </c>
      <c r="F242" s="1771" t="s">
        <v>2321</v>
      </c>
      <c r="G242" s="1770" t="s">
        <v>2322</v>
      </c>
      <c r="H242" s="1770"/>
      <c r="I242" s="1770"/>
      <c r="J242" s="1771"/>
      <c r="K242" s="1771">
        <v>0</v>
      </c>
      <c r="L242" s="1772">
        <v>9</v>
      </c>
      <c r="M242" s="1773">
        <f t="shared" si="6"/>
        <v>65142</v>
      </c>
      <c r="N242" s="1771">
        <v>0</v>
      </c>
      <c r="O242" s="1772">
        <v>0</v>
      </c>
      <c r="P242" s="1773">
        <f t="shared" si="7"/>
        <v>0</v>
      </c>
      <c r="Q242" s="1774"/>
      <c r="R242" s="1774"/>
      <c r="S242" s="1774"/>
      <c r="T242" s="1774"/>
      <c r="U242" s="1774"/>
      <c r="V242" s="1774"/>
      <c r="W242" s="1774"/>
      <c r="X242" s="1774"/>
      <c r="Y242" s="1774"/>
      <c r="Z242" s="1774"/>
      <c r="AA242" s="1774"/>
      <c r="AB242" s="1774"/>
      <c r="AC242" s="1774"/>
      <c r="AD242" s="1856"/>
      <c r="AE242" s="1857"/>
      <c r="AF242" s="1858"/>
      <c r="AG242" s="1858"/>
      <c r="AH242" s="1858"/>
      <c r="AI242" s="1859"/>
      <c r="AJ242" s="1859"/>
      <c r="AK242" s="1859"/>
      <c r="AL242" s="1859"/>
      <c r="AM242" s="1858"/>
      <c r="AN242" s="1858"/>
      <c r="AO242" s="1858"/>
      <c r="AP242" s="1858"/>
      <c r="AQ242" s="1859"/>
      <c r="AR242" s="1859"/>
      <c r="AS242" s="1859"/>
      <c r="AT242" s="1859"/>
    </row>
    <row r="243" spans="1:46" s="1775" customFormat="1" ht="12" customHeight="1" x14ac:dyDescent="0.2">
      <c r="A243" s="1770" t="s">
        <v>459</v>
      </c>
      <c r="B243" s="1770" t="s">
        <v>1708</v>
      </c>
      <c r="C243" s="541" t="s">
        <v>1709</v>
      </c>
      <c r="D243" s="1770" t="s">
        <v>2224</v>
      </c>
      <c r="E243" s="1952">
        <v>10000</v>
      </c>
      <c r="F243" s="1771" t="s">
        <v>2323</v>
      </c>
      <c r="G243" s="1770" t="s">
        <v>2324</v>
      </c>
      <c r="H243" s="1770"/>
      <c r="I243" s="1770"/>
      <c r="J243" s="1771"/>
      <c r="K243" s="1771">
        <v>1</v>
      </c>
      <c r="L243" s="1772">
        <v>1</v>
      </c>
      <c r="M243" s="1773">
        <f t="shared" si="6"/>
        <v>10000</v>
      </c>
      <c r="N243" s="1771">
        <v>0</v>
      </c>
      <c r="O243" s="1772">
        <v>0</v>
      </c>
      <c r="P243" s="1773">
        <f t="shared" si="7"/>
        <v>0</v>
      </c>
      <c r="Q243" s="1774"/>
      <c r="R243" s="1774"/>
      <c r="S243" s="1774"/>
      <c r="T243" s="1774"/>
      <c r="U243" s="1774"/>
      <c r="V243" s="1774"/>
      <c r="W243" s="1774"/>
      <c r="X243" s="1774"/>
      <c r="Y243" s="1774"/>
      <c r="Z243" s="1774"/>
      <c r="AA243" s="1774"/>
      <c r="AB243" s="1774"/>
      <c r="AC243" s="1774"/>
      <c r="AD243" s="1856"/>
      <c r="AE243" s="1857"/>
      <c r="AF243" s="1858"/>
      <c r="AG243" s="1858"/>
      <c r="AH243" s="1858"/>
      <c r="AI243" s="1859"/>
      <c r="AJ243" s="1859"/>
      <c r="AK243" s="1859"/>
      <c r="AL243" s="1859"/>
      <c r="AM243" s="1858"/>
      <c r="AN243" s="1858"/>
      <c r="AO243" s="1858"/>
      <c r="AP243" s="1858"/>
      <c r="AQ243" s="1859"/>
      <c r="AR243" s="1859"/>
      <c r="AS243" s="1859"/>
      <c r="AT243" s="1859"/>
    </row>
    <row r="244" spans="1:46" s="1775" customFormat="1" ht="12" customHeight="1" x14ac:dyDescent="0.2">
      <c r="A244" s="1770" t="s">
        <v>459</v>
      </c>
      <c r="B244" s="1770" t="s">
        <v>1708</v>
      </c>
      <c r="C244" s="541" t="s">
        <v>1709</v>
      </c>
      <c r="D244" s="1770" t="s">
        <v>2325</v>
      </c>
      <c r="E244" s="1952">
        <v>6000</v>
      </c>
      <c r="F244" s="1771" t="s">
        <v>2326</v>
      </c>
      <c r="G244" s="1770" t="s">
        <v>2327</v>
      </c>
      <c r="H244" s="1770"/>
      <c r="I244" s="1770"/>
      <c r="J244" s="1771"/>
      <c r="K244" s="1771">
        <v>2</v>
      </c>
      <c r="L244" s="1772">
        <v>7</v>
      </c>
      <c r="M244" s="1773">
        <f t="shared" si="6"/>
        <v>42000</v>
      </c>
      <c r="N244" s="1771">
        <v>3</v>
      </c>
      <c r="O244" s="1772">
        <v>6</v>
      </c>
      <c r="P244" s="1773">
        <f t="shared" si="7"/>
        <v>36000</v>
      </c>
      <c r="Q244" s="1774"/>
      <c r="R244" s="1774"/>
      <c r="S244" s="1774"/>
      <c r="T244" s="1774"/>
      <c r="U244" s="1774"/>
      <c r="V244" s="1774"/>
      <c r="W244" s="1774"/>
      <c r="X244" s="1774"/>
      <c r="Y244" s="1774"/>
      <c r="Z244" s="1774"/>
      <c r="AA244" s="1774"/>
      <c r="AB244" s="1774"/>
      <c r="AC244" s="1774"/>
      <c r="AD244" s="1856"/>
      <c r="AE244" s="1857"/>
      <c r="AF244" s="1858"/>
      <c r="AG244" s="1858"/>
      <c r="AH244" s="1858"/>
      <c r="AI244" s="1859"/>
      <c r="AJ244" s="1859"/>
      <c r="AK244" s="1859"/>
      <c r="AL244" s="1859"/>
      <c r="AM244" s="1858"/>
      <c r="AN244" s="1858"/>
      <c r="AO244" s="1858"/>
      <c r="AP244" s="1858"/>
      <c r="AQ244" s="1859"/>
      <c r="AR244" s="1859"/>
      <c r="AS244" s="1859"/>
      <c r="AT244" s="1859"/>
    </row>
    <row r="245" spans="1:46" s="1775" customFormat="1" ht="12" customHeight="1" x14ac:dyDescent="0.2">
      <c r="A245" s="1770" t="s">
        <v>459</v>
      </c>
      <c r="B245" s="1770" t="s">
        <v>1708</v>
      </c>
      <c r="C245" s="541" t="s">
        <v>1709</v>
      </c>
      <c r="D245" s="1770" t="s">
        <v>2328</v>
      </c>
      <c r="E245" s="1952">
        <v>10000</v>
      </c>
      <c r="F245" s="1771" t="s">
        <v>2329</v>
      </c>
      <c r="G245" s="1770" t="s">
        <v>2330</v>
      </c>
      <c r="H245" s="1770"/>
      <c r="I245" s="1770"/>
      <c r="J245" s="1771"/>
      <c r="K245" s="1771">
        <v>4</v>
      </c>
      <c r="L245" s="1772">
        <v>5</v>
      </c>
      <c r="M245" s="1773">
        <f t="shared" si="6"/>
        <v>50000</v>
      </c>
      <c r="N245" s="1771">
        <v>0</v>
      </c>
      <c r="O245" s="1772">
        <v>0</v>
      </c>
      <c r="P245" s="1773">
        <f t="shared" si="7"/>
        <v>0</v>
      </c>
      <c r="Q245" s="1774"/>
      <c r="R245" s="1774"/>
      <c r="S245" s="1774"/>
      <c r="T245" s="1774"/>
      <c r="U245" s="1774"/>
      <c r="V245" s="1774"/>
      <c r="W245" s="1774"/>
      <c r="X245" s="1774"/>
      <c r="Y245" s="1774"/>
      <c r="Z245" s="1774"/>
      <c r="AA245" s="1774"/>
      <c r="AB245" s="1774"/>
      <c r="AC245" s="1774"/>
      <c r="AD245" s="1856"/>
      <c r="AE245" s="1857"/>
      <c r="AF245" s="1858"/>
      <c r="AG245" s="1858"/>
      <c r="AH245" s="1858"/>
      <c r="AI245" s="1859"/>
      <c r="AJ245" s="1859"/>
      <c r="AK245" s="1859"/>
      <c r="AL245" s="1859"/>
      <c r="AM245" s="1858"/>
      <c r="AN245" s="1858"/>
      <c r="AO245" s="1858"/>
      <c r="AP245" s="1858"/>
      <c r="AQ245" s="1859"/>
      <c r="AR245" s="1859"/>
      <c r="AS245" s="1859"/>
      <c r="AT245" s="1859"/>
    </row>
    <row r="246" spans="1:46" s="1775" customFormat="1" ht="12" customHeight="1" x14ac:dyDescent="0.2">
      <c r="A246" s="1770" t="s">
        <v>459</v>
      </c>
      <c r="B246" s="1770" t="s">
        <v>1708</v>
      </c>
      <c r="C246" s="541" t="s">
        <v>1709</v>
      </c>
      <c r="D246" s="1770" t="s">
        <v>1757</v>
      </c>
      <c r="E246" s="1952">
        <v>10000</v>
      </c>
      <c r="F246" s="1771" t="s">
        <v>2331</v>
      </c>
      <c r="G246" s="1770" t="s">
        <v>2332</v>
      </c>
      <c r="H246" s="1770"/>
      <c r="I246" s="1770"/>
      <c r="J246" s="1771"/>
      <c r="K246" s="1771">
        <v>3</v>
      </c>
      <c r="L246" s="1772">
        <v>5</v>
      </c>
      <c r="M246" s="1773">
        <f t="shared" si="6"/>
        <v>50000</v>
      </c>
      <c r="N246" s="1771">
        <v>0</v>
      </c>
      <c r="O246" s="1772">
        <v>0</v>
      </c>
      <c r="P246" s="1773">
        <f t="shared" si="7"/>
        <v>0</v>
      </c>
      <c r="Q246" s="1774"/>
      <c r="R246" s="1774"/>
      <c r="S246" s="1774"/>
      <c r="T246" s="1774"/>
      <c r="U246" s="1774"/>
      <c r="V246" s="1774"/>
      <c r="W246" s="1774"/>
      <c r="X246" s="1774"/>
      <c r="Y246" s="1774"/>
      <c r="Z246" s="1774"/>
      <c r="AA246" s="1774"/>
      <c r="AB246" s="1774"/>
      <c r="AC246" s="1774"/>
      <c r="AD246" s="1856"/>
      <c r="AE246" s="1857"/>
      <c r="AF246" s="1858"/>
      <c r="AG246" s="1858"/>
      <c r="AH246" s="1858"/>
      <c r="AI246" s="1859"/>
      <c r="AJ246" s="1859"/>
      <c r="AK246" s="1859"/>
      <c r="AL246" s="1859"/>
      <c r="AM246" s="1858"/>
      <c r="AN246" s="1858"/>
      <c r="AO246" s="1858"/>
      <c r="AP246" s="1858"/>
      <c r="AQ246" s="1859"/>
      <c r="AR246" s="1859"/>
      <c r="AS246" s="1859"/>
      <c r="AT246" s="1859"/>
    </row>
    <row r="247" spans="1:46" s="1775" customFormat="1" ht="12" customHeight="1" x14ac:dyDescent="0.2">
      <c r="A247" s="1770" t="s">
        <v>459</v>
      </c>
      <c r="B247" s="1770" t="s">
        <v>1708</v>
      </c>
      <c r="C247" s="541" t="s">
        <v>1709</v>
      </c>
      <c r="D247" s="1770" t="s">
        <v>1839</v>
      </c>
      <c r="E247" s="1952">
        <v>2000</v>
      </c>
      <c r="F247" s="1771" t="s">
        <v>2333</v>
      </c>
      <c r="G247" s="1770" t="s">
        <v>2334</v>
      </c>
      <c r="H247" s="1770"/>
      <c r="I247" s="1770"/>
      <c r="J247" s="1771"/>
      <c r="K247" s="1771">
        <v>3</v>
      </c>
      <c r="L247" s="1772">
        <v>10</v>
      </c>
      <c r="M247" s="1773">
        <f t="shared" si="6"/>
        <v>20000</v>
      </c>
      <c r="N247" s="1771">
        <v>0</v>
      </c>
      <c r="O247" s="1772">
        <v>0</v>
      </c>
      <c r="P247" s="1773">
        <f t="shared" si="7"/>
        <v>0</v>
      </c>
      <c r="Q247" s="1774"/>
      <c r="R247" s="1774"/>
      <c r="S247" s="1774"/>
      <c r="T247" s="1774"/>
      <c r="U247" s="1774"/>
      <c r="V247" s="1774"/>
      <c r="W247" s="1774"/>
      <c r="X247" s="1774"/>
      <c r="Y247" s="1774"/>
      <c r="Z247" s="1774"/>
      <c r="AA247" s="1774"/>
      <c r="AB247" s="1774"/>
      <c r="AC247" s="1774"/>
      <c r="AD247" s="1856"/>
      <c r="AE247" s="1857"/>
      <c r="AF247" s="1858"/>
      <c r="AG247" s="1858"/>
      <c r="AH247" s="1858"/>
      <c r="AI247" s="1859"/>
      <c r="AJ247" s="1859"/>
      <c r="AK247" s="1859"/>
      <c r="AL247" s="1859"/>
      <c r="AM247" s="1858"/>
      <c r="AN247" s="1858"/>
      <c r="AO247" s="1858"/>
      <c r="AP247" s="1858"/>
      <c r="AQ247" s="1859"/>
      <c r="AR247" s="1859"/>
      <c r="AS247" s="1859"/>
      <c r="AT247" s="1859"/>
    </row>
    <row r="248" spans="1:46" s="1775" customFormat="1" ht="12" customHeight="1" x14ac:dyDescent="0.2">
      <c r="A248" s="1770" t="s">
        <v>459</v>
      </c>
      <c r="B248" s="1770" t="s">
        <v>1708</v>
      </c>
      <c r="C248" s="541" t="s">
        <v>1709</v>
      </c>
      <c r="D248" s="1770" t="s">
        <v>2335</v>
      </c>
      <c r="E248" s="1952">
        <v>7500</v>
      </c>
      <c r="F248" s="1771" t="s">
        <v>2336</v>
      </c>
      <c r="G248" s="1770" t="s">
        <v>2337</v>
      </c>
      <c r="H248" s="1770"/>
      <c r="I248" s="1770"/>
      <c r="J248" s="1771"/>
      <c r="K248" s="1771">
        <v>5</v>
      </c>
      <c r="L248" s="1772">
        <v>9</v>
      </c>
      <c r="M248" s="1773">
        <f t="shared" si="6"/>
        <v>67500</v>
      </c>
      <c r="N248" s="1771">
        <v>0</v>
      </c>
      <c r="O248" s="1772">
        <v>0</v>
      </c>
      <c r="P248" s="1773">
        <f t="shared" si="7"/>
        <v>0</v>
      </c>
      <c r="Q248" s="1774"/>
      <c r="R248" s="1774"/>
      <c r="S248" s="1774"/>
      <c r="T248" s="1774"/>
      <c r="U248" s="1774"/>
      <c r="V248" s="1774"/>
      <c r="W248" s="1774"/>
      <c r="X248" s="1774"/>
      <c r="Y248" s="1774"/>
      <c r="Z248" s="1774"/>
      <c r="AA248" s="1774"/>
      <c r="AB248" s="1774"/>
      <c r="AC248" s="1774"/>
      <c r="AD248" s="1856"/>
      <c r="AE248" s="1857"/>
      <c r="AF248" s="1858"/>
      <c r="AG248" s="1858"/>
      <c r="AH248" s="1858"/>
      <c r="AI248" s="1859"/>
      <c r="AJ248" s="1859"/>
      <c r="AK248" s="1859"/>
      <c r="AL248" s="1859"/>
      <c r="AM248" s="1858"/>
      <c r="AN248" s="1858"/>
      <c r="AO248" s="1858"/>
      <c r="AP248" s="1858"/>
      <c r="AQ248" s="1859"/>
      <c r="AR248" s="1859"/>
      <c r="AS248" s="1859"/>
      <c r="AT248" s="1859"/>
    </row>
    <row r="249" spans="1:46" s="1775" customFormat="1" ht="12" customHeight="1" x14ac:dyDescent="0.2">
      <c r="A249" s="1770" t="s">
        <v>459</v>
      </c>
      <c r="B249" s="1770" t="s">
        <v>1708</v>
      </c>
      <c r="C249" s="541" t="s">
        <v>1709</v>
      </c>
      <c r="D249" s="1770" t="s">
        <v>1836</v>
      </c>
      <c r="E249" s="1952">
        <v>2500</v>
      </c>
      <c r="F249" s="1771" t="s">
        <v>2338</v>
      </c>
      <c r="G249" s="1770" t="s">
        <v>2339</v>
      </c>
      <c r="H249" s="1770"/>
      <c r="I249" s="1770"/>
      <c r="J249" s="1771"/>
      <c r="K249" s="1771">
        <v>6</v>
      </c>
      <c r="L249" s="1772">
        <v>8</v>
      </c>
      <c r="M249" s="1773">
        <f t="shared" si="6"/>
        <v>20000</v>
      </c>
      <c r="N249" s="1771">
        <v>0</v>
      </c>
      <c r="O249" s="1772">
        <v>0</v>
      </c>
      <c r="P249" s="1773">
        <f t="shared" si="7"/>
        <v>0</v>
      </c>
      <c r="Q249" s="1774"/>
      <c r="R249" s="1774"/>
      <c r="S249" s="1774"/>
      <c r="T249" s="1774"/>
      <c r="U249" s="1774"/>
      <c r="V249" s="1774"/>
      <c r="W249" s="1774"/>
      <c r="X249" s="1774"/>
      <c r="Y249" s="1774"/>
      <c r="Z249" s="1774"/>
      <c r="AA249" s="1774"/>
      <c r="AB249" s="1774"/>
      <c r="AC249" s="1774"/>
      <c r="AD249" s="1856"/>
      <c r="AE249" s="1857"/>
      <c r="AF249" s="1858"/>
      <c r="AG249" s="1858"/>
      <c r="AH249" s="1858"/>
      <c r="AI249" s="1859"/>
      <c r="AJ249" s="1859"/>
      <c r="AK249" s="1859"/>
      <c r="AL249" s="1859"/>
      <c r="AM249" s="1858"/>
      <c r="AN249" s="1858"/>
      <c r="AO249" s="1858"/>
      <c r="AP249" s="1858"/>
      <c r="AQ249" s="1859"/>
      <c r="AR249" s="1859"/>
      <c r="AS249" s="1859"/>
      <c r="AT249" s="1859"/>
    </row>
    <row r="250" spans="1:46" s="1775" customFormat="1" ht="12" customHeight="1" x14ac:dyDescent="0.2">
      <c r="A250" s="1770" t="s">
        <v>459</v>
      </c>
      <c r="B250" s="1770" t="s">
        <v>1708</v>
      </c>
      <c r="C250" s="541" t="s">
        <v>1709</v>
      </c>
      <c r="D250" s="1770" t="s">
        <v>2340</v>
      </c>
      <c r="E250" s="1952">
        <v>6500</v>
      </c>
      <c r="F250" s="1771" t="s">
        <v>2341</v>
      </c>
      <c r="G250" s="1770" t="s">
        <v>2342</v>
      </c>
      <c r="H250" s="1770" t="s">
        <v>1828</v>
      </c>
      <c r="I250" s="1770" t="s">
        <v>1723</v>
      </c>
      <c r="J250" s="1771" t="s">
        <v>1715</v>
      </c>
      <c r="K250" s="1771">
        <v>7</v>
      </c>
      <c r="L250" s="1772">
        <v>12</v>
      </c>
      <c r="M250" s="1773">
        <f t="shared" si="6"/>
        <v>78000</v>
      </c>
      <c r="N250" s="1771">
        <v>3</v>
      </c>
      <c r="O250" s="1772">
        <v>6</v>
      </c>
      <c r="P250" s="1773">
        <f t="shared" si="7"/>
        <v>39000</v>
      </c>
      <c r="Q250" s="1774"/>
      <c r="R250" s="1774"/>
      <c r="S250" s="1774"/>
      <c r="T250" s="1774"/>
      <c r="U250" s="1774"/>
      <c r="V250" s="1774"/>
      <c r="W250" s="1774"/>
      <c r="X250" s="1774"/>
      <c r="Y250" s="1774"/>
      <c r="Z250" s="1774"/>
      <c r="AA250" s="1774"/>
      <c r="AB250" s="1774"/>
      <c r="AC250" s="1774"/>
      <c r="AD250" s="1856"/>
      <c r="AE250" s="1857"/>
      <c r="AF250" s="1858"/>
      <c r="AG250" s="1858"/>
      <c r="AH250" s="1858"/>
      <c r="AI250" s="1859"/>
      <c r="AJ250" s="1859"/>
      <c r="AK250" s="1859"/>
      <c r="AL250" s="1859"/>
      <c r="AM250" s="1858"/>
      <c r="AN250" s="1858"/>
      <c r="AO250" s="1858"/>
      <c r="AP250" s="1858"/>
      <c r="AQ250" s="1859"/>
      <c r="AR250" s="1859"/>
      <c r="AS250" s="1859"/>
      <c r="AT250" s="1859"/>
    </row>
    <row r="251" spans="1:46" s="1775" customFormat="1" ht="12" customHeight="1" x14ac:dyDescent="0.2">
      <c r="A251" s="1770" t="s">
        <v>459</v>
      </c>
      <c r="B251" s="1770" t="s">
        <v>1708</v>
      </c>
      <c r="C251" s="541" t="s">
        <v>1709</v>
      </c>
      <c r="D251" s="1770" t="s">
        <v>1760</v>
      </c>
      <c r="E251" s="1952">
        <v>8000</v>
      </c>
      <c r="F251" s="1771" t="s">
        <v>2343</v>
      </c>
      <c r="G251" s="1770" t="s">
        <v>2344</v>
      </c>
      <c r="H251" s="1770" t="s">
        <v>1713</v>
      </c>
      <c r="I251" s="1770" t="s">
        <v>1714</v>
      </c>
      <c r="J251" s="1771" t="s">
        <v>1715</v>
      </c>
      <c r="K251" s="1771">
        <v>5</v>
      </c>
      <c r="L251" s="1772">
        <v>12</v>
      </c>
      <c r="M251" s="1773">
        <f t="shared" si="6"/>
        <v>96000</v>
      </c>
      <c r="N251" s="1771">
        <v>2</v>
      </c>
      <c r="O251" s="1772">
        <v>6</v>
      </c>
      <c r="P251" s="1773">
        <f t="shared" si="7"/>
        <v>48000</v>
      </c>
      <c r="Q251" s="1774"/>
      <c r="R251" s="1774"/>
      <c r="S251" s="1774"/>
      <c r="T251" s="1774"/>
      <c r="U251" s="1774"/>
      <c r="V251" s="1774"/>
      <c r="W251" s="1774"/>
      <c r="X251" s="1774"/>
      <c r="Y251" s="1774"/>
      <c r="Z251" s="1774"/>
      <c r="AA251" s="1774"/>
      <c r="AB251" s="1774"/>
      <c r="AC251" s="1774"/>
      <c r="AD251" s="1856"/>
      <c r="AE251" s="1857"/>
      <c r="AF251" s="1858"/>
      <c r="AG251" s="1858"/>
      <c r="AH251" s="1858"/>
      <c r="AI251" s="1859"/>
      <c r="AJ251" s="1859"/>
      <c r="AK251" s="1859"/>
      <c r="AL251" s="1859"/>
      <c r="AM251" s="1858"/>
      <c r="AN251" s="1858"/>
      <c r="AO251" s="1858"/>
      <c r="AP251" s="1858"/>
      <c r="AQ251" s="1859"/>
      <c r="AR251" s="1859"/>
      <c r="AS251" s="1859"/>
      <c r="AT251" s="1859"/>
    </row>
    <row r="252" spans="1:46" s="1775" customFormat="1" ht="12" customHeight="1" x14ac:dyDescent="0.2">
      <c r="A252" s="1770" t="s">
        <v>459</v>
      </c>
      <c r="B252" s="1770" t="s">
        <v>1708</v>
      </c>
      <c r="C252" s="541" t="s">
        <v>1709</v>
      </c>
      <c r="D252" s="1770" t="s">
        <v>2345</v>
      </c>
      <c r="E252" s="1952">
        <v>3000</v>
      </c>
      <c r="F252" s="1771" t="s">
        <v>2346</v>
      </c>
      <c r="G252" s="1770" t="s">
        <v>2347</v>
      </c>
      <c r="H252" s="1770"/>
      <c r="I252" s="1770"/>
      <c r="J252" s="1771"/>
      <c r="K252" s="1771">
        <v>7</v>
      </c>
      <c r="L252" s="1772">
        <v>8</v>
      </c>
      <c r="M252" s="1773">
        <f t="shared" si="6"/>
        <v>24000</v>
      </c>
      <c r="N252" s="1771">
        <v>0</v>
      </c>
      <c r="O252" s="1772">
        <v>0</v>
      </c>
      <c r="P252" s="1773">
        <f t="shared" si="7"/>
        <v>0</v>
      </c>
      <c r="Q252" s="1774"/>
      <c r="R252" s="1774"/>
      <c r="S252" s="1774"/>
      <c r="T252" s="1774"/>
      <c r="U252" s="1774"/>
      <c r="V252" s="1774"/>
      <c r="W252" s="1774"/>
      <c r="X252" s="1774"/>
      <c r="Y252" s="1774"/>
      <c r="Z252" s="1774"/>
      <c r="AA252" s="1774"/>
      <c r="AB252" s="1774"/>
      <c r="AC252" s="1774"/>
      <c r="AD252" s="1856"/>
      <c r="AE252" s="1857"/>
      <c r="AF252" s="1858"/>
      <c r="AG252" s="1858"/>
      <c r="AH252" s="1858"/>
      <c r="AI252" s="1859"/>
      <c r="AJ252" s="1859"/>
      <c r="AK252" s="1859"/>
      <c r="AL252" s="1859"/>
      <c r="AM252" s="1858"/>
      <c r="AN252" s="1858"/>
      <c r="AO252" s="1858"/>
      <c r="AP252" s="1858"/>
      <c r="AQ252" s="1859"/>
      <c r="AR252" s="1859"/>
      <c r="AS252" s="1859"/>
      <c r="AT252" s="1859"/>
    </row>
    <row r="253" spans="1:46" s="1775" customFormat="1" ht="12" customHeight="1" x14ac:dyDescent="0.2">
      <c r="A253" s="1770" t="s">
        <v>459</v>
      </c>
      <c r="B253" s="1770" t="s">
        <v>1708</v>
      </c>
      <c r="C253" s="541" t="s">
        <v>1709</v>
      </c>
      <c r="D253" s="1770" t="s">
        <v>1976</v>
      </c>
      <c r="E253" s="1952">
        <v>6000</v>
      </c>
      <c r="F253" s="1771" t="s">
        <v>2348</v>
      </c>
      <c r="G253" s="1770" t="s">
        <v>2349</v>
      </c>
      <c r="H253" s="1770" t="s">
        <v>1713</v>
      </c>
      <c r="I253" s="1770" t="s">
        <v>1723</v>
      </c>
      <c r="J253" s="1771" t="s">
        <v>1715</v>
      </c>
      <c r="K253" s="1771">
        <v>0</v>
      </c>
      <c r="L253" s="1772">
        <v>0</v>
      </c>
      <c r="M253" s="1773">
        <f t="shared" si="6"/>
        <v>0</v>
      </c>
      <c r="N253" s="1771">
        <v>3</v>
      </c>
      <c r="O253" s="1772">
        <v>5</v>
      </c>
      <c r="P253" s="1773">
        <f t="shared" si="7"/>
        <v>30000</v>
      </c>
      <c r="Q253" s="1774"/>
      <c r="R253" s="1774"/>
      <c r="S253" s="1774"/>
      <c r="T253" s="1774"/>
      <c r="U253" s="1774"/>
      <c r="V253" s="1774"/>
      <c r="W253" s="1774"/>
      <c r="X253" s="1774"/>
      <c r="Y253" s="1774"/>
      <c r="Z253" s="1774"/>
      <c r="AA253" s="1774"/>
      <c r="AB253" s="1774"/>
      <c r="AC253" s="1774"/>
      <c r="AD253" s="1856"/>
      <c r="AE253" s="1857"/>
      <c r="AF253" s="1858"/>
      <c r="AG253" s="1858"/>
      <c r="AH253" s="1858"/>
      <c r="AI253" s="1859"/>
      <c r="AJ253" s="1859"/>
      <c r="AK253" s="1859"/>
      <c r="AL253" s="1859"/>
      <c r="AM253" s="1858"/>
      <c r="AN253" s="1858"/>
      <c r="AO253" s="1858"/>
      <c r="AP253" s="1858"/>
      <c r="AQ253" s="1859"/>
      <c r="AR253" s="1859"/>
      <c r="AS253" s="1859"/>
      <c r="AT253" s="1859"/>
    </row>
    <row r="254" spans="1:46" s="1775" customFormat="1" ht="12" customHeight="1" x14ac:dyDescent="0.2">
      <c r="A254" s="1770" t="s">
        <v>459</v>
      </c>
      <c r="B254" s="1770" t="s">
        <v>1708</v>
      </c>
      <c r="C254" s="541" t="s">
        <v>1709</v>
      </c>
      <c r="D254" s="1770" t="s">
        <v>1976</v>
      </c>
      <c r="E254" s="1952">
        <v>6000</v>
      </c>
      <c r="F254" s="1771" t="s">
        <v>2350</v>
      </c>
      <c r="G254" s="1770" t="s">
        <v>2351</v>
      </c>
      <c r="H254" s="1770"/>
      <c r="I254" s="1770"/>
      <c r="J254" s="1771"/>
      <c r="K254" s="1771">
        <v>2</v>
      </c>
      <c r="L254" s="1772">
        <v>3</v>
      </c>
      <c r="M254" s="1773">
        <f t="shared" si="6"/>
        <v>18000</v>
      </c>
      <c r="N254" s="1771">
        <v>0</v>
      </c>
      <c r="O254" s="1772">
        <v>0</v>
      </c>
      <c r="P254" s="1773">
        <f t="shared" si="7"/>
        <v>0</v>
      </c>
      <c r="Q254" s="1774"/>
      <c r="R254" s="1774"/>
      <c r="S254" s="1774"/>
      <c r="T254" s="1774"/>
      <c r="U254" s="1774"/>
      <c r="V254" s="1774"/>
      <c r="W254" s="1774"/>
      <c r="X254" s="1774"/>
      <c r="Y254" s="1774"/>
      <c r="Z254" s="1774"/>
      <c r="AA254" s="1774"/>
      <c r="AB254" s="1774"/>
      <c r="AC254" s="1774"/>
      <c r="AD254" s="1856"/>
      <c r="AE254" s="1857"/>
      <c r="AF254" s="1858"/>
      <c r="AG254" s="1858"/>
      <c r="AH254" s="1858"/>
      <c r="AI254" s="1859"/>
      <c r="AJ254" s="1859"/>
      <c r="AK254" s="1859"/>
      <c r="AL254" s="1859"/>
      <c r="AM254" s="1858"/>
      <c r="AN254" s="1858"/>
      <c r="AO254" s="1858"/>
      <c r="AP254" s="1858"/>
      <c r="AQ254" s="1859"/>
      <c r="AR254" s="1859"/>
      <c r="AS254" s="1859"/>
      <c r="AT254" s="1859"/>
    </row>
    <row r="255" spans="1:46" s="1775" customFormat="1" ht="12" customHeight="1" x14ac:dyDescent="0.2">
      <c r="A255" s="1770" t="s">
        <v>459</v>
      </c>
      <c r="B255" s="1770" t="s">
        <v>1708</v>
      </c>
      <c r="C255" s="541" t="s">
        <v>1709</v>
      </c>
      <c r="D255" s="1770" t="s">
        <v>2352</v>
      </c>
      <c r="E255" s="1952">
        <v>3500</v>
      </c>
      <c r="F255" s="1771" t="s">
        <v>2353</v>
      </c>
      <c r="G255" s="1770" t="s">
        <v>2354</v>
      </c>
      <c r="H255" s="1770"/>
      <c r="I255" s="1770"/>
      <c r="J255" s="1771"/>
      <c r="K255" s="1771">
        <v>0</v>
      </c>
      <c r="L255" s="1772">
        <v>0</v>
      </c>
      <c r="M255" s="1773">
        <f t="shared" si="6"/>
        <v>0</v>
      </c>
      <c r="N255" s="1771">
        <v>2</v>
      </c>
      <c r="O255" s="1772">
        <v>5</v>
      </c>
      <c r="P255" s="1773">
        <f t="shared" si="7"/>
        <v>17500</v>
      </c>
      <c r="Q255" s="1774"/>
      <c r="R255" s="1774"/>
      <c r="S255" s="1774"/>
      <c r="T255" s="1774"/>
      <c r="U255" s="1774"/>
      <c r="V255" s="1774"/>
      <c r="W255" s="1774"/>
      <c r="X255" s="1774"/>
      <c r="Y255" s="1774"/>
      <c r="Z255" s="1774"/>
      <c r="AA255" s="1774"/>
      <c r="AB255" s="1774"/>
      <c r="AC255" s="1774"/>
      <c r="AD255" s="1856"/>
      <c r="AE255" s="1857"/>
      <c r="AF255" s="1858"/>
      <c r="AG255" s="1858"/>
      <c r="AH255" s="1858"/>
      <c r="AI255" s="1859"/>
      <c r="AJ255" s="1859"/>
      <c r="AK255" s="1859"/>
      <c r="AL255" s="1859"/>
      <c r="AM255" s="1858"/>
      <c r="AN255" s="1858"/>
      <c r="AO255" s="1858"/>
      <c r="AP255" s="1858"/>
      <c r="AQ255" s="1859"/>
      <c r="AR255" s="1859"/>
      <c r="AS255" s="1859"/>
      <c r="AT255" s="1859"/>
    </row>
    <row r="256" spans="1:46" s="1775" customFormat="1" ht="12" customHeight="1" x14ac:dyDescent="0.2">
      <c r="A256" s="1770" t="s">
        <v>459</v>
      </c>
      <c r="B256" s="1770" t="s">
        <v>1708</v>
      </c>
      <c r="C256" s="541" t="s">
        <v>1709</v>
      </c>
      <c r="D256" s="1770" t="s">
        <v>2355</v>
      </c>
      <c r="E256" s="1952">
        <v>5000</v>
      </c>
      <c r="F256" s="1771" t="s">
        <v>2356</v>
      </c>
      <c r="G256" s="1770" t="s">
        <v>2357</v>
      </c>
      <c r="H256" s="1770" t="s">
        <v>1713</v>
      </c>
      <c r="I256" s="1770" t="s">
        <v>1723</v>
      </c>
      <c r="J256" s="1771" t="s">
        <v>1715</v>
      </c>
      <c r="K256" s="1771">
        <v>2</v>
      </c>
      <c r="L256" s="1772">
        <v>7</v>
      </c>
      <c r="M256" s="1773">
        <f t="shared" si="6"/>
        <v>35000</v>
      </c>
      <c r="N256" s="1771">
        <v>2</v>
      </c>
      <c r="O256" s="1772">
        <v>6</v>
      </c>
      <c r="P256" s="1773">
        <f t="shared" si="7"/>
        <v>30000</v>
      </c>
      <c r="Q256" s="1774"/>
      <c r="R256" s="1774"/>
      <c r="S256" s="1774"/>
      <c r="T256" s="1774"/>
      <c r="U256" s="1774"/>
      <c r="V256" s="1774"/>
      <c r="W256" s="1774"/>
      <c r="X256" s="1774"/>
      <c r="Y256" s="1774"/>
      <c r="Z256" s="1774"/>
      <c r="AA256" s="1774"/>
      <c r="AB256" s="1774"/>
      <c r="AC256" s="1774"/>
      <c r="AD256" s="1856"/>
      <c r="AE256" s="1857"/>
      <c r="AF256" s="1858"/>
      <c r="AG256" s="1858"/>
      <c r="AH256" s="1858"/>
      <c r="AI256" s="1859"/>
      <c r="AJ256" s="1859"/>
      <c r="AK256" s="1859"/>
      <c r="AL256" s="1859"/>
      <c r="AM256" s="1858"/>
      <c r="AN256" s="1858"/>
      <c r="AO256" s="1858"/>
      <c r="AP256" s="1858"/>
      <c r="AQ256" s="1859"/>
      <c r="AR256" s="1859"/>
      <c r="AS256" s="1859"/>
      <c r="AT256" s="1859"/>
    </row>
    <row r="257" spans="1:46" s="1775" customFormat="1" ht="12" customHeight="1" x14ac:dyDescent="0.2">
      <c r="A257" s="1770" t="s">
        <v>459</v>
      </c>
      <c r="B257" s="1770" t="s">
        <v>1708</v>
      </c>
      <c r="C257" s="541" t="s">
        <v>1709</v>
      </c>
      <c r="D257" s="1770" t="s">
        <v>2316</v>
      </c>
      <c r="E257" s="1952">
        <v>2500</v>
      </c>
      <c r="F257" s="1771" t="s">
        <v>2356</v>
      </c>
      <c r="G257" s="1770" t="s">
        <v>2357</v>
      </c>
      <c r="H257" s="1770" t="s">
        <v>1713</v>
      </c>
      <c r="I257" s="1770" t="s">
        <v>1723</v>
      </c>
      <c r="J257" s="1771" t="s">
        <v>1715</v>
      </c>
      <c r="K257" s="1771">
        <v>2</v>
      </c>
      <c r="L257" s="1772">
        <v>3</v>
      </c>
      <c r="M257" s="1773">
        <f t="shared" si="6"/>
        <v>7500</v>
      </c>
      <c r="N257" s="1771">
        <v>0</v>
      </c>
      <c r="O257" s="1772">
        <v>0</v>
      </c>
      <c r="P257" s="1773">
        <f t="shared" si="7"/>
        <v>0</v>
      </c>
      <c r="Q257" s="1774"/>
      <c r="R257" s="1774"/>
      <c r="S257" s="1774"/>
      <c r="T257" s="1774"/>
      <c r="U257" s="1774"/>
      <c r="V257" s="1774"/>
      <c r="W257" s="1774"/>
      <c r="X257" s="1774"/>
      <c r="Y257" s="1774"/>
      <c r="Z257" s="1774"/>
      <c r="AA257" s="1774"/>
      <c r="AB257" s="1774"/>
      <c r="AC257" s="1774"/>
      <c r="AD257" s="1856"/>
      <c r="AE257" s="1857"/>
      <c r="AF257" s="1858"/>
      <c r="AG257" s="1858"/>
      <c r="AH257" s="1858"/>
      <c r="AI257" s="1859"/>
      <c r="AJ257" s="1859"/>
      <c r="AK257" s="1859"/>
      <c r="AL257" s="1859"/>
      <c r="AM257" s="1858"/>
      <c r="AN257" s="1858"/>
      <c r="AO257" s="1858"/>
      <c r="AP257" s="1858"/>
      <c r="AQ257" s="1859"/>
      <c r="AR257" s="1859"/>
      <c r="AS257" s="1859"/>
      <c r="AT257" s="1859"/>
    </row>
    <row r="258" spans="1:46" s="1775" customFormat="1" ht="12" customHeight="1" x14ac:dyDescent="0.2">
      <c r="A258" s="1770" t="s">
        <v>459</v>
      </c>
      <c r="B258" s="1770" t="s">
        <v>1708</v>
      </c>
      <c r="C258" s="541" t="s">
        <v>1709</v>
      </c>
      <c r="D258" s="1770" t="s">
        <v>1745</v>
      </c>
      <c r="E258" s="1952">
        <v>4500</v>
      </c>
      <c r="F258" s="1771" t="s">
        <v>2356</v>
      </c>
      <c r="G258" s="1770" t="s">
        <v>2357</v>
      </c>
      <c r="H258" s="1770" t="s">
        <v>1713</v>
      </c>
      <c r="I258" s="1770" t="s">
        <v>1723</v>
      </c>
      <c r="J258" s="1771" t="s">
        <v>1715</v>
      </c>
      <c r="K258" s="1771">
        <v>1</v>
      </c>
      <c r="L258" s="1772">
        <v>5</v>
      </c>
      <c r="M258" s="1773">
        <f t="shared" si="6"/>
        <v>22500</v>
      </c>
      <c r="N258" s="1771">
        <v>0</v>
      </c>
      <c r="O258" s="1772">
        <v>0</v>
      </c>
      <c r="P258" s="1773">
        <f t="shared" si="7"/>
        <v>0</v>
      </c>
      <c r="Q258" s="1774"/>
      <c r="R258" s="1774"/>
      <c r="S258" s="1774"/>
      <c r="T258" s="1774"/>
      <c r="U258" s="1774"/>
      <c r="V258" s="1774"/>
      <c r="W258" s="1774"/>
      <c r="X258" s="1774"/>
      <c r="Y258" s="1774"/>
      <c r="Z258" s="1774"/>
      <c r="AA258" s="1774"/>
      <c r="AB258" s="1774"/>
      <c r="AC258" s="1774"/>
      <c r="AD258" s="1856"/>
      <c r="AE258" s="1857"/>
      <c r="AF258" s="1858"/>
      <c r="AG258" s="1858"/>
      <c r="AH258" s="1858"/>
      <c r="AI258" s="1859"/>
      <c r="AJ258" s="1859"/>
      <c r="AK258" s="1859"/>
      <c r="AL258" s="1859"/>
      <c r="AM258" s="1858"/>
      <c r="AN258" s="1858"/>
      <c r="AO258" s="1858"/>
      <c r="AP258" s="1858"/>
      <c r="AQ258" s="1859"/>
      <c r="AR258" s="1859"/>
      <c r="AS258" s="1859"/>
      <c r="AT258" s="1859"/>
    </row>
    <row r="259" spans="1:46" s="1775" customFormat="1" ht="12" customHeight="1" x14ac:dyDescent="0.2">
      <c r="A259" s="1770" t="s">
        <v>459</v>
      </c>
      <c r="B259" s="1770" t="s">
        <v>1708</v>
      </c>
      <c r="C259" s="541" t="s">
        <v>1709</v>
      </c>
      <c r="D259" s="1770" t="s">
        <v>1976</v>
      </c>
      <c r="E259" s="1952">
        <v>6000</v>
      </c>
      <c r="F259" s="1771" t="s">
        <v>2358</v>
      </c>
      <c r="G259" s="1770" t="s">
        <v>2359</v>
      </c>
      <c r="H259" s="1770"/>
      <c r="I259" s="1770"/>
      <c r="J259" s="1771"/>
      <c r="K259" s="1771">
        <v>1</v>
      </c>
      <c r="L259" s="1772">
        <v>2</v>
      </c>
      <c r="M259" s="1773">
        <f t="shared" si="6"/>
        <v>12000</v>
      </c>
      <c r="N259" s="1771">
        <v>2</v>
      </c>
      <c r="O259" s="1772">
        <v>6</v>
      </c>
      <c r="P259" s="1773">
        <f t="shared" si="7"/>
        <v>36000</v>
      </c>
      <c r="Q259" s="1774"/>
      <c r="R259" s="1774"/>
      <c r="S259" s="1774"/>
      <c r="T259" s="1774"/>
      <c r="U259" s="1774"/>
      <c r="V259" s="1774"/>
      <c r="W259" s="1774"/>
      <c r="X259" s="1774"/>
      <c r="Y259" s="1774"/>
      <c r="Z259" s="1774"/>
      <c r="AA259" s="1774"/>
      <c r="AB259" s="1774"/>
      <c r="AC259" s="1774"/>
      <c r="AD259" s="1856"/>
      <c r="AE259" s="1857"/>
      <c r="AF259" s="1858"/>
      <c r="AG259" s="1858"/>
      <c r="AH259" s="1858"/>
      <c r="AI259" s="1859"/>
      <c r="AJ259" s="1859"/>
      <c r="AK259" s="1859"/>
      <c r="AL259" s="1859"/>
      <c r="AM259" s="1858"/>
      <c r="AN259" s="1858"/>
      <c r="AO259" s="1858"/>
      <c r="AP259" s="1858"/>
      <c r="AQ259" s="1859"/>
      <c r="AR259" s="1859"/>
      <c r="AS259" s="1859"/>
      <c r="AT259" s="1859"/>
    </row>
    <row r="260" spans="1:46" s="1775" customFormat="1" ht="12" customHeight="1" x14ac:dyDescent="0.2">
      <c r="A260" s="1770" t="s">
        <v>459</v>
      </c>
      <c r="B260" s="1770" t="s">
        <v>1708</v>
      </c>
      <c r="C260" s="541" t="s">
        <v>1709</v>
      </c>
      <c r="D260" s="1770" t="s">
        <v>1716</v>
      </c>
      <c r="E260" s="1952">
        <v>2500</v>
      </c>
      <c r="F260" s="1771" t="s">
        <v>2360</v>
      </c>
      <c r="G260" s="1770" t="s">
        <v>2361</v>
      </c>
      <c r="H260" s="1770"/>
      <c r="I260" s="1770"/>
      <c r="J260" s="1771"/>
      <c r="K260" s="1771">
        <v>1</v>
      </c>
      <c r="L260" s="1772">
        <v>1</v>
      </c>
      <c r="M260" s="1773">
        <f t="shared" si="6"/>
        <v>2500</v>
      </c>
      <c r="N260" s="1771">
        <v>0</v>
      </c>
      <c r="O260" s="1772">
        <v>0</v>
      </c>
      <c r="P260" s="1773">
        <f t="shared" si="7"/>
        <v>0</v>
      </c>
      <c r="Q260" s="1774"/>
      <c r="R260" s="1774"/>
      <c r="S260" s="1774"/>
      <c r="T260" s="1774"/>
      <c r="U260" s="1774"/>
      <c r="V260" s="1774"/>
      <c r="W260" s="1774"/>
      <c r="X260" s="1774"/>
      <c r="Y260" s="1774"/>
      <c r="Z260" s="1774"/>
      <c r="AA260" s="1774"/>
      <c r="AB260" s="1774"/>
      <c r="AC260" s="1774"/>
      <c r="AD260" s="1856"/>
      <c r="AE260" s="1857"/>
      <c r="AF260" s="1858"/>
      <c r="AG260" s="1858"/>
      <c r="AH260" s="1858"/>
      <c r="AI260" s="1859"/>
      <c r="AJ260" s="1859"/>
      <c r="AK260" s="1859"/>
      <c r="AL260" s="1859"/>
      <c r="AM260" s="1858"/>
      <c r="AN260" s="1858"/>
      <c r="AO260" s="1858"/>
      <c r="AP260" s="1858"/>
      <c r="AQ260" s="1859"/>
      <c r="AR260" s="1859"/>
      <c r="AS260" s="1859"/>
      <c r="AT260" s="1859"/>
    </row>
    <row r="261" spans="1:46" s="1775" customFormat="1" ht="12" customHeight="1" x14ac:dyDescent="0.2">
      <c r="A261" s="1770" t="s">
        <v>459</v>
      </c>
      <c r="B261" s="1770" t="s">
        <v>1708</v>
      </c>
      <c r="C261" s="541" t="s">
        <v>1709</v>
      </c>
      <c r="D261" s="1770" t="s">
        <v>2362</v>
      </c>
      <c r="E261" s="1952">
        <v>10000</v>
      </c>
      <c r="F261" s="1771" t="s">
        <v>2363</v>
      </c>
      <c r="G261" s="1770" t="s">
        <v>2364</v>
      </c>
      <c r="H261" s="1770"/>
      <c r="I261" s="1770"/>
      <c r="J261" s="1771"/>
      <c r="K261" s="1771">
        <v>2</v>
      </c>
      <c r="L261" s="1772">
        <v>10</v>
      </c>
      <c r="M261" s="1773">
        <f t="shared" si="6"/>
        <v>100000</v>
      </c>
      <c r="N261" s="1771">
        <v>0</v>
      </c>
      <c r="O261" s="1772">
        <v>0</v>
      </c>
      <c r="P261" s="1773">
        <f t="shared" si="7"/>
        <v>0</v>
      </c>
      <c r="Q261" s="1774"/>
      <c r="R261" s="1774"/>
      <c r="S261" s="1774"/>
      <c r="T261" s="1774"/>
      <c r="U261" s="1774"/>
      <c r="V261" s="1774"/>
      <c r="W261" s="1774"/>
      <c r="X261" s="1774"/>
      <c r="Y261" s="1774"/>
      <c r="Z261" s="1774"/>
      <c r="AA261" s="1774"/>
      <c r="AB261" s="1774"/>
      <c r="AC261" s="1774"/>
      <c r="AD261" s="1856"/>
      <c r="AE261" s="1857"/>
      <c r="AF261" s="1858"/>
      <c r="AG261" s="1858"/>
      <c r="AH261" s="1858"/>
      <c r="AI261" s="1859"/>
      <c r="AJ261" s="1859"/>
      <c r="AK261" s="1859"/>
      <c r="AL261" s="1859"/>
      <c r="AM261" s="1858"/>
      <c r="AN261" s="1858"/>
      <c r="AO261" s="1858"/>
      <c r="AP261" s="1858"/>
      <c r="AQ261" s="1859"/>
      <c r="AR261" s="1859"/>
      <c r="AS261" s="1859"/>
      <c r="AT261" s="1859"/>
    </row>
    <row r="262" spans="1:46" s="1775" customFormat="1" ht="12" customHeight="1" x14ac:dyDescent="0.2">
      <c r="A262" s="1770" t="s">
        <v>459</v>
      </c>
      <c r="B262" s="1770" t="s">
        <v>1708</v>
      </c>
      <c r="C262" s="541" t="s">
        <v>1709</v>
      </c>
      <c r="D262" s="1770" t="s">
        <v>2072</v>
      </c>
      <c r="E262" s="1952">
        <v>15600</v>
      </c>
      <c r="F262" s="1771" t="s">
        <v>2365</v>
      </c>
      <c r="G262" s="1770" t="s">
        <v>2366</v>
      </c>
      <c r="H262" s="1770"/>
      <c r="I262" s="1770"/>
      <c r="J262" s="1771"/>
      <c r="K262" s="1771">
        <v>0</v>
      </c>
      <c r="L262" s="1772">
        <v>0</v>
      </c>
      <c r="M262" s="1773">
        <f t="shared" ref="M262:M325" si="8">E262*L262</f>
        <v>0</v>
      </c>
      <c r="N262" s="1771">
        <v>0</v>
      </c>
      <c r="O262" s="1772">
        <v>0</v>
      </c>
      <c r="P262" s="1773">
        <f t="shared" ref="P262:P325" si="9">E262*O262</f>
        <v>0</v>
      </c>
      <c r="Q262" s="1774"/>
      <c r="R262" s="1774"/>
      <c r="S262" s="1774"/>
      <c r="T262" s="1774"/>
      <c r="U262" s="1774"/>
      <c r="V262" s="1774"/>
      <c r="W262" s="1774"/>
      <c r="X262" s="1774"/>
      <c r="Y262" s="1774"/>
      <c r="Z262" s="1774"/>
      <c r="AA262" s="1774"/>
      <c r="AB262" s="1774"/>
      <c r="AC262" s="1774"/>
      <c r="AD262" s="1856"/>
      <c r="AE262" s="1857"/>
      <c r="AF262" s="1858"/>
      <c r="AG262" s="1858"/>
      <c r="AH262" s="1858"/>
      <c r="AI262" s="1859"/>
      <c r="AJ262" s="1859"/>
      <c r="AK262" s="1859"/>
      <c r="AL262" s="1859"/>
      <c r="AM262" s="1858"/>
      <c r="AN262" s="1858"/>
      <c r="AO262" s="1858"/>
      <c r="AP262" s="1858"/>
      <c r="AQ262" s="1859"/>
      <c r="AR262" s="1859"/>
      <c r="AS262" s="1859"/>
      <c r="AT262" s="1859"/>
    </row>
    <row r="263" spans="1:46" s="1775" customFormat="1" ht="12" customHeight="1" x14ac:dyDescent="0.2">
      <c r="A263" s="1770" t="s">
        <v>459</v>
      </c>
      <c r="B263" s="1770" t="s">
        <v>1708</v>
      </c>
      <c r="C263" s="541" t="s">
        <v>1709</v>
      </c>
      <c r="D263" s="1770" t="s">
        <v>2367</v>
      </c>
      <c r="E263" s="1952">
        <v>7000</v>
      </c>
      <c r="F263" s="1771" t="s">
        <v>2368</v>
      </c>
      <c r="G263" s="1770" t="s">
        <v>2369</v>
      </c>
      <c r="H263" s="1770" t="s">
        <v>1807</v>
      </c>
      <c r="I263" s="1770" t="s">
        <v>1723</v>
      </c>
      <c r="J263" s="1771" t="s">
        <v>1715</v>
      </c>
      <c r="K263" s="1771">
        <v>5</v>
      </c>
      <c r="L263" s="1772">
        <v>12</v>
      </c>
      <c r="M263" s="1773">
        <f t="shared" si="8"/>
        <v>84000</v>
      </c>
      <c r="N263" s="1771">
        <v>2</v>
      </c>
      <c r="O263" s="1772">
        <v>6</v>
      </c>
      <c r="P263" s="1773">
        <f t="shared" si="9"/>
        <v>42000</v>
      </c>
      <c r="Q263" s="1774"/>
      <c r="R263" s="1774"/>
      <c r="S263" s="1774"/>
      <c r="T263" s="1774"/>
      <c r="U263" s="1774"/>
      <c r="V263" s="1774"/>
      <c r="W263" s="1774"/>
      <c r="X263" s="1774"/>
      <c r="Y263" s="1774"/>
      <c r="Z263" s="1774"/>
      <c r="AA263" s="1774"/>
      <c r="AB263" s="1774"/>
      <c r="AC263" s="1774"/>
      <c r="AD263" s="1856"/>
      <c r="AE263" s="1857"/>
      <c r="AF263" s="1858"/>
      <c r="AG263" s="1858"/>
      <c r="AH263" s="1858"/>
      <c r="AI263" s="1859"/>
      <c r="AJ263" s="1859"/>
      <c r="AK263" s="1859"/>
      <c r="AL263" s="1859"/>
      <c r="AM263" s="1858"/>
      <c r="AN263" s="1858"/>
      <c r="AO263" s="1858"/>
      <c r="AP263" s="1858"/>
      <c r="AQ263" s="1859"/>
      <c r="AR263" s="1859"/>
      <c r="AS263" s="1859"/>
      <c r="AT263" s="1859"/>
    </row>
    <row r="264" spans="1:46" s="1775" customFormat="1" ht="12" customHeight="1" x14ac:dyDescent="0.2">
      <c r="A264" s="1770" t="s">
        <v>459</v>
      </c>
      <c r="B264" s="1770" t="s">
        <v>1708</v>
      </c>
      <c r="C264" s="541" t="s">
        <v>1709</v>
      </c>
      <c r="D264" s="1770" t="s">
        <v>1716</v>
      </c>
      <c r="E264" s="1952">
        <v>3000</v>
      </c>
      <c r="F264" s="1771" t="s">
        <v>2370</v>
      </c>
      <c r="G264" s="1770" t="s">
        <v>2371</v>
      </c>
      <c r="H264" s="1770" t="s">
        <v>1713</v>
      </c>
      <c r="I264" s="1770" t="s">
        <v>1723</v>
      </c>
      <c r="J264" s="1771" t="s">
        <v>1813</v>
      </c>
      <c r="K264" s="1771">
        <v>1</v>
      </c>
      <c r="L264" s="1772">
        <v>2</v>
      </c>
      <c r="M264" s="1773">
        <f t="shared" si="8"/>
        <v>6000</v>
      </c>
      <c r="N264" s="1771">
        <v>3</v>
      </c>
      <c r="O264" s="1772">
        <v>6</v>
      </c>
      <c r="P264" s="1773">
        <f t="shared" si="9"/>
        <v>18000</v>
      </c>
      <c r="Q264" s="1774"/>
      <c r="R264" s="1774"/>
      <c r="S264" s="1774"/>
      <c r="T264" s="1774"/>
      <c r="U264" s="1774"/>
      <c r="V264" s="1774"/>
      <c r="W264" s="1774"/>
      <c r="X264" s="1774"/>
      <c r="Y264" s="1774"/>
      <c r="Z264" s="1774"/>
      <c r="AA264" s="1774"/>
      <c r="AB264" s="1774"/>
      <c r="AC264" s="1774"/>
      <c r="AD264" s="1856"/>
      <c r="AE264" s="1857"/>
      <c r="AF264" s="1858"/>
      <c r="AG264" s="1858"/>
      <c r="AH264" s="1858"/>
      <c r="AI264" s="1859"/>
      <c r="AJ264" s="1859"/>
      <c r="AK264" s="1859"/>
      <c r="AL264" s="1859"/>
      <c r="AM264" s="1858"/>
      <c r="AN264" s="1858"/>
      <c r="AO264" s="1858"/>
      <c r="AP264" s="1858"/>
      <c r="AQ264" s="1859"/>
      <c r="AR264" s="1859"/>
      <c r="AS264" s="1859"/>
      <c r="AT264" s="1859"/>
    </row>
    <row r="265" spans="1:46" s="1775" customFormat="1" ht="12" customHeight="1" x14ac:dyDescent="0.2">
      <c r="A265" s="1770" t="s">
        <v>459</v>
      </c>
      <c r="B265" s="1770" t="s">
        <v>1708</v>
      </c>
      <c r="C265" s="541" t="s">
        <v>1709</v>
      </c>
      <c r="D265" s="1770" t="s">
        <v>1716</v>
      </c>
      <c r="E265" s="1952">
        <v>2000</v>
      </c>
      <c r="F265" s="1771" t="s">
        <v>2370</v>
      </c>
      <c r="G265" s="1770" t="s">
        <v>2371</v>
      </c>
      <c r="H265" s="1770" t="s">
        <v>1713</v>
      </c>
      <c r="I265" s="1770" t="s">
        <v>1723</v>
      </c>
      <c r="J265" s="1771" t="s">
        <v>1813</v>
      </c>
      <c r="K265" s="1771">
        <v>4</v>
      </c>
      <c r="L265" s="1772">
        <v>11</v>
      </c>
      <c r="M265" s="1773">
        <f t="shared" si="8"/>
        <v>22000</v>
      </c>
      <c r="N265" s="1771">
        <v>0</v>
      </c>
      <c r="O265" s="1772">
        <v>0</v>
      </c>
      <c r="P265" s="1773">
        <f t="shared" si="9"/>
        <v>0</v>
      </c>
      <c r="Q265" s="1774"/>
      <c r="R265" s="1774"/>
      <c r="S265" s="1774"/>
      <c r="T265" s="1774"/>
      <c r="U265" s="1774"/>
      <c r="V265" s="1774"/>
      <c r="W265" s="1774"/>
      <c r="X265" s="1774"/>
      <c r="Y265" s="1774"/>
      <c r="Z265" s="1774"/>
      <c r="AA265" s="1774"/>
      <c r="AB265" s="1774"/>
      <c r="AC265" s="1774"/>
      <c r="AD265" s="1856"/>
      <c r="AE265" s="1857"/>
      <c r="AF265" s="1858"/>
      <c r="AG265" s="1858"/>
      <c r="AH265" s="1858"/>
      <c r="AI265" s="1859"/>
      <c r="AJ265" s="1859"/>
      <c r="AK265" s="1859"/>
      <c r="AL265" s="1859"/>
      <c r="AM265" s="1858"/>
      <c r="AN265" s="1858"/>
      <c r="AO265" s="1858"/>
      <c r="AP265" s="1858"/>
      <c r="AQ265" s="1859"/>
      <c r="AR265" s="1859"/>
      <c r="AS265" s="1859"/>
      <c r="AT265" s="1859"/>
    </row>
    <row r="266" spans="1:46" s="1775" customFormat="1" ht="12" customHeight="1" x14ac:dyDescent="0.2">
      <c r="A266" s="1770" t="s">
        <v>459</v>
      </c>
      <c r="B266" s="1770" t="s">
        <v>1708</v>
      </c>
      <c r="C266" s="541" t="s">
        <v>1709</v>
      </c>
      <c r="D266" s="1770" t="s">
        <v>2372</v>
      </c>
      <c r="E266" s="1952">
        <v>4000</v>
      </c>
      <c r="F266" s="1771" t="s">
        <v>2373</v>
      </c>
      <c r="G266" s="1770" t="s">
        <v>2374</v>
      </c>
      <c r="H266" s="1770"/>
      <c r="I266" s="1770"/>
      <c r="J266" s="1771"/>
      <c r="K266" s="1771">
        <v>1</v>
      </c>
      <c r="L266" s="1772">
        <v>1</v>
      </c>
      <c r="M266" s="1773">
        <f t="shared" si="8"/>
        <v>4000</v>
      </c>
      <c r="N266" s="1771">
        <v>2</v>
      </c>
      <c r="O266" s="1772">
        <v>6</v>
      </c>
      <c r="P266" s="1773">
        <f t="shared" si="9"/>
        <v>24000</v>
      </c>
      <c r="Q266" s="1774"/>
      <c r="R266" s="1774"/>
      <c r="S266" s="1774"/>
      <c r="T266" s="1774"/>
      <c r="U266" s="1774"/>
      <c r="V266" s="1774"/>
      <c r="W266" s="1774"/>
      <c r="X266" s="1774"/>
      <c r="Y266" s="1774"/>
      <c r="Z266" s="1774"/>
      <c r="AA266" s="1774"/>
      <c r="AB266" s="1774"/>
      <c r="AC266" s="1774"/>
      <c r="AD266" s="1856"/>
      <c r="AE266" s="1857"/>
      <c r="AF266" s="1858"/>
      <c r="AG266" s="1858"/>
      <c r="AH266" s="1858"/>
      <c r="AI266" s="1859"/>
      <c r="AJ266" s="1859"/>
      <c r="AK266" s="1859"/>
      <c r="AL266" s="1859"/>
      <c r="AM266" s="1858"/>
      <c r="AN266" s="1858"/>
      <c r="AO266" s="1858"/>
      <c r="AP266" s="1858"/>
      <c r="AQ266" s="1859"/>
      <c r="AR266" s="1859"/>
      <c r="AS266" s="1859"/>
      <c r="AT266" s="1859"/>
    </row>
    <row r="267" spans="1:46" s="1775" customFormat="1" ht="12" customHeight="1" x14ac:dyDescent="0.2">
      <c r="A267" s="1770" t="s">
        <v>459</v>
      </c>
      <c r="B267" s="1770" t="s">
        <v>1708</v>
      </c>
      <c r="C267" s="541" t="s">
        <v>1709</v>
      </c>
      <c r="D267" s="1770" t="s">
        <v>2375</v>
      </c>
      <c r="E267" s="1952">
        <v>2200</v>
      </c>
      <c r="F267" s="1771" t="s">
        <v>2373</v>
      </c>
      <c r="G267" s="1770" t="s">
        <v>2374</v>
      </c>
      <c r="H267" s="1770"/>
      <c r="I267" s="1770"/>
      <c r="J267" s="1771"/>
      <c r="K267" s="1771">
        <v>5</v>
      </c>
      <c r="L267" s="1772">
        <v>12</v>
      </c>
      <c r="M267" s="1773">
        <f t="shared" si="8"/>
        <v>26400</v>
      </c>
      <c r="N267" s="1771">
        <v>1</v>
      </c>
      <c r="O267" s="1772">
        <v>0</v>
      </c>
      <c r="P267" s="1773">
        <f t="shared" si="9"/>
        <v>0</v>
      </c>
      <c r="Q267" s="1774"/>
      <c r="R267" s="1774"/>
      <c r="S267" s="1774"/>
      <c r="T267" s="1774"/>
      <c r="U267" s="1774"/>
      <c r="V267" s="1774"/>
      <c r="W267" s="1774"/>
      <c r="X267" s="1774"/>
      <c r="Y267" s="1774"/>
      <c r="Z267" s="1774"/>
      <c r="AA267" s="1774"/>
      <c r="AB267" s="1774"/>
      <c r="AC267" s="1774"/>
      <c r="AD267" s="1856"/>
      <c r="AE267" s="1857"/>
      <c r="AF267" s="1858"/>
      <c r="AG267" s="1858"/>
      <c r="AH267" s="1858"/>
      <c r="AI267" s="1859"/>
      <c r="AJ267" s="1859"/>
      <c r="AK267" s="1859"/>
      <c r="AL267" s="1859"/>
      <c r="AM267" s="1858"/>
      <c r="AN267" s="1858"/>
      <c r="AO267" s="1858"/>
      <c r="AP267" s="1858"/>
      <c r="AQ267" s="1859"/>
      <c r="AR267" s="1859"/>
      <c r="AS267" s="1859"/>
      <c r="AT267" s="1859"/>
    </row>
    <row r="268" spans="1:46" s="1775" customFormat="1" ht="12" customHeight="1" x14ac:dyDescent="0.2">
      <c r="A268" s="1770" t="s">
        <v>459</v>
      </c>
      <c r="B268" s="1770" t="s">
        <v>1708</v>
      </c>
      <c r="C268" s="541" t="s">
        <v>1709</v>
      </c>
      <c r="D268" s="1770" t="s">
        <v>2376</v>
      </c>
      <c r="E268" s="1952">
        <v>5500</v>
      </c>
      <c r="F268" s="1771" t="s">
        <v>2377</v>
      </c>
      <c r="G268" s="1770" t="s">
        <v>2378</v>
      </c>
      <c r="H268" s="1770" t="s">
        <v>1878</v>
      </c>
      <c r="I268" s="1770" t="s">
        <v>1714</v>
      </c>
      <c r="J268" s="1771" t="s">
        <v>1715</v>
      </c>
      <c r="K268" s="1771">
        <v>7</v>
      </c>
      <c r="L268" s="1772">
        <v>12</v>
      </c>
      <c r="M268" s="1773">
        <f t="shared" si="8"/>
        <v>66000</v>
      </c>
      <c r="N268" s="1771">
        <v>2</v>
      </c>
      <c r="O268" s="1772">
        <v>6</v>
      </c>
      <c r="P268" s="1773">
        <f t="shared" si="9"/>
        <v>33000</v>
      </c>
      <c r="Q268" s="1774"/>
      <c r="R268" s="1774"/>
      <c r="S268" s="1774"/>
      <c r="T268" s="1774"/>
      <c r="U268" s="1774"/>
      <c r="V268" s="1774"/>
      <c r="W268" s="1774"/>
      <c r="X268" s="1774"/>
      <c r="Y268" s="1774"/>
      <c r="Z268" s="1774"/>
      <c r="AA268" s="1774"/>
      <c r="AB268" s="1774"/>
      <c r="AC268" s="1774"/>
      <c r="AD268" s="1856"/>
      <c r="AE268" s="1857"/>
      <c r="AF268" s="1858"/>
      <c r="AG268" s="1858"/>
      <c r="AH268" s="1858"/>
      <c r="AI268" s="1859"/>
      <c r="AJ268" s="1859"/>
      <c r="AK268" s="1859"/>
      <c r="AL268" s="1859"/>
      <c r="AM268" s="1858"/>
      <c r="AN268" s="1858"/>
      <c r="AO268" s="1858"/>
      <c r="AP268" s="1858"/>
      <c r="AQ268" s="1859"/>
      <c r="AR268" s="1859"/>
      <c r="AS268" s="1859"/>
      <c r="AT268" s="1859"/>
    </row>
    <row r="269" spans="1:46" s="1775" customFormat="1" ht="12" customHeight="1" x14ac:dyDescent="0.2">
      <c r="A269" s="1770" t="s">
        <v>459</v>
      </c>
      <c r="B269" s="1770" t="s">
        <v>1708</v>
      </c>
      <c r="C269" s="541" t="s">
        <v>1709</v>
      </c>
      <c r="D269" s="1770" t="s">
        <v>2379</v>
      </c>
      <c r="E269" s="1952">
        <v>9000</v>
      </c>
      <c r="F269" s="1771" t="s">
        <v>2380</v>
      </c>
      <c r="G269" s="1770" t="s">
        <v>2381</v>
      </c>
      <c r="H269" s="1770"/>
      <c r="I269" s="1770"/>
      <c r="J269" s="1771"/>
      <c r="K269" s="1771">
        <v>1</v>
      </c>
      <c r="L269" s="1772">
        <v>1</v>
      </c>
      <c r="M269" s="1773">
        <f t="shared" si="8"/>
        <v>9000</v>
      </c>
      <c r="N269" s="1771">
        <v>2</v>
      </c>
      <c r="O269" s="1772">
        <v>6</v>
      </c>
      <c r="P269" s="1773">
        <f t="shared" si="9"/>
        <v>54000</v>
      </c>
      <c r="Q269" s="1774"/>
      <c r="R269" s="1774"/>
      <c r="S269" s="1774"/>
      <c r="T269" s="1774"/>
      <c r="U269" s="1774"/>
      <c r="V269" s="1774"/>
      <c r="W269" s="1774"/>
      <c r="X269" s="1774"/>
      <c r="Y269" s="1774"/>
      <c r="Z269" s="1774"/>
      <c r="AA269" s="1774"/>
      <c r="AB269" s="1774"/>
      <c r="AC269" s="1774"/>
      <c r="AD269" s="1856"/>
      <c r="AE269" s="1857"/>
      <c r="AF269" s="1858"/>
      <c r="AG269" s="1858"/>
      <c r="AH269" s="1858"/>
      <c r="AI269" s="1859"/>
      <c r="AJ269" s="1859"/>
      <c r="AK269" s="1859"/>
      <c r="AL269" s="1859"/>
      <c r="AM269" s="1858"/>
      <c r="AN269" s="1858"/>
      <c r="AO269" s="1858"/>
      <c r="AP269" s="1858"/>
      <c r="AQ269" s="1859"/>
      <c r="AR269" s="1859"/>
      <c r="AS269" s="1859"/>
      <c r="AT269" s="1859"/>
    </row>
    <row r="270" spans="1:46" s="1775" customFormat="1" ht="12" customHeight="1" x14ac:dyDescent="0.2">
      <c r="A270" s="1770" t="s">
        <v>459</v>
      </c>
      <c r="B270" s="1770" t="s">
        <v>1708</v>
      </c>
      <c r="C270" s="541" t="s">
        <v>1709</v>
      </c>
      <c r="D270" s="1770" t="s">
        <v>2382</v>
      </c>
      <c r="E270" s="1952">
        <v>3500</v>
      </c>
      <c r="F270" s="1771" t="s">
        <v>2383</v>
      </c>
      <c r="G270" s="1770" t="s">
        <v>2384</v>
      </c>
      <c r="H270" s="1770"/>
      <c r="I270" s="1770"/>
      <c r="J270" s="1771"/>
      <c r="K270" s="1771">
        <v>3</v>
      </c>
      <c r="L270" s="1772">
        <v>6</v>
      </c>
      <c r="M270" s="1773">
        <f t="shared" si="8"/>
        <v>21000</v>
      </c>
      <c r="N270" s="1771">
        <v>0</v>
      </c>
      <c r="O270" s="1772">
        <v>0</v>
      </c>
      <c r="P270" s="1773">
        <f t="shared" si="9"/>
        <v>0</v>
      </c>
      <c r="Q270" s="1774"/>
      <c r="R270" s="1774"/>
      <c r="S270" s="1774"/>
      <c r="T270" s="1774"/>
      <c r="U270" s="1774"/>
      <c r="V270" s="1774"/>
      <c r="W270" s="1774"/>
      <c r="X270" s="1774"/>
      <c r="Y270" s="1774"/>
      <c r="Z270" s="1774"/>
      <c r="AA270" s="1774"/>
      <c r="AB270" s="1774"/>
      <c r="AC270" s="1774"/>
      <c r="AD270" s="1856"/>
      <c r="AE270" s="1857"/>
      <c r="AF270" s="1858"/>
      <c r="AG270" s="1858"/>
      <c r="AH270" s="1858"/>
      <c r="AI270" s="1859"/>
      <c r="AJ270" s="1859"/>
      <c r="AK270" s="1859"/>
      <c r="AL270" s="1859"/>
      <c r="AM270" s="1858"/>
      <c r="AN270" s="1858"/>
      <c r="AO270" s="1858"/>
      <c r="AP270" s="1858"/>
      <c r="AQ270" s="1859"/>
      <c r="AR270" s="1859"/>
      <c r="AS270" s="1859"/>
      <c r="AT270" s="1859"/>
    </row>
    <row r="271" spans="1:46" s="1775" customFormat="1" ht="12" customHeight="1" x14ac:dyDescent="0.2">
      <c r="A271" s="1770" t="s">
        <v>459</v>
      </c>
      <c r="B271" s="1770" t="s">
        <v>1708</v>
      </c>
      <c r="C271" s="541" t="s">
        <v>1709</v>
      </c>
      <c r="D271" s="1770" t="s">
        <v>1869</v>
      </c>
      <c r="E271" s="1952">
        <v>5000</v>
      </c>
      <c r="F271" s="1771" t="s">
        <v>2385</v>
      </c>
      <c r="G271" s="1770" t="s">
        <v>2386</v>
      </c>
      <c r="H271" s="1770"/>
      <c r="I271" s="1770"/>
      <c r="J271" s="1771"/>
      <c r="K271" s="1771">
        <v>1</v>
      </c>
      <c r="L271" s="1772">
        <v>7</v>
      </c>
      <c r="M271" s="1773">
        <f t="shared" si="8"/>
        <v>35000</v>
      </c>
      <c r="N271" s="1771">
        <v>0</v>
      </c>
      <c r="O271" s="1772">
        <v>0</v>
      </c>
      <c r="P271" s="1773">
        <f t="shared" si="9"/>
        <v>0</v>
      </c>
      <c r="Q271" s="1774"/>
      <c r="R271" s="1774"/>
      <c r="S271" s="1774"/>
      <c r="T271" s="1774"/>
      <c r="U271" s="1774"/>
      <c r="V271" s="1774"/>
      <c r="W271" s="1774"/>
      <c r="X271" s="1774"/>
      <c r="Y271" s="1774"/>
      <c r="Z271" s="1774"/>
      <c r="AA271" s="1774"/>
      <c r="AB271" s="1774"/>
      <c r="AC271" s="1774"/>
      <c r="AD271" s="1856"/>
      <c r="AE271" s="1857"/>
      <c r="AF271" s="1858"/>
      <c r="AG271" s="1858"/>
      <c r="AH271" s="1858"/>
      <c r="AI271" s="1859"/>
      <c r="AJ271" s="1859"/>
      <c r="AK271" s="1859"/>
      <c r="AL271" s="1859"/>
      <c r="AM271" s="1858"/>
      <c r="AN271" s="1858"/>
      <c r="AO271" s="1858"/>
      <c r="AP271" s="1858"/>
      <c r="AQ271" s="1859"/>
      <c r="AR271" s="1859"/>
      <c r="AS271" s="1859"/>
      <c r="AT271" s="1859"/>
    </row>
    <row r="272" spans="1:46" s="1775" customFormat="1" ht="12" customHeight="1" x14ac:dyDescent="0.2">
      <c r="A272" s="1770" t="s">
        <v>459</v>
      </c>
      <c r="B272" s="1770" t="s">
        <v>1708</v>
      </c>
      <c r="C272" s="541" t="s">
        <v>1709</v>
      </c>
      <c r="D272" s="1770" t="s">
        <v>1839</v>
      </c>
      <c r="E272" s="1952">
        <v>3500</v>
      </c>
      <c r="F272" s="1771" t="s">
        <v>2387</v>
      </c>
      <c r="G272" s="1770" t="s">
        <v>2388</v>
      </c>
      <c r="H272" s="1770"/>
      <c r="I272" s="1770"/>
      <c r="J272" s="1771"/>
      <c r="K272" s="1771">
        <v>0</v>
      </c>
      <c r="L272" s="1772">
        <v>0</v>
      </c>
      <c r="M272" s="1773">
        <f t="shared" si="8"/>
        <v>0</v>
      </c>
      <c r="N272" s="1771">
        <v>2</v>
      </c>
      <c r="O272" s="1772">
        <v>6</v>
      </c>
      <c r="P272" s="1773">
        <f t="shared" si="9"/>
        <v>21000</v>
      </c>
      <c r="Q272" s="1774"/>
      <c r="R272" s="1774"/>
      <c r="S272" s="1774"/>
      <c r="T272" s="1774"/>
      <c r="U272" s="1774"/>
      <c r="V272" s="1774"/>
      <c r="W272" s="1774"/>
      <c r="X272" s="1774"/>
      <c r="Y272" s="1774"/>
      <c r="Z272" s="1774"/>
      <c r="AA272" s="1774"/>
      <c r="AB272" s="1774"/>
      <c r="AC272" s="1774"/>
      <c r="AD272" s="1856"/>
      <c r="AE272" s="1857"/>
      <c r="AF272" s="1858"/>
      <c r="AG272" s="1858"/>
      <c r="AH272" s="1858"/>
      <c r="AI272" s="1859"/>
      <c r="AJ272" s="1859"/>
      <c r="AK272" s="1859"/>
      <c r="AL272" s="1859"/>
      <c r="AM272" s="1858"/>
      <c r="AN272" s="1858"/>
      <c r="AO272" s="1858"/>
      <c r="AP272" s="1858"/>
      <c r="AQ272" s="1859"/>
      <c r="AR272" s="1859"/>
      <c r="AS272" s="1859"/>
      <c r="AT272" s="1859"/>
    </row>
    <row r="273" spans="1:46" s="1775" customFormat="1" ht="12" customHeight="1" x14ac:dyDescent="0.2">
      <c r="A273" s="1770" t="s">
        <v>459</v>
      </c>
      <c r="B273" s="1770" t="s">
        <v>1708</v>
      </c>
      <c r="C273" s="541" t="s">
        <v>1709</v>
      </c>
      <c r="D273" s="1770" t="s">
        <v>1852</v>
      </c>
      <c r="E273" s="1952">
        <v>7000</v>
      </c>
      <c r="F273" s="1771" t="s">
        <v>2389</v>
      </c>
      <c r="G273" s="1770" t="s">
        <v>2390</v>
      </c>
      <c r="H273" s="1770"/>
      <c r="I273" s="1770"/>
      <c r="J273" s="1771"/>
      <c r="K273" s="1771">
        <v>5</v>
      </c>
      <c r="L273" s="1772">
        <v>12</v>
      </c>
      <c r="M273" s="1773">
        <f t="shared" si="8"/>
        <v>84000</v>
      </c>
      <c r="N273" s="1771">
        <v>2</v>
      </c>
      <c r="O273" s="1772">
        <v>6</v>
      </c>
      <c r="P273" s="1773">
        <f t="shared" si="9"/>
        <v>42000</v>
      </c>
      <c r="Q273" s="1774"/>
      <c r="R273" s="1774"/>
      <c r="S273" s="1774"/>
      <c r="T273" s="1774"/>
      <c r="U273" s="1774"/>
      <c r="V273" s="1774"/>
      <c r="W273" s="1774"/>
      <c r="X273" s="1774"/>
      <c r="Y273" s="1774"/>
      <c r="Z273" s="1774"/>
      <c r="AA273" s="1774"/>
      <c r="AB273" s="1774"/>
      <c r="AC273" s="1774"/>
      <c r="AD273" s="1856"/>
      <c r="AE273" s="1857"/>
      <c r="AF273" s="1858"/>
      <c r="AG273" s="1858"/>
      <c r="AH273" s="1858"/>
      <c r="AI273" s="1859"/>
      <c r="AJ273" s="1859"/>
      <c r="AK273" s="1859"/>
      <c r="AL273" s="1859"/>
      <c r="AM273" s="1858"/>
      <c r="AN273" s="1858"/>
      <c r="AO273" s="1858"/>
      <c r="AP273" s="1858"/>
      <c r="AQ273" s="1859"/>
      <c r="AR273" s="1859"/>
      <c r="AS273" s="1859"/>
      <c r="AT273" s="1859"/>
    </row>
    <row r="274" spans="1:46" s="1775" customFormat="1" ht="12" customHeight="1" x14ac:dyDescent="0.2">
      <c r="A274" s="1770" t="s">
        <v>459</v>
      </c>
      <c r="B274" s="1770" t="s">
        <v>1708</v>
      </c>
      <c r="C274" s="541" t="s">
        <v>1709</v>
      </c>
      <c r="D274" s="1770" t="s">
        <v>2391</v>
      </c>
      <c r="E274" s="1952">
        <v>10000</v>
      </c>
      <c r="F274" s="1771" t="s">
        <v>2392</v>
      </c>
      <c r="G274" s="1770" t="s">
        <v>2393</v>
      </c>
      <c r="H274" s="1770"/>
      <c r="I274" s="1770"/>
      <c r="J274" s="1771"/>
      <c r="K274" s="1771">
        <v>4</v>
      </c>
      <c r="L274" s="1772">
        <v>12</v>
      </c>
      <c r="M274" s="1773">
        <f t="shared" si="8"/>
        <v>120000</v>
      </c>
      <c r="N274" s="1771">
        <v>1</v>
      </c>
      <c r="O274" s="1772">
        <v>0</v>
      </c>
      <c r="P274" s="1773">
        <f t="shared" si="9"/>
        <v>0</v>
      </c>
      <c r="Q274" s="1774"/>
      <c r="R274" s="1774"/>
      <c r="S274" s="1774"/>
      <c r="T274" s="1774"/>
      <c r="U274" s="1774"/>
      <c r="V274" s="1774"/>
      <c r="W274" s="1774"/>
      <c r="X274" s="1774"/>
      <c r="Y274" s="1774"/>
      <c r="Z274" s="1774"/>
      <c r="AA274" s="1774"/>
      <c r="AB274" s="1774"/>
      <c r="AC274" s="1774"/>
      <c r="AD274" s="1856"/>
      <c r="AE274" s="1857"/>
      <c r="AF274" s="1858"/>
      <c r="AG274" s="1858"/>
      <c r="AH274" s="1858"/>
      <c r="AI274" s="1859"/>
      <c r="AJ274" s="1859"/>
      <c r="AK274" s="1859"/>
      <c r="AL274" s="1859"/>
      <c r="AM274" s="1858"/>
      <c r="AN274" s="1858"/>
      <c r="AO274" s="1858"/>
      <c r="AP274" s="1858"/>
      <c r="AQ274" s="1859"/>
      <c r="AR274" s="1859"/>
      <c r="AS274" s="1859"/>
      <c r="AT274" s="1859"/>
    </row>
    <row r="275" spans="1:46" s="1775" customFormat="1" ht="12" customHeight="1" x14ac:dyDescent="0.2">
      <c r="A275" s="1770" t="s">
        <v>459</v>
      </c>
      <c r="B275" s="1770" t="s">
        <v>1708</v>
      </c>
      <c r="C275" s="541" t="s">
        <v>1709</v>
      </c>
      <c r="D275" s="1770" t="s">
        <v>2072</v>
      </c>
      <c r="E275" s="1952">
        <v>15600</v>
      </c>
      <c r="F275" s="1771" t="s">
        <v>2394</v>
      </c>
      <c r="G275" s="1770" t="s">
        <v>2395</v>
      </c>
      <c r="H275" s="1770"/>
      <c r="I275" s="1770"/>
      <c r="J275" s="1771"/>
      <c r="K275" s="1771">
        <v>0</v>
      </c>
      <c r="L275" s="1772">
        <v>8</v>
      </c>
      <c r="M275" s="1773">
        <f t="shared" si="8"/>
        <v>124800</v>
      </c>
      <c r="N275" s="1771">
        <v>0</v>
      </c>
      <c r="O275" s="1772">
        <v>0</v>
      </c>
      <c r="P275" s="1773">
        <f t="shared" si="9"/>
        <v>0</v>
      </c>
      <c r="Q275" s="1774"/>
      <c r="R275" s="1774"/>
      <c r="S275" s="1774"/>
      <c r="T275" s="1774"/>
      <c r="U275" s="1774"/>
      <c r="V275" s="1774"/>
      <c r="W275" s="1774"/>
      <c r="X275" s="1774"/>
      <c r="Y275" s="1774"/>
      <c r="Z275" s="1774"/>
      <c r="AA275" s="1774"/>
      <c r="AB275" s="1774"/>
      <c r="AC275" s="1774"/>
      <c r="AD275" s="1856"/>
      <c r="AE275" s="1857"/>
      <c r="AF275" s="1858"/>
      <c r="AG275" s="1858"/>
      <c r="AH275" s="1858"/>
      <c r="AI275" s="1859"/>
      <c r="AJ275" s="1859"/>
      <c r="AK275" s="1859"/>
      <c r="AL275" s="1859"/>
      <c r="AM275" s="1858"/>
      <c r="AN275" s="1858"/>
      <c r="AO275" s="1858"/>
      <c r="AP275" s="1858"/>
      <c r="AQ275" s="1859"/>
      <c r="AR275" s="1859"/>
      <c r="AS275" s="1859"/>
      <c r="AT275" s="1859"/>
    </row>
    <row r="276" spans="1:46" s="1775" customFormat="1" ht="12" customHeight="1" x14ac:dyDescent="0.2">
      <c r="A276" s="1770" t="s">
        <v>459</v>
      </c>
      <c r="B276" s="1770" t="s">
        <v>1708</v>
      </c>
      <c r="C276" s="541" t="s">
        <v>1709</v>
      </c>
      <c r="D276" s="1770" t="s">
        <v>2296</v>
      </c>
      <c r="E276" s="1952">
        <v>7000</v>
      </c>
      <c r="F276" s="1771" t="s">
        <v>2396</v>
      </c>
      <c r="G276" s="1770" t="s">
        <v>2397</v>
      </c>
      <c r="H276" s="1770"/>
      <c r="I276" s="1770"/>
      <c r="J276" s="1771"/>
      <c r="K276" s="1771">
        <v>1</v>
      </c>
      <c r="L276" s="1772">
        <v>12</v>
      </c>
      <c r="M276" s="1773">
        <f t="shared" si="8"/>
        <v>84000</v>
      </c>
      <c r="N276" s="1771">
        <v>0</v>
      </c>
      <c r="O276" s="1772">
        <v>0</v>
      </c>
      <c r="P276" s="1773">
        <f t="shared" si="9"/>
        <v>0</v>
      </c>
      <c r="Q276" s="1774"/>
      <c r="R276" s="1774"/>
      <c r="S276" s="1774"/>
      <c r="T276" s="1774"/>
      <c r="U276" s="1774"/>
      <c r="V276" s="1774"/>
      <c r="W276" s="1774"/>
      <c r="X276" s="1774"/>
      <c r="Y276" s="1774"/>
      <c r="Z276" s="1774"/>
      <c r="AA276" s="1774"/>
      <c r="AB276" s="1774"/>
      <c r="AC276" s="1774"/>
      <c r="AD276" s="1856"/>
      <c r="AE276" s="1857"/>
      <c r="AF276" s="1858"/>
      <c r="AG276" s="1858"/>
      <c r="AH276" s="1858"/>
      <c r="AI276" s="1859"/>
      <c r="AJ276" s="1859"/>
      <c r="AK276" s="1859"/>
      <c r="AL276" s="1859"/>
      <c r="AM276" s="1858"/>
      <c r="AN276" s="1858"/>
      <c r="AO276" s="1858"/>
      <c r="AP276" s="1858"/>
      <c r="AQ276" s="1859"/>
      <c r="AR276" s="1859"/>
      <c r="AS276" s="1859"/>
      <c r="AT276" s="1859"/>
    </row>
    <row r="277" spans="1:46" s="1775" customFormat="1" ht="12" customHeight="1" x14ac:dyDescent="0.2">
      <c r="A277" s="1770" t="s">
        <v>459</v>
      </c>
      <c r="B277" s="1770" t="s">
        <v>1708</v>
      </c>
      <c r="C277" s="541" t="s">
        <v>1709</v>
      </c>
      <c r="D277" s="1770" t="s">
        <v>2398</v>
      </c>
      <c r="E277" s="1952">
        <v>8000</v>
      </c>
      <c r="F277" s="1771" t="s">
        <v>2399</v>
      </c>
      <c r="G277" s="1770" t="s">
        <v>2400</v>
      </c>
      <c r="H277" s="1770" t="s">
        <v>1713</v>
      </c>
      <c r="I277" s="1770" t="s">
        <v>1714</v>
      </c>
      <c r="J277" s="1771" t="s">
        <v>1715</v>
      </c>
      <c r="K277" s="1771">
        <v>4</v>
      </c>
      <c r="L277" s="1772">
        <v>12</v>
      </c>
      <c r="M277" s="1773">
        <f t="shared" si="8"/>
        <v>96000</v>
      </c>
      <c r="N277" s="1771">
        <v>2</v>
      </c>
      <c r="O277" s="1772">
        <v>6</v>
      </c>
      <c r="P277" s="1773">
        <f t="shared" si="9"/>
        <v>48000</v>
      </c>
      <c r="Q277" s="1774"/>
      <c r="R277" s="1774"/>
      <c r="S277" s="1774"/>
      <c r="T277" s="1774"/>
      <c r="U277" s="1774"/>
      <c r="V277" s="1774"/>
      <c r="W277" s="1774"/>
      <c r="X277" s="1774"/>
      <c r="Y277" s="1774"/>
      <c r="Z277" s="1774"/>
      <c r="AA277" s="1774"/>
      <c r="AB277" s="1774"/>
      <c r="AC277" s="1774"/>
      <c r="AD277" s="1856"/>
      <c r="AE277" s="1857"/>
      <c r="AF277" s="1858"/>
      <c r="AG277" s="1858"/>
      <c r="AH277" s="1858"/>
      <c r="AI277" s="1859"/>
      <c r="AJ277" s="1859"/>
      <c r="AK277" s="1859"/>
      <c r="AL277" s="1859"/>
      <c r="AM277" s="1858"/>
      <c r="AN277" s="1858"/>
      <c r="AO277" s="1858"/>
      <c r="AP277" s="1858"/>
      <c r="AQ277" s="1859"/>
      <c r="AR277" s="1859"/>
      <c r="AS277" s="1859"/>
      <c r="AT277" s="1859"/>
    </row>
    <row r="278" spans="1:46" s="1775" customFormat="1" ht="12" customHeight="1" x14ac:dyDescent="0.2">
      <c r="A278" s="1770" t="s">
        <v>459</v>
      </c>
      <c r="B278" s="1770" t="s">
        <v>1708</v>
      </c>
      <c r="C278" s="541" t="s">
        <v>1709</v>
      </c>
      <c r="D278" s="1770" t="s">
        <v>2316</v>
      </c>
      <c r="E278" s="1952">
        <v>3500</v>
      </c>
      <c r="F278" s="1771" t="s">
        <v>2401</v>
      </c>
      <c r="G278" s="1770" t="s">
        <v>2402</v>
      </c>
      <c r="H278" s="1770"/>
      <c r="I278" s="1770"/>
      <c r="J278" s="1771"/>
      <c r="K278" s="1771">
        <v>1</v>
      </c>
      <c r="L278" s="1772">
        <v>1</v>
      </c>
      <c r="M278" s="1773">
        <f t="shared" si="8"/>
        <v>3500</v>
      </c>
      <c r="N278" s="1771">
        <v>0</v>
      </c>
      <c r="O278" s="1772">
        <v>0</v>
      </c>
      <c r="P278" s="1773">
        <f t="shared" si="9"/>
        <v>0</v>
      </c>
      <c r="Q278" s="1774"/>
      <c r="R278" s="1774"/>
      <c r="S278" s="1774"/>
      <c r="T278" s="1774"/>
      <c r="U278" s="1774"/>
      <c r="V278" s="1774"/>
      <c r="W278" s="1774"/>
      <c r="X278" s="1774"/>
      <c r="Y278" s="1774"/>
      <c r="Z278" s="1774"/>
      <c r="AA278" s="1774"/>
      <c r="AB278" s="1774"/>
      <c r="AC278" s="1774"/>
      <c r="AD278" s="1856"/>
      <c r="AE278" s="1857"/>
      <c r="AF278" s="1858"/>
      <c r="AG278" s="1858"/>
      <c r="AH278" s="1858"/>
      <c r="AI278" s="1859"/>
      <c r="AJ278" s="1859"/>
      <c r="AK278" s="1859"/>
      <c r="AL278" s="1859"/>
      <c r="AM278" s="1858"/>
      <c r="AN278" s="1858"/>
      <c r="AO278" s="1858"/>
      <c r="AP278" s="1858"/>
      <c r="AQ278" s="1859"/>
      <c r="AR278" s="1859"/>
      <c r="AS278" s="1859"/>
      <c r="AT278" s="1859"/>
    </row>
    <row r="279" spans="1:46" s="1775" customFormat="1" ht="12" customHeight="1" x14ac:dyDescent="0.2">
      <c r="A279" s="1770" t="s">
        <v>459</v>
      </c>
      <c r="B279" s="1770" t="s">
        <v>1708</v>
      </c>
      <c r="C279" s="541" t="s">
        <v>1709</v>
      </c>
      <c r="D279" s="1770" t="s">
        <v>1733</v>
      </c>
      <c r="E279" s="1952">
        <v>4000</v>
      </c>
      <c r="F279" s="1771" t="s">
        <v>2401</v>
      </c>
      <c r="G279" s="1770" t="s">
        <v>2402</v>
      </c>
      <c r="H279" s="1770"/>
      <c r="I279" s="1770"/>
      <c r="J279" s="1771"/>
      <c r="K279" s="1771">
        <v>4</v>
      </c>
      <c r="L279" s="1772">
        <v>8</v>
      </c>
      <c r="M279" s="1773">
        <f t="shared" si="8"/>
        <v>32000</v>
      </c>
      <c r="N279" s="1771">
        <v>0</v>
      </c>
      <c r="O279" s="1772">
        <v>0</v>
      </c>
      <c r="P279" s="1773">
        <f t="shared" si="9"/>
        <v>0</v>
      </c>
      <c r="Q279" s="1774"/>
      <c r="R279" s="1774"/>
      <c r="S279" s="1774"/>
      <c r="T279" s="1774"/>
      <c r="U279" s="1774"/>
      <c r="V279" s="1774"/>
      <c r="W279" s="1774"/>
      <c r="X279" s="1774"/>
      <c r="Y279" s="1774"/>
      <c r="Z279" s="1774"/>
      <c r="AA279" s="1774"/>
      <c r="AB279" s="1774"/>
      <c r="AC279" s="1774"/>
      <c r="AD279" s="1856"/>
      <c r="AE279" s="1857"/>
      <c r="AF279" s="1858"/>
      <c r="AG279" s="1858"/>
      <c r="AH279" s="1858"/>
      <c r="AI279" s="1859"/>
      <c r="AJ279" s="1859"/>
      <c r="AK279" s="1859"/>
      <c r="AL279" s="1859"/>
      <c r="AM279" s="1858"/>
      <c r="AN279" s="1858"/>
      <c r="AO279" s="1858"/>
      <c r="AP279" s="1858"/>
      <c r="AQ279" s="1859"/>
      <c r="AR279" s="1859"/>
      <c r="AS279" s="1859"/>
      <c r="AT279" s="1859"/>
    </row>
    <row r="280" spans="1:46" s="1775" customFormat="1" ht="12" customHeight="1" x14ac:dyDescent="0.2">
      <c r="A280" s="1770" t="s">
        <v>459</v>
      </c>
      <c r="B280" s="1770" t="s">
        <v>1708</v>
      </c>
      <c r="C280" s="541" t="s">
        <v>1709</v>
      </c>
      <c r="D280" s="1770" t="s">
        <v>1745</v>
      </c>
      <c r="E280" s="1952">
        <v>4500</v>
      </c>
      <c r="F280" s="1771" t="s">
        <v>2403</v>
      </c>
      <c r="G280" s="1770" t="s">
        <v>2404</v>
      </c>
      <c r="H280" s="1770" t="s">
        <v>1713</v>
      </c>
      <c r="I280" s="1770" t="s">
        <v>1723</v>
      </c>
      <c r="J280" s="1771" t="s">
        <v>1715</v>
      </c>
      <c r="K280" s="1771">
        <v>4</v>
      </c>
      <c r="L280" s="1772">
        <v>12</v>
      </c>
      <c r="M280" s="1773">
        <f t="shared" si="8"/>
        <v>54000</v>
      </c>
      <c r="N280" s="1771">
        <v>3</v>
      </c>
      <c r="O280" s="1772">
        <v>6</v>
      </c>
      <c r="P280" s="1773">
        <f t="shared" si="9"/>
        <v>27000</v>
      </c>
      <c r="Q280" s="1774"/>
      <c r="R280" s="1774"/>
      <c r="S280" s="1774"/>
      <c r="T280" s="1774"/>
      <c r="U280" s="1774"/>
      <c r="V280" s="1774"/>
      <c r="W280" s="1774"/>
      <c r="X280" s="1774"/>
      <c r="Y280" s="1774"/>
      <c r="Z280" s="1774"/>
      <c r="AA280" s="1774"/>
      <c r="AB280" s="1774"/>
      <c r="AC280" s="1774"/>
      <c r="AD280" s="1856"/>
      <c r="AE280" s="1857"/>
      <c r="AF280" s="1858"/>
      <c r="AG280" s="1858"/>
      <c r="AH280" s="1858"/>
      <c r="AI280" s="1859"/>
      <c r="AJ280" s="1859"/>
      <c r="AK280" s="1859"/>
      <c r="AL280" s="1859"/>
      <c r="AM280" s="1858"/>
      <c r="AN280" s="1858"/>
      <c r="AO280" s="1858"/>
      <c r="AP280" s="1858"/>
      <c r="AQ280" s="1859"/>
      <c r="AR280" s="1859"/>
      <c r="AS280" s="1859"/>
      <c r="AT280" s="1859"/>
    </row>
    <row r="281" spans="1:46" s="1775" customFormat="1" ht="12" customHeight="1" x14ac:dyDescent="0.2">
      <c r="A281" s="1770" t="s">
        <v>459</v>
      </c>
      <c r="B281" s="1770" t="s">
        <v>1708</v>
      </c>
      <c r="C281" s="541" t="s">
        <v>1709</v>
      </c>
      <c r="D281" s="1770" t="s">
        <v>2405</v>
      </c>
      <c r="E281" s="1952">
        <v>3200</v>
      </c>
      <c r="F281" s="1771" t="s">
        <v>2406</v>
      </c>
      <c r="G281" s="1770" t="s">
        <v>2407</v>
      </c>
      <c r="H281" s="1770"/>
      <c r="I281" s="1770"/>
      <c r="J281" s="1771"/>
      <c r="K281" s="1771">
        <v>7</v>
      </c>
      <c r="L281" s="1772">
        <v>12</v>
      </c>
      <c r="M281" s="1773">
        <f t="shared" si="8"/>
        <v>38400</v>
      </c>
      <c r="N281" s="1771">
        <v>6</v>
      </c>
      <c r="O281" s="1772">
        <v>6</v>
      </c>
      <c r="P281" s="1773">
        <f t="shared" si="9"/>
        <v>19200</v>
      </c>
      <c r="Q281" s="1774"/>
      <c r="R281" s="1774"/>
      <c r="S281" s="1774"/>
      <c r="T281" s="1774"/>
      <c r="U281" s="1774"/>
      <c r="V281" s="1774"/>
      <c r="W281" s="1774"/>
      <c r="X281" s="1774"/>
      <c r="Y281" s="1774"/>
      <c r="Z281" s="1774"/>
      <c r="AA281" s="1774"/>
      <c r="AB281" s="1774"/>
      <c r="AC281" s="1774"/>
      <c r="AD281" s="1856"/>
      <c r="AE281" s="1857"/>
      <c r="AF281" s="1858"/>
      <c r="AG281" s="1858"/>
      <c r="AH281" s="1858"/>
      <c r="AI281" s="1859"/>
      <c r="AJ281" s="1859"/>
      <c r="AK281" s="1859"/>
      <c r="AL281" s="1859"/>
      <c r="AM281" s="1858"/>
      <c r="AN281" s="1858"/>
      <c r="AO281" s="1858"/>
      <c r="AP281" s="1858"/>
      <c r="AQ281" s="1859"/>
      <c r="AR281" s="1859"/>
      <c r="AS281" s="1859"/>
      <c r="AT281" s="1859"/>
    </row>
    <row r="282" spans="1:46" s="1775" customFormat="1" ht="12" customHeight="1" x14ac:dyDescent="0.2">
      <c r="A282" s="1770" t="s">
        <v>459</v>
      </c>
      <c r="B282" s="1770" t="s">
        <v>1708</v>
      </c>
      <c r="C282" s="541" t="s">
        <v>1709</v>
      </c>
      <c r="D282" s="1770" t="s">
        <v>2408</v>
      </c>
      <c r="E282" s="1952">
        <v>4000</v>
      </c>
      <c r="F282" s="1771" t="s">
        <v>2409</v>
      </c>
      <c r="G282" s="1770" t="s">
        <v>2410</v>
      </c>
      <c r="H282" s="1770" t="s">
        <v>1807</v>
      </c>
      <c r="I282" s="1770" t="s">
        <v>1723</v>
      </c>
      <c r="J282" s="1771" t="s">
        <v>1715</v>
      </c>
      <c r="K282" s="1771">
        <v>5</v>
      </c>
      <c r="L282" s="1772">
        <v>12</v>
      </c>
      <c r="M282" s="1773">
        <f t="shared" si="8"/>
        <v>48000</v>
      </c>
      <c r="N282" s="1771">
        <v>2</v>
      </c>
      <c r="O282" s="1772">
        <v>6</v>
      </c>
      <c r="P282" s="1773">
        <f t="shared" si="9"/>
        <v>24000</v>
      </c>
      <c r="Q282" s="1774"/>
      <c r="R282" s="1774"/>
      <c r="S282" s="1774"/>
      <c r="T282" s="1774"/>
      <c r="U282" s="1774"/>
      <c r="V282" s="1774"/>
      <c r="W282" s="1774"/>
      <c r="X282" s="1774"/>
      <c r="Y282" s="1774"/>
      <c r="Z282" s="1774"/>
      <c r="AA282" s="1774"/>
      <c r="AB282" s="1774"/>
      <c r="AC282" s="1774"/>
      <c r="AD282" s="1856"/>
      <c r="AE282" s="1857"/>
      <c r="AF282" s="1858"/>
      <c r="AG282" s="1858"/>
      <c r="AH282" s="1858"/>
      <c r="AI282" s="1859"/>
      <c r="AJ282" s="1859"/>
      <c r="AK282" s="1859"/>
      <c r="AL282" s="1859"/>
      <c r="AM282" s="1858"/>
      <c r="AN282" s="1858"/>
      <c r="AO282" s="1858"/>
      <c r="AP282" s="1858"/>
      <c r="AQ282" s="1859"/>
      <c r="AR282" s="1859"/>
      <c r="AS282" s="1859"/>
      <c r="AT282" s="1859"/>
    </row>
    <row r="283" spans="1:46" s="1775" customFormat="1" ht="12" customHeight="1" x14ac:dyDescent="0.2">
      <c r="A283" s="1770" t="s">
        <v>459</v>
      </c>
      <c r="B283" s="1770" t="s">
        <v>1708</v>
      </c>
      <c r="C283" s="541" t="s">
        <v>1709</v>
      </c>
      <c r="D283" s="1770" t="s">
        <v>1839</v>
      </c>
      <c r="E283" s="1952">
        <v>2000</v>
      </c>
      <c r="F283" s="1771" t="s">
        <v>2411</v>
      </c>
      <c r="G283" s="1770" t="s">
        <v>2412</v>
      </c>
      <c r="H283" s="1770" t="s">
        <v>1713</v>
      </c>
      <c r="I283" s="1770" t="s">
        <v>1744</v>
      </c>
      <c r="J283" s="1771" t="s">
        <v>1715</v>
      </c>
      <c r="K283" s="1771">
        <v>4</v>
      </c>
      <c r="L283" s="1772">
        <v>12</v>
      </c>
      <c r="M283" s="1773">
        <f t="shared" si="8"/>
        <v>24000</v>
      </c>
      <c r="N283" s="1771">
        <v>2</v>
      </c>
      <c r="O283" s="1772">
        <v>6</v>
      </c>
      <c r="P283" s="1773">
        <f t="shared" si="9"/>
        <v>12000</v>
      </c>
      <c r="Q283" s="1774"/>
      <c r="R283" s="1774"/>
      <c r="S283" s="1774"/>
      <c r="T283" s="1774"/>
      <c r="U283" s="1774"/>
      <c r="V283" s="1774"/>
      <c r="W283" s="1774"/>
      <c r="X283" s="1774"/>
      <c r="Y283" s="1774"/>
      <c r="Z283" s="1774"/>
      <c r="AA283" s="1774"/>
      <c r="AB283" s="1774"/>
      <c r="AC283" s="1774"/>
      <c r="AD283" s="1856"/>
      <c r="AE283" s="1857"/>
      <c r="AF283" s="1858"/>
      <c r="AG283" s="1858"/>
      <c r="AH283" s="1858"/>
      <c r="AI283" s="1859"/>
      <c r="AJ283" s="1859"/>
      <c r="AK283" s="1859"/>
      <c r="AL283" s="1859"/>
      <c r="AM283" s="1858"/>
      <c r="AN283" s="1858"/>
      <c r="AO283" s="1858"/>
      <c r="AP283" s="1858"/>
      <c r="AQ283" s="1859"/>
      <c r="AR283" s="1859"/>
      <c r="AS283" s="1859"/>
      <c r="AT283" s="1859"/>
    </row>
    <row r="284" spans="1:46" s="1775" customFormat="1" ht="12" customHeight="1" x14ac:dyDescent="0.2">
      <c r="A284" s="1770" t="s">
        <v>459</v>
      </c>
      <c r="B284" s="1770" t="s">
        <v>1708</v>
      </c>
      <c r="C284" s="541" t="s">
        <v>1709</v>
      </c>
      <c r="D284" s="1770" t="s">
        <v>1774</v>
      </c>
      <c r="E284" s="1952">
        <v>13000</v>
      </c>
      <c r="F284" s="1771" t="s">
        <v>2413</v>
      </c>
      <c r="G284" s="1770" t="s">
        <v>2414</v>
      </c>
      <c r="H284" s="1770"/>
      <c r="I284" s="1770"/>
      <c r="J284" s="1771"/>
      <c r="K284" s="1771">
        <v>0</v>
      </c>
      <c r="L284" s="1772">
        <v>11</v>
      </c>
      <c r="M284" s="1773">
        <f t="shared" si="8"/>
        <v>143000</v>
      </c>
      <c r="N284" s="1771">
        <v>0</v>
      </c>
      <c r="O284" s="1772">
        <v>0</v>
      </c>
      <c r="P284" s="1773">
        <f t="shared" si="9"/>
        <v>0</v>
      </c>
      <c r="Q284" s="1774"/>
      <c r="R284" s="1774"/>
      <c r="S284" s="1774"/>
      <c r="T284" s="1774"/>
      <c r="U284" s="1774"/>
      <c r="V284" s="1774"/>
      <c r="W284" s="1774"/>
      <c r="X284" s="1774"/>
      <c r="Y284" s="1774"/>
      <c r="Z284" s="1774"/>
      <c r="AA284" s="1774"/>
      <c r="AB284" s="1774"/>
      <c r="AC284" s="1774"/>
      <c r="AD284" s="1856"/>
      <c r="AE284" s="1857"/>
      <c r="AF284" s="1858"/>
      <c r="AG284" s="1858"/>
      <c r="AH284" s="1858"/>
      <c r="AI284" s="1859"/>
      <c r="AJ284" s="1859"/>
      <c r="AK284" s="1859"/>
      <c r="AL284" s="1859"/>
      <c r="AM284" s="1858"/>
      <c r="AN284" s="1858"/>
      <c r="AO284" s="1858"/>
      <c r="AP284" s="1858"/>
      <c r="AQ284" s="1859"/>
      <c r="AR284" s="1859"/>
      <c r="AS284" s="1859"/>
      <c r="AT284" s="1859"/>
    </row>
    <row r="285" spans="1:46" s="1775" customFormat="1" ht="12" customHeight="1" x14ac:dyDescent="0.2">
      <c r="A285" s="1770" t="s">
        <v>459</v>
      </c>
      <c r="B285" s="1770" t="s">
        <v>1708</v>
      </c>
      <c r="C285" s="541" t="s">
        <v>1709</v>
      </c>
      <c r="D285" s="1770" t="s">
        <v>2415</v>
      </c>
      <c r="E285" s="1952">
        <v>12000</v>
      </c>
      <c r="F285" s="1771" t="s">
        <v>2416</v>
      </c>
      <c r="G285" s="1770" t="s">
        <v>2417</v>
      </c>
      <c r="H285" s="1770"/>
      <c r="I285" s="1770"/>
      <c r="J285" s="1771"/>
      <c r="K285" s="1771">
        <v>3</v>
      </c>
      <c r="L285" s="1772">
        <v>11</v>
      </c>
      <c r="M285" s="1773">
        <f t="shared" si="8"/>
        <v>132000</v>
      </c>
      <c r="N285" s="1771">
        <v>0</v>
      </c>
      <c r="O285" s="1772">
        <v>0</v>
      </c>
      <c r="P285" s="1773">
        <f t="shared" si="9"/>
        <v>0</v>
      </c>
      <c r="Q285" s="1774"/>
      <c r="R285" s="1774"/>
      <c r="S285" s="1774"/>
      <c r="T285" s="1774"/>
      <c r="U285" s="1774"/>
      <c r="V285" s="1774"/>
      <c r="W285" s="1774"/>
      <c r="X285" s="1774"/>
      <c r="Y285" s="1774"/>
      <c r="Z285" s="1774"/>
      <c r="AA285" s="1774"/>
      <c r="AB285" s="1774"/>
      <c r="AC285" s="1774"/>
      <c r="AD285" s="1856"/>
      <c r="AE285" s="1857"/>
      <c r="AF285" s="1858"/>
      <c r="AG285" s="1858"/>
      <c r="AH285" s="1858"/>
      <c r="AI285" s="1859"/>
      <c r="AJ285" s="1859"/>
      <c r="AK285" s="1859"/>
      <c r="AL285" s="1859"/>
      <c r="AM285" s="1858"/>
      <c r="AN285" s="1858"/>
      <c r="AO285" s="1858"/>
      <c r="AP285" s="1858"/>
      <c r="AQ285" s="1859"/>
      <c r="AR285" s="1859"/>
      <c r="AS285" s="1859"/>
      <c r="AT285" s="1859"/>
    </row>
    <row r="286" spans="1:46" s="1775" customFormat="1" ht="12" customHeight="1" x14ac:dyDescent="0.2">
      <c r="A286" s="1770" t="s">
        <v>459</v>
      </c>
      <c r="B286" s="1770" t="s">
        <v>1708</v>
      </c>
      <c r="C286" s="541" t="s">
        <v>1709</v>
      </c>
      <c r="D286" s="1770" t="s">
        <v>1965</v>
      </c>
      <c r="E286" s="1952">
        <v>5500</v>
      </c>
      <c r="F286" s="1771" t="s">
        <v>2418</v>
      </c>
      <c r="G286" s="1770" t="s">
        <v>2419</v>
      </c>
      <c r="H286" s="1770" t="s">
        <v>1773</v>
      </c>
      <c r="I286" s="1770" t="s">
        <v>1714</v>
      </c>
      <c r="J286" s="1771" t="s">
        <v>1715</v>
      </c>
      <c r="K286" s="1771">
        <v>4</v>
      </c>
      <c r="L286" s="1772">
        <v>12</v>
      </c>
      <c r="M286" s="1773">
        <f t="shared" si="8"/>
        <v>66000</v>
      </c>
      <c r="N286" s="1771">
        <v>2</v>
      </c>
      <c r="O286" s="1772">
        <v>6</v>
      </c>
      <c r="P286" s="1773">
        <f t="shared" si="9"/>
        <v>33000</v>
      </c>
      <c r="Q286" s="1774"/>
      <c r="R286" s="1774"/>
      <c r="S286" s="1774"/>
      <c r="T286" s="1774"/>
      <c r="U286" s="1774"/>
      <c r="V286" s="1774"/>
      <c r="W286" s="1774"/>
      <c r="X286" s="1774"/>
      <c r="Y286" s="1774"/>
      <c r="Z286" s="1774"/>
      <c r="AA286" s="1774"/>
      <c r="AB286" s="1774"/>
      <c r="AC286" s="1774"/>
      <c r="AD286" s="1856"/>
      <c r="AE286" s="1857"/>
      <c r="AF286" s="1858"/>
      <c r="AG286" s="1858"/>
      <c r="AH286" s="1858"/>
      <c r="AI286" s="1859"/>
      <c r="AJ286" s="1859"/>
      <c r="AK286" s="1859"/>
      <c r="AL286" s="1859"/>
      <c r="AM286" s="1858"/>
      <c r="AN286" s="1858"/>
      <c r="AO286" s="1858"/>
      <c r="AP286" s="1858"/>
      <c r="AQ286" s="1859"/>
      <c r="AR286" s="1859"/>
      <c r="AS286" s="1859"/>
      <c r="AT286" s="1859"/>
    </row>
    <row r="287" spans="1:46" s="1775" customFormat="1" ht="12" customHeight="1" x14ac:dyDescent="0.2">
      <c r="A287" s="1770" t="s">
        <v>459</v>
      </c>
      <c r="B287" s="1770" t="s">
        <v>1708</v>
      </c>
      <c r="C287" s="541" t="s">
        <v>1709</v>
      </c>
      <c r="D287" s="1770" t="s">
        <v>2420</v>
      </c>
      <c r="E287" s="1952">
        <v>6000</v>
      </c>
      <c r="F287" s="1771" t="s">
        <v>2421</v>
      </c>
      <c r="G287" s="1770" t="s">
        <v>2422</v>
      </c>
      <c r="H287" s="1770"/>
      <c r="I287" s="1770"/>
      <c r="J287" s="1771"/>
      <c r="K287" s="1771">
        <v>6</v>
      </c>
      <c r="L287" s="1772">
        <v>12</v>
      </c>
      <c r="M287" s="1773">
        <f t="shared" si="8"/>
        <v>72000</v>
      </c>
      <c r="N287" s="1771">
        <v>0</v>
      </c>
      <c r="O287" s="1772">
        <v>0</v>
      </c>
      <c r="P287" s="1773">
        <f t="shared" si="9"/>
        <v>0</v>
      </c>
      <c r="Q287" s="1774"/>
      <c r="R287" s="1774"/>
      <c r="S287" s="1774"/>
      <c r="T287" s="1774"/>
      <c r="U287" s="1774"/>
      <c r="V287" s="1774"/>
      <c r="W287" s="1774"/>
      <c r="X287" s="1774"/>
      <c r="Y287" s="1774"/>
      <c r="Z287" s="1774"/>
      <c r="AA287" s="1774"/>
      <c r="AB287" s="1774"/>
      <c r="AC287" s="1774"/>
      <c r="AD287" s="1856"/>
      <c r="AE287" s="1857"/>
      <c r="AF287" s="1858"/>
      <c r="AG287" s="1858"/>
      <c r="AH287" s="1858"/>
      <c r="AI287" s="1859"/>
      <c r="AJ287" s="1859"/>
      <c r="AK287" s="1859"/>
      <c r="AL287" s="1859"/>
      <c r="AM287" s="1858"/>
      <c r="AN287" s="1858"/>
      <c r="AO287" s="1858"/>
      <c r="AP287" s="1858"/>
      <c r="AQ287" s="1859"/>
      <c r="AR287" s="1859"/>
      <c r="AS287" s="1859"/>
      <c r="AT287" s="1859"/>
    </row>
    <row r="288" spans="1:46" s="1775" customFormat="1" ht="12" customHeight="1" x14ac:dyDescent="0.2">
      <c r="A288" s="1770" t="s">
        <v>459</v>
      </c>
      <c r="B288" s="1770" t="s">
        <v>1708</v>
      </c>
      <c r="C288" s="541" t="s">
        <v>1709</v>
      </c>
      <c r="D288" s="1770" t="s">
        <v>1745</v>
      </c>
      <c r="E288" s="1952">
        <v>5000</v>
      </c>
      <c r="F288" s="1771" t="s">
        <v>2423</v>
      </c>
      <c r="G288" s="1770" t="s">
        <v>2424</v>
      </c>
      <c r="H288" s="1770" t="s">
        <v>1713</v>
      </c>
      <c r="I288" s="1770" t="s">
        <v>1723</v>
      </c>
      <c r="J288" s="1771" t="s">
        <v>1715</v>
      </c>
      <c r="K288" s="1771">
        <v>4</v>
      </c>
      <c r="L288" s="1772">
        <v>11</v>
      </c>
      <c r="M288" s="1773">
        <f t="shared" si="8"/>
        <v>55000</v>
      </c>
      <c r="N288" s="1771">
        <v>0</v>
      </c>
      <c r="O288" s="1772">
        <v>0</v>
      </c>
      <c r="P288" s="1773">
        <f t="shared" si="9"/>
        <v>0</v>
      </c>
      <c r="Q288" s="1774"/>
      <c r="R288" s="1774"/>
      <c r="S288" s="1774"/>
      <c r="T288" s="1774"/>
      <c r="U288" s="1774"/>
      <c r="V288" s="1774"/>
      <c r="W288" s="1774"/>
      <c r="X288" s="1774"/>
      <c r="Y288" s="1774"/>
      <c r="Z288" s="1774"/>
      <c r="AA288" s="1774"/>
      <c r="AB288" s="1774"/>
      <c r="AC288" s="1774"/>
      <c r="AD288" s="1856"/>
      <c r="AE288" s="1857"/>
      <c r="AF288" s="1858"/>
      <c r="AG288" s="1858"/>
      <c r="AH288" s="1858"/>
      <c r="AI288" s="1859"/>
      <c r="AJ288" s="1859"/>
      <c r="AK288" s="1859"/>
      <c r="AL288" s="1859"/>
      <c r="AM288" s="1858"/>
      <c r="AN288" s="1858"/>
      <c r="AO288" s="1858"/>
      <c r="AP288" s="1858"/>
      <c r="AQ288" s="1859"/>
      <c r="AR288" s="1859"/>
      <c r="AS288" s="1859"/>
      <c r="AT288" s="1859"/>
    </row>
    <row r="289" spans="1:46" s="1775" customFormat="1" ht="12" customHeight="1" x14ac:dyDescent="0.2">
      <c r="A289" s="1770" t="s">
        <v>459</v>
      </c>
      <c r="B289" s="1770" t="s">
        <v>1708</v>
      </c>
      <c r="C289" s="541" t="s">
        <v>1709</v>
      </c>
      <c r="D289" s="1770" t="s">
        <v>1783</v>
      </c>
      <c r="E289" s="1952">
        <v>6000</v>
      </c>
      <c r="F289" s="1771" t="s">
        <v>2423</v>
      </c>
      <c r="G289" s="1770" t="s">
        <v>2425</v>
      </c>
      <c r="H289" s="1770" t="s">
        <v>1713</v>
      </c>
      <c r="I289" s="1770" t="s">
        <v>1723</v>
      </c>
      <c r="J289" s="1771" t="s">
        <v>1715</v>
      </c>
      <c r="K289" s="1771">
        <v>1</v>
      </c>
      <c r="L289" s="1772">
        <v>2</v>
      </c>
      <c r="M289" s="1773">
        <f t="shared" si="8"/>
        <v>12000</v>
      </c>
      <c r="N289" s="1771">
        <v>5</v>
      </c>
      <c r="O289" s="1772">
        <v>6</v>
      </c>
      <c r="P289" s="1773">
        <f t="shared" si="9"/>
        <v>36000</v>
      </c>
      <c r="Q289" s="1774"/>
      <c r="R289" s="1774"/>
      <c r="S289" s="1774"/>
      <c r="T289" s="1774"/>
      <c r="U289" s="1774"/>
      <c r="V289" s="1774"/>
      <c r="W289" s="1774"/>
      <c r="X289" s="1774"/>
      <c r="Y289" s="1774"/>
      <c r="Z289" s="1774"/>
      <c r="AA289" s="1774"/>
      <c r="AB289" s="1774"/>
      <c r="AC289" s="1774"/>
      <c r="AD289" s="1856"/>
      <c r="AE289" s="1857"/>
      <c r="AF289" s="1858"/>
      <c r="AG289" s="1858"/>
      <c r="AH289" s="1858"/>
      <c r="AI289" s="1859"/>
      <c r="AJ289" s="1859"/>
      <c r="AK289" s="1859"/>
      <c r="AL289" s="1859"/>
      <c r="AM289" s="1858"/>
      <c r="AN289" s="1858"/>
      <c r="AO289" s="1858"/>
      <c r="AP289" s="1858"/>
      <c r="AQ289" s="1859"/>
      <c r="AR289" s="1859"/>
      <c r="AS289" s="1859"/>
      <c r="AT289" s="1859"/>
    </row>
    <row r="290" spans="1:46" s="1775" customFormat="1" ht="12" customHeight="1" x14ac:dyDescent="0.2">
      <c r="A290" s="1770" t="s">
        <v>459</v>
      </c>
      <c r="B290" s="1770" t="s">
        <v>1708</v>
      </c>
      <c r="C290" s="541" t="s">
        <v>1709</v>
      </c>
      <c r="D290" s="1770" t="s">
        <v>2296</v>
      </c>
      <c r="E290" s="1952">
        <v>7000</v>
      </c>
      <c r="F290" s="1771" t="s">
        <v>2426</v>
      </c>
      <c r="G290" s="1770" t="s">
        <v>2427</v>
      </c>
      <c r="H290" s="1770"/>
      <c r="I290" s="1770"/>
      <c r="J290" s="1771"/>
      <c r="K290" s="1771">
        <v>1</v>
      </c>
      <c r="L290" s="1772">
        <v>12</v>
      </c>
      <c r="M290" s="1773">
        <f t="shared" si="8"/>
        <v>84000</v>
      </c>
      <c r="N290" s="1771">
        <v>0</v>
      </c>
      <c r="O290" s="1772">
        <v>0</v>
      </c>
      <c r="P290" s="1773">
        <f t="shared" si="9"/>
        <v>0</v>
      </c>
      <c r="Q290" s="1774"/>
      <c r="R290" s="1774"/>
      <c r="S290" s="1774"/>
      <c r="T290" s="1774"/>
      <c r="U290" s="1774"/>
      <c r="V290" s="1774"/>
      <c r="W290" s="1774"/>
      <c r="X290" s="1774"/>
      <c r="Y290" s="1774"/>
      <c r="Z290" s="1774"/>
      <c r="AA290" s="1774"/>
      <c r="AB290" s="1774"/>
      <c r="AC290" s="1774"/>
      <c r="AD290" s="1856"/>
      <c r="AE290" s="1857"/>
      <c r="AF290" s="1858"/>
      <c r="AG290" s="1858"/>
      <c r="AH290" s="1858"/>
      <c r="AI290" s="1859"/>
      <c r="AJ290" s="1859"/>
      <c r="AK290" s="1859"/>
      <c r="AL290" s="1859"/>
      <c r="AM290" s="1858"/>
      <c r="AN290" s="1858"/>
      <c r="AO290" s="1858"/>
      <c r="AP290" s="1858"/>
      <c r="AQ290" s="1859"/>
      <c r="AR290" s="1859"/>
      <c r="AS290" s="1859"/>
      <c r="AT290" s="1859"/>
    </row>
    <row r="291" spans="1:46" s="1775" customFormat="1" ht="12" customHeight="1" x14ac:dyDescent="0.2">
      <c r="A291" s="1770" t="s">
        <v>459</v>
      </c>
      <c r="B291" s="1770" t="s">
        <v>1708</v>
      </c>
      <c r="C291" s="541" t="s">
        <v>1709</v>
      </c>
      <c r="D291" s="1770" t="s">
        <v>2428</v>
      </c>
      <c r="E291" s="1952">
        <v>5000</v>
      </c>
      <c r="F291" s="1771" t="s">
        <v>2429</v>
      </c>
      <c r="G291" s="1770" t="s">
        <v>2430</v>
      </c>
      <c r="H291" s="1770"/>
      <c r="I291" s="1770"/>
      <c r="J291" s="1771"/>
      <c r="K291" s="1771">
        <v>5</v>
      </c>
      <c r="L291" s="1772">
        <v>7</v>
      </c>
      <c r="M291" s="1773">
        <f t="shared" si="8"/>
        <v>35000</v>
      </c>
      <c r="N291" s="1771">
        <v>0</v>
      </c>
      <c r="O291" s="1772">
        <v>0</v>
      </c>
      <c r="P291" s="1773">
        <f t="shared" si="9"/>
        <v>0</v>
      </c>
      <c r="Q291" s="1774"/>
      <c r="R291" s="1774"/>
      <c r="S291" s="1774"/>
      <c r="T291" s="1774"/>
      <c r="U291" s="1774"/>
      <c r="V291" s="1774"/>
      <c r="W291" s="1774"/>
      <c r="X291" s="1774"/>
      <c r="Y291" s="1774"/>
      <c r="Z291" s="1774"/>
      <c r="AA291" s="1774"/>
      <c r="AB291" s="1774"/>
      <c r="AC291" s="1774"/>
      <c r="AD291" s="1856"/>
      <c r="AE291" s="1857"/>
      <c r="AF291" s="1858"/>
      <c r="AG291" s="1858"/>
      <c r="AH291" s="1858"/>
      <c r="AI291" s="1859"/>
      <c r="AJ291" s="1859"/>
      <c r="AK291" s="1859"/>
      <c r="AL291" s="1859"/>
      <c r="AM291" s="1858"/>
      <c r="AN291" s="1858"/>
      <c r="AO291" s="1858"/>
      <c r="AP291" s="1858"/>
      <c r="AQ291" s="1859"/>
      <c r="AR291" s="1859"/>
      <c r="AS291" s="1859"/>
      <c r="AT291" s="1859"/>
    </row>
    <row r="292" spans="1:46" s="1775" customFormat="1" ht="12" customHeight="1" x14ac:dyDescent="0.2">
      <c r="A292" s="1770" t="s">
        <v>459</v>
      </c>
      <c r="B292" s="1770" t="s">
        <v>1708</v>
      </c>
      <c r="C292" s="541" t="s">
        <v>1709</v>
      </c>
      <c r="D292" s="1770" t="s">
        <v>2431</v>
      </c>
      <c r="E292" s="1952">
        <v>7000</v>
      </c>
      <c r="F292" s="1771" t="s">
        <v>2432</v>
      </c>
      <c r="G292" s="1770" t="s">
        <v>2433</v>
      </c>
      <c r="H292" s="1770"/>
      <c r="I292" s="1770"/>
      <c r="J292" s="1771"/>
      <c r="K292" s="1771">
        <v>4</v>
      </c>
      <c r="L292" s="1772">
        <v>12</v>
      </c>
      <c r="M292" s="1773">
        <f t="shared" si="8"/>
        <v>84000</v>
      </c>
      <c r="N292" s="1771">
        <v>2</v>
      </c>
      <c r="O292" s="1772">
        <v>6</v>
      </c>
      <c r="P292" s="1773">
        <f t="shared" si="9"/>
        <v>42000</v>
      </c>
      <c r="Q292" s="1774"/>
      <c r="R292" s="1774"/>
      <c r="S292" s="1774"/>
      <c r="T292" s="1774"/>
      <c r="U292" s="1774"/>
      <c r="V292" s="1774"/>
      <c r="W292" s="1774"/>
      <c r="X292" s="1774"/>
      <c r="Y292" s="1774"/>
      <c r="Z292" s="1774"/>
      <c r="AA292" s="1774"/>
      <c r="AB292" s="1774"/>
      <c r="AC292" s="1774"/>
      <c r="AD292" s="1856"/>
      <c r="AE292" s="1857"/>
      <c r="AF292" s="1858"/>
      <c r="AG292" s="1858"/>
      <c r="AH292" s="1858"/>
      <c r="AI292" s="1859"/>
      <c r="AJ292" s="1859"/>
      <c r="AK292" s="1859"/>
      <c r="AL292" s="1859"/>
      <c r="AM292" s="1858"/>
      <c r="AN292" s="1858"/>
      <c r="AO292" s="1858"/>
      <c r="AP292" s="1858"/>
      <c r="AQ292" s="1859"/>
      <c r="AR292" s="1859"/>
      <c r="AS292" s="1859"/>
      <c r="AT292" s="1859"/>
    </row>
    <row r="293" spans="1:46" s="1775" customFormat="1" ht="12" customHeight="1" x14ac:dyDescent="0.2">
      <c r="A293" s="1770" t="s">
        <v>459</v>
      </c>
      <c r="B293" s="1770" t="s">
        <v>1708</v>
      </c>
      <c r="C293" s="541" t="s">
        <v>1709</v>
      </c>
      <c r="D293" s="1770" t="s">
        <v>1730</v>
      </c>
      <c r="E293" s="1952">
        <v>14000</v>
      </c>
      <c r="F293" s="1771" t="s">
        <v>2434</v>
      </c>
      <c r="G293" s="1770" t="s">
        <v>2435</v>
      </c>
      <c r="H293" s="1770"/>
      <c r="I293" s="1770"/>
      <c r="J293" s="1771"/>
      <c r="K293" s="1771">
        <v>0</v>
      </c>
      <c r="L293" s="1772">
        <v>12</v>
      </c>
      <c r="M293" s="1773">
        <f t="shared" si="8"/>
        <v>168000</v>
      </c>
      <c r="N293" s="1771">
        <v>0</v>
      </c>
      <c r="O293" s="1772">
        <v>6</v>
      </c>
      <c r="P293" s="1773">
        <f t="shared" si="9"/>
        <v>84000</v>
      </c>
      <c r="Q293" s="1774"/>
      <c r="R293" s="1774"/>
      <c r="S293" s="1774"/>
      <c r="T293" s="1774"/>
      <c r="U293" s="1774"/>
      <c r="V293" s="1774"/>
      <c r="W293" s="1774"/>
      <c r="X293" s="1774"/>
      <c r="Y293" s="1774"/>
      <c r="Z293" s="1774"/>
      <c r="AA293" s="1774"/>
      <c r="AB293" s="1774"/>
      <c r="AC293" s="1774"/>
      <c r="AD293" s="1856"/>
      <c r="AE293" s="1857"/>
      <c r="AF293" s="1858"/>
      <c r="AG293" s="1858"/>
      <c r="AH293" s="1858"/>
      <c r="AI293" s="1859"/>
      <c r="AJ293" s="1859"/>
      <c r="AK293" s="1859"/>
      <c r="AL293" s="1859"/>
      <c r="AM293" s="1858"/>
      <c r="AN293" s="1858"/>
      <c r="AO293" s="1858"/>
      <c r="AP293" s="1858"/>
      <c r="AQ293" s="1859"/>
      <c r="AR293" s="1859"/>
      <c r="AS293" s="1859"/>
      <c r="AT293" s="1859"/>
    </row>
    <row r="294" spans="1:46" s="1775" customFormat="1" ht="12" customHeight="1" x14ac:dyDescent="0.2">
      <c r="A294" s="1770" t="s">
        <v>459</v>
      </c>
      <c r="B294" s="1770" t="s">
        <v>1708</v>
      </c>
      <c r="C294" s="541" t="s">
        <v>1709</v>
      </c>
      <c r="D294" s="1770" t="s">
        <v>1846</v>
      </c>
      <c r="E294" s="1952">
        <v>15000</v>
      </c>
      <c r="F294" s="1771" t="s">
        <v>2436</v>
      </c>
      <c r="G294" s="1770" t="s">
        <v>2437</v>
      </c>
      <c r="H294" s="1770"/>
      <c r="I294" s="1770"/>
      <c r="J294" s="1771"/>
      <c r="K294" s="1771">
        <v>0</v>
      </c>
      <c r="L294" s="1772">
        <v>12</v>
      </c>
      <c r="M294" s="1773">
        <f t="shared" si="8"/>
        <v>180000</v>
      </c>
      <c r="N294" s="1771">
        <v>0</v>
      </c>
      <c r="O294" s="1772">
        <v>0</v>
      </c>
      <c r="P294" s="1773">
        <f t="shared" si="9"/>
        <v>0</v>
      </c>
      <c r="Q294" s="1774"/>
      <c r="R294" s="1774"/>
      <c r="S294" s="1774"/>
      <c r="T294" s="1774"/>
      <c r="U294" s="1774"/>
      <c r="V294" s="1774"/>
      <c r="W294" s="1774"/>
      <c r="X294" s="1774"/>
      <c r="Y294" s="1774"/>
      <c r="Z294" s="1774"/>
      <c r="AA294" s="1774"/>
      <c r="AB294" s="1774"/>
      <c r="AC294" s="1774"/>
      <c r="AD294" s="1856"/>
      <c r="AE294" s="1857"/>
      <c r="AF294" s="1858"/>
      <c r="AG294" s="1858"/>
      <c r="AH294" s="1858"/>
      <c r="AI294" s="1859"/>
      <c r="AJ294" s="1859"/>
      <c r="AK294" s="1859"/>
      <c r="AL294" s="1859"/>
      <c r="AM294" s="1858"/>
      <c r="AN294" s="1858"/>
      <c r="AO294" s="1858"/>
      <c r="AP294" s="1858"/>
      <c r="AQ294" s="1859"/>
      <c r="AR294" s="1859"/>
      <c r="AS294" s="1859"/>
      <c r="AT294" s="1859"/>
    </row>
    <row r="295" spans="1:46" s="1775" customFormat="1" ht="12" customHeight="1" x14ac:dyDescent="0.2">
      <c r="A295" s="1770" t="s">
        <v>459</v>
      </c>
      <c r="B295" s="1770" t="s">
        <v>1708</v>
      </c>
      <c r="C295" s="541" t="s">
        <v>1709</v>
      </c>
      <c r="D295" s="1770" t="s">
        <v>2438</v>
      </c>
      <c r="E295" s="1952">
        <v>4500</v>
      </c>
      <c r="F295" s="1771" t="s">
        <v>2439</v>
      </c>
      <c r="G295" s="1770" t="s">
        <v>2440</v>
      </c>
      <c r="H295" s="1770"/>
      <c r="I295" s="1770"/>
      <c r="J295" s="1771"/>
      <c r="K295" s="1771">
        <v>3</v>
      </c>
      <c r="L295" s="1772">
        <v>12</v>
      </c>
      <c r="M295" s="1773">
        <f t="shared" si="8"/>
        <v>54000</v>
      </c>
      <c r="N295" s="1771">
        <v>0</v>
      </c>
      <c r="O295" s="1772">
        <v>0</v>
      </c>
      <c r="P295" s="1773">
        <f t="shared" si="9"/>
        <v>0</v>
      </c>
      <c r="Q295" s="1774"/>
      <c r="R295" s="1774"/>
      <c r="S295" s="1774"/>
      <c r="T295" s="1774"/>
      <c r="U295" s="1774"/>
      <c r="V295" s="1774"/>
      <c r="W295" s="1774"/>
      <c r="X295" s="1774"/>
      <c r="Y295" s="1774"/>
      <c r="Z295" s="1774"/>
      <c r="AA295" s="1774"/>
      <c r="AB295" s="1774"/>
      <c r="AC295" s="1774"/>
      <c r="AD295" s="1856"/>
      <c r="AE295" s="1857"/>
      <c r="AF295" s="1858"/>
      <c r="AG295" s="1858"/>
      <c r="AH295" s="1858"/>
      <c r="AI295" s="1859"/>
      <c r="AJ295" s="1859"/>
      <c r="AK295" s="1859"/>
      <c r="AL295" s="1859"/>
      <c r="AM295" s="1858"/>
      <c r="AN295" s="1858"/>
      <c r="AO295" s="1858"/>
      <c r="AP295" s="1858"/>
      <c r="AQ295" s="1859"/>
      <c r="AR295" s="1859"/>
      <c r="AS295" s="1859"/>
      <c r="AT295" s="1859"/>
    </row>
    <row r="296" spans="1:46" s="1775" customFormat="1" ht="12" customHeight="1" x14ac:dyDescent="0.2">
      <c r="A296" s="1770" t="s">
        <v>459</v>
      </c>
      <c r="B296" s="1770" t="s">
        <v>1708</v>
      </c>
      <c r="C296" s="541" t="s">
        <v>1709</v>
      </c>
      <c r="D296" s="1770" t="s">
        <v>2441</v>
      </c>
      <c r="E296" s="1952">
        <v>6000</v>
      </c>
      <c r="F296" s="1771" t="s">
        <v>2442</v>
      </c>
      <c r="G296" s="1770" t="s">
        <v>2443</v>
      </c>
      <c r="H296" s="1770" t="s">
        <v>1800</v>
      </c>
      <c r="I296" s="1770" t="s">
        <v>1723</v>
      </c>
      <c r="J296" s="1771" t="s">
        <v>1715</v>
      </c>
      <c r="K296" s="1771">
        <v>1</v>
      </c>
      <c r="L296" s="1772">
        <v>2</v>
      </c>
      <c r="M296" s="1773">
        <f t="shared" si="8"/>
        <v>12000</v>
      </c>
      <c r="N296" s="1771">
        <v>2</v>
      </c>
      <c r="O296" s="1772">
        <v>6</v>
      </c>
      <c r="P296" s="1773">
        <f t="shared" si="9"/>
        <v>36000</v>
      </c>
      <c r="Q296" s="1774"/>
      <c r="R296" s="1774"/>
      <c r="S296" s="1774"/>
      <c r="T296" s="1774"/>
      <c r="U296" s="1774"/>
      <c r="V296" s="1774"/>
      <c r="W296" s="1774"/>
      <c r="X296" s="1774"/>
      <c r="Y296" s="1774"/>
      <c r="Z296" s="1774"/>
      <c r="AA296" s="1774"/>
      <c r="AB296" s="1774"/>
      <c r="AC296" s="1774"/>
      <c r="AD296" s="1856"/>
      <c r="AE296" s="1857"/>
      <c r="AF296" s="1858"/>
      <c r="AG296" s="1858"/>
      <c r="AH296" s="1858"/>
      <c r="AI296" s="1859"/>
      <c r="AJ296" s="1859"/>
      <c r="AK296" s="1859"/>
      <c r="AL296" s="1859"/>
      <c r="AM296" s="1858"/>
      <c r="AN296" s="1858"/>
      <c r="AO296" s="1858"/>
      <c r="AP296" s="1858"/>
      <c r="AQ296" s="1859"/>
      <c r="AR296" s="1859"/>
      <c r="AS296" s="1859"/>
      <c r="AT296" s="1859"/>
    </row>
    <row r="297" spans="1:46" s="1775" customFormat="1" ht="12" customHeight="1" x14ac:dyDescent="0.2">
      <c r="A297" s="1770" t="s">
        <v>459</v>
      </c>
      <c r="B297" s="1770" t="s">
        <v>1708</v>
      </c>
      <c r="C297" s="541" t="s">
        <v>1709</v>
      </c>
      <c r="D297" s="1770" t="s">
        <v>2444</v>
      </c>
      <c r="E297" s="1952">
        <v>5000</v>
      </c>
      <c r="F297" s="1771" t="s">
        <v>2442</v>
      </c>
      <c r="G297" s="1770" t="s">
        <v>2443</v>
      </c>
      <c r="H297" s="1770" t="s">
        <v>1800</v>
      </c>
      <c r="I297" s="1770" t="s">
        <v>1723</v>
      </c>
      <c r="J297" s="1771" t="s">
        <v>1715</v>
      </c>
      <c r="K297" s="1771">
        <v>4</v>
      </c>
      <c r="L297" s="1772">
        <v>11</v>
      </c>
      <c r="M297" s="1773">
        <f t="shared" si="8"/>
        <v>55000</v>
      </c>
      <c r="N297" s="1771">
        <v>0</v>
      </c>
      <c r="O297" s="1772">
        <v>0</v>
      </c>
      <c r="P297" s="1773">
        <f t="shared" si="9"/>
        <v>0</v>
      </c>
      <c r="Q297" s="1774"/>
      <c r="R297" s="1774"/>
      <c r="S297" s="1774"/>
      <c r="T297" s="1774"/>
      <c r="U297" s="1774"/>
      <c r="V297" s="1774"/>
      <c r="W297" s="1774"/>
      <c r="X297" s="1774"/>
      <c r="Y297" s="1774"/>
      <c r="Z297" s="1774"/>
      <c r="AA297" s="1774"/>
      <c r="AB297" s="1774"/>
      <c r="AC297" s="1774"/>
      <c r="AD297" s="1856"/>
      <c r="AE297" s="1857"/>
      <c r="AF297" s="1858"/>
      <c r="AG297" s="1858"/>
      <c r="AH297" s="1858"/>
      <c r="AI297" s="1859"/>
      <c r="AJ297" s="1859"/>
      <c r="AK297" s="1859"/>
      <c r="AL297" s="1859"/>
      <c r="AM297" s="1858"/>
      <c r="AN297" s="1858"/>
      <c r="AO297" s="1858"/>
      <c r="AP297" s="1858"/>
      <c r="AQ297" s="1859"/>
      <c r="AR297" s="1859"/>
      <c r="AS297" s="1859"/>
      <c r="AT297" s="1859"/>
    </row>
    <row r="298" spans="1:46" s="1775" customFormat="1" ht="12" customHeight="1" x14ac:dyDescent="0.2">
      <c r="A298" s="1770" t="s">
        <v>459</v>
      </c>
      <c r="B298" s="1770" t="s">
        <v>1708</v>
      </c>
      <c r="C298" s="541" t="s">
        <v>1709</v>
      </c>
      <c r="D298" s="1770" t="s">
        <v>1753</v>
      </c>
      <c r="E298" s="1952">
        <v>5000</v>
      </c>
      <c r="F298" s="1771" t="s">
        <v>2445</v>
      </c>
      <c r="G298" s="1770" t="s">
        <v>2446</v>
      </c>
      <c r="H298" s="1770" t="s">
        <v>1713</v>
      </c>
      <c r="I298" s="1770" t="s">
        <v>1714</v>
      </c>
      <c r="J298" s="1771" t="s">
        <v>1715</v>
      </c>
      <c r="K298" s="1771">
        <v>5</v>
      </c>
      <c r="L298" s="1772">
        <v>12</v>
      </c>
      <c r="M298" s="1773">
        <f t="shared" si="8"/>
        <v>60000</v>
      </c>
      <c r="N298" s="1771">
        <v>2</v>
      </c>
      <c r="O298" s="1772">
        <v>6</v>
      </c>
      <c r="P298" s="1773">
        <f t="shared" si="9"/>
        <v>30000</v>
      </c>
      <c r="Q298" s="1774"/>
      <c r="R298" s="1774"/>
      <c r="S298" s="1774"/>
      <c r="T298" s="1774"/>
      <c r="U298" s="1774"/>
      <c r="V298" s="1774"/>
      <c r="W298" s="1774"/>
      <c r="X298" s="1774"/>
      <c r="Y298" s="1774"/>
      <c r="Z298" s="1774"/>
      <c r="AA298" s="1774"/>
      <c r="AB298" s="1774"/>
      <c r="AC298" s="1774"/>
      <c r="AD298" s="1856"/>
      <c r="AE298" s="1857"/>
      <c r="AF298" s="1858"/>
      <c r="AG298" s="1858"/>
      <c r="AH298" s="1858"/>
      <c r="AI298" s="1859"/>
      <c r="AJ298" s="1859"/>
      <c r="AK298" s="1859"/>
      <c r="AL298" s="1859"/>
      <c r="AM298" s="1858"/>
      <c r="AN298" s="1858"/>
      <c r="AO298" s="1858"/>
      <c r="AP298" s="1858"/>
      <c r="AQ298" s="1859"/>
      <c r="AR298" s="1859"/>
      <c r="AS298" s="1859"/>
      <c r="AT298" s="1859"/>
    </row>
    <row r="299" spans="1:46" s="1775" customFormat="1" ht="12" customHeight="1" x14ac:dyDescent="0.2">
      <c r="A299" s="1770" t="s">
        <v>459</v>
      </c>
      <c r="B299" s="1770" t="s">
        <v>1708</v>
      </c>
      <c r="C299" s="541" t="s">
        <v>1709</v>
      </c>
      <c r="D299" s="1770" t="s">
        <v>2174</v>
      </c>
      <c r="E299" s="1952">
        <v>12000</v>
      </c>
      <c r="F299" s="1771" t="s">
        <v>2447</v>
      </c>
      <c r="G299" s="1770" t="s">
        <v>2448</v>
      </c>
      <c r="H299" s="1770" t="s">
        <v>1713</v>
      </c>
      <c r="I299" s="1770" t="s">
        <v>1723</v>
      </c>
      <c r="J299" s="1771" t="s">
        <v>1715</v>
      </c>
      <c r="K299" s="1771">
        <v>0</v>
      </c>
      <c r="L299" s="1772">
        <v>12</v>
      </c>
      <c r="M299" s="1773">
        <f t="shared" si="8"/>
        <v>144000</v>
      </c>
      <c r="N299" s="1771">
        <v>0</v>
      </c>
      <c r="O299" s="1772">
        <v>6</v>
      </c>
      <c r="P299" s="1773">
        <f t="shared" si="9"/>
        <v>72000</v>
      </c>
      <c r="Q299" s="1774"/>
      <c r="R299" s="1774"/>
      <c r="S299" s="1774"/>
      <c r="T299" s="1774"/>
      <c r="U299" s="1774"/>
      <c r="V299" s="1774"/>
      <c r="W299" s="1774"/>
      <c r="X299" s="1774"/>
      <c r="Y299" s="1774"/>
      <c r="Z299" s="1774"/>
      <c r="AA299" s="1774"/>
      <c r="AB299" s="1774"/>
      <c r="AC299" s="1774"/>
      <c r="AD299" s="1856"/>
      <c r="AE299" s="1857"/>
      <c r="AF299" s="1858"/>
      <c r="AG299" s="1858"/>
      <c r="AH299" s="1858"/>
      <c r="AI299" s="1859"/>
      <c r="AJ299" s="1859"/>
      <c r="AK299" s="1859"/>
      <c r="AL299" s="1859"/>
      <c r="AM299" s="1858"/>
      <c r="AN299" s="1858"/>
      <c r="AO299" s="1858"/>
      <c r="AP299" s="1858"/>
      <c r="AQ299" s="1859"/>
      <c r="AR299" s="1859"/>
      <c r="AS299" s="1859"/>
      <c r="AT299" s="1859"/>
    </row>
    <row r="300" spans="1:46" s="1775" customFormat="1" ht="12" customHeight="1" x14ac:dyDescent="0.2">
      <c r="A300" s="1770" t="s">
        <v>459</v>
      </c>
      <c r="B300" s="1770" t="s">
        <v>1708</v>
      </c>
      <c r="C300" s="541" t="s">
        <v>1709</v>
      </c>
      <c r="D300" s="1770" t="s">
        <v>2449</v>
      </c>
      <c r="E300" s="1952">
        <v>1800</v>
      </c>
      <c r="F300" s="1771" t="s">
        <v>2450</v>
      </c>
      <c r="G300" s="1770" t="s">
        <v>2451</v>
      </c>
      <c r="H300" s="1770"/>
      <c r="I300" s="1770"/>
      <c r="J300" s="1771"/>
      <c r="K300" s="1771">
        <v>1</v>
      </c>
      <c r="L300" s="1772">
        <v>1</v>
      </c>
      <c r="M300" s="1773">
        <f t="shared" si="8"/>
        <v>1800</v>
      </c>
      <c r="N300" s="1771">
        <v>0</v>
      </c>
      <c r="O300" s="1772">
        <v>0</v>
      </c>
      <c r="P300" s="1773">
        <f t="shared" si="9"/>
        <v>0</v>
      </c>
      <c r="Q300" s="1774"/>
      <c r="R300" s="1774"/>
      <c r="S300" s="1774"/>
      <c r="T300" s="1774"/>
      <c r="U300" s="1774"/>
      <c r="V300" s="1774"/>
      <c r="W300" s="1774"/>
      <c r="X300" s="1774"/>
      <c r="Y300" s="1774"/>
      <c r="Z300" s="1774"/>
      <c r="AA300" s="1774"/>
      <c r="AB300" s="1774"/>
      <c r="AC300" s="1774"/>
      <c r="AD300" s="1856"/>
      <c r="AE300" s="1857"/>
      <c r="AF300" s="1858"/>
      <c r="AG300" s="1858"/>
      <c r="AH300" s="1858"/>
      <c r="AI300" s="1859"/>
      <c r="AJ300" s="1859"/>
      <c r="AK300" s="1859"/>
      <c r="AL300" s="1859"/>
      <c r="AM300" s="1858"/>
      <c r="AN300" s="1858"/>
      <c r="AO300" s="1858"/>
      <c r="AP300" s="1858"/>
      <c r="AQ300" s="1859"/>
      <c r="AR300" s="1859"/>
      <c r="AS300" s="1859"/>
      <c r="AT300" s="1859"/>
    </row>
    <row r="301" spans="1:46" s="1775" customFormat="1" ht="12" customHeight="1" x14ac:dyDescent="0.2">
      <c r="A301" s="1770" t="s">
        <v>459</v>
      </c>
      <c r="B301" s="1770" t="s">
        <v>1708</v>
      </c>
      <c r="C301" s="541" t="s">
        <v>1709</v>
      </c>
      <c r="D301" s="1770" t="s">
        <v>2452</v>
      </c>
      <c r="E301" s="1952">
        <v>3000</v>
      </c>
      <c r="F301" s="1771" t="s">
        <v>2453</v>
      </c>
      <c r="G301" s="1770" t="s">
        <v>2454</v>
      </c>
      <c r="H301" s="1770" t="s">
        <v>1773</v>
      </c>
      <c r="I301" s="1770" t="s">
        <v>2455</v>
      </c>
      <c r="J301" s="1771" t="s">
        <v>1813</v>
      </c>
      <c r="K301" s="1771">
        <v>1</v>
      </c>
      <c r="L301" s="1772">
        <v>2</v>
      </c>
      <c r="M301" s="1773">
        <f t="shared" si="8"/>
        <v>6000</v>
      </c>
      <c r="N301" s="1771">
        <v>4</v>
      </c>
      <c r="O301" s="1772">
        <v>6</v>
      </c>
      <c r="P301" s="1773">
        <f t="shared" si="9"/>
        <v>18000</v>
      </c>
      <c r="Q301" s="1774"/>
      <c r="R301" s="1774"/>
      <c r="S301" s="1774"/>
      <c r="T301" s="1774"/>
      <c r="U301" s="1774"/>
      <c r="V301" s="1774"/>
      <c r="W301" s="1774"/>
      <c r="X301" s="1774"/>
      <c r="Y301" s="1774"/>
      <c r="Z301" s="1774"/>
      <c r="AA301" s="1774"/>
      <c r="AB301" s="1774"/>
      <c r="AC301" s="1774"/>
      <c r="AD301" s="1856"/>
      <c r="AE301" s="1857"/>
      <c r="AF301" s="1858"/>
      <c r="AG301" s="1858"/>
      <c r="AH301" s="1858"/>
      <c r="AI301" s="1859"/>
      <c r="AJ301" s="1859"/>
      <c r="AK301" s="1859"/>
      <c r="AL301" s="1859"/>
      <c r="AM301" s="1858"/>
      <c r="AN301" s="1858"/>
      <c r="AO301" s="1858"/>
      <c r="AP301" s="1858"/>
      <c r="AQ301" s="1859"/>
      <c r="AR301" s="1859"/>
      <c r="AS301" s="1859"/>
      <c r="AT301" s="1859"/>
    </row>
    <row r="302" spans="1:46" s="1775" customFormat="1" ht="12" customHeight="1" x14ac:dyDescent="0.2">
      <c r="A302" s="1770" t="s">
        <v>459</v>
      </c>
      <c r="B302" s="1770" t="s">
        <v>1708</v>
      </c>
      <c r="C302" s="541" t="s">
        <v>1709</v>
      </c>
      <c r="D302" s="1770" t="s">
        <v>1913</v>
      </c>
      <c r="E302" s="1952">
        <v>6000</v>
      </c>
      <c r="F302" s="1771" t="s">
        <v>2456</v>
      </c>
      <c r="G302" s="1770" t="s">
        <v>2457</v>
      </c>
      <c r="H302" s="1770"/>
      <c r="I302" s="1770"/>
      <c r="J302" s="1771"/>
      <c r="K302" s="1771">
        <v>1</v>
      </c>
      <c r="L302" s="1772">
        <v>3</v>
      </c>
      <c r="M302" s="1773">
        <f t="shared" si="8"/>
        <v>18000</v>
      </c>
      <c r="N302" s="1771">
        <v>1</v>
      </c>
      <c r="O302" s="1772">
        <v>6</v>
      </c>
      <c r="P302" s="1773">
        <f t="shared" si="9"/>
        <v>36000</v>
      </c>
      <c r="Q302" s="1774"/>
      <c r="R302" s="1774"/>
      <c r="S302" s="1774"/>
      <c r="T302" s="1774"/>
      <c r="U302" s="1774"/>
      <c r="V302" s="1774"/>
      <c r="W302" s="1774"/>
      <c r="X302" s="1774"/>
      <c r="Y302" s="1774"/>
      <c r="Z302" s="1774"/>
      <c r="AA302" s="1774"/>
      <c r="AB302" s="1774"/>
      <c r="AC302" s="1774"/>
      <c r="AD302" s="1856"/>
      <c r="AE302" s="1857"/>
      <c r="AF302" s="1858"/>
      <c r="AG302" s="1858"/>
      <c r="AH302" s="1858"/>
      <c r="AI302" s="1859"/>
      <c r="AJ302" s="1859"/>
      <c r="AK302" s="1859"/>
      <c r="AL302" s="1859"/>
      <c r="AM302" s="1858"/>
      <c r="AN302" s="1858"/>
      <c r="AO302" s="1858"/>
      <c r="AP302" s="1858"/>
      <c r="AQ302" s="1859"/>
      <c r="AR302" s="1859"/>
      <c r="AS302" s="1859"/>
      <c r="AT302" s="1859"/>
    </row>
    <row r="303" spans="1:46" s="1775" customFormat="1" ht="12" customHeight="1" x14ac:dyDescent="0.2">
      <c r="A303" s="1770" t="s">
        <v>459</v>
      </c>
      <c r="B303" s="1770" t="s">
        <v>1708</v>
      </c>
      <c r="C303" s="541" t="s">
        <v>1709</v>
      </c>
      <c r="D303" s="1770" t="s">
        <v>2458</v>
      </c>
      <c r="E303" s="1952">
        <v>8000</v>
      </c>
      <c r="F303" s="1771" t="s">
        <v>2459</v>
      </c>
      <c r="G303" s="1770" t="s">
        <v>2460</v>
      </c>
      <c r="H303" s="1770"/>
      <c r="I303" s="1770"/>
      <c r="J303" s="1771"/>
      <c r="K303" s="1771">
        <v>0</v>
      </c>
      <c r="L303" s="1772">
        <v>0</v>
      </c>
      <c r="M303" s="1773">
        <f t="shared" si="8"/>
        <v>0</v>
      </c>
      <c r="N303" s="1771">
        <v>2</v>
      </c>
      <c r="O303" s="1772">
        <v>5</v>
      </c>
      <c r="P303" s="1773">
        <f t="shared" si="9"/>
        <v>40000</v>
      </c>
      <c r="Q303" s="1774"/>
      <c r="R303" s="1774"/>
      <c r="S303" s="1774"/>
      <c r="T303" s="1774"/>
      <c r="U303" s="1774"/>
      <c r="V303" s="1774"/>
      <c r="W303" s="1774"/>
      <c r="X303" s="1774"/>
      <c r="Y303" s="1774"/>
      <c r="Z303" s="1774"/>
      <c r="AA303" s="1774"/>
      <c r="AB303" s="1774"/>
      <c r="AC303" s="1774"/>
      <c r="AD303" s="1856"/>
      <c r="AE303" s="1857"/>
      <c r="AF303" s="1858"/>
      <c r="AG303" s="1858"/>
      <c r="AH303" s="1858"/>
      <c r="AI303" s="1859"/>
      <c r="AJ303" s="1859"/>
      <c r="AK303" s="1859"/>
      <c r="AL303" s="1859"/>
      <c r="AM303" s="1858"/>
      <c r="AN303" s="1858"/>
      <c r="AO303" s="1858"/>
      <c r="AP303" s="1858"/>
      <c r="AQ303" s="1859"/>
      <c r="AR303" s="1859"/>
      <c r="AS303" s="1859"/>
      <c r="AT303" s="1859"/>
    </row>
    <row r="304" spans="1:46" s="1775" customFormat="1" ht="12" customHeight="1" x14ac:dyDescent="0.2">
      <c r="A304" s="1770" t="s">
        <v>459</v>
      </c>
      <c r="B304" s="1770" t="s">
        <v>1708</v>
      </c>
      <c r="C304" s="541" t="s">
        <v>1709</v>
      </c>
      <c r="D304" s="1770" t="s">
        <v>2310</v>
      </c>
      <c r="E304" s="1952">
        <v>7000</v>
      </c>
      <c r="F304" s="1771" t="s">
        <v>2459</v>
      </c>
      <c r="G304" s="1770" t="s">
        <v>2460</v>
      </c>
      <c r="H304" s="1770"/>
      <c r="I304" s="1770"/>
      <c r="J304" s="1771"/>
      <c r="K304" s="1771">
        <v>2</v>
      </c>
      <c r="L304" s="1772">
        <v>6</v>
      </c>
      <c r="M304" s="1773">
        <f t="shared" si="8"/>
        <v>42000</v>
      </c>
      <c r="N304" s="1771">
        <v>1</v>
      </c>
      <c r="O304" s="1772">
        <v>6</v>
      </c>
      <c r="P304" s="1773">
        <f t="shared" si="9"/>
        <v>42000</v>
      </c>
      <c r="Q304" s="1774"/>
      <c r="R304" s="1774"/>
      <c r="S304" s="1774"/>
      <c r="T304" s="1774"/>
      <c r="U304" s="1774"/>
      <c r="V304" s="1774"/>
      <c r="W304" s="1774"/>
      <c r="X304" s="1774"/>
      <c r="Y304" s="1774"/>
      <c r="Z304" s="1774"/>
      <c r="AA304" s="1774"/>
      <c r="AB304" s="1774"/>
      <c r="AC304" s="1774"/>
      <c r="AD304" s="1856"/>
      <c r="AE304" s="1857"/>
      <c r="AF304" s="1858"/>
      <c r="AG304" s="1858"/>
      <c r="AH304" s="1858"/>
      <c r="AI304" s="1859"/>
      <c r="AJ304" s="1859"/>
      <c r="AK304" s="1859"/>
      <c r="AL304" s="1859"/>
      <c r="AM304" s="1858"/>
      <c r="AN304" s="1858"/>
      <c r="AO304" s="1858"/>
      <c r="AP304" s="1858"/>
      <c r="AQ304" s="1859"/>
      <c r="AR304" s="1859"/>
      <c r="AS304" s="1859"/>
      <c r="AT304" s="1859"/>
    </row>
    <row r="305" spans="1:46" s="1775" customFormat="1" ht="12" customHeight="1" x14ac:dyDescent="0.2">
      <c r="A305" s="1770" t="s">
        <v>459</v>
      </c>
      <c r="B305" s="1770" t="s">
        <v>1708</v>
      </c>
      <c r="C305" s="541" t="s">
        <v>1709</v>
      </c>
      <c r="D305" s="1770" t="s">
        <v>1839</v>
      </c>
      <c r="E305" s="1952">
        <v>3500</v>
      </c>
      <c r="F305" s="1771" t="s">
        <v>2461</v>
      </c>
      <c r="G305" s="1770" t="s">
        <v>2462</v>
      </c>
      <c r="H305" s="1770" t="s">
        <v>1713</v>
      </c>
      <c r="I305" s="1770" t="s">
        <v>1723</v>
      </c>
      <c r="J305" s="1771" t="s">
        <v>1715</v>
      </c>
      <c r="K305" s="1771">
        <v>4</v>
      </c>
      <c r="L305" s="1772">
        <v>11</v>
      </c>
      <c r="M305" s="1773">
        <f t="shared" si="8"/>
        <v>38500</v>
      </c>
      <c r="N305" s="1771">
        <v>2</v>
      </c>
      <c r="O305" s="1772">
        <v>6</v>
      </c>
      <c r="P305" s="1773">
        <f t="shared" si="9"/>
        <v>21000</v>
      </c>
      <c r="Q305" s="1774"/>
      <c r="R305" s="1774"/>
      <c r="S305" s="1774"/>
      <c r="T305" s="1774"/>
      <c r="U305" s="1774"/>
      <c r="V305" s="1774"/>
      <c r="W305" s="1774"/>
      <c r="X305" s="1774"/>
      <c r="Y305" s="1774"/>
      <c r="Z305" s="1774"/>
      <c r="AA305" s="1774"/>
      <c r="AB305" s="1774"/>
      <c r="AC305" s="1774"/>
      <c r="AD305" s="1856"/>
      <c r="AE305" s="1857"/>
      <c r="AF305" s="1858"/>
      <c r="AG305" s="1858"/>
      <c r="AH305" s="1858"/>
      <c r="AI305" s="1859"/>
      <c r="AJ305" s="1859"/>
      <c r="AK305" s="1859"/>
      <c r="AL305" s="1859"/>
      <c r="AM305" s="1858"/>
      <c r="AN305" s="1858"/>
      <c r="AO305" s="1858"/>
      <c r="AP305" s="1858"/>
      <c r="AQ305" s="1859"/>
      <c r="AR305" s="1859"/>
      <c r="AS305" s="1859"/>
      <c r="AT305" s="1859"/>
    </row>
    <row r="306" spans="1:46" s="1775" customFormat="1" ht="12" customHeight="1" x14ac:dyDescent="0.2">
      <c r="A306" s="1770" t="s">
        <v>459</v>
      </c>
      <c r="B306" s="1770" t="s">
        <v>1708</v>
      </c>
      <c r="C306" s="541" t="s">
        <v>1709</v>
      </c>
      <c r="D306" s="1770" t="s">
        <v>2463</v>
      </c>
      <c r="E306" s="1952">
        <v>3000</v>
      </c>
      <c r="F306" s="1771" t="s">
        <v>2464</v>
      </c>
      <c r="G306" s="1770" t="s">
        <v>2465</v>
      </c>
      <c r="H306" s="1770" t="s">
        <v>1722</v>
      </c>
      <c r="I306" s="1770" t="s">
        <v>1714</v>
      </c>
      <c r="J306" s="1771" t="s">
        <v>1715</v>
      </c>
      <c r="K306" s="1771">
        <v>1</v>
      </c>
      <c r="L306" s="1772">
        <v>3</v>
      </c>
      <c r="M306" s="1773">
        <f t="shared" si="8"/>
        <v>9000</v>
      </c>
      <c r="N306" s="1771">
        <v>2</v>
      </c>
      <c r="O306" s="1772">
        <v>6</v>
      </c>
      <c r="P306" s="1773">
        <f t="shared" si="9"/>
        <v>18000</v>
      </c>
      <c r="Q306" s="1774"/>
      <c r="R306" s="1774"/>
      <c r="S306" s="1774"/>
      <c r="T306" s="1774"/>
      <c r="U306" s="1774"/>
      <c r="V306" s="1774"/>
      <c r="W306" s="1774"/>
      <c r="X306" s="1774"/>
      <c r="Y306" s="1774"/>
      <c r="Z306" s="1774"/>
      <c r="AA306" s="1774"/>
      <c r="AB306" s="1774"/>
      <c r="AC306" s="1774"/>
      <c r="AD306" s="1856"/>
      <c r="AE306" s="1857"/>
      <c r="AF306" s="1858"/>
      <c r="AG306" s="1858"/>
      <c r="AH306" s="1858"/>
      <c r="AI306" s="1859"/>
      <c r="AJ306" s="1859"/>
      <c r="AK306" s="1859"/>
      <c r="AL306" s="1859"/>
      <c r="AM306" s="1858"/>
      <c r="AN306" s="1858"/>
      <c r="AO306" s="1858"/>
      <c r="AP306" s="1858"/>
      <c r="AQ306" s="1859"/>
      <c r="AR306" s="1859"/>
      <c r="AS306" s="1859"/>
      <c r="AT306" s="1859"/>
    </row>
    <row r="307" spans="1:46" s="1775" customFormat="1" ht="12" customHeight="1" x14ac:dyDescent="0.2">
      <c r="A307" s="1770" t="s">
        <v>459</v>
      </c>
      <c r="B307" s="1770" t="s">
        <v>1708</v>
      </c>
      <c r="C307" s="541" t="s">
        <v>1709</v>
      </c>
      <c r="D307" s="1770" t="s">
        <v>1852</v>
      </c>
      <c r="E307" s="1952">
        <v>7000</v>
      </c>
      <c r="F307" s="1771" t="s">
        <v>2466</v>
      </c>
      <c r="G307" s="1770" t="s">
        <v>2467</v>
      </c>
      <c r="H307" s="1770" t="s">
        <v>1713</v>
      </c>
      <c r="I307" s="1770" t="s">
        <v>1723</v>
      </c>
      <c r="J307" s="1771" t="s">
        <v>1715</v>
      </c>
      <c r="K307" s="1771">
        <v>4</v>
      </c>
      <c r="L307" s="1772">
        <v>12</v>
      </c>
      <c r="M307" s="1773">
        <f t="shared" si="8"/>
        <v>84000</v>
      </c>
      <c r="N307" s="1771">
        <v>2</v>
      </c>
      <c r="O307" s="1772">
        <v>6</v>
      </c>
      <c r="P307" s="1773">
        <f t="shared" si="9"/>
        <v>42000</v>
      </c>
      <c r="Q307" s="1774"/>
      <c r="R307" s="1774"/>
      <c r="S307" s="1774"/>
      <c r="T307" s="1774"/>
      <c r="U307" s="1774"/>
      <c r="V307" s="1774"/>
      <c r="W307" s="1774"/>
      <c r="X307" s="1774"/>
      <c r="Y307" s="1774"/>
      <c r="Z307" s="1774"/>
      <c r="AA307" s="1774"/>
      <c r="AB307" s="1774"/>
      <c r="AC307" s="1774"/>
      <c r="AD307" s="1856"/>
      <c r="AE307" s="1857"/>
      <c r="AF307" s="1858"/>
      <c r="AG307" s="1858"/>
      <c r="AH307" s="1858"/>
      <c r="AI307" s="1859"/>
      <c r="AJ307" s="1859"/>
      <c r="AK307" s="1859"/>
      <c r="AL307" s="1859"/>
      <c r="AM307" s="1858"/>
      <c r="AN307" s="1858"/>
      <c r="AO307" s="1858"/>
      <c r="AP307" s="1858"/>
      <c r="AQ307" s="1859"/>
      <c r="AR307" s="1859"/>
      <c r="AS307" s="1859"/>
      <c r="AT307" s="1859"/>
    </row>
    <row r="308" spans="1:46" s="1775" customFormat="1" ht="12" customHeight="1" x14ac:dyDescent="0.2">
      <c r="A308" s="1770" t="s">
        <v>459</v>
      </c>
      <c r="B308" s="1770" t="s">
        <v>1708</v>
      </c>
      <c r="C308" s="541" t="s">
        <v>1709</v>
      </c>
      <c r="D308" s="1770" t="s">
        <v>1923</v>
      </c>
      <c r="E308" s="1952">
        <v>4000</v>
      </c>
      <c r="F308" s="1771" t="s">
        <v>2468</v>
      </c>
      <c r="G308" s="1770" t="s">
        <v>2469</v>
      </c>
      <c r="H308" s="1770" t="s">
        <v>2041</v>
      </c>
      <c r="I308" s="1770" t="s">
        <v>1723</v>
      </c>
      <c r="J308" s="1771" t="s">
        <v>1829</v>
      </c>
      <c r="K308" s="1771">
        <v>4</v>
      </c>
      <c r="L308" s="1772">
        <v>12</v>
      </c>
      <c r="M308" s="1773">
        <f t="shared" si="8"/>
        <v>48000</v>
      </c>
      <c r="N308" s="1771">
        <v>2</v>
      </c>
      <c r="O308" s="1772">
        <v>6</v>
      </c>
      <c r="P308" s="1773">
        <f t="shared" si="9"/>
        <v>24000</v>
      </c>
      <c r="Q308" s="1774"/>
      <c r="R308" s="1774"/>
      <c r="S308" s="1774"/>
      <c r="T308" s="1774"/>
      <c r="U308" s="1774"/>
      <c r="V308" s="1774"/>
      <c r="W308" s="1774"/>
      <c r="X308" s="1774"/>
      <c r="Y308" s="1774"/>
      <c r="Z308" s="1774"/>
      <c r="AA308" s="1774"/>
      <c r="AB308" s="1774"/>
      <c r="AC308" s="1774"/>
      <c r="AD308" s="1856"/>
      <c r="AE308" s="1857"/>
      <c r="AF308" s="1858"/>
      <c r="AG308" s="1858"/>
      <c r="AH308" s="1858"/>
      <c r="AI308" s="1859"/>
      <c r="AJ308" s="1859"/>
      <c r="AK308" s="1859"/>
      <c r="AL308" s="1859"/>
      <c r="AM308" s="1858"/>
      <c r="AN308" s="1858"/>
      <c r="AO308" s="1858"/>
      <c r="AP308" s="1858"/>
      <c r="AQ308" s="1859"/>
      <c r="AR308" s="1859"/>
      <c r="AS308" s="1859"/>
      <c r="AT308" s="1859"/>
    </row>
    <row r="309" spans="1:46" s="1775" customFormat="1" ht="12" customHeight="1" x14ac:dyDescent="0.2">
      <c r="A309" s="1770" t="s">
        <v>459</v>
      </c>
      <c r="B309" s="1770" t="s">
        <v>1708</v>
      </c>
      <c r="C309" s="541" t="s">
        <v>1709</v>
      </c>
      <c r="D309" s="1770" t="s">
        <v>2470</v>
      </c>
      <c r="E309" s="1952">
        <v>2000</v>
      </c>
      <c r="F309" s="1771" t="s">
        <v>2471</v>
      </c>
      <c r="G309" s="1770" t="s">
        <v>2472</v>
      </c>
      <c r="H309" s="1770" t="s">
        <v>1713</v>
      </c>
      <c r="I309" s="1770" t="s">
        <v>2473</v>
      </c>
      <c r="J309" s="1771" t="s">
        <v>1813</v>
      </c>
      <c r="K309" s="1771">
        <v>4</v>
      </c>
      <c r="L309" s="1772">
        <v>12</v>
      </c>
      <c r="M309" s="1773">
        <f t="shared" si="8"/>
        <v>24000</v>
      </c>
      <c r="N309" s="1771">
        <v>2</v>
      </c>
      <c r="O309" s="1772">
        <v>6</v>
      </c>
      <c r="P309" s="1773">
        <f t="shared" si="9"/>
        <v>12000</v>
      </c>
      <c r="Q309" s="1774"/>
      <c r="R309" s="1774"/>
      <c r="S309" s="1774"/>
      <c r="T309" s="1774"/>
      <c r="U309" s="1774"/>
      <c r="V309" s="1774"/>
      <c r="W309" s="1774"/>
      <c r="X309" s="1774"/>
      <c r="Y309" s="1774"/>
      <c r="Z309" s="1774"/>
      <c r="AA309" s="1774"/>
      <c r="AB309" s="1774"/>
      <c r="AC309" s="1774"/>
      <c r="AD309" s="1856"/>
      <c r="AE309" s="1857"/>
      <c r="AF309" s="1858"/>
      <c r="AG309" s="1858"/>
      <c r="AH309" s="1858"/>
      <c r="AI309" s="1859"/>
      <c r="AJ309" s="1859"/>
      <c r="AK309" s="1859"/>
      <c r="AL309" s="1859"/>
      <c r="AM309" s="1858"/>
      <c r="AN309" s="1858"/>
      <c r="AO309" s="1858"/>
      <c r="AP309" s="1858"/>
      <c r="AQ309" s="1859"/>
      <c r="AR309" s="1859"/>
      <c r="AS309" s="1859"/>
      <c r="AT309" s="1859"/>
    </row>
    <row r="310" spans="1:46" s="1775" customFormat="1" ht="12" customHeight="1" x14ac:dyDescent="0.2">
      <c r="A310" s="1770" t="s">
        <v>459</v>
      </c>
      <c r="B310" s="1770" t="s">
        <v>1708</v>
      </c>
      <c r="C310" s="541" t="s">
        <v>1709</v>
      </c>
      <c r="D310" s="1770" t="s">
        <v>2474</v>
      </c>
      <c r="E310" s="1952">
        <v>12000</v>
      </c>
      <c r="F310" s="1771" t="s">
        <v>2475</v>
      </c>
      <c r="G310" s="1770" t="s">
        <v>2476</v>
      </c>
      <c r="H310" s="1770"/>
      <c r="I310" s="1770"/>
      <c r="J310" s="1771"/>
      <c r="K310" s="1771">
        <v>4</v>
      </c>
      <c r="L310" s="1772">
        <v>12</v>
      </c>
      <c r="M310" s="1773">
        <f t="shared" si="8"/>
        <v>144000</v>
      </c>
      <c r="N310" s="1771">
        <v>4</v>
      </c>
      <c r="O310" s="1772">
        <v>6</v>
      </c>
      <c r="P310" s="1773">
        <f t="shared" si="9"/>
        <v>72000</v>
      </c>
      <c r="Q310" s="1774"/>
      <c r="R310" s="1774"/>
      <c r="S310" s="1774"/>
      <c r="T310" s="1774"/>
      <c r="U310" s="1774"/>
      <c r="V310" s="1774"/>
      <c r="W310" s="1774"/>
      <c r="X310" s="1774"/>
      <c r="Y310" s="1774"/>
      <c r="Z310" s="1774"/>
      <c r="AA310" s="1774"/>
      <c r="AB310" s="1774"/>
      <c r="AC310" s="1774"/>
      <c r="AD310" s="1856"/>
      <c r="AE310" s="1857"/>
      <c r="AF310" s="1858"/>
      <c r="AG310" s="1858"/>
      <c r="AH310" s="1858"/>
      <c r="AI310" s="1859"/>
      <c r="AJ310" s="1859"/>
      <c r="AK310" s="1859"/>
      <c r="AL310" s="1859"/>
      <c r="AM310" s="1858"/>
      <c r="AN310" s="1858"/>
      <c r="AO310" s="1858"/>
      <c r="AP310" s="1858"/>
      <c r="AQ310" s="1859"/>
      <c r="AR310" s="1859"/>
      <c r="AS310" s="1859"/>
      <c r="AT310" s="1859"/>
    </row>
    <row r="311" spans="1:46" s="1775" customFormat="1" ht="12" customHeight="1" x14ac:dyDescent="0.2">
      <c r="A311" s="1770" t="s">
        <v>459</v>
      </c>
      <c r="B311" s="1770" t="s">
        <v>1708</v>
      </c>
      <c r="C311" s="541" t="s">
        <v>1709</v>
      </c>
      <c r="D311" s="1770" t="s">
        <v>1889</v>
      </c>
      <c r="E311" s="1952">
        <v>7000</v>
      </c>
      <c r="F311" s="1771" t="s">
        <v>2477</v>
      </c>
      <c r="G311" s="1770" t="s">
        <v>2478</v>
      </c>
      <c r="H311" s="1770"/>
      <c r="I311" s="1770"/>
      <c r="J311" s="1771"/>
      <c r="K311" s="1771">
        <v>8</v>
      </c>
      <c r="L311" s="1772">
        <v>9</v>
      </c>
      <c r="M311" s="1773">
        <f t="shared" si="8"/>
        <v>63000</v>
      </c>
      <c r="N311" s="1771">
        <v>0</v>
      </c>
      <c r="O311" s="1772">
        <v>0</v>
      </c>
      <c r="P311" s="1773">
        <f t="shared" si="9"/>
        <v>0</v>
      </c>
      <c r="Q311" s="1774"/>
      <c r="R311" s="1774"/>
      <c r="S311" s="1774"/>
      <c r="T311" s="1774"/>
      <c r="U311" s="1774"/>
      <c r="V311" s="1774"/>
      <c r="W311" s="1774"/>
      <c r="X311" s="1774"/>
      <c r="Y311" s="1774"/>
      <c r="Z311" s="1774"/>
      <c r="AA311" s="1774"/>
      <c r="AB311" s="1774"/>
      <c r="AC311" s="1774"/>
      <c r="AD311" s="1856"/>
      <c r="AE311" s="1857"/>
      <c r="AF311" s="1858"/>
      <c r="AG311" s="1858"/>
      <c r="AH311" s="1858"/>
      <c r="AI311" s="1859"/>
      <c r="AJ311" s="1859"/>
      <c r="AK311" s="1859"/>
      <c r="AL311" s="1859"/>
      <c r="AM311" s="1858"/>
      <c r="AN311" s="1858"/>
      <c r="AO311" s="1858"/>
      <c r="AP311" s="1858"/>
      <c r="AQ311" s="1859"/>
      <c r="AR311" s="1859"/>
      <c r="AS311" s="1859"/>
      <c r="AT311" s="1859"/>
    </row>
    <row r="312" spans="1:46" s="1775" customFormat="1" ht="12" customHeight="1" x14ac:dyDescent="0.2">
      <c r="A312" s="1770" t="s">
        <v>459</v>
      </c>
      <c r="B312" s="1770" t="s">
        <v>1708</v>
      </c>
      <c r="C312" s="541" t="s">
        <v>1709</v>
      </c>
      <c r="D312" s="1770" t="s">
        <v>2470</v>
      </c>
      <c r="E312" s="1952">
        <v>2000</v>
      </c>
      <c r="F312" s="1771" t="s">
        <v>2479</v>
      </c>
      <c r="G312" s="1770" t="s">
        <v>2480</v>
      </c>
      <c r="H312" s="1770"/>
      <c r="I312" s="1770"/>
      <c r="J312" s="1771"/>
      <c r="K312" s="1771">
        <v>5</v>
      </c>
      <c r="L312" s="1772">
        <v>10</v>
      </c>
      <c r="M312" s="1773">
        <f t="shared" si="8"/>
        <v>20000</v>
      </c>
      <c r="N312" s="1771">
        <v>0</v>
      </c>
      <c r="O312" s="1772">
        <v>0</v>
      </c>
      <c r="P312" s="1773">
        <f t="shared" si="9"/>
        <v>0</v>
      </c>
      <c r="Q312" s="1774"/>
      <c r="R312" s="1774"/>
      <c r="S312" s="1774"/>
      <c r="T312" s="1774"/>
      <c r="U312" s="1774"/>
      <c r="V312" s="1774"/>
      <c r="W312" s="1774"/>
      <c r="X312" s="1774"/>
      <c r="Y312" s="1774"/>
      <c r="Z312" s="1774"/>
      <c r="AA312" s="1774"/>
      <c r="AB312" s="1774"/>
      <c r="AC312" s="1774"/>
      <c r="AD312" s="1856"/>
      <c r="AE312" s="1857"/>
      <c r="AF312" s="1858"/>
      <c r="AG312" s="1858"/>
      <c r="AH312" s="1858"/>
      <c r="AI312" s="1859"/>
      <c r="AJ312" s="1859"/>
      <c r="AK312" s="1859"/>
      <c r="AL312" s="1859"/>
      <c r="AM312" s="1858"/>
      <c r="AN312" s="1858"/>
      <c r="AO312" s="1858"/>
      <c r="AP312" s="1858"/>
      <c r="AQ312" s="1859"/>
      <c r="AR312" s="1859"/>
      <c r="AS312" s="1859"/>
      <c r="AT312" s="1859"/>
    </row>
    <row r="313" spans="1:46" s="1775" customFormat="1" ht="12" customHeight="1" x14ac:dyDescent="0.2">
      <c r="A313" s="1770" t="s">
        <v>459</v>
      </c>
      <c r="B313" s="1770" t="s">
        <v>1708</v>
      </c>
      <c r="C313" s="541" t="s">
        <v>1709</v>
      </c>
      <c r="D313" s="1770" t="s">
        <v>2481</v>
      </c>
      <c r="E313" s="1952">
        <v>10000</v>
      </c>
      <c r="F313" s="1771" t="s">
        <v>2482</v>
      </c>
      <c r="G313" s="1770" t="s">
        <v>2483</v>
      </c>
      <c r="H313" s="1770"/>
      <c r="I313" s="1770"/>
      <c r="J313" s="1771"/>
      <c r="K313" s="1771">
        <v>2</v>
      </c>
      <c r="L313" s="1772">
        <v>7</v>
      </c>
      <c r="M313" s="1773">
        <f t="shared" si="8"/>
        <v>70000</v>
      </c>
      <c r="N313" s="1771">
        <v>2</v>
      </c>
      <c r="O313" s="1772">
        <v>6</v>
      </c>
      <c r="P313" s="1773">
        <f t="shared" si="9"/>
        <v>60000</v>
      </c>
      <c r="Q313" s="1774"/>
      <c r="R313" s="1774"/>
      <c r="S313" s="1774"/>
      <c r="T313" s="1774"/>
      <c r="U313" s="1774"/>
      <c r="V313" s="1774"/>
      <c r="W313" s="1774"/>
      <c r="X313" s="1774"/>
      <c r="Y313" s="1774"/>
      <c r="Z313" s="1774"/>
      <c r="AA313" s="1774"/>
      <c r="AB313" s="1774"/>
      <c r="AC313" s="1774"/>
      <c r="AD313" s="1856"/>
      <c r="AE313" s="1857"/>
      <c r="AF313" s="1858"/>
      <c r="AG313" s="1858"/>
      <c r="AH313" s="1858"/>
      <c r="AI313" s="1859"/>
      <c r="AJ313" s="1859"/>
      <c r="AK313" s="1859"/>
      <c r="AL313" s="1859"/>
      <c r="AM313" s="1858"/>
      <c r="AN313" s="1858"/>
      <c r="AO313" s="1858"/>
      <c r="AP313" s="1858"/>
      <c r="AQ313" s="1859"/>
      <c r="AR313" s="1859"/>
      <c r="AS313" s="1859"/>
      <c r="AT313" s="1859"/>
    </row>
    <row r="314" spans="1:46" s="1775" customFormat="1" ht="12" customHeight="1" x14ac:dyDescent="0.2">
      <c r="A314" s="1770" t="s">
        <v>459</v>
      </c>
      <c r="B314" s="1770" t="s">
        <v>1708</v>
      </c>
      <c r="C314" s="541" t="s">
        <v>1709</v>
      </c>
      <c r="D314" s="1770" t="s">
        <v>2481</v>
      </c>
      <c r="E314" s="1952">
        <v>10000</v>
      </c>
      <c r="F314" s="1771" t="s">
        <v>2482</v>
      </c>
      <c r="G314" s="1770" t="s">
        <v>2483</v>
      </c>
      <c r="H314" s="1770"/>
      <c r="I314" s="1770"/>
      <c r="J314" s="1771"/>
      <c r="K314" s="1771">
        <v>2</v>
      </c>
      <c r="L314" s="1772">
        <v>4</v>
      </c>
      <c r="M314" s="1773">
        <f t="shared" si="8"/>
        <v>40000</v>
      </c>
      <c r="N314" s="1771">
        <v>0</v>
      </c>
      <c r="O314" s="1772">
        <v>0</v>
      </c>
      <c r="P314" s="1773">
        <f t="shared" si="9"/>
        <v>0</v>
      </c>
      <c r="Q314" s="1774"/>
      <c r="R314" s="1774"/>
      <c r="S314" s="1774"/>
      <c r="T314" s="1774"/>
      <c r="U314" s="1774"/>
      <c r="V314" s="1774"/>
      <c r="W314" s="1774"/>
      <c r="X314" s="1774"/>
      <c r="Y314" s="1774"/>
      <c r="Z314" s="1774"/>
      <c r="AA314" s="1774"/>
      <c r="AB314" s="1774"/>
      <c r="AC314" s="1774"/>
      <c r="AD314" s="1856"/>
      <c r="AE314" s="1857"/>
      <c r="AF314" s="1858"/>
      <c r="AG314" s="1858"/>
      <c r="AH314" s="1858"/>
      <c r="AI314" s="1859"/>
      <c r="AJ314" s="1859"/>
      <c r="AK314" s="1859"/>
      <c r="AL314" s="1859"/>
      <c r="AM314" s="1858"/>
      <c r="AN314" s="1858"/>
      <c r="AO314" s="1858"/>
      <c r="AP314" s="1858"/>
      <c r="AQ314" s="1859"/>
      <c r="AR314" s="1859"/>
      <c r="AS314" s="1859"/>
      <c r="AT314" s="1859"/>
    </row>
    <row r="315" spans="1:46" s="1775" customFormat="1" ht="12" customHeight="1" x14ac:dyDescent="0.2">
      <c r="A315" s="1770" t="s">
        <v>459</v>
      </c>
      <c r="B315" s="1770" t="s">
        <v>1708</v>
      </c>
      <c r="C315" s="541" t="s">
        <v>1709</v>
      </c>
      <c r="D315" s="1770" t="s">
        <v>2484</v>
      </c>
      <c r="E315" s="1952">
        <v>8000</v>
      </c>
      <c r="F315" s="1771" t="s">
        <v>2485</v>
      </c>
      <c r="G315" s="1770" t="s">
        <v>2486</v>
      </c>
      <c r="H315" s="1770" t="s">
        <v>1713</v>
      </c>
      <c r="I315" s="1770" t="s">
        <v>1723</v>
      </c>
      <c r="J315" s="1771" t="s">
        <v>1715</v>
      </c>
      <c r="K315" s="1771">
        <v>5</v>
      </c>
      <c r="L315" s="1772">
        <v>12</v>
      </c>
      <c r="M315" s="1773">
        <f t="shared" si="8"/>
        <v>96000</v>
      </c>
      <c r="N315" s="1771">
        <v>3</v>
      </c>
      <c r="O315" s="1772">
        <v>6</v>
      </c>
      <c r="P315" s="1773">
        <f t="shared" si="9"/>
        <v>48000</v>
      </c>
      <c r="Q315" s="1774"/>
      <c r="R315" s="1774"/>
      <c r="S315" s="1774"/>
      <c r="T315" s="1774"/>
      <c r="U315" s="1774"/>
      <c r="V315" s="1774"/>
      <c r="W315" s="1774"/>
      <c r="X315" s="1774"/>
      <c r="Y315" s="1774"/>
      <c r="Z315" s="1774"/>
      <c r="AA315" s="1774"/>
      <c r="AB315" s="1774"/>
      <c r="AC315" s="1774"/>
      <c r="AD315" s="1856"/>
      <c r="AE315" s="1857"/>
      <c r="AF315" s="1858"/>
      <c r="AG315" s="1858"/>
      <c r="AH315" s="1858"/>
      <c r="AI315" s="1859"/>
      <c r="AJ315" s="1859"/>
      <c r="AK315" s="1859"/>
      <c r="AL315" s="1859"/>
      <c r="AM315" s="1858"/>
      <c r="AN315" s="1858"/>
      <c r="AO315" s="1858"/>
      <c r="AP315" s="1858"/>
      <c r="AQ315" s="1859"/>
      <c r="AR315" s="1859"/>
      <c r="AS315" s="1859"/>
      <c r="AT315" s="1859"/>
    </row>
    <row r="316" spans="1:46" s="1775" customFormat="1" ht="12" customHeight="1" x14ac:dyDescent="0.2">
      <c r="A316" s="1770" t="s">
        <v>459</v>
      </c>
      <c r="B316" s="1770" t="s">
        <v>1708</v>
      </c>
      <c r="C316" s="541" t="s">
        <v>1709</v>
      </c>
      <c r="D316" s="1770" t="s">
        <v>1882</v>
      </c>
      <c r="E316" s="1952">
        <v>2400</v>
      </c>
      <c r="F316" s="1771" t="s">
        <v>2487</v>
      </c>
      <c r="G316" s="1770" t="s">
        <v>2488</v>
      </c>
      <c r="H316" s="1770" t="s">
        <v>1835</v>
      </c>
      <c r="I316" s="1770" t="s">
        <v>2080</v>
      </c>
      <c r="J316" s="1771" t="s">
        <v>1715</v>
      </c>
      <c r="K316" s="1771">
        <v>6</v>
      </c>
      <c r="L316" s="1772">
        <v>12</v>
      </c>
      <c r="M316" s="1773">
        <f t="shared" si="8"/>
        <v>28800</v>
      </c>
      <c r="N316" s="1771">
        <v>3</v>
      </c>
      <c r="O316" s="1772">
        <v>6</v>
      </c>
      <c r="P316" s="1773">
        <f t="shared" si="9"/>
        <v>14400</v>
      </c>
      <c r="Q316" s="1774"/>
      <c r="R316" s="1774"/>
      <c r="S316" s="1774"/>
      <c r="T316" s="1774"/>
      <c r="U316" s="1774"/>
      <c r="V316" s="1774"/>
      <c r="W316" s="1774"/>
      <c r="X316" s="1774"/>
      <c r="Y316" s="1774"/>
      <c r="Z316" s="1774"/>
      <c r="AA316" s="1774"/>
      <c r="AB316" s="1774"/>
      <c r="AC316" s="1774"/>
      <c r="AD316" s="1856"/>
      <c r="AE316" s="1857"/>
      <c r="AF316" s="1858"/>
      <c r="AG316" s="1858"/>
      <c r="AH316" s="1858"/>
      <c r="AI316" s="1859"/>
      <c r="AJ316" s="1859"/>
      <c r="AK316" s="1859"/>
      <c r="AL316" s="1859"/>
      <c r="AM316" s="1858"/>
      <c r="AN316" s="1858"/>
      <c r="AO316" s="1858"/>
      <c r="AP316" s="1858"/>
      <c r="AQ316" s="1859"/>
      <c r="AR316" s="1859"/>
      <c r="AS316" s="1859"/>
      <c r="AT316" s="1859"/>
    </row>
    <row r="317" spans="1:46" s="1775" customFormat="1" ht="12" customHeight="1" x14ac:dyDescent="0.2">
      <c r="A317" s="1770" t="s">
        <v>459</v>
      </c>
      <c r="B317" s="1770" t="s">
        <v>1708</v>
      </c>
      <c r="C317" s="541" t="s">
        <v>1709</v>
      </c>
      <c r="D317" s="1770" t="s">
        <v>2489</v>
      </c>
      <c r="E317" s="1952">
        <v>7000</v>
      </c>
      <c r="F317" s="1771" t="s">
        <v>2490</v>
      </c>
      <c r="G317" s="1770" t="s">
        <v>2491</v>
      </c>
      <c r="H317" s="1770" t="s">
        <v>2045</v>
      </c>
      <c r="I317" s="1770" t="s">
        <v>1723</v>
      </c>
      <c r="J317" s="1771" t="s">
        <v>1715</v>
      </c>
      <c r="K317" s="1771">
        <v>1</v>
      </c>
      <c r="L317" s="1772">
        <v>2</v>
      </c>
      <c r="M317" s="1773">
        <f t="shared" si="8"/>
        <v>14000</v>
      </c>
      <c r="N317" s="1771">
        <v>2</v>
      </c>
      <c r="O317" s="1772">
        <v>6</v>
      </c>
      <c r="P317" s="1773">
        <f t="shared" si="9"/>
        <v>42000</v>
      </c>
      <c r="Q317" s="1774"/>
      <c r="R317" s="1774"/>
      <c r="S317" s="1774"/>
      <c r="T317" s="1774"/>
      <c r="U317" s="1774"/>
      <c r="V317" s="1774"/>
      <c r="W317" s="1774"/>
      <c r="X317" s="1774"/>
      <c r="Y317" s="1774"/>
      <c r="Z317" s="1774"/>
      <c r="AA317" s="1774"/>
      <c r="AB317" s="1774"/>
      <c r="AC317" s="1774"/>
      <c r="AD317" s="1856"/>
      <c r="AE317" s="1857"/>
      <c r="AF317" s="1858"/>
      <c r="AG317" s="1858"/>
      <c r="AH317" s="1858"/>
      <c r="AI317" s="1859"/>
      <c r="AJ317" s="1859"/>
      <c r="AK317" s="1859"/>
      <c r="AL317" s="1859"/>
      <c r="AM317" s="1858"/>
      <c r="AN317" s="1858"/>
      <c r="AO317" s="1858"/>
      <c r="AP317" s="1858"/>
      <c r="AQ317" s="1859"/>
      <c r="AR317" s="1859"/>
      <c r="AS317" s="1859"/>
      <c r="AT317" s="1859"/>
    </row>
    <row r="318" spans="1:46" s="1775" customFormat="1" ht="12" customHeight="1" x14ac:dyDescent="0.2">
      <c r="A318" s="1770" t="s">
        <v>459</v>
      </c>
      <c r="B318" s="1770" t="s">
        <v>1708</v>
      </c>
      <c r="C318" s="541" t="s">
        <v>1709</v>
      </c>
      <c r="D318" s="1770" t="s">
        <v>1774</v>
      </c>
      <c r="E318" s="1952">
        <v>11321</v>
      </c>
      <c r="F318" s="1771" t="s">
        <v>2492</v>
      </c>
      <c r="G318" s="1770" t="s">
        <v>2493</v>
      </c>
      <c r="H318" s="1770"/>
      <c r="I318" s="1770"/>
      <c r="J318" s="1771"/>
      <c r="K318" s="1771">
        <v>0</v>
      </c>
      <c r="L318" s="1772">
        <v>12</v>
      </c>
      <c r="M318" s="1773">
        <f t="shared" si="8"/>
        <v>135852</v>
      </c>
      <c r="N318" s="1771">
        <v>0</v>
      </c>
      <c r="O318" s="1772">
        <v>6</v>
      </c>
      <c r="P318" s="1773">
        <f t="shared" si="9"/>
        <v>67926</v>
      </c>
      <c r="Q318" s="1774"/>
      <c r="R318" s="1774"/>
      <c r="S318" s="1774"/>
      <c r="T318" s="1774"/>
      <c r="U318" s="1774"/>
      <c r="V318" s="1774"/>
      <c r="W318" s="1774"/>
      <c r="X318" s="1774"/>
      <c r="Y318" s="1774"/>
      <c r="Z318" s="1774"/>
      <c r="AA318" s="1774"/>
      <c r="AB318" s="1774"/>
      <c r="AC318" s="1774"/>
      <c r="AD318" s="1856"/>
      <c r="AE318" s="1857"/>
      <c r="AF318" s="1858"/>
      <c r="AG318" s="1858"/>
      <c r="AH318" s="1858"/>
      <c r="AI318" s="1859"/>
      <c r="AJ318" s="1859"/>
      <c r="AK318" s="1859"/>
      <c r="AL318" s="1859"/>
      <c r="AM318" s="1858"/>
      <c r="AN318" s="1858"/>
      <c r="AO318" s="1858"/>
      <c r="AP318" s="1858"/>
      <c r="AQ318" s="1859"/>
      <c r="AR318" s="1859"/>
      <c r="AS318" s="1859"/>
      <c r="AT318" s="1859"/>
    </row>
    <row r="319" spans="1:46" s="1775" customFormat="1" ht="12" customHeight="1" x14ac:dyDescent="0.2">
      <c r="A319" s="1770" t="s">
        <v>459</v>
      </c>
      <c r="B319" s="1770" t="s">
        <v>1708</v>
      </c>
      <c r="C319" s="541" t="s">
        <v>1709</v>
      </c>
      <c r="D319" s="1770" t="s">
        <v>2494</v>
      </c>
      <c r="E319" s="1952">
        <v>6000</v>
      </c>
      <c r="F319" s="1771" t="s">
        <v>2495</v>
      </c>
      <c r="G319" s="1770" t="s">
        <v>2496</v>
      </c>
      <c r="H319" s="1770" t="s">
        <v>1878</v>
      </c>
      <c r="I319" s="1770" t="s">
        <v>1714</v>
      </c>
      <c r="J319" s="1771" t="s">
        <v>1715</v>
      </c>
      <c r="K319" s="1771">
        <v>8</v>
      </c>
      <c r="L319" s="1772">
        <v>12</v>
      </c>
      <c r="M319" s="1773">
        <f t="shared" si="8"/>
        <v>72000</v>
      </c>
      <c r="N319" s="1771">
        <v>2</v>
      </c>
      <c r="O319" s="1772">
        <v>6</v>
      </c>
      <c r="P319" s="1773">
        <f t="shared" si="9"/>
        <v>36000</v>
      </c>
      <c r="Q319" s="1774"/>
      <c r="R319" s="1774"/>
      <c r="S319" s="1774"/>
      <c r="T319" s="1774"/>
      <c r="U319" s="1774"/>
      <c r="V319" s="1774"/>
      <c r="W319" s="1774"/>
      <c r="X319" s="1774"/>
      <c r="Y319" s="1774"/>
      <c r="Z319" s="1774"/>
      <c r="AA319" s="1774"/>
      <c r="AB319" s="1774"/>
      <c r="AC319" s="1774"/>
      <c r="AD319" s="1856"/>
      <c r="AE319" s="1857"/>
      <c r="AF319" s="1858"/>
      <c r="AG319" s="1858"/>
      <c r="AH319" s="1858"/>
      <c r="AI319" s="1859"/>
      <c r="AJ319" s="1859"/>
      <c r="AK319" s="1859"/>
      <c r="AL319" s="1859"/>
      <c r="AM319" s="1858"/>
      <c r="AN319" s="1858"/>
      <c r="AO319" s="1858"/>
      <c r="AP319" s="1858"/>
      <c r="AQ319" s="1859"/>
      <c r="AR319" s="1859"/>
      <c r="AS319" s="1859"/>
      <c r="AT319" s="1859"/>
    </row>
    <row r="320" spans="1:46" s="1775" customFormat="1" ht="12" customHeight="1" x14ac:dyDescent="0.2">
      <c r="A320" s="1770" t="s">
        <v>459</v>
      </c>
      <c r="B320" s="1770" t="s">
        <v>1708</v>
      </c>
      <c r="C320" s="541" t="s">
        <v>1709</v>
      </c>
      <c r="D320" s="1770" t="s">
        <v>1836</v>
      </c>
      <c r="E320" s="1952">
        <v>3000</v>
      </c>
      <c r="F320" s="1771" t="s">
        <v>2497</v>
      </c>
      <c r="G320" s="1770" t="s">
        <v>2498</v>
      </c>
      <c r="H320" s="1770" t="s">
        <v>2499</v>
      </c>
      <c r="I320" s="1770" t="s">
        <v>1714</v>
      </c>
      <c r="J320" s="1771" t="s">
        <v>1715</v>
      </c>
      <c r="K320" s="1771">
        <v>8</v>
      </c>
      <c r="L320" s="1772">
        <v>12</v>
      </c>
      <c r="M320" s="1773">
        <f t="shared" si="8"/>
        <v>36000</v>
      </c>
      <c r="N320" s="1771">
        <v>4</v>
      </c>
      <c r="O320" s="1772">
        <v>6</v>
      </c>
      <c r="P320" s="1773">
        <f t="shared" si="9"/>
        <v>18000</v>
      </c>
      <c r="Q320" s="1774"/>
      <c r="R320" s="1774"/>
      <c r="S320" s="1774"/>
      <c r="T320" s="1774"/>
      <c r="U320" s="1774"/>
      <c r="V320" s="1774"/>
      <c r="W320" s="1774"/>
      <c r="X320" s="1774"/>
      <c r="Y320" s="1774"/>
      <c r="Z320" s="1774"/>
      <c r="AA320" s="1774"/>
      <c r="AB320" s="1774"/>
      <c r="AC320" s="1774"/>
      <c r="AD320" s="1856"/>
      <c r="AE320" s="1857"/>
      <c r="AF320" s="1858"/>
      <c r="AG320" s="1858"/>
      <c r="AH320" s="1858"/>
      <c r="AI320" s="1859"/>
      <c r="AJ320" s="1859"/>
      <c r="AK320" s="1859"/>
      <c r="AL320" s="1859"/>
      <c r="AM320" s="1858"/>
      <c r="AN320" s="1858"/>
      <c r="AO320" s="1858"/>
      <c r="AP320" s="1858"/>
      <c r="AQ320" s="1859"/>
      <c r="AR320" s="1859"/>
      <c r="AS320" s="1859"/>
      <c r="AT320" s="1859"/>
    </row>
    <row r="321" spans="1:46" s="1775" customFormat="1" ht="12" customHeight="1" x14ac:dyDescent="0.2">
      <c r="A321" s="1770" t="s">
        <v>459</v>
      </c>
      <c r="B321" s="1770" t="s">
        <v>1708</v>
      </c>
      <c r="C321" s="541" t="s">
        <v>1709</v>
      </c>
      <c r="D321" s="1770" t="s">
        <v>2072</v>
      </c>
      <c r="E321" s="1952">
        <v>15600</v>
      </c>
      <c r="F321" s="1771" t="s">
        <v>2500</v>
      </c>
      <c r="G321" s="1770" t="s">
        <v>2501</v>
      </c>
      <c r="H321" s="1770"/>
      <c r="I321" s="1770"/>
      <c r="J321" s="1771"/>
      <c r="K321" s="1771">
        <v>0</v>
      </c>
      <c r="L321" s="1772">
        <v>5</v>
      </c>
      <c r="M321" s="1773">
        <f t="shared" si="8"/>
        <v>78000</v>
      </c>
      <c r="N321" s="1771">
        <v>0</v>
      </c>
      <c r="O321" s="1772">
        <v>0</v>
      </c>
      <c r="P321" s="1773">
        <f t="shared" si="9"/>
        <v>0</v>
      </c>
      <c r="Q321" s="1774"/>
      <c r="R321" s="1774"/>
      <c r="S321" s="1774"/>
      <c r="T321" s="1774"/>
      <c r="U321" s="1774"/>
      <c r="V321" s="1774"/>
      <c r="W321" s="1774"/>
      <c r="X321" s="1774"/>
      <c r="Y321" s="1774"/>
      <c r="Z321" s="1774"/>
      <c r="AA321" s="1774"/>
      <c r="AB321" s="1774"/>
      <c r="AC321" s="1774"/>
      <c r="AD321" s="1856"/>
      <c r="AE321" s="1857"/>
      <c r="AF321" s="1858"/>
      <c r="AG321" s="1858"/>
      <c r="AH321" s="1858"/>
      <c r="AI321" s="1859"/>
      <c r="AJ321" s="1859"/>
      <c r="AK321" s="1859"/>
      <c r="AL321" s="1859"/>
      <c r="AM321" s="1858"/>
      <c r="AN321" s="1858"/>
      <c r="AO321" s="1858"/>
      <c r="AP321" s="1858"/>
      <c r="AQ321" s="1859"/>
      <c r="AR321" s="1859"/>
      <c r="AS321" s="1859"/>
      <c r="AT321" s="1859"/>
    </row>
    <row r="322" spans="1:46" s="1775" customFormat="1" ht="12" customHeight="1" x14ac:dyDescent="0.2">
      <c r="A322" s="1770" t="s">
        <v>459</v>
      </c>
      <c r="B322" s="1770" t="s">
        <v>1708</v>
      </c>
      <c r="C322" s="541" t="s">
        <v>1709</v>
      </c>
      <c r="D322" s="1770" t="s">
        <v>2502</v>
      </c>
      <c r="E322" s="1952">
        <v>5000</v>
      </c>
      <c r="F322" s="1771" t="s">
        <v>2503</v>
      </c>
      <c r="G322" s="1770" t="s">
        <v>2504</v>
      </c>
      <c r="H322" s="1770" t="s">
        <v>1713</v>
      </c>
      <c r="I322" s="1770" t="s">
        <v>1723</v>
      </c>
      <c r="J322" s="1771" t="s">
        <v>1715</v>
      </c>
      <c r="K322" s="1771">
        <v>5</v>
      </c>
      <c r="L322" s="1772">
        <v>12</v>
      </c>
      <c r="M322" s="1773">
        <f t="shared" si="8"/>
        <v>60000</v>
      </c>
      <c r="N322" s="1771">
        <v>2</v>
      </c>
      <c r="O322" s="1772">
        <v>6</v>
      </c>
      <c r="P322" s="1773">
        <f t="shared" si="9"/>
        <v>30000</v>
      </c>
      <c r="Q322" s="1774"/>
      <c r="R322" s="1774"/>
      <c r="S322" s="1774"/>
      <c r="T322" s="1774"/>
      <c r="U322" s="1774"/>
      <c r="V322" s="1774"/>
      <c r="W322" s="1774"/>
      <c r="X322" s="1774"/>
      <c r="Y322" s="1774"/>
      <c r="Z322" s="1774"/>
      <c r="AA322" s="1774"/>
      <c r="AB322" s="1774"/>
      <c r="AC322" s="1774"/>
      <c r="AD322" s="1856"/>
      <c r="AE322" s="1857"/>
      <c r="AF322" s="1858"/>
      <c r="AG322" s="1858"/>
      <c r="AH322" s="1858"/>
      <c r="AI322" s="1859"/>
      <c r="AJ322" s="1859"/>
      <c r="AK322" s="1859"/>
      <c r="AL322" s="1859"/>
      <c r="AM322" s="1858"/>
      <c r="AN322" s="1858"/>
      <c r="AO322" s="1858"/>
      <c r="AP322" s="1858"/>
      <c r="AQ322" s="1859"/>
      <c r="AR322" s="1859"/>
      <c r="AS322" s="1859"/>
      <c r="AT322" s="1859"/>
    </row>
    <row r="323" spans="1:46" s="1775" customFormat="1" ht="12" customHeight="1" x14ac:dyDescent="0.2">
      <c r="A323" s="1770" t="s">
        <v>459</v>
      </c>
      <c r="B323" s="1770" t="s">
        <v>1708</v>
      </c>
      <c r="C323" s="541" t="s">
        <v>1709</v>
      </c>
      <c r="D323" s="1770" t="s">
        <v>2038</v>
      </c>
      <c r="E323" s="1952">
        <v>12000</v>
      </c>
      <c r="F323" s="1771" t="s">
        <v>2505</v>
      </c>
      <c r="G323" s="1770" t="s">
        <v>2506</v>
      </c>
      <c r="H323" s="1770"/>
      <c r="I323" s="1770"/>
      <c r="J323" s="1771"/>
      <c r="K323" s="1771">
        <v>2</v>
      </c>
      <c r="L323" s="1772">
        <v>9</v>
      </c>
      <c r="M323" s="1773">
        <f t="shared" si="8"/>
        <v>108000</v>
      </c>
      <c r="N323" s="1771">
        <v>0</v>
      </c>
      <c r="O323" s="1772">
        <v>0</v>
      </c>
      <c r="P323" s="1773">
        <f t="shared" si="9"/>
        <v>0</v>
      </c>
      <c r="Q323" s="1774"/>
      <c r="R323" s="1774"/>
      <c r="S323" s="1774"/>
      <c r="T323" s="1774"/>
      <c r="U323" s="1774"/>
      <c r="V323" s="1774"/>
      <c r="W323" s="1774"/>
      <c r="X323" s="1774"/>
      <c r="Y323" s="1774"/>
      <c r="Z323" s="1774"/>
      <c r="AA323" s="1774"/>
      <c r="AB323" s="1774"/>
      <c r="AC323" s="1774"/>
      <c r="AD323" s="1856"/>
      <c r="AE323" s="1857"/>
      <c r="AF323" s="1858"/>
      <c r="AG323" s="1858"/>
      <c r="AH323" s="1858"/>
      <c r="AI323" s="1859"/>
      <c r="AJ323" s="1859"/>
      <c r="AK323" s="1859"/>
      <c r="AL323" s="1859"/>
      <c r="AM323" s="1858"/>
      <c r="AN323" s="1858"/>
      <c r="AO323" s="1858"/>
      <c r="AP323" s="1858"/>
      <c r="AQ323" s="1859"/>
      <c r="AR323" s="1859"/>
      <c r="AS323" s="1859"/>
      <c r="AT323" s="1859"/>
    </row>
    <row r="324" spans="1:46" s="1775" customFormat="1" ht="12" customHeight="1" x14ac:dyDescent="0.2">
      <c r="A324" s="1770" t="s">
        <v>459</v>
      </c>
      <c r="B324" s="1770" t="s">
        <v>1708</v>
      </c>
      <c r="C324" s="541" t="s">
        <v>1709</v>
      </c>
      <c r="D324" s="1770" t="s">
        <v>2507</v>
      </c>
      <c r="E324" s="1952">
        <v>9000</v>
      </c>
      <c r="F324" s="1771" t="s">
        <v>2508</v>
      </c>
      <c r="G324" s="1770" t="s">
        <v>2509</v>
      </c>
      <c r="H324" s="1770"/>
      <c r="I324" s="1770"/>
      <c r="J324" s="1771"/>
      <c r="K324" s="1771">
        <v>4</v>
      </c>
      <c r="L324" s="1772">
        <v>6</v>
      </c>
      <c r="M324" s="1773">
        <f t="shared" si="8"/>
        <v>54000</v>
      </c>
      <c r="N324" s="1771">
        <v>0</v>
      </c>
      <c r="O324" s="1772">
        <v>0</v>
      </c>
      <c r="P324" s="1773">
        <f t="shared" si="9"/>
        <v>0</v>
      </c>
      <c r="Q324" s="1774"/>
      <c r="R324" s="1774"/>
      <c r="S324" s="1774"/>
      <c r="T324" s="1774"/>
      <c r="U324" s="1774"/>
      <c r="V324" s="1774"/>
      <c r="W324" s="1774"/>
      <c r="X324" s="1774"/>
      <c r="Y324" s="1774"/>
      <c r="Z324" s="1774"/>
      <c r="AA324" s="1774"/>
      <c r="AB324" s="1774"/>
      <c r="AC324" s="1774"/>
      <c r="AD324" s="1856"/>
      <c r="AE324" s="1857"/>
      <c r="AF324" s="1858"/>
      <c r="AG324" s="1858"/>
      <c r="AH324" s="1858"/>
      <c r="AI324" s="1859"/>
      <c r="AJ324" s="1859"/>
      <c r="AK324" s="1859"/>
      <c r="AL324" s="1859"/>
      <c r="AM324" s="1858"/>
      <c r="AN324" s="1858"/>
      <c r="AO324" s="1858"/>
      <c r="AP324" s="1858"/>
      <c r="AQ324" s="1859"/>
      <c r="AR324" s="1859"/>
      <c r="AS324" s="1859"/>
      <c r="AT324" s="1859"/>
    </row>
    <row r="325" spans="1:46" s="1775" customFormat="1" ht="12" customHeight="1" x14ac:dyDescent="0.2">
      <c r="A325" s="1770" t="s">
        <v>459</v>
      </c>
      <c r="B325" s="1770" t="s">
        <v>1708</v>
      </c>
      <c r="C325" s="541" t="s">
        <v>1709</v>
      </c>
      <c r="D325" s="1770" t="s">
        <v>2058</v>
      </c>
      <c r="E325" s="1952">
        <v>9000</v>
      </c>
      <c r="F325" s="1771" t="s">
        <v>2510</v>
      </c>
      <c r="G325" s="1770" t="s">
        <v>2511</v>
      </c>
      <c r="H325" s="1770"/>
      <c r="I325" s="1770"/>
      <c r="J325" s="1771"/>
      <c r="K325" s="1771">
        <v>5</v>
      </c>
      <c r="L325" s="1772">
        <v>8</v>
      </c>
      <c r="M325" s="1773">
        <f t="shared" si="8"/>
        <v>72000</v>
      </c>
      <c r="N325" s="1771">
        <v>0</v>
      </c>
      <c r="O325" s="1772">
        <v>0</v>
      </c>
      <c r="P325" s="1773">
        <f t="shared" si="9"/>
        <v>0</v>
      </c>
      <c r="Q325" s="1774"/>
      <c r="R325" s="1774"/>
      <c r="S325" s="1774"/>
      <c r="T325" s="1774"/>
      <c r="U325" s="1774"/>
      <c r="V325" s="1774"/>
      <c r="W325" s="1774"/>
      <c r="X325" s="1774"/>
      <c r="Y325" s="1774"/>
      <c r="Z325" s="1774"/>
      <c r="AA325" s="1774"/>
      <c r="AB325" s="1774"/>
      <c r="AC325" s="1774"/>
      <c r="AD325" s="1856"/>
      <c r="AE325" s="1857"/>
      <c r="AF325" s="1858"/>
      <c r="AG325" s="1858"/>
      <c r="AH325" s="1858"/>
      <c r="AI325" s="1859"/>
      <c r="AJ325" s="1859"/>
      <c r="AK325" s="1859"/>
      <c r="AL325" s="1859"/>
      <c r="AM325" s="1858"/>
      <c r="AN325" s="1858"/>
      <c r="AO325" s="1858"/>
      <c r="AP325" s="1858"/>
      <c r="AQ325" s="1859"/>
      <c r="AR325" s="1859"/>
      <c r="AS325" s="1859"/>
      <c r="AT325" s="1859"/>
    </row>
    <row r="326" spans="1:46" s="1775" customFormat="1" ht="12" customHeight="1" x14ac:dyDescent="0.2">
      <c r="A326" s="1770" t="s">
        <v>459</v>
      </c>
      <c r="B326" s="1770" t="s">
        <v>1708</v>
      </c>
      <c r="C326" s="541" t="s">
        <v>1709</v>
      </c>
      <c r="D326" s="1770" t="s">
        <v>2512</v>
      </c>
      <c r="E326" s="1952">
        <v>7000</v>
      </c>
      <c r="F326" s="1771" t="s">
        <v>2513</v>
      </c>
      <c r="G326" s="1770" t="s">
        <v>2514</v>
      </c>
      <c r="H326" s="1770"/>
      <c r="I326" s="1770"/>
      <c r="J326" s="1771"/>
      <c r="K326" s="1771">
        <v>5</v>
      </c>
      <c r="L326" s="1772">
        <v>12</v>
      </c>
      <c r="M326" s="1773">
        <f t="shared" ref="M326:M389" si="10">E326*L326</f>
        <v>84000</v>
      </c>
      <c r="N326" s="1771">
        <v>2</v>
      </c>
      <c r="O326" s="1772">
        <v>6</v>
      </c>
      <c r="P326" s="1773">
        <f t="shared" ref="P326:P389" si="11">E326*O326</f>
        <v>42000</v>
      </c>
      <c r="Q326" s="1774"/>
      <c r="R326" s="1774"/>
      <c r="S326" s="1774"/>
      <c r="T326" s="1774"/>
      <c r="U326" s="1774"/>
      <c r="V326" s="1774"/>
      <c r="W326" s="1774"/>
      <c r="X326" s="1774"/>
      <c r="Y326" s="1774"/>
      <c r="Z326" s="1774"/>
      <c r="AA326" s="1774"/>
      <c r="AB326" s="1774"/>
      <c r="AC326" s="1774"/>
      <c r="AD326" s="1856"/>
      <c r="AE326" s="1857"/>
      <c r="AF326" s="1858"/>
      <c r="AG326" s="1858"/>
      <c r="AH326" s="1858"/>
      <c r="AI326" s="1859"/>
      <c r="AJ326" s="1859"/>
      <c r="AK326" s="1859"/>
      <c r="AL326" s="1859"/>
      <c r="AM326" s="1858"/>
      <c r="AN326" s="1858"/>
      <c r="AO326" s="1858"/>
      <c r="AP326" s="1858"/>
      <c r="AQ326" s="1859"/>
      <c r="AR326" s="1859"/>
      <c r="AS326" s="1859"/>
      <c r="AT326" s="1859"/>
    </row>
    <row r="327" spans="1:46" s="1775" customFormat="1" ht="12" customHeight="1" x14ac:dyDescent="0.2">
      <c r="A327" s="1770" t="s">
        <v>459</v>
      </c>
      <c r="B327" s="1770" t="s">
        <v>1708</v>
      </c>
      <c r="C327" s="541" t="s">
        <v>1709</v>
      </c>
      <c r="D327" s="1770" t="s">
        <v>2515</v>
      </c>
      <c r="E327" s="1952">
        <v>4500</v>
      </c>
      <c r="F327" s="1771" t="s">
        <v>2516</v>
      </c>
      <c r="G327" s="1770" t="s">
        <v>2517</v>
      </c>
      <c r="H327" s="1770" t="s">
        <v>1756</v>
      </c>
      <c r="I327" s="1770" t="s">
        <v>1740</v>
      </c>
      <c r="J327" s="1771" t="s">
        <v>1715</v>
      </c>
      <c r="K327" s="1771">
        <v>5</v>
      </c>
      <c r="L327" s="1772">
        <v>12</v>
      </c>
      <c r="M327" s="1773">
        <f t="shared" si="10"/>
        <v>54000</v>
      </c>
      <c r="N327" s="1771">
        <v>3</v>
      </c>
      <c r="O327" s="1772">
        <v>6</v>
      </c>
      <c r="P327" s="1773">
        <f t="shared" si="11"/>
        <v>27000</v>
      </c>
      <c r="Q327" s="1774"/>
      <c r="R327" s="1774"/>
      <c r="S327" s="1774"/>
      <c r="T327" s="1774"/>
      <c r="U327" s="1774"/>
      <c r="V327" s="1774"/>
      <c r="W327" s="1774"/>
      <c r="X327" s="1774"/>
      <c r="Y327" s="1774"/>
      <c r="Z327" s="1774"/>
      <c r="AA327" s="1774"/>
      <c r="AB327" s="1774"/>
      <c r="AC327" s="1774"/>
      <c r="AD327" s="1856"/>
      <c r="AE327" s="1857"/>
      <c r="AF327" s="1858"/>
      <c r="AG327" s="1858"/>
      <c r="AH327" s="1858"/>
      <c r="AI327" s="1859"/>
      <c r="AJ327" s="1859"/>
      <c r="AK327" s="1859"/>
      <c r="AL327" s="1859"/>
      <c r="AM327" s="1858"/>
      <c r="AN327" s="1858"/>
      <c r="AO327" s="1858"/>
      <c r="AP327" s="1858"/>
      <c r="AQ327" s="1859"/>
      <c r="AR327" s="1859"/>
      <c r="AS327" s="1859"/>
      <c r="AT327" s="1859"/>
    </row>
    <row r="328" spans="1:46" s="1775" customFormat="1" ht="12" customHeight="1" x14ac:dyDescent="0.2">
      <c r="A328" s="1770" t="s">
        <v>459</v>
      </c>
      <c r="B328" s="1770" t="s">
        <v>1708</v>
      </c>
      <c r="C328" s="541" t="s">
        <v>1709</v>
      </c>
      <c r="D328" s="1770" t="s">
        <v>2518</v>
      </c>
      <c r="E328" s="1952">
        <v>5000</v>
      </c>
      <c r="F328" s="1771" t="s">
        <v>2519</v>
      </c>
      <c r="G328" s="1770" t="s">
        <v>2520</v>
      </c>
      <c r="H328" s="1770" t="s">
        <v>1722</v>
      </c>
      <c r="I328" s="1770" t="s">
        <v>1744</v>
      </c>
      <c r="J328" s="1771" t="s">
        <v>1715</v>
      </c>
      <c r="K328" s="1771">
        <v>1</v>
      </c>
      <c r="L328" s="1772">
        <v>1</v>
      </c>
      <c r="M328" s="1773">
        <f t="shared" si="10"/>
        <v>5000</v>
      </c>
      <c r="N328" s="1771">
        <v>4</v>
      </c>
      <c r="O328" s="1772">
        <v>6</v>
      </c>
      <c r="P328" s="1773">
        <f t="shared" si="11"/>
        <v>30000</v>
      </c>
      <c r="Q328" s="1774"/>
      <c r="R328" s="1774"/>
      <c r="S328" s="1774"/>
      <c r="T328" s="1774"/>
      <c r="U328" s="1774"/>
      <c r="V328" s="1774"/>
      <c r="W328" s="1774"/>
      <c r="X328" s="1774"/>
      <c r="Y328" s="1774"/>
      <c r="Z328" s="1774"/>
      <c r="AA328" s="1774"/>
      <c r="AB328" s="1774"/>
      <c r="AC328" s="1774"/>
      <c r="AD328" s="1856"/>
      <c r="AE328" s="1857"/>
      <c r="AF328" s="1858"/>
      <c r="AG328" s="1858"/>
      <c r="AH328" s="1858"/>
      <c r="AI328" s="1859"/>
      <c r="AJ328" s="1859"/>
      <c r="AK328" s="1859"/>
      <c r="AL328" s="1859"/>
      <c r="AM328" s="1858"/>
      <c r="AN328" s="1858"/>
      <c r="AO328" s="1858"/>
      <c r="AP328" s="1858"/>
      <c r="AQ328" s="1859"/>
      <c r="AR328" s="1859"/>
      <c r="AS328" s="1859"/>
      <c r="AT328" s="1859"/>
    </row>
    <row r="329" spans="1:46" s="1775" customFormat="1" ht="12" customHeight="1" x14ac:dyDescent="0.2">
      <c r="A329" s="1770" t="s">
        <v>459</v>
      </c>
      <c r="B329" s="1770" t="s">
        <v>1708</v>
      </c>
      <c r="C329" s="541" t="s">
        <v>1709</v>
      </c>
      <c r="D329" s="1770" t="s">
        <v>2521</v>
      </c>
      <c r="E329" s="1952">
        <v>11000</v>
      </c>
      <c r="F329" s="1771" t="s">
        <v>2522</v>
      </c>
      <c r="G329" s="1770" t="s">
        <v>2523</v>
      </c>
      <c r="H329" s="1770" t="s">
        <v>2119</v>
      </c>
      <c r="I329" s="1770" t="s">
        <v>1723</v>
      </c>
      <c r="J329" s="1771" t="s">
        <v>1715</v>
      </c>
      <c r="K329" s="1771">
        <v>1</v>
      </c>
      <c r="L329" s="1772">
        <v>2</v>
      </c>
      <c r="M329" s="1773">
        <f t="shared" si="10"/>
        <v>22000</v>
      </c>
      <c r="N329" s="1771">
        <v>3</v>
      </c>
      <c r="O329" s="1772">
        <v>6</v>
      </c>
      <c r="P329" s="1773">
        <f t="shared" si="11"/>
        <v>66000</v>
      </c>
      <c r="Q329" s="1774"/>
      <c r="R329" s="1774"/>
      <c r="S329" s="1774"/>
      <c r="T329" s="1774"/>
      <c r="U329" s="1774"/>
      <c r="V329" s="1774"/>
      <c r="W329" s="1774"/>
      <c r="X329" s="1774"/>
      <c r="Y329" s="1774"/>
      <c r="Z329" s="1774"/>
      <c r="AA329" s="1774"/>
      <c r="AB329" s="1774"/>
      <c r="AC329" s="1774"/>
      <c r="AD329" s="1856"/>
      <c r="AE329" s="1857"/>
      <c r="AF329" s="1858"/>
      <c r="AG329" s="1858"/>
      <c r="AH329" s="1858"/>
      <c r="AI329" s="1859"/>
      <c r="AJ329" s="1859"/>
      <c r="AK329" s="1859"/>
      <c r="AL329" s="1859"/>
      <c r="AM329" s="1858"/>
      <c r="AN329" s="1858"/>
      <c r="AO329" s="1858"/>
      <c r="AP329" s="1858"/>
      <c r="AQ329" s="1859"/>
      <c r="AR329" s="1859"/>
      <c r="AS329" s="1859"/>
      <c r="AT329" s="1859"/>
    </row>
    <row r="330" spans="1:46" s="1775" customFormat="1" ht="12" customHeight="1" x14ac:dyDescent="0.2">
      <c r="A330" s="1770" t="s">
        <v>459</v>
      </c>
      <c r="B330" s="1770" t="s">
        <v>1708</v>
      </c>
      <c r="C330" s="541" t="s">
        <v>1709</v>
      </c>
      <c r="D330" s="1770" t="s">
        <v>2524</v>
      </c>
      <c r="E330" s="1952">
        <v>5500</v>
      </c>
      <c r="F330" s="1771" t="s">
        <v>2525</v>
      </c>
      <c r="G330" s="1770" t="s">
        <v>2526</v>
      </c>
      <c r="H330" s="1770"/>
      <c r="I330" s="1770"/>
      <c r="J330" s="1771"/>
      <c r="K330" s="1771">
        <v>0</v>
      </c>
      <c r="L330" s="1772">
        <v>0</v>
      </c>
      <c r="M330" s="1773">
        <f t="shared" si="10"/>
        <v>0</v>
      </c>
      <c r="N330" s="1771">
        <v>2</v>
      </c>
      <c r="O330" s="1772">
        <v>5</v>
      </c>
      <c r="P330" s="1773">
        <f t="shared" si="11"/>
        <v>27500</v>
      </c>
      <c r="Q330" s="1774"/>
      <c r="R330" s="1774"/>
      <c r="S330" s="1774"/>
      <c r="T330" s="1774"/>
      <c r="U330" s="1774"/>
      <c r="V330" s="1774"/>
      <c r="W330" s="1774"/>
      <c r="X330" s="1774"/>
      <c r="Y330" s="1774"/>
      <c r="Z330" s="1774"/>
      <c r="AA330" s="1774"/>
      <c r="AB330" s="1774"/>
      <c r="AC330" s="1774"/>
      <c r="AD330" s="1856"/>
      <c r="AE330" s="1857"/>
      <c r="AF330" s="1858"/>
      <c r="AG330" s="1858"/>
      <c r="AH330" s="1858"/>
      <c r="AI330" s="1859"/>
      <c r="AJ330" s="1859"/>
      <c r="AK330" s="1859"/>
      <c r="AL330" s="1859"/>
      <c r="AM330" s="1858"/>
      <c r="AN330" s="1858"/>
      <c r="AO330" s="1858"/>
      <c r="AP330" s="1858"/>
      <c r="AQ330" s="1859"/>
      <c r="AR330" s="1859"/>
      <c r="AS330" s="1859"/>
      <c r="AT330" s="1859"/>
    </row>
    <row r="331" spans="1:46" s="1775" customFormat="1" ht="12" customHeight="1" x14ac:dyDescent="0.2">
      <c r="A331" s="1770" t="s">
        <v>459</v>
      </c>
      <c r="B331" s="1770" t="s">
        <v>1708</v>
      </c>
      <c r="C331" s="541" t="s">
        <v>1709</v>
      </c>
      <c r="D331" s="1770" t="s">
        <v>1774</v>
      </c>
      <c r="E331" s="1952">
        <v>15000</v>
      </c>
      <c r="F331" s="1771" t="s">
        <v>2527</v>
      </c>
      <c r="G331" s="1770" t="s">
        <v>2528</v>
      </c>
      <c r="H331" s="1770"/>
      <c r="I331" s="1770"/>
      <c r="J331" s="1771"/>
      <c r="K331" s="1771">
        <v>0</v>
      </c>
      <c r="L331" s="1772">
        <v>2</v>
      </c>
      <c r="M331" s="1773">
        <f t="shared" si="10"/>
        <v>30000</v>
      </c>
      <c r="N331" s="1771">
        <v>0</v>
      </c>
      <c r="O331" s="1772">
        <v>6</v>
      </c>
      <c r="P331" s="1773">
        <f t="shared" si="11"/>
        <v>90000</v>
      </c>
      <c r="Q331" s="1774"/>
      <c r="R331" s="1774"/>
      <c r="S331" s="1774"/>
      <c r="T331" s="1774"/>
      <c r="U331" s="1774"/>
      <c r="V331" s="1774"/>
      <c r="W331" s="1774"/>
      <c r="X331" s="1774"/>
      <c r="Y331" s="1774"/>
      <c r="Z331" s="1774"/>
      <c r="AA331" s="1774"/>
      <c r="AB331" s="1774"/>
      <c r="AC331" s="1774"/>
      <c r="AD331" s="1856"/>
      <c r="AE331" s="1857"/>
      <c r="AF331" s="1858"/>
      <c r="AG331" s="1858"/>
      <c r="AH331" s="1858"/>
      <c r="AI331" s="1859"/>
      <c r="AJ331" s="1859"/>
      <c r="AK331" s="1859"/>
      <c r="AL331" s="1859"/>
      <c r="AM331" s="1858"/>
      <c r="AN331" s="1858"/>
      <c r="AO331" s="1858"/>
      <c r="AP331" s="1858"/>
      <c r="AQ331" s="1859"/>
      <c r="AR331" s="1859"/>
      <c r="AS331" s="1859"/>
      <c r="AT331" s="1859"/>
    </row>
    <row r="332" spans="1:46" s="1775" customFormat="1" ht="12" customHeight="1" x14ac:dyDescent="0.2">
      <c r="A332" s="1770" t="s">
        <v>459</v>
      </c>
      <c r="B332" s="1770" t="s">
        <v>1708</v>
      </c>
      <c r="C332" s="541" t="s">
        <v>1709</v>
      </c>
      <c r="D332" s="1770" t="s">
        <v>2313</v>
      </c>
      <c r="E332" s="1952">
        <v>3500</v>
      </c>
      <c r="F332" s="1771" t="s">
        <v>2529</v>
      </c>
      <c r="G332" s="1770" t="s">
        <v>2530</v>
      </c>
      <c r="H332" s="1770"/>
      <c r="I332" s="1770"/>
      <c r="J332" s="1771"/>
      <c r="K332" s="1771">
        <v>3</v>
      </c>
      <c r="L332" s="1772">
        <v>4</v>
      </c>
      <c r="M332" s="1773">
        <f t="shared" si="10"/>
        <v>14000</v>
      </c>
      <c r="N332" s="1771">
        <v>0</v>
      </c>
      <c r="O332" s="1772">
        <v>0</v>
      </c>
      <c r="P332" s="1773">
        <f t="shared" si="11"/>
        <v>0</v>
      </c>
      <c r="Q332" s="1774"/>
      <c r="R332" s="1774"/>
      <c r="S332" s="1774"/>
      <c r="T332" s="1774"/>
      <c r="U332" s="1774"/>
      <c r="V332" s="1774"/>
      <c r="W332" s="1774"/>
      <c r="X332" s="1774"/>
      <c r="Y332" s="1774"/>
      <c r="Z332" s="1774"/>
      <c r="AA332" s="1774"/>
      <c r="AB332" s="1774"/>
      <c r="AC332" s="1774"/>
      <c r="AD332" s="1856"/>
      <c r="AE332" s="1857"/>
      <c r="AF332" s="1858"/>
      <c r="AG332" s="1858"/>
      <c r="AH332" s="1858"/>
      <c r="AI332" s="1859"/>
      <c r="AJ332" s="1859"/>
      <c r="AK332" s="1859"/>
      <c r="AL332" s="1859"/>
      <c r="AM332" s="1858"/>
      <c r="AN332" s="1858"/>
      <c r="AO332" s="1858"/>
      <c r="AP332" s="1858"/>
      <c r="AQ332" s="1859"/>
      <c r="AR332" s="1859"/>
      <c r="AS332" s="1859"/>
      <c r="AT332" s="1859"/>
    </row>
    <row r="333" spans="1:46" s="1775" customFormat="1" ht="12" customHeight="1" x14ac:dyDescent="0.2">
      <c r="A333" s="1770" t="s">
        <v>459</v>
      </c>
      <c r="B333" s="1770" t="s">
        <v>1708</v>
      </c>
      <c r="C333" s="541" t="s">
        <v>1709</v>
      </c>
      <c r="D333" s="1770" t="s">
        <v>2531</v>
      </c>
      <c r="E333" s="1952">
        <v>7000</v>
      </c>
      <c r="F333" s="1771" t="s">
        <v>2532</v>
      </c>
      <c r="G333" s="1770" t="s">
        <v>2533</v>
      </c>
      <c r="H333" s="1770" t="s">
        <v>2534</v>
      </c>
      <c r="I333" s="1770" t="s">
        <v>1714</v>
      </c>
      <c r="J333" s="1771" t="s">
        <v>1715</v>
      </c>
      <c r="K333" s="1771">
        <v>2</v>
      </c>
      <c r="L333" s="1772">
        <v>6</v>
      </c>
      <c r="M333" s="1773">
        <f t="shared" si="10"/>
        <v>42000</v>
      </c>
      <c r="N333" s="1771">
        <v>5</v>
      </c>
      <c r="O333" s="1772">
        <v>6</v>
      </c>
      <c r="P333" s="1773">
        <f t="shared" si="11"/>
        <v>42000</v>
      </c>
      <c r="Q333" s="1774"/>
      <c r="R333" s="1774"/>
      <c r="S333" s="1774"/>
      <c r="T333" s="1774"/>
      <c r="U333" s="1774"/>
      <c r="V333" s="1774"/>
      <c r="W333" s="1774"/>
      <c r="X333" s="1774"/>
      <c r="Y333" s="1774"/>
      <c r="Z333" s="1774"/>
      <c r="AA333" s="1774"/>
      <c r="AB333" s="1774"/>
      <c r="AC333" s="1774"/>
      <c r="AD333" s="1856"/>
      <c r="AE333" s="1857"/>
      <c r="AF333" s="1858"/>
      <c r="AG333" s="1858"/>
      <c r="AH333" s="1858"/>
      <c r="AI333" s="1859"/>
      <c r="AJ333" s="1859"/>
      <c r="AK333" s="1859"/>
      <c r="AL333" s="1859"/>
      <c r="AM333" s="1858"/>
      <c r="AN333" s="1858"/>
      <c r="AO333" s="1858"/>
      <c r="AP333" s="1858"/>
      <c r="AQ333" s="1859"/>
      <c r="AR333" s="1859"/>
      <c r="AS333" s="1859"/>
      <c r="AT333" s="1859"/>
    </row>
    <row r="334" spans="1:46" s="1775" customFormat="1" ht="12" customHeight="1" x14ac:dyDescent="0.2">
      <c r="A334" s="1770" t="s">
        <v>459</v>
      </c>
      <c r="B334" s="1770" t="s">
        <v>1708</v>
      </c>
      <c r="C334" s="541" t="s">
        <v>1709</v>
      </c>
      <c r="D334" s="1770" t="s">
        <v>2535</v>
      </c>
      <c r="E334" s="1952">
        <v>5000</v>
      </c>
      <c r="F334" s="1771" t="s">
        <v>2536</v>
      </c>
      <c r="G334" s="1770" t="s">
        <v>2537</v>
      </c>
      <c r="H334" s="1770"/>
      <c r="I334" s="1770"/>
      <c r="J334" s="1771"/>
      <c r="K334" s="1771">
        <v>3</v>
      </c>
      <c r="L334" s="1772">
        <v>4</v>
      </c>
      <c r="M334" s="1773">
        <f t="shared" si="10"/>
        <v>20000</v>
      </c>
      <c r="N334" s="1771">
        <v>0</v>
      </c>
      <c r="O334" s="1772">
        <v>0</v>
      </c>
      <c r="P334" s="1773">
        <f t="shared" si="11"/>
        <v>0</v>
      </c>
      <c r="Q334" s="1774"/>
      <c r="R334" s="1774"/>
      <c r="S334" s="1774"/>
      <c r="T334" s="1774"/>
      <c r="U334" s="1774"/>
      <c r="V334" s="1774"/>
      <c r="W334" s="1774"/>
      <c r="X334" s="1774"/>
      <c r="Y334" s="1774"/>
      <c r="Z334" s="1774"/>
      <c r="AA334" s="1774"/>
      <c r="AB334" s="1774"/>
      <c r="AC334" s="1774"/>
      <c r="AD334" s="1856"/>
      <c r="AE334" s="1857"/>
      <c r="AF334" s="1858"/>
      <c r="AG334" s="1858"/>
      <c r="AH334" s="1858"/>
      <c r="AI334" s="1859"/>
      <c r="AJ334" s="1859"/>
      <c r="AK334" s="1859"/>
      <c r="AL334" s="1859"/>
      <c r="AM334" s="1858"/>
      <c r="AN334" s="1858"/>
      <c r="AO334" s="1858"/>
      <c r="AP334" s="1858"/>
      <c r="AQ334" s="1859"/>
      <c r="AR334" s="1859"/>
      <c r="AS334" s="1859"/>
      <c r="AT334" s="1859"/>
    </row>
    <row r="335" spans="1:46" s="1775" customFormat="1" ht="12" customHeight="1" x14ac:dyDescent="0.2">
      <c r="A335" s="1770" t="s">
        <v>459</v>
      </c>
      <c r="B335" s="1770" t="s">
        <v>1708</v>
      </c>
      <c r="C335" s="541" t="s">
        <v>1709</v>
      </c>
      <c r="D335" s="1770" t="s">
        <v>1774</v>
      </c>
      <c r="E335" s="1952">
        <v>15000</v>
      </c>
      <c r="F335" s="1771" t="s">
        <v>2538</v>
      </c>
      <c r="G335" s="1770" t="s">
        <v>2539</v>
      </c>
      <c r="H335" s="1770" t="s">
        <v>1713</v>
      </c>
      <c r="I335" s="1770" t="s">
        <v>1714</v>
      </c>
      <c r="J335" s="1771" t="s">
        <v>1715</v>
      </c>
      <c r="K335" s="1771">
        <v>0</v>
      </c>
      <c r="L335" s="1772">
        <v>3</v>
      </c>
      <c r="M335" s="1773">
        <f t="shared" si="10"/>
        <v>45000</v>
      </c>
      <c r="N335" s="1771">
        <v>0</v>
      </c>
      <c r="O335" s="1772">
        <v>0</v>
      </c>
      <c r="P335" s="1773">
        <f t="shared" si="11"/>
        <v>0</v>
      </c>
      <c r="Q335" s="1774"/>
      <c r="R335" s="1774"/>
      <c r="S335" s="1774"/>
      <c r="T335" s="1774"/>
      <c r="U335" s="1774"/>
      <c r="V335" s="1774"/>
      <c r="W335" s="1774"/>
      <c r="X335" s="1774"/>
      <c r="Y335" s="1774"/>
      <c r="Z335" s="1774"/>
      <c r="AA335" s="1774"/>
      <c r="AB335" s="1774"/>
      <c r="AC335" s="1774"/>
      <c r="AD335" s="1856"/>
      <c r="AE335" s="1857"/>
      <c r="AF335" s="1858"/>
      <c r="AG335" s="1858"/>
      <c r="AH335" s="1858"/>
      <c r="AI335" s="1859"/>
      <c r="AJ335" s="1859"/>
      <c r="AK335" s="1859"/>
      <c r="AL335" s="1859"/>
      <c r="AM335" s="1858"/>
      <c r="AN335" s="1858"/>
      <c r="AO335" s="1858"/>
      <c r="AP335" s="1858"/>
      <c r="AQ335" s="1859"/>
      <c r="AR335" s="1859"/>
      <c r="AS335" s="1859"/>
      <c r="AT335" s="1859"/>
    </row>
    <row r="336" spans="1:46" s="1775" customFormat="1" ht="12" customHeight="1" x14ac:dyDescent="0.2">
      <c r="A336" s="1770" t="s">
        <v>459</v>
      </c>
      <c r="B336" s="1770" t="s">
        <v>1708</v>
      </c>
      <c r="C336" s="541" t="s">
        <v>1709</v>
      </c>
      <c r="D336" s="1770" t="s">
        <v>1836</v>
      </c>
      <c r="E336" s="1952">
        <v>2000</v>
      </c>
      <c r="F336" s="1771" t="s">
        <v>2540</v>
      </c>
      <c r="G336" s="1770" t="s">
        <v>2541</v>
      </c>
      <c r="H336" s="1770" t="s">
        <v>1919</v>
      </c>
      <c r="I336" s="1770" t="s">
        <v>1740</v>
      </c>
      <c r="J336" s="1771" t="s">
        <v>1715</v>
      </c>
      <c r="K336" s="1771">
        <v>4</v>
      </c>
      <c r="L336" s="1772">
        <v>12</v>
      </c>
      <c r="M336" s="1773">
        <f t="shared" si="10"/>
        <v>24000</v>
      </c>
      <c r="N336" s="1771">
        <v>2</v>
      </c>
      <c r="O336" s="1772">
        <v>6</v>
      </c>
      <c r="P336" s="1773">
        <f t="shared" si="11"/>
        <v>12000</v>
      </c>
      <c r="Q336" s="1774"/>
      <c r="R336" s="1774"/>
      <c r="S336" s="1774"/>
      <c r="T336" s="1774"/>
      <c r="U336" s="1774"/>
      <c r="V336" s="1774"/>
      <c r="W336" s="1774"/>
      <c r="X336" s="1774"/>
      <c r="Y336" s="1774"/>
      <c r="Z336" s="1774"/>
      <c r="AA336" s="1774"/>
      <c r="AB336" s="1774"/>
      <c r="AC336" s="1774"/>
      <c r="AD336" s="1856"/>
      <c r="AE336" s="1857"/>
      <c r="AF336" s="1858"/>
      <c r="AG336" s="1858"/>
      <c r="AH336" s="1858"/>
      <c r="AI336" s="1859"/>
      <c r="AJ336" s="1859"/>
      <c r="AK336" s="1859"/>
      <c r="AL336" s="1859"/>
      <c r="AM336" s="1858"/>
      <c r="AN336" s="1858"/>
      <c r="AO336" s="1858"/>
      <c r="AP336" s="1858"/>
      <c r="AQ336" s="1859"/>
      <c r="AR336" s="1859"/>
      <c r="AS336" s="1859"/>
      <c r="AT336" s="1859"/>
    </row>
    <row r="337" spans="1:46" s="1775" customFormat="1" ht="12" customHeight="1" x14ac:dyDescent="0.2">
      <c r="A337" s="1770" t="s">
        <v>459</v>
      </c>
      <c r="B337" s="1770" t="s">
        <v>1708</v>
      </c>
      <c r="C337" s="541" t="s">
        <v>1709</v>
      </c>
      <c r="D337" s="1770" t="s">
        <v>2542</v>
      </c>
      <c r="E337" s="1952">
        <v>7000</v>
      </c>
      <c r="F337" s="1771" t="s">
        <v>2543</v>
      </c>
      <c r="G337" s="1770" t="s">
        <v>2544</v>
      </c>
      <c r="H337" s="1770"/>
      <c r="I337" s="1770"/>
      <c r="J337" s="1771"/>
      <c r="K337" s="1771">
        <v>4</v>
      </c>
      <c r="L337" s="1772">
        <v>6</v>
      </c>
      <c r="M337" s="1773">
        <f t="shared" si="10"/>
        <v>42000</v>
      </c>
      <c r="N337" s="1771">
        <v>0</v>
      </c>
      <c r="O337" s="1772">
        <v>0</v>
      </c>
      <c r="P337" s="1773">
        <f t="shared" si="11"/>
        <v>0</v>
      </c>
      <c r="Q337" s="1774"/>
      <c r="R337" s="1774"/>
      <c r="S337" s="1774"/>
      <c r="T337" s="1774"/>
      <c r="U337" s="1774"/>
      <c r="V337" s="1774"/>
      <c r="W337" s="1774"/>
      <c r="X337" s="1774"/>
      <c r="Y337" s="1774"/>
      <c r="Z337" s="1774"/>
      <c r="AA337" s="1774"/>
      <c r="AB337" s="1774"/>
      <c r="AC337" s="1774"/>
      <c r="AD337" s="1856"/>
      <c r="AE337" s="1857"/>
      <c r="AF337" s="1858"/>
      <c r="AG337" s="1858"/>
      <c r="AH337" s="1858"/>
      <c r="AI337" s="1859"/>
      <c r="AJ337" s="1859"/>
      <c r="AK337" s="1859"/>
      <c r="AL337" s="1859"/>
      <c r="AM337" s="1858"/>
      <c r="AN337" s="1858"/>
      <c r="AO337" s="1858"/>
      <c r="AP337" s="1858"/>
      <c r="AQ337" s="1859"/>
      <c r="AR337" s="1859"/>
      <c r="AS337" s="1859"/>
      <c r="AT337" s="1859"/>
    </row>
    <row r="338" spans="1:46" s="1775" customFormat="1" ht="12" customHeight="1" x14ac:dyDescent="0.2">
      <c r="A338" s="1770" t="s">
        <v>459</v>
      </c>
      <c r="B338" s="1770" t="s">
        <v>1708</v>
      </c>
      <c r="C338" s="541" t="s">
        <v>1709</v>
      </c>
      <c r="D338" s="1770" t="s">
        <v>2545</v>
      </c>
      <c r="E338" s="1952">
        <v>3000</v>
      </c>
      <c r="F338" s="1771" t="s">
        <v>2546</v>
      </c>
      <c r="G338" s="1770" t="s">
        <v>2547</v>
      </c>
      <c r="H338" s="1770" t="s">
        <v>1773</v>
      </c>
      <c r="I338" s="1770" t="s">
        <v>1723</v>
      </c>
      <c r="J338" s="1771" t="s">
        <v>1715</v>
      </c>
      <c r="K338" s="1771">
        <v>1</v>
      </c>
      <c r="L338" s="1772">
        <v>2</v>
      </c>
      <c r="M338" s="1773">
        <f t="shared" si="10"/>
        <v>6000</v>
      </c>
      <c r="N338" s="1771">
        <v>5</v>
      </c>
      <c r="O338" s="1772">
        <v>6</v>
      </c>
      <c r="P338" s="1773">
        <f t="shared" si="11"/>
        <v>18000</v>
      </c>
      <c r="Q338" s="1774"/>
      <c r="R338" s="1774"/>
      <c r="S338" s="1774"/>
      <c r="T338" s="1774"/>
      <c r="U338" s="1774"/>
      <c r="V338" s="1774"/>
      <c r="W338" s="1774"/>
      <c r="X338" s="1774"/>
      <c r="Y338" s="1774"/>
      <c r="Z338" s="1774"/>
      <c r="AA338" s="1774"/>
      <c r="AB338" s="1774"/>
      <c r="AC338" s="1774"/>
      <c r="AD338" s="1856"/>
      <c r="AE338" s="1857"/>
      <c r="AF338" s="1858"/>
      <c r="AG338" s="1858"/>
      <c r="AH338" s="1858"/>
      <c r="AI338" s="1859"/>
      <c r="AJ338" s="1859"/>
      <c r="AK338" s="1859"/>
      <c r="AL338" s="1859"/>
      <c r="AM338" s="1858"/>
      <c r="AN338" s="1858"/>
      <c r="AO338" s="1858"/>
      <c r="AP338" s="1858"/>
      <c r="AQ338" s="1859"/>
      <c r="AR338" s="1859"/>
      <c r="AS338" s="1859"/>
      <c r="AT338" s="1859"/>
    </row>
    <row r="339" spans="1:46" s="1775" customFormat="1" ht="12" customHeight="1" x14ac:dyDescent="0.2">
      <c r="A339" s="1770" t="s">
        <v>459</v>
      </c>
      <c r="B339" s="1770" t="s">
        <v>1708</v>
      </c>
      <c r="C339" s="541" t="s">
        <v>1709</v>
      </c>
      <c r="D339" s="1770" t="s">
        <v>2449</v>
      </c>
      <c r="E339" s="1952">
        <v>1800</v>
      </c>
      <c r="F339" s="1771" t="s">
        <v>2546</v>
      </c>
      <c r="G339" s="1770" t="s">
        <v>2547</v>
      </c>
      <c r="H339" s="1770" t="s">
        <v>1773</v>
      </c>
      <c r="I339" s="1770" t="s">
        <v>1723</v>
      </c>
      <c r="J339" s="1771" t="s">
        <v>1715</v>
      </c>
      <c r="K339" s="1771">
        <v>6</v>
      </c>
      <c r="L339" s="1772">
        <v>11</v>
      </c>
      <c r="M339" s="1773">
        <f t="shared" si="10"/>
        <v>19800</v>
      </c>
      <c r="N339" s="1771">
        <v>0</v>
      </c>
      <c r="O339" s="1772">
        <v>0</v>
      </c>
      <c r="P339" s="1773">
        <f t="shared" si="11"/>
        <v>0</v>
      </c>
      <c r="Q339" s="1774"/>
      <c r="R339" s="1774"/>
      <c r="S339" s="1774"/>
      <c r="T339" s="1774"/>
      <c r="U339" s="1774"/>
      <c r="V339" s="1774"/>
      <c r="W339" s="1774"/>
      <c r="X339" s="1774"/>
      <c r="Y339" s="1774"/>
      <c r="Z339" s="1774"/>
      <c r="AA339" s="1774"/>
      <c r="AB339" s="1774"/>
      <c r="AC339" s="1774"/>
      <c r="AD339" s="1856"/>
      <c r="AE339" s="1857"/>
      <c r="AF339" s="1858"/>
      <c r="AG339" s="1858"/>
      <c r="AH339" s="1858"/>
      <c r="AI339" s="1859"/>
      <c r="AJ339" s="1859"/>
      <c r="AK339" s="1859"/>
      <c r="AL339" s="1859"/>
      <c r="AM339" s="1858"/>
      <c r="AN339" s="1858"/>
      <c r="AO339" s="1858"/>
      <c r="AP339" s="1858"/>
      <c r="AQ339" s="1859"/>
      <c r="AR339" s="1859"/>
      <c r="AS339" s="1859"/>
      <c r="AT339" s="1859"/>
    </row>
    <row r="340" spans="1:46" s="1775" customFormat="1" ht="12" customHeight="1" x14ac:dyDescent="0.2">
      <c r="A340" s="1770" t="s">
        <v>459</v>
      </c>
      <c r="B340" s="1770" t="s">
        <v>1708</v>
      </c>
      <c r="C340" s="541" t="s">
        <v>1709</v>
      </c>
      <c r="D340" s="1770" t="s">
        <v>1716</v>
      </c>
      <c r="E340" s="1952">
        <v>2500</v>
      </c>
      <c r="F340" s="1771" t="s">
        <v>2548</v>
      </c>
      <c r="G340" s="1770" t="s">
        <v>2549</v>
      </c>
      <c r="H340" s="1770" t="s">
        <v>1713</v>
      </c>
      <c r="I340" s="1770" t="s">
        <v>1723</v>
      </c>
      <c r="J340" s="1771" t="s">
        <v>1829</v>
      </c>
      <c r="K340" s="1771">
        <v>3</v>
      </c>
      <c r="L340" s="1772">
        <v>11</v>
      </c>
      <c r="M340" s="1773">
        <f t="shared" si="10"/>
        <v>27500</v>
      </c>
      <c r="N340" s="1771">
        <v>2</v>
      </c>
      <c r="O340" s="1772">
        <v>6</v>
      </c>
      <c r="P340" s="1773">
        <f t="shared" si="11"/>
        <v>15000</v>
      </c>
      <c r="Q340" s="1774"/>
      <c r="R340" s="1774"/>
      <c r="S340" s="1774"/>
      <c r="T340" s="1774"/>
      <c r="U340" s="1774"/>
      <c r="V340" s="1774"/>
      <c r="W340" s="1774"/>
      <c r="X340" s="1774"/>
      <c r="Y340" s="1774"/>
      <c r="Z340" s="1774"/>
      <c r="AA340" s="1774"/>
      <c r="AB340" s="1774"/>
      <c r="AC340" s="1774"/>
      <c r="AD340" s="1856"/>
      <c r="AE340" s="1857"/>
      <c r="AF340" s="1858"/>
      <c r="AG340" s="1858"/>
      <c r="AH340" s="1858"/>
      <c r="AI340" s="1859"/>
      <c r="AJ340" s="1859"/>
      <c r="AK340" s="1859"/>
      <c r="AL340" s="1859"/>
      <c r="AM340" s="1858"/>
      <c r="AN340" s="1858"/>
      <c r="AO340" s="1858"/>
      <c r="AP340" s="1858"/>
      <c r="AQ340" s="1859"/>
      <c r="AR340" s="1859"/>
      <c r="AS340" s="1859"/>
      <c r="AT340" s="1859"/>
    </row>
    <row r="341" spans="1:46" s="1775" customFormat="1" ht="12" customHeight="1" x14ac:dyDescent="0.2">
      <c r="A341" s="1770" t="s">
        <v>459</v>
      </c>
      <c r="B341" s="1770" t="s">
        <v>1708</v>
      </c>
      <c r="C341" s="541" t="s">
        <v>1709</v>
      </c>
      <c r="D341" s="1770" t="s">
        <v>2550</v>
      </c>
      <c r="E341" s="1952">
        <v>7000</v>
      </c>
      <c r="F341" s="1771" t="s">
        <v>2551</v>
      </c>
      <c r="G341" s="1770" t="s">
        <v>2552</v>
      </c>
      <c r="H341" s="1770" t="s">
        <v>1800</v>
      </c>
      <c r="I341" s="1770" t="s">
        <v>1714</v>
      </c>
      <c r="J341" s="1771" t="s">
        <v>1715</v>
      </c>
      <c r="K341" s="1771">
        <v>4</v>
      </c>
      <c r="L341" s="1772">
        <v>12</v>
      </c>
      <c r="M341" s="1773">
        <f t="shared" si="10"/>
        <v>84000</v>
      </c>
      <c r="N341" s="1771">
        <v>2</v>
      </c>
      <c r="O341" s="1772">
        <v>6</v>
      </c>
      <c r="P341" s="1773">
        <f t="shared" si="11"/>
        <v>42000</v>
      </c>
      <c r="Q341" s="1774"/>
      <c r="R341" s="1774"/>
      <c r="S341" s="1774"/>
      <c r="T341" s="1774"/>
      <c r="U341" s="1774"/>
      <c r="V341" s="1774"/>
      <c r="W341" s="1774"/>
      <c r="X341" s="1774"/>
      <c r="Y341" s="1774"/>
      <c r="Z341" s="1774"/>
      <c r="AA341" s="1774"/>
      <c r="AB341" s="1774"/>
      <c r="AC341" s="1774"/>
      <c r="AD341" s="1856"/>
      <c r="AE341" s="1857"/>
      <c r="AF341" s="1858"/>
      <c r="AG341" s="1858"/>
      <c r="AH341" s="1858"/>
      <c r="AI341" s="1859"/>
      <c r="AJ341" s="1859"/>
      <c r="AK341" s="1859"/>
      <c r="AL341" s="1859"/>
      <c r="AM341" s="1858"/>
      <c r="AN341" s="1858"/>
      <c r="AO341" s="1858"/>
      <c r="AP341" s="1858"/>
      <c r="AQ341" s="1859"/>
      <c r="AR341" s="1859"/>
      <c r="AS341" s="1859"/>
      <c r="AT341" s="1859"/>
    </row>
    <row r="342" spans="1:46" s="1775" customFormat="1" ht="12" customHeight="1" x14ac:dyDescent="0.2">
      <c r="A342" s="1770" t="s">
        <v>459</v>
      </c>
      <c r="B342" s="1770" t="s">
        <v>1708</v>
      </c>
      <c r="C342" s="541" t="s">
        <v>1709</v>
      </c>
      <c r="D342" s="1770" t="s">
        <v>1863</v>
      </c>
      <c r="E342" s="1952">
        <v>2000</v>
      </c>
      <c r="F342" s="1771" t="s">
        <v>2553</v>
      </c>
      <c r="G342" s="1770" t="s">
        <v>2554</v>
      </c>
      <c r="H342" s="1770" t="s">
        <v>1800</v>
      </c>
      <c r="I342" s="1770" t="s">
        <v>2455</v>
      </c>
      <c r="J342" s="1771" t="s">
        <v>1813</v>
      </c>
      <c r="K342" s="1771">
        <v>1</v>
      </c>
      <c r="L342" s="1772">
        <v>2</v>
      </c>
      <c r="M342" s="1773">
        <f t="shared" si="10"/>
        <v>4000</v>
      </c>
      <c r="N342" s="1771">
        <v>2</v>
      </c>
      <c r="O342" s="1772">
        <v>6</v>
      </c>
      <c r="P342" s="1773">
        <f t="shared" si="11"/>
        <v>12000</v>
      </c>
      <c r="Q342" s="1774"/>
      <c r="R342" s="1774"/>
      <c r="S342" s="1774"/>
      <c r="T342" s="1774"/>
      <c r="U342" s="1774"/>
      <c r="V342" s="1774"/>
      <c r="W342" s="1774"/>
      <c r="X342" s="1774"/>
      <c r="Y342" s="1774"/>
      <c r="Z342" s="1774"/>
      <c r="AA342" s="1774"/>
      <c r="AB342" s="1774"/>
      <c r="AC342" s="1774"/>
      <c r="AD342" s="1856"/>
      <c r="AE342" s="1857"/>
      <c r="AF342" s="1858"/>
      <c r="AG342" s="1858"/>
      <c r="AH342" s="1858"/>
      <c r="AI342" s="1859"/>
      <c r="AJ342" s="1859"/>
      <c r="AK342" s="1859"/>
      <c r="AL342" s="1859"/>
      <c r="AM342" s="1858"/>
      <c r="AN342" s="1858"/>
      <c r="AO342" s="1858"/>
      <c r="AP342" s="1858"/>
      <c r="AQ342" s="1859"/>
      <c r="AR342" s="1859"/>
      <c r="AS342" s="1859"/>
      <c r="AT342" s="1859"/>
    </row>
    <row r="343" spans="1:46" s="1775" customFormat="1" ht="12" customHeight="1" x14ac:dyDescent="0.2">
      <c r="A343" s="1770" t="s">
        <v>459</v>
      </c>
      <c r="B343" s="1770" t="s">
        <v>1708</v>
      </c>
      <c r="C343" s="541" t="s">
        <v>1709</v>
      </c>
      <c r="D343" s="1770" t="s">
        <v>2555</v>
      </c>
      <c r="E343" s="1952">
        <v>12000</v>
      </c>
      <c r="F343" s="1771" t="s">
        <v>2556</v>
      </c>
      <c r="G343" s="1770" t="s">
        <v>2557</v>
      </c>
      <c r="H343" s="1770" t="s">
        <v>1800</v>
      </c>
      <c r="I343" s="1770" t="s">
        <v>1723</v>
      </c>
      <c r="J343" s="1771" t="s">
        <v>1715</v>
      </c>
      <c r="K343" s="1771">
        <v>1</v>
      </c>
      <c r="L343" s="1772">
        <v>2</v>
      </c>
      <c r="M343" s="1773">
        <f t="shared" si="10"/>
        <v>24000</v>
      </c>
      <c r="N343" s="1771">
        <v>2</v>
      </c>
      <c r="O343" s="1772">
        <v>6</v>
      </c>
      <c r="P343" s="1773">
        <f t="shared" si="11"/>
        <v>72000</v>
      </c>
      <c r="Q343" s="1774"/>
      <c r="R343" s="1774"/>
      <c r="S343" s="1774"/>
      <c r="T343" s="1774"/>
      <c r="U343" s="1774"/>
      <c r="V343" s="1774"/>
      <c r="W343" s="1774"/>
      <c r="X343" s="1774"/>
      <c r="Y343" s="1774"/>
      <c r="Z343" s="1774"/>
      <c r="AA343" s="1774"/>
      <c r="AB343" s="1774"/>
      <c r="AC343" s="1774"/>
      <c r="AD343" s="1856"/>
      <c r="AE343" s="1857"/>
      <c r="AF343" s="1858"/>
      <c r="AG343" s="1858"/>
      <c r="AH343" s="1858"/>
      <c r="AI343" s="1859"/>
      <c r="AJ343" s="1859"/>
      <c r="AK343" s="1859"/>
      <c r="AL343" s="1859"/>
      <c r="AM343" s="1858"/>
      <c r="AN343" s="1858"/>
      <c r="AO343" s="1858"/>
      <c r="AP343" s="1858"/>
      <c r="AQ343" s="1859"/>
      <c r="AR343" s="1859"/>
      <c r="AS343" s="1859"/>
      <c r="AT343" s="1859"/>
    </row>
    <row r="344" spans="1:46" s="1775" customFormat="1" ht="12" customHeight="1" x14ac:dyDescent="0.2">
      <c r="A344" s="1770" t="s">
        <v>459</v>
      </c>
      <c r="B344" s="1770" t="s">
        <v>1708</v>
      </c>
      <c r="C344" s="541" t="s">
        <v>1709</v>
      </c>
      <c r="D344" s="1770" t="s">
        <v>2558</v>
      </c>
      <c r="E344" s="1952">
        <v>8000</v>
      </c>
      <c r="F344" s="1771" t="s">
        <v>2559</v>
      </c>
      <c r="G344" s="1770" t="s">
        <v>2560</v>
      </c>
      <c r="H344" s="1770" t="s">
        <v>1800</v>
      </c>
      <c r="I344" s="1770" t="s">
        <v>1714</v>
      </c>
      <c r="J344" s="1771" t="s">
        <v>1715</v>
      </c>
      <c r="K344" s="1771">
        <v>5</v>
      </c>
      <c r="L344" s="1772">
        <v>12</v>
      </c>
      <c r="M344" s="1773">
        <f t="shared" si="10"/>
        <v>96000</v>
      </c>
      <c r="N344" s="1771">
        <v>3</v>
      </c>
      <c r="O344" s="1772">
        <v>6</v>
      </c>
      <c r="P344" s="1773">
        <f t="shared" si="11"/>
        <v>48000</v>
      </c>
      <c r="Q344" s="1774"/>
      <c r="R344" s="1774"/>
      <c r="S344" s="1774"/>
      <c r="T344" s="1774"/>
      <c r="U344" s="1774"/>
      <c r="V344" s="1774"/>
      <c r="W344" s="1774"/>
      <c r="X344" s="1774"/>
      <c r="Y344" s="1774"/>
      <c r="Z344" s="1774"/>
      <c r="AA344" s="1774"/>
      <c r="AB344" s="1774"/>
      <c r="AC344" s="1774"/>
      <c r="AD344" s="1856"/>
      <c r="AE344" s="1857"/>
      <c r="AF344" s="1858"/>
      <c r="AG344" s="1858"/>
      <c r="AH344" s="1858"/>
      <c r="AI344" s="1859"/>
      <c r="AJ344" s="1859"/>
      <c r="AK344" s="1859"/>
      <c r="AL344" s="1859"/>
      <c r="AM344" s="1858"/>
      <c r="AN344" s="1858"/>
      <c r="AO344" s="1858"/>
      <c r="AP344" s="1858"/>
      <c r="AQ344" s="1859"/>
      <c r="AR344" s="1859"/>
      <c r="AS344" s="1859"/>
      <c r="AT344" s="1859"/>
    </row>
    <row r="345" spans="1:46" s="1775" customFormat="1" ht="12" customHeight="1" x14ac:dyDescent="0.2">
      <c r="A345" s="1770" t="s">
        <v>459</v>
      </c>
      <c r="B345" s="1770" t="s">
        <v>1708</v>
      </c>
      <c r="C345" s="541" t="s">
        <v>1709</v>
      </c>
      <c r="D345" s="1770" t="s">
        <v>2072</v>
      </c>
      <c r="E345" s="1952">
        <v>15600</v>
      </c>
      <c r="F345" s="1771" t="s">
        <v>2561</v>
      </c>
      <c r="G345" s="1770" t="s">
        <v>2562</v>
      </c>
      <c r="H345" s="1770"/>
      <c r="I345" s="1770"/>
      <c r="J345" s="1771"/>
      <c r="K345" s="1771">
        <v>0</v>
      </c>
      <c r="L345" s="1772">
        <v>0</v>
      </c>
      <c r="M345" s="1773">
        <f t="shared" si="10"/>
        <v>0</v>
      </c>
      <c r="N345" s="1771">
        <v>0</v>
      </c>
      <c r="O345" s="1772">
        <v>1</v>
      </c>
      <c r="P345" s="1773">
        <f t="shared" si="11"/>
        <v>15600</v>
      </c>
      <c r="Q345" s="1774"/>
      <c r="R345" s="1774"/>
      <c r="S345" s="1774"/>
      <c r="T345" s="1774"/>
      <c r="U345" s="1774"/>
      <c r="V345" s="1774"/>
      <c r="W345" s="1774"/>
      <c r="X345" s="1774"/>
      <c r="Y345" s="1774"/>
      <c r="Z345" s="1774"/>
      <c r="AA345" s="1774"/>
      <c r="AB345" s="1774"/>
      <c r="AC345" s="1774"/>
      <c r="AD345" s="1856"/>
      <c r="AE345" s="1857"/>
      <c r="AF345" s="1858"/>
      <c r="AG345" s="1858"/>
      <c r="AH345" s="1858"/>
      <c r="AI345" s="1859"/>
      <c r="AJ345" s="1859"/>
      <c r="AK345" s="1859"/>
      <c r="AL345" s="1859"/>
      <c r="AM345" s="1858"/>
      <c r="AN345" s="1858"/>
      <c r="AO345" s="1858"/>
      <c r="AP345" s="1858"/>
      <c r="AQ345" s="1859"/>
      <c r="AR345" s="1859"/>
      <c r="AS345" s="1859"/>
      <c r="AT345" s="1859"/>
    </row>
    <row r="346" spans="1:46" s="1775" customFormat="1" ht="12" customHeight="1" x14ac:dyDescent="0.2">
      <c r="A346" s="1770" t="s">
        <v>459</v>
      </c>
      <c r="B346" s="1770" t="s">
        <v>1708</v>
      </c>
      <c r="C346" s="541" t="s">
        <v>1709</v>
      </c>
      <c r="D346" s="1770" t="s">
        <v>2072</v>
      </c>
      <c r="E346" s="1952">
        <v>15600</v>
      </c>
      <c r="F346" s="1771" t="s">
        <v>2563</v>
      </c>
      <c r="G346" s="1770" t="s">
        <v>2564</v>
      </c>
      <c r="H346" s="1770" t="s">
        <v>1713</v>
      </c>
      <c r="I346" s="1770" t="s">
        <v>1714</v>
      </c>
      <c r="J346" s="1771" t="s">
        <v>1715</v>
      </c>
      <c r="K346" s="1771">
        <v>0</v>
      </c>
      <c r="L346" s="1772">
        <v>0</v>
      </c>
      <c r="M346" s="1773">
        <f t="shared" si="10"/>
        <v>0</v>
      </c>
      <c r="N346" s="1771">
        <v>0</v>
      </c>
      <c r="O346" s="1772">
        <v>0</v>
      </c>
      <c r="P346" s="1773">
        <f t="shared" si="11"/>
        <v>0</v>
      </c>
      <c r="Q346" s="1774"/>
      <c r="R346" s="1774"/>
      <c r="S346" s="1774"/>
      <c r="T346" s="1774"/>
      <c r="U346" s="1774"/>
      <c r="V346" s="1774"/>
      <c r="W346" s="1774"/>
      <c r="X346" s="1774"/>
      <c r="Y346" s="1774"/>
      <c r="Z346" s="1774"/>
      <c r="AA346" s="1774"/>
      <c r="AB346" s="1774"/>
      <c r="AC346" s="1774"/>
      <c r="AD346" s="1856"/>
      <c r="AE346" s="1857"/>
      <c r="AF346" s="1858"/>
      <c r="AG346" s="1858"/>
      <c r="AH346" s="1858"/>
      <c r="AI346" s="1859"/>
      <c r="AJ346" s="1859"/>
      <c r="AK346" s="1859"/>
      <c r="AL346" s="1859"/>
      <c r="AM346" s="1858"/>
      <c r="AN346" s="1858"/>
      <c r="AO346" s="1858"/>
      <c r="AP346" s="1858"/>
      <c r="AQ346" s="1859"/>
      <c r="AR346" s="1859"/>
      <c r="AS346" s="1859"/>
      <c r="AT346" s="1859"/>
    </row>
    <row r="347" spans="1:46" s="1775" customFormat="1" ht="12" customHeight="1" x14ac:dyDescent="0.2">
      <c r="A347" s="1770" t="s">
        <v>459</v>
      </c>
      <c r="B347" s="1770" t="s">
        <v>1708</v>
      </c>
      <c r="C347" s="541" t="s">
        <v>1709</v>
      </c>
      <c r="D347" s="1770" t="s">
        <v>2565</v>
      </c>
      <c r="E347" s="1952">
        <v>4000</v>
      </c>
      <c r="F347" s="1771" t="s">
        <v>2566</v>
      </c>
      <c r="G347" s="1770" t="s">
        <v>2567</v>
      </c>
      <c r="H347" s="1770"/>
      <c r="I347" s="1770"/>
      <c r="J347" s="1771"/>
      <c r="K347" s="1771">
        <v>1</v>
      </c>
      <c r="L347" s="1772">
        <v>1</v>
      </c>
      <c r="M347" s="1773">
        <f t="shared" si="10"/>
        <v>4000</v>
      </c>
      <c r="N347" s="1771">
        <v>2</v>
      </c>
      <c r="O347" s="1772">
        <v>6</v>
      </c>
      <c r="P347" s="1773">
        <f t="shared" si="11"/>
        <v>24000</v>
      </c>
      <c r="Q347" s="1774"/>
      <c r="R347" s="1774"/>
      <c r="S347" s="1774"/>
      <c r="T347" s="1774"/>
      <c r="U347" s="1774"/>
      <c r="V347" s="1774"/>
      <c r="W347" s="1774"/>
      <c r="X347" s="1774"/>
      <c r="Y347" s="1774"/>
      <c r="Z347" s="1774"/>
      <c r="AA347" s="1774"/>
      <c r="AB347" s="1774"/>
      <c r="AC347" s="1774"/>
      <c r="AD347" s="1856"/>
      <c r="AE347" s="1857"/>
      <c r="AF347" s="1858"/>
      <c r="AG347" s="1858"/>
      <c r="AH347" s="1858"/>
      <c r="AI347" s="1859"/>
      <c r="AJ347" s="1859"/>
      <c r="AK347" s="1859"/>
      <c r="AL347" s="1859"/>
      <c r="AM347" s="1858"/>
      <c r="AN347" s="1858"/>
      <c r="AO347" s="1858"/>
      <c r="AP347" s="1858"/>
      <c r="AQ347" s="1859"/>
      <c r="AR347" s="1859"/>
      <c r="AS347" s="1859"/>
      <c r="AT347" s="1859"/>
    </row>
    <row r="348" spans="1:46" s="1775" customFormat="1" ht="12" customHeight="1" x14ac:dyDescent="0.2">
      <c r="A348" s="1770" t="s">
        <v>459</v>
      </c>
      <c r="B348" s="1770" t="s">
        <v>1708</v>
      </c>
      <c r="C348" s="541" t="s">
        <v>1709</v>
      </c>
      <c r="D348" s="1770" t="s">
        <v>1923</v>
      </c>
      <c r="E348" s="1952">
        <v>3000</v>
      </c>
      <c r="F348" s="1771" t="s">
        <v>2566</v>
      </c>
      <c r="G348" s="1770" t="s">
        <v>2567</v>
      </c>
      <c r="H348" s="1770"/>
      <c r="I348" s="1770"/>
      <c r="J348" s="1771"/>
      <c r="K348" s="1771">
        <v>2</v>
      </c>
      <c r="L348" s="1772">
        <v>12</v>
      </c>
      <c r="M348" s="1773">
        <f t="shared" si="10"/>
        <v>36000</v>
      </c>
      <c r="N348" s="1771">
        <v>0</v>
      </c>
      <c r="O348" s="1772">
        <v>0</v>
      </c>
      <c r="P348" s="1773">
        <f t="shared" si="11"/>
        <v>0</v>
      </c>
      <c r="Q348" s="1774"/>
      <c r="R348" s="1774"/>
      <c r="S348" s="1774"/>
      <c r="T348" s="1774"/>
      <c r="U348" s="1774"/>
      <c r="V348" s="1774"/>
      <c r="W348" s="1774"/>
      <c r="X348" s="1774"/>
      <c r="Y348" s="1774"/>
      <c r="Z348" s="1774"/>
      <c r="AA348" s="1774"/>
      <c r="AB348" s="1774"/>
      <c r="AC348" s="1774"/>
      <c r="AD348" s="1856"/>
      <c r="AE348" s="1857"/>
      <c r="AF348" s="1858"/>
      <c r="AG348" s="1858"/>
      <c r="AH348" s="1858"/>
      <c r="AI348" s="1859"/>
      <c r="AJ348" s="1859"/>
      <c r="AK348" s="1859"/>
      <c r="AL348" s="1859"/>
      <c r="AM348" s="1858"/>
      <c r="AN348" s="1858"/>
      <c r="AO348" s="1858"/>
      <c r="AP348" s="1858"/>
      <c r="AQ348" s="1859"/>
      <c r="AR348" s="1859"/>
      <c r="AS348" s="1859"/>
      <c r="AT348" s="1859"/>
    </row>
    <row r="349" spans="1:46" s="1775" customFormat="1" ht="12" customHeight="1" x14ac:dyDescent="0.2">
      <c r="A349" s="1770" t="s">
        <v>459</v>
      </c>
      <c r="B349" s="1770" t="s">
        <v>1708</v>
      </c>
      <c r="C349" s="541" t="s">
        <v>1709</v>
      </c>
      <c r="D349" s="1770" t="s">
        <v>2568</v>
      </c>
      <c r="E349" s="1952">
        <v>3000</v>
      </c>
      <c r="F349" s="1771" t="s">
        <v>2569</v>
      </c>
      <c r="G349" s="1770" t="s">
        <v>2570</v>
      </c>
      <c r="H349" s="1770"/>
      <c r="I349" s="1770"/>
      <c r="J349" s="1771"/>
      <c r="K349" s="1771">
        <v>5</v>
      </c>
      <c r="L349" s="1772">
        <v>10</v>
      </c>
      <c r="M349" s="1773">
        <f t="shared" si="10"/>
        <v>30000</v>
      </c>
      <c r="N349" s="1771">
        <v>0</v>
      </c>
      <c r="O349" s="1772">
        <v>0</v>
      </c>
      <c r="P349" s="1773">
        <f t="shared" si="11"/>
        <v>0</v>
      </c>
      <c r="Q349" s="1774"/>
      <c r="R349" s="1774"/>
      <c r="S349" s="1774"/>
      <c r="T349" s="1774"/>
      <c r="U349" s="1774"/>
      <c r="V349" s="1774"/>
      <c r="W349" s="1774"/>
      <c r="X349" s="1774"/>
      <c r="Y349" s="1774"/>
      <c r="Z349" s="1774"/>
      <c r="AA349" s="1774"/>
      <c r="AB349" s="1774"/>
      <c r="AC349" s="1774"/>
      <c r="AD349" s="1856"/>
      <c r="AE349" s="1857"/>
      <c r="AF349" s="1858"/>
      <c r="AG349" s="1858"/>
      <c r="AH349" s="1858"/>
      <c r="AI349" s="1859"/>
      <c r="AJ349" s="1859"/>
      <c r="AK349" s="1859"/>
      <c r="AL349" s="1859"/>
      <c r="AM349" s="1858"/>
      <c r="AN349" s="1858"/>
      <c r="AO349" s="1858"/>
      <c r="AP349" s="1858"/>
      <c r="AQ349" s="1859"/>
      <c r="AR349" s="1859"/>
      <c r="AS349" s="1859"/>
      <c r="AT349" s="1859"/>
    </row>
    <row r="350" spans="1:46" s="1775" customFormat="1" ht="12" customHeight="1" x14ac:dyDescent="0.2">
      <c r="A350" s="1770" t="s">
        <v>459</v>
      </c>
      <c r="B350" s="1770" t="s">
        <v>1708</v>
      </c>
      <c r="C350" s="541" t="s">
        <v>1709</v>
      </c>
      <c r="D350" s="1770" t="s">
        <v>2571</v>
      </c>
      <c r="E350" s="1952">
        <v>4000</v>
      </c>
      <c r="F350" s="1771" t="s">
        <v>2572</v>
      </c>
      <c r="G350" s="1770" t="s">
        <v>2573</v>
      </c>
      <c r="H350" s="1770"/>
      <c r="I350" s="1770"/>
      <c r="J350" s="1771"/>
      <c r="K350" s="1771">
        <v>1</v>
      </c>
      <c r="L350" s="1772">
        <v>1</v>
      </c>
      <c r="M350" s="1773">
        <f t="shared" si="10"/>
        <v>4000</v>
      </c>
      <c r="N350" s="1771">
        <v>3</v>
      </c>
      <c r="O350" s="1772">
        <v>6</v>
      </c>
      <c r="P350" s="1773">
        <f t="shared" si="11"/>
        <v>24000</v>
      </c>
      <c r="Q350" s="1774"/>
      <c r="R350" s="1774"/>
      <c r="S350" s="1774"/>
      <c r="T350" s="1774"/>
      <c r="U350" s="1774"/>
      <c r="V350" s="1774"/>
      <c r="W350" s="1774"/>
      <c r="X350" s="1774"/>
      <c r="Y350" s="1774"/>
      <c r="Z350" s="1774"/>
      <c r="AA350" s="1774"/>
      <c r="AB350" s="1774"/>
      <c r="AC350" s="1774"/>
      <c r="AD350" s="1856"/>
      <c r="AE350" s="1857"/>
      <c r="AF350" s="1858"/>
      <c r="AG350" s="1858"/>
      <c r="AH350" s="1858"/>
      <c r="AI350" s="1859"/>
      <c r="AJ350" s="1859"/>
      <c r="AK350" s="1859"/>
      <c r="AL350" s="1859"/>
      <c r="AM350" s="1858"/>
      <c r="AN350" s="1858"/>
      <c r="AO350" s="1858"/>
      <c r="AP350" s="1858"/>
      <c r="AQ350" s="1859"/>
      <c r="AR350" s="1859"/>
      <c r="AS350" s="1859"/>
      <c r="AT350" s="1859"/>
    </row>
    <row r="351" spans="1:46" s="1775" customFormat="1" ht="12" customHeight="1" x14ac:dyDescent="0.2">
      <c r="A351" s="1770" t="s">
        <v>459</v>
      </c>
      <c r="B351" s="1770" t="s">
        <v>1708</v>
      </c>
      <c r="C351" s="541" t="s">
        <v>1709</v>
      </c>
      <c r="D351" s="1770" t="s">
        <v>1774</v>
      </c>
      <c r="E351" s="1952">
        <v>7238</v>
      </c>
      <c r="F351" s="1771" t="s">
        <v>2574</v>
      </c>
      <c r="G351" s="1770" t="s">
        <v>2575</v>
      </c>
      <c r="H351" s="1770"/>
      <c r="I351" s="1770"/>
      <c r="J351" s="1771"/>
      <c r="K351" s="1771">
        <v>0</v>
      </c>
      <c r="L351" s="1772">
        <v>10</v>
      </c>
      <c r="M351" s="1773">
        <f t="shared" si="10"/>
        <v>72380</v>
      </c>
      <c r="N351" s="1771">
        <v>0</v>
      </c>
      <c r="O351" s="1772">
        <v>0</v>
      </c>
      <c r="P351" s="1773">
        <f t="shared" si="11"/>
        <v>0</v>
      </c>
      <c r="Q351" s="1774"/>
      <c r="R351" s="1774"/>
      <c r="S351" s="1774"/>
      <c r="T351" s="1774"/>
      <c r="U351" s="1774"/>
      <c r="V351" s="1774"/>
      <c r="W351" s="1774"/>
      <c r="X351" s="1774"/>
      <c r="Y351" s="1774"/>
      <c r="Z351" s="1774"/>
      <c r="AA351" s="1774"/>
      <c r="AB351" s="1774"/>
      <c r="AC351" s="1774"/>
      <c r="AD351" s="1856"/>
      <c r="AE351" s="1857"/>
      <c r="AF351" s="1858"/>
      <c r="AG351" s="1858"/>
      <c r="AH351" s="1858"/>
      <c r="AI351" s="1859"/>
      <c r="AJ351" s="1859"/>
      <c r="AK351" s="1859"/>
      <c r="AL351" s="1859"/>
      <c r="AM351" s="1858"/>
      <c r="AN351" s="1858"/>
      <c r="AO351" s="1858"/>
      <c r="AP351" s="1858"/>
      <c r="AQ351" s="1859"/>
      <c r="AR351" s="1859"/>
      <c r="AS351" s="1859"/>
      <c r="AT351" s="1859"/>
    </row>
    <row r="352" spans="1:46" s="1775" customFormat="1" ht="12" customHeight="1" x14ac:dyDescent="0.2">
      <c r="A352" s="1770" t="s">
        <v>459</v>
      </c>
      <c r="B352" s="1770" t="s">
        <v>1708</v>
      </c>
      <c r="C352" s="541" t="s">
        <v>1709</v>
      </c>
      <c r="D352" s="1770" t="s">
        <v>2576</v>
      </c>
      <c r="E352" s="1952">
        <v>6000</v>
      </c>
      <c r="F352" s="1771" t="s">
        <v>2577</v>
      </c>
      <c r="G352" s="1770" t="s">
        <v>2578</v>
      </c>
      <c r="H352" s="1770"/>
      <c r="I352" s="1770"/>
      <c r="J352" s="1771"/>
      <c r="K352" s="1771">
        <v>0</v>
      </c>
      <c r="L352" s="1772">
        <v>0</v>
      </c>
      <c r="M352" s="1773">
        <f t="shared" si="10"/>
        <v>0</v>
      </c>
      <c r="N352" s="1771">
        <v>2</v>
      </c>
      <c r="O352" s="1772">
        <v>5</v>
      </c>
      <c r="P352" s="1773">
        <f t="shared" si="11"/>
        <v>30000</v>
      </c>
      <c r="Q352" s="1774"/>
      <c r="R352" s="1774"/>
      <c r="S352" s="1774"/>
      <c r="T352" s="1774"/>
      <c r="U352" s="1774"/>
      <c r="V352" s="1774"/>
      <c r="W352" s="1774"/>
      <c r="X352" s="1774"/>
      <c r="Y352" s="1774"/>
      <c r="Z352" s="1774"/>
      <c r="AA352" s="1774"/>
      <c r="AB352" s="1774"/>
      <c r="AC352" s="1774"/>
      <c r="AD352" s="1856"/>
      <c r="AE352" s="1857"/>
      <c r="AF352" s="1858"/>
      <c r="AG352" s="1858"/>
      <c r="AH352" s="1858"/>
      <c r="AI352" s="1859"/>
      <c r="AJ352" s="1859"/>
      <c r="AK352" s="1859"/>
      <c r="AL352" s="1859"/>
      <c r="AM352" s="1858"/>
      <c r="AN352" s="1858"/>
      <c r="AO352" s="1858"/>
      <c r="AP352" s="1858"/>
      <c r="AQ352" s="1859"/>
      <c r="AR352" s="1859"/>
      <c r="AS352" s="1859"/>
      <c r="AT352" s="1859"/>
    </row>
    <row r="353" spans="1:46" s="1775" customFormat="1" ht="12" customHeight="1" x14ac:dyDescent="0.2">
      <c r="A353" s="1770" t="s">
        <v>459</v>
      </c>
      <c r="B353" s="1770" t="s">
        <v>1708</v>
      </c>
      <c r="C353" s="541" t="s">
        <v>1709</v>
      </c>
      <c r="D353" s="1770" t="s">
        <v>2579</v>
      </c>
      <c r="E353" s="1952">
        <v>6000</v>
      </c>
      <c r="F353" s="1771" t="s">
        <v>2580</v>
      </c>
      <c r="G353" s="1770" t="s">
        <v>2581</v>
      </c>
      <c r="H353" s="1770" t="s">
        <v>1800</v>
      </c>
      <c r="I353" s="1770" t="s">
        <v>1714</v>
      </c>
      <c r="J353" s="1771" t="s">
        <v>1715</v>
      </c>
      <c r="K353" s="1771">
        <v>4</v>
      </c>
      <c r="L353" s="1772">
        <v>11</v>
      </c>
      <c r="M353" s="1773">
        <f t="shared" si="10"/>
        <v>66000</v>
      </c>
      <c r="N353" s="1771">
        <v>3</v>
      </c>
      <c r="O353" s="1772">
        <v>6</v>
      </c>
      <c r="P353" s="1773">
        <f t="shared" si="11"/>
        <v>36000</v>
      </c>
      <c r="Q353" s="1774"/>
      <c r="R353" s="1774"/>
      <c r="S353" s="1774"/>
      <c r="T353" s="1774"/>
      <c r="U353" s="1774"/>
      <c r="V353" s="1774"/>
      <c r="W353" s="1774"/>
      <c r="X353" s="1774"/>
      <c r="Y353" s="1774"/>
      <c r="Z353" s="1774"/>
      <c r="AA353" s="1774"/>
      <c r="AB353" s="1774"/>
      <c r="AC353" s="1774"/>
      <c r="AD353" s="1856"/>
      <c r="AE353" s="1857"/>
      <c r="AF353" s="1858"/>
      <c r="AG353" s="1858"/>
      <c r="AH353" s="1858"/>
      <c r="AI353" s="1859"/>
      <c r="AJ353" s="1859"/>
      <c r="AK353" s="1859"/>
      <c r="AL353" s="1859"/>
      <c r="AM353" s="1858"/>
      <c r="AN353" s="1858"/>
      <c r="AO353" s="1858"/>
      <c r="AP353" s="1858"/>
      <c r="AQ353" s="1859"/>
      <c r="AR353" s="1859"/>
      <c r="AS353" s="1859"/>
      <c r="AT353" s="1859"/>
    </row>
    <row r="354" spans="1:46" s="1775" customFormat="1" ht="12" customHeight="1" x14ac:dyDescent="0.2">
      <c r="A354" s="1770" t="s">
        <v>459</v>
      </c>
      <c r="B354" s="1770" t="s">
        <v>1708</v>
      </c>
      <c r="C354" s="541" t="s">
        <v>1709</v>
      </c>
      <c r="D354" s="1770" t="s">
        <v>2582</v>
      </c>
      <c r="E354" s="1952">
        <v>3500</v>
      </c>
      <c r="F354" s="1771" t="s">
        <v>2580</v>
      </c>
      <c r="G354" s="1770" t="s">
        <v>2581</v>
      </c>
      <c r="H354" s="1770" t="s">
        <v>1800</v>
      </c>
      <c r="I354" s="1770" t="s">
        <v>1714</v>
      </c>
      <c r="J354" s="1771" t="s">
        <v>1715</v>
      </c>
      <c r="K354" s="1771">
        <v>1</v>
      </c>
      <c r="L354" s="1772">
        <v>1</v>
      </c>
      <c r="M354" s="1773">
        <f t="shared" si="10"/>
        <v>3500</v>
      </c>
      <c r="N354" s="1771">
        <v>0</v>
      </c>
      <c r="O354" s="1772">
        <v>0</v>
      </c>
      <c r="P354" s="1773">
        <f t="shared" si="11"/>
        <v>0</v>
      </c>
      <c r="Q354" s="1774"/>
      <c r="R354" s="1774"/>
      <c r="S354" s="1774"/>
      <c r="T354" s="1774"/>
      <c r="U354" s="1774"/>
      <c r="V354" s="1774"/>
      <c r="W354" s="1774"/>
      <c r="X354" s="1774"/>
      <c r="Y354" s="1774"/>
      <c r="Z354" s="1774"/>
      <c r="AA354" s="1774"/>
      <c r="AB354" s="1774"/>
      <c r="AC354" s="1774"/>
      <c r="AD354" s="1856"/>
      <c r="AE354" s="1857"/>
      <c r="AF354" s="1858"/>
      <c r="AG354" s="1858"/>
      <c r="AH354" s="1858"/>
      <c r="AI354" s="1859"/>
      <c r="AJ354" s="1859"/>
      <c r="AK354" s="1859"/>
      <c r="AL354" s="1859"/>
      <c r="AM354" s="1858"/>
      <c r="AN354" s="1858"/>
      <c r="AO354" s="1858"/>
      <c r="AP354" s="1858"/>
      <c r="AQ354" s="1859"/>
      <c r="AR354" s="1859"/>
      <c r="AS354" s="1859"/>
      <c r="AT354" s="1859"/>
    </row>
    <row r="355" spans="1:46" s="1775" customFormat="1" ht="12" customHeight="1" x14ac:dyDescent="0.2">
      <c r="A355" s="1770" t="s">
        <v>459</v>
      </c>
      <c r="B355" s="1770" t="s">
        <v>1708</v>
      </c>
      <c r="C355" s="541" t="s">
        <v>1709</v>
      </c>
      <c r="D355" s="1770" t="s">
        <v>2583</v>
      </c>
      <c r="E355" s="1952">
        <v>9000</v>
      </c>
      <c r="F355" s="1771" t="s">
        <v>2584</v>
      </c>
      <c r="G355" s="1770" t="s">
        <v>2585</v>
      </c>
      <c r="H355" s="1770"/>
      <c r="I355" s="1770"/>
      <c r="J355" s="1771"/>
      <c r="K355" s="1771">
        <v>2</v>
      </c>
      <c r="L355" s="1772">
        <v>3</v>
      </c>
      <c r="M355" s="1773">
        <f t="shared" si="10"/>
        <v>27000</v>
      </c>
      <c r="N355" s="1771">
        <v>0</v>
      </c>
      <c r="O355" s="1772">
        <v>0</v>
      </c>
      <c r="P355" s="1773">
        <f t="shared" si="11"/>
        <v>0</v>
      </c>
      <c r="Q355" s="1774"/>
      <c r="R355" s="1774"/>
      <c r="S355" s="1774"/>
      <c r="T355" s="1774"/>
      <c r="U355" s="1774"/>
      <c r="V355" s="1774"/>
      <c r="W355" s="1774"/>
      <c r="X355" s="1774"/>
      <c r="Y355" s="1774"/>
      <c r="Z355" s="1774"/>
      <c r="AA355" s="1774"/>
      <c r="AB355" s="1774"/>
      <c r="AC355" s="1774"/>
      <c r="AD355" s="1856"/>
      <c r="AE355" s="1857"/>
      <c r="AF355" s="1858"/>
      <c r="AG355" s="1858"/>
      <c r="AH355" s="1858"/>
      <c r="AI355" s="1859"/>
      <c r="AJ355" s="1859"/>
      <c r="AK355" s="1859"/>
      <c r="AL355" s="1859"/>
      <c r="AM355" s="1858"/>
      <c r="AN355" s="1858"/>
      <c r="AO355" s="1858"/>
      <c r="AP355" s="1858"/>
      <c r="AQ355" s="1859"/>
      <c r="AR355" s="1859"/>
      <c r="AS355" s="1859"/>
      <c r="AT355" s="1859"/>
    </row>
    <row r="356" spans="1:46" s="1775" customFormat="1" ht="12" customHeight="1" x14ac:dyDescent="0.2">
      <c r="A356" s="1770" t="s">
        <v>459</v>
      </c>
      <c r="B356" s="1770" t="s">
        <v>1708</v>
      </c>
      <c r="C356" s="541" t="s">
        <v>1709</v>
      </c>
      <c r="D356" s="1770" t="s">
        <v>2586</v>
      </c>
      <c r="E356" s="1952">
        <v>4000</v>
      </c>
      <c r="F356" s="1771" t="s">
        <v>2587</v>
      </c>
      <c r="G356" s="1770" t="s">
        <v>2588</v>
      </c>
      <c r="H356" s="1770"/>
      <c r="I356" s="1770"/>
      <c r="J356" s="1771"/>
      <c r="K356" s="1771">
        <v>1</v>
      </c>
      <c r="L356" s="1772">
        <v>1</v>
      </c>
      <c r="M356" s="1773">
        <f t="shared" si="10"/>
        <v>4000</v>
      </c>
      <c r="N356" s="1771">
        <v>3</v>
      </c>
      <c r="O356" s="1772">
        <v>6</v>
      </c>
      <c r="P356" s="1773">
        <f t="shared" si="11"/>
        <v>24000</v>
      </c>
      <c r="Q356" s="1774"/>
      <c r="R356" s="1774"/>
      <c r="S356" s="1774"/>
      <c r="T356" s="1774"/>
      <c r="U356" s="1774"/>
      <c r="V356" s="1774"/>
      <c r="W356" s="1774"/>
      <c r="X356" s="1774"/>
      <c r="Y356" s="1774"/>
      <c r="Z356" s="1774"/>
      <c r="AA356" s="1774"/>
      <c r="AB356" s="1774"/>
      <c r="AC356" s="1774"/>
      <c r="AD356" s="1856"/>
      <c r="AE356" s="1857"/>
      <c r="AF356" s="1858"/>
      <c r="AG356" s="1858"/>
      <c r="AH356" s="1858"/>
      <c r="AI356" s="1859"/>
      <c r="AJ356" s="1859"/>
      <c r="AK356" s="1859"/>
      <c r="AL356" s="1859"/>
      <c r="AM356" s="1858"/>
      <c r="AN356" s="1858"/>
      <c r="AO356" s="1858"/>
      <c r="AP356" s="1858"/>
      <c r="AQ356" s="1859"/>
      <c r="AR356" s="1859"/>
      <c r="AS356" s="1859"/>
      <c r="AT356" s="1859"/>
    </row>
    <row r="357" spans="1:46" s="1775" customFormat="1" ht="12" customHeight="1" x14ac:dyDescent="0.2">
      <c r="A357" s="1770" t="s">
        <v>459</v>
      </c>
      <c r="B357" s="1770" t="s">
        <v>1708</v>
      </c>
      <c r="C357" s="541" t="s">
        <v>1709</v>
      </c>
      <c r="D357" s="1770" t="s">
        <v>2589</v>
      </c>
      <c r="E357" s="1952">
        <v>11000</v>
      </c>
      <c r="F357" s="1771" t="s">
        <v>2590</v>
      </c>
      <c r="G357" s="1770" t="s">
        <v>2591</v>
      </c>
      <c r="H357" s="1770"/>
      <c r="I357" s="1770"/>
      <c r="J357" s="1771"/>
      <c r="K357" s="1771">
        <v>10</v>
      </c>
      <c r="L357" s="1772">
        <v>12</v>
      </c>
      <c r="M357" s="1773">
        <f t="shared" si="10"/>
        <v>132000</v>
      </c>
      <c r="N357" s="1771">
        <v>0</v>
      </c>
      <c r="O357" s="1772">
        <v>0</v>
      </c>
      <c r="P357" s="1773">
        <f t="shared" si="11"/>
        <v>0</v>
      </c>
      <c r="Q357" s="1774"/>
      <c r="R357" s="1774"/>
      <c r="S357" s="1774"/>
      <c r="T357" s="1774"/>
      <c r="U357" s="1774"/>
      <c r="V357" s="1774"/>
      <c r="W357" s="1774"/>
      <c r="X357" s="1774"/>
      <c r="Y357" s="1774"/>
      <c r="Z357" s="1774"/>
      <c r="AA357" s="1774"/>
      <c r="AB357" s="1774"/>
      <c r="AC357" s="1774"/>
      <c r="AD357" s="1856"/>
      <c r="AE357" s="1857"/>
      <c r="AF357" s="1858"/>
      <c r="AG357" s="1858"/>
      <c r="AH357" s="1858"/>
      <c r="AI357" s="1859"/>
      <c r="AJ357" s="1859"/>
      <c r="AK357" s="1859"/>
      <c r="AL357" s="1859"/>
      <c r="AM357" s="1858"/>
      <c r="AN357" s="1858"/>
      <c r="AO357" s="1858"/>
      <c r="AP357" s="1858"/>
      <c r="AQ357" s="1859"/>
      <c r="AR357" s="1859"/>
      <c r="AS357" s="1859"/>
      <c r="AT357" s="1859"/>
    </row>
    <row r="358" spans="1:46" s="1775" customFormat="1" ht="12" customHeight="1" x14ac:dyDescent="0.2">
      <c r="A358" s="1770" t="s">
        <v>459</v>
      </c>
      <c r="B358" s="1770" t="s">
        <v>1708</v>
      </c>
      <c r="C358" s="541" t="s">
        <v>1709</v>
      </c>
      <c r="D358" s="1770" t="s">
        <v>2545</v>
      </c>
      <c r="E358" s="1952">
        <v>2000</v>
      </c>
      <c r="F358" s="1771" t="s">
        <v>2592</v>
      </c>
      <c r="G358" s="1770" t="s">
        <v>2593</v>
      </c>
      <c r="H358" s="1770"/>
      <c r="I358" s="1770"/>
      <c r="J358" s="1771"/>
      <c r="K358" s="1771">
        <v>1</v>
      </c>
      <c r="L358" s="1772">
        <v>1</v>
      </c>
      <c r="M358" s="1773">
        <f t="shared" si="10"/>
        <v>2000</v>
      </c>
      <c r="N358" s="1771">
        <v>3</v>
      </c>
      <c r="O358" s="1772">
        <v>6</v>
      </c>
      <c r="P358" s="1773">
        <f t="shared" si="11"/>
        <v>12000</v>
      </c>
      <c r="Q358" s="1774"/>
      <c r="R358" s="1774"/>
      <c r="S358" s="1774"/>
      <c r="T358" s="1774"/>
      <c r="U358" s="1774"/>
      <c r="V358" s="1774"/>
      <c r="W358" s="1774"/>
      <c r="X358" s="1774"/>
      <c r="Y358" s="1774"/>
      <c r="Z358" s="1774"/>
      <c r="AA358" s="1774"/>
      <c r="AB358" s="1774"/>
      <c r="AC358" s="1774"/>
      <c r="AD358" s="1856"/>
      <c r="AE358" s="1857"/>
      <c r="AF358" s="1858"/>
      <c r="AG358" s="1858"/>
      <c r="AH358" s="1858"/>
      <c r="AI358" s="1859"/>
      <c r="AJ358" s="1859"/>
      <c r="AK358" s="1859"/>
      <c r="AL358" s="1859"/>
      <c r="AM358" s="1858"/>
      <c r="AN358" s="1858"/>
      <c r="AO358" s="1858"/>
      <c r="AP358" s="1858"/>
      <c r="AQ358" s="1859"/>
      <c r="AR358" s="1859"/>
      <c r="AS358" s="1859"/>
      <c r="AT358" s="1859"/>
    </row>
    <row r="359" spans="1:46" s="1775" customFormat="1" ht="12" customHeight="1" x14ac:dyDescent="0.2">
      <c r="A359" s="1770" t="s">
        <v>459</v>
      </c>
      <c r="B359" s="1770" t="s">
        <v>1708</v>
      </c>
      <c r="C359" s="541" t="s">
        <v>1709</v>
      </c>
      <c r="D359" s="1770" t="s">
        <v>2594</v>
      </c>
      <c r="E359" s="1952">
        <v>7000</v>
      </c>
      <c r="F359" s="1771" t="s">
        <v>2595</v>
      </c>
      <c r="G359" s="1770" t="s">
        <v>2596</v>
      </c>
      <c r="H359" s="1770" t="s">
        <v>1713</v>
      </c>
      <c r="I359" s="1770" t="s">
        <v>1714</v>
      </c>
      <c r="J359" s="1771" t="s">
        <v>1715</v>
      </c>
      <c r="K359" s="1771">
        <v>1</v>
      </c>
      <c r="L359" s="1772">
        <v>2</v>
      </c>
      <c r="M359" s="1773">
        <f t="shared" si="10"/>
        <v>14000</v>
      </c>
      <c r="N359" s="1771">
        <v>2</v>
      </c>
      <c r="O359" s="1772">
        <v>6</v>
      </c>
      <c r="P359" s="1773">
        <f t="shared" si="11"/>
        <v>42000</v>
      </c>
      <c r="Q359" s="1774"/>
      <c r="R359" s="1774"/>
      <c r="S359" s="1774"/>
      <c r="T359" s="1774"/>
      <c r="U359" s="1774"/>
      <c r="V359" s="1774"/>
      <c r="W359" s="1774"/>
      <c r="X359" s="1774"/>
      <c r="Y359" s="1774"/>
      <c r="Z359" s="1774"/>
      <c r="AA359" s="1774"/>
      <c r="AB359" s="1774"/>
      <c r="AC359" s="1774"/>
      <c r="AD359" s="1856"/>
      <c r="AE359" s="1857"/>
      <c r="AF359" s="1858"/>
      <c r="AG359" s="1858"/>
      <c r="AH359" s="1858"/>
      <c r="AI359" s="1859"/>
      <c r="AJ359" s="1859"/>
      <c r="AK359" s="1859"/>
      <c r="AL359" s="1859"/>
      <c r="AM359" s="1858"/>
      <c r="AN359" s="1858"/>
      <c r="AO359" s="1858"/>
      <c r="AP359" s="1858"/>
      <c r="AQ359" s="1859"/>
      <c r="AR359" s="1859"/>
      <c r="AS359" s="1859"/>
      <c r="AT359" s="1859"/>
    </row>
    <row r="360" spans="1:46" s="1775" customFormat="1" ht="12" customHeight="1" x14ac:dyDescent="0.2">
      <c r="A360" s="1770" t="s">
        <v>459</v>
      </c>
      <c r="B360" s="1770" t="s">
        <v>1708</v>
      </c>
      <c r="C360" s="541" t="s">
        <v>1709</v>
      </c>
      <c r="D360" s="1770" t="s">
        <v>1730</v>
      </c>
      <c r="E360" s="1952">
        <v>14000</v>
      </c>
      <c r="F360" s="1771" t="s">
        <v>2597</v>
      </c>
      <c r="G360" s="1770" t="s">
        <v>2598</v>
      </c>
      <c r="H360" s="1770"/>
      <c r="I360" s="1770"/>
      <c r="J360" s="1771"/>
      <c r="K360" s="1771">
        <v>0</v>
      </c>
      <c r="L360" s="1772">
        <v>5</v>
      </c>
      <c r="M360" s="1773">
        <f t="shared" si="10"/>
        <v>70000</v>
      </c>
      <c r="N360" s="1771">
        <v>0</v>
      </c>
      <c r="O360" s="1772">
        <v>0</v>
      </c>
      <c r="P360" s="1773">
        <f t="shared" si="11"/>
        <v>0</v>
      </c>
      <c r="Q360" s="1774"/>
      <c r="R360" s="1774"/>
      <c r="S360" s="1774"/>
      <c r="T360" s="1774"/>
      <c r="U360" s="1774"/>
      <c r="V360" s="1774"/>
      <c r="W360" s="1774"/>
      <c r="X360" s="1774"/>
      <c r="Y360" s="1774"/>
      <c r="Z360" s="1774"/>
      <c r="AA360" s="1774"/>
      <c r="AB360" s="1774"/>
      <c r="AC360" s="1774"/>
      <c r="AD360" s="1856"/>
      <c r="AE360" s="1857"/>
      <c r="AF360" s="1858"/>
      <c r="AG360" s="1858"/>
      <c r="AH360" s="1858"/>
      <c r="AI360" s="1859"/>
      <c r="AJ360" s="1859"/>
      <c r="AK360" s="1859"/>
      <c r="AL360" s="1859"/>
      <c r="AM360" s="1858"/>
      <c r="AN360" s="1858"/>
      <c r="AO360" s="1858"/>
      <c r="AP360" s="1858"/>
      <c r="AQ360" s="1859"/>
      <c r="AR360" s="1859"/>
      <c r="AS360" s="1859"/>
      <c r="AT360" s="1859"/>
    </row>
    <row r="361" spans="1:46" s="1775" customFormat="1" ht="12" customHeight="1" x14ac:dyDescent="0.2">
      <c r="A361" s="1770" t="s">
        <v>459</v>
      </c>
      <c r="B361" s="1770" t="s">
        <v>1708</v>
      </c>
      <c r="C361" s="541" t="s">
        <v>1709</v>
      </c>
      <c r="D361" s="1770" t="s">
        <v>1836</v>
      </c>
      <c r="E361" s="1952">
        <v>2000</v>
      </c>
      <c r="F361" s="1771" t="s">
        <v>2599</v>
      </c>
      <c r="G361" s="1770" t="s">
        <v>2600</v>
      </c>
      <c r="H361" s="1770" t="s">
        <v>1919</v>
      </c>
      <c r="I361" s="1770" t="s">
        <v>2601</v>
      </c>
      <c r="J361" s="1771" t="s">
        <v>1715</v>
      </c>
      <c r="K361" s="1771">
        <v>2</v>
      </c>
      <c r="L361" s="1772">
        <v>6</v>
      </c>
      <c r="M361" s="1773">
        <f t="shared" si="10"/>
        <v>12000</v>
      </c>
      <c r="N361" s="1771">
        <v>1</v>
      </c>
      <c r="O361" s="1772">
        <v>6</v>
      </c>
      <c r="P361" s="1773">
        <f t="shared" si="11"/>
        <v>12000</v>
      </c>
      <c r="Q361" s="1774"/>
      <c r="R361" s="1774"/>
      <c r="S361" s="1774"/>
      <c r="T361" s="1774"/>
      <c r="U361" s="1774"/>
      <c r="V361" s="1774"/>
      <c r="W361" s="1774"/>
      <c r="X361" s="1774"/>
      <c r="Y361" s="1774"/>
      <c r="Z361" s="1774"/>
      <c r="AA361" s="1774"/>
      <c r="AB361" s="1774"/>
      <c r="AC361" s="1774"/>
      <c r="AD361" s="1856"/>
      <c r="AE361" s="1857"/>
      <c r="AF361" s="1858"/>
      <c r="AG361" s="1858"/>
      <c r="AH361" s="1858"/>
      <c r="AI361" s="1859"/>
      <c r="AJ361" s="1859"/>
      <c r="AK361" s="1859"/>
      <c r="AL361" s="1859"/>
      <c r="AM361" s="1858"/>
      <c r="AN361" s="1858"/>
      <c r="AO361" s="1858"/>
      <c r="AP361" s="1858"/>
      <c r="AQ361" s="1859"/>
      <c r="AR361" s="1859"/>
      <c r="AS361" s="1859"/>
      <c r="AT361" s="1859"/>
    </row>
    <row r="362" spans="1:46" s="1775" customFormat="1" ht="12" customHeight="1" x14ac:dyDescent="0.2">
      <c r="A362" s="1770" t="s">
        <v>459</v>
      </c>
      <c r="B362" s="1770" t="s">
        <v>1708</v>
      </c>
      <c r="C362" s="541" t="s">
        <v>1709</v>
      </c>
      <c r="D362" s="1770" t="s">
        <v>2224</v>
      </c>
      <c r="E362" s="1952">
        <v>10000</v>
      </c>
      <c r="F362" s="1771" t="s">
        <v>2602</v>
      </c>
      <c r="G362" s="1770" t="s">
        <v>2603</v>
      </c>
      <c r="H362" s="1770"/>
      <c r="I362" s="1770"/>
      <c r="J362" s="1771"/>
      <c r="K362" s="1771">
        <v>1</v>
      </c>
      <c r="L362" s="1772">
        <v>1</v>
      </c>
      <c r="M362" s="1773">
        <f t="shared" si="10"/>
        <v>10000</v>
      </c>
      <c r="N362" s="1771">
        <v>0</v>
      </c>
      <c r="O362" s="1772">
        <v>0</v>
      </c>
      <c r="P362" s="1773">
        <f t="shared" si="11"/>
        <v>0</v>
      </c>
      <c r="Q362" s="1774"/>
      <c r="R362" s="1774"/>
      <c r="S362" s="1774"/>
      <c r="T362" s="1774"/>
      <c r="U362" s="1774"/>
      <c r="V362" s="1774"/>
      <c r="W362" s="1774"/>
      <c r="X362" s="1774"/>
      <c r="Y362" s="1774"/>
      <c r="Z362" s="1774"/>
      <c r="AA362" s="1774"/>
      <c r="AB362" s="1774"/>
      <c r="AC362" s="1774"/>
      <c r="AD362" s="1856"/>
      <c r="AE362" s="1857"/>
      <c r="AF362" s="1858"/>
      <c r="AG362" s="1858"/>
      <c r="AH362" s="1858"/>
      <c r="AI362" s="1859"/>
      <c r="AJ362" s="1859"/>
      <c r="AK362" s="1859"/>
      <c r="AL362" s="1859"/>
      <c r="AM362" s="1858"/>
      <c r="AN362" s="1858"/>
      <c r="AO362" s="1858"/>
      <c r="AP362" s="1858"/>
      <c r="AQ362" s="1859"/>
      <c r="AR362" s="1859"/>
      <c r="AS362" s="1859"/>
      <c r="AT362" s="1859"/>
    </row>
    <row r="363" spans="1:46" s="1775" customFormat="1" ht="12" customHeight="1" x14ac:dyDescent="0.2">
      <c r="A363" s="1770" t="s">
        <v>459</v>
      </c>
      <c r="B363" s="1770" t="s">
        <v>1708</v>
      </c>
      <c r="C363" s="541" t="s">
        <v>1709</v>
      </c>
      <c r="D363" s="1770" t="s">
        <v>2604</v>
      </c>
      <c r="E363" s="1952">
        <v>12000</v>
      </c>
      <c r="F363" s="1771" t="s">
        <v>2605</v>
      </c>
      <c r="G363" s="1770" t="s">
        <v>2606</v>
      </c>
      <c r="H363" s="1770"/>
      <c r="I363" s="1770"/>
      <c r="J363" s="1771"/>
      <c r="K363" s="1771">
        <v>2</v>
      </c>
      <c r="L363" s="1772">
        <v>11</v>
      </c>
      <c r="M363" s="1773">
        <f t="shared" si="10"/>
        <v>132000</v>
      </c>
      <c r="N363" s="1771">
        <v>0</v>
      </c>
      <c r="O363" s="1772">
        <v>0</v>
      </c>
      <c r="P363" s="1773">
        <f t="shared" si="11"/>
        <v>0</v>
      </c>
      <c r="Q363" s="1774"/>
      <c r="R363" s="1774"/>
      <c r="S363" s="1774"/>
      <c r="T363" s="1774"/>
      <c r="U363" s="1774"/>
      <c r="V363" s="1774"/>
      <c r="W363" s="1774"/>
      <c r="X363" s="1774"/>
      <c r="Y363" s="1774"/>
      <c r="Z363" s="1774"/>
      <c r="AA363" s="1774"/>
      <c r="AB363" s="1774"/>
      <c r="AC363" s="1774"/>
      <c r="AD363" s="1856"/>
      <c r="AE363" s="1857"/>
      <c r="AF363" s="1858"/>
      <c r="AG363" s="1858"/>
      <c r="AH363" s="1858"/>
      <c r="AI363" s="1859"/>
      <c r="AJ363" s="1859"/>
      <c r="AK363" s="1859"/>
      <c r="AL363" s="1859"/>
      <c r="AM363" s="1858"/>
      <c r="AN363" s="1858"/>
      <c r="AO363" s="1858"/>
      <c r="AP363" s="1858"/>
      <c r="AQ363" s="1859"/>
      <c r="AR363" s="1859"/>
      <c r="AS363" s="1859"/>
      <c r="AT363" s="1859"/>
    </row>
    <row r="364" spans="1:46" s="1775" customFormat="1" ht="12" customHeight="1" x14ac:dyDescent="0.2">
      <c r="A364" s="1770" t="s">
        <v>459</v>
      </c>
      <c r="B364" s="1770" t="s">
        <v>1708</v>
      </c>
      <c r="C364" s="541" t="s">
        <v>1709</v>
      </c>
      <c r="D364" s="1770" t="s">
        <v>2607</v>
      </c>
      <c r="E364" s="1952">
        <v>3000</v>
      </c>
      <c r="F364" s="1771" t="s">
        <v>2608</v>
      </c>
      <c r="G364" s="1770" t="s">
        <v>2609</v>
      </c>
      <c r="H364" s="1770" t="s">
        <v>1713</v>
      </c>
      <c r="I364" s="1770" t="s">
        <v>1723</v>
      </c>
      <c r="J364" s="1771" t="s">
        <v>1796</v>
      </c>
      <c r="K364" s="1771">
        <v>7</v>
      </c>
      <c r="L364" s="1772">
        <v>12</v>
      </c>
      <c r="M364" s="1773">
        <f t="shared" si="10"/>
        <v>36000</v>
      </c>
      <c r="N364" s="1771">
        <v>4</v>
      </c>
      <c r="O364" s="1772">
        <v>6</v>
      </c>
      <c r="P364" s="1773">
        <f t="shared" si="11"/>
        <v>18000</v>
      </c>
      <c r="Q364" s="1774"/>
      <c r="R364" s="1774"/>
      <c r="S364" s="1774"/>
      <c r="T364" s="1774"/>
      <c r="U364" s="1774"/>
      <c r="V364" s="1774"/>
      <c r="W364" s="1774"/>
      <c r="X364" s="1774"/>
      <c r="Y364" s="1774"/>
      <c r="Z364" s="1774"/>
      <c r="AA364" s="1774"/>
      <c r="AB364" s="1774"/>
      <c r="AC364" s="1774"/>
      <c r="AD364" s="1856"/>
      <c r="AE364" s="1857"/>
      <c r="AF364" s="1858"/>
      <c r="AG364" s="1858"/>
      <c r="AH364" s="1858"/>
      <c r="AI364" s="1859"/>
      <c r="AJ364" s="1859"/>
      <c r="AK364" s="1859"/>
      <c r="AL364" s="1859"/>
      <c r="AM364" s="1858"/>
      <c r="AN364" s="1858"/>
      <c r="AO364" s="1858"/>
      <c r="AP364" s="1858"/>
      <c r="AQ364" s="1859"/>
      <c r="AR364" s="1859"/>
      <c r="AS364" s="1859"/>
      <c r="AT364" s="1859"/>
    </row>
    <row r="365" spans="1:46" s="1775" customFormat="1" ht="12" customHeight="1" x14ac:dyDescent="0.2">
      <c r="A365" s="1770" t="s">
        <v>459</v>
      </c>
      <c r="B365" s="1770" t="s">
        <v>1708</v>
      </c>
      <c r="C365" s="541" t="s">
        <v>1709</v>
      </c>
      <c r="D365" s="1770" t="s">
        <v>2610</v>
      </c>
      <c r="E365" s="1952">
        <v>4500</v>
      </c>
      <c r="F365" s="1771" t="s">
        <v>2611</v>
      </c>
      <c r="G365" s="1770" t="s">
        <v>2612</v>
      </c>
      <c r="H365" s="1770" t="s">
        <v>1800</v>
      </c>
      <c r="I365" s="1770" t="s">
        <v>1723</v>
      </c>
      <c r="J365" s="1771" t="s">
        <v>1715</v>
      </c>
      <c r="K365" s="1771">
        <v>3</v>
      </c>
      <c r="L365" s="1772">
        <v>11</v>
      </c>
      <c r="M365" s="1773">
        <f t="shared" si="10"/>
        <v>49500</v>
      </c>
      <c r="N365" s="1771">
        <v>2</v>
      </c>
      <c r="O365" s="1772">
        <v>6</v>
      </c>
      <c r="P365" s="1773">
        <f t="shared" si="11"/>
        <v>27000</v>
      </c>
      <c r="Q365" s="1774"/>
      <c r="R365" s="1774"/>
      <c r="S365" s="1774"/>
      <c r="T365" s="1774"/>
      <c r="U365" s="1774"/>
      <c r="V365" s="1774"/>
      <c r="W365" s="1774"/>
      <c r="X365" s="1774"/>
      <c r="Y365" s="1774"/>
      <c r="Z365" s="1774"/>
      <c r="AA365" s="1774"/>
      <c r="AB365" s="1774"/>
      <c r="AC365" s="1774"/>
      <c r="AD365" s="1856"/>
      <c r="AE365" s="1857"/>
      <c r="AF365" s="1858"/>
      <c r="AG365" s="1858"/>
      <c r="AH365" s="1858"/>
      <c r="AI365" s="1859"/>
      <c r="AJ365" s="1859"/>
      <c r="AK365" s="1859"/>
      <c r="AL365" s="1859"/>
      <c r="AM365" s="1858"/>
      <c r="AN365" s="1858"/>
      <c r="AO365" s="1858"/>
      <c r="AP365" s="1858"/>
      <c r="AQ365" s="1859"/>
      <c r="AR365" s="1859"/>
      <c r="AS365" s="1859"/>
      <c r="AT365" s="1859"/>
    </row>
    <row r="366" spans="1:46" s="1775" customFormat="1" ht="12" customHeight="1" x14ac:dyDescent="0.2">
      <c r="A366" s="1770" t="s">
        <v>459</v>
      </c>
      <c r="B366" s="1770" t="s">
        <v>1708</v>
      </c>
      <c r="C366" s="541" t="s">
        <v>1709</v>
      </c>
      <c r="D366" s="1770" t="s">
        <v>2613</v>
      </c>
      <c r="E366" s="1952">
        <v>10000</v>
      </c>
      <c r="F366" s="1771" t="s">
        <v>2614</v>
      </c>
      <c r="G366" s="1770" t="s">
        <v>2615</v>
      </c>
      <c r="H366" s="1770" t="s">
        <v>1713</v>
      </c>
      <c r="I366" s="1770" t="s">
        <v>1714</v>
      </c>
      <c r="J366" s="1771" t="s">
        <v>1715</v>
      </c>
      <c r="K366" s="1771">
        <v>1</v>
      </c>
      <c r="L366" s="1772">
        <v>2</v>
      </c>
      <c r="M366" s="1773">
        <f t="shared" si="10"/>
        <v>20000</v>
      </c>
      <c r="N366" s="1771">
        <v>2</v>
      </c>
      <c r="O366" s="1772">
        <v>6</v>
      </c>
      <c r="P366" s="1773">
        <f t="shared" si="11"/>
        <v>60000</v>
      </c>
      <c r="Q366" s="1774"/>
      <c r="R366" s="1774"/>
      <c r="S366" s="1774"/>
      <c r="T366" s="1774"/>
      <c r="U366" s="1774"/>
      <c r="V366" s="1774"/>
      <c r="W366" s="1774"/>
      <c r="X366" s="1774"/>
      <c r="Y366" s="1774"/>
      <c r="Z366" s="1774"/>
      <c r="AA366" s="1774"/>
      <c r="AB366" s="1774"/>
      <c r="AC366" s="1774"/>
      <c r="AD366" s="1856"/>
      <c r="AE366" s="1857"/>
      <c r="AF366" s="1858"/>
      <c r="AG366" s="1858"/>
      <c r="AH366" s="1858"/>
      <c r="AI366" s="1859"/>
      <c r="AJ366" s="1859"/>
      <c r="AK366" s="1859"/>
      <c r="AL366" s="1859"/>
      <c r="AM366" s="1858"/>
      <c r="AN366" s="1858"/>
      <c r="AO366" s="1858"/>
      <c r="AP366" s="1858"/>
      <c r="AQ366" s="1859"/>
      <c r="AR366" s="1859"/>
      <c r="AS366" s="1859"/>
      <c r="AT366" s="1859"/>
    </row>
    <row r="367" spans="1:46" s="1775" customFormat="1" ht="12" customHeight="1" x14ac:dyDescent="0.2">
      <c r="A367" s="1770" t="s">
        <v>459</v>
      </c>
      <c r="B367" s="1770" t="s">
        <v>1708</v>
      </c>
      <c r="C367" s="541" t="s">
        <v>1709</v>
      </c>
      <c r="D367" s="1770" t="s">
        <v>2616</v>
      </c>
      <c r="E367" s="1952">
        <v>8000</v>
      </c>
      <c r="F367" s="1771" t="s">
        <v>2617</v>
      </c>
      <c r="G367" s="1770" t="s">
        <v>2618</v>
      </c>
      <c r="H367" s="1770"/>
      <c r="I367" s="1770"/>
      <c r="J367" s="1771"/>
      <c r="K367" s="1771">
        <v>1</v>
      </c>
      <c r="L367" s="1772">
        <v>1</v>
      </c>
      <c r="M367" s="1773">
        <f t="shared" si="10"/>
        <v>8000</v>
      </c>
      <c r="N367" s="1771">
        <v>3</v>
      </c>
      <c r="O367" s="1772">
        <v>6</v>
      </c>
      <c r="P367" s="1773">
        <f t="shared" si="11"/>
        <v>48000</v>
      </c>
      <c r="Q367" s="1774"/>
      <c r="R367" s="1774"/>
      <c r="S367" s="1774"/>
      <c r="T367" s="1774"/>
      <c r="U367" s="1774"/>
      <c r="V367" s="1774"/>
      <c r="W367" s="1774"/>
      <c r="X367" s="1774"/>
      <c r="Y367" s="1774"/>
      <c r="Z367" s="1774"/>
      <c r="AA367" s="1774"/>
      <c r="AB367" s="1774"/>
      <c r="AC367" s="1774"/>
      <c r="AD367" s="1856"/>
      <c r="AE367" s="1857"/>
      <c r="AF367" s="1858"/>
      <c r="AG367" s="1858"/>
      <c r="AH367" s="1858"/>
      <c r="AI367" s="1859"/>
      <c r="AJ367" s="1859"/>
      <c r="AK367" s="1859"/>
      <c r="AL367" s="1859"/>
      <c r="AM367" s="1858"/>
      <c r="AN367" s="1858"/>
      <c r="AO367" s="1858"/>
      <c r="AP367" s="1858"/>
      <c r="AQ367" s="1859"/>
      <c r="AR367" s="1859"/>
      <c r="AS367" s="1859"/>
      <c r="AT367" s="1859"/>
    </row>
    <row r="368" spans="1:46" s="1775" customFormat="1" ht="12" customHeight="1" x14ac:dyDescent="0.2">
      <c r="A368" s="1770" t="s">
        <v>459</v>
      </c>
      <c r="B368" s="1770" t="s">
        <v>1708</v>
      </c>
      <c r="C368" s="541" t="s">
        <v>1709</v>
      </c>
      <c r="D368" s="1770" t="s">
        <v>1923</v>
      </c>
      <c r="E368" s="1952">
        <v>3500</v>
      </c>
      <c r="F368" s="1771" t="s">
        <v>2619</v>
      </c>
      <c r="G368" s="1770" t="s">
        <v>2620</v>
      </c>
      <c r="H368" s="1770"/>
      <c r="I368" s="1770"/>
      <c r="J368" s="1771"/>
      <c r="K368" s="1771">
        <v>8</v>
      </c>
      <c r="L368" s="1772">
        <v>9</v>
      </c>
      <c r="M368" s="1773">
        <f t="shared" si="10"/>
        <v>31500</v>
      </c>
      <c r="N368" s="1771">
        <v>0</v>
      </c>
      <c r="O368" s="1772">
        <v>0</v>
      </c>
      <c r="P368" s="1773">
        <f t="shared" si="11"/>
        <v>0</v>
      </c>
      <c r="Q368" s="1774"/>
      <c r="R368" s="1774"/>
      <c r="S368" s="1774"/>
      <c r="T368" s="1774"/>
      <c r="U368" s="1774"/>
      <c r="V368" s="1774"/>
      <c r="W368" s="1774"/>
      <c r="X368" s="1774"/>
      <c r="Y368" s="1774"/>
      <c r="Z368" s="1774"/>
      <c r="AA368" s="1774"/>
      <c r="AB368" s="1774"/>
      <c r="AC368" s="1774"/>
      <c r="AD368" s="1856"/>
      <c r="AE368" s="1857"/>
      <c r="AF368" s="1858"/>
      <c r="AG368" s="1858"/>
      <c r="AH368" s="1858"/>
      <c r="AI368" s="1859"/>
      <c r="AJ368" s="1859"/>
      <c r="AK368" s="1859"/>
      <c r="AL368" s="1859"/>
      <c r="AM368" s="1858"/>
      <c r="AN368" s="1858"/>
      <c r="AO368" s="1858"/>
      <c r="AP368" s="1858"/>
      <c r="AQ368" s="1859"/>
      <c r="AR368" s="1859"/>
      <c r="AS368" s="1859"/>
      <c r="AT368" s="1859"/>
    </row>
    <row r="369" spans="1:46" s="1775" customFormat="1" ht="12" customHeight="1" x14ac:dyDescent="0.2">
      <c r="A369" s="1770" t="s">
        <v>459</v>
      </c>
      <c r="B369" s="1770" t="s">
        <v>1708</v>
      </c>
      <c r="C369" s="541" t="s">
        <v>1709</v>
      </c>
      <c r="D369" s="1770" t="s">
        <v>2621</v>
      </c>
      <c r="E369" s="1952">
        <v>5000</v>
      </c>
      <c r="F369" s="1771" t="s">
        <v>2622</v>
      </c>
      <c r="G369" s="1770" t="s">
        <v>2623</v>
      </c>
      <c r="H369" s="1770" t="s">
        <v>2534</v>
      </c>
      <c r="I369" s="1770" t="s">
        <v>1714</v>
      </c>
      <c r="J369" s="1771" t="s">
        <v>1715</v>
      </c>
      <c r="K369" s="1771">
        <v>6</v>
      </c>
      <c r="L369" s="1772">
        <v>12</v>
      </c>
      <c r="M369" s="1773">
        <f t="shared" si="10"/>
        <v>60000</v>
      </c>
      <c r="N369" s="1771">
        <v>2</v>
      </c>
      <c r="O369" s="1772">
        <v>6</v>
      </c>
      <c r="P369" s="1773">
        <f t="shared" si="11"/>
        <v>30000</v>
      </c>
      <c r="Q369" s="1774"/>
      <c r="R369" s="1774"/>
      <c r="S369" s="1774"/>
      <c r="T369" s="1774"/>
      <c r="U369" s="1774"/>
      <c r="V369" s="1774"/>
      <c r="W369" s="1774"/>
      <c r="X369" s="1774"/>
      <c r="Y369" s="1774"/>
      <c r="Z369" s="1774"/>
      <c r="AA369" s="1774"/>
      <c r="AB369" s="1774"/>
      <c r="AC369" s="1774"/>
      <c r="AD369" s="1856"/>
      <c r="AE369" s="1857"/>
      <c r="AF369" s="1858"/>
      <c r="AG369" s="1858"/>
      <c r="AH369" s="1858"/>
      <c r="AI369" s="1859"/>
      <c r="AJ369" s="1859"/>
      <c r="AK369" s="1859"/>
      <c r="AL369" s="1859"/>
      <c r="AM369" s="1858"/>
      <c r="AN369" s="1858"/>
      <c r="AO369" s="1858"/>
      <c r="AP369" s="1858"/>
      <c r="AQ369" s="1859"/>
      <c r="AR369" s="1859"/>
      <c r="AS369" s="1859"/>
      <c r="AT369" s="1859"/>
    </row>
    <row r="370" spans="1:46" s="1775" customFormat="1" ht="12" customHeight="1" x14ac:dyDescent="0.2">
      <c r="A370" s="1770" t="s">
        <v>459</v>
      </c>
      <c r="B370" s="1770" t="s">
        <v>1708</v>
      </c>
      <c r="C370" s="541" t="s">
        <v>1709</v>
      </c>
      <c r="D370" s="1770" t="s">
        <v>1836</v>
      </c>
      <c r="E370" s="1952">
        <v>2500</v>
      </c>
      <c r="F370" s="1771" t="s">
        <v>2624</v>
      </c>
      <c r="G370" s="1770" t="s">
        <v>2625</v>
      </c>
      <c r="H370" s="1770"/>
      <c r="I370" s="1770"/>
      <c r="J370" s="1771"/>
      <c r="K370" s="1771">
        <v>0</v>
      </c>
      <c r="L370" s="1772">
        <v>0</v>
      </c>
      <c r="M370" s="1773">
        <f t="shared" si="10"/>
        <v>0</v>
      </c>
      <c r="N370" s="1771">
        <v>2</v>
      </c>
      <c r="O370" s="1772">
        <v>5</v>
      </c>
      <c r="P370" s="1773">
        <f t="shared" si="11"/>
        <v>12500</v>
      </c>
      <c r="Q370" s="1774"/>
      <c r="R370" s="1774"/>
      <c r="S370" s="1774"/>
      <c r="T370" s="1774"/>
      <c r="U370" s="1774"/>
      <c r="V370" s="1774"/>
      <c r="W370" s="1774"/>
      <c r="X370" s="1774"/>
      <c r="Y370" s="1774"/>
      <c r="Z370" s="1774"/>
      <c r="AA370" s="1774"/>
      <c r="AB370" s="1774"/>
      <c r="AC370" s="1774"/>
      <c r="AD370" s="1856"/>
      <c r="AE370" s="1857"/>
      <c r="AF370" s="1858"/>
      <c r="AG370" s="1858"/>
      <c r="AH370" s="1858"/>
      <c r="AI370" s="1859"/>
      <c r="AJ370" s="1859"/>
      <c r="AK370" s="1859"/>
      <c r="AL370" s="1859"/>
      <c r="AM370" s="1858"/>
      <c r="AN370" s="1858"/>
      <c r="AO370" s="1858"/>
      <c r="AP370" s="1858"/>
      <c r="AQ370" s="1859"/>
      <c r="AR370" s="1859"/>
      <c r="AS370" s="1859"/>
      <c r="AT370" s="1859"/>
    </row>
    <row r="371" spans="1:46" s="1775" customFormat="1" ht="12" customHeight="1" x14ac:dyDescent="0.2">
      <c r="A371" s="1770" t="s">
        <v>459</v>
      </c>
      <c r="B371" s="1770" t="s">
        <v>1708</v>
      </c>
      <c r="C371" s="541" t="s">
        <v>1709</v>
      </c>
      <c r="D371" s="1770" t="s">
        <v>1889</v>
      </c>
      <c r="E371" s="1952">
        <v>7000</v>
      </c>
      <c r="F371" s="1771" t="s">
        <v>2626</v>
      </c>
      <c r="G371" s="1770" t="s">
        <v>2627</v>
      </c>
      <c r="H371" s="1770" t="s">
        <v>1713</v>
      </c>
      <c r="I371" s="1770" t="s">
        <v>2601</v>
      </c>
      <c r="J371" s="1771" t="s">
        <v>1715</v>
      </c>
      <c r="K371" s="1771">
        <v>2</v>
      </c>
      <c r="L371" s="1772">
        <v>6</v>
      </c>
      <c r="M371" s="1773">
        <f t="shared" si="10"/>
        <v>42000</v>
      </c>
      <c r="N371" s="1771">
        <v>2</v>
      </c>
      <c r="O371" s="1772">
        <v>6</v>
      </c>
      <c r="P371" s="1773">
        <f t="shared" si="11"/>
        <v>42000</v>
      </c>
      <c r="Q371" s="1774"/>
      <c r="R371" s="1774"/>
      <c r="S371" s="1774"/>
      <c r="T371" s="1774"/>
      <c r="U371" s="1774"/>
      <c r="V371" s="1774"/>
      <c r="W371" s="1774"/>
      <c r="X371" s="1774"/>
      <c r="Y371" s="1774"/>
      <c r="Z371" s="1774"/>
      <c r="AA371" s="1774"/>
      <c r="AB371" s="1774"/>
      <c r="AC371" s="1774"/>
      <c r="AD371" s="1856"/>
      <c r="AE371" s="1857"/>
      <c r="AF371" s="1858"/>
      <c r="AG371" s="1858"/>
      <c r="AH371" s="1858"/>
      <c r="AI371" s="1859"/>
      <c r="AJ371" s="1859"/>
      <c r="AK371" s="1859"/>
      <c r="AL371" s="1859"/>
      <c r="AM371" s="1858"/>
      <c r="AN371" s="1858"/>
      <c r="AO371" s="1858"/>
      <c r="AP371" s="1858"/>
      <c r="AQ371" s="1859"/>
      <c r="AR371" s="1859"/>
      <c r="AS371" s="1859"/>
      <c r="AT371" s="1859"/>
    </row>
    <row r="372" spans="1:46" s="1775" customFormat="1" ht="12" customHeight="1" x14ac:dyDescent="0.2">
      <c r="A372" s="1770" t="s">
        <v>459</v>
      </c>
      <c r="B372" s="1770" t="s">
        <v>1708</v>
      </c>
      <c r="C372" s="541" t="s">
        <v>1709</v>
      </c>
      <c r="D372" s="1770" t="s">
        <v>2628</v>
      </c>
      <c r="E372" s="1952">
        <v>8000</v>
      </c>
      <c r="F372" s="1771" t="s">
        <v>2629</v>
      </c>
      <c r="G372" s="1770" t="s">
        <v>2630</v>
      </c>
      <c r="H372" s="1770"/>
      <c r="I372" s="1770"/>
      <c r="J372" s="1771"/>
      <c r="K372" s="1771">
        <v>0</v>
      </c>
      <c r="L372" s="1772">
        <v>0</v>
      </c>
      <c r="M372" s="1773">
        <f t="shared" si="10"/>
        <v>0</v>
      </c>
      <c r="N372" s="1771">
        <v>2</v>
      </c>
      <c r="O372" s="1772">
        <v>5</v>
      </c>
      <c r="P372" s="1773">
        <f t="shared" si="11"/>
        <v>40000</v>
      </c>
      <c r="Q372" s="1774"/>
      <c r="R372" s="1774"/>
      <c r="S372" s="1774"/>
      <c r="T372" s="1774"/>
      <c r="U372" s="1774"/>
      <c r="V372" s="1774"/>
      <c r="W372" s="1774"/>
      <c r="X372" s="1774"/>
      <c r="Y372" s="1774"/>
      <c r="Z372" s="1774"/>
      <c r="AA372" s="1774"/>
      <c r="AB372" s="1774"/>
      <c r="AC372" s="1774"/>
      <c r="AD372" s="1856"/>
      <c r="AE372" s="1857"/>
      <c r="AF372" s="1858"/>
      <c r="AG372" s="1858"/>
      <c r="AH372" s="1858"/>
      <c r="AI372" s="1859"/>
      <c r="AJ372" s="1859"/>
      <c r="AK372" s="1859"/>
      <c r="AL372" s="1859"/>
      <c r="AM372" s="1858"/>
      <c r="AN372" s="1858"/>
      <c r="AO372" s="1858"/>
      <c r="AP372" s="1858"/>
      <c r="AQ372" s="1859"/>
      <c r="AR372" s="1859"/>
      <c r="AS372" s="1859"/>
      <c r="AT372" s="1859"/>
    </row>
    <row r="373" spans="1:46" s="1775" customFormat="1" ht="12" customHeight="1" x14ac:dyDescent="0.2">
      <c r="A373" s="1770" t="s">
        <v>459</v>
      </c>
      <c r="B373" s="1770" t="s">
        <v>1708</v>
      </c>
      <c r="C373" s="541" t="s">
        <v>1709</v>
      </c>
      <c r="D373" s="1770" t="s">
        <v>2197</v>
      </c>
      <c r="E373" s="1952">
        <v>10000</v>
      </c>
      <c r="F373" s="1771" t="s">
        <v>2631</v>
      </c>
      <c r="G373" s="1770" t="s">
        <v>2632</v>
      </c>
      <c r="H373" s="1770"/>
      <c r="I373" s="1770"/>
      <c r="J373" s="1771"/>
      <c r="K373" s="1771">
        <v>2</v>
      </c>
      <c r="L373" s="1772">
        <v>7</v>
      </c>
      <c r="M373" s="1773">
        <f t="shared" si="10"/>
        <v>70000</v>
      </c>
      <c r="N373" s="1771">
        <v>2</v>
      </c>
      <c r="O373" s="1772">
        <v>6</v>
      </c>
      <c r="P373" s="1773">
        <f t="shared" si="11"/>
        <v>60000</v>
      </c>
      <c r="Q373" s="1774"/>
      <c r="R373" s="1774"/>
      <c r="S373" s="1774"/>
      <c r="T373" s="1774"/>
      <c r="U373" s="1774"/>
      <c r="V373" s="1774"/>
      <c r="W373" s="1774"/>
      <c r="X373" s="1774"/>
      <c r="Y373" s="1774"/>
      <c r="Z373" s="1774"/>
      <c r="AA373" s="1774"/>
      <c r="AB373" s="1774"/>
      <c r="AC373" s="1774"/>
      <c r="AD373" s="1856"/>
      <c r="AE373" s="1857"/>
      <c r="AF373" s="1858"/>
      <c r="AG373" s="1858"/>
      <c r="AH373" s="1858"/>
      <c r="AI373" s="1859"/>
      <c r="AJ373" s="1859"/>
      <c r="AK373" s="1859"/>
      <c r="AL373" s="1859"/>
      <c r="AM373" s="1858"/>
      <c r="AN373" s="1858"/>
      <c r="AO373" s="1858"/>
      <c r="AP373" s="1858"/>
      <c r="AQ373" s="1859"/>
      <c r="AR373" s="1859"/>
      <c r="AS373" s="1859"/>
      <c r="AT373" s="1859"/>
    </row>
    <row r="374" spans="1:46" s="1775" customFormat="1" ht="12" customHeight="1" x14ac:dyDescent="0.2">
      <c r="A374" s="1770" t="s">
        <v>459</v>
      </c>
      <c r="B374" s="1770" t="s">
        <v>1708</v>
      </c>
      <c r="C374" s="541" t="s">
        <v>1709</v>
      </c>
      <c r="D374" s="1770" t="s">
        <v>2046</v>
      </c>
      <c r="E374" s="1952">
        <v>6000</v>
      </c>
      <c r="F374" s="1771" t="s">
        <v>2633</v>
      </c>
      <c r="G374" s="1770" t="s">
        <v>2634</v>
      </c>
      <c r="H374" s="1770"/>
      <c r="I374" s="1770"/>
      <c r="J374" s="1771"/>
      <c r="K374" s="1771">
        <v>3</v>
      </c>
      <c r="L374" s="1772">
        <v>3</v>
      </c>
      <c r="M374" s="1773">
        <f t="shared" si="10"/>
        <v>18000</v>
      </c>
      <c r="N374" s="1771">
        <v>0</v>
      </c>
      <c r="O374" s="1772">
        <v>0</v>
      </c>
      <c r="P374" s="1773">
        <f t="shared" si="11"/>
        <v>0</v>
      </c>
      <c r="Q374" s="1774"/>
      <c r="R374" s="1774"/>
      <c r="S374" s="1774"/>
      <c r="T374" s="1774"/>
      <c r="U374" s="1774"/>
      <c r="V374" s="1774"/>
      <c r="W374" s="1774"/>
      <c r="X374" s="1774"/>
      <c r="Y374" s="1774"/>
      <c r="Z374" s="1774"/>
      <c r="AA374" s="1774"/>
      <c r="AB374" s="1774"/>
      <c r="AC374" s="1774"/>
      <c r="AD374" s="1856"/>
      <c r="AE374" s="1857"/>
      <c r="AF374" s="1858"/>
      <c r="AG374" s="1858"/>
      <c r="AH374" s="1858"/>
      <c r="AI374" s="1859"/>
      <c r="AJ374" s="1859"/>
      <c r="AK374" s="1859"/>
      <c r="AL374" s="1859"/>
      <c r="AM374" s="1858"/>
      <c r="AN374" s="1858"/>
      <c r="AO374" s="1858"/>
      <c r="AP374" s="1858"/>
      <c r="AQ374" s="1859"/>
      <c r="AR374" s="1859"/>
      <c r="AS374" s="1859"/>
      <c r="AT374" s="1859"/>
    </row>
    <row r="375" spans="1:46" s="1775" customFormat="1" ht="12" customHeight="1" x14ac:dyDescent="0.2">
      <c r="A375" s="1770" t="s">
        <v>459</v>
      </c>
      <c r="B375" s="1770" t="s">
        <v>1708</v>
      </c>
      <c r="C375" s="541" t="s">
        <v>1709</v>
      </c>
      <c r="D375" s="1770" t="s">
        <v>2635</v>
      </c>
      <c r="E375" s="1952">
        <v>8000</v>
      </c>
      <c r="F375" s="1771" t="s">
        <v>2636</v>
      </c>
      <c r="G375" s="1770" t="s">
        <v>2637</v>
      </c>
      <c r="H375" s="1770"/>
      <c r="I375" s="1770"/>
      <c r="J375" s="1771"/>
      <c r="K375" s="1771">
        <v>0</v>
      </c>
      <c r="L375" s="1772">
        <v>12</v>
      </c>
      <c r="M375" s="1773">
        <f t="shared" si="10"/>
        <v>96000</v>
      </c>
      <c r="N375" s="1771">
        <v>0</v>
      </c>
      <c r="O375" s="1772">
        <v>0</v>
      </c>
      <c r="P375" s="1773">
        <f t="shared" si="11"/>
        <v>0</v>
      </c>
      <c r="Q375" s="1774"/>
      <c r="R375" s="1774"/>
      <c r="S375" s="1774"/>
      <c r="T375" s="1774"/>
      <c r="U375" s="1774"/>
      <c r="V375" s="1774"/>
      <c r="W375" s="1774"/>
      <c r="X375" s="1774"/>
      <c r="Y375" s="1774"/>
      <c r="Z375" s="1774"/>
      <c r="AA375" s="1774"/>
      <c r="AB375" s="1774"/>
      <c r="AC375" s="1774"/>
      <c r="AD375" s="1856"/>
      <c r="AE375" s="1857"/>
      <c r="AF375" s="1858"/>
      <c r="AG375" s="1858"/>
      <c r="AH375" s="1858"/>
      <c r="AI375" s="1859"/>
      <c r="AJ375" s="1859"/>
      <c r="AK375" s="1859"/>
      <c r="AL375" s="1859"/>
      <c r="AM375" s="1858"/>
      <c r="AN375" s="1858"/>
      <c r="AO375" s="1858"/>
      <c r="AP375" s="1858"/>
      <c r="AQ375" s="1859"/>
      <c r="AR375" s="1859"/>
      <c r="AS375" s="1859"/>
      <c r="AT375" s="1859"/>
    </row>
    <row r="376" spans="1:46" s="1775" customFormat="1" ht="12" customHeight="1" x14ac:dyDescent="0.2">
      <c r="A376" s="1770" t="s">
        <v>459</v>
      </c>
      <c r="B376" s="1770" t="s">
        <v>1708</v>
      </c>
      <c r="C376" s="541" t="s">
        <v>1709</v>
      </c>
      <c r="D376" s="1770" t="s">
        <v>2638</v>
      </c>
      <c r="E376" s="1952">
        <v>8500</v>
      </c>
      <c r="F376" s="1771" t="s">
        <v>2639</v>
      </c>
      <c r="G376" s="1770" t="s">
        <v>2640</v>
      </c>
      <c r="H376" s="1770" t="s">
        <v>2119</v>
      </c>
      <c r="I376" s="1770" t="s">
        <v>1714</v>
      </c>
      <c r="J376" s="1771" t="s">
        <v>1715</v>
      </c>
      <c r="K376" s="1771">
        <v>1</v>
      </c>
      <c r="L376" s="1772">
        <v>3</v>
      </c>
      <c r="M376" s="1773">
        <f t="shared" si="10"/>
        <v>25500</v>
      </c>
      <c r="N376" s="1771">
        <v>2</v>
      </c>
      <c r="O376" s="1772">
        <v>6</v>
      </c>
      <c r="P376" s="1773">
        <f t="shared" si="11"/>
        <v>51000</v>
      </c>
      <c r="Q376" s="1774"/>
      <c r="R376" s="1774"/>
      <c r="S376" s="1774"/>
      <c r="T376" s="1774"/>
      <c r="U376" s="1774"/>
      <c r="V376" s="1774"/>
      <c r="W376" s="1774"/>
      <c r="X376" s="1774"/>
      <c r="Y376" s="1774"/>
      <c r="Z376" s="1774"/>
      <c r="AA376" s="1774"/>
      <c r="AB376" s="1774"/>
      <c r="AC376" s="1774"/>
      <c r="AD376" s="1856"/>
      <c r="AE376" s="1857"/>
      <c r="AF376" s="1858"/>
      <c r="AG376" s="1858"/>
      <c r="AH376" s="1858"/>
      <c r="AI376" s="1859"/>
      <c r="AJ376" s="1859"/>
      <c r="AK376" s="1859"/>
      <c r="AL376" s="1859"/>
      <c r="AM376" s="1858"/>
      <c r="AN376" s="1858"/>
      <c r="AO376" s="1858"/>
      <c r="AP376" s="1858"/>
      <c r="AQ376" s="1859"/>
      <c r="AR376" s="1859"/>
      <c r="AS376" s="1859"/>
      <c r="AT376" s="1859"/>
    </row>
    <row r="377" spans="1:46" s="1775" customFormat="1" ht="12" customHeight="1" x14ac:dyDescent="0.2">
      <c r="A377" s="1770" t="s">
        <v>459</v>
      </c>
      <c r="B377" s="1770" t="s">
        <v>1708</v>
      </c>
      <c r="C377" s="541" t="s">
        <v>1709</v>
      </c>
      <c r="D377" s="1770" t="s">
        <v>2120</v>
      </c>
      <c r="E377" s="1952">
        <v>5500</v>
      </c>
      <c r="F377" s="1771" t="s">
        <v>2641</v>
      </c>
      <c r="G377" s="1770" t="s">
        <v>2642</v>
      </c>
      <c r="H377" s="1770"/>
      <c r="I377" s="1770"/>
      <c r="J377" s="1771"/>
      <c r="K377" s="1771">
        <v>1</v>
      </c>
      <c r="L377" s="1772">
        <v>1</v>
      </c>
      <c r="M377" s="1773">
        <f t="shared" si="10"/>
        <v>5500</v>
      </c>
      <c r="N377" s="1771">
        <v>3</v>
      </c>
      <c r="O377" s="1772">
        <v>6</v>
      </c>
      <c r="P377" s="1773">
        <f t="shared" si="11"/>
        <v>33000</v>
      </c>
      <c r="Q377" s="1774"/>
      <c r="R377" s="1774"/>
      <c r="S377" s="1774"/>
      <c r="T377" s="1774"/>
      <c r="U377" s="1774"/>
      <c r="V377" s="1774"/>
      <c r="W377" s="1774"/>
      <c r="X377" s="1774"/>
      <c r="Y377" s="1774"/>
      <c r="Z377" s="1774"/>
      <c r="AA377" s="1774"/>
      <c r="AB377" s="1774"/>
      <c r="AC377" s="1774"/>
      <c r="AD377" s="1856"/>
      <c r="AE377" s="1857"/>
      <c r="AF377" s="1858"/>
      <c r="AG377" s="1858"/>
      <c r="AH377" s="1858"/>
      <c r="AI377" s="1859"/>
      <c r="AJ377" s="1859"/>
      <c r="AK377" s="1859"/>
      <c r="AL377" s="1859"/>
      <c r="AM377" s="1858"/>
      <c r="AN377" s="1858"/>
      <c r="AO377" s="1858"/>
      <c r="AP377" s="1858"/>
      <c r="AQ377" s="1859"/>
      <c r="AR377" s="1859"/>
      <c r="AS377" s="1859"/>
      <c r="AT377" s="1859"/>
    </row>
    <row r="378" spans="1:46" s="1775" customFormat="1" ht="12" customHeight="1" x14ac:dyDescent="0.2">
      <c r="A378" s="1770" t="s">
        <v>459</v>
      </c>
      <c r="B378" s="1770" t="s">
        <v>1708</v>
      </c>
      <c r="C378" s="541" t="s">
        <v>1709</v>
      </c>
      <c r="D378" s="1770" t="s">
        <v>1839</v>
      </c>
      <c r="E378" s="1952">
        <v>3500</v>
      </c>
      <c r="F378" s="1771" t="s">
        <v>2643</v>
      </c>
      <c r="G378" s="1770" t="s">
        <v>2644</v>
      </c>
      <c r="H378" s="1770" t="s">
        <v>1713</v>
      </c>
      <c r="I378" s="1770" t="s">
        <v>1723</v>
      </c>
      <c r="J378" s="1771" t="s">
        <v>1715</v>
      </c>
      <c r="K378" s="1771">
        <v>5</v>
      </c>
      <c r="L378" s="1772">
        <v>12</v>
      </c>
      <c r="M378" s="1773">
        <f t="shared" si="10"/>
        <v>42000</v>
      </c>
      <c r="N378" s="1771">
        <v>2</v>
      </c>
      <c r="O378" s="1772">
        <v>6</v>
      </c>
      <c r="P378" s="1773">
        <f t="shared" si="11"/>
        <v>21000</v>
      </c>
      <c r="Q378" s="1774"/>
      <c r="R378" s="1774"/>
      <c r="S378" s="1774"/>
      <c r="T378" s="1774"/>
      <c r="U378" s="1774"/>
      <c r="V378" s="1774"/>
      <c r="W378" s="1774"/>
      <c r="X378" s="1774"/>
      <c r="Y378" s="1774"/>
      <c r="Z378" s="1774"/>
      <c r="AA378" s="1774"/>
      <c r="AB378" s="1774"/>
      <c r="AC378" s="1774"/>
      <c r="AD378" s="1856"/>
      <c r="AE378" s="1857"/>
      <c r="AF378" s="1858"/>
      <c r="AG378" s="1858"/>
      <c r="AH378" s="1858"/>
      <c r="AI378" s="1859"/>
      <c r="AJ378" s="1859"/>
      <c r="AK378" s="1859"/>
      <c r="AL378" s="1859"/>
      <c r="AM378" s="1858"/>
      <c r="AN378" s="1858"/>
      <c r="AO378" s="1858"/>
      <c r="AP378" s="1858"/>
      <c r="AQ378" s="1859"/>
      <c r="AR378" s="1859"/>
      <c r="AS378" s="1859"/>
      <c r="AT378" s="1859"/>
    </row>
    <row r="379" spans="1:46" s="1775" customFormat="1" ht="12" customHeight="1" x14ac:dyDescent="0.2">
      <c r="A379" s="1770" t="s">
        <v>459</v>
      </c>
      <c r="B379" s="1770" t="s">
        <v>1708</v>
      </c>
      <c r="C379" s="541" t="s">
        <v>1709</v>
      </c>
      <c r="D379" s="1770" t="s">
        <v>1934</v>
      </c>
      <c r="E379" s="1952">
        <v>3500</v>
      </c>
      <c r="F379" s="1771" t="s">
        <v>2645</v>
      </c>
      <c r="G379" s="1770" t="s">
        <v>2646</v>
      </c>
      <c r="H379" s="1770"/>
      <c r="I379" s="1770"/>
      <c r="J379" s="1771"/>
      <c r="K379" s="1771">
        <v>2</v>
      </c>
      <c r="L379" s="1772">
        <v>6</v>
      </c>
      <c r="M379" s="1773">
        <f t="shared" si="10"/>
        <v>21000</v>
      </c>
      <c r="N379" s="1771">
        <v>2</v>
      </c>
      <c r="O379" s="1772">
        <v>6</v>
      </c>
      <c r="P379" s="1773">
        <f t="shared" si="11"/>
        <v>21000</v>
      </c>
      <c r="Q379" s="1774"/>
      <c r="R379" s="1774"/>
      <c r="S379" s="1774"/>
      <c r="T379" s="1774"/>
      <c r="U379" s="1774"/>
      <c r="V379" s="1774"/>
      <c r="W379" s="1774"/>
      <c r="X379" s="1774"/>
      <c r="Y379" s="1774"/>
      <c r="Z379" s="1774"/>
      <c r="AA379" s="1774"/>
      <c r="AB379" s="1774"/>
      <c r="AC379" s="1774"/>
      <c r="AD379" s="1856"/>
      <c r="AE379" s="1857"/>
      <c r="AF379" s="1858"/>
      <c r="AG379" s="1858"/>
      <c r="AH379" s="1858"/>
      <c r="AI379" s="1859"/>
      <c r="AJ379" s="1859"/>
      <c r="AK379" s="1859"/>
      <c r="AL379" s="1859"/>
      <c r="AM379" s="1858"/>
      <c r="AN379" s="1858"/>
      <c r="AO379" s="1858"/>
      <c r="AP379" s="1858"/>
      <c r="AQ379" s="1859"/>
      <c r="AR379" s="1859"/>
      <c r="AS379" s="1859"/>
      <c r="AT379" s="1859"/>
    </row>
    <row r="380" spans="1:46" s="1775" customFormat="1" ht="12" customHeight="1" x14ac:dyDescent="0.2">
      <c r="A380" s="1770" t="s">
        <v>459</v>
      </c>
      <c r="B380" s="1770" t="s">
        <v>1708</v>
      </c>
      <c r="C380" s="541" t="s">
        <v>1709</v>
      </c>
      <c r="D380" s="1770" t="s">
        <v>2647</v>
      </c>
      <c r="E380" s="1952">
        <v>6000</v>
      </c>
      <c r="F380" s="1771" t="s">
        <v>2648</v>
      </c>
      <c r="G380" s="1770" t="s">
        <v>2649</v>
      </c>
      <c r="H380" s="1770" t="s">
        <v>1807</v>
      </c>
      <c r="I380" s="1770" t="s">
        <v>2650</v>
      </c>
      <c r="J380" s="1771" t="s">
        <v>1715</v>
      </c>
      <c r="K380" s="1771">
        <v>5</v>
      </c>
      <c r="L380" s="1772">
        <v>12</v>
      </c>
      <c r="M380" s="1773">
        <f t="shared" si="10"/>
        <v>72000</v>
      </c>
      <c r="N380" s="1771">
        <v>2</v>
      </c>
      <c r="O380" s="1772">
        <v>6</v>
      </c>
      <c r="P380" s="1773">
        <f t="shared" si="11"/>
        <v>36000</v>
      </c>
      <c r="Q380" s="1774"/>
      <c r="R380" s="1774"/>
      <c r="S380" s="1774"/>
      <c r="T380" s="1774"/>
      <c r="U380" s="1774"/>
      <c r="V380" s="1774"/>
      <c r="W380" s="1774"/>
      <c r="X380" s="1774"/>
      <c r="Y380" s="1774"/>
      <c r="Z380" s="1774"/>
      <c r="AA380" s="1774"/>
      <c r="AB380" s="1774"/>
      <c r="AC380" s="1774"/>
      <c r="AD380" s="1856"/>
      <c r="AE380" s="1857"/>
      <c r="AF380" s="1858"/>
      <c r="AG380" s="1858"/>
      <c r="AH380" s="1858"/>
      <c r="AI380" s="1859"/>
      <c r="AJ380" s="1859"/>
      <c r="AK380" s="1859"/>
      <c r="AL380" s="1859"/>
      <c r="AM380" s="1858"/>
      <c r="AN380" s="1858"/>
      <c r="AO380" s="1858"/>
      <c r="AP380" s="1858"/>
      <c r="AQ380" s="1859"/>
      <c r="AR380" s="1859"/>
      <c r="AS380" s="1859"/>
      <c r="AT380" s="1859"/>
    </row>
    <row r="381" spans="1:46" s="1775" customFormat="1" ht="12" customHeight="1" x14ac:dyDescent="0.2">
      <c r="A381" s="1770" t="s">
        <v>459</v>
      </c>
      <c r="B381" s="1770" t="s">
        <v>1708</v>
      </c>
      <c r="C381" s="541" t="s">
        <v>1709</v>
      </c>
      <c r="D381" s="1770" t="s">
        <v>2651</v>
      </c>
      <c r="E381" s="1952">
        <v>8000</v>
      </c>
      <c r="F381" s="1771" t="s">
        <v>2652</v>
      </c>
      <c r="G381" s="1770" t="s">
        <v>2653</v>
      </c>
      <c r="H381" s="1770"/>
      <c r="I381" s="1770"/>
      <c r="J381" s="1771"/>
      <c r="K381" s="1771">
        <v>3</v>
      </c>
      <c r="L381" s="1772">
        <v>11</v>
      </c>
      <c r="M381" s="1773">
        <f t="shared" si="10"/>
        <v>88000</v>
      </c>
      <c r="N381" s="1771">
        <v>1</v>
      </c>
      <c r="O381" s="1772">
        <v>6</v>
      </c>
      <c r="P381" s="1773">
        <f t="shared" si="11"/>
        <v>48000</v>
      </c>
      <c r="Q381" s="1774"/>
      <c r="R381" s="1774"/>
      <c r="S381" s="1774"/>
      <c r="T381" s="1774"/>
      <c r="U381" s="1774"/>
      <c r="V381" s="1774"/>
      <c r="W381" s="1774"/>
      <c r="X381" s="1774"/>
      <c r="Y381" s="1774"/>
      <c r="Z381" s="1774"/>
      <c r="AA381" s="1774"/>
      <c r="AB381" s="1774"/>
      <c r="AC381" s="1774"/>
      <c r="AD381" s="1856"/>
      <c r="AE381" s="1857"/>
      <c r="AF381" s="1858"/>
      <c r="AG381" s="1858"/>
      <c r="AH381" s="1858"/>
      <c r="AI381" s="1859"/>
      <c r="AJ381" s="1859"/>
      <c r="AK381" s="1859"/>
      <c r="AL381" s="1859"/>
      <c r="AM381" s="1858"/>
      <c r="AN381" s="1858"/>
      <c r="AO381" s="1858"/>
      <c r="AP381" s="1858"/>
      <c r="AQ381" s="1859"/>
      <c r="AR381" s="1859"/>
      <c r="AS381" s="1859"/>
      <c r="AT381" s="1859"/>
    </row>
    <row r="382" spans="1:46" s="1775" customFormat="1" ht="12" customHeight="1" x14ac:dyDescent="0.2">
      <c r="A382" s="1770" t="s">
        <v>459</v>
      </c>
      <c r="B382" s="1770" t="s">
        <v>1708</v>
      </c>
      <c r="C382" s="541" t="s">
        <v>1709</v>
      </c>
      <c r="D382" s="1770" t="s">
        <v>1889</v>
      </c>
      <c r="E382" s="1952">
        <v>7000</v>
      </c>
      <c r="F382" s="1771" t="s">
        <v>2654</v>
      </c>
      <c r="G382" s="1770" t="s">
        <v>2655</v>
      </c>
      <c r="H382" s="1770" t="s">
        <v>1756</v>
      </c>
      <c r="I382" s="1770" t="s">
        <v>1911</v>
      </c>
      <c r="J382" s="1771" t="s">
        <v>1715</v>
      </c>
      <c r="K382" s="1771">
        <v>6</v>
      </c>
      <c r="L382" s="1772">
        <v>12</v>
      </c>
      <c r="M382" s="1773">
        <f t="shared" si="10"/>
        <v>84000</v>
      </c>
      <c r="N382" s="1771">
        <v>4</v>
      </c>
      <c r="O382" s="1772">
        <v>6</v>
      </c>
      <c r="P382" s="1773">
        <f t="shared" si="11"/>
        <v>42000</v>
      </c>
      <c r="Q382" s="1774"/>
      <c r="R382" s="1774"/>
      <c r="S382" s="1774"/>
      <c r="T382" s="1774"/>
      <c r="U382" s="1774"/>
      <c r="V382" s="1774"/>
      <c r="W382" s="1774"/>
      <c r="X382" s="1774"/>
      <c r="Y382" s="1774"/>
      <c r="Z382" s="1774"/>
      <c r="AA382" s="1774"/>
      <c r="AB382" s="1774"/>
      <c r="AC382" s="1774"/>
      <c r="AD382" s="1856"/>
      <c r="AE382" s="1857"/>
      <c r="AF382" s="1858"/>
      <c r="AG382" s="1858"/>
      <c r="AH382" s="1858"/>
      <c r="AI382" s="1859"/>
      <c r="AJ382" s="1859"/>
      <c r="AK382" s="1859"/>
      <c r="AL382" s="1859"/>
      <c r="AM382" s="1858"/>
      <c r="AN382" s="1858"/>
      <c r="AO382" s="1858"/>
      <c r="AP382" s="1858"/>
      <c r="AQ382" s="1859"/>
      <c r="AR382" s="1859"/>
      <c r="AS382" s="1859"/>
      <c r="AT382" s="1859"/>
    </row>
    <row r="383" spans="1:46" s="1775" customFormat="1" ht="12" customHeight="1" x14ac:dyDescent="0.2">
      <c r="A383" s="1770" t="s">
        <v>459</v>
      </c>
      <c r="B383" s="1770" t="s">
        <v>1708</v>
      </c>
      <c r="C383" s="541" t="s">
        <v>1709</v>
      </c>
      <c r="D383" s="1770" t="s">
        <v>2656</v>
      </c>
      <c r="E383" s="1952">
        <v>6000</v>
      </c>
      <c r="F383" s="1771" t="s">
        <v>2657</v>
      </c>
      <c r="G383" s="1770" t="s">
        <v>2658</v>
      </c>
      <c r="H383" s="1770" t="s">
        <v>1773</v>
      </c>
      <c r="I383" s="1770" t="s">
        <v>1714</v>
      </c>
      <c r="J383" s="1771" t="s">
        <v>1715</v>
      </c>
      <c r="K383" s="1771">
        <v>1</v>
      </c>
      <c r="L383" s="1772">
        <v>3</v>
      </c>
      <c r="M383" s="1773">
        <f t="shared" si="10"/>
        <v>18000</v>
      </c>
      <c r="N383" s="1771">
        <v>2</v>
      </c>
      <c r="O383" s="1772">
        <v>6</v>
      </c>
      <c r="P383" s="1773">
        <f t="shared" si="11"/>
        <v>36000</v>
      </c>
      <c r="Q383" s="1774"/>
      <c r="R383" s="1774"/>
      <c r="S383" s="1774"/>
      <c r="T383" s="1774"/>
      <c r="U383" s="1774"/>
      <c r="V383" s="1774"/>
      <c r="W383" s="1774"/>
      <c r="X383" s="1774"/>
      <c r="Y383" s="1774"/>
      <c r="Z383" s="1774"/>
      <c r="AA383" s="1774"/>
      <c r="AB383" s="1774"/>
      <c r="AC383" s="1774"/>
      <c r="AD383" s="1856"/>
      <c r="AE383" s="1857"/>
      <c r="AF383" s="1858"/>
      <c r="AG383" s="1858"/>
      <c r="AH383" s="1858"/>
      <c r="AI383" s="1859"/>
      <c r="AJ383" s="1859"/>
      <c r="AK383" s="1859"/>
      <c r="AL383" s="1859"/>
      <c r="AM383" s="1858"/>
      <c r="AN383" s="1858"/>
      <c r="AO383" s="1858"/>
      <c r="AP383" s="1858"/>
      <c r="AQ383" s="1859"/>
      <c r="AR383" s="1859"/>
      <c r="AS383" s="1859"/>
      <c r="AT383" s="1859"/>
    </row>
    <row r="384" spans="1:46" s="1775" customFormat="1" ht="12" customHeight="1" x14ac:dyDescent="0.2">
      <c r="A384" s="1770" t="s">
        <v>459</v>
      </c>
      <c r="B384" s="1770" t="s">
        <v>1708</v>
      </c>
      <c r="C384" s="541" t="s">
        <v>1709</v>
      </c>
      <c r="D384" s="1770" t="s">
        <v>2659</v>
      </c>
      <c r="E384" s="1952">
        <v>5000</v>
      </c>
      <c r="F384" s="1771" t="s">
        <v>2660</v>
      </c>
      <c r="G384" s="1770" t="s">
        <v>2661</v>
      </c>
      <c r="H384" s="1770" t="s">
        <v>1817</v>
      </c>
      <c r="I384" s="1770" t="s">
        <v>1744</v>
      </c>
      <c r="J384" s="1771" t="s">
        <v>1829</v>
      </c>
      <c r="K384" s="1771">
        <v>1</v>
      </c>
      <c r="L384" s="1772">
        <v>3</v>
      </c>
      <c r="M384" s="1773">
        <f t="shared" si="10"/>
        <v>15000</v>
      </c>
      <c r="N384" s="1771">
        <v>2</v>
      </c>
      <c r="O384" s="1772">
        <v>6</v>
      </c>
      <c r="P384" s="1773">
        <f t="shared" si="11"/>
        <v>30000</v>
      </c>
      <c r="Q384" s="1774"/>
      <c r="R384" s="1774"/>
      <c r="S384" s="1774"/>
      <c r="T384" s="1774"/>
      <c r="U384" s="1774"/>
      <c r="V384" s="1774"/>
      <c r="W384" s="1774"/>
      <c r="X384" s="1774"/>
      <c r="Y384" s="1774"/>
      <c r="Z384" s="1774"/>
      <c r="AA384" s="1774"/>
      <c r="AB384" s="1774"/>
      <c r="AC384" s="1774"/>
      <c r="AD384" s="1856"/>
      <c r="AE384" s="1857"/>
      <c r="AF384" s="1858"/>
      <c r="AG384" s="1858"/>
      <c r="AH384" s="1858"/>
      <c r="AI384" s="1859"/>
      <c r="AJ384" s="1859"/>
      <c r="AK384" s="1859"/>
      <c r="AL384" s="1859"/>
      <c r="AM384" s="1858"/>
      <c r="AN384" s="1858"/>
      <c r="AO384" s="1858"/>
      <c r="AP384" s="1858"/>
      <c r="AQ384" s="1859"/>
      <c r="AR384" s="1859"/>
      <c r="AS384" s="1859"/>
      <c r="AT384" s="1859"/>
    </row>
    <row r="385" spans="1:46" s="1775" customFormat="1" ht="12" customHeight="1" x14ac:dyDescent="0.2">
      <c r="A385" s="1770" t="s">
        <v>459</v>
      </c>
      <c r="B385" s="1770" t="s">
        <v>1708</v>
      </c>
      <c r="C385" s="541" t="s">
        <v>1709</v>
      </c>
      <c r="D385" s="1770" t="s">
        <v>2662</v>
      </c>
      <c r="E385" s="1952">
        <v>3000</v>
      </c>
      <c r="F385" s="1771" t="s">
        <v>2660</v>
      </c>
      <c r="G385" s="1770" t="s">
        <v>2661</v>
      </c>
      <c r="H385" s="1770" t="s">
        <v>1817</v>
      </c>
      <c r="I385" s="1770" t="s">
        <v>1744</v>
      </c>
      <c r="J385" s="1771" t="s">
        <v>1829</v>
      </c>
      <c r="K385" s="1771">
        <v>4</v>
      </c>
      <c r="L385" s="1772">
        <v>10</v>
      </c>
      <c r="M385" s="1773">
        <f t="shared" si="10"/>
        <v>30000</v>
      </c>
      <c r="N385" s="1771">
        <v>0</v>
      </c>
      <c r="O385" s="1772">
        <v>0</v>
      </c>
      <c r="P385" s="1773">
        <f t="shared" si="11"/>
        <v>0</v>
      </c>
      <c r="Q385" s="1774"/>
      <c r="R385" s="1774"/>
      <c r="S385" s="1774"/>
      <c r="T385" s="1774"/>
      <c r="U385" s="1774"/>
      <c r="V385" s="1774"/>
      <c r="W385" s="1774"/>
      <c r="X385" s="1774"/>
      <c r="Y385" s="1774"/>
      <c r="Z385" s="1774"/>
      <c r="AA385" s="1774"/>
      <c r="AB385" s="1774"/>
      <c r="AC385" s="1774"/>
      <c r="AD385" s="1856"/>
      <c r="AE385" s="1857"/>
      <c r="AF385" s="1858"/>
      <c r="AG385" s="1858"/>
      <c r="AH385" s="1858"/>
      <c r="AI385" s="1859"/>
      <c r="AJ385" s="1859"/>
      <c r="AK385" s="1859"/>
      <c r="AL385" s="1859"/>
      <c r="AM385" s="1858"/>
      <c r="AN385" s="1858"/>
      <c r="AO385" s="1858"/>
      <c r="AP385" s="1858"/>
      <c r="AQ385" s="1859"/>
      <c r="AR385" s="1859"/>
      <c r="AS385" s="1859"/>
      <c r="AT385" s="1859"/>
    </row>
    <row r="386" spans="1:46" s="1775" customFormat="1" ht="12" customHeight="1" x14ac:dyDescent="0.2">
      <c r="A386" s="1770" t="s">
        <v>459</v>
      </c>
      <c r="B386" s="1770" t="s">
        <v>1708</v>
      </c>
      <c r="C386" s="541" t="s">
        <v>1709</v>
      </c>
      <c r="D386" s="1770" t="s">
        <v>2663</v>
      </c>
      <c r="E386" s="1952">
        <v>7000</v>
      </c>
      <c r="F386" s="1771" t="s">
        <v>2664</v>
      </c>
      <c r="G386" s="1770" t="s">
        <v>2665</v>
      </c>
      <c r="H386" s="1770"/>
      <c r="I386" s="1770"/>
      <c r="J386" s="1771"/>
      <c r="K386" s="1771">
        <v>6</v>
      </c>
      <c r="L386" s="1772">
        <v>12</v>
      </c>
      <c r="M386" s="1773">
        <f t="shared" si="10"/>
        <v>84000</v>
      </c>
      <c r="N386" s="1771">
        <v>0</v>
      </c>
      <c r="O386" s="1772">
        <v>0</v>
      </c>
      <c r="P386" s="1773">
        <f t="shared" si="11"/>
        <v>0</v>
      </c>
      <c r="Q386" s="1774"/>
      <c r="R386" s="1774"/>
      <c r="S386" s="1774"/>
      <c r="T386" s="1774"/>
      <c r="U386" s="1774"/>
      <c r="V386" s="1774"/>
      <c r="W386" s="1774"/>
      <c r="X386" s="1774"/>
      <c r="Y386" s="1774"/>
      <c r="Z386" s="1774"/>
      <c r="AA386" s="1774"/>
      <c r="AB386" s="1774"/>
      <c r="AC386" s="1774"/>
      <c r="AD386" s="1856"/>
      <c r="AE386" s="1857"/>
      <c r="AF386" s="1858"/>
      <c r="AG386" s="1858"/>
      <c r="AH386" s="1858"/>
      <c r="AI386" s="1859"/>
      <c r="AJ386" s="1859"/>
      <c r="AK386" s="1859"/>
      <c r="AL386" s="1859"/>
      <c r="AM386" s="1858"/>
      <c r="AN386" s="1858"/>
      <c r="AO386" s="1858"/>
      <c r="AP386" s="1858"/>
      <c r="AQ386" s="1859"/>
      <c r="AR386" s="1859"/>
      <c r="AS386" s="1859"/>
      <c r="AT386" s="1859"/>
    </row>
    <row r="387" spans="1:46" s="1775" customFormat="1" ht="12" customHeight="1" x14ac:dyDescent="0.2">
      <c r="A387" s="1770" t="s">
        <v>459</v>
      </c>
      <c r="B387" s="1770" t="s">
        <v>1708</v>
      </c>
      <c r="C387" s="541" t="s">
        <v>1709</v>
      </c>
      <c r="D387" s="1770" t="s">
        <v>2666</v>
      </c>
      <c r="E387" s="1952">
        <v>7000</v>
      </c>
      <c r="F387" s="1771" t="s">
        <v>2667</v>
      </c>
      <c r="G387" s="1770" t="s">
        <v>2668</v>
      </c>
      <c r="H387" s="1770"/>
      <c r="I387" s="1770"/>
      <c r="J387" s="1771"/>
      <c r="K387" s="1771">
        <v>5</v>
      </c>
      <c r="L387" s="1772">
        <v>12</v>
      </c>
      <c r="M387" s="1773">
        <f t="shared" si="10"/>
        <v>84000</v>
      </c>
      <c r="N387" s="1771">
        <v>2</v>
      </c>
      <c r="O387" s="1772">
        <v>6</v>
      </c>
      <c r="P387" s="1773">
        <f t="shared" si="11"/>
        <v>42000</v>
      </c>
      <c r="Q387" s="1774"/>
      <c r="R387" s="1774"/>
      <c r="S387" s="1774"/>
      <c r="T387" s="1774"/>
      <c r="U387" s="1774"/>
      <c r="V387" s="1774"/>
      <c r="W387" s="1774"/>
      <c r="X387" s="1774"/>
      <c r="Y387" s="1774"/>
      <c r="Z387" s="1774"/>
      <c r="AA387" s="1774"/>
      <c r="AB387" s="1774"/>
      <c r="AC387" s="1774"/>
      <c r="AD387" s="1856"/>
      <c r="AE387" s="1857"/>
      <c r="AF387" s="1858"/>
      <c r="AG387" s="1858"/>
      <c r="AH387" s="1858"/>
      <c r="AI387" s="1859"/>
      <c r="AJ387" s="1859"/>
      <c r="AK387" s="1859"/>
      <c r="AL387" s="1859"/>
      <c r="AM387" s="1858"/>
      <c r="AN387" s="1858"/>
      <c r="AO387" s="1858"/>
      <c r="AP387" s="1858"/>
      <c r="AQ387" s="1859"/>
      <c r="AR387" s="1859"/>
      <c r="AS387" s="1859"/>
      <c r="AT387" s="1859"/>
    </row>
    <row r="388" spans="1:46" s="1775" customFormat="1" ht="12" customHeight="1" x14ac:dyDescent="0.2">
      <c r="A388" s="1770" t="s">
        <v>459</v>
      </c>
      <c r="B388" s="1770" t="s">
        <v>1708</v>
      </c>
      <c r="C388" s="541" t="s">
        <v>1709</v>
      </c>
      <c r="D388" s="1770" t="s">
        <v>2029</v>
      </c>
      <c r="E388" s="1952">
        <v>11000</v>
      </c>
      <c r="F388" s="1771" t="s">
        <v>2669</v>
      </c>
      <c r="G388" s="1770" t="s">
        <v>2670</v>
      </c>
      <c r="H388" s="1770"/>
      <c r="I388" s="1770"/>
      <c r="J388" s="1771"/>
      <c r="K388" s="1771">
        <v>3</v>
      </c>
      <c r="L388" s="1772">
        <v>4</v>
      </c>
      <c r="M388" s="1773">
        <f t="shared" si="10"/>
        <v>44000</v>
      </c>
      <c r="N388" s="1771">
        <v>0</v>
      </c>
      <c r="O388" s="1772">
        <v>0</v>
      </c>
      <c r="P388" s="1773">
        <f t="shared" si="11"/>
        <v>0</v>
      </c>
      <c r="Q388" s="1774"/>
      <c r="R388" s="1774"/>
      <c r="S388" s="1774"/>
      <c r="T388" s="1774"/>
      <c r="U388" s="1774"/>
      <c r="V388" s="1774"/>
      <c r="W388" s="1774"/>
      <c r="X388" s="1774"/>
      <c r="Y388" s="1774"/>
      <c r="Z388" s="1774"/>
      <c r="AA388" s="1774"/>
      <c r="AB388" s="1774"/>
      <c r="AC388" s="1774"/>
      <c r="AD388" s="1856"/>
      <c r="AE388" s="1857"/>
      <c r="AF388" s="1858"/>
      <c r="AG388" s="1858"/>
      <c r="AH388" s="1858"/>
      <c r="AI388" s="1859"/>
      <c r="AJ388" s="1859"/>
      <c r="AK388" s="1859"/>
      <c r="AL388" s="1859"/>
      <c r="AM388" s="1858"/>
      <c r="AN388" s="1858"/>
      <c r="AO388" s="1858"/>
      <c r="AP388" s="1858"/>
      <c r="AQ388" s="1859"/>
      <c r="AR388" s="1859"/>
      <c r="AS388" s="1859"/>
      <c r="AT388" s="1859"/>
    </row>
    <row r="389" spans="1:46" s="1775" customFormat="1" ht="12" customHeight="1" x14ac:dyDescent="0.2">
      <c r="A389" s="1770" t="s">
        <v>459</v>
      </c>
      <c r="B389" s="1770" t="s">
        <v>1708</v>
      </c>
      <c r="C389" s="541" t="s">
        <v>1709</v>
      </c>
      <c r="D389" s="1770" t="s">
        <v>1753</v>
      </c>
      <c r="E389" s="1952">
        <v>5000</v>
      </c>
      <c r="F389" s="1771" t="s">
        <v>2671</v>
      </c>
      <c r="G389" s="1770" t="s">
        <v>2672</v>
      </c>
      <c r="H389" s="1770" t="s">
        <v>1713</v>
      </c>
      <c r="I389" s="1770" t="s">
        <v>1714</v>
      </c>
      <c r="J389" s="1771" t="s">
        <v>1715</v>
      </c>
      <c r="K389" s="1771">
        <v>5</v>
      </c>
      <c r="L389" s="1772">
        <v>12</v>
      </c>
      <c r="M389" s="1773">
        <f t="shared" si="10"/>
        <v>60000</v>
      </c>
      <c r="N389" s="1771">
        <v>2</v>
      </c>
      <c r="O389" s="1772">
        <v>6</v>
      </c>
      <c r="P389" s="1773">
        <f t="shared" si="11"/>
        <v>30000</v>
      </c>
      <c r="Q389" s="1774"/>
      <c r="R389" s="1774"/>
      <c r="S389" s="1774"/>
      <c r="T389" s="1774"/>
      <c r="U389" s="1774"/>
      <c r="V389" s="1774"/>
      <c r="W389" s="1774"/>
      <c r="X389" s="1774"/>
      <c r="Y389" s="1774"/>
      <c r="Z389" s="1774"/>
      <c r="AA389" s="1774"/>
      <c r="AB389" s="1774"/>
      <c r="AC389" s="1774"/>
      <c r="AD389" s="1856"/>
      <c r="AE389" s="1857"/>
      <c r="AF389" s="1858"/>
      <c r="AG389" s="1858"/>
      <c r="AH389" s="1858"/>
      <c r="AI389" s="1859"/>
      <c r="AJ389" s="1859"/>
      <c r="AK389" s="1859"/>
      <c r="AL389" s="1859"/>
      <c r="AM389" s="1858"/>
      <c r="AN389" s="1858"/>
      <c r="AO389" s="1858"/>
      <c r="AP389" s="1858"/>
      <c r="AQ389" s="1859"/>
      <c r="AR389" s="1859"/>
      <c r="AS389" s="1859"/>
      <c r="AT389" s="1859"/>
    </row>
    <row r="390" spans="1:46" s="1775" customFormat="1" ht="12" customHeight="1" x14ac:dyDescent="0.2">
      <c r="A390" s="1770" t="s">
        <v>459</v>
      </c>
      <c r="B390" s="1770" t="s">
        <v>1708</v>
      </c>
      <c r="C390" s="541" t="s">
        <v>1709</v>
      </c>
      <c r="D390" s="1770" t="s">
        <v>2673</v>
      </c>
      <c r="E390" s="1952">
        <v>7000</v>
      </c>
      <c r="F390" s="1771" t="s">
        <v>2674</v>
      </c>
      <c r="G390" s="1770" t="s">
        <v>2675</v>
      </c>
      <c r="H390" s="1770"/>
      <c r="I390" s="1770"/>
      <c r="J390" s="1771"/>
      <c r="K390" s="1771">
        <v>0</v>
      </c>
      <c r="L390" s="1772">
        <v>0</v>
      </c>
      <c r="M390" s="1773">
        <f t="shared" ref="M390:M453" si="12">E390*L390</f>
        <v>0</v>
      </c>
      <c r="N390" s="1771">
        <v>2</v>
      </c>
      <c r="O390" s="1772">
        <v>5</v>
      </c>
      <c r="P390" s="1773">
        <f t="shared" ref="P390:P453" si="13">E390*O390</f>
        <v>35000</v>
      </c>
      <c r="Q390" s="1774"/>
      <c r="R390" s="1774"/>
      <c r="S390" s="1774"/>
      <c r="T390" s="1774"/>
      <c r="U390" s="1774"/>
      <c r="V390" s="1774"/>
      <c r="W390" s="1774"/>
      <c r="X390" s="1774"/>
      <c r="Y390" s="1774"/>
      <c r="Z390" s="1774"/>
      <c r="AA390" s="1774"/>
      <c r="AB390" s="1774"/>
      <c r="AC390" s="1774"/>
      <c r="AD390" s="1856"/>
      <c r="AE390" s="1857"/>
      <c r="AF390" s="1858"/>
      <c r="AG390" s="1858"/>
      <c r="AH390" s="1858"/>
      <c r="AI390" s="1859"/>
      <c r="AJ390" s="1859"/>
      <c r="AK390" s="1859"/>
      <c r="AL390" s="1859"/>
      <c r="AM390" s="1858"/>
      <c r="AN390" s="1858"/>
      <c r="AO390" s="1858"/>
      <c r="AP390" s="1858"/>
      <c r="AQ390" s="1859"/>
      <c r="AR390" s="1859"/>
      <c r="AS390" s="1859"/>
      <c r="AT390" s="1859"/>
    </row>
    <row r="391" spans="1:46" s="1775" customFormat="1" ht="12" customHeight="1" x14ac:dyDescent="0.2">
      <c r="A391" s="1770" t="s">
        <v>459</v>
      </c>
      <c r="B391" s="1770" t="s">
        <v>1708</v>
      </c>
      <c r="C391" s="541" t="s">
        <v>1709</v>
      </c>
      <c r="D391" s="1770" t="s">
        <v>1753</v>
      </c>
      <c r="E391" s="1952">
        <v>6000</v>
      </c>
      <c r="F391" s="1771" t="s">
        <v>2676</v>
      </c>
      <c r="G391" s="1770" t="s">
        <v>2677</v>
      </c>
      <c r="H391" s="1770" t="s">
        <v>1713</v>
      </c>
      <c r="I391" s="1770" t="s">
        <v>1714</v>
      </c>
      <c r="J391" s="1771" t="s">
        <v>1715</v>
      </c>
      <c r="K391" s="1771">
        <v>4</v>
      </c>
      <c r="L391" s="1772">
        <v>12</v>
      </c>
      <c r="M391" s="1773">
        <f t="shared" si="12"/>
        <v>72000</v>
      </c>
      <c r="N391" s="1771">
        <v>2</v>
      </c>
      <c r="O391" s="1772">
        <v>6</v>
      </c>
      <c r="P391" s="1773">
        <f t="shared" si="13"/>
        <v>36000</v>
      </c>
      <c r="Q391" s="1774"/>
      <c r="R391" s="1774"/>
      <c r="S391" s="1774"/>
      <c r="T391" s="1774"/>
      <c r="U391" s="1774"/>
      <c r="V391" s="1774"/>
      <c r="W391" s="1774"/>
      <c r="X391" s="1774"/>
      <c r="Y391" s="1774"/>
      <c r="Z391" s="1774"/>
      <c r="AA391" s="1774"/>
      <c r="AB391" s="1774"/>
      <c r="AC391" s="1774"/>
      <c r="AD391" s="1856"/>
      <c r="AE391" s="1857"/>
      <c r="AF391" s="1858"/>
      <c r="AG391" s="1858"/>
      <c r="AH391" s="1858"/>
      <c r="AI391" s="1859"/>
      <c r="AJ391" s="1859"/>
      <c r="AK391" s="1859"/>
      <c r="AL391" s="1859"/>
      <c r="AM391" s="1858"/>
      <c r="AN391" s="1858"/>
      <c r="AO391" s="1858"/>
      <c r="AP391" s="1858"/>
      <c r="AQ391" s="1859"/>
      <c r="AR391" s="1859"/>
      <c r="AS391" s="1859"/>
      <c r="AT391" s="1859"/>
    </row>
    <row r="392" spans="1:46" s="1775" customFormat="1" ht="12" customHeight="1" x14ac:dyDescent="0.2">
      <c r="A392" s="1770" t="s">
        <v>459</v>
      </c>
      <c r="B392" s="1770" t="s">
        <v>1708</v>
      </c>
      <c r="C392" s="541" t="s">
        <v>1709</v>
      </c>
      <c r="D392" s="1770" t="s">
        <v>2678</v>
      </c>
      <c r="E392" s="1952">
        <v>7000</v>
      </c>
      <c r="F392" s="1771" t="s">
        <v>2679</v>
      </c>
      <c r="G392" s="1770" t="s">
        <v>2680</v>
      </c>
      <c r="H392" s="1770" t="s">
        <v>1800</v>
      </c>
      <c r="I392" s="1770" t="s">
        <v>1714</v>
      </c>
      <c r="J392" s="1771" t="s">
        <v>1715</v>
      </c>
      <c r="K392" s="1771">
        <v>1</v>
      </c>
      <c r="L392" s="1772">
        <v>2</v>
      </c>
      <c r="M392" s="1773">
        <f t="shared" si="12"/>
        <v>14000</v>
      </c>
      <c r="N392" s="1771">
        <v>2</v>
      </c>
      <c r="O392" s="1772">
        <v>6</v>
      </c>
      <c r="P392" s="1773">
        <f t="shared" si="13"/>
        <v>42000</v>
      </c>
      <c r="Q392" s="1774"/>
      <c r="R392" s="1774"/>
      <c r="S392" s="1774"/>
      <c r="T392" s="1774"/>
      <c r="U392" s="1774"/>
      <c r="V392" s="1774"/>
      <c r="W392" s="1774"/>
      <c r="X392" s="1774"/>
      <c r="Y392" s="1774"/>
      <c r="Z392" s="1774"/>
      <c r="AA392" s="1774"/>
      <c r="AB392" s="1774"/>
      <c r="AC392" s="1774"/>
      <c r="AD392" s="1856"/>
      <c r="AE392" s="1857"/>
      <c r="AF392" s="1858"/>
      <c r="AG392" s="1858"/>
      <c r="AH392" s="1858"/>
      <c r="AI392" s="1859"/>
      <c r="AJ392" s="1859"/>
      <c r="AK392" s="1859"/>
      <c r="AL392" s="1859"/>
      <c r="AM392" s="1858"/>
      <c r="AN392" s="1858"/>
      <c r="AO392" s="1858"/>
      <c r="AP392" s="1858"/>
      <c r="AQ392" s="1859"/>
      <c r="AR392" s="1859"/>
      <c r="AS392" s="1859"/>
      <c r="AT392" s="1859"/>
    </row>
    <row r="393" spans="1:46" s="1775" customFormat="1" ht="12" customHeight="1" x14ac:dyDescent="0.2">
      <c r="A393" s="1770" t="s">
        <v>459</v>
      </c>
      <c r="B393" s="1770" t="s">
        <v>1708</v>
      </c>
      <c r="C393" s="541" t="s">
        <v>1709</v>
      </c>
      <c r="D393" s="1770" t="s">
        <v>1745</v>
      </c>
      <c r="E393" s="1952">
        <v>5500</v>
      </c>
      <c r="F393" s="1771" t="s">
        <v>2681</v>
      </c>
      <c r="G393" s="1770" t="s">
        <v>2682</v>
      </c>
      <c r="H393" s="1770" t="s">
        <v>1713</v>
      </c>
      <c r="I393" s="1770" t="s">
        <v>2683</v>
      </c>
      <c r="J393" s="1771" t="s">
        <v>1813</v>
      </c>
      <c r="K393" s="1771">
        <v>4</v>
      </c>
      <c r="L393" s="1772">
        <v>12</v>
      </c>
      <c r="M393" s="1773">
        <f t="shared" si="12"/>
        <v>66000</v>
      </c>
      <c r="N393" s="1771">
        <v>2</v>
      </c>
      <c r="O393" s="1772">
        <v>6</v>
      </c>
      <c r="P393" s="1773">
        <f t="shared" si="13"/>
        <v>33000</v>
      </c>
      <c r="Q393" s="1774"/>
      <c r="R393" s="1774"/>
      <c r="S393" s="1774"/>
      <c r="T393" s="1774"/>
      <c r="U393" s="1774"/>
      <c r="V393" s="1774"/>
      <c r="W393" s="1774"/>
      <c r="X393" s="1774"/>
      <c r="Y393" s="1774"/>
      <c r="Z393" s="1774"/>
      <c r="AA393" s="1774"/>
      <c r="AB393" s="1774"/>
      <c r="AC393" s="1774"/>
      <c r="AD393" s="1856"/>
      <c r="AE393" s="1857"/>
      <c r="AF393" s="1858"/>
      <c r="AG393" s="1858"/>
      <c r="AH393" s="1858"/>
      <c r="AI393" s="1859"/>
      <c r="AJ393" s="1859"/>
      <c r="AK393" s="1859"/>
      <c r="AL393" s="1859"/>
      <c r="AM393" s="1858"/>
      <c r="AN393" s="1858"/>
      <c r="AO393" s="1858"/>
      <c r="AP393" s="1858"/>
      <c r="AQ393" s="1859"/>
      <c r="AR393" s="1859"/>
      <c r="AS393" s="1859"/>
      <c r="AT393" s="1859"/>
    </row>
    <row r="394" spans="1:46" s="1775" customFormat="1" ht="12" customHeight="1" x14ac:dyDescent="0.2">
      <c r="A394" s="1770" t="s">
        <v>459</v>
      </c>
      <c r="B394" s="1770" t="s">
        <v>1708</v>
      </c>
      <c r="C394" s="541" t="s">
        <v>1709</v>
      </c>
      <c r="D394" s="1770" t="s">
        <v>2029</v>
      </c>
      <c r="E394" s="1952">
        <v>11000</v>
      </c>
      <c r="F394" s="1771" t="s">
        <v>2684</v>
      </c>
      <c r="G394" s="1770" t="s">
        <v>2685</v>
      </c>
      <c r="H394" s="1770"/>
      <c r="I394" s="1770"/>
      <c r="J394" s="1771"/>
      <c r="K394" s="1771">
        <v>3</v>
      </c>
      <c r="L394" s="1772">
        <v>9</v>
      </c>
      <c r="M394" s="1773">
        <f t="shared" si="12"/>
        <v>99000</v>
      </c>
      <c r="N394" s="1771">
        <v>0</v>
      </c>
      <c r="O394" s="1772">
        <v>0</v>
      </c>
      <c r="P394" s="1773">
        <f t="shared" si="13"/>
        <v>0</v>
      </c>
      <c r="Q394" s="1774"/>
      <c r="R394" s="1774"/>
      <c r="S394" s="1774"/>
      <c r="T394" s="1774"/>
      <c r="U394" s="1774"/>
      <c r="V394" s="1774"/>
      <c r="W394" s="1774"/>
      <c r="X394" s="1774"/>
      <c r="Y394" s="1774"/>
      <c r="Z394" s="1774"/>
      <c r="AA394" s="1774"/>
      <c r="AB394" s="1774"/>
      <c r="AC394" s="1774"/>
      <c r="AD394" s="1856"/>
      <c r="AE394" s="1857"/>
      <c r="AF394" s="1858"/>
      <c r="AG394" s="1858"/>
      <c r="AH394" s="1858"/>
      <c r="AI394" s="1859"/>
      <c r="AJ394" s="1859"/>
      <c r="AK394" s="1859"/>
      <c r="AL394" s="1859"/>
      <c r="AM394" s="1858"/>
      <c r="AN394" s="1858"/>
      <c r="AO394" s="1858"/>
      <c r="AP394" s="1858"/>
      <c r="AQ394" s="1859"/>
      <c r="AR394" s="1859"/>
      <c r="AS394" s="1859"/>
      <c r="AT394" s="1859"/>
    </row>
    <row r="395" spans="1:46" s="1775" customFormat="1" ht="12" customHeight="1" x14ac:dyDescent="0.2">
      <c r="A395" s="1770" t="s">
        <v>459</v>
      </c>
      <c r="B395" s="1770" t="s">
        <v>1708</v>
      </c>
      <c r="C395" s="541" t="s">
        <v>1709</v>
      </c>
      <c r="D395" s="1770" t="s">
        <v>2686</v>
      </c>
      <c r="E395" s="1952">
        <v>10000</v>
      </c>
      <c r="F395" s="1771" t="s">
        <v>2687</v>
      </c>
      <c r="G395" s="1770" t="s">
        <v>2688</v>
      </c>
      <c r="H395" s="1770" t="s">
        <v>2119</v>
      </c>
      <c r="I395" s="1770" t="s">
        <v>1714</v>
      </c>
      <c r="J395" s="1771" t="s">
        <v>1715</v>
      </c>
      <c r="K395" s="1771">
        <v>0</v>
      </c>
      <c r="L395" s="1772">
        <v>0</v>
      </c>
      <c r="M395" s="1773">
        <f t="shared" si="12"/>
        <v>0</v>
      </c>
      <c r="N395" s="1771">
        <v>2</v>
      </c>
      <c r="O395" s="1772">
        <v>5</v>
      </c>
      <c r="P395" s="1773">
        <f t="shared" si="13"/>
        <v>50000</v>
      </c>
      <c r="Q395" s="1774"/>
      <c r="R395" s="1774"/>
      <c r="S395" s="1774"/>
      <c r="T395" s="1774"/>
      <c r="U395" s="1774"/>
      <c r="V395" s="1774"/>
      <c r="W395" s="1774"/>
      <c r="X395" s="1774"/>
      <c r="Y395" s="1774"/>
      <c r="Z395" s="1774"/>
      <c r="AA395" s="1774"/>
      <c r="AB395" s="1774"/>
      <c r="AC395" s="1774"/>
      <c r="AD395" s="1856"/>
      <c r="AE395" s="1857"/>
      <c r="AF395" s="1858"/>
      <c r="AG395" s="1858"/>
      <c r="AH395" s="1858"/>
      <c r="AI395" s="1859"/>
      <c r="AJ395" s="1859"/>
      <c r="AK395" s="1859"/>
      <c r="AL395" s="1859"/>
      <c r="AM395" s="1858"/>
      <c r="AN395" s="1858"/>
      <c r="AO395" s="1858"/>
      <c r="AP395" s="1858"/>
      <c r="AQ395" s="1859"/>
      <c r="AR395" s="1859"/>
      <c r="AS395" s="1859"/>
      <c r="AT395" s="1859"/>
    </row>
    <row r="396" spans="1:46" s="1775" customFormat="1" ht="12" customHeight="1" x14ac:dyDescent="0.2">
      <c r="A396" s="1770" t="s">
        <v>459</v>
      </c>
      <c r="B396" s="1770" t="s">
        <v>1708</v>
      </c>
      <c r="C396" s="541" t="s">
        <v>1709</v>
      </c>
      <c r="D396" s="1770" t="s">
        <v>1836</v>
      </c>
      <c r="E396" s="1952">
        <v>3500</v>
      </c>
      <c r="F396" s="1771" t="s">
        <v>2689</v>
      </c>
      <c r="G396" s="1770" t="s">
        <v>2690</v>
      </c>
      <c r="H396" s="1770"/>
      <c r="I396" s="1770"/>
      <c r="J396" s="1771"/>
      <c r="K396" s="1771">
        <v>1</v>
      </c>
      <c r="L396" s="1772">
        <v>1</v>
      </c>
      <c r="M396" s="1773">
        <f t="shared" si="12"/>
        <v>3500</v>
      </c>
      <c r="N396" s="1771">
        <v>0</v>
      </c>
      <c r="O396" s="1772">
        <v>0</v>
      </c>
      <c r="P396" s="1773">
        <f t="shared" si="13"/>
        <v>0</v>
      </c>
      <c r="Q396" s="1774"/>
      <c r="R396" s="1774"/>
      <c r="S396" s="1774"/>
      <c r="T396" s="1774"/>
      <c r="U396" s="1774"/>
      <c r="V396" s="1774"/>
      <c r="W396" s="1774"/>
      <c r="X396" s="1774"/>
      <c r="Y396" s="1774"/>
      <c r="Z396" s="1774"/>
      <c r="AA396" s="1774"/>
      <c r="AB396" s="1774"/>
      <c r="AC396" s="1774"/>
      <c r="AD396" s="1856"/>
      <c r="AE396" s="1857"/>
      <c r="AF396" s="1858"/>
      <c r="AG396" s="1858"/>
      <c r="AH396" s="1858"/>
      <c r="AI396" s="1859"/>
      <c r="AJ396" s="1859"/>
      <c r="AK396" s="1859"/>
      <c r="AL396" s="1859"/>
      <c r="AM396" s="1858"/>
      <c r="AN396" s="1858"/>
      <c r="AO396" s="1858"/>
      <c r="AP396" s="1858"/>
      <c r="AQ396" s="1859"/>
      <c r="AR396" s="1859"/>
      <c r="AS396" s="1859"/>
      <c r="AT396" s="1859"/>
    </row>
    <row r="397" spans="1:46" s="1775" customFormat="1" ht="12" customHeight="1" x14ac:dyDescent="0.2">
      <c r="A397" s="1770" t="s">
        <v>459</v>
      </c>
      <c r="B397" s="1770" t="s">
        <v>1708</v>
      </c>
      <c r="C397" s="541" t="s">
        <v>1709</v>
      </c>
      <c r="D397" s="1770" t="s">
        <v>2691</v>
      </c>
      <c r="E397" s="1952">
        <v>10000</v>
      </c>
      <c r="F397" s="1771" t="s">
        <v>2692</v>
      </c>
      <c r="G397" s="1770" t="s">
        <v>2693</v>
      </c>
      <c r="H397" s="1770" t="s">
        <v>1800</v>
      </c>
      <c r="I397" s="1770" t="s">
        <v>1714</v>
      </c>
      <c r="J397" s="1771" t="s">
        <v>1715</v>
      </c>
      <c r="K397" s="1771">
        <v>1</v>
      </c>
      <c r="L397" s="1772">
        <v>3</v>
      </c>
      <c r="M397" s="1773">
        <f t="shared" si="12"/>
        <v>30000</v>
      </c>
      <c r="N397" s="1771">
        <v>3</v>
      </c>
      <c r="O397" s="1772">
        <v>6</v>
      </c>
      <c r="P397" s="1773">
        <f t="shared" si="13"/>
        <v>60000</v>
      </c>
      <c r="Q397" s="1774"/>
      <c r="R397" s="1774"/>
      <c r="S397" s="1774"/>
      <c r="T397" s="1774"/>
      <c r="U397" s="1774"/>
      <c r="V397" s="1774"/>
      <c r="W397" s="1774"/>
      <c r="X397" s="1774"/>
      <c r="Y397" s="1774"/>
      <c r="Z397" s="1774"/>
      <c r="AA397" s="1774"/>
      <c r="AB397" s="1774"/>
      <c r="AC397" s="1774"/>
      <c r="AD397" s="1856"/>
      <c r="AE397" s="1857"/>
      <c r="AF397" s="1858"/>
      <c r="AG397" s="1858"/>
      <c r="AH397" s="1858"/>
      <c r="AI397" s="1859"/>
      <c r="AJ397" s="1859"/>
      <c r="AK397" s="1859"/>
      <c r="AL397" s="1859"/>
      <c r="AM397" s="1858"/>
      <c r="AN397" s="1858"/>
      <c r="AO397" s="1858"/>
      <c r="AP397" s="1858"/>
      <c r="AQ397" s="1859"/>
      <c r="AR397" s="1859"/>
      <c r="AS397" s="1859"/>
      <c r="AT397" s="1859"/>
    </row>
    <row r="398" spans="1:46" s="1775" customFormat="1" ht="12" customHeight="1" x14ac:dyDescent="0.2">
      <c r="A398" s="1770" t="s">
        <v>459</v>
      </c>
      <c r="B398" s="1770" t="s">
        <v>1708</v>
      </c>
      <c r="C398" s="541" t="s">
        <v>1709</v>
      </c>
      <c r="D398" s="1770" t="s">
        <v>1999</v>
      </c>
      <c r="E398" s="1952">
        <v>4500</v>
      </c>
      <c r="F398" s="1771" t="s">
        <v>2694</v>
      </c>
      <c r="G398" s="1770" t="s">
        <v>2695</v>
      </c>
      <c r="H398" s="1770" t="s">
        <v>1713</v>
      </c>
      <c r="I398" s="1770" t="s">
        <v>1714</v>
      </c>
      <c r="J398" s="1771" t="s">
        <v>1715</v>
      </c>
      <c r="K398" s="1771">
        <v>8</v>
      </c>
      <c r="L398" s="1772">
        <v>12</v>
      </c>
      <c r="M398" s="1773">
        <f t="shared" si="12"/>
        <v>54000</v>
      </c>
      <c r="N398" s="1771">
        <v>5</v>
      </c>
      <c r="O398" s="1772">
        <v>6</v>
      </c>
      <c r="P398" s="1773">
        <f t="shared" si="13"/>
        <v>27000</v>
      </c>
      <c r="Q398" s="1774"/>
      <c r="R398" s="1774"/>
      <c r="S398" s="1774"/>
      <c r="T398" s="1774"/>
      <c r="U398" s="1774"/>
      <c r="V398" s="1774"/>
      <c r="W398" s="1774"/>
      <c r="X398" s="1774"/>
      <c r="Y398" s="1774"/>
      <c r="Z398" s="1774"/>
      <c r="AA398" s="1774"/>
      <c r="AB398" s="1774"/>
      <c r="AC398" s="1774"/>
      <c r="AD398" s="1856"/>
      <c r="AE398" s="1857"/>
      <c r="AF398" s="1858"/>
      <c r="AG398" s="1858"/>
      <c r="AH398" s="1858"/>
      <c r="AI398" s="1859"/>
      <c r="AJ398" s="1859"/>
      <c r="AK398" s="1859"/>
      <c r="AL398" s="1859"/>
      <c r="AM398" s="1858"/>
      <c r="AN398" s="1858"/>
      <c r="AO398" s="1858"/>
      <c r="AP398" s="1858"/>
      <c r="AQ398" s="1859"/>
      <c r="AR398" s="1859"/>
      <c r="AS398" s="1859"/>
      <c r="AT398" s="1859"/>
    </row>
    <row r="399" spans="1:46" s="1775" customFormat="1" ht="12" customHeight="1" x14ac:dyDescent="0.2">
      <c r="A399" s="1770" t="s">
        <v>459</v>
      </c>
      <c r="B399" s="1770" t="s">
        <v>1708</v>
      </c>
      <c r="C399" s="541" t="s">
        <v>1709</v>
      </c>
      <c r="D399" s="1770" t="s">
        <v>1753</v>
      </c>
      <c r="E399" s="1952">
        <v>6000</v>
      </c>
      <c r="F399" s="1771" t="s">
        <v>2696</v>
      </c>
      <c r="G399" s="1770" t="s">
        <v>2697</v>
      </c>
      <c r="H399" s="1770"/>
      <c r="I399" s="1770"/>
      <c r="J399" s="1771"/>
      <c r="K399" s="1771">
        <v>4</v>
      </c>
      <c r="L399" s="1772">
        <v>12</v>
      </c>
      <c r="M399" s="1773">
        <f t="shared" si="12"/>
        <v>72000</v>
      </c>
      <c r="N399" s="1771">
        <v>1</v>
      </c>
      <c r="O399" s="1772">
        <v>6</v>
      </c>
      <c r="P399" s="1773">
        <f t="shared" si="13"/>
        <v>36000</v>
      </c>
      <c r="Q399" s="1774"/>
      <c r="R399" s="1774"/>
      <c r="S399" s="1774"/>
      <c r="T399" s="1774"/>
      <c r="U399" s="1774"/>
      <c r="V399" s="1774"/>
      <c r="W399" s="1774"/>
      <c r="X399" s="1774"/>
      <c r="Y399" s="1774"/>
      <c r="Z399" s="1774"/>
      <c r="AA399" s="1774"/>
      <c r="AB399" s="1774"/>
      <c r="AC399" s="1774"/>
      <c r="AD399" s="1856"/>
      <c r="AE399" s="1857"/>
      <c r="AF399" s="1858"/>
      <c r="AG399" s="1858"/>
      <c r="AH399" s="1858"/>
      <c r="AI399" s="1859"/>
      <c r="AJ399" s="1859"/>
      <c r="AK399" s="1859"/>
      <c r="AL399" s="1859"/>
      <c r="AM399" s="1858"/>
      <c r="AN399" s="1858"/>
      <c r="AO399" s="1858"/>
      <c r="AP399" s="1858"/>
      <c r="AQ399" s="1859"/>
      <c r="AR399" s="1859"/>
      <c r="AS399" s="1859"/>
      <c r="AT399" s="1859"/>
    </row>
    <row r="400" spans="1:46" s="1775" customFormat="1" ht="12" customHeight="1" x14ac:dyDescent="0.2">
      <c r="A400" s="1770" t="s">
        <v>459</v>
      </c>
      <c r="B400" s="1770" t="s">
        <v>1708</v>
      </c>
      <c r="C400" s="541" t="s">
        <v>1709</v>
      </c>
      <c r="D400" s="1770" t="s">
        <v>2698</v>
      </c>
      <c r="E400" s="1952">
        <v>10000</v>
      </c>
      <c r="F400" s="1771" t="s">
        <v>2699</v>
      </c>
      <c r="G400" s="1770" t="s">
        <v>2700</v>
      </c>
      <c r="H400" s="1770"/>
      <c r="I400" s="1770"/>
      <c r="J400" s="1771"/>
      <c r="K400" s="1771">
        <v>2</v>
      </c>
      <c r="L400" s="1772">
        <v>9</v>
      </c>
      <c r="M400" s="1773">
        <f t="shared" si="12"/>
        <v>90000</v>
      </c>
      <c r="N400" s="1771">
        <v>0</v>
      </c>
      <c r="O400" s="1772">
        <v>0</v>
      </c>
      <c r="P400" s="1773">
        <f t="shared" si="13"/>
        <v>0</v>
      </c>
      <c r="Q400" s="1774"/>
      <c r="R400" s="1774"/>
      <c r="S400" s="1774"/>
      <c r="T400" s="1774"/>
      <c r="U400" s="1774"/>
      <c r="V400" s="1774"/>
      <c r="W400" s="1774"/>
      <c r="X400" s="1774"/>
      <c r="Y400" s="1774"/>
      <c r="Z400" s="1774"/>
      <c r="AA400" s="1774"/>
      <c r="AB400" s="1774"/>
      <c r="AC400" s="1774"/>
      <c r="AD400" s="1856"/>
      <c r="AE400" s="1857"/>
      <c r="AF400" s="1858"/>
      <c r="AG400" s="1858"/>
      <c r="AH400" s="1858"/>
      <c r="AI400" s="1859"/>
      <c r="AJ400" s="1859"/>
      <c r="AK400" s="1859"/>
      <c r="AL400" s="1859"/>
      <c r="AM400" s="1858"/>
      <c r="AN400" s="1858"/>
      <c r="AO400" s="1858"/>
      <c r="AP400" s="1858"/>
      <c r="AQ400" s="1859"/>
      <c r="AR400" s="1859"/>
      <c r="AS400" s="1859"/>
      <c r="AT400" s="1859"/>
    </row>
    <row r="401" spans="1:46" s="1775" customFormat="1" ht="12" customHeight="1" x14ac:dyDescent="0.2">
      <c r="A401" s="1770" t="s">
        <v>459</v>
      </c>
      <c r="B401" s="1770" t="s">
        <v>1708</v>
      </c>
      <c r="C401" s="541" t="s">
        <v>1709</v>
      </c>
      <c r="D401" s="1770" t="s">
        <v>2701</v>
      </c>
      <c r="E401" s="1952">
        <v>7000</v>
      </c>
      <c r="F401" s="1771" t="s">
        <v>2702</v>
      </c>
      <c r="G401" s="1770" t="s">
        <v>2703</v>
      </c>
      <c r="H401" s="1770"/>
      <c r="I401" s="1770"/>
      <c r="J401" s="1771"/>
      <c r="K401" s="1771">
        <v>1</v>
      </c>
      <c r="L401" s="1772">
        <v>4</v>
      </c>
      <c r="M401" s="1773">
        <f t="shared" si="12"/>
        <v>28000</v>
      </c>
      <c r="N401" s="1771">
        <v>0</v>
      </c>
      <c r="O401" s="1772">
        <v>0</v>
      </c>
      <c r="P401" s="1773">
        <f t="shared" si="13"/>
        <v>0</v>
      </c>
      <c r="Q401" s="1774"/>
      <c r="R401" s="1774"/>
      <c r="S401" s="1774"/>
      <c r="T401" s="1774"/>
      <c r="U401" s="1774"/>
      <c r="V401" s="1774"/>
      <c r="W401" s="1774"/>
      <c r="X401" s="1774"/>
      <c r="Y401" s="1774"/>
      <c r="Z401" s="1774"/>
      <c r="AA401" s="1774"/>
      <c r="AB401" s="1774"/>
      <c r="AC401" s="1774"/>
      <c r="AD401" s="1856"/>
      <c r="AE401" s="1857"/>
      <c r="AF401" s="1858"/>
      <c r="AG401" s="1858"/>
      <c r="AH401" s="1858"/>
      <c r="AI401" s="1859"/>
      <c r="AJ401" s="1859"/>
      <c r="AK401" s="1859"/>
      <c r="AL401" s="1859"/>
      <c r="AM401" s="1858"/>
      <c r="AN401" s="1858"/>
      <c r="AO401" s="1858"/>
      <c r="AP401" s="1858"/>
      <c r="AQ401" s="1859"/>
      <c r="AR401" s="1859"/>
      <c r="AS401" s="1859"/>
      <c r="AT401" s="1859"/>
    </row>
    <row r="402" spans="1:46" s="1775" customFormat="1" ht="12" customHeight="1" x14ac:dyDescent="0.2">
      <c r="A402" s="1770" t="s">
        <v>459</v>
      </c>
      <c r="B402" s="1770" t="s">
        <v>1708</v>
      </c>
      <c r="C402" s="541" t="s">
        <v>1709</v>
      </c>
      <c r="D402" s="1770" t="s">
        <v>2502</v>
      </c>
      <c r="E402" s="1952">
        <v>5500</v>
      </c>
      <c r="F402" s="1771" t="s">
        <v>2704</v>
      </c>
      <c r="G402" s="1770" t="s">
        <v>2705</v>
      </c>
      <c r="H402" s="1770" t="s">
        <v>1713</v>
      </c>
      <c r="I402" s="1770" t="s">
        <v>1723</v>
      </c>
      <c r="J402" s="1771" t="s">
        <v>1715</v>
      </c>
      <c r="K402" s="1771">
        <v>4</v>
      </c>
      <c r="L402" s="1772">
        <v>12</v>
      </c>
      <c r="M402" s="1773">
        <f t="shared" si="12"/>
        <v>66000</v>
      </c>
      <c r="N402" s="1771">
        <v>3</v>
      </c>
      <c r="O402" s="1772">
        <v>6</v>
      </c>
      <c r="P402" s="1773">
        <f t="shared" si="13"/>
        <v>33000</v>
      </c>
      <c r="Q402" s="1774"/>
      <c r="R402" s="1774"/>
      <c r="S402" s="1774"/>
      <c r="T402" s="1774"/>
      <c r="U402" s="1774"/>
      <c r="V402" s="1774"/>
      <c r="W402" s="1774"/>
      <c r="X402" s="1774"/>
      <c r="Y402" s="1774"/>
      <c r="Z402" s="1774"/>
      <c r="AA402" s="1774"/>
      <c r="AB402" s="1774"/>
      <c r="AC402" s="1774"/>
      <c r="AD402" s="1856"/>
      <c r="AE402" s="1857"/>
      <c r="AF402" s="1858"/>
      <c r="AG402" s="1858"/>
      <c r="AH402" s="1858"/>
      <c r="AI402" s="1859"/>
      <c r="AJ402" s="1859"/>
      <c r="AK402" s="1859"/>
      <c r="AL402" s="1859"/>
      <c r="AM402" s="1858"/>
      <c r="AN402" s="1858"/>
      <c r="AO402" s="1858"/>
      <c r="AP402" s="1858"/>
      <c r="AQ402" s="1859"/>
      <c r="AR402" s="1859"/>
      <c r="AS402" s="1859"/>
      <c r="AT402" s="1859"/>
    </row>
    <row r="403" spans="1:46" s="1775" customFormat="1" ht="12" customHeight="1" x14ac:dyDescent="0.2">
      <c r="A403" s="1770" t="s">
        <v>459</v>
      </c>
      <c r="B403" s="1770" t="s">
        <v>1708</v>
      </c>
      <c r="C403" s="541" t="s">
        <v>1709</v>
      </c>
      <c r="D403" s="1770" t="s">
        <v>2470</v>
      </c>
      <c r="E403" s="1952">
        <v>2000</v>
      </c>
      <c r="F403" s="1771" t="s">
        <v>2706</v>
      </c>
      <c r="G403" s="1770" t="s">
        <v>2707</v>
      </c>
      <c r="H403" s="1770" t="s">
        <v>1800</v>
      </c>
      <c r="I403" s="1770" t="s">
        <v>1744</v>
      </c>
      <c r="J403" s="1771" t="s">
        <v>1829</v>
      </c>
      <c r="K403" s="1771">
        <v>4</v>
      </c>
      <c r="L403" s="1772">
        <v>12</v>
      </c>
      <c r="M403" s="1773">
        <f t="shared" si="12"/>
        <v>24000</v>
      </c>
      <c r="N403" s="1771">
        <v>2</v>
      </c>
      <c r="O403" s="1772">
        <v>6</v>
      </c>
      <c r="P403" s="1773">
        <f t="shared" si="13"/>
        <v>12000</v>
      </c>
      <c r="Q403" s="1774"/>
      <c r="R403" s="1774"/>
      <c r="S403" s="1774"/>
      <c r="T403" s="1774"/>
      <c r="U403" s="1774"/>
      <c r="V403" s="1774"/>
      <c r="W403" s="1774"/>
      <c r="X403" s="1774"/>
      <c r="Y403" s="1774"/>
      <c r="Z403" s="1774"/>
      <c r="AA403" s="1774"/>
      <c r="AB403" s="1774"/>
      <c r="AC403" s="1774"/>
      <c r="AD403" s="1856"/>
      <c r="AE403" s="1857"/>
      <c r="AF403" s="1858"/>
      <c r="AG403" s="1858"/>
      <c r="AH403" s="1858"/>
      <c r="AI403" s="1859"/>
      <c r="AJ403" s="1859"/>
      <c r="AK403" s="1859"/>
      <c r="AL403" s="1859"/>
      <c r="AM403" s="1858"/>
      <c r="AN403" s="1858"/>
      <c r="AO403" s="1858"/>
      <c r="AP403" s="1858"/>
      <c r="AQ403" s="1859"/>
      <c r="AR403" s="1859"/>
      <c r="AS403" s="1859"/>
      <c r="AT403" s="1859"/>
    </row>
    <row r="404" spans="1:46" s="1775" customFormat="1" ht="12" customHeight="1" x14ac:dyDescent="0.2">
      <c r="A404" s="1770" t="s">
        <v>459</v>
      </c>
      <c r="B404" s="1770" t="s">
        <v>1708</v>
      </c>
      <c r="C404" s="541" t="s">
        <v>1709</v>
      </c>
      <c r="D404" s="1770" t="s">
        <v>2708</v>
      </c>
      <c r="E404" s="1952">
        <v>5000</v>
      </c>
      <c r="F404" s="1771" t="s">
        <v>2709</v>
      </c>
      <c r="G404" s="1770" t="s">
        <v>2710</v>
      </c>
      <c r="H404" s="1770" t="s">
        <v>1713</v>
      </c>
      <c r="I404" s="1770" t="s">
        <v>1714</v>
      </c>
      <c r="J404" s="1771" t="s">
        <v>1715</v>
      </c>
      <c r="K404" s="1771">
        <v>4</v>
      </c>
      <c r="L404" s="1772">
        <v>12</v>
      </c>
      <c r="M404" s="1773">
        <f t="shared" si="12"/>
        <v>60000</v>
      </c>
      <c r="N404" s="1771">
        <v>2</v>
      </c>
      <c r="O404" s="1772">
        <v>6</v>
      </c>
      <c r="P404" s="1773">
        <f t="shared" si="13"/>
        <v>30000</v>
      </c>
      <c r="Q404" s="1774"/>
      <c r="R404" s="1774"/>
      <c r="S404" s="1774"/>
      <c r="T404" s="1774"/>
      <c r="U404" s="1774"/>
      <c r="V404" s="1774"/>
      <c r="W404" s="1774"/>
      <c r="X404" s="1774"/>
      <c r="Y404" s="1774"/>
      <c r="Z404" s="1774"/>
      <c r="AA404" s="1774"/>
      <c r="AB404" s="1774"/>
      <c r="AC404" s="1774"/>
      <c r="AD404" s="1856"/>
      <c r="AE404" s="1857"/>
      <c r="AF404" s="1858"/>
      <c r="AG404" s="1858"/>
      <c r="AH404" s="1858"/>
      <c r="AI404" s="1859"/>
      <c r="AJ404" s="1859"/>
      <c r="AK404" s="1859"/>
      <c r="AL404" s="1859"/>
      <c r="AM404" s="1858"/>
      <c r="AN404" s="1858"/>
      <c r="AO404" s="1858"/>
      <c r="AP404" s="1858"/>
      <c r="AQ404" s="1859"/>
      <c r="AR404" s="1859"/>
      <c r="AS404" s="1859"/>
      <c r="AT404" s="1859"/>
    </row>
    <row r="405" spans="1:46" s="1775" customFormat="1" ht="12" customHeight="1" x14ac:dyDescent="0.2">
      <c r="A405" s="1770" t="s">
        <v>459</v>
      </c>
      <c r="B405" s="1770" t="s">
        <v>1708</v>
      </c>
      <c r="C405" s="541" t="s">
        <v>1709</v>
      </c>
      <c r="D405" s="1770" t="s">
        <v>1745</v>
      </c>
      <c r="E405" s="1952">
        <v>4500</v>
      </c>
      <c r="F405" s="1771" t="s">
        <v>2711</v>
      </c>
      <c r="G405" s="1770" t="s">
        <v>2712</v>
      </c>
      <c r="H405" s="1770" t="s">
        <v>2713</v>
      </c>
      <c r="I405" s="1770" t="s">
        <v>1723</v>
      </c>
      <c r="J405" s="1771" t="s">
        <v>1715</v>
      </c>
      <c r="K405" s="1771">
        <v>4</v>
      </c>
      <c r="L405" s="1772">
        <v>12</v>
      </c>
      <c r="M405" s="1773">
        <f t="shared" si="12"/>
        <v>54000</v>
      </c>
      <c r="N405" s="1771">
        <v>2</v>
      </c>
      <c r="O405" s="1772">
        <v>6</v>
      </c>
      <c r="P405" s="1773">
        <f t="shared" si="13"/>
        <v>27000</v>
      </c>
      <c r="Q405" s="1774"/>
      <c r="R405" s="1774"/>
      <c r="S405" s="1774"/>
      <c r="T405" s="1774"/>
      <c r="U405" s="1774"/>
      <c r="V405" s="1774"/>
      <c r="W405" s="1774"/>
      <c r="X405" s="1774"/>
      <c r="Y405" s="1774"/>
      <c r="Z405" s="1774"/>
      <c r="AA405" s="1774"/>
      <c r="AB405" s="1774"/>
      <c r="AC405" s="1774"/>
      <c r="AD405" s="1856"/>
      <c r="AE405" s="1857"/>
      <c r="AF405" s="1858"/>
      <c r="AG405" s="1858"/>
      <c r="AH405" s="1858"/>
      <c r="AI405" s="1859"/>
      <c r="AJ405" s="1859"/>
      <c r="AK405" s="1859"/>
      <c r="AL405" s="1859"/>
      <c r="AM405" s="1858"/>
      <c r="AN405" s="1858"/>
      <c r="AO405" s="1858"/>
      <c r="AP405" s="1858"/>
      <c r="AQ405" s="1859"/>
      <c r="AR405" s="1859"/>
      <c r="AS405" s="1859"/>
      <c r="AT405" s="1859"/>
    </row>
    <row r="406" spans="1:46" s="1775" customFormat="1" ht="12" customHeight="1" x14ac:dyDescent="0.2">
      <c r="A406" s="1770" t="s">
        <v>459</v>
      </c>
      <c r="B406" s="1770" t="s">
        <v>1708</v>
      </c>
      <c r="C406" s="541" t="s">
        <v>1709</v>
      </c>
      <c r="D406" s="1770" t="s">
        <v>1757</v>
      </c>
      <c r="E406" s="1952">
        <v>10000</v>
      </c>
      <c r="F406" s="1771" t="s">
        <v>2714</v>
      </c>
      <c r="G406" s="1770" t="s">
        <v>2715</v>
      </c>
      <c r="H406" s="1770" t="s">
        <v>1713</v>
      </c>
      <c r="I406" s="1770" t="s">
        <v>1714</v>
      </c>
      <c r="J406" s="1771" t="s">
        <v>1715</v>
      </c>
      <c r="K406" s="1771">
        <v>1</v>
      </c>
      <c r="L406" s="1772">
        <v>3</v>
      </c>
      <c r="M406" s="1773">
        <f t="shared" si="12"/>
        <v>30000</v>
      </c>
      <c r="N406" s="1771">
        <v>2</v>
      </c>
      <c r="O406" s="1772">
        <v>6</v>
      </c>
      <c r="P406" s="1773">
        <f t="shared" si="13"/>
        <v>60000</v>
      </c>
      <c r="Q406" s="1774"/>
      <c r="R406" s="1774"/>
      <c r="S406" s="1774"/>
      <c r="T406" s="1774"/>
      <c r="U406" s="1774"/>
      <c r="V406" s="1774"/>
      <c r="W406" s="1774"/>
      <c r="X406" s="1774"/>
      <c r="Y406" s="1774"/>
      <c r="Z406" s="1774"/>
      <c r="AA406" s="1774"/>
      <c r="AB406" s="1774"/>
      <c r="AC406" s="1774"/>
      <c r="AD406" s="1856"/>
      <c r="AE406" s="1857"/>
      <c r="AF406" s="1858"/>
      <c r="AG406" s="1858"/>
      <c r="AH406" s="1858"/>
      <c r="AI406" s="1859"/>
      <c r="AJ406" s="1859"/>
      <c r="AK406" s="1859"/>
      <c r="AL406" s="1859"/>
      <c r="AM406" s="1858"/>
      <c r="AN406" s="1858"/>
      <c r="AO406" s="1858"/>
      <c r="AP406" s="1858"/>
      <c r="AQ406" s="1859"/>
      <c r="AR406" s="1859"/>
      <c r="AS406" s="1859"/>
      <c r="AT406" s="1859"/>
    </row>
    <row r="407" spans="1:46" s="1775" customFormat="1" ht="12" customHeight="1" x14ac:dyDescent="0.2">
      <c r="A407" s="1770" t="s">
        <v>459</v>
      </c>
      <c r="B407" s="1770" t="s">
        <v>1708</v>
      </c>
      <c r="C407" s="541" t="s">
        <v>1709</v>
      </c>
      <c r="D407" s="1770" t="s">
        <v>2716</v>
      </c>
      <c r="E407" s="1952">
        <v>8000</v>
      </c>
      <c r="F407" s="1771" t="s">
        <v>2717</v>
      </c>
      <c r="G407" s="1770" t="s">
        <v>2718</v>
      </c>
      <c r="H407" s="1770" t="s">
        <v>1800</v>
      </c>
      <c r="I407" s="1770" t="s">
        <v>1714</v>
      </c>
      <c r="J407" s="1771" t="s">
        <v>1715</v>
      </c>
      <c r="K407" s="1771">
        <v>5</v>
      </c>
      <c r="L407" s="1772">
        <v>12</v>
      </c>
      <c r="M407" s="1773">
        <f t="shared" si="12"/>
        <v>96000</v>
      </c>
      <c r="N407" s="1771">
        <v>3</v>
      </c>
      <c r="O407" s="1772">
        <v>6</v>
      </c>
      <c r="P407" s="1773">
        <f t="shared" si="13"/>
        <v>48000</v>
      </c>
      <c r="Q407" s="1774"/>
      <c r="R407" s="1774"/>
      <c r="S407" s="1774"/>
      <c r="T407" s="1774"/>
      <c r="U407" s="1774"/>
      <c r="V407" s="1774"/>
      <c r="W407" s="1774"/>
      <c r="X407" s="1774"/>
      <c r="Y407" s="1774"/>
      <c r="Z407" s="1774"/>
      <c r="AA407" s="1774"/>
      <c r="AB407" s="1774"/>
      <c r="AC407" s="1774"/>
      <c r="AD407" s="1856"/>
      <c r="AE407" s="1857"/>
      <c r="AF407" s="1858"/>
      <c r="AG407" s="1858"/>
      <c r="AH407" s="1858"/>
      <c r="AI407" s="1859"/>
      <c r="AJ407" s="1859"/>
      <c r="AK407" s="1859"/>
      <c r="AL407" s="1859"/>
      <c r="AM407" s="1858"/>
      <c r="AN407" s="1858"/>
      <c r="AO407" s="1858"/>
      <c r="AP407" s="1858"/>
      <c r="AQ407" s="1859"/>
      <c r="AR407" s="1859"/>
      <c r="AS407" s="1859"/>
      <c r="AT407" s="1859"/>
    </row>
    <row r="408" spans="1:46" s="1775" customFormat="1" ht="12" customHeight="1" x14ac:dyDescent="0.2">
      <c r="A408" s="1770" t="s">
        <v>459</v>
      </c>
      <c r="B408" s="1770" t="s">
        <v>1708</v>
      </c>
      <c r="C408" s="541" t="s">
        <v>1709</v>
      </c>
      <c r="D408" s="1770" t="s">
        <v>1923</v>
      </c>
      <c r="E408" s="1952">
        <v>3500</v>
      </c>
      <c r="F408" s="1771" t="s">
        <v>2719</v>
      </c>
      <c r="G408" s="1770" t="s">
        <v>2720</v>
      </c>
      <c r="H408" s="1770"/>
      <c r="I408" s="1770"/>
      <c r="J408" s="1771"/>
      <c r="K408" s="1771">
        <v>2</v>
      </c>
      <c r="L408" s="1772">
        <v>12</v>
      </c>
      <c r="M408" s="1773">
        <f t="shared" si="12"/>
        <v>42000</v>
      </c>
      <c r="N408" s="1771">
        <v>0</v>
      </c>
      <c r="O408" s="1772">
        <v>6</v>
      </c>
      <c r="P408" s="1773">
        <f t="shared" si="13"/>
        <v>21000</v>
      </c>
      <c r="Q408" s="1774"/>
      <c r="R408" s="1774"/>
      <c r="S408" s="1774"/>
      <c r="T408" s="1774"/>
      <c r="U408" s="1774"/>
      <c r="V408" s="1774"/>
      <c r="W408" s="1774"/>
      <c r="X408" s="1774"/>
      <c r="Y408" s="1774"/>
      <c r="Z408" s="1774"/>
      <c r="AA408" s="1774"/>
      <c r="AB408" s="1774"/>
      <c r="AC408" s="1774"/>
      <c r="AD408" s="1856"/>
      <c r="AE408" s="1857"/>
      <c r="AF408" s="1858"/>
      <c r="AG408" s="1858"/>
      <c r="AH408" s="1858"/>
      <c r="AI408" s="1859"/>
      <c r="AJ408" s="1859"/>
      <c r="AK408" s="1859"/>
      <c r="AL408" s="1859"/>
      <c r="AM408" s="1858"/>
      <c r="AN408" s="1858"/>
      <c r="AO408" s="1858"/>
      <c r="AP408" s="1858"/>
      <c r="AQ408" s="1859"/>
      <c r="AR408" s="1859"/>
      <c r="AS408" s="1859"/>
      <c r="AT408" s="1859"/>
    </row>
    <row r="409" spans="1:46" s="1775" customFormat="1" ht="12" customHeight="1" x14ac:dyDescent="0.2">
      <c r="A409" s="1770" t="s">
        <v>459</v>
      </c>
      <c r="B409" s="1770" t="s">
        <v>1708</v>
      </c>
      <c r="C409" s="541" t="s">
        <v>1709</v>
      </c>
      <c r="D409" s="1770" t="s">
        <v>2721</v>
      </c>
      <c r="E409" s="1952">
        <v>0</v>
      </c>
      <c r="F409" s="1771" t="s">
        <v>2722</v>
      </c>
      <c r="G409" s="1770" t="s">
        <v>2723</v>
      </c>
      <c r="H409" s="1770"/>
      <c r="I409" s="1770"/>
      <c r="J409" s="1771"/>
      <c r="K409" s="1771">
        <v>0</v>
      </c>
      <c r="L409" s="1772">
        <v>12</v>
      </c>
      <c r="M409" s="1773">
        <f t="shared" si="12"/>
        <v>0</v>
      </c>
      <c r="N409" s="1771">
        <v>0</v>
      </c>
      <c r="O409" s="1772">
        <v>6</v>
      </c>
      <c r="P409" s="1773">
        <f t="shared" si="13"/>
        <v>0</v>
      </c>
      <c r="Q409" s="1774"/>
      <c r="R409" s="1774"/>
      <c r="S409" s="1774"/>
      <c r="T409" s="1774"/>
      <c r="U409" s="1774"/>
      <c r="V409" s="1774"/>
      <c r="W409" s="1774"/>
      <c r="X409" s="1774"/>
      <c r="Y409" s="1774"/>
      <c r="Z409" s="1774"/>
      <c r="AA409" s="1774"/>
      <c r="AB409" s="1774"/>
      <c r="AC409" s="1774"/>
      <c r="AD409" s="1856"/>
      <c r="AE409" s="1857"/>
      <c r="AF409" s="1858"/>
      <c r="AG409" s="1858"/>
      <c r="AH409" s="1858"/>
      <c r="AI409" s="1859"/>
      <c r="AJ409" s="1859"/>
      <c r="AK409" s="1859"/>
      <c r="AL409" s="1859"/>
      <c r="AM409" s="1858"/>
      <c r="AN409" s="1858"/>
      <c r="AO409" s="1858"/>
      <c r="AP409" s="1858"/>
      <c r="AQ409" s="1859"/>
      <c r="AR409" s="1859"/>
      <c r="AS409" s="1859"/>
      <c r="AT409" s="1859"/>
    </row>
    <row r="410" spans="1:46" s="1775" customFormat="1" ht="12" customHeight="1" x14ac:dyDescent="0.2">
      <c r="A410" s="1770" t="s">
        <v>459</v>
      </c>
      <c r="B410" s="1770" t="s">
        <v>1708</v>
      </c>
      <c r="C410" s="541" t="s">
        <v>1709</v>
      </c>
      <c r="D410" s="1770" t="s">
        <v>2724</v>
      </c>
      <c r="E410" s="1952">
        <v>7238</v>
      </c>
      <c r="F410" s="1771" t="s">
        <v>2725</v>
      </c>
      <c r="G410" s="1770" t="s">
        <v>2726</v>
      </c>
      <c r="H410" s="1770" t="s">
        <v>2727</v>
      </c>
      <c r="I410" s="1770" t="s">
        <v>1714</v>
      </c>
      <c r="J410" s="1771" t="s">
        <v>1715</v>
      </c>
      <c r="K410" s="1771">
        <v>2</v>
      </c>
      <c r="L410" s="1772">
        <v>6</v>
      </c>
      <c r="M410" s="1773">
        <f t="shared" si="12"/>
        <v>43428</v>
      </c>
      <c r="N410" s="1771">
        <v>2</v>
      </c>
      <c r="O410" s="1772">
        <v>6</v>
      </c>
      <c r="P410" s="1773">
        <f t="shared" si="13"/>
        <v>43428</v>
      </c>
      <c r="Q410" s="1774"/>
      <c r="R410" s="1774"/>
      <c r="S410" s="1774"/>
      <c r="T410" s="1774"/>
      <c r="U410" s="1774"/>
      <c r="V410" s="1774"/>
      <c r="W410" s="1774"/>
      <c r="X410" s="1774"/>
      <c r="Y410" s="1774"/>
      <c r="Z410" s="1774"/>
      <c r="AA410" s="1774"/>
      <c r="AB410" s="1774"/>
      <c r="AC410" s="1774"/>
      <c r="AD410" s="1856"/>
      <c r="AE410" s="1857"/>
      <c r="AF410" s="1858"/>
      <c r="AG410" s="1858"/>
      <c r="AH410" s="1858"/>
      <c r="AI410" s="1859"/>
      <c r="AJ410" s="1859"/>
      <c r="AK410" s="1859"/>
      <c r="AL410" s="1859"/>
      <c r="AM410" s="1858"/>
      <c r="AN410" s="1858"/>
      <c r="AO410" s="1858"/>
      <c r="AP410" s="1858"/>
      <c r="AQ410" s="1859"/>
      <c r="AR410" s="1859"/>
      <c r="AS410" s="1859"/>
      <c r="AT410" s="1859"/>
    </row>
    <row r="411" spans="1:46" s="1775" customFormat="1" ht="12" customHeight="1" x14ac:dyDescent="0.2">
      <c r="A411" s="1770" t="s">
        <v>459</v>
      </c>
      <c r="B411" s="1770" t="s">
        <v>1708</v>
      </c>
      <c r="C411" s="541" t="s">
        <v>1709</v>
      </c>
      <c r="D411" s="1770" t="s">
        <v>1730</v>
      </c>
      <c r="E411" s="1952">
        <v>15600</v>
      </c>
      <c r="F411" s="1771" t="s">
        <v>2728</v>
      </c>
      <c r="G411" s="1770" t="s">
        <v>2729</v>
      </c>
      <c r="H411" s="1770"/>
      <c r="I411" s="1770"/>
      <c r="J411" s="1771"/>
      <c r="K411" s="1771">
        <v>0</v>
      </c>
      <c r="L411" s="1772">
        <v>0</v>
      </c>
      <c r="M411" s="1773">
        <f t="shared" si="12"/>
        <v>0</v>
      </c>
      <c r="N411" s="1771">
        <v>0</v>
      </c>
      <c r="O411" s="1772">
        <v>1</v>
      </c>
      <c r="P411" s="1773">
        <f t="shared" si="13"/>
        <v>15600</v>
      </c>
      <c r="Q411" s="1774"/>
      <c r="R411" s="1774"/>
      <c r="S411" s="1774"/>
      <c r="T411" s="1774"/>
      <c r="U411" s="1774"/>
      <c r="V411" s="1774"/>
      <c r="W411" s="1774"/>
      <c r="X411" s="1774"/>
      <c r="Y411" s="1774"/>
      <c r="Z411" s="1774"/>
      <c r="AA411" s="1774"/>
      <c r="AB411" s="1774"/>
      <c r="AC411" s="1774"/>
      <c r="AD411" s="1856"/>
      <c r="AE411" s="1857"/>
      <c r="AF411" s="1858"/>
      <c r="AG411" s="1858"/>
      <c r="AH411" s="1858"/>
      <c r="AI411" s="1859"/>
      <c r="AJ411" s="1859"/>
      <c r="AK411" s="1859"/>
      <c r="AL411" s="1859"/>
      <c r="AM411" s="1858"/>
      <c r="AN411" s="1858"/>
      <c r="AO411" s="1858"/>
      <c r="AP411" s="1858"/>
      <c r="AQ411" s="1859"/>
      <c r="AR411" s="1859"/>
      <c r="AS411" s="1859"/>
      <c r="AT411" s="1859"/>
    </row>
    <row r="412" spans="1:46" s="1775" customFormat="1" ht="12" customHeight="1" x14ac:dyDescent="0.2">
      <c r="A412" s="1770" t="s">
        <v>459</v>
      </c>
      <c r="B412" s="1770" t="s">
        <v>1708</v>
      </c>
      <c r="C412" s="541" t="s">
        <v>1709</v>
      </c>
      <c r="D412" s="1770" t="s">
        <v>1730</v>
      </c>
      <c r="E412" s="1952">
        <v>14000</v>
      </c>
      <c r="F412" s="1771" t="s">
        <v>2730</v>
      </c>
      <c r="G412" s="1770" t="s">
        <v>2731</v>
      </c>
      <c r="H412" s="1770"/>
      <c r="I412" s="1770"/>
      <c r="J412" s="1771"/>
      <c r="K412" s="1771">
        <v>0</v>
      </c>
      <c r="L412" s="1772">
        <v>3</v>
      </c>
      <c r="M412" s="1773">
        <f t="shared" si="12"/>
        <v>42000</v>
      </c>
      <c r="N412" s="1771">
        <v>0</v>
      </c>
      <c r="O412" s="1772">
        <v>0</v>
      </c>
      <c r="P412" s="1773">
        <f t="shared" si="13"/>
        <v>0</v>
      </c>
      <c r="Q412" s="1774"/>
      <c r="R412" s="1774"/>
      <c r="S412" s="1774"/>
      <c r="T412" s="1774"/>
      <c r="U412" s="1774"/>
      <c r="V412" s="1774"/>
      <c r="W412" s="1774"/>
      <c r="X412" s="1774"/>
      <c r="Y412" s="1774"/>
      <c r="Z412" s="1774"/>
      <c r="AA412" s="1774"/>
      <c r="AB412" s="1774"/>
      <c r="AC412" s="1774"/>
      <c r="AD412" s="1856"/>
      <c r="AE412" s="1857"/>
      <c r="AF412" s="1858"/>
      <c r="AG412" s="1858"/>
      <c r="AH412" s="1858"/>
      <c r="AI412" s="1859"/>
      <c r="AJ412" s="1859"/>
      <c r="AK412" s="1859"/>
      <c r="AL412" s="1859"/>
      <c r="AM412" s="1858"/>
      <c r="AN412" s="1858"/>
      <c r="AO412" s="1858"/>
      <c r="AP412" s="1858"/>
      <c r="AQ412" s="1859"/>
      <c r="AR412" s="1859"/>
      <c r="AS412" s="1859"/>
      <c r="AT412" s="1859"/>
    </row>
    <row r="413" spans="1:46" s="1775" customFormat="1" ht="12" customHeight="1" x14ac:dyDescent="0.2">
      <c r="A413" s="1770" t="s">
        <v>459</v>
      </c>
      <c r="B413" s="1770" t="s">
        <v>1708</v>
      </c>
      <c r="C413" s="541" t="s">
        <v>1709</v>
      </c>
      <c r="D413" s="1770" t="s">
        <v>1768</v>
      </c>
      <c r="E413" s="1952">
        <v>8000</v>
      </c>
      <c r="F413" s="1771" t="s">
        <v>2732</v>
      </c>
      <c r="G413" s="1770" t="s">
        <v>2733</v>
      </c>
      <c r="H413" s="1770"/>
      <c r="I413" s="1770"/>
      <c r="J413" s="1771"/>
      <c r="K413" s="1771">
        <v>1</v>
      </c>
      <c r="L413" s="1772">
        <v>12</v>
      </c>
      <c r="M413" s="1773">
        <f t="shared" si="12"/>
        <v>96000</v>
      </c>
      <c r="N413" s="1771">
        <v>0</v>
      </c>
      <c r="O413" s="1772">
        <v>0</v>
      </c>
      <c r="P413" s="1773">
        <f t="shared" si="13"/>
        <v>0</v>
      </c>
      <c r="Q413" s="1774"/>
      <c r="R413" s="1774"/>
      <c r="S413" s="1774"/>
      <c r="T413" s="1774"/>
      <c r="U413" s="1774"/>
      <c r="V413" s="1774"/>
      <c r="W413" s="1774"/>
      <c r="X413" s="1774"/>
      <c r="Y413" s="1774"/>
      <c r="Z413" s="1774"/>
      <c r="AA413" s="1774"/>
      <c r="AB413" s="1774"/>
      <c r="AC413" s="1774"/>
      <c r="AD413" s="1856"/>
      <c r="AE413" s="1857"/>
      <c r="AF413" s="1858"/>
      <c r="AG413" s="1858"/>
      <c r="AH413" s="1858"/>
      <c r="AI413" s="1859"/>
      <c r="AJ413" s="1859"/>
      <c r="AK413" s="1859"/>
      <c r="AL413" s="1859"/>
      <c r="AM413" s="1858"/>
      <c r="AN413" s="1858"/>
      <c r="AO413" s="1858"/>
      <c r="AP413" s="1858"/>
      <c r="AQ413" s="1859"/>
      <c r="AR413" s="1859"/>
      <c r="AS413" s="1859"/>
      <c r="AT413" s="1859"/>
    </row>
    <row r="414" spans="1:46" s="1775" customFormat="1" ht="12" customHeight="1" x14ac:dyDescent="0.2">
      <c r="A414" s="1770" t="s">
        <v>459</v>
      </c>
      <c r="B414" s="1770" t="s">
        <v>1708</v>
      </c>
      <c r="C414" s="541" t="s">
        <v>1709</v>
      </c>
      <c r="D414" s="1770" t="s">
        <v>1774</v>
      </c>
      <c r="E414" s="1952">
        <v>15000</v>
      </c>
      <c r="F414" s="1771" t="s">
        <v>2734</v>
      </c>
      <c r="G414" s="1770" t="s">
        <v>2735</v>
      </c>
      <c r="H414" s="1770" t="s">
        <v>2736</v>
      </c>
      <c r="I414" s="1770" t="s">
        <v>1744</v>
      </c>
      <c r="J414" s="1771" t="s">
        <v>1829</v>
      </c>
      <c r="K414" s="1771">
        <v>0</v>
      </c>
      <c r="L414" s="1772">
        <v>5</v>
      </c>
      <c r="M414" s="1773">
        <f t="shared" si="12"/>
        <v>75000</v>
      </c>
      <c r="N414" s="1771">
        <v>0</v>
      </c>
      <c r="O414" s="1772">
        <v>6</v>
      </c>
      <c r="P414" s="1773">
        <f t="shared" si="13"/>
        <v>90000</v>
      </c>
      <c r="Q414" s="1774"/>
      <c r="R414" s="1774"/>
      <c r="S414" s="1774"/>
      <c r="T414" s="1774"/>
      <c r="U414" s="1774"/>
      <c r="V414" s="1774"/>
      <c r="W414" s="1774"/>
      <c r="X414" s="1774"/>
      <c r="Y414" s="1774"/>
      <c r="Z414" s="1774"/>
      <c r="AA414" s="1774"/>
      <c r="AB414" s="1774"/>
      <c r="AC414" s="1774"/>
      <c r="AD414" s="1856"/>
      <c r="AE414" s="1857"/>
      <c r="AF414" s="1858"/>
      <c r="AG414" s="1858"/>
      <c r="AH414" s="1858"/>
      <c r="AI414" s="1859"/>
      <c r="AJ414" s="1859"/>
      <c r="AK414" s="1859"/>
      <c r="AL414" s="1859"/>
      <c r="AM414" s="1858"/>
      <c r="AN414" s="1858"/>
      <c r="AO414" s="1858"/>
      <c r="AP414" s="1858"/>
      <c r="AQ414" s="1859"/>
      <c r="AR414" s="1859"/>
      <c r="AS414" s="1859"/>
      <c r="AT414" s="1859"/>
    </row>
    <row r="415" spans="1:46" s="1775" customFormat="1" ht="12" customHeight="1" x14ac:dyDescent="0.2">
      <c r="A415" s="1770" t="s">
        <v>459</v>
      </c>
      <c r="B415" s="1770" t="s">
        <v>1708</v>
      </c>
      <c r="C415" s="541" t="s">
        <v>1709</v>
      </c>
      <c r="D415" s="1770" t="s">
        <v>2737</v>
      </c>
      <c r="E415" s="1952">
        <v>10000</v>
      </c>
      <c r="F415" s="1771" t="s">
        <v>2738</v>
      </c>
      <c r="G415" s="1770" t="s">
        <v>2739</v>
      </c>
      <c r="H415" s="1770"/>
      <c r="I415" s="1770"/>
      <c r="J415" s="1771"/>
      <c r="K415" s="1771">
        <v>1</v>
      </c>
      <c r="L415" s="1772">
        <v>7</v>
      </c>
      <c r="M415" s="1773">
        <f t="shared" si="12"/>
        <v>70000</v>
      </c>
      <c r="N415" s="1771">
        <v>0</v>
      </c>
      <c r="O415" s="1772">
        <v>0</v>
      </c>
      <c r="P415" s="1773">
        <f t="shared" si="13"/>
        <v>0</v>
      </c>
      <c r="Q415" s="1774"/>
      <c r="R415" s="1774"/>
      <c r="S415" s="1774"/>
      <c r="T415" s="1774"/>
      <c r="U415" s="1774"/>
      <c r="V415" s="1774"/>
      <c r="W415" s="1774"/>
      <c r="X415" s="1774"/>
      <c r="Y415" s="1774"/>
      <c r="Z415" s="1774"/>
      <c r="AA415" s="1774"/>
      <c r="AB415" s="1774"/>
      <c r="AC415" s="1774"/>
      <c r="AD415" s="1856"/>
      <c r="AE415" s="1857"/>
      <c r="AF415" s="1858"/>
      <c r="AG415" s="1858"/>
      <c r="AH415" s="1858"/>
      <c r="AI415" s="1859"/>
      <c r="AJ415" s="1859"/>
      <c r="AK415" s="1859"/>
      <c r="AL415" s="1859"/>
      <c r="AM415" s="1858"/>
      <c r="AN415" s="1858"/>
      <c r="AO415" s="1858"/>
      <c r="AP415" s="1858"/>
      <c r="AQ415" s="1859"/>
      <c r="AR415" s="1859"/>
      <c r="AS415" s="1859"/>
      <c r="AT415" s="1859"/>
    </row>
    <row r="416" spans="1:46" s="1775" customFormat="1" ht="12" customHeight="1" x14ac:dyDescent="0.2">
      <c r="A416" s="1770" t="s">
        <v>459</v>
      </c>
      <c r="B416" s="1770" t="s">
        <v>1708</v>
      </c>
      <c r="C416" s="541" t="s">
        <v>1709</v>
      </c>
      <c r="D416" s="1770" t="s">
        <v>1923</v>
      </c>
      <c r="E416" s="1952">
        <v>3500</v>
      </c>
      <c r="F416" s="1771" t="s">
        <v>2740</v>
      </c>
      <c r="G416" s="1770" t="s">
        <v>2741</v>
      </c>
      <c r="H416" s="1770" t="s">
        <v>1773</v>
      </c>
      <c r="I416" s="1770" t="s">
        <v>2455</v>
      </c>
      <c r="J416" s="1771" t="s">
        <v>1813</v>
      </c>
      <c r="K416" s="1771">
        <v>1</v>
      </c>
      <c r="L416" s="1772">
        <v>2</v>
      </c>
      <c r="M416" s="1773">
        <f t="shared" si="12"/>
        <v>7000</v>
      </c>
      <c r="N416" s="1771">
        <v>2</v>
      </c>
      <c r="O416" s="1772">
        <v>6</v>
      </c>
      <c r="P416" s="1773">
        <f t="shared" si="13"/>
        <v>21000</v>
      </c>
      <c r="Q416" s="1774"/>
      <c r="R416" s="1774"/>
      <c r="S416" s="1774"/>
      <c r="T416" s="1774"/>
      <c r="U416" s="1774"/>
      <c r="V416" s="1774"/>
      <c r="W416" s="1774"/>
      <c r="X416" s="1774"/>
      <c r="Y416" s="1774"/>
      <c r="Z416" s="1774"/>
      <c r="AA416" s="1774"/>
      <c r="AB416" s="1774"/>
      <c r="AC416" s="1774"/>
      <c r="AD416" s="1856"/>
      <c r="AE416" s="1857"/>
      <c r="AF416" s="1858"/>
      <c r="AG416" s="1858"/>
      <c r="AH416" s="1858"/>
      <c r="AI416" s="1859"/>
      <c r="AJ416" s="1859"/>
      <c r="AK416" s="1859"/>
      <c r="AL416" s="1859"/>
      <c r="AM416" s="1858"/>
      <c r="AN416" s="1858"/>
      <c r="AO416" s="1858"/>
      <c r="AP416" s="1858"/>
      <c r="AQ416" s="1859"/>
      <c r="AR416" s="1859"/>
      <c r="AS416" s="1859"/>
      <c r="AT416" s="1859"/>
    </row>
    <row r="417" spans="1:46" s="1775" customFormat="1" ht="12" customHeight="1" x14ac:dyDescent="0.2">
      <c r="A417" s="1770" t="s">
        <v>459</v>
      </c>
      <c r="B417" s="1770" t="s">
        <v>1708</v>
      </c>
      <c r="C417" s="541" t="s">
        <v>1709</v>
      </c>
      <c r="D417" s="1770" t="s">
        <v>1753</v>
      </c>
      <c r="E417" s="1952">
        <v>5500</v>
      </c>
      <c r="F417" s="1771" t="s">
        <v>2742</v>
      </c>
      <c r="G417" s="1770" t="s">
        <v>2743</v>
      </c>
      <c r="H417" s="1770" t="s">
        <v>1713</v>
      </c>
      <c r="I417" s="1770" t="s">
        <v>1714</v>
      </c>
      <c r="J417" s="1771" t="s">
        <v>1715</v>
      </c>
      <c r="K417" s="1771">
        <v>4</v>
      </c>
      <c r="L417" s="1772">
        <v>12</v>
      </c>
      <c r="M417" s="1773">
        <f t="shared" si="12"/>
        <v>66000</v>
      </c>
      <c r="N417" s="1771">
        <v>2</v>
      </c>
      <c r="O417" s="1772">
        <v>6</v>
      </c>
      <c r="P417" s="1773">
        <f t="shared" si="13"/>
        <v>33000</v>
      </c>
      <c r="Q417" s="1774"/>
      <c r="R417" s="1774"/>
      <c r="S417" s="1774"/>
      <c r="T417" s="1774"/>
      <c r="U417" s="1774"/>
      <c r="V417" s="1774"/>
      <c r="W417" s="1774"/>
      <c r="X417" s="1774"/>
      <c r="Y417" s="1774"/>
      <c r="Z417" s="1774"/>
      <c r="AA417" s="1774"/>
      <c r="AB417" s="1774"/>
      <c r="AC417" s="1774"/>
      <c r="AD417" s="1856"/>
      <c r="AE417" s="1857"/>
      <c r="AF417" s="1858"/>
      <c r="AG417" s="1858"/>
      <c r="AH417" s="1858"/>
      <c r="AI417" s="1859"/>
      <c r="AJ417" s="1859"/>
      <c r="AK417" s="1859"/>
      <c r="AL417" s="1859"/>
      <c r="AM417" s="1858"/>
      <c r="AN417" s="1858"/>
      <c r="AO417" s="1858"/>
      <c r="AP417" s="1858"/>
      <c r="AQ417" s="1859"/>
      <c r="AR417" s="1859"/>
      <c r="AS417" s="1859"/>
      <c r="AT417" s="1859"/>
    </row>
    <row r="418" spans="1:46" s="1775" customFormat="1" ht="12" customHeight="1" x14ac:dyDescent="0.2">
      <c r="A418" s="1770" t="s">
        <v>459</v>
      </c>
      <c r="B418" s="1770" t="s">
        <v>1708</v>
      </c>
      <c r="C418" s="541" t="s">
        <v>1709</v>
      </c>
      <c r="D418" s="1770" t="s">
        <v>1774</v>
      </c>
      <c r="E418" s="1952">
        <v>14000</v>
      </c>
      <c r="F418" s="1771" t="s">
        <v>2744</v>
      </c>
      <c r="G418" s="1770" t="s">
        <v>2745</v>
      </c>
      <c r="H418" s="1770"/>
      <c r="I418" s="1770"/>
      <c r="J418" s="1771"/>
      <c r="K418" s="1771">
        <v>0</v>
      </c>
      <c r="L418" s="1772">
        <v>2</v>
      </c>
      <c r="M418" s="1773">
        <f t="shared" si="12"/>
        <v>28000</v>
      </c>
      <c r="N418" s="1771">
        <v>0</v>
      </c>
      <c r="O418" s="1772">
        <v>0</v>
      </c>
      <c r="P418" s="1773">
        <f t="shared" si="13"/>
        <v>0</v>
      </c>
      <c r="Q418" s="1774"/>
      <c r="R418" s="1774"/>
      <c r="S418" s="1774"/>
      <c r="T418" s="1774"/>
      <c r="U418" s="1774"/>
      <c r="V418" s="1774"/>
      <c r="W418" s="1774"/>
      <c r="X418" s="1774"/>
      <c r="Y418" s="1774"/>
      <c r="Z418" s="1774"/>
      <c r="AA418" s="1774"/>
      <c r="AB418" s="1774"/>
      <c r="AC418" s="1774"/>
      <c r="AD418" s="1856"/>
      <c r="AE418" s="1857"/>
      <c r="AF418" s="1858"/>
      <c r="AG418" s="1858"/>
      <c r="AH418" s="1858"/>
      <c r="AI418" s="1859"/>
      <c r="AJ418" s="1859"/>
      <c r="AK418" s="1859"/>
      <c r="AL418" s="1859"/>
      <c r="AM418" s="1858"/>
      <c r="AN418" s="1858"/>
      <c r="AO418" s="1858"/>
      <c r="AP418" s="1858"/>
      <c r="AQ418" s="1859"/>
      <c r="AR418" s="1859"/>
      <c r="AS418" s="1859"/>
      <c r="AT418" s="1859"/>
    </row>
    <row r="419" spans="1:46" s="1775" customFormat="1" ht="12" customHeight="1" x14ac:dyDescent="0.2">
      <c r="A419" s="1770" t="s">
        <v>459</v>
      </c>
      <c r="B419" s="1770" t="s">
        <v>1708</v>
      </c>
      <c r="C419" s="541" t="s">
        <v>1709</v>
      </c>
      <c r="D419" s="1770" t="s">
        <v>1836</v>
      </c>
      <c r="E419" s="1952">
        <v>2500</v>
      </c>
      <c r="F419" s="1771" t="s">
        <v>2746</v>
      </c>
      <c r="G419" s="1770" t="s">
        <v>2747</v>
      </c>
      <c r="H419" s="1770" t="s">
        <v>1835</v>
      </c>
      <c r="I419" s="1770" t="s">
        <v>1740</v>
      </c>
      <c r="J419" s="1771" t="s">
        <v>1715</v>
      </c>
      <c r="K419" s="1771">
        <v>4</v>
      </c>
      <c r="L419" s="1772">
        <v>12</v>
      </c>
      <c r="M419" s="1773">
        <f t="shared" si="12"/>
        <v>30000</v>
      </c>
      <c r="N419" s="1771">
        <v>2</v>
      </c>
      <c r="O419" s="1772">
        <v>6</v>
      </c>
      <c r="P419" s="1773">
        <f t="shared" si="13"/>
        <v>15000</v>
      </c>
      <c r="Q419" s="1774"/>
      <c r="R419" s="1774"/>
      <c r="S419" s="1774"/>
      <c r="T419" s="1774"/>
      <c r="U419" s="1774"/>
      <c r="V419" s="1774"/>
      <c r="W419" s="1774"/>
      <c r="X419" s="1774"/>
      <c r="Y419" s="1774"/>
      <c r="Z419" s="1774"/>
      <c r="AA419" s="1774"/>
      <c r="AB419" s="1774"/>
      <c r="AC419" s="1774"/>
      <c r="AD419" s="1856"/>
      <c r="AE419" s="1857"/>
      <c r="AF419" s="1858"/>
      <c r="AG419" s="1858"/>
      <c r="AH419" s="1858"/>
      <c r="AI419" s="1859"/>
      <c r="AJ419" s="1859"/>
      <c r="AK419" s="1859"/>
      <c r="AL419" s="1859"/>
      <c r="AM419" s="1858"/>
      <c r="AN419" s="1858"/>
      <c r="AO419" s="1858"/>
      <c r="AP419" s="1858"/>
      <c r="AQ419" s="1859"/>
      <c r="AR419" s="1859"/>
      <c r="AS419" s="1859"/>
      <c r="AT419" s="1859"/>
    </row>
    <row r="420" spans="1:46" s="1775" customFormat="1" ht="12" customHeight="1" x14ac:dyDescent="0.2">
      <c r="A420" s="1770" t="s">
        <v>459</v>
      </c>
      <c r="B420" s="1770" t="s">
        <v>1708</v>
      </c>
      <c r="C420" s="541" t="s">
        <v>1709</v>
      </c>
      <c r="D420" s="1770" t="s">
        <v>2748</v>
      </c>
      <c r="E420" s="1952">
        <v>9000</v>
      </c>
      <c r="F420" s="1771" t="s">
        <v>2749</v>
      </c>
      <c r="G420" s="1770" t="s">
        <v>2750</v>
      </c>
      <c r="H420" s="1770"/>
      <c r="I420" s="1770"/>
      <c r="J420" s="1771"/>
      <c r="K420" s="1771">
        <v>0</v>
      </c>
      <c r="L420" s="1772">
        <v>0</v>
      </c>
      <c r="M420" s="1773">
        <f t="shared" si="12"/>
        <v>0</v>
      </c>
      <c r="N420" s="1771">
        <v>2</v>
      </c>
      <c r="O420" s="1772">
        <v>6</v>
      </c>
      <c r="P420" s="1773">
        <f t="shared" si="13"/>
        <v>54000</v>
      </c>
      <c r="Q420" s="1774"/>
      <c r="R420" s="1774"/>
      <c r="S420" s="1774"/>
      <c r="T420" s="1774"/>
      <c r="U420" s="1774"/>
      <c r="V420" s="1774"/>
      <c r="W420" s="1774"/>
      <c r="X420" s="1774"/>
      <c r="Y420" s="1774"/>
      <c r="Z420" s="1774"/>
      <c r="AA420" s="1774"/>
      <c r="AB420" s="1774"/>
      <c r="AC420" s="1774"/>
      <c r="AD420" s="1856"/>
      <c r="AE420" s="1857"/>
      <c r="AF420" s="1858"/>
      <c r="AG420" s="1858"/>
      <c r="AH420" s="1858"/>
      <c r="AI420" s="1859"/>
      <c r="AJ420" s="1859"/>
      <c r="AK420" s="1859"/>
      <c r="AL420" s="1859"/>
      <c r="AM420" s="1858"/>
      <c r="AN420" s="1858"/>
      <c r="AO420" s="1858"/>
      <c r="AP420" s="1858"/>
      <c r="AQ420" s="1859"/>
      <c r="AR420" s="1859"/>
      <c r="AS420" s="1859"/>
      <c r="AT420" s="1859"/>
    </row>
    <row r="421" spans="1:46" s="1775" customFormat="1" ht="12" customHeight="1" x14ac:dyDescent="0.2">
      <c r="A421" s="1770" t="s">
        <v>459</v>
      </c>
      <c r="B421" s="1770" t="s">
        <v>1708</v>
      </c>
      <c r="C421" s="541" t="s">
        <v>1709</v>
      </c>
      <c r="D421" s="1770" t="s">
        <v>2751</v>
      </c>
      <c r="E421" s="1952">
        <v>10000</v>
      </c>
      <c r="F421" s="1771" t="s">
        <v>2752</v>
      </c>
      <c r="G421" s="1770" t="s">
        <v>2753</v>
      </c>
      <c r="H421" s="1770" t="s">
        <v>2045</v>
      </c>
      <c r="I421" s="1770" t="s">
        <v>1723</v>
      </c>
      <c r="J421" s="1771" t="s">
        <v>1715</v>
      </c>
      <c r="K421" s="1771">
        <v>3</v>
      </c>
      <c r="L421" s="1772">
        <v>12</v>
      </c>
      <c r="M421" s="1773">
        <f t="shared" si="12"/>
        <v>120000</v>
      </c>
      <c r="N421" s="1771">
        <v>2</v>
      </c>
      <c r="O421" s="1772">
        <v>6</v>
      </c>
      <c r="P421" s="1773">
        <f t="shared" si="13"/>
        <v>60000</v>
      </c>
      <c r="Q421" s="1774"/>
      <c r="R421" s="1774"/>
      <c r="S421" s="1774"/>
      <c r="T421" s="1774"/>
      <c r="U421" s="1774"/>
      <c r="V421" s="1774"/>
      <c r="W421" s="1774"/>
      <c r="X421" s="1774"/>
      <c r="Y421" s="1774"/>
      <c r="Z421" s="1774"/>
      <c r="AA421" s="1774"/>
      <c r="AB421" s="1774"/>
      <c r="AC421" s="1774"/>
      <c r="AD421" s="1856"/>
      <c r="AE421" s="1857"/>
      <c r="AF421" s="1858"/>
      <c r="AG421" s="1858"/>
      <c r="AH421" s="1858"/>
      <c r="AI421" s="1859"/>
      <c r="AJ421" s="1859"/>
      <c r="AK421" s="1859"/>
      <c r="AL421" s="1859"/>
      <c r="AM421" s="1858"/>
      <c r="AN421" s="1858"/>
      <c r="AO421" s="1858"/>
      <c r="AP421" s="1858"/>
      <c r="AQ421" s="1859"/>
      <c r="AR421" s="1859"/>
      <c r="AS421" s="1859"/>
      <c r="AT421" s="1859"/>
    </row>
    <row r="422" spans="1:46" s="1775" customFormat="1" ht="12" customHeight="1" x14ac:dyDescent="0.2">
      <c r="A422" s="1770" t="s">
        <v>459</v>
      </c>
      <c r="B422" s="1770" t="s">
        <v>1708</v>
      </c>
      <c r="C422" s="541" t="s">
        <v>1709</v>
      </c>
      <c r="D422" s="1770" t="s">
        <v>2754</v>
      </c>
      <c r="E422" s="1952">
        <v>10000</v>
      </c>
      <c r="F422" s="1771" t="s">
        <v>2755</v>
      </c>
      <c r="G422" s="1770" t="s">
        <v>2756</v>
      </c>
      <c r="H422" s="1770" t="s">
        <v>1713</v>
      </c>
      <c r="I422" s="1770" t="s">
        <v>1714</v>
      </c>
      <c r="J422" s="1771" t="s">
        <v>1715</v>
      </c>
      <c r="K422" s="1771">
        <v>1</v>
      </c>
      <c r="L422" s="1772">
        <v>3</v>
      </c>
      <c r="M422" s="1773">
        <f t="shared" si="12"/>
        <v>30000</v>
      </c>
      <c r="N422" s="1771">
        <v>5</v>
      </c>
      <c r="O422" s="1772">
        <v>6</v>
      </c>
      <c r="P422" s="1773">
        <f t="shared" si="13"/>
        <v>60000</v>
      </c>
      <c r="Q422" s="1774"/>
      <c r="R422" s="1774"/>
      <c r="S422" s="1774"/>
      <c r="T422" s="1774"/>
      <c r="U422" s="1774"/>
      <c r="V422" s="1774"/>
      <c r="W422" s="1774"/>
      <c r="X422" s="1774"/>
      <c r="Y422" s="1774"/>
      <c r="Z422" s="1774"/>
      <c r="AA422" s="1774"/>
      <c r="AB422" s="1774"/>
      <c r="AC422" s="1774"/>
      <c r="AD422" s="1856"/>
      <c r="AE422" s="1857"/>
      <c r="AF422" s="1858"/>
      <c r="AG422" s="1858"/>
      <c r="AH422" s="1858"/>
      <c r="AI422" s="1859"/>
      <c r="AJ422" s="1859"/>
      <c r="AK422" s="1859"/>
      <c r="AL422" s="1859"/>
      <c r="AM422" s="1858"/>
      <c r="AN422" s="1858"/>
      <c r="AO422" s="1858"/>
      <c r="AP422" s="1858"/>
      <c r="AQ422" s="1859"/>
      <c r="AR422" s="1859"/>
      <c r="AS422" s="1859"/>
      <c r="AT422" s="1859"/>
    </row>
    <row r="423" spans="1:46" s="1775" customFormat="1" ht="12" customHeight="1" x14ac:dyDescent="0.2">
      <c r="A423" s="1770" t="s">
        <v>459</v>
      </c>
      <c r="B423" s="1770" t="s">
        <v>1708</v>
      </c>
      <c r="C423" s="541" t="s">
        <v>1709</v>
      </c>
      <c r="D423" s="1770" t="s">
        <v>1760</v>
      </c>
      <c r="E423" s="1952">
        <v>8000</v>
      </c>
      <c r="F423" s="1771" t="s">
        <v>2755</v>
      </c>
      <c r="G423" s="1770" t="s">
        <v>2756</v>
      </c>
      <c r="H423" s="1770" t="s">
        <v>1713</v>
      </c>
      <c r="I423" s="1770" t="s">
        <v>1714</v>
      </c>
      <c r="J423" s="1771" t="s">
        <v>1715</v>
      </c>
      <c r="K423" s="1771">
        <v>6</v>
      </c>
      <c r="L423" s="1772">
        <v>10</v>
      </c>
      <c r="M423" s="1773">
        <f t="shared" si="12"/>
        <v>80000</v>
      </c>
      <c r="N423" s="1771">
        <v>0</v>
      </c>
      <c r="O423" s="1772">
        <v>0</v>
      </c>
      <c r="P423" s="1773">
        <f t="shared" si="13"/>
        <v>0</v>
      </c>
      <c r="Q423" s="1774"/>
      <c r="R423" s="1774"/>
      <c r="S423" s="1774"/>
      <c r="T423" s="1774"/>
      <c r="U423" s="1774"/>
      <c r="V423" s="1774"/>
      <c r="W423" s="1774"/>
      <c r="X423" s="1774"/>
      <c r="Y423" s="1774"/>
      <c r="Z423" s="1774"/>
      <c r="AA423" s="1774"/>
      <c r="AB423" s="1774"/>
      <c r="AC423" s="1774"/>
      <c r="AD423" s="1856"/>
      <c r="AE423" s="1857"/>
      <c r="AF423" s="1858"/>
      <c r="AG423" s="1858"/>
      <c r="AH423" s="1858"/>
      <c r="AI423" s="1859"/>
      <c r="AJ423" s="1859"/>
      <c r="AK423" s="1859"/>
      <c r="AL423" s="1859"/>
      <c r="AM423" s="1858"/>
      <c r="AN423" s="1858"/>
      <c r="AO423" s="1858"/>
      <c r="AP423" s="1858"/>
      <c r="AQ423" s="1859"/>
      <c r="AR423" s="1859"/>
      <c r="AS423" s="1859"/>
      <c r="AT423" s="1859"/>
    </row>
    <row r="424" spans="1:46" s="1775" customFormat="1" ht="12" customHeight="1" x14ac:dyDescent="0.2">
      <c r="A424" s="1770" t="s">
        <v>459</v>
      </c>
      <c r="B424" s="1770" t="s">
        <v>1708</v>
      </c>
      <c r="C424" s="541" t="s">
        <v>1709</v>
      </c>
      <c r="D424" s="1770" t="s">
        <v>2757</v>
      </c>
      <c r="E424" s="1952">
        <v>10000</v>
      </c>
      <c r="F424" s="1771" t="s">
        <v>2758</v>
      </c>
      <c r="G424" s="1770" t="s">
        <v>2759</v>
      </c>
      <c r="H424" s="1770" t="s">
        <v>1713</v>
      </c>
      <c r="I424" s="1770" t="s">
        <v>1714</v>
      </c>
      <c r="J424" s="1771" t="s">
        <v>1715</v>
      </c>
      <c r="K424" s="1771">
        <v>2</v>
      </c>
      <c r="L424" s="1772">
        <v>4</v>
      </c>
      <c r="M424" s="1773">
        <f t="shared" si="12"/>
        <v>40000</v>
      </c>
      <c r="N424" s="1771">
        <v>3</v>
      </c>
      <c r="O424" s="1772">
        <v>6</v>
      </c>
      <c r="P424" s="1773">
        <f t="shared" si="13"/>
        <v>60000</v>
      </c>
      <c r="Q424" s="1774"/>
      <c r="R424" s="1774"/>
      <c r="S424" s="1774"/>
      <c r="T424" s="1774"/>
      <c r="U424" s="1774"/>
      <c r="V424" s="1774"/>
      <c r="W424" s="1774"/>
      <c r="X424" s="1774"/>
      <c r="Y424" s="1774"/>
      <c r="Z424" s="1774"/>
      <c r="AA424" s="1774"/>
      <c r="AB424" s="1774"/>
      <c r="AC424" s="1774"/>
      <c r="AD424" s="1856"/>
      <c r="AE424" s="1857"/>
      <c r="AF424" s="1858"/>
      <c r="AG424" s="1858"/>
      <c r="AH424" s="1858"/>
      <c r="AI424" s="1859"/>
      <c r="AJ424" s="1859"/>
      <c r="AK424" s="1859"/>
      <c r="AL424" s="1859"/>
      <c r="AM424" s="1858"/>
      <c r="AN424" s="1858"/>
      <c r="AO424" s="1858"/>
      <c r="AP424" s="1858"/>
      <c r="AQ424" s="1859"/>
      <c r="AR424" s="1859"/>
      <c r="AS424" s="1859"/>
      <c r="AT424" s="1859"/>
    </row>
    <row r="425" spans="1:46" s="1775" customFormat="1" ht="12" customHeight="1" x14ac:dyDescent="0.2">
      <c r="A425" s="1770" t="s">
        <v>459</v>
      </c>
      <c r="B425" s="1770" t="s">
        <v>1708</v>
      </c>
      <c r="C425" s="541" t="s">
        <v>1709</v>
      </c>
      <c r="D425" s="1770" t="s">
        <v>2760</v>
      </c>
      <c r="E425" s="1952">
        <v>5700</v>
      </c>
      <c r="F425" s="1771" t="s">
        <v>2761</v>
      </c>
      <c r="G425" s="1770" t="s">
        <v>2762</v>
      </c>
      <c r="H425" s="1770"/>
      <c r="I425" s="1770"/>
      <c r="J425" s="1771"/>
      <c r="K425" s="1771">
        <v>5</v>
      </c>
      <c r="L425" s="1772">
        <v>12</v>
      </c>
      <c r="M425" s="1773">
        <f t="shared" si="12"/>
        <v>68400</v>
      </c>
      <c r="N425" s="1771">
        <v>2</v>
      </c>
      <c r="O425" s="1772">
        <v>6</v>
      </c>
      <c r="P425" s="1773">
        <f t="shared" si="13"/>
        <v>34200</v>
      </c>
      <c r="Q425" s="1774"/>
      <c r="R425" s="1774"/>
      <c r="S425" s="1774"/>
      <c r="T425" s="1774"/>
      <c r="U425" s="1774"/>
      <c r="V425" s="1774"/>
      <c r="W425" s="1774"/>
      <c r="X425" s="1774"/>
      <c r="Y425" s="1774"/>
      <c r="Z425" s="1774"/>
      <c r="AA425" s="1774"/>
      <c r="AB425" s="1774"/>
      <c r="AC425" s="1774"/>
      <c r="AD425" s="1856"/>
      <c r="AE425" s="1857"/>
      <c r="AF425" s="1858"/>
      <c r="AG425" s="1858"/>
      <c r="AH425" s="1858"/>
      <c r="AI425" s="1859"/>
      <c r="AJ425" s="1859"/>
      <c r="AK425" s="1859"/>
      <c r="AL425" s="1859"/>
      <c r="AM425" s="1858"/>
      <c r="AN425" s="1858"/>
      <c r="AO425" s="1858"/>
      <c r="AP425" s="1858"/>
      <c r="AQ425" s="1859"/>
      <c r="AR425" s="1859"/>
      <c r="AS425" s="1859"/>
      <c r="AT425" s="1859"/>
    </row>
    <row r="426" spans="1:46" s="1775" customFormat="1" ht="12" customHeight="1" x14ac:dyDescent="0.2">
      <c r="A426" s="1770" t="s">
        <v>459</v>
      </c>
      <c r="B426" s="1770" t="s">
        <v>1708</v>
      </c>
      <c r="C426" s="541" t="s">
        <v>1709</v>
      </c>
      <c r="D426" s="1770" t="s">
        <v>1760</v>
      </c>
      <c r="E426" s="1952">
        <v>8000</v>
      </c>
      <c r="F426" s="1771" t="s">
        <v>2763</v>
      </c>
      <c r="G426" s="1770" t="s">
        <v>2764</v>
      </c>
      <c r="H426" s="1770" t="s">
        <v>1713</v>
      </c>
      <c r="I426" s="1770" t="s">
        <v>1714</v>
      </c>
      <c r="J426" s="1771" t="s">
        <v>1715</v>
      </c>
      <c r="K426" s="1771">
        <v>4</v>
      </c>
      <c r="L426" s="1772">
        <v>12</v>
      </c>
      <c r="M426" s="1773">
        <f t="shared" si="12"/>
        <v>96000</v>
      </c>
      <c r="N426" s="1771">
        <v>3</v>
      </c>
      <c r="O426" s="1772">
        <v>6</v>
      </c>
      <c r="P426" s="1773">
        <f t="shared" si="13"/>
        <v>48000</v>
      </c>
      <c r="Q426" s="1774"/>
      <c r="R426" s="1774"/>
      <c r="S426" s="1774"/>
      <c r="T426" s="1774"/>
      <c r="U426" s="1774"/>
      <c r="V426" s="1774"/>
      <c r="W426" s="1774"/>
      <c r="X426" s="1774"/>
      <c r="Y426" s="1774"/>
      <c r="Z426" s="1774"/>
      <c r="AA426" s="1774"/>
      <c r="AB426" s="1774"/>
      <c r="AC426" s="1774"/>
      <c r="AD426" s="1856"/>
      <c r="AE426" s="1857"/>
      <c r="AF426" s="1858"/>
      <c r="AG426" s="1858"/>
      <c r="AH426" s="1858"/>
      <c r="AI426" s="1859"/>
      <c r="AJ426" s="1859"/>
      <c r="AK426" s="1859"/>
      <c r="AL426" s="1859"/>
      <c r="AM426" s="1858"/>
      <c r="AN426" s="1858"/>
      <c r="AO426" s="1858"/>
      <c r="AP426" s="1858"/>
      <c r="AQ426" s="1859"/>
      <c r="AR426" s="1859"/>
      <c r="AS426" s="1859"/>
      <c r="AT426" s="1859"/>
    </row>
    <row r="427" spans="1:46" s="1775" customFormat="1" ht="12" customHeight="1" x14ac:dyDescent="0.2">
      <c r="A427" s="1770" t="s">
        <v>459</v>
      </c>
      <c r="B427" s="1770" t="s">
        <v>1708</v>
      </c>
      <c r="C427" s="541" t="s">
        <v>1709</v>
      </c>
      <c r="D427" s="1770" t="s">
        <v>2765</v>
      </c>
      <c r="E427" s="1952">
        <v>4000</v>
      </c>
      <c r="F427" s="1771" t="s">
        <v>2766</v>
      </c>
      <c r="G427" s="1770" t="s">
        <v>2767</v>
      </c>
      <c r="H427" s="1770"/>
      <c r="I427" s="1770"/>
      <c r="J427" s="1771"/>
      <c r="K427" s="1771">
        <v>3</v>
      </c>
      <c r="L427" s="1772">
        <v>6</v>
      </c>
      <c r="M427" s="1773">
        <f t="shared" si="12"/>
        <v>24000</v>
      </c>
      <c r="N427" s="1771">
        <v>0</v>
      </c>
      <c r="O427" s="1772">
        <v>0</v>
      </c>
      <c r="P427" s="1773">
        <f t="shared" si="13"/>
        <v>0</v>
      </c>
      <c r="Q427" s="1774"/>
      <c r="R427" s="1774"/>
      <c r="S427" s="1774"/>
      <c r="T427" s="1774"/>
      <c r="U427" s="1774"/>
      <c r="V427" s="1774"/>
      <c r="W427" s="1774"/>
      <c r="X427" s="1774"/>
      <c r="Y427" s="1774"/>
      <c r="Z427" s="1774"/>
      <c r="AA427" s="1774"/>
      <c r="AB427" s="1774"/>
      <c r="AC427" s="1774"/>
      <c r="AD427" s="1856"/>
      <c r="AE427" s="1857"/>
      <c r="AF427" s="1858"/>
      <c r="AG427" s="1858"/>
      <c r="AH427" s="1858"/>
      <c r="AI427" s="1859"/>
      <c r="AJ427" s="1859"/>
      <c r="AK427" s="1859"/>
      <c r="AL427" s="1859"/>
      <c r="AM427" s="1858"/>
      <c r="AN427" s="1858"/>
      <c r="AO427" s="1858"/>
      <c r="AP427" s="1858"/>
      <c r="AQ427" s="1859"/>
      <c r="AR427" s="1859"/>
      <c r="AS427" s="1859"/>
      <c r="AT427" s="1859"/>
    </row>
    <row r="428" spans="1:46" s="1775" customFormat="1" ht="12" customHeight="1" x14ac:dyDescent="0.2">
      <c r="A428" s="1770" t="s">
        <v>459</v>
      </c>
      <c r="B428" s="1770" t="s">
        <v>1708</v>
      </c>
      <c r="C428" s="541" t="s">
        <v>1709</v>
      </c>
      <c r="D428" s="1770" t="s">
        <v>1855</v>
      </c>
      <c r="E428" s="1952">
        <v>8964.7199999999993</v>
      </c>
      <c r="F428" s="1771" t="s">
        <v>2768</v>
      </c>
      <c r="G428" s="1770" t="s">
        <v>2769</v>
      </c>
      <c r="H428" s="1770" t="s">
        <v>1713</v>
      </c>
      <c r="I428" s="1770" t="s">
        <v>1723</v>
      </c>
      <c r="J428" s="1771" t="s">
        <v>1715</v>
      </c>
      <c r="K428" s="1771">
        <v>0</v>
      </c>
      <c r="L428" s="1772">
        <v>12</v>
      </c>
      <c r="M428" s="1773">
        <f t="shared" si="12"/>
        <v>107576.63999999998</v>
      </c>
      <c r="N428" s="1771">
        <v>0</v>
      </c>
      <c r="O428" s="1772">
        <v>6</v>
      </c>
      <c r="P428" s="1773">
        <f t="shared" si="13"/>
        <v>53788.319999999992</v>
      </c>
      <c r="Q428" s="1774"/>
      <c r="R428" s="1774"/>
      <c r="S428" s="1774"/>
      <c r="T428" s="1774"/>
      <c r="U428" s="1774"/>
      <c r="V428" s="1774"/>
      <c r="W428" s="1774"/>
      <c r="X428" s="1774"/>
      <c r="Y428" s="1774"/>
      <c r="Z428" s="1774"/>
      <c r="AA428" s="1774"/>
      <c r="AB428" s="1774"/>
      <c r="AC428" s="1774"/>
      <c r="AD428" s="1856"/>
      <c r="AE428" s="1857"/>
      <c r="AF428" s="1858"/>
      <c r="AG428" s="1858"/>
      <c r="AH428" s="1858"/>
      <c r="AI428" s="1859"/>
      <c r="AJ428" s="1859"/>
      <c r="AK428" s="1859"/>
      <c r="AL428" s="1859"/>
      <c r="AM428" s="1858"/>
      <c r="AN428" s="1858"/>
      <c r="AO428" s="1858"/>
      <c r="AP428" s="1858"/>
      <c r="AQ428" s="1859"/>
      <c r="AR428" s="1859"/>
      <c r="AS428" s="1859"/>
      <c r="AT428" s="1859"/>
    </row>
    <row r="429" spans="1:46" s="1775" customFormat="1" ht="12" customHeight="1" x14ac:dyDescent="0.2">
      <c r="A429" s="1770" t="s">
        <v>459</v>
      </c>
      <c r="B429" s="1770" t="s">
        <v>1708</v>
      </c>
      <c r="C429" s="541" t="s">
        <v>1709</v>
      </c>
      <c r="D429" s="1770" t="s">
        <v>1889</v>
      </c>
      <c r="E429" s="1952">
        <v>7000</v>
      </c>
      <c r="F429" s="1771" t="s">
        <v>2770</v>
      </c>
      <c r="G429" s="1770" t="s">
        <v>2771</v>
      </c>
      <c r="H429" s="1770"/>
      <c r="I429" s="1770"/>
      <c r="J429" s="1771"/>
      <c r="K429" s="1771">
        <v>0</v>
      </c>
      <c r="L429" s="1772">
        <v>0</v>
      </c>
      <c r="M429" s="1773">
        <f t="shared" si="12"/>
        <v>0</v>
      </c>
      <c r="N429" s="1771">
        <v>2</v>
      </c>
      <c r="O429" s="1772">
        <v>5</v>
      </c>
      <c r="P429" s="1773">
        <f t="shared" si="13"/>
        <v>35000</v>
      </c>
      <c r="Q429" s="1774"/>
      <c r="R429" s="1774"/>
      <c r="S429" s="1774"/>
      <c r="T429" s="1774"/>
      <c r="U429" s="1774"/>
      <c r="V429" s="1774"/>
      <c r="W429" s="1774"/>
      <c r="X429" s="1774"/>
      <c r="Y429" s="1774"/>
      <c r="Z429" s="1774"/>
      <c r="AA429" s="1774"/>
      <c r="AB429" s="1774"/>
      <c r="AC429" s="1774"/>
      <c r="AD429" s="1856"/>
      <c r="AE429" s="1857"/>
      <c r="AF429" s="1858"/>
      <c r="AG429" s="1858"/>
      <c r="AH429" s="1858"/>
      <c r="AI429" s="1859"/>
      <c r="AJ429" s="1859"/>
      <c r="AK429" s="1859"/>
      <c r="AL429" s="1859"/>
      <c r="AM429" s="1858"/>
      <c r="AN429" s="1858"/>
      <c r="AO429" s="1858"/>
      <c r="AP429" s="1858"/>
      <c r="AQ429" s="1859"/>
      <c r="AR429" s="1859"/>
      <c r="AS429" s="1859"/>
      <c r="AT429" s="1859"/>
    </row>
    <row r="430" spans="1:46" s="1775" customFormat="1" ht="12" customHeight="1" x14ac:dyDescent="0.2">
      <c r="A430" s="1770" t="s">
        <v>459</v>
      </c>
      <c r="B430" s="1770" t="s">
        <v>1708</v>
      </c>
      <c r="C430" s="541" t="s">
        <v>1709</v>
      </c>
      <c r="D430" s="1770" t="s">
        <v>2772</v>
      </c>
      <c r="E430" s="1952">
        <v>9000</v>
      </c>
      <c r="F430" s="1771" t="s">
        <v>2770</v>
      </c>
      <c r="G430" s="1770" t="s">
        <v>2771</v>
      </c>
      <c r="H430" s="1770"/>
      <c r="I430" s="1770"/>
      <c r="J430" s="1771"/>
      <c r="K430" s="1771">
        <v>2</v>
      </c>
      <c r="L430" s="1772">
        <v>4</v>
      </c>
      <c r="M430" s="1773">
        <f t="shared" si="12"/>
        <v>36000</v>
      </c>
      <c r="N430" s="1771">
        <v>0</v>
      </c>
      <c r="O430" s="1772">
        <v>0</v>
      </c>
      <c r="P430" s="1773">
        <f t="shared" si="13"/>
        <v>0</v>
      </c>
      <c r="Q430" s="1774"/>
      <c r="R430" s="1774"/>
      <c r="S430" s="1774"/>
      <c r="T430" s="1774"/>
      <c r="U430" s="1774"/>
      <c r="V430" s="1774"/>
      <c r="W430" s="1774"/>
      <c r="X430" s="1774"/>
      <c r="Y430" s="1774"/>
      <c r="Z430" s="1774"/>
      <c r="AA430" s="1774"/>
      <c r="AB430" s="1774"/>
      <c r="AC430" s="1774"/>
      <c r="AD430" s="1856"/>
      <c r="AE430" s="1857"/>
      <c r="AF430" s="1858"/>
      <c r="AG430" s="1858"/>
      <c r="AH430" s="1858"/>
      <c r="AI430" s="1859"/>
      <c r="AJ430" s="1859"/>
      <c r="AK430" s="1859"/>
      <c r="AL430" s="1859"/>
      <c r="AM430" s="1858"/>
      <c r="AN430" s="1858"/>
      <c r="AO430" s="1858"/>
      <c r="AP430" s="1858"/>
      <c r="AQ430" s="1859"/>
      <c r="AR430" s="1859"/>
      <c r="AS430" s="1859"/>
      <c r="AT430" s="1859"/>
    </row>
    <row r="431" spans="1:46" s="1775" customFormat="1" ht="12" customHeight="1" x14ac:dyDescent="0.2">
      <c r="A431" s="1770" t="s">
        <v>459</v>
      </c>
      <c r="B431" s="1770" t="s">
        <v>1708</v>
      </c>
      <c r="C431" s="541" t="s">
        <v>1709</v>
      </c>
      <c r="D431" s="1770" t="s">
        <v>2773</v>
      </c>
      <c r="E431" s="1952">
        <v>1300</v>
      </c>
      <c r="F431" s="1771" t="s">
        <v>2774</v>
      </c>
      <c r="G431" s="1770" t="s">
        <v>2775</v>
      </c>
      <c r="H431" s="1770"/>
      <c r="I431" s="1770"/>
      <c r="J431" s="1771"/>
      <c r="K431" s="1771">
        <v>2</v>
      </c>
      <c r="L431" s="1772">
        <v>4</v>
      </c>
      <c r="M431" s="1773">
        <f t="shared" si="12"/>
        <v>5200</v>
      </c>
      <c r="N431" s="1771">
        <v>0</v>
      </c>
      <c r="O431" s="1772">
        <v>0</v>
      </c>
      <c r="P431" s="1773">
        <f t="shared" si="13"/>
        <v>0</v>
      </c>
      <c r="Q431" s="1774"/>
      <c r="R431" s="1774"/>
      <c r="S431" s="1774"/>
      <c r="T431" s="1774"/>
      <c r="U431" s="1774"/>
      <c r="V431" s="1774"/>
      <c r="W431" s="1774"/>
      <c r="X431" s="1774"/>
      <c r="Y431" s="1774"/>
      <c r="Z431" s="1774"/>
      <c r="AA431" s="1774"/>
      <c r="AB431" s="1774"/>
      <c r="AC431" s="1774"/>
      <c r="AD431" s="1856"/>
      <c r="AE431" s="1857"/>
      <c r="AF431" s="1858"/>
      <c r="AG431" s="1858"/>
      <c r="AH431" s="1858"/>
      <c r="AI431" s="1859"/>
      <c r="AJ431" s="1859"/>
      <c r="AK431" s="1859"/>
      <c r="AL431" s="1859"/>
      <c r="AM431" s="1858"/>
      <c r="AN431" s="1858"/>
      <c r="AO431" s="1858"/>
      <c r="AP431" s="1858"/>
      <c r="AQ431" s="1859"/>
      <c r="AR431" s="1859"/>
      <c r="AS431" s="1859"/>
      <c r="AT431" s="1859"/>
    </row>
    <row r="432" spans="1:46" s="1775" customFormat="1" ht="12" customHeight="1" x14ac:dyDescent="0.2">
      <c r="A432" s="1770" t="s">
        <v>459</v>
      </c>
      <c r="B432" s="1770" t="s">
        <v>1708</v>
      </c>
      <c r="C432" s="541" t="s">
        <v>1709</v>
      </c>
      <c r="D432" s="1770" t="s">
        <v>2046</v>
      </c>
      <c r="E432" s="1952">
        <v>5000</v>
      </c>
      <c r="F432" s="1771" t="s">
        <v>2776</v>
      </c>
      <c r="G432" s="1770" t="s">
        <v>2777</v>
      </c>
      <c r="H432" s="1770"/>
      <c r="I432" s="1770"/>
      <c r="J432" s="1771"/>
      <c r="K432" s="1771">
        <v>4</v>
      </c>
      <c r="L432" s="1772">
        <v>11</v>
      </c>
      <c r="M432" s="1773">
        <f t="shared" si="12"/>
        <v>55000</v>
      </c>
      <c r="N432" s="1771">
        <v>0</v>
      </c>
      <c r="O432" s="1772">
        <v>0</v>
      </c>
      <c r="P432" s="1773">
        <f t="shared" si="13"/>
        <v>0</v>
      </c>
      <c r="Q432" s="1774"/>
      <c r="R432" s="1774"/>
      <c r="S432" s="1774"/>
      <c r="T432" s="1774"/>
      <c r="U432" s="1774"/>
      <c r="V432" s="1774"/>
      <c r="W432" s="1774"/>
      <c r="X432" s="1774"/>
      <c r="Y432" s="1774"/>
      <c r="Z432" s="1774"/>
      <c r="AA432" s="1774"/>
      <c r="AB432" s="1774"/>
      <c r="AC432" s="1774"/>
      <c r="AD432" s="1856"/>
      <c r="AE432" s="1857"/>
      <c r="AF432" s="1858"/>
      <c r="AG432" s="1858"/>
      <c r="AH432" s="1858"/>
      <c r="AI432" s="1859"/>
      <c r="AJ432" s="1859"/>
      <c r="AK432" s="1859"/>
      <c r="AL432" s="1859"/>
      <c r="AM432" s="1858"/>
      <c r="AN432" s="1858"/>
      <c r="AO432" s="1858"/>
      <c r="AP432" s="1858"/>
      <c r="AQ432" s="1859"/>
      <c r="AR432" s="1859"/>
      <c r="AS432" s="1859"/>
      <c r="AT432" s="1859"/>
    </row>
    <row r="433" spans="1:46" s="1775" customFormat="1" ht="12" customHeight="1" x14ac:dyDescent="0.2">
      <c r="A433" s="1770" t="s">
        <v>459</v>
      </c>
      <c r="B433" s="1770" t="s">
        <v>1708</v>
      </c>
      <c r="C433" s="541" t="s">
        <v>1709</v>
      </c>
      <c r="D433" s="1770" t="s">
        <v>1745</v>
      </c>
      <c r="E433" s="1952">
        <v>4500</v>
      </c>
      <c r="F433" s="1771" t="s">
        <v>2778</v>
      </c>
      <c r="G433" s="1770" t="s">
        <v>2779</v>
      </c>
      <c r="H433" s="1770"/>
      <c r="I433" s="1770"/>
      <c r="J433" s="1771"/>
      <c r="K433" s="1771">
        <v>4</v>
      </c>
      <c r="L433" s="1772">
        <v>11</v>
      </c>
      <c r="M433" s="1773">
        <f t="shared" si="12"/>
        <v>49500</v>
      </c>
      <c r="N433" s="1771">
        <v>0</v>
      </c>
      <c r="O433" s="1772">
        <v>0</v>
      </c>
      <c r="P433" s="1773">
        <f t="shared" si="13"/>
        <v>0</v>
      </c>
      <c r="Q433" s="1774"/>
      <c r="R433" s="1774"/>
      <c r="S433" s="1774"/>
      <c r="T433" s="1774"/>
      <c r="U433" s="1774"/>
      <c r="V433" s="1774"/>
      <c r="W433" s="1774"/>
      <c r="X433" s="1774"/>
      <c r="Y433" s="1774"/>
      <c r="Z433" s="1774"/>
      <c r="AA433" s="1774"/>
      <c r="AB433" s="1774"/>
      <c r="AC433" s="1774"/>
      <c r="AD433" s="1856"/>
      <c r="AE433" s="1857"/>
      <c r="AF433" s="1858"/>
      <c r="AG433" s="1858"/>
      <c r="AH433" s="1858"/>
      <c r="AI433" s="1859"/>
      <c r="AJ433" s="1859"/>
      <c r="AK433" s="1859"/>
      <c r="AL433" s="1859"/>
      <c r="AM433" s="1858"/>
      <c r="AN433" s="1858"/>
      <c r="AO433" s="1858"/>
      <c r="AP433" s="1858"/>
      <c r="AQ433" s="1859"/>
      <c r="AR433" s="1859"/>
      <c r="AS433" s="1859"/>
      <c r="AT433" s="1859"/>
    </row>
    <row r="434" spans="1:46" s="1775" customFormat="1" ht="12" customHeight="1" x14ac:dyDescent="0.2">
      <c r="A434" s="1770" t="s">
        <v>459</v>
      </c>
      <c r="B434" s="1770" t="s">
        <v>1708</v>
      </c>
      <c r="C434" s="541" t="s">
        <v>1709</v>
      </c>
      <c r="D434" s="1770" t="s">
        <v>2780</v>
      </c>
      <c r="E434" s="1952">
        <v>4000</v>
      </c>
      <c r="F434" s="1771" t="s">
        <v>2781</v>
      </c>
      <c r="G434" s="1770" t="s">
        <v>2782</v>
      </c>
      <c r="H434" s="1770" t="s">
        <v>1756</v>
      </c>
      <c r="I434" s="1770" t="s">
        <v>1744</v>
      </c>
      <c r="J434" s="1771" t="s">
        <v>1715</v>
      </c>
      <c r="K434" s="1771">
        <v>5</v>
      </c>
      <c r="L434" s="1772">
        <v>12</v>
      </c>
      <c r="M434" s="1773">
        <f t="shared" si="12"/>
        <v>48000</v>
      </c>
      <c r="N434" s="1771">
        <v>2</v>
      </c>
      <c r="O434" s="1772">
        <v>6</v>
      </c>
      <c r="P434" s="1773">
        <f t="shared" si="13"/>
        <v>24000</v>
      </c>
      <c r="Q434" s="1774"/>
      <c r="R434" s="1774"/>
      <c r="S434" s="1774"/>
      <c r="T434" s="1774"/>
      <c r="U434" s="1774"/>
      <c r="V434" s="1774"/>
      <c r="W434" s="1774"/>
      <c r="X434" s="1774"/>
      <c r="Y434" s="1774"/>
      <c r="Z434" s="1774"/>
      <c r="AA434" s="1774"/>
      <c r="AB434" s="1774"/>
      <c r="AC434" s="1774"/>
      <c r="AD434" s="1856"/>
      <c r="AE434" s="1857"/>
      <c r="AF434" s="1858"/>
      <c r="AG434" s="1858"/>
      <c r="AH434" s="1858"/>
      <c r="AI434" s="1859"/>
      <c r="AJ434" s="1859"/>
      <c r="AK434" s="1859"/>
      <c r="AL434" s="1859"/>
      <c r="AM434" s="1858"/>
      <c r="AN434" s="1858"/>
      <c r="AO434" s="1858"/>
      <c r="AP434" s="1858"/>
      <c r="AQ434" s="1859"/>
      <c r="AR434" s="1859"/>
      <c r="AS434" s="1859"/>
      <c r="AT434" s="1859"/>
    </row>
    <row r="435" spans="1:46" s="1775" customFormat="1" ht="12" customHeight="1" x14ac:dyDescent="0.2">
      <c r="A435" s="1770" t="s">
        <v>459</v>
      </c>
      <c r="B435" s="1770" t="s">
        <v>1708</v>
      </c>
      <c r="C435" s="541" t="s">
        <v>1709</v>
      </c>
      <c r="D435" s="1770" t="s">
        <v>2783</v>
      </c>
      <c r="E435" s="1952">
        <v>8000</v>
      </c>
      <c r="F435" s="1771" t="s">
        <v>2784</v>
      </c>
      <c r="G435" s="1770" t="s">
        <v>2785</v>
      </c>
      <c r="H435" s="1770" t="s">
        <v>1817</v>
      </c>
      <c r="I435" s="1770" t="s">
        <v>1714</v>
      </c>
      <c r="J435" s="1771" t="s">
        <v>1715</v>
      </c>
      <c r="K435" s="1771">
        <v>1</v>
      </c>
      <c r="L435" s="1772">
        <v>3</v>
      </c>
      <c r="M435" s="1773">
        <f t="shared" si="12"/>
        <v>24000</v>
      </c>
      <c r="N435" s="1771">
        <v>2</v>
      </c>
      <c r="O435" s="1772">
        <v>6</v>
      </c>
      <c r="P435" s="1773">
        <f t="shared" si="13"/>
        <v>48000</v>
      </c>
      <c r="Q435" s="1774"/>
      <c r="R435" s="1774"/>
      <c r="S435" s="1774"/>
      <c r="T435" s="1774"/>
      <c r="U435" s="1774"/>
      <c r="V435" s="1774"/>
      <c r="W435" s="1774"/>
      <c r="X435" s="1774"/>
      <c r="Y435" s="1774"/>
      <c r="Z435" s="1774"/>
      <c r="AA435" s="1774"/>
      <c r="AB435" s="1774"/>
      <c r="AC435" s="1774"/>
      <c r="AD435" s="1856"/>
      <c r="AE435" s="1857"/>
      <c r="AF435" s="1858"/>
      <c r="AG435" s="1858"/>
      <c r="AH435" s="1858"/>
      <c r="AI435" s="1859"/>
      <c r="AJ435" s="1859"/>
      <c r="AK435" s="1859"/>
      <c r="AL435" s="1859"/>
      <c r="AM435" s="1858"/>
      <c r="AN435" s="1858"/>
      <c r="AO435" s="1858"/>
      <c r="AP435" s="1858"/>
      <c r="AQ435" s="1859"/>
      <c r="AR435" s="1859"/>
      <c r="AS435" s="1859"/>
      <c r="AT435" s="1859"/>
    </row>
    <row r="436" spans="1:46" s="1775" customFormat="1" ht="12" customHeight="1" x14ac:dyDescent="0.2">
      <c r="A436" s="1770" t="s">
        <v>459</v>
      </c>
      <c r="B436" s="1770" t="s">
        <v>1708</v>
      </c>
      <c r="C436" s="541" t="s">
        <v>1709</v>
      </c>
      <c r="D436" s="1770" t="s">
        <v>2786</v>
      </c>
      <c r="E436" s="1952">
        <v>2200</v>
      </c>
      <c r="F436" s="1771" t="s">
        <v>2787</v>
      </c>
      <c r="G436" s="1770" t="s">
        <v>2788</v>
      </c>
      <c r="H436" s="1770" t="s">
        <v>2045</v>
      </c>
      <c r="I436" s="1770" t="s">
        <v>1714</v>
      </c>
      <c r="J436" s="1771" t="s">
        <v>1715</v>
      </c>
      <c r="K436" s="1771">
        <v>2</v>
      </c>
      <c r="L436" s="1772">
        <v>4</v>
      </c>
      <c r="M436" s="1773">
        <f t="shared" si="12"/>
        <v>8800</v>
      </c>
      <c r="N436" s="1771">
        <v>2</v>
      </c>
      <c r="O436" s="1772">
        <v>6</v>
      </c>
      <c r="P436" s="1773">
        <f t="shared" si="13"/>
        <v>13200</v>
      </c>
      <c r="Q436" s="1774"/>
      <c r="R436" s="1774"/>
      <c r="S436" s="1774"/>
      <c r="T436" s="1774"/>
      <c r="U436" s="1774"/>
      <c r="V436" s="1774"/>
      <c r="W436" s="1774"/>
      <c r="X436" s="1774"/>
      <c r="Y436" s="1774"/>
      <c r="Z436" s="1774"/>
      <c r="AA436" s="1774"/>
      <c r="AB436" s="1774"/>
      <c r="AC436" s="1774"/>
      <c r="AD436" s="1856"/>
      <c r="AE436" s="1857"/>
      <c r="AF436" s="1858"/>
      <c r="AG436" s="1858"/>
      <c r="AH436" s="1858"/>
      <c r="AI436" s="1859"/>
      <c r="AJ436" s="1859"/>
      <c r="AK436" s="1859"/>
      <c r="AL436" s="1859"/>
      <c r="AM436" s="1858"/>
      <c r="AN436" s="1858"/>
      <c r="AO436" s="1858"/>
      <c r="AP436" s="1858"/>
      <c r="AQ436" s="1859"/>
      <c r="AR436" s="1859"/>
      <c r="AS436" s="1859"/>
      <c r="AT436" s="1859"/>
    </row>
    <row r="437" spans="1:46" s="1775" customFormat="1" ht="12" customHeight="1" x14ac:dyDescent="0.2">
      <c r="A437" s="1770" t="s">
        <v>459</v>
      </c>
      <c r="B437" s="1770" t="s">
        <v>1708</v>
      </c>
      <c r="C437" s="541" t="s">
        <v>1709</v>
      </c>
      <c r="D437" s="1770" t="s">
        <v>2213</v>
      </c>
      <c r="E437" s="1952">
        <v>2500</v>
      </c>
      <c r="F437" s="1771" t="s">
        <v>2789</v>
      </c>
      <c r="G437" s="1770" t="s">
        <v>2790</v>
      </c>
      <c r="H437" s="1770"/>
      <c r="I437" s="1770"/>
      <c r="J437" s="1771"/>
      <c r="K437" s="1771">
        <v>5</v>
      </c>
      <c r="L437" s="1772">
        <v>12</v>
      </c>
      <c r="M437" s="1773">
        <f t="shared" si="12"/>
        <v>30000</v>
      </c>
      <c r="N437" s="1771">
        <v>0</v>
      </c>
      <c r="O437" s="1772">
        <v>0</v>
      </c>
      <c r="P437" s="1773">
        <f t="shared" si="13"/>
        <v>0</v>
      </c>
      <c r="Q437" s="1774"/>
      <c r="R437" s="1774"/>
      <c r="S437" s="1774"/>
      <c r="T437" s="1774"/>
      <c r="U437" s="1774"/>
      <c r="V437" s="1774"/>
      <c r="W437" s="1774"/>
      <c r="X437" s="1774"/>
      <c r="Y437" s="1774"/>
      <c r="Z437" s="1774"/>
      <c r="AA437" s="1774"/>
      <c r="AB437" s="1774"/>
      <c r="AC437" s="1774"/>
      <c r="AD437" s="1856"/>
      <c r="AE437" s="1857"/>
      <c r="AF437" s="1858"/>
      <c r="AG437" s="1858"/>
      <c r="AH437" s="1858"/>
      <c r="AI437" s="1859"/>
      <c r="AJ437" s="1859"/>
      <c r="AK437" s="1859"/>
      <c r="AL437" s="1859"/>
      <c r="AM437" s="1858"/>
      <c r="AN437" s="1858"/>
      <c r="AO437" s="1858"/>
      <c r="AP437" s="1858"/>
      <c r="AQ437" s="1859"/>
      <c r="AR437" s="1859"/>
      <c r="AS437" s="1859"/>
      <c r="AT437" s="1859"/>
    </row>
    <row r="438" spans="1:46" s="1775" customFormat="1" ht="12" customHeight="1" x14ac:dyDescent="0.2">
      <c r="A438" s="1770" t="s">
        <v>459</v>
      </c>
      <c r="B438" s="1770" t="s">
        <v>1708</v>
      </c>
      <c r="C438" s="541" t="s">
        <v>1709</v>
      </c>
      <c r="D438" s="1770" t="s">
        <v>2791</v>
      </c>
      <c r="E438" s="1952">
        <v>8000</v>
      </c>
      <c r="F438" s="1771" t="s">
        <v>2792</v>
      </c>
      <c r="G438" s="1770" t="s">
        <v>2793</v>
      </c>
      <c r="H438" s="1770" t="s">
        <v>1713</v>
      </c>
      <c r="I438" s="1770" t="s">
        <v>1723</v>
      </c>
      <c r="J438" s="1771" t="s">
        <v>1715</v>
      </c>
      <c r="K438" s="1771">
        <v>4</v>
      </c>
      <c r="L438" s="1772">
        <v>12</v>
      </c>
      <c r="M438" s="1773">
        <f t="shared" si="12"/>
        <v>96000</v>
      </c>
      <c r="N438" s="1771">
        <v>2</v>
      </c>
      <c r="O438" s="1772">
        <v>6</v>
      </c>
      <c r="P438" s="1773">
        <f t="shared" si="13"/>
        <v>48000</v>
      </c>
      <c r="Q438" s="1774"/>
      <c r="R438" s="1774"/>
      <c r="S438" s="1774"/>
      <c r="T438" s="1774"/>
      <c r="U438" s="1774"/>
      <c r="V438" s="1774"/>
      <c r="W438" s="1774"/>
      <c r="X438" s="1774"/>
      <c r="Y438" s="1774"/>
      <c r="Z438" s="1774"/>
      <c r="AA438" s="1774"/>
      <c r="AB438" s="1774"/>
      <c r="AC438" s="1774"/>
      <c r="AD438" s="1856"/>
      <c r="AE438" s="1857"/>
      <c r="AF438" s="1858"/>
      <c r="AG438" s="1858"/>
      <c r="AH438" s="1858"/>
      <c r="AI438" s="1859"/>
      <c r="AJ438" s="1859"/>
      <c r="AK438" s="1859"/>
      <c r="AL438" s="1859"/>
      <c r="AM438" s="1858"/>
      <c r="AN438" s="1858"/>
      <c r="AO438" s="1858"/>
      <c r="AP438" s="1858"/>
      <c r="AQ438" s="1859"/>
      <c r="AR438" s="1859"/>
      <c r="AS438" s="1859"/>
      <c r="AT438" s="1859"/>
    </row>
    <row r="439" spans="1:46" s="1775" customFormat="1" ht="12" customHeight="1" x14ac:dyDescent="0.2">
      <c r="A439" s="1770" t="s">
        <v>459</v>
      </c>
      <c r="B439" s="1770" t="s">
        <v>1708</v>
      </c>
      <c r="C439" s="541" t="s">
        <v>1709</v>
      </c>
      <c r="D439" s="1770" t="s">
        <v>2794</v>
      </c>
      <c r="E439" s="1952">
        <v>1800</v>
      </c>
      <c r="F439" s="1771" t="s">
        <v>2795</v>
      </c>
      <c r="G439" s="1770" t="s">
        <v>2796</v>
      </c>
      <c r="H439" s="1770"/>
      <c r="I439" s="1770"/>
      <c r="J439" s="1771"/>
      <c r="K439" s="1771">
        <v>2</v>
      </c>
      <c r="L439" s="1772">
        <v>4</v>
      </c>
      <c r="M439" s="1773">
        <f t="shared" si="12"/>
        <v>7200</v>
      </c>
      <c r="N439" s="1771">
        <v>0</v>
      </c>
      <c r="O439" s="1772">
        <v>0</v>
      </c>
      <c r="P439" s="1773">
        <f t="shared" si="13"/>
        <v>0</v>
      </c>
      <c r="Q439" s="1774"/>
      <c r="R439" s="1774"/>
      <c r="S439" s="1774"/>
      <c r="T439" s="1774"/>
      <c r="U439" s="1774"/>
      <c r="V439" s="1774"/>
      <c r="W439" s="1774"/>
      <c r="X439" s="1774"/>
      <c r="Y439" s="1774"/>
      <c r="Z439" s="1774"/>
      <c r="AA439" s="1774"/>
      <c r="AB439" s="1774"/>
      <c r="AC439" s="1774"/>
      <c r="AD439" s="1856"/>
      <c r="AE439" s="1857"/>
      <c r="AF439" s="1858"/>
      <c r="AG439" s="1858"/>
      <c r="AH439" s="1858"/>
      <c r="AI439" s="1859"/>
      <c r="AJ439" s="1859"/>
      <c r="AK439" s="1859"/>
      <c r="AL439" s="1859"/>
      <c r="AM439" s="1858"/>
      <c r="AN439" s="1858"/>
      <c r="AO439" s="1858"/>
      <c r="AP439" s="1858"/>
      <c r="AQ439" s="1859"/>
      <c r="AR439" s="1859"/>
      <c r="AS439" s="1859"/>
      <c r="AT439" s="1859"/>
    </row>
    <row r="440" spans="1:46" s="1775" customFormat="1" ht="12" customHeight="1" x14ac:dyDescent="0.2">
      <c r="A440" s="1770" t="s">
        <v>459</v>
      </c>
      <c r="B440" s="1770" t="s">
        <v>1708</v>
      </c>
      <c r="C440" s="541" t="s">
        <v>1709</v>
      </c>
      <c r="D440" s="1770" t="s">
        <v>2797</v>
      </c>
      <c r="E440" s="1952">
        <v>5800</v>
      </c>
      <c r="F440" s="1771" t="s">
        <v>2798</v>
      </c>
      <c r="G440" s="1770" t="s">
        <v>2799</v>
      </c>
      <c r="H440" s="1770"/>
      <c r="I440" s="1770"/>
      <c r="J440" s="1771"/>
      <c r="K440" s="1771">
        <v>3</v>
      </c>
      <c r="L440" s="1772">
        <v>5</v>
      </c>
      <c r="M440" s="1773">
        <f t="shared" si="12"/>
        <v>29000</v>
      </c>
      <c r="N440" s="1771">
        <v>0</v>
      </c>
      <c r="O440" s="1772">
        <v>0</v>
      </c>
      <c r="P440" s="1773">
        <f t="shared" si="13"/>
        <v>0</v>
      </c>
      <c r="Q440" s="1774"/>
      <c r="R440" s="1774"/>
      <c r="S440" s="1774"/>
      <c r="T440" s="1774"/>
      <c r="U440" s="1774"/>
      <c r="V440" s="1774"/>
      <c r="W440" s="1774"/>
      <c r="X440" s="1774"/>
      <c r="Y440" s="1774"/>
      <c r="Z440" s="1774"/>
      <c r="AA440" s="1774"/>
      <c r="AB440" s="1774"/>
      <c r="AC440" s="1774"/>
      <c r="AD440" s="1856"/>
      <c r="AE440" s="1857"/>
      <c r="AF440" s="1858"/>
      <c r="AG440" s="1858"/>
      <c r="AH440" s="1858"/>
      <c r="AI440" s="1859"/>
      <c r="AJ440" s="1859"/>
      <c r="AK440" s="1859"/>
      <c r="AL440" s="1859"/>
      <c r="AM440" s="1858"/>
      <c r="AN440" s="1858"/>
      <c r="AO440" s="1858"/>
      <c r="AP440" s="1858"/>
      <c r="AQ440" s="1859"/>
      <c r="AR440" s="1859"/>
      <c r="AS440" s="1859"/>
      <c r="AT440" s="1859"/>
    </row>
    <row r="441" spans="1:46" s="1775" customFormat="1" ht="12" customHeight="1" x14ac:dyDescent="0.2">
      <c r="A441" s="1770" t="s">
        <v>459</v>
      </c>
      <c r="B441" s="1770" t="s">
        <v>1708</v>
      </c>
      <c r="C441" s="541" t="s">
        <v>1709</v>
      </c>
      <c r="D441" s="1770" t="s">
        <v>2800</v>
      </c>
      <c r="E441" s="1952">
        <v>4000</v>
      </c>
      <c r="F441" s="1771" t="s">
        <v>2801</v>
      </c>
      <c r="G441" s="1770" t="s">
        <v>2802</v>
      </c>
      <c r="H441" s="1770"/>
      <c r="I441" s="1770"/>
      <c r="J441" s="1771"/>
      <c r="K441" s="1771">
        <v>1</v>
      </c>
      <c r="L441" s="1772">
        <v>1</v>
      </c>
      <c r="M441" s="1773">
        <f t="shared" si="12"/>
        <v>4000</v>
      </c>
      <c r="N441" s="1771">
        <v>2</v>
      </c>
      <c r="O441" s="1772">
        <v>6</v>
      </c>
      <c r="P441" s="1773">
        <f t="shared" si="13"/>
        <v>24000</v>
      </c>
      <c r="Q441" s="1774"/>
      <c r="R441" s="1774"/>
      <c r="S441" s="1774"/>
      <c r="T441" s="1774"/>
      <c r="U441" s="1774"/>
      <c r="V441" s="1774"/>
      <c r="W441" s="1774"/>
      <c r="X441" s="1774"/>
      <c r="Y441" s="1774"/>
      <c r="Z441" s="1774"/>
      <c r="AA441" s="1774"/>
      <c r="AB441" s="1774"/>
      <c r="AC441" s="1774"/>
      <c r="AD441" s="1856"/>
      <c r="AE441" s="1857"/>
      <c r="AF441" s="1858"/>
      <c r="AG441" s="1858"/>
      <c r="AH441" s="1858"/>
      <c r="AI441" s="1859"/>
      <c r="AJ441" s="1859"/>
      <c r="AK441" s="1859"/>
      <c r="AL441" s="1859"/>
      <c r="AM441" s="1858"/>
      <c r="AN441" s="1858"/>
      <c r="AO441" s="1858"/>
      <c r="AP441" s="1858"/>
      <c r="AQ441" s="1859"/>
      <c r="AR441" s="1859"/>
      <c r="AS441" s="1859"/>
      <c r="AT441" s="1859"/>
    </row>
    <row r="442" spans="1:46" s="1775" customFormat="1" ht="12" customHeight="1" x14ac:dyDescent="0.2">
      <c r="A442" s="1770" t="s">
        <v>459</v>
      </c>
      <c r="B442" s="1770" t="s">
        <v>1708</v>
      </c>
      <c r="C442" s="541" t="s">
        <v>1709</v>
      </c>
      <c r="D442" s="1770" t="s">
        <v>2803</v>
      </c>
      <c r="E442" s="1952">
        <v>7000</v>
      </c>
      <c r="F442" s="1771" t="s">
        <v>2804</v>
      </c>
      <c r="G442" s="1770" t="s">
        <v>2805</v>
      </c>
      <c r="H442" s="1770" t="s">
        <v>1756</v>
      </c>
      <c r="I442" s="1770" t="s">
        <v>2806</v>
      </c>
      <c r="J442" s="1771" t="s">
        <v>1715</v>
      </c>
      <c r="K442" s="1771">
        <v>4</v>
      </c>
      <c r="L442" s="1772">
        <v>12</v>
      </c>
      <c r="M442" s="1773">
        <f t="shared" si="12"/>
        <v>84000</v>
      </c>
      <c r="N442" s="1771">
        <v>2</v>
      </c>
      <c r="O442" s="1772">
        <v>6</v>
      </c>
      <c r="P442" s="1773">
        <f t="shared" si="13"/>
        <v>42000</v>
      </c>
      <c r="Q442" s="1774"/>
      <c r="R442" s="1774"/>
      <c r="S442" s="1774"/>
      <c r="T442" s="1774"/>
      <c r="U442" s="1774"/>
      <c r="V442" s="1774"/>
      <c r="W442" s="1774"/>
      <c r="X442" s="1774"/>
      <c r="Y442" s="1774"/>
      <c r="Z442" s="1774"/>
      <c r="AA442" s="1774"/>
      <c r="AB442" s="1774"/>
      <c r="AC442" s="1774"/>
      <c r="AD442" s="1856"/>
      <c r="AE442" s="1857"/>
      <c r="AF442" s="1858"/>
      <c r="AG442" s="1858"/>
      <c r="AH442" s="1858"/>
      <c r="AI442" s="1859"/>
      <c r="AJ442" s="1859"/>
      <c r="AK442" s="1859"/>
      <c r="AL442" s="1859"/>
      <c r="AM442" s="1858"/>
      <c r="AN442" s="1858"/>
      <c r="AO442" s="1858"/>
      <c r="AP442" s="1858"/>
      <c r="AQ442" s="1859"/>
      <c r="AR442" s="1859"/>
      <c r="AS442" s="1859"/>
      <c r="AT442" s="1859"/>
    </row>
    <row r="443" spans="1:46" s="1775" customFormat="1" ht="12" customHeight="1" x14ac:dyDescent="0.2">
      <c r="A443" s="1770" t="s">
        <v>459</v>
      </c>
      <c r="B443" s="1770" t="s">
        <v>1708</v>
      </c>
      <c r="C443" s="541" t="s">
        <v>1709</v>
      </c>
      <c r="D443" s="1770" t="s">
        <v>2807</v>
      </c>
      <c r="E443" s="1952">
        <v>4000</v>
      </c>
      <c r="F443" s="1771" t="s">
        <v>2808</v>
      </c>
      <c r="G443" s="1770" t="s">
        <v>2809</v>
      </c>
      <c r="H443" s="1770"/>
      <c r="I443" s="1770"/>
      <c r="J443" s="1771"/>
      <c r="K443" s="1771">
        <v>1</v>
      </c>
      <c r="L443" s="1772">
        <v>3</v>
      </c>
      <c r="M443" s="1773">
        <f t="shared" si="12"/>
        <v>12000</v>
      </c>
      <c r="N443" s="1771">
        <v>2</v>
      </c>
      <c r="O443" s="1772">
        <v>6</v>
      </c>
      <c r="P443" s="1773">
        <f t="shared" si="13"/>
        <v>24000</v>
      </c>
      <c r="Q443" s="1774"/>
      <c r="R443" s="1774"/>
      <c r="S443" s="1774"/>
      <c r="T443" s="1774"/>
      <c r="U443" s="1774"/>
      <c r="V443" s="1774"/>
      <c r="W443" s="1774"/>
      <c r="X443" s="1774"/>
      <c r="Y443" s="1774"/>
      <c r="Z443" s="1774"/>
      <c r="AA443" s="1774"/>
      <c r="AB443" s="1774"/>
      <c r="AC443" s="1774"/>
      <c r="AD443" s="1856"/>
      <c r="AE443" s="1857"/>
      <c r="AF443" s="1858"/>
      <c r="AG443" s="1858"/>
      <c r="AH443" s="1858"/>
      <c r="AI443" s="1859"/>
      <c r="AJ443" s="1859"/>
      <c r="AK443" s="1859"/>
      <c r="AL443" s="1859"/>
      <c r="AM443" s="1858"/>
      <c r="AN443" s="1858"/>
      <c r="AO443" s="1858"/>
      <c r="AP443" s="1858"/>
      <c r="AQ443" s="1859"/>
      <c r="AR443" s="1859"/>
      <c r="AS443" s="1859"/>
      <c r="AT443" s="1859"/>
    </row>
    <row r="444" spans="1:46" s="1775" customFormat="1" ht="12" customHeight="1" x14ac:dyDescent="0.2">
      <c r="A444" s="1770" t="s">
        <v>459</v>
      </c>
      <c r="B444" s="1770" t="s">
        <v>1708</v>
      </c>
      <c r="C444" s="541" t="s">
        <v>1709</v>
      </c>
      <c r="D444" s="1770" t="s">
        <v>1774</v>
      </c>
      <c r="E444" s="1952">
        <v>15000</v>
      </c>
      <c r="F444" s="1771" t="s">
        <v>2810</v>
      </c>
      <c r="G444" s="1770" t="s">
        <v>2811</v>
      </c>
      <c r="H444" s="1770" t="s">
        <v>1713</v>
      </c>
      <c r="I444" s="1770" t="s">
        <v>1723</v>
      </c>
      <c r="J444" s="1771" t="s">
        <v>1715</v>
      </c>
      <c r="K444" s="1771">
        <v>0</v>
      </c>
      <c r="L444" s="1772">
        <v>11</v>
      </c>
      <c r="M444" s="1773">
        <f t="shared" si="12"/>
        <v>165000</v>
      </c>
      <c r="N444" s="1771">
        <v>0</v>
      </c>
      <c r="O444" s="1772">
        <v>6</v>
      </c>
      <c r="P444" s="1773">
        <f t="shared" si="13"/>
        <v>90000</v>
      </c>
      <c r="Q444" s="1774"/>
      <c r="R444" s="1774"/>
      <c r="S444" s="1774"/>
      <c r="T444" s="1774"/>
      <c r="U444" s="1774"/>
      <c r="V444" s="1774"/>
      <c r="W444" s="1774"/>
      <c r="X444" s="1774"/>
      <c r="Y444" s="1774"/>
      <c r="Z444" s="1774"/>
      <c r="AA444" s="1774"/>
      <c r="AB444" s="1774"/>
      <c r="AC444" s="1774"/>
      <c r="AD444" s="1856"/>
      <c r="AE444" s="1857"/>
      <c r="AF444" s="1858"/>
      <c r="AG444" s="1858"/>
      <c r="AH444" s="1858"/>
      <c r="AI444" s="1859"/>
      <c r="AJ444" s="1859"/>
      <c r="AK444" s="1859"/>
      <c r="AL444" s="1859"/>
      <c r="AM444" s="1858"/>
      <c r="AN444" s="1858"/>
      <c r="AO444" s="1858"/>
      <c r="AP444" s="1858"/>
      <c r="AQ444" s="1859"/>
      <c r="AR444" s="1859"/>
      <c r="AS444" s="1859"/>
      <c r="AT444" s="1859"/>
    </row>
    <row r="445" spans="1:46" s="1775" customFormat="1" ht="12" customHeight="1" x14ac:dyDescent="0.2">
      <c r="A445" s="1770" t="s">
        <v>459</v>
      </c>
      <c r="B445" s="1770" t="s">
        <v>1708</v>
      </c>
      <c r="C445" s="541" t="s">
        <v>1709</v>
      </c>
      <c r="D445" s="1770" t="s">
        <v>2812</v>
      </c>
      <c r="E445" s="1952">
        <v>6500</v>
      </c>
      <c r="F445" s="1771" t="s">
        <v>2813</v>
      </c>
      <c r="G445" s="1770" t="s">
        <v>2814</v>
      </c>
      <c r="H445" s="1770" t="s">
        <v>2021</v>
      </c>
      <c r="I445" s="1770" t="s">
        <v>1714</v>
      </c>
      <c r="J445" s="1771" t="s">
        <v>1715</v>
      </c>
      <c r="K445" s="1771">
        <v>4</v>
      </c>
      <c r="L445" s="1772">
        <v>12</v>
      </c>
      <c r="M445" s="1773">
        <f t="shared" si="12"/>
        <v>78000</v>
      </c>
      <c r="N445" s="1771">
        <v>2</v>
      </c>
      <c r="O445" s="1772">
        <v>6</v>
      </c>
      <c r="P445" s="1773">
        <f t="shared" si="13"/>
        <v>39000</v>
      </c>
      <c r="Q445" s="1774"/>
      <c r="R445" s="1774"/>
      <c r="S445" s="1774"/>
      <c r="T445" s="1774"/>
      <c r="U445" s="1774"/>
      <c r="V445" s="1774"/>
      <c r="W445" s="1774"/>
      <c r="X445" s="1774"/>
      <c r="Y445" s="1774"/>
      <c r="Z445" s="1774"/>
      <c r="AA445" s="1774"/>
      <c r="AB445" s="1774"/>
      <c r="AC445" s="1774"/>
      <c r="AD445" s="1856"/>
      <c r="AE445" s="1857"/>
      <c r="AF445" s="1858"/>
      <c r="AG445" s="1858"/>
      <c r="AH445" s="1858"/>
      <c r="AI445" s="1859"/>
      <c r="AJ445" s="1859"/>
      <c r="AK445" s="1859"/>
      <c r="AL445" s="1859"/>
      <c r="AM445" s="1858"/>
      <c r="AN445" s="1858"/>
      <c r="AO445" s="1858"/>
      <c r="AP445" s="1858"/>
      <c r="AQ445" s="1859"/>
      <c r="AR445" s="1859"/>
      <c r="AS445" s="1859"/>
      <c r="AT445" s="1859"/>
    </row>
    <row r="446" spans="1:46" s="1775" customFormat="1" ht="12" customHeight="1" x14ac:dyDescent="0.2">
      <c r="A446" s="1770" t="s">
        <v>459</v>
      </c>
      <c r="B446" s="1770" t="s">
        <v>1708</v>
      </c>
      <c r="C446" s="541" t="s">
        <v>1709</v>
      </c>
      <c r="D446" s="1770" t="s">
        <v>2815</v>
      </c>
      <c r="E446" s="1952">
        <v>5000</v>
      </c>
      <c r="F446" s="1771" t="s">
        <v>2816</v>
      </c>
      <c r="G446" s="1770" t="s">
        <v>2817</v>
      </c>
      <c r="H446" s="1770" t="s">
        <v>2818</v>
      </c>
      <c r="I446" s="1770" t="s">
        <v>1714</v>
      </c>
      <c r="J446" s="1771" t="s">
        <v>1715</v>
      </c>
      <c r="K446" s="1771">
        <v>2</v>
      </c>
      <c r="L446" s="1772">
        <v>4</v>
      </c>
      <c r="M446" s="1773">
        <f t="shared" si="12"/>
        <v>20000</v>
      </c>
      <c r="N446" s="1771">
        <v>2</v>
      </c>
      <c r="O446" s="1772">
        <v>6</v>
      </c>
      <c r="P446" s="1773">
        <f t="shared" si="13"/>
        <v>30000</v>
      </c>
      <c r="Q446" s="1774"/>
      <c r="R446" s="1774"/>
      <c r="S446" s="1774"/>
      <c r="T446" s="1774"/>
      <c r="U446" s="1774"/>
      <c r="V446" s="1774"/>
      <c r="W446" s="1774"/>
      <c r="X446" s="1774"/>
      <c r="Y446" s="1774"/>
      <c r="Z446" s="1774"/>
      <c r="AA446" s="1774"/>
      <c r="AB446" s="1774"/>
      <c r="AC446" s="1774"/>
      <c r="AD446" s="1856"/>
      <c r="AE446" s="1857"/>
      <c r="AF446" s="1858"/>
      <c r="AG446" s="1858"/>
      <c r="AH446" s="1858"/>
      <c r="AI446" s="1859"/>
      <c r="AJ446" s="1859"/>
      <c r="AK446" s="1859"/>
      <c r="AL446" s="1859"/>
      <c r="AM446" s="1858"/>
      <c r="AN446" s="1858"/>
      <c r="AO446" s="1858"/>
      <c r="AP446" s="1858"/>
      <c r="AQ446" s="1859"/>
      <c r="AR446" s="1859"/>
      <c r="AS446" s="1859"/>
      <c r="AT446" s="1859"/>
    </row>
    <row r="447" spans="1:46" s="1775" customFormat="1" ht="12" customHeight="1" x14ac:dyDescent="0.2">
      <c r="A447" s="1770" t="s">
        <v>459</v>
      </c>
      <c r="B447" s="1770" t="s">
        <v>1708</v>
      </c>
      <c r="C447" s="541" t="s">
        <v>1709</v>
      </c>
      <c r="D447" s="1770" t="s">
        <v>2819</v>
      </c>
      <c r="E447" s="1952">
        <v>10000</v>
      </c>
      <c r="F447" s="1771" t="s">
        <v>2820</v>
      </c>
      <c r="G447" s="1770" t="s">
        <v>2821</v>
      </c>
      <c r="H447" s="1770" t="s">
        <v>2818</v>
      </c>
      <c r="I447" s="1770" t="s">
        <v>1723</v>
      </c>
      <c r="J447" s="1771" t="s">
        <v>1715</v>
      </c>
      <c r="K447" s="1771">
        <v>4</v>
      </c>
      <c r="L447" s="1772">
        <v>12</v>
      </c>
      <c r="M447" s="1773">
        <f t="shared" si="12"/>
        <v>120000</v>
      </c>
      <c r="N447" s="1771">
        <v>2</v>
      </c>
      <c r="O447" s="1772">
        <v>6</v>
      </c>
      <c r="P447" s="1773">
        <f t="shared" si="13"/>
        <v>60000</v>
      </c>
      <c r="Q447" s="1774"/>
      <c r="R447" s="1774"/>
      <c r="S447" s="1774"/>
      <c r="T447" s="1774"/>
      <c r="U447" s="1774"/>
      <c r="V447" s="1774"/>
      <c r="W447" s="1774"/>
      <c r="X447" s="1774"/>
      <c r="Y447" s="1774"/>
      <c r="Z447" s="1774"/>
      <c r="AA447" s="1774"/>
      <c r="AB447" s="1774"/>
      <c r="AC447" s="1774"/>
      <c r="AD447" s="1856"/>
      <c r="AE447" s="1857"/>
      <c r="AF447" s="1858"/>
      <c r="AG447" s="1858"/>
      <c r="AH447" s="1858"/>
      <c r="AI447" s="1859"/>
      <c r="AJ447" s="1859"/>
      <c r="AK447" s="1859"/>
      <c r="AL447" s="1859"/>
      <c r="AM447" s="1858"/>
      <c r="AN447" s="1858"/>
      <c r="AO447" s="1858"/>
      <c r="AP447" s="1858"/>
      <c r="AQ447" s="1859"/>
      <c r="AR447" s="1859"/>
      <c r="AS447" s="1859"/>
      <c r="AT447" s="1859"/>
    </row>
    <row r="448" spans="1:46" s="1775" customFormat="1" ht="12" customHeight="1" x14ac:dyDescent="0.2">
      <c r="A448" s="1770" t="s">
        <v>459</v>
      </c>
      <c r="B448" s="1770" t="s">
        <v>1708</v>
      </c>
      <c r="C448" s="541" t="s">
        <v>1709</v>
      </c>
      <c r="D448" s="1770" t="s">
        <v>2822</v>
      </c>
      <c r="E448" s="1952">
        <v>9000</v>
      </c>
      <c r="F448" s="1771" t="s">
        <v>2823</v>
      </c>
      <c r="G448" s="1770" t="s">
        <v>2824</v>
      </c>
      <c r="H448" s="1770" t="s">
        <v>1800</v>
      </c>
      <c r="I448" s="1770" t="s">
        <v>1723</v>
      </c>
      <c r="J448" s="1771" t="s">
        <v>1829</v>
      </c>
      <c r="K448" s="1771">
        <v>5</v>
      </c>
      <c r="L448" s="1772">
        <v>12</v>
      </c>
      <c r="M448" s="1773">
        <f t="shared" si="12"/>
        <v>108000</v>
      </c>
      <c r="N448" s="1771">
        <v>2</v>
      </c>
      <c r="O448" s="1772">
        <v>6</v>
      </c>
      <c r="P448" s="1773">
        <f t="shared" si="13"/>
        <v>54000</v>
      </c>
      <c r="Q448" s="1774"/>
      <c r="R448" s="1774"/>
      <c r="S448" s="1774"/>
      <c r="T448" s="1774"/>
      <c r="U448" s="1774"/>
      <c r="V448" s="1774"/>
      <c r="W448" s="1774"/>
      <c r="X448" s="1774"/>
      <c r="Y448" s="1774"/>
      <c r="Z448" s="1774"/>
      <c r="AA448" s="1774"/>
      <c r="AB448" s="1774"/>
      <c r="AC448" s="1774"/>
      <c r="AD448" s="1856"/>
      <c r="AE448" s="1857"/>
      <c r="AF448" s="1858"/>
      <c r="AG448" s="1858"/>
      <c r="AH448" s="1858"/>
      <c r="AI448" s="1859"/>
      <c r="AJ448" s="1859"/>
      <c r="AK448" s="1859"/>
      <c r="AL448" s="1859"/>
      <c r="AM448" s="1858"/>
      <c r="AN448" s="1858"/>
      <c r="AO448" s="1858"/>
      <c r="AP448" s="1858"/>
      <c r="AQ448" s="1859"/>
      <c r="AR448" s="1859"/>
      <c r="AS448" s="1859"/>
      <c r="AT448" s="1859"/>
    </row>
    <row r="449" spans="1:46" s="1775" customFormat="1" ht="12" customHeight="1" x14ac:dyDescent="0.2">
      <c r="A449" s="1770" t="s">
        <v>459</v>
      </c>
      <c r="B449" s="1770" t="s">
        <v>1708</v>
      </c>
      <c r="C449" s="541" t="s">
        <v>1709</v>
      </c>
      <c r="D449" s="1770" t="s">
        <v>2825</v>
      </c>
      <c r="E449" s="1952">
        <v>8500</v>
      </c>
      <c r="F449" s="1771" t="s">
        <v>2826</v>
      </c>
      <c r="G449" s="1770" t="s">
        <v>2827</v>
      </c>
      <c r="H449" s="1770" t="s">
        <v>1713</v>
      </c>
      <c r="I449" s="1770" t="s">
        <v>2650</v>
      </c>
      <c r="J449" s="1771" t="s">
        <v>1715</v>
      </c>
      <c r="K449" s="1771">
        <v>3</v>
      </c>
      <c r="L449" s="1772">
        <v>10</v>
      </c>
      <c r="M449" s="1773">
        <f t="shared" si="12"/>
        <v>85000</v>
      </c>
      <c r="N449" s="1771">
        <v>3</v>
      </c>
      <c r="O449" s="1772">
        <v>6</v>
      </c>
      <c r="P449" s="1773">
        <f t="shared" si="13"/>
        <v>51000</v>
      </c>
      <c r="Q449" s="1774"/>
      <c r="R449" s="1774"/>
      <c r="S449" s="1774"/>
      <c r="T449" s="1774"/>
      <c r="U449" s="1774"/>
      <c r="V449" s="1774"/>
      <c r="W449" s="1774"/>
      <c r="X449" s="1774"/>
      <c r="Y449" s="1774"/>
      <c r="Z449" s="1774"/>
      <c r="AA449" s="1774"/>
      <c r="AB449" s="1774"/>
      <c r="AC449" s="1774"/>
      <c r="AD449" s="1856"/>
      <c r="AE449" s="1857"/>
      <c r="AF449" s="1858"/>
      <c r="AG449" s="1858"/>
      <c r="AH449" s="1858"/>
      <c r="AI449" s="1859"/>
      <c r="AJ449" s="1859"/>
      <c r="AK449" s="1859"/>
      <c r="AL449" s="1859"/>
      <c r="AM449" s="1858"/>
      <c r="AN449" s="1858"/>
      <c r="AO449" s="1858"/>
      <c r="AP449" s="1858"/>
      <c r="AQ449" s="1859"/>
      <c r="AR449" s="1859"/>
      <c r="AS449" s="1859"/>
      <c r="AT449" s="1859"/>
    </row>
    <row r="450" spans="1:46" s="1775" customFormat="1" ht="12" customHeight="1" x14ac:dyDescent="0.2">
      <c r="A450" s="1770" t="s">
        <v>459</v>
      </c>
      <c r="B450" s="1770" t="s">
        <v>1708</v>
      </c>
      <c r="C450" s="541" t="s">
        <v>1709</v>
      </c>
      <c r="D450" s="1770" t="s">
        <v>1836</v>
      </c>
      <c r="E450" s="1952">
        <v>2500</v>
      </c>
      <c r="F450" s="1771" t="s">
        <v>2828</v>
      </c>
      <c r="G450" s="1770" t="s">
        <v>2829</v>
      </c>
      <c r="H450" s="1770" t="s">
        <v>2041</v>
      </c>
      <c r="I450" s="1770" t="s">
        <v>1744</v>
      </c>
      <c r="J450" s="1771" t="s">
        <v>1715</v>
      </c>
      <c r="K450" s="1771">
        <v>4</v>
      </c>
      <c r="L450" s="1772">
        <v>12</v>
      </c>
      <c r="M450" s="1773">
        <f t="shared" si="12"/>
        <v>30000</v>
      </c>
      <c r="N450" s="1771">
        <v>2</v>
      </c>
      <c r="O450" s="1772">
        <v>6</v>
      </c>
      <c r="P450" s="1773">
        <f t="shared" si="13"/>
        <v>15000</v>
      </c>
      <c r="Q450" s="1774"/>
      <c r="R450" s="1774"/>
      <c r="S450" s="1774"/>
      <c r="T450" s="1774"/>
      <c r="U450" s="1774"/>
      <c r="V450" s="1774"/>
      <c r="W450" s="1774"/>
      <c r="X450" s="1774"/>
      <c r="Y450" s="1774"/>
      <c r="Z450" s="1774"/>
      <c r="AA450" s="1774"/>
      <c r="AB450" s="1774"/>
      <c r="AC450" s="1774"/>
      <c r="AD450" s="1856"/>
      <c r="AE450" s="1857"/>
      <c r="AF450" s="1858"/>
      <c r="AG450" s="1858"/>
      <c r="AH450" s="1858"/>
      <c r="AI450" s="1859"/>
      <c r="AJ450" s="1859"/>
      <c r="AK450" s="1859"/>
      <c r="AL450" s="1859"/>
      <c r="AM450" s="1858"/>
      <c r="AN450" s="1858"/>
      <c r="AO450" s="1858"/>
      <c r="AP450" s="1858"/>
      <c r="AQ450" s="1859"/>
      <c r="AR450" s="1859"/>
      <c r="AS450" s="1859"/>
      <c r="AT450" s="1859"/>
    </row>
    <row r="451" spans="1:46" s="1775" customFormat="1" ht="12" customHeight="1" x14ac:dyDescent="0.2">
      <c r="A451" s="1770" t="s">
        <v>459</v>
      </c>
      <c r="B451" s="1770" t="s">
        <v>1708</v>
      </c>
      <c r="C451" s="541" t="s">
        <v>1709</v>
      </c>
      <c r="D451" s="1770" t="s">
        <v>2830</v>
      </c>
      <c r="E451" s="1952">
        <v>6500</v>
      </c>
      <c r="F451" s="1771" t="s">
        <v>2831</v>
      </c>
      <c r="G451" s="1770" t="s">
        <v>2832</v>
      </c>
      <c r="H451" s="1770"/>
      <c r="I451" s="1770"/>
      <c r="J451" s="1771"/>
      <c r="K451" s="1771">
        <v>6</v>
      </c>
      <c r="L451" s="1772">
        <v>8</v>
      </c>
      <c r="M451" s="1773">
        <f t="shared" si="12"/>
        <v>52000</v>
      </c>
      <c r="N451" s="1771">
        <v>0</v>
      </c>
      <c r="O451" s="1772">
        <v>0</v>
      </c>
      <c r="P451" s="1773">
        <f t="shared" si="13"/>
        <v>0</v>
      </c>
      <c r="Q451" s="1774"/>
      <c r="R451" s="1774"/>
      <c r="S451" s="1774"/>
      <c r="T451" s="1774"/>
      <c r="U451" s="1774"/>
      <c r="V451" s="1774"/>
      <c r="W451" s="1774"/>
      <c r="X451" s="1774"/>
      <c r="Y451" s="1774"/>
      <c r="Z451" s="1774"/>
      <c r="AA451" s="1774"/>
      <c r="AB451" s="1774"/>
      <c r="AC451" s="1774"/>
      <c r="AD451" s="1856"/>
      <c r="AE451" s="1857"/>
      <c r="AF451" s="1858"/>
      <c r="AG451" s="1858"/>
      <c r="AH451" s="1858"/>
      <c r="AI451" s="1859"/>
      <c r="AJ451" s="1859"/>
      <c r="AK451" s="1859"/>
      <c r="AL451" s="1859"/>
      <c r="AM451" s="1858"/>
      <c r="AN451" s="1858"/>
      <c r="AO451" s="1858"/>
      <c r="AP451" s="1858"/>
      <c r="AQ451" s="1859"/>
      <c r="AR451" s="1859"/>
      <c r="AS451" s="1859"/>
      <c r="AT451" s="1859"/>
    </row>
    <row r="452" spans="1:46" s="1775" customFormat="1" ht="12" customHeight="1" x14ac:dyDescent="0.2">
      <c r="A452" s="1770" t="s">
        <v>459</v>
      </c>
      <c r="B452" s="1770" t="s">
        <v>1708</v>
      </c>
      <c r="C452" s="541" t="s">
        <v>1709</v>
      </c>
      <c r="D452" s="1770" t="s">
        <v>2833</v>
      </c>
      <c r="E452" s="1952">
        <v>3750</v>
      </c>
      <c r="F452" s="1771" t="s">
        <v>2834</v>
      </c>
      <c r="G452" s="1770" t="s">
        <v>2835</v>
      </c>
      <c r="H452" s="1770"/>
      <c r="I452" s="1770"/>
      <c r="J452" s="1771"/>
      <c r="K452" s="1771">
        <v>2</v>
      </c>
      <c r="L452" s="1772">
        <v>3</v>
      </c>
      <c r="M452" s="1773">
        <f t="shared" si="12"/>
        <v>11250</v>
      </c>
      <c r="N452" s="1771">
        <v>0</v>
      </c>
      <c r="O452" s="1772">
        <v>0</v>
      </c>
      <c r="P452" s="1773">
        <f t="shared" si="13"/>
        <v>0</v>
      </c>
      <c r="Q452" s="1774"/>
      <c r="R452" s="1774"/>
      <c r="S452" s="1774"/>
      <c r="T452" s="1774"/>
      <c r="U452" s="1774"/>
      <c r="V452" s="1774"/>
      <c r="W452" s="1774"/>
      <c r="X452" s="1774"/>
      <c r="Y452" s="1774"/>
      <c r="Z452" s="1774"/>
      <c r="AA452" s="1774"/>
      <c r="AB452" s="1774"/>
      <c r="AC452" s="1774"/>
      <c r="AD452" s="1856"/>
      <c r="AE452" s="1857"/>
      <c r="AF452" s="1858"/>
      <c r="AG452" s="1858"/>
      <c r="AH452" s="1858"/>
      <c r="AI452" s="1859"/>
      <c r="AJ452" s="1859"/>
      <c r="AK452" s="1859"/>
      <c r="AL452" s="1859"/>
      <c r="AM452" s="1858"/>
      <c r="AN452" s="1858"/>
      <c r="AO452" s="1858"/>
      <c r="AP452" s="1858"/>
      <c r="AQ452" s="1859"/>
      <c r="AR452" s="1859"/>
      <c r="AS452" s="1859"/>
      <c r="AT452" s="1859"/>
    </row>
    <row r="453" spans="1:46" s="1775" customFormat="1" ht="12" customHeight="1" x14ac:dyDescent="0.2">
      <c r="A453" s="1770" t="s">
        <v>459</v>
      </c>
      <c r="B453" s="1770" t="s">
        <v>1708</v>
      </c>
      <c r="C453" s="541" t="s">
        <v>1709</v>
      </c>
      <c r="D453" s="1770" t="s">
        <v>1768</v>
      </c>
      <c r="E453" s="1952">
        <v>7500</v>
      </c>
      <c r="F453" s="1771" t="s">
        <v>2836</v>
      </c>
      <c r="G453" s="1770" t="s">
        <v>2837</v>
      </c>
      <c r="H453" s="1770"/>
      <c r="I453" s="1770"/>
      <c r="J453" s="1771"/>
      <c r="K453" s="1771">
        <v>1</v>
      </c>
      <c r="L453" s="1772">
        <v>1</v>
      </c>
      <c r="M453" s="1773">
        <f t="shared" si="12"/>
        <v>7500</v>
      </c>
      <c r="N453" s="1771">
        <v>0</v>
      </c>
      <c r="O453" s="1772">
        <v>0</v>
      </c>
      <c r="P453" s="1773">
        <f t="shared" si="13"/>
        <v>0</v>
      </c>
      <c r="Q453" s="1774"/>
      <c r="R453" s="1774"/>
      <c r="S453" s="1774"/>
      <c r="T453" s="1774"/>
      <c r="U453" s="1774"/>
      <c r="V453" s="1774"/>
      <c r="W453" s="1774"/>
      <c r="X453" s="1774"/>
      <c r="Y453" s="1774"/>
      <c r="Z453" s="1774"/>
      <c r="AA453" s="1774"/>
      <c r="AB453" s="1774"/>
      <c r="AC453" s="1774"/>
      <c r="AD453" s="1856"/>
      <c r="AE453" s="1857"/>
      <c r="AF453" s="1858"/>
      <c r="AG453" s="1858"/>
      <c r="AH453" s="1858"/>
      <c r="AI453" s="1859"/>
      <c r="AJ453" s="1859"/>
      <c r="AK453" s="1859"/>
      <c r="AL453" s="1859"/>
      <c r="AM453" s="1858"/>
      <c r="AN453" s="1858"/>
      <c r="AO453" s="1858"/>
      <c r="AP453" s="1858"/>
      <c r="AQ453" s="1859"/>
      <c r="AR453" s="1859"/>
      <c r="AS453" s="1859"/>
      <c r="AT453" s="1859"/>
    </row>
    <row r="454" spans="1:46" s="1775" customFormat="1" ht="12" customHeight="1" x14ac:dyDescent="0.2">
      <c r="A454" s="1770" t="s">
        <v>459</v>
      </c>
      <c r="B454" s="1770" t="s">
        <v>1708</v>
      </c>
      <c r="C454" s="541" t="s">
        <v>1709</v>
      </c>
      <c r="D454" s="1770" t="s">
        <v>2838</v>
      </c>
      <c r="E454" s="1952">
        <v>8000</v>
      </c>
      <c r="F454" s="1771" t="s">
        <v>2839</v>
      </c>
      <c r="G454" s="1770" t="s">
        <v>2840</v>
      </c>
      <c r="H454" s="1770"/>
      <c r="I454" s="1770"/>
      <c r="J454" s="1771"/>
      <c r="K454" s="1771">
        <v>1</v>
      </c>
      <c r="L454" s="1772">
        <v>1</v>
      </c>
      <c r="M454" s="1773">
        <f t="shared" ref="M454:M517" si="14">E454*L454</f>
        <v>8000</v>
      </c>
      <c r="N454" s="1771">
        <v>0</v>
      </c>
      <c r="O454" s="1772">
        <v>0</v>
      </c>
      <c r="P454" s="1773">
        <f t="shared" ref="P454:P517" si="15">E454*O454</f>
        <v>0</v>
      </c>
      <c r="Q454" s="1774"/>
      <c r="R454" s="1774"/>
      <c r="S454" s="1774"/>
      <c r="T454" s="1774"/>
      <c r="U454" s="1774"/>
      <c r="V454" s="1774"/>
      <c r="W454" s="1774"/>
      <c r="X454" s="1774"/>
      <c r="Y454" s="1774"/>
      <c r="Z454" s="1774"/>
      <c r="AA454" s="1774"/>
      <c r="AB454" s="1774"/>
      <c r="AC454" s="1774"/>
      <c r="AD454" s="1856"/>
      <c r="AE454" s="1857"/>
      <c r="AF454" s="1858"/>
      <c r="AG454" s="1858"/>
      <c r="AH454" s="1858"/>
      <c r="AI454" s="1859"/>
      <c r="AJ454" s="1859"/>
      <c r="AK454" s="1859"/>
      <c r="AL454" s="1859"/>
      <c r="AM454" s="1858"/>
      <c r="AN454" s="1858"/>
      <c r="AO454" s="1858"/>
      <c r="AP454" s="1858"/>
      <c r="AQ454" s="1859"/>
      <c r="AR454" s="1859"/>
      <c r="AS454" s="1859"/>
      <c r="AT454" s="1859"/>
    </row>
    <row r="455" spans="1:46" s="1775" customFormat="1" ht="12" customHeight="1" x14ac:dyDescent="0.2">
      <c r="A455" s="1770" t="s">
        <v>459</v>
      </c>
      <c r="B455" s="1770" t="s">
        <v>1708</v>
      </c>
      <c r="C455" s="541" t="s">
        <v>1709</v>
      </c>
      <c r="D455" s="1770" t="s">
        <v>2841</v>
      </c>
      <c r="E455" s="1952">
        <v>7000</v>
      </c>
      <c r="F455" s="1771" t="s">
        <v>2842</v>
      </c>
      <c r="G455" s="1770" t="s">
        <v>2843</v>
      </c>
      <c r="H455" s="1770"/>
      <c r="I455" s="1770"/>
      <c r="J455" s="1771"/>
      <c r="K455" s="1771">
        <v>5</v>
      </c>
      <c r="L455" s="1772">
        <v>12</v>
      </c>
      <c r="M455" s="1773">
        <f t="shared" si="14"/>
        <v>84000</v>
      </c>
      <c r="N455" s="1771">
        <v>4</v>
      </c>
      <c r="O455" s="1772">
        <v>6</v>
      </c>
      <c r="P455" s="1773">
        <f t="shared" si="15"/>
        <v>42000</v>
      </c>
      <c r="Q455" s="1774"/>
      <c r="R455" s="1774"/>
      <c r="S455" s="1774"/>
      <c r="T455" s="1774"/>
      <c r="U455" s="1774"/>
      <c r="V455" s="1774"/>
      <c r="W455" s="1774"/>
      <c r="X455" s="1774"/>
      <c r="Y455" s="1774"/>
      <c r="Z455" s="1774"/>
      <c r="AA455" s="1774"/>
      <c r="AB455" s="1774"/>
      <c r="AC455" s="1774"/>
      <c r="AD455" s="1856"/>
      <c r="AE455" s="1857"/>
      <c r="AF455" s="1858"/>
      <c r="AG455" s="1858"/>
      <c r="AH455" s="1858"/>
      <c r="AI455" s="1859"/>
      <c r="AJ455" s="1859"/>
      <c r="AK455" s="1859"/>
      <c r="AL455" s="1859"/>
      <c r="AM455" s="1858"/>
      <c r="AN455" s="1858"/>
      <c r="AO455" s="1858"/>
      <c r="AP455" s="1858"/>
      <c r="AQ455" s="1859"/>
      <c r="AR455" s="1859"/>
      <c r="AS455" s="1859"/>
      <c r="AT455" s="1859"/>
    </row>
    <row r="456" spans="1:46" s="1775" customFormat="1" ht="12" customHeight="1" x14ac:dyDescent="0.2">
      <c r="A456" s="1770" t="s">
        <v>459</v>
      </c>
      <c r="B456" s="1770" t="s">
        <v>1708</v>
      </c>
      <c r="C456" s="541" t="s">
        <v>1709</v>
      </c>
      <c r="D456" s="1770" t="s">
        <v>1999</v>
      </c>
      <c r="E456" s="1952">
        <v>5000</v>
      </c>
      <c r="F456" s="1771" t="s">
        <v>2844</v>
      </c>
      <c r="G456" s="1770" t="s">
        <v>2845</v>
      </c>
      <c r="H456" s="1770" t="s">
        <v>1713</v>
      </c>
      <c r="I456" s="1770" t="s">
        <v>1714</v>
      </c>
      <c r="J456" s="1771" t="s">
        <v>1715</v>
      </c>
      <c r="K456" s="1771">
        <v>4</v>
      </c>
      <c r="L456" s="1772">
        <v>12</v>
      </c>
      <c r="M456" s="1773">
        <f t="shared" si="14"/>
        <v>60000</v>
      </c>
      <c r="N456" s="1771">
        <v>2</v>
      </c>
      <c r="O456" s="1772">
        <v>6</v>
      </c>
      <c r="P456" s="1773">
        <f t="shared" si="15"/>
        <v>30000</v>
      </c>
      <c r="Q456" s="1774"/>
      <c r="R456" s="1774"/>
      <c r="S456" s="1774"/>
      <c r="T456" s="1774"/>
      <c r="U456" s="1774"/>
      <c r="V456" s="1774"/>
      <c r="W456" s="1774"/>
      <c r="X456" s="1774"/>
      <c r="Y456" s="1774"/>
      <c r="Z456" s="1774"/>
      <c r="AA456" s="1774"/>
      <c r="AB456" s="1774"/>
      <c r="AC456" s="1774"/>
      <c r="AD456" s="1856"/>
      <c r="AE456" s="1857"/>
      <c r="AF456" s="1858"/>
      <c r="AG456" s="1858"/>
      <c r="AH456" s="1858"/>
      <c r="AI456" s="1859"/>
      <c r="AJ456" s="1859"/>
      <c r="AK456" s="1859"/>
      <c r="AL456" s="1859"/>
      <c r="AM456" s="1858"/>
      <c r="AN456" s="1858"/>
      <c r="AO456" s="1858"/>
      <c r="AP456" s="1858"/>
      <c r="AQ456" s="1859"/>
      <c r="AR456" s="1859"/>
      <c r="AS456" s="1859"/>
      <c r="AT456" s="1859"/>
    </row>
    <row r="457" spans="1:46" s="1775" customFormat="1" ht="12" customHeight="1" x14ac:dyDescent="0.2">
      <c r="A457" s="1770" t="s">
        <v>459</v>
      </c>
      <c r="B457" s="1770" t="s">
        <v>1708</v>
      </c>
      <c r="C457" s="541" t="s">
        <v>1709</v>
      </c>
      <c r="D457" s="1770" t="s">
        <v>2846</v>
      </c>
      <c r="E457" s="1952">
        <v>5000</v>
      </c>
      <c r="F457" s="1771" t="s">
        <v>2847</v>
      </c>
      <c r="G457" s="1770" t="s">
        <v>2848</v>
      </c>
      <c r="H457" s="1770"/>
      <c r="I457" s="1770"/>
      <c r="J457" s="1771"/>
      <c r="K457" s="1771">
        <v>1</v>
      </c>
      <c r="L457" s="1772">
        <v>1</v>
      </c>
      <c r="M457" s="1773">
        <f t="shared" si="14"/>
        <v>5000</v>
      </c>
      <c r="N457" s="1771">
        <v>0</v>
      </c>
      <c r="O457" s="1772">
        <v>0</v>
      </c>
      <c r="P457" s="1773">
        <f t="shared" si="15"/>
        <v>0</v>
      </c>
      <c r="Q457" s="1774"/>
      <c r="R457" s="1774"/>
      <c r="S457" s="1774"/>
      <c r="T457" s="1774"/>
      <c r="U457" s="1774"/>
      <c r="V457" s="1774"/>
      <c r="W457" s="1774"/>
      <c r="X457" s="1774"/>
      <c r="Y457" s="1774"/>
      <c r="Z457" s="1774"/>
      <c r="AA457" s="1774"/>
      <c r="AB457" s="1774"/>
      <c r="AC457" s="1774"/>
      <c r="AD457" s="1856"/>
      <c r="AE457" s="1857"/>
      <c r="AF457" s="1858"/>
      <c r="AG457" s="1858"/>
      <c r="AH457" s="1858"/>
      <c r="AI457" s="1859"/>
      <c r="AJ457" s="1859"/>
      <c r="AK457" s="1859"/>
      <c r="AL457" s="1859"/>
      <c r="AM457" s="1858"/>
      <c r="AN457" s="1858"/>
      <c r="AO457" s="1858"/>
      <c r="AP457" s="1858"/>
      <c r="AQ457" s="1859"/>
      <c r="AR457" s="1859"/>
      <c r="AS457" s="1859"/>
      <c r="AT457" s="1859"/>
    </row>
    <row r="458" spans="1:46" s="1775" customFormat="1" ht="12" customHeight="1" x14ac:dyDescent="0.2">
      <c r="A458" s="1770" t="s">
        <v>459</v>
      </c>
      <c r="B458" s="1770" t="s">
        <v>1708</v>
      </c>
      <c r="C458" s="541" t="s">
        <v>1709</v>
      </c>
      <c r="D458" s="1770" t="s">
        <v>1908</v>
      </c>
      <c r="E458" s="1952">
        <v>5000</v>
      </c>
      <c r="F458" s="1771" t="s">
        <v>2849</v>
      </c>
      <c r="G458" s="1770" t="s">
        <v>2850</v>
      </c>
      <c r="H458" s="1770"/>
      <c r="I458" s="1770"/>
      <c r="J458" s="1771"/>
      <c r="K458" s="1771">
        <v>4</v>
      </c>
      <c r="L458" s="1772">
        <v>10</v>
      </c>
      <c r="M458" s="1773">
        <f t="shared" si="14"/>
        <v>50000</v>
      </c>
      <c r="N458" s="1771">
        <v>0</v>
      </c>
      <c r="O458" s="1772">
        <v>0</v>
      </c>
      <c r="P458" s="1773">
        <f t="shared" si="15"/>
        <v>0</v>
      </c>
      <c r="Q458" s="1774"/>
      <c r="R458" s="1774"/>
      <c r="S458" s="1774"/>
      <c r="T458" s="1774"/>
      <c r="U458" s="1774"/>
      <c r="V458" s="1774"/>
      <c r="W458" s="1774"/>
      <c r="X458" s="1774"/>
      <c r="Y458" s="1774"/>
      <c r="Z458" s="1774"/>
      <c r="AA458" s="1774"/>
      <c r="AB458" s="1774"/>
      <c r="AC458" s="1774"/>
      <c r="AD458" s="1856"/>
      <c r="AE458" s="1857"/>
      <c r="AF458" s="1858"/>
      <c r="AG458" s="1858"/>
      <c r="AH458" s="1858"/>
      <c r="AI458" s="1859"/>
      <c r="AJ458" s="1859"/>
      <c r="AK458" s="1859"/>
      <c r="AL458" s="1859"/>
      <c r="AM458" s="1858"/>
      <c r="AN458" s="1858"/>
      <c r="AO458" s="1858"/>
      <c r="AP458" s="1858"/>
      <c r="AQ458" s="1859"/>
      <c r="AR458" s="1859"/>
      <c r="AS458" s="1859"/>
      <c r="AT458" s="1859"/>
    </row>
    <row r="459" spans="1:46" s="1775" customFormat="1" ht="12" customHeight="1" x14ac:dyDescent="0.2">
      <c r="A459" s="1770" t="s">
        <v>459</v>
      </c>
      <c r="B459" s="1770" t="s">
        <v>1708</v>
      </c>
      <c r="C459" s="541" t="s">
        <v>1709</v>
      </c>
      <c r="D459" s="1770" t="s">
        <v>1855</v>
      </c>
      <c r="E459" s="1952">
        <v>15600</v>
      </c>
      <c r="F459" s="1771" t="s">
        <v>2851</v>
      </c>
      <c r="G459" s="1770" t="s">
        <v>2852</v>
      </c>
      <c r="H459" s="1770" t="s">
        <v>1713</v>
      </c>
      <c r="I459" s="1770" t="s">
        <v>1744</v>
      </c>
      <c r="J459" s="1771" t="s">
        <v>1829</v>
      </c>
      <c r="K459" s="1771">
        <v>0</v>
      </c>
      <c r="L459" s="1772">
        <v>4</v>
      </c>
      <c r="M459" s="1773">
        <f t="shared" si="14"/>
        <v>62400</v>
      </c>
      <c r="N459" s="1771">
        <v>0</v>
      </c>
      <c r="O459" s="1772">
        <v>6</v>
      </c>
      <c r="P459" s="1773">
        <f t="shared" si="15"/>
        <v>93600</v>
      </c>
      <c r="Q459" s="1774"/>
      <c r="R459" s="1774"/>
      <c r="S459" s="1774"/>
      <c r="T459" s="1774"/>
      <c r="U459" s="1774"/>
      <c r="V459" s="1774"/>
      <c r="W459" s="1774"/>
      <c r="X459" s="1774"/>
      <c r="Y459" s="1774"/>
      <c r="Z459" s="1774"/>
      <c r="AA459" s="1774"/>
      <c r="AB459" s="1774"/>
      <c r="AC459" s="1774"/>
      <c r="AD459" s="1856"/>
      <c r="AE459" s="1857"/>
      <c r="AF459" s="1858"/>
      <c r="AG459" s="1858"/>
      <c r="AH459" s="1858"/>
      <c r="AI459" s="1859"/>
      <c r="AJ459" s="1859"/>
      <c r="AK459" s="1859"/>
      <c r="AL459" s="1859"/>
      <c r="AM459" s="1858"/>
      <c r="AN459" s="1858"/>
      <c r="AO459" s="1858"/>
      <c r="AP459" s="1858"/>
      <c r="AQ459" s="1859"/>
      <c r="AR459" s="1859"/>
      <c r="AS459" s="1859"/>
      <c r="AT459" s="1859"/>
    </row>
    <row r="460" spans="1:46" s="1775" customFormat="1" ht="12" customHeight="1" x14ac:dyDescent="0.2">
      <c r="A460" s="1770" t="s">
        <v>459</v>
      </c>
      <c r="B460" s="1770" t="s">
        <v>1708</v>
      </c>
      <c r="C460" s="541" t="s">
        <v>1709</v>
      </c>
      <c r="D460" s="1770" t="s">
        <v>2853</v>
      </c>
      <c r="E460" s="1952">
        <v>2000</v>
      </c>
      <c r="F460" s="1771" t="s">
        <v>2854</v>
      </c>
      <c r="G460" s="1770" t="s">
        <v>2855</v>
      </c>
      <c r="H460" s="1770" t="s">
        <v>1713</v>
      </c>
      <c r="I460" s="1770" t="s">
        <v>1723</v>
      </c>
      <c r="J460" s="1771" t="s">
        <v>1715</v>
      </c>
      <c r="K460" s="1771">
        <v>0</v>
      </c>
      <c r="L460" s="1772">
        <v>0</v>
      </c>
      <c r="M460" s="1773">
        <f t="shared" si="14"/>
        <v>0</v>
      </c>
      <c r="N460" s="1771">
        <v>2</v>
      </c>
      <c r="O460" s="1772">
        <v>6</v>
      </c>
      <c r="P460" s="1773">
        <f t="shared" si="15"/>
        <v>12000</v>
      </c>
      <c r="Q460" s="1774"/>
      <c r="R460" s="1774"/>
      <c r="S460" s="1774"/>
      <c r="T460" s="1774"/>
      <c r="U460" s="1774"/>
      <c r="V460" s="1774"/>
      <c r="W460" s="1774"/>
      <c r="X460" s="1774"/>
      <c r="Y460" s="1774"/>
      <c r="Z460" s="1774"/>
      <c r="AA460" s="1774"/>
      <c r="AB460" s="1774"/>
      <c r="AC460" s="1774"/>
      <c r="AD460" s="1856"/>
      <c r="AE460" s="1857"/>
      <c r="AF460" s="1858"/>
      <c r="AG460" s="1858"/>
      <c r="AH460" s="1858"/>
      <c r="AI460" s="1859"/>
      <c r="AJ460" s="1859"/>
      <c r="AK460" s="1859"/>
      <c r="AL460" s="1859"/>
      <c r="AM460" s="1858"/>
      <c r="AN460" s="1858"/>
      <c r="AO460" s="1858"/>
      <c r="AP460" s="1858"/>
      <c r="AQ460" s="1859"/>
      <c r="AR460" s="1859"/>
      <c r="AS460" s="1859"/>
      <c r="AT460" s="1859"/>
    </row>
    <row r="461" spans="1:46" s="1775" customFormat="1" ht="12" customHeight="1" x14ac:dyDescent="0.2">
      <c r="A461" s="1770" t="s">
        <v>459</v>
      </c>
      <c r="B461" s="1770" t="s">
        <v>1708</v>
      </c>
      <c r="C461" s="541" t="s">
        <v>1709</v>
      </c>
      <c r="D461" s="1770" t="s">
        <v>2072</v>
      </c>
      <c r="E461" s="1952">
        <v>15600</v>
      </c>
      <c r="F461" s="1771" t="s">
        <v>2856</v>
      </c>
      <c r="G461" s="1770" t="s">
        <v>2857</v>
      </c>
      <c r="H461" s="1770"/>
      <c r="I461" s="1770"/>
      <c r="J461" s="1771"/>
      <c r="K461" s="1771">
        <v>0</v>
      </c>
      <c r="L461" s="1772">
        <v>5</v>
      </c>
      <c r="M461" s="1773">
        <f t="shared" si="14"/>
        <v>78000</v>
      </c>
      <c r="N461" s="1771">
        <v>0</v>
      </c>
      <c r="O461" s="1772">
        <v>0</v>
      </c>
      <c r="P461" s="1773">
        <f t="shared" si="15"/>
        <v>0</v>
      </c>
      <c r="Q461" s="1774"/>
      <c r="R461" s="1774"/>
      <c r="S461" s="1774"/>
      <c r="T461" s="1774"/>
      <c r="U461" s="1774"/>
      <c r="V461" s="1774"/>
      <c r="W461" s="1774"/>
      <c r="X461" s="1774"/>
      <c r="Y461" s="1774"/>
      <c r="Z461" s="1774"/>
      <c r="AA461" s="1774"/>
      <c r="AB461" s="1774"/>
      <c r="AC461" s="1774"/>
      <c r="AD461" s="1856"/>
      <c r="AE461" s="1857"/>
      <c r="AF461" s="1858"/>
      <c r="AG461" s="1858"/>
      <c r="AH461" s="1858"/>
      <c r="AI461" s="1859"/>
      <c r="AJ461" s="1859"/>
      <c r="AK461" s="1859"/>
      <c r="AL461" s="1859"/>
      <c r="AM461" s="1858"/>
      <c r="AN461" s="1858"/>
      <c r="AO461" s="1858"/>
      <c r="AP461" s="1858"/>
      <c r="AQ461" s="1859"/>
      <c r="AR461" s="1859"/>
      <c r="AS461" s="1859"/>
      <c r="AT461" s="1859"/>
    </row>
    <row r="462" spans="1:46" s="1775" customFormat="1" ht="12" customHeight="1" x14ac:dyDescent="0.2">
      <c r="A462" s="1770" t="s">
        <v>459</v>
      </c>
      <c r="B462" s="1770" t="s">
        <v>1708</v>
      </c>
      <c r="C462" s="541" t="s">
        <v>1709</v>
      </c>
      <c r="D462" s="1770" t="s">
        <v>1923</v>
      </c>
      <c r="E462" s="1952">
        <v>3500</v>
      </c>
      <c r="F462" s="1771" t="s">
        <v>2858</v>
      </c>
      <c r="G462" s="1770" t="s">
        <v>2859</v>
      </c>
      <c r="H462" s="1770"/>
      <c r="I462" s="1770"/>
      <c r="J462" s="1771"/>
      <c r="K462" s="1771">
        <v>1</v>
      </c>
      <c r="L462" s="1772">
        <v>1</v>
      </c>
      <c r="M462" s="1773">
        <f t="shared" si="14"/>
        <v>3500</v>
      </c>
      <c r="N462" s="1771">
        <v>2</v>
      </c>
      <c r="O462" s="1772">
        <v>6</v>
      </c>
      <c r="P462" s="1773">
        <f t="shared" si="15"/>
        <v>21000</v>
      </c>
      <c r="Q462" s="1774"/>
      <c r="R462" s="1774"/>
      <c r="S462" s="1774"/>
      <c r="T462" s="1774"/>
      <c r="U462" s="1774"/>
      <c r="V462" s="1774"/>
      <c r="W462" s="1774"/>
      <c r="X462" s="1774"/>
      <c r="Y462" s="1774"/>
      <c r="Z462" s="1774"/>
      <c r="AA462" s="1774"/>
      <c r="AB462" s="1774"/>
      <c r="AC462" s="1774"/>
      <c r="AD462" s="1856"/>
      <c r="AE462" s="1857"/>
      <c r="AF462" s="1858"/>
      <c r="AG462" s="1858"/>
      <c r="AH462" s="1858"/>
      <c r="AI462" s="1859"/>
      <c r="AJ462" s="1859"/>
      <c r="AK462" s="1859"/>
      <c r="AL462" s="1859"/>
      <c r="AM462" s="1858"/>
      <c r="AN462" s="1858"/>
      <c r="AO462" s="1858"/>
      <c r="AP462" s="1858"/>
      <c r="AQ462" s="1859"/>
      <c r="AR462" s="1859"/>
      <c r="AS462" s="1859"/>
      <c r="AT462" s="1859"/>
    </row>
    <row r="463" spans="1:46" s="1775" customFormat="1" ht="12" customHeight="1" x14ac:dyDescent="0.2">
      <c r="A463" s="1770" t="s">
        <v>459</v>
      </c>
      <c r="B463" s="1770" t="s">
        <v>1708</v>
      </c>
      <c r="C463" s="541" t="s">
        <v>1709</v>
      </c>
      <c r="D463" s="1770" t="s">
        <v>2860</v>
      </c>
      <c r="E463" s="1952">
        <v>7000</v>
      </c>
      <c r="F463" s="1771" t="s">
        <v>2861</v>
      </c>
      <c r="G463" s="1770" t="s">
        <v>2862</v>
      </c>
      <c r="H463" s="1770" t="s">
        <v>1773</v>
      </c>
      <c r="I463" s="1770" t="s">
        <v>1744</v>
      </c>
      <c r="J463" s="1771" t="s">
        <v>1829</v>
      </c>
      <c r="K463" s="1771">
        <v>1</v>
      </c>
      <c r="L463" s="1772">
        <v>3</v>
      </c>
      <c r="M463" s="1773">
        <f t="shared" si="14"/>
        <v>21000</v>
      </c>
      <c r="N463" s="1771">
        <v>2</v>
      </c>
      <c r="O463" s="1772">
        <v>6</v>
      </c>
      <c r="P463" s="1773">
        <f t="shared" si="15"/>
        <v>42000</v>
      </c>
      <c r="Q463" s="1774"/>
      <c r="R463" s="1774"/>
      <c r="S463" s="1774"/>
      <c r="T463" s="1774"/>
      <c r="U463" s="1774"/>
      <c r="V463" s="1774"/>
      <c r="W463" s="1774"/>
      <c r="X463" s="1774"/>
      <c r="Y463" s="1774"/>
      <c r="Z463" s="1774"/>
      <c r="AA463" s="1774"/>
      <c r="AB463" s="1774"/>
      <c r="AC463" s="1774"/>
      <c r="AD463" s="1856"/>
      <c r="AE463" s="1857"/>
      <c r="AF463" s="1858"/>
      <c r="AG463" s="1858"/>
      <c r="AH463" s="1858"/>
      <c r="AI463" s="1859"/>
      <c r="AJ463" s="1859"/>
      <c r="AK463" s="1859"/>
      <c r="AL463" s="1859"/>
      <c r="AM463" s="1858"/>
      <c r="AN463" s="1858"/>
      <c r="AO463" s="1858"/>
      <c r="AP463" s="1858"/>
      <c r="AQ463" s="1859"/>
      <c r="AR463" s="1859"/>
      <c r="AS463" s="1859"/>
      <c r="AT463" s="1859"/>
    </row>
    <row r="464" spans="1:46" s="1775" customFormat="1" ht="12" customHeight="1" x14ac:dyDescent="0.2">
      <c r="A464" s="1770" t="s">
        <v>459</v>
      </c>
      <c r="B464" s="1770" t="s">
        <v>1708</v>
      </c>
      <c r="C464" s="541" t="s">
        <v>1709</v>
      </c>
      <c r="D464" s="1770" t="s">
        <v>1908</v>
      </c>
      <c r="E464" s="1952">
        <v>5000</v>
      </c>
      <c r="F464" s="1771" t="s">
        <v>2863</v>
      </c>
      <c r="G464" s="1770" t="s">
        <v>2864</v>
      </c>
      <c r="H464" s="1770"/>
      <c r="I464" s="1770"/>
      <c r="J464" s="1771"/>
      <c r="K464" s="1771">
        <v>4</v>
      </c>
      <c r="L464" s="1772">
        <v>12</v>
      </c>
      <c r="M464" s="1773">
        <f t="shared" si="14"/>
        <v>60000</v>
      </c>
      <c r="N464" s="1771">
        <v>3</v>
      </c>
      <c r="O464" s="1772">
        <v>6</v>
      </c>
      <c r="P464" s="1773">
        <f t="shared" si="15"/>
        <v>30000</v>
      </c>
      <c r="Q464" s="1774"/>
      <c r="R464" s="1774"/>
      <c r="S464" s="1774"/>
      <c r="T464" s="1774"/>
      <c r="U464" s="1774"/>
      <c r="V464" s="1774"/>
      <c r="W464" s="1774"/>
      <c r="X464" s="1774"/>
      <c r="Y464" s="1774"/>
      <c r="Z464" s="1774"/>
      <c r="AA464" s="1774"/>
      <c r="AB464" s="1774"/>
      <c r="AC464" s="1774"/>
      <c r="AD464" s="1856"/>
      <c r="AE464" s="1857"/>
      <c r="AF464" s="1858"/>
      <c r="AG464" s="1858"/>
      <c r="AH464" s="1858"/>
      <c r="AI464" s="1859"/>
      <c r="AJ464" s="1859"/>
      <c r="AK464" s="1859"/>
      <c r="AL464" s="1859"/>
      <c r="AM464" s="1858"/>
      <c r="AN464" s="1858"/>
      <c r="AO464" s="1858"/>
      <c r="AP464" s="1858"/>
      <c r="AQ464" s="1859"/>
      <c r="AR464" s="1859"/>
      <c r="AS464" s="1859"/>
      <c r="AT464" s="1859"/>
    </row>
    <row r="465" spans="1:46" s="1775" customFormat="1" ht="12" customHeight="1" x14ac:dyDescent="0.2">
      <c r="A465" s="1770" t="s">
        <v>459</v>
      </c>
      <c r="B465" s="1770" t="s">
        <v>1708</v>
      </c>
      <c r="C465" s="541" t="s">
        <v>1709</v>
      </c>
      <c r="D465" s="1770" t="s">
        <v>1976</v>
      </c>
      <c r="E465" s="1952">
        <v>6000</v>
      </c>
      <c r="F465" s="1771" t="s">
        <v>2865</v>
      </c>
      <c r="G465" s="1770" t="s">
        <v>2866</v>
      </c>
      <c r="H465" s="1770" t="s">
        <v>2818</v>
      </c>
      <c r="I465" s="1770" t="s">
        <v>1723</v>
      </c>
      <c r="J465" s="1771" t="s">
        <v>1715</v>
      </c>
      <c r="K465" s="1771">
        <v>8</v>
      </c>
      <c r="L465" s="1772">
        <v>11</v>
      </c>
      <c r="M465" s="1773">
        <f t="shared" si="14"/>
        <v>66000</v>
      </c>
      <c r="N465" s="1771">
        <v>2</v>
      </c>
      <c r="O465" s="1772">
        <v>6</v>
      </c>
      <c r="P465" s="1773">
        <f t="shared" si="15"/>
        <v>36000</v>
      </c>
      <c r="Q465" s="1774"/>
      <c r="R465" s="1774"/>
      <c r="S465" s="1774"/>
      <c r="T465" s="1774"/>
      <c r="U465" s="1774"/>
      <c r="V465" s="1774"/>
      <c r="W465" s="1774"/>
      <c r="X465" s="1774"/>
      <c r="Y465" s="1774"/>
      <c r="Z465" s="1774"/>
      <c r="AA465" s="1774"/>
      <c r="AB465" s="1774"/>
      <c r="AC465" s="1774"/>
      <c r="AD465" s="1856"/>
      <c r="AE465" s="1857"/>
      <c r="AF465" s="1858"/>
      <c r="AG465" s="1858"/>
      <c r="AH465" s="1858"/>
      <c r="AI465" s="1859"/>
      <c r="AJ465" s="1859"/>
      <c r="AK465" s="1859"/>
      <c r="AL465" s="1859"/>
      <c r="AM465" s="1858"/>
      <c r="AN465" s="1858"/>
      <c r="AO465" s="1858"/>
      <c r="AP465" s="1858"/>
      <c r="AQ465" s="1859"/>
      <c r="AR465" s="1859"/>
      <c r="AS465" s="1859"/>
      <c r="AT465" s="1859"/>
    </row>
    <row r="466" spans="1:46" s="1775" customFormat="1" ht="12" customHeight="1" x14ac:dyDescent="0.2">
      <c r="A466" s="1770" t="s">
        <v>459</v>
      </c>
      <c r="B466" s="1770" t="s">
        <v>1708</v>
      </c>
      <c r="C466" s="541" t="s">
        <v>1709</v>
      </c>
      <c r="D466" s="1770" t="s">
        <v>1783</v>
      </c>
      <c r="E466" s="1952">
        <v>6000</v>
      </c>
      <c r="F466" s="1771" t="s">
        <v>2867</v>
      </c>
      <c r="G466" s="1770" t="s">
        <v>2868</v>
      </c>
      <c r="H466" s="1770" t="s">
        <v>1713</v>
      </c>
      <c r="I466" s="1770" t="s">
        <v>1714</v>
      </c>
      <c r="J466" s="1771" t="s">
        <v>1715</v>
      </c>
      <c r="K466" s="1771">
        <v>2</v>
      </c>
      <c r="L466" s="1772">
        <v>6</v>
      </c>
      <c r="M466" s="1773">
        <f t="shared" si="14"/>
        <v>36000</v>
      </c>
      <c r="N466" s="1771">
        <v>6</v>
      </c>
      <c r="O466" s="1772">
        <v>6</v>
      </c>
      <c r="P466" s="1773">
        <f t="shared" si="15"/>
        <v>36000</v>
      </c>
      <c r="Q466" s="1774"/>
      <c r="R466" s="1774"/>
      <c r="S466" s="1774"/>
      <c r="T466" s="1774"/>
      <c r="U466" s="1774"/>
      <c r="V466" s="1774"/>
      <c r="W466" s="1774"/>
      <c r="X466" s="1774"/>
      <c r="Y466" s="1774"/>
      <c r="Z466" s="1774"/>
      <c r="AA466" s="1774"/>
      <c r="AB466" s="1774"/>
      <c r="AC466" s="1774"/>
      <c r="AD466" s="1856"/>
      <c r="AE466" s="1857"/>
      <c r="AF466" s="1858"/>
      <c r="AG466" s="1858"/>
      <c r="AH466" s="1858"/>
      <c r="AI466" s="1859"/>
      <c r="AJ466" s="1859"/>
      <c r="AK466" s="1859"/>
      <c r="AL466" s="1859"/>
      <c r="AM466" s="1858"/>
      <c r="AN466" s="1858"/>
      <c r="AO466" s="1858"/>
      <c r="AP466" s="1858"/>
      <c r="AQ466" s="1859"/>
      <c r="AR466" s="1859"/>
      <c r="AS466" s="1859"/>
      <c r="AT466" s="1859"/>
    </row>
    <row r="467" spans="1:46" s="1775" customFormat="1" ht="12" customHeight="1" x14ac:dyDescent="0.2">
      <c r="A467" s="1770" t="s">
        <v>459</v>
      </c>
      <c r="B467" s="1770" t="s">
        <v>1708</v>
      </c>
      <c r="C467" s="541" t="s">
        <v>1709</v>
      </c>
      <c r="D467" s="1770" t="s">
        <v>1753</v>
      </c>
      <c r="E467" s="1952">
        <v>4000</v>
      </c>
      <c r="F467" s="1771" t="s">
        <v>2867</v>
      </c>
      <c r="G467" s="1770" t="s">
        <v>2868</v>
      </c>
      <c r="H467" s="1770" t="s">
        <v>1713</v>
      </c>
      <c r="I467" s="1770" t="s">
        <v>1714</v>
      </c>
      <c r="J467" s="1771" t="s">
        <v>1715</v>
      </c>
      <c r="K467" s="1771">
        <v>5</v>
      </c>
      <c r="L467" s="1772">
        <v>7</v>
      </c>
      <c r="M467" s="1773">
        <f t="shared" si="14"/>
        <v>28000</v>
      </c>
      <c r="N467" s="1771">
        <v>0</v>
      </c>
      <c r="O467" s="1772">
        <v>0</v>
      </c>
      <c r="P467" s="1773">
        <f t="shared" si="15"/>
        <v>0</v>
      </c>
      <c r="Q467" s="1774"/>
      <c r="R467" s="1774"/>
      <c r="S467" s="1774"/>
      <c r="T467" s="1774"/>
      <c r="U467" s="1774"/>
      <c r="V467" s="1774"/>
      <c r="W467" s="1774"/>
      <c r="X467" s="1774"/>
      <c r="Y467" s="1774"/>
      <c r="Z467" s="1774"/>
      <c r="AA467" s="1774"/>
      <c r="AB467" s="1774"/>
      <c r="AC467" s="1774"/>
      <c r="AD467" s="1856"/>
      <c r="AE467" s="1857"/>
      <c r="AF467" s="1858"/>
      <c r="AG467" s="1858"/>
      <c r="AH467" s="1858"/>
      <c r="AI467" s="1859"/>
      <c r="AJ467" s="1859"/>
      <c r="AK467" s="1859"/>
      <c r="AL467" s="1859"/>
      <c r="AM467" s="1858"/>
      <c r="AN467" s="1858"/>
      <c r="AO467" s="1858"/>
      <c r="AP467" s="1858"/>
      <c r="AQ467" s="1859"/>
      <c r="AR467" s="1859"/>
      <c r="AS467" s="1859"/>
      <c r="AT467" s="1859"/>
    </row>
    <row r="468" spans="1:46" s="1775" customFormat="1" ht="12" customHeight="1" x14ac:dyDescent="0.2">
      <c r="A468" s="1770" t="s">
        <v>459</v>
      </c>
      <c r="B468" s="1770" t="s">
        <v>1708</v>
      </c>
      <c r="C468" s="541" t="s">
        <v>1709</v>
      </c>
      <c r="D468" s="1770" t="s">
        <v>2869</v>
      </c>
      <c r="E468" s="1952">
        <v>3500</v>
      </c>
      <c r="F468" s="1771" t="s">
        <v>2870</v>
      </c>
      <c r="G468" s="1770" t="s">
        <v>2871</v>
      </c>
      <c r="H468" s="1770" t="s">
        <v>2872</v>
      </c>
      <c r="I468" s="1770" t="s">
        <v>2080</v>
      </c>
      <c r="J468" s="1771" t="s">
        <v>1715</v>
      </c>
      <c r="K468" s="1771">
        <v>6</v>
      </c>
      <c r="L468" s="1772">
        <v>12</v>
      </c>
      <c r="M468" s="1773">
        <f t="shared" si="14"/>
        <v>42000</v>
      </c>
      <c r="N468" s="1771">
        <v>2</v>
      </c>
      <c r="O468" s="1772">
        <v>6</v>
      </c>
      <c r="P468" s="1773">
        <f t="shared" si="15"/>
        <v>21000</v>
      </c>
      <c r="Q468" s="1774"/>
      <c r="R468" s="1774"/>
      <c r="S468" s="1774"/>
      <c r="T468" s="1774"/>
      <c r="U468" s="1774"/>
      <c r="V468" s="1774"/>
      <c r="W468" s="1774"/>
      <c r="X468" s="1774"/>
      <c r="Y468" s="1774"/>
      <c r="Z468" s="1774"/>
      <c r="AA468" s="1774"/>
      <c r="AB468" s="1774"/>
      <c r="AC468" s="1774"/>
      <c r="AD468" s="1856"/>
      <c r="AE468" s="1857"/>
      <c r="AF468" s="1858"/>
      <c r="AG468" s="1858"/>
      <c r="AH468" s="1858"/>
      <c r="AI468" s="1859"/>
      <c r="AJ468" s="1859"/>
      <c r="AK468" s="1859"/>
      <c r="AL468" s="1859"/>
      <c r="AM468" s="1858"/>
      <c r="AN468" s="1858"/>
      <c r="AO468" s="1858"/>
      <c r="AP468" s="1858"/>
      <c r="AQ468" s="1859"/>
      <c r="AR468" s="1859"/>
      <c r="AS468" s="1859"/>
      <c r="AT468" s="1859"/>
    </row>
    <row r="469" spans="1:46" s="1775" customFormat="1" ht="12" customHeight="1" x14ac:dyDescent="0.2">
      <c r="A469" s="1770" t="s">
        <v>459</v>
      </c>
      <c r="B469" s="1770" t="s">
        <v>1708</v>
      </c>
      <c r="C469" s="541" t="s">
        <v>1709</v>
      </c>
      <c r="D469" s="1770" t="s">
        <v>1912</v>
      </c>
      <c r="E469" s="1952">
        <v>2000</v>
      </c>
      <c r="F469" s="1771" t="s">
        <v>2873</v>
      </c>
      <c r="G469" s="1770" t="s">
        <v>2874</v>
      </c>
      <c r="H469" s="1770"/>
      <c r="I469" s="1770"/>
      <c r="J469" s="1771"/>
      <c r="K469" s="1771">
        <v>4</v>
      </c>
      <c r="L469" s="1772">
        <v>8</v>
      </c>
      <c r="M469" s="1773">
        <f t="shared" si="14"/>
        <v>16000</v>
      </c>
      <c r="N469" s="1771">
        <v>0</v>
      </c>
      <c r="O469" s="1772">
        <v>0</v>
      </c>
      <c r="P469" s="1773">
        <f t="shared" si="15"/>
        <v>0</v>
      </c>
      <c r="Q469" s="1774"/>
      <c r="R469" s="1774"/>
      <c r="S469" s="1774"/>
      <c r="T469" s="1774"/>
      <c r="U469" s="1774"/>
      <c r="V469" s="1774"/>
      <c r="W469" s="1774"/>
      <c r="X469" s="1774"/>
      <c r="Y469" s="1774"/>
      <c r="Z469" s="1774"/>
      <c r="AA469" s="1774"/>
      <c r="AB469" s="1774"/>
      <c r="AC469" s="1774"/>
      <c r="AD469" s="1856"/>
      <c r="AE469" s="1857"/>
      <c r="AF469" s="1858"/>
      <c r="AG469" s="1858"/>
      <c r="AH469" s="1858"/>
      <c r="AI469" s="1859"/>
      <c r="AJ469" s="1859"/>
      <c r="AK469" s="1859"/>
      <c r="AL469" s="1859"/>
      <c r="AM469" s="1858"/>
      <c r="AN469" s="1858"/>
      <c r="AO469" s="1858"/>
      <c r="AP469" s="1858"/>
      <c r="AQ469" s="1859"/>
      <c r="AR469" s="1859"/>
      <c r="AS469" s="1859"/>
      <c r="AT469" s="1859"/>
    </row>
    <row r="470" spans="1:46" s="1775" customFormat="1" ht="12" customHeight="1" x14ac:dyDescent="0.2">
      <c r="A470" s="1770" t="s">
        <v>459</v>
      </c>
      <c r="B470" s="1770" t="s">
        <v>1708</v>
      </c>
      <c r="C470" s="541" t="s">
        <v>1709</v>
      </c>
      <c r="D470" s="1770" t="s">
        <v>1889</v>
      </c>
      <c r="E470" s="1952">
        <v>7000</v>
      </c>
      <c r="F470" s="1771" t="s">
        <v>2875</v>
      </c>
      <c r="G470" s="1770" t="s">
        <v>2876</v>
      </c>
      <c r="H470" s="1770"/>
      <c r="I470" s="1770"/>
      <c r="J470" s="1771"/>
      <c r="K470" s="1771">
        <v>2</v>
      </c>
      <c r="L470" s="1772">
        <v>4</v>
      </c>
      <c r="M470" s="1773">
        <f t="shared" si="14"/>
        <v>28000</v>
      </c>
      <c r="N470" s="1771">
        <v>4</v>
      </c>
      <c r="O470" s="1772">
        <v>6</v>
      </c>
      <c r="P470" s="1773">
        <f t="shared" si="15"/>
        <v>42000</v>
      </c>
      <c r="Q470" s="1774"/>
      <c r="R470" s="1774"/>
      <c r="S470" s="1774"/>
      <c r="T470" s="1774"/>
      <c r="U470" s="1774"/>
      <c r="V470" s="1774"/>
      <c r="W470" s="1774"/>
      <c r="X470" s="1774"/>
      <c r="Y470" s="1774"/>
      <c r="Z470" s="1774"/>
      <c r="AA470" s="1774"/>
      <c r="AB470" s="1774"/>
      <c r="AC470" s="1774"/>
      <c r="AD470" s="1856"/>
      <c r="AE470" s="1857"/>
      <c r="AF470" s="1858"/>
      <c r="AG470" s="1858"/>
      <c r="AH470" s="1858"/>
      <c r="AI470" s="1859"/>
      <c r="AJ470" s="1859"/>
      <c r="AK470" s="1859"/>
      <c r="AL470" s="1859"/>
      <c r="AM470" s="1858"/>
      <c r="AN470" s="1858"/>
      <c r="AO470" s="1858"/>
      <c r="AP470" s="1858"/>
      <c r="AQ470" s="1859"/>
      <c r="AR470" s="1859"/>
      <c r="AS470" s="1859"/>
      <c r="AT470" s="1859"/>
    </row>
    <row r="471" spans="1:46" s="1775" customFormat="1" ht="12" customHeight="1" x14ac:dyDescent="0.2">
      <c r="A471" s="1770" t="s">
        <v>459</v>
      </c>
      <c r="B471" s="1770" t="s">
        <v>1708</v>
      </c>
      <c r="C471" s="541" t="s">
        <v>1709</v>
      </c>
      <c r="D471" s="1770" t="s">
        <v>1774</v>
      </c>
      <c r="E471" s="1952">
        <v>15000</v>
      </c>
      <c r="F471" s="1771" t="s">
        <v>2877</v>
      </c>
      <c r="G471" s="1770" t="s">
        <v>2878</v>
      </c>
      <c r="H471" s="1770" t="s">
        <v>1713</v>
      </c>
      <c r="I471" s="1770" t="s">
        <v>1714</v>
      </c>
      <c r="J471" s="1771" t="s">
        <v>1715</v>
      </c>
      <c r="K471" s="1771">
        <v>0</v>
      </c>
      <c r="L471" s="1772">
        <v>0</v>
      </c>
      <c r="M471" s="1773">
        <f t="shared" si="14"/>
        <v>0</v>
      </c>
      <c r="N471" s="1771">
        <v>0</v>
      </c>
      <c r="O471" s="1772">
        <v>5</v>
      </c>
      <c r="P471" s="1773">
        <f t="shared" si="15"/>
        <v>75000</v>
      </c>
      <c r="Q471" s="1774"/>
      <c r="R471" s="1774"/>
      <c r="S471" s="1774"/>
      <c r="T471" s="1774"/>
      <c r="U471" s="1774"/>
      <c r="V471" s="1774"/>
      <c r="W471" s="1774"/>
      <c r="X471" s="1774"/>
      <c r="Y471" s="1774"/>
      <c r="Z471" s="1774"/>
      <c r="AA471" s="1774"/>
      <c r="AB471" s="1774"/>
      <c r="AC471" s="1774"/>
      <c r="AD471" s="1856"/>
      <c r="AE471" s="1857"/>
      <c r="AF471" s="1858"/>
      <c r="AG471" s="1858"/>
      <c r="AH471" s="1858"/>
      <c r="AI471" s="1859"/>
      <c r="AJ471" s="1859"/>
      <c r="AK471" s="1859"/>
      <c r="AL471" s="1859"/>
      <c r="AM471" s="1858"/>
      <c r="AN471" s="1858"/>
      <c r="AO471" s="1858"/>
      <c r="AP471" s="1858"/>
      <c r="AQ471" s="1859"/>
      <c r="AR471" s="1859"/>
      <c r="AS471" s="1859"/>
      <c r="AT471" s="1859"/>
    </row>
    <row r="472" spans="1:46" s="1775" customFormat="1" ht="12" customHeight="1" x14ac:dyDescent="0.2">
      <c r="A472" s="1770" t="s">
        <v>459</v>
      </c>
      <c r="B472" s="1770" t="s">
        <v>1708</v>
      </c>
      <c r="C472" s="541" t="s">
        <v>1709</v>
      </c>
      <c r="D472" s="1770" t="s">
        <v>1730</v>
      </c>
      <c r="E472" s="1952">
        <v>14000</v>
      </c>
      <c r="F472" s="1771" t="s">
        <v>2877</v>
      </c>
      <c r="G472" s="1770" t="s">
        <v>2878</v>
      </c>
      <c r="H472" s="1770" t="s">
        <v>1713</v>
      </c>
      <c r="I472" s="1770" t="s">
        <v>1714</v>
      </c>
      <c r="J472" s="1771" t="s">
        <v>1715</v>
      </c>
      <c r="K472" s="1771">
        <v>0</v>
      </c>
      <c r="L472" s="1772">
        <v>10</v>
      </c>
      <c r="M472" s="1773">
        <f t="shared" si="14"/>
        <v>140000</v>
      </c>
      <c r="N472" s="1771">
        <v>0</v>
      </c>
      <c r="O472" s="1772">
        <v>0</v>
      </c>
      <c r="P472" s="1773">
        <f t="shared" si="15"/>
        <v>0</v>
      </c>
      <c r="Q472" s="1774"/>
      <c r="R472" s="1774"/>
      <c r="S472" s="1774"/>
      <c r="T472" s="1774"/>
      <c r="U472" s="1774"/>
      <c r="V472" s="1774"/>
      <c r="W472" s="1774"/>
      <c r="X472" s="1774"/>
      <c r="Y472" s="1774"/>
      <c r="Z472" s="1774"/>
      <c r="AA472" s="1774"/>
      <c r="AB472" s="1774"/>
      <c r="AC472" s="1774"/>
      <c r="AD472" s="1856"/>
      <c r="AE472" s="1857"/>
      <c r="AF472" s="1858"/>
      <c r="AG472" s="1858"/>
      <c r="AH472" s="1858"/>
      <c r="AI472" s="1859"/>
      <c r="AJ472" s="1859"/>
      <c r="AK472" s="1859"/>
      <c r="AL472" s="1859"/>
      <c r="AM472" s="1858"/>
      <c r="AN472" s="1858"/>
      <c r="AO472" s="1858"/>
      <c r="AP472" s="1858"/>
      <c r="AQ472" s="1859"/>
      <c r="AR472" s="1859"/>
      <c r="AS472" s="1859"/>
      <c r="AT472" s="1859"/>
    </row>
    <row r="473" spans="1:46" s="1775" customFormat="1" ht="12" customHeight="1" x14ac:dyDescent="0.2">
      <c r="A473" s="1770" t="s">
        <v>459</v>
      </c>
      <c r="B473" s="1770" t="s">
        <v>1708</v>
      </c>
      <c r="C473" s="541" t="s">
        <v>1709</v>
      </c>
      <c r="D473" s="1770" t="s">
        <v>1846</v>
      </c>
      <c r="E473" s="1952">
        <v>15000</v>
      </c>
      <c r="F473" s="1771" t="s">
        <v>2877</v>
      </c>
      <c r="G473" s="1770" t="s">
        <v>2878</v>
      </c>
      <c r="H473" s="1770" t="s">
        <v>1713</v>
      </c>
      <c r="I473" s="1770" t="s">
        <v>1714</v>
      </c>
      <c r="J473" s="1771" t="s">
        <v>1715</v>
      </c>
      <c r="K473" s="1771">
        <v>0</v>
      </c>
      <c r="L473" s="1772">
        <v>3</v>
      </c>
      <c r="M473" s="1773">
        <f t="shared" si="14"/>
        <v>45000</v>
      </c>
      <c r="N473" s="1771">
        <v>0</v>
      </c>
      <c r="O473" s="1772">
        <v>0</v>
      </c>
      <c r="P473" s="1773">
        <f t="shared" si="15"/>
        <v>0</v>
      </c>
      <c r="Q473" s="1774"/>
      <c r="R473" s="1774"/>
      <c r="S473" s="1774"/>
      <c r="T473" s="1774"/>
      <c r="U473" s="1774"/>
      <c r="V473" s="1774"/>
      <c r="W473" s="1774"/>
      <c r="X473" s="1774"/>
      <c r="Y473" s="1774"/>
      <c r="Z473" s="1774"/>
      <c r="AA473" s="1774"/>
      <c r="AB473" s="1774"/>
      <c r="AC473" s="1774"/>
      <c r="AD473" s="1856"/>
      <c r="AE473" s="1857"/>
      <c r="AF473" s="1858"/>
      <c r="AG473" s="1858"/>
      <c r="AH473" s="1858"/>
      <c r="AI473" s="1859"/>
      <c r="AJ473" s="1859"/>
      <c r="AK473" s="1859"/>
      <c r="AL473" s="1859"/>
      <c r="AM473" s="1858"/>
      <c r="AN473" s="1858"/>
      <c r="AO473" s="1858"/>
      <c r="AP473" s="1858"/>
      <c r="AQ473" s="1859"/>
      <c r="AR473" s="1859"/>
      <c r="AS473" s="1859"/>
      <c r="AT473" s="1859"/>
    </row>
    <row r="474" spans="1:46" s="1775" customFormat="1" ht="12" customHeight="1" x14ac:dyDescent="0.2">
      <c r="A474" s="1770" t="s">
        <v>459</v>
      </c>
      <c r="B474" s="1770" t="s">
        <v>1708</v>
      </c>
      <c r="C474" s="541" t="s">
        <v>1709</v>
      </c>
      <c r="D474" s="1770" t="s">
        <v>2656</v>
      </c>
      <c r="E474" s="1952">
        <v>6000</v>
      </c>
      <c r="F474" s="1771" t="s">
        <v>2879</v>
      </c>
      <c r="G474" s="1770" t="s">
        <v>2880</v>
      </c>
      <c r="H474" s="1770"/>
      <c r="I474" s="1770"/>
      <c r="J474" s="1771"/>
      <c r="K474" s="1771">
        <v>1</v>
      </c>
      <c r="L474" s="1772">
        <v>12</v>
      </c>
      <c r="M474" s="1773">
        <f t="shared" si="14"/>
        <v>72000</v>
      </c>
      <c r="N474" s="1771">
        <v>0</v>
      </c>
      <c r="O474" s="1772">
        <v>0</v>
      </c>
      <c r="P474" s="1773">
        <f t="shared" si="15"/>
        <v>0</v>
      </c>
      <c r="Q474" s="1774"/>
      <c r="R474" s="1774"/>
      <c r="S474" s="1774"/>
      <c r="T474" s="1774"/>
      <c r="U474" s="1774"/>
      <c r="V474" s="1774"/>
      <c r="W474" s="1774"/>
      <c r="X474" s="1774"/>
      <c r="Y474" s="1774"/>
      <c r="Z474" s="1774"/>
      <c r="AA474" s="1774"/>
      <c r="AB474" s="1774"/>
      <c r="AC474" s="1774"/>
      <c r="AD474" s="1856"/>
      <c r="AE474" s="1857"/>
      <c r="AF474" s="1858"/>
      <c r="AG474" s="1858"/>
      <c r="AH474" s="1858"/>
      <c r="AI474" s="1859"/>
      <c r="AJ474" s="1859"/>
      <c r="AK474" s="1859"/>
      <c r="AL474" s="1859"/>
      <c r="AM474" s="1858"/>
      <c r="AN474" s="1858"/>
      <c r="AO474" s="1858"/>
      <c r="AP474" s="1858"/>
      <c r="AQ474" s="1859"/>
      <c r="AR474" s="1859"/>
      <c r="AS474" s="1859"/>
      <c r="AT474" s="1859"/>
    </row>
    <row r="475" spans="1:46" s="1775" customFormat="1" ht="12" customHeight="1" x14ac:dyDescent="0.2">
      <c r="A475" s="1770" t="s">
        <v>459</v>
      </c>
      <c r="B475" s="1770" t="s">
        <v>1708</v>
      </c>
      <c r="C475" s="541" t="s">
        <v>1709</v>
      </c>
      <c r="D475" s="1770" t="s">
        <v>2881</v>
      </c>
      <c r="E475" s="1952">
        <v>12000</v>
      </c>
      <c r="F475" s="1771" t="s">
        <v>2882</v>
      </c>
      <c r="G475" s="1770" t="s">
        <v>2883</v>
      </c>
      <c r="H475" s="1770"/>
      <c r="I475" s="1770"/>
      <c r="J475" s="1771"/>
      <c r="K475" s="1771">
        <v>1</v>
      </c>
      <c r="L475" s="1772">
        <v>1</v>
      </c>
      <c r="M475" s="1773">
        <f t="shared" si="14"/>
        <v>12000</v>
      </c>
      <c r="N475" s="1771">
        <v>2</v>
      </c>
      <c r="O475" s="1772">
        <v>6</v>
      </c>
      <c r="P475" s="1773">
        <f t="shared" si="15"/>
        <v>72000</v>
      </c>
      <c r="Q475" s="1774"/>
      <c r="R475" s="1774"/>
      <c r="S475" s="1774"/>
      <c r="T475" s="1774"/>
      <c r="U475" s="1774"/>
      <c r="V475" s="1774"/>
      <c r="W475" s="1774"/>
      <c r="X475" s="1774"/>
      <c r="Y475" s="1774"/>
      <c r="Z475" s="1774"/>
      <c r="AA475" s="1774"/>
      <c r="AB475" s="1774"/>
      <c r="AC475" s="1774"/>
      <c r="AD475" s="1856"/>
      <c r="AE475" s="1857"/>
      <c r="AF475" s="1858"/>
      <c r="AG475" s="1858"/>
      <c r="AH475" s="1858"/>
      <c r="AI475" s="1859"/>
      <c r="AJ475" s="1859"/>
      <c r="AK475" s="1859"/>
      <c r="AL475" s="1859"/>
      <c r="AM475" s="1858"/>
      <c r="AN475" s="1858"/>
      <c r="AO475" s="1858"/>
      <c r="AP475" s="1858"/>
      <c r="AQ475" s="1859"/>
      <c r="AR475" s="1859"/>
      <c r="AS475" s="1859"/>
      <c r="AT475" s="1859"/>
    </row>
    <row r="476" spans="1:46" s="1775" customFormat="1" ht="12" customHeight="1" x14ac:dyDescent="0.2">
      <c r="A476" s="1770" t="s">
        <v>459</v>
      </c>
      <c r="B476" s="1770" t="s">
        <v>1708</v>
      </c>
      <c r="C476" s="541" t="s">
        <v>1709</v>
      </c>
      <c r="D476" s="1770" t="s">
        <v>1948</v>
      </c>
      <c r="E476" s="1952">
        <v>15000</v>
      </c>
      <c r="F476" s="1771" t="s">
        <v>2884</v>
      </c>
      <c r="G476" s="1770" t="s">
        <v>2885</v>
      </c>
      <c r="H476" s="1770" t="s">
        <v>2713</v>
      </c>
      <c r="I476" s="1770" t="s">
        <v>1714</v>
      </c>
      <c r="J476" s="1771" t="s">
        <v>1715</v>
      </c>
      <c r="K476" s="1771">
        <v>0</v>
      </c>
      <c r="L476" s="1772">
        <v>7</v>
      </c>
      <c r="M476" s="1773">
        <f t="shared" si="14"/>
        <v>105000</v>
      </c>
      <c r="N476" s="1771">
        <v>0</v>
      </c>
      <c r="O476" s="1772">
        <v>6</v>
      </c>
      <c r="P476" s="1773">
        <f t="shared" si="15"/>
        <v>90000</v>
      </c>
      <c r="Q476" s="1774"/>
      <c r="R476" s="1774"/>
      <c r="S476" s="1774"/>
      <c r="T476" s="1774"/>
      <c r="U476" s="1774"/>
      <c r="V476" s="1774"/>
      <c r="W476" s="1774"/>
      <c r="X476" s="1774"/>
      <c r="Y476" s="1774"/>
      <c r="Z476" s="1774"/>
      <c r="AA476" s="1774"/>
      <c r="AB476" s="1774"/>
      <c r="AC476" s="1774"/>
      <c r="AD476" s="1856"/>
      <c r="AE476" s="1857"/>
      <c r="AF476" s="1858"/>
      <c r="AG476" s="1858"/>
      <c r="AH476" s="1858"/>
      <c r="AI476" s="1859"/>
      <c r="AJ476" s="1859"/>
      <c r="AK476" s="1859"/>
      <c r="AL476" s="1859"/>
      <c r="AM476" s="1858"/>
      <c r="AN476" s="1858"/>
      <c r="AO476" s="1858"/>
      <c r="AP476" s="1858"/>
      <c r="AQ476" s="1859"/>
      <c r="AR476" s="1859"/>
      <c r="AS476" s="1859"/>
      <c r="AT476" s="1859"/>
    </row>
    <row r="477" spans="1:46" s="1775" customFormat="1" ht="12" customHeight="1" x14ac:dyDescent="0.2">
      <c r="A477" s="1770" t="s">
        <v>459</v>
      </c>
      <c r="B477" s="1770" t="s">
        <v>1708</v>
      </c>
      <c r="C477" s="541" t="s">
        <v>1709</v>
      </c>
      <c r="D477" s="1770" t="s">
        <v>2886</v>
      </c>
      <c r="E477" s="1952">
        <v>8500</v>
      </c>
      <c r="F477" s="1771" t="s">
        <v>2887</v>
      </c>
      <c r="G477" s="1770" t="s">
        <v>2888</v>
      </c>
      <c r="H477" s="1770"/>
      <c r="I477" s="1770"/>
      <c r="J477" s="1771"/>
      <c r="K477" s="1771">
        <v>2</v>
      </c>
      <c r="L477" s="1772">
        <v>2</v>
      </c>
      <c r="M477" s="1773">
        <f t="shared" si="14"/>
        <v>17000</v>
      </c>
      <c r="N477" s="1771">
        <v>0</v>
      </c>
      <c r="O477" s="1772">
        <v>0</v>
      </c>
      <c r="P477" s="1773">
        <f t="shared" si="15"/>
        <v>0</v>
      </c>
      <c r="Q477" s="1774"/>
      <c r="R477" s="1774"/>
      <c r="S477" s="1774"/>
      <c r="T477" s="1774"/>
      <c r="U477" s="1774"/>
      <c r="V477" s="1774"/>
      <c r="W477" s="1774"/>
      <c r="X477" s="1774"/>
      <c r="Y477" s="1774"/>
      <c r="Z477" s="1774"/>
      <c r="AA477" s="1774"/>
      <c r="AB477" s="1774"/>
      <c r="AC477" s="1774"/>
      <c r="AD477" s="1856"/>
      <c r="AE477" s="1857"/>
      <c r="AF477" s="1858"/>
      <c r="AG477" s="1858"/>
      <c r="AH477" s="1858"/>
      <c r="AI477" s="1859"/>
      <c r="AJ477" s="1859"/>
      <c r="AK477" s="1859"/>
      <c r="AL477" s="1859"/>
      <c r="AM477" s="1858"/>
      <c r="AN477" s="1858"/>
      <c r="AO477" s="1858"/>
      <c r="AP477" s="1858"/>
      <c r="AQ477" s="1859"/>
      <c r="AR477" s="1859"/>
      <c r="AS477" s="1859"/>
      <c r="AT477" s="1859"/>
    </row>
    <row r="478" spans="1:46" s="1775" customFormat="1" ht="12" customHeight="1" x14ac:dyDescent="0.2">
      <c r="A478" s="1770" t="s">
        <v>459</v>
      </c>
      <c r="B478" s="1770" t="s">
        <v>1708</v>
      </c>
      <c r="C478" s="541" t="s">
        <v>1709</v>
      </c>
      <c r="D478" s="1770" t="s">
        <v>1889</v>
      </c>
      <c r="E478" s="1952">
        <v>7000</v>
      </c>
      <c r="F478" s="1771" t="s">
        <v>2889</v>
      </c>
      <c r="G478" s="1770" t="s">
        <v>2890</v>
      </c>
      <c r="H478" s="1770"/>
      <c r="I478" s="1770"/>
      <c r="J478" s="1771"/>
      <c r="K478" s="1771">
        <v>4</v>
      </c>
      <c r="L478" s="1772">
        <v>12</v>
      </c>
      <c r="M478" s="1773">
        <f t="shared" si="14"/>
        <v>84000</v>
      </c>
      <c r="N478" s="1771">
        <v>1</v>
      </c>
      <c r="O478" s="1772">
        <v>0</v>
      </c>
      <c r="P478" s="1773">
        <f t="shared" si="15"/>
        <v>0</v>
      </c>
      <c r="Q478" s="1774"/>
      <c r="R478" s="1774"/>
      <c r="S478" s="1774"/>
      <c r="T478" s="1774"/>
      <c r="U478" s="1774"/>
      <c r="V478" s="1774"/>
      <c r="W478" s="1774"/>
      <c r="X478" s="1774"/>
      <c r="Y478" s="1774"/>
      <c r="Z478" s="1774"/>
      <c r="AA478" s="1774"/>
      <c r="AB478" s="1774"/>
      <c r="AC478" s="1774"/>
      <c r="AD478" s="1856"/>
      <c r="AE478" s="1857"/>
      <c r="AF478" s="1858"/>
      <c r="AG478" s="1858"/>
      <c r="AH478" s="1858"/>
      <c r="AI478" s="1859"/>
      <c r="AJ478" s="1859"/>
      <c r="AK478" s="1859"/>
      <c r="AL478" s="1859"/>
      <c r="AM478" s="1858"/>
      <c r="AN478" s="1858"/>
      <c r="AO478" s="1858"/>
      <c r="AP478" s="1858"/>
      <c r="AQ478" s="1859"/>
      <c r="AR478" s="1859"/>
      <c r="AS478" s="1859"/>
      <c r="AT478" s="1859"/>
    </row>
    <row r="479" spans="1:46" s="1775" customFormat="1" ht="12" customHeight="1" x14ac:dyDescent="0.2">
      <c r="A479" s="1770" t="s">
        <v>459</v>
      </c>
      <c r="B479" s="1770" t="s">
        <v>1708</v>
      </c>
      <c r="C479" s="541" t="s">
        <v>1709</v>
      </c>
      <c r="D479" s="1770" t="s">
        <v>1774</v>
      </c>
      <c r="E479" s="1952">
        <v>15000</v>
      </c>
      <c r="F479" s="1771" t="s">
        <v>2891</v>
      </c>
      <c r="G479" s="1770" t="s">
        <v>2892</v>
      </c>
      <c r="H479" s="1770"/>
      <c r="I479" s="1770"/>
      <c r="J479" s="1771"/>
      <c r="K479" s="1771">
        <v>0</v>
      </c>
      <c r="L479" s="1772">
        <v>9</v>
      </c>
      <c r="M479" s="1773">
        <f t="shared" si="14"/>
        <v>135000</v>
      </c>
      <c r="N479" s="1771">
        <v>0</v>
      </c>
      <c r="O479" s="1772">
        <v>0</v>
      </c>
      <c r="P479" s="1773">
        <f t="shared" si="15"/>
        <v>0</v>
      </c>
      <c r="Q479" s="1774"/>
      <c r="R479" s="1774"/>
      <c r="S479" s="1774"/>
      <c r="T479" s="1774"/>
      <c r="U479" s="1774"/>
      <c r="V479" s="1774"/>
      <c r="W479" s="1774"/>
      <c r="X479" s="1774"/>
      <c r="Y479" s="1774"/>
      <c r="Z479" s="1774"/>
      <c r="AA479" s="1774"/>
      <c r="AB479" s="1774"/>
      <c r="AC479" s="1774"/>
      <c r="AD479" s="1856"/>
      <c r="AE479" s="1857"/>
      <c r="AF479" s="1858"/>
      <c r="AG479" s="1858"/>
      <c r="AH479" s="1858"/>
      <c r="AI479" s="1859"/>
      <c r="AJ479" s="1859"/>
      <c r="AK479" s="1859"/>
      <c r="AL479" s="1859"/>
      <c r="AM479" s="1858"/>
      <c r="AN479" s="1858"/>
      <c r="AO479" s="1858"/>
      <c r="AP479" s="1858"/>
      <c r="AQ479" s="1859"/>
      <c r="AR479" s="1859"/>
      <c r="AS479" s="1859"/>
      <c r="AT479" s="1859"/>
    </row>
    <row r="480" spans="1:46" s="1775" customFormat="1" ht="12" customHeight="1" x14ac:dyDescent="0.2">
      <c r="A480" s="1770" t="s">
        <v>459</v>
      </c>
      <c r="B480" s="1770" t="s">
        <v>1708</v>
      </c>
      <c r="C480" s="541" t="s">
        <v>1709</v>
      </c>
      <c r="D480" s="1770" t="s">
        <v>1999</v>
      </c>
      <c r="E480" s="1952">
        <v>4500</v>
      </c>
      <c r="F480" s="1771" t="s">
        <v>2893</v>
      </c>
      <c r="G480" s="1770" t="s">
        <v>2894</v>
      </c>
      <c r="H480" s="1770" t="s">
        <v>1713</v>
      </c>
      <c r="I480" s="1770" t="s">
        <v>1744</v>
      </c>
      <c r="J480" s="1771" t="s">
        <v>1715</v>
      </c>
      <c r="K480" s="1771">
        <v>4</v>
      </c>
      <c r="L480" s="1772">
        <v>12</v>
      </c>
      <c r="M480" s="1773">
        <f t="shared" si="14"/>
        <v>54000</v>
      </c>
      <c r="N480" s="1771">
        <v>2</v>
      </c>
      <c r="O480" s="1772">
        <v>6</v>
      </c>
      <c r="P480" s="1773">
        <f t="shared" si="15"/>
        <v>27000</v>
      </c>
      <c r="Q480" s="1774"/>
      <c r="R480" s="1774"/>
      <c r="S480" s="1774"/>
      <c r="T480" s="1774"/>
      <c r="U480" s="1774"/>
      <c r="V480" s="1774"/>
      <c r="W480" s="1774"/>
      <c r="X480" s="1774"/>
      <c r="Y480" s="1774"/>
      <c r="Z480" s="1774"/>
      <c r="AA480" s="1774"/>
      <c r="AB480" s="1774"/>
      <c r="AC480" s="1774"/>
      <c r="AD480" s="1856"/>
      <c r="AE480" s="1857"/>
      <c r="AF480" s="1858"/>
      <c r="AG480" s="1858"/>
      <c r="AH480" s="1858"/>
      <c r="AI480" s="1859"/>
      <c r="AJ480" s="1859"/>
      <c r="AK480" s="1859"/>
      <c r="AL480" s="1859"/>
      <c r="AM480" s="1858"/>
      <c r="AN480" s="1858"/>
      <c r="AO480" s="1858"/>
      <c r="AP480" s="1858"/>
      <c r="AQ480" s="1859"/>
      <c r="AR480" s="1859"/>
      <c r="AS480" s="1859"/>
      <c r="AT480" s="1859"/>
    </row>
    <row r="481" spans="1:46" s="1775" customFormat="1" ht="12" customHeight="1" x14ac:dyDescent="0.2">
      <c r="A481" s="1770" t="s">
        <v>459</v>
      </c>
      <c r="B481" s="1770" t="s">
        <v>1708</v>
      </c>
      <c r="C481" s="541" t="s">
        <v>1709</v>
      </c>
      <c r="D481" s="1770" t="s">
        <v>2895</v>
      </c>
      <c r="E481" s="1952">
        <v>3000</v>
      </c>
      <c r="F481" s="1771" t="s">
        <v>2896</v>
      </c>
      <c r="G481" s="1770" t="s">
        <v>2897</v>
      </c>
      <c r="H481" s="1770"/>
      <c r="I481" s="1770"/>
      <c r="J481" s="1771"/>
      <c r="K481" s="1771">
        <v>3</v>
      </c>
      <c r="L481" s="1772">
        <v>5</v>
      </c>
      <c r="M481" s="1773">
        <f t="shared" si="14"/>
        <v>15000</v>
      </c>
      <c r="N481" s="1771">
        <v>0</v>
      </c>
      <c r="O481" s="1772">
        <v>0</v>
      </c>
      <c r="P481" s="1773">
        <f t="shared" si="15"/>
        <v>0</v>
      </c>
      <c r="Q481" s="1774"/>
      <c r="R481" s="1774"/>
      <c r="S481" s="1774"/>
      <c r="T481" s="1774"/>
      <c r="U481" s="1774"/>
      <c r="V481" s="1774"/>
      <c r="W481" s="1774"/>
      <c r="X481" s="1774"/>
      <c r="Y481" s="1774"/>
      <c r="Z481" s="1774"/>
      <c r="AA481" s="1774"/>
      <c r="AB481" s="1774"/>
      <c r="AC481" s="1774"/>
      <c r="AD481" s="1856"/>
      <c r="AE481" s="1857"/>
      <c r="AF481" s="1858"/>
      <c r="AG481" s="1858"/>
      <c r="AH481" s="1858"/>
      <c r="AI481" s="1859"/>
      <c r="AJ481" s="1859"/>
      <c r="AK481" s="1859"/>
      <c r="AL481" s="1859"/>
      <c r="AM481" s="1858"/>
      <c r="AN481" s="1858"/>
      <c r="AO481" s="1858"/>
      <c r="AP481" s="1858"/>
      <c r="AQ481" s="1859"/>
      <c r="AR481" s="1859"/>
      <c r="AS481" s="1859"/>
      <c r="AT481" s="1859"/>
    </row>
    <row r="482" spans="1:46" s="1775" customFormat="1" ht="12" customHeight="1" x14ac:dyDescent="0.2">
      <c r="A482" s="1770" t="s">
        <v>459</v>
      </c>
      <c r="B482" s="1770" t="s">
        <v>1708</v>
      </c>
      <c r="C482" s="541" t="s">
        <v>1709</v>
      </c>
      <c r="D482" s="1770" t="s">
        <v>1839</v>
      </c>
      <c r="E482" s="1952">
        <v>3500</v>
      </c>
      <c r="F482" s="1771" t="s">
        <v>2898</v>
      </c>
      <c r="G482" s="1770" t="s">
        <v>2899</v>
      </c>
      <c r="H482" s="1770" t="s">
        <v>1756</v>
      </c>
      <c r="I482" s="1770" t="s">
        <v>1911</v>
      </c>
      <c r="J482" s="1771" t="s">
        <v>1715</v>
      </c>
      <c r="K482" s="1771">
        <v>4</v>
      </c>
      <c r="L482" s="1772">
        <v>12</v>
      </c>
      <c r="M482" s="1773">
        <f t="shared" si="14"/>
        <v>42000</v>
      </c>
      <c r="N482" s="1771">
        <v>2</v>
      </c>
      <c r="O482" s="1772">
        <v>6</v>
      </c>
      <c r="P482" s="1773">
        <f t="shared" si="15"/>
        <v>21000</v>
      </c>
      <c r="Q482" s="1774"/>
      <c r="R482" s="1774"/>
      <c r="S482" s="1774"/>
      <c r="T482" s="1774"/>
      <c r="U482" s="1774"/>
      <c r="V482" s="1774"/>
      <c r="W482" s="1774"/>
      <c r="X482" s="1774"/>
      <c r="Y482" s="1774"/>
      <c r="Z482" s="1774"/>
      <c r="AA482" s="1774"/>
      <c r="AB482" s="1774"/>
      <c r="AC482" s="1774"/>
      <c r="AD482" s="1856"/>
      <c r="AE482" s="1857"/>
      <c r="AF482" s="1858"/>
      <c r="AG482" s="1858"/>
      <c r="AH482" s="1858"/>
      <c r="AI482" s="1859"/>
      <c r="AJ482" s="1859"/>
      <c r="AK482" s="1859"/>
      <c r="AL482" s="1859"/>
      <c r="AM482" s="1858"/>
      <c r="AN482" s="1858"/>
      <c r="AO482" s="1858"/>
      <c r="AP482" s="1858"/>
      <c r="AQ482" s="1859"/>
      <c r="AR482" s="1859"/>
      <c r="AS482" s="1859"/>
      <c r="AT482" s="1859"/>
    </row>
    <row r="483" spans="1:46" s="1775" customFormat="1" ht="12" customHeight="1" x14ac:dyDescent="0.2">
      <c r="A483" s="1770" t="s">
        <v>459</v>
      </c>
      <c r="B483" s="1770" t="s">
        <v>1708</v>
      </c>
      <c r="C483" s="541" t="s">
        <v>1709</v>
      </c>
      <c r="D483" s="1770" t="s">
        <v>2335</v>
      </c>
      <c r="E483" s="1952">
        <v>8000</v>
      </c>
      <c r="F483" s="1771" t="s">
        <v>2900</v>
      </c>
      <c r="G483" s="1770" t="s">
        <v>2901</v>
      </c>
      <c r="H483" s="1770"/>
      <c r="I483" s="1770"/>
      <c r="J483" s="1771"/>
      <c r="K483" s="1771">
        <v>1</v>
      </c>
      <c r="L483" s="1772">
        <v>1</v>
      </c>
      <c r="M483" s="1773">
        <f t="shared" si="14"/>
        <v>8000</v>
      </c>
      <c r="N483" s="1771">
        <v>0</v>
      </c>
      <c r="O483" s="1772">
        <v>0</v>
      </c>
      <c r="P483" s="1773">
        <f t="shared" si="15"/>
        <v>0</v>
      </c>
      <c r="Q483" s="1774"/>
      <c r="R483" s="1774"/>
      <c r="S483" s="1774"/>
      <c r="T483" s="1774"/>
      <c r="U483" s="1774"/>
      <c r="V483" s="1774"/>
      <c r="W483" s="1774"/>
      <c r="X483" s="1774"/>
      <c r="Y483" s="1774"/>
      <c r="Z483" s="1774"/>
      <c r="AA483" s="1774"/>
      <c r="AB483" s="1774"/>
      <c r="AC483" s="1774"/>
      <c r="AD483" s="1856"/>
      <c r="AE483" s="1857"/>
      <c r="AF483" s="1858"/>
      <c r="AG483" s="1858"/>
      <c r="AH483" s="1858"/>
      <c r="AI483" s="1859"/>
      <c r="AJ483" s="1859"/>
      <c r="AK483" s="1859"/>
      <c r="AL483" s="1859"/>
      <c r="AM483" s="1858"/>
      <c r="AN483" s="1858"/>
      <c r="AO483" s="1858"/>
      <c r="AP483" s="1858"/>
      <c r="AQ483" s="1859"/>
      <c r="AR483" s="1859"/>
      <c r="AS483" s="1859"/>
      <c r="AT483" s="1859"/>
    </row>
    <row r="484" spans="1:46" s="1775" customFormat="1" ht="12" customHeight="1" x14ac:dyDescent="0.2">
      <c r="A484" s="1770" t="s">
        <v>459</v>
      </c>
      <c r="B484" s="1770" t="s">
        <v>1708</v>
      </c>
      <c r="C484" s="541" t="s">
        <v>1709</v>
      </c>
      <c r="D484" s="1770" t="s">
        <v>2902</v>
      </c>
      <c r="E484" s="1952">
        <v>7000</v>
      </c>
      <c r="F484" s="1771" t="s">
        <v>2903</v>
      </c>
      <c r="G484" s="1770" t="s">
        <v>2904</v>
      </c>
      <c r="H484" s="1770"/>
      <c r="I484" s="1770"/>
      <c r="J484" s="1771"/>
      <c r="K484" s="1771">
        <v>4</v>
      </c>
      <c r="L484" s="1772">
        <v>12</v>
      </c>
      <c r="M484" s="1773">
        <f t="shared" si="14"/>
        <v>84000</v>
      </c>
      <c r="N484" s="1771">
        <v>2</v>
      </c>
      <c r="O484" s="1772">
        <v>6</v>
      </c>
      <c r="P484" s="1773">
        <f t="shared" si="15"/>
        <v>42000</v>
      </c>
      <c r="Q484" s="1774"/>
      <c r="R484" s="1774"/>
      <c r="S484" s="1774"/>
      <c r="T484" s="1774"/>
      <c r="U484" s="1774"/>
      <c r="V484" s="1774"/>
      <c r="W484" s="1774"/>
      <c r="X484" s="1774"/>
      <c r="Y484" s="1774"/>
      <c r="Z484" s="1774"/>
      <c r="AA484" s="1774"/>
      <c r="AB484" s="1774"/>
      <c r="AC484" s="1774"/>
      <c r="AD484" s="1856"/>
      <c r="AE484" s="1857"/>
      <c r="AF484" s="1858"/>
      <c r="AG484" s="1858"/>
      <c r="AH484" s="1858"/>
      <c r="AI484" s="1859"/>
      <c r="AJ484" s="1859"/>
      <c r="AK484" s="1859"/>
      <c r="AL484" s="1859"/>
      <c r="AM484" s="1858"/>
      <c r="AN484" s="1858"/>
      <c r="AO484" s="1858"/>
      <c r="AP484" s="1858"/>
      <c r="AQ484" s="1859"/>
      <c r="AR484" s="1859"/>
      <c r="AS484" s="1859"/>
      <c r="AT484" s="1859"/>
    </row>
    <row r="485" spans="1:46" s="1775" customFormat="1" ht="12" customHeight="1" x14ac:dyDescent="0.2">
      <c r="A485" s="1770" t="s">
        <v>459</v>
      </c>
      <c r="B485" s="1770" t="s">
        <v>1708</v>
      </c>
      <c r="C485" s="541" t="s">
        <v>1709</v>
      </c>
      <c r="D485" s="1770" t="s">
        <v>2905</v>
      </c>
      <c r="E485" s="1952">
        <v>6000</v>
      </c>
      <c r="F485" s="1771" t="s">
        <v>2906</v>
      </c>
      <c r="G485" s="1770" t="s">
        <v>2907</v>
      </c>
      <c r="H485" s="1770" t="s">
        <v>2908</v>
      </c>
      <c r="I485" s="1770" t="s">
        <v>1723</v>
      </c>
      <c r="J485" s="1771" t="s">
        <v>1829</v>
      </c>
      <c r="K485" s="1771">
        <v>3</v>
      </c>
      <c r="L485" s="1772">
        <v>11</v>
      </c>
      <c r="M485" s="1773">
        <f t="shared" si="14"/>
        <v>66000</v>
      </c>
      <c r="N485" s="1771">
        <v>2</v>
      </c>
      <c r="O485" s="1772">
        <v>6</v>
      </c>
      <c r="P485" s="1773">
        <f t="shared" si="15"/>
        <v>36000</v>
      </c>
      <c r="Q485" s="1774"/>
      <c r="R485" s="1774"/>
      <c r="S485" s="1774"/>
      <c r="T485" s="1774"/>
      <c r="U485" s="1774"/>
      <c r="V485" s="1774"/>
      <c r="W485" s="1774"/>
      <c r="X485" s="1774"/>
      <c r="Y485" s="1774"/>
      <c r="Z485" s="1774"/>
      <c r="AA485" s="1774"/>
      <c r="AB485" s="1774"/>
      <c r="AC485" s="1774"/>
      <c r="AD485" s="1856"/>
      <c r="AE485" s="1857"/>
      <c r="AF485" s="1858"/>
      <c r="AG485" s="1858"/>
      <c r="AH485" s="1858"/>
      <c r="AI485" s="1859"/>
      <c r="AJ485" s="1859"/>
      <c r="AK485" s="1859"/>
      <c r="AL485" s="1859"/>
      <c r="AM485" s="1858"/>
      <c r="AN485" s="1858"/>
      <c r="AO485" s="1858"/>
      <c r="AP485" s="1858"/>
      <c r="AQ485" s="1859"/>
      <c r="AR485" s="1859"/>
      <c r="AS485" s="1859"/>
      <c r="AT485" s="1859"/>
    </row>
    <row r="486" spans="1:46" s="1775" customFormat="1" ht="12" customHeight="1" x14ac:dyDescent="0.2">
      <c r="A486" s="1770" t="s">
        <v>459</v>
      </c>
      <c r="B486" s="1770" t="s">
        <v>1708</v>
      </c>
      <c r="C486" s="541" t="s">
        <v>1709</v>
      </c>
      <c r="D486" s="1770" t="s">
        <v>1736</v>
      </c>
      <c r="E486" s="1952">
        <v>2500</v>
      </c>
      <c r="F486" s="1771" t="s">
        <v>2909</v>
      </c>
      <c r="G486" s="1770" t="s">
        <v>2910</v>
      </c>
      <c r="H486" s="1770" t="s">
        <v>1739</v>
      </c>
      <c r="I486" s="1770" t="s">
        <v>1795</v>
      </c>
      <c r="J486" s="1771" t="s">
        <v>1813</v>
      </c>
      <c r="K486" s="1771">
        <v>6</v>
      </c>
      <c r="L486" s="1772">
        <v>12</v>
      </c>
      <c r="M486" s="1773">
        <f t="shared" si="14"/>
        <v>30000</v>
      </c>
      <c r="N486" s="1771">
        <v>2</v>
      </c>
      <c r="O486" s="1772">
        <v>6</v>
      </c>
      <c r="P486" s="1773">
        <f t="shared" si="15"/>
        <v>15000</v>
      </c>
      <c r="Q486" s="1774"/>
      <c r="R486" s="1774"/>
      <c r="S486" s="1774"/>
      <c r="T486" s="1774"/>
      <c r="U486" s="1774"/>
      <c r="V486" s="1774"/>
      <c r="W486" s="1774"/>
      <c r="X486" s="1774"/>
      <c r="Y486" s="1774"/>
      <c r="Z486" s="1774"/>
      <c r="AA486" s="1774"/>
      <c r="AB486" s="1774"/>
      <c r="AC486" s="1774"/>
      <c r="AD486" s="1856"/>
      <c r="AE486" s="1857"/>
      <c r="AF486" s="1858"/>
      <c r="AG486" s="1858"/>
      <c r="AH486" s="1858"/>
      <c r="AI486" s="1859"/>
      <c r="AJ486" s="1859"/>
      <c r="AK486" s="1859"/>
      <c r="AL486" s="1859"/>
      <c r="AM486" s="1858"/>
      <c r="AN486" s="1858"/>
      <c r="AO486" s="1858"/>
      <c r="AP486" s="1858"/>
      <c r="AQ486" s="1859"/>
      <c r="AR486" s="1859"/>
      <c r="AS486" s="1859"/>
      <c r="AT486" s="1859"/>
    </row>
    <row r="487" spans="1:46" s="1775" customFormat="1" ht="12" customHeight="1" x14ac:dyDescent="0.2">
      <c r="A487" s="1770" t="s">
        <v>459</v>
      </c>
      <c r="B487" s="1770" t="s">
        <v>1708</v>
      </c>
      <c r="C487" s="541" t="s">
        <v>1709</v>
      </c>
      <c r="D487" s="1770" t="s">
        <v>1774</v>
      </c>
      <c r="E487" s="1952">
        <v>7238</v>
      </c>
      <c r="F487" s="1771" t="s">
        <v>2911</v>
      </c>
      <c r="G487" s="1770" t="s">
        <v>2912</v>
      </c>
      <c r="H487" s="1770"/>
      <c r="I487" s="1770"/>
      <c r="J487" s="1771"/>
      <c r="K487" s="1771">
        <v>0</v>
      </c>
      <c r="L487" s="1772">
        <v>12</v>
      </c>
      <c r="M487" s="1773">
        <f t="shared" si="14"/>
        <v>86856</v>
      </c>
      <c r="N487" s="1771">
        <v>0</v>
      </c>
      <c r="O487" s="1772">
        <v>6</v>
      </c>
      <c r="P487" s="1773">
        <f t="shared" si="15"/>
        <v>43428</v>
      </c>
      <c r="Q487" s="1774"/>
      <c r="R487" s="1774"/>
      <c r="S487" s="1774"/>
      <c r="T487" s="1774"/>
      <c r="U487" s="1774"/>
      <c r="V487" s="1774"/>
      <c r="W487" s="1774"/>
      <c r="X487" s="1774"/>
      <c r="Y487" s="1774"/>
      <c r="Z487" s="1774"/>
      <c r="AA487" s="1774"/>
      <c r="AB487" s="1774"/>
      <c r="AC487" s="1774"/>
      <c r="AD487" s="1856"/>
      <c r="AE487" s="1857"/>
      <c r="AF487" s="1858"/>
      <c r="AG487" s="1858"/>
      <c r="AH487" s="1858"/>
      <c r="AI487" s="1859"/>
      <c r="AJ487" s="1859"/>
      <c r="AK487" s="1859"/>
      <c r="AL487" s="1859"/>
      <c r="AM487" s="1858"/>
      <c r="AN487" s="1858"/>
      <c r="AO487" s="1858"/>
      <c r="AP487" s="1858"/>
      <c r="AQ487" s="1859"/>
      <c r="AR487" s="1859"/>
      <c r="AS487" s="1859"/>
      <c r="AT487" s="1859"/>
    </row>
    <row r="488" spans="1:46" s="1775" customFormat="1" ht="12" customHeight="1" x14ac:dyDescent="0.2">
      <c r="A488" s="1770" t="s">
        <v>459</v>
      </c>
      <c r="B488" s="1770" t="s">
        <v>1708</v>
      </c>
      <c r="C488" s="541" t="s">
        <v>1709</v>
      </c>
      <c r="D488" s="1770" t="s">
        <v>1939</v>
      </c>
      <c r="E488" s="1952">
        <v>10000</v>
      </c>
      <c r="F488" s="1771" t="s">
        <v>2913</v>
      </c>
      <c r="G488" s="1770" t="s">
        <v>2914</v>
      </c>
      <c r="H488" s="1770"/>
      <c r="I488" s="1770"/>
      <c r="J488" s="1771"/>
      <c r="K488" s="1771">
        <v>0</v>
      </c>
      <c r="L488" s="1772">
        <v>0</v>
      </c>
      <c r="M488" s="1773">
        <f t="shared" si="14"/>
        <v>0</v>
      </c>
      <c r="N488" s="1771">
        <v>2</v>
      </c>
      <c r="O488" s="1772">
        <v>5</v>
      </c>
      <c r="P488" s="1773">
        <f t="shared" si="15"/>
        <v>50000</v>
      </c>
      <c r="Q488" s="1774"/>
      <c r="R488" s="1774"/>
      <c r="S488" s="1774"/>
      <c r="T488" s="1774"/>
      <c r="U488" s="1774"/>
      <c r="V488" s="1774"/>
      <c r="W488" s="1774"/>
      <c r="X488" s="1774"/>
      <c r="Y488" s="1774"/>
      <c r="Z488" s="1774"/>
      <c r="AA488" s="1774"/>
      <c r="AB488" s="1774"/>
      <c r="AC488" s="1774"/>
      <c r="AD488" s="1856"/>
      <c r="AE488" s="1857"/>
      <c r="AF488" s="1858"/>
      <c r="AG488" s="1858"/>
      <c r="AH488" s="1858"/>
      <c r="AI488" s="1859"/>
      <c r="AJ488" s="1859"/>
      <c r="AK488" s="1859"/>
      <c r="AL488" s="1859"/>
      <c r="AM488" s="1858"/>
      <c r="AN488" s="1858"/>
      <c r="AO488" s="1858"/>
      <c r="AP488" s="1858"/>
      <c r="AQ488" s="1859"/>
      <c r="AR488" s="1859"/>
      <c r="AS488" s="1859"/>
      <c r="AT488" s="1859"/>
    </row>
    <row r="489" spans="1:46" s="1775" customFormat="1" ht="12" customHeight="1" x14ac:dyDescent="0.2">
      <c r="A489" s="1770" t="s">
        <v>459</v>
      </c>
      <c r="B489" s="1770" t="s">
        <v>1708</v>
      </c>
      <c r="C489" s="541" t="s">
        <v>1709</v>
      </c>
      <c r="D489" s="1770" t="s">
        <v>2915</v>
      </c>
      <c r="E489" s="1952">
        <v>5000</v>
      </c>
      <c r="F489" s="1771" t="s">
        <v>2916</v>
      </c>
      <c r="G489" s="1770" t="s">
        <v>2917</v>
      </c>
      <c r="H489" s="1770" t="s">
        <v>2534</v>
      </c>
      <c r="I489" s="1770" t="s">
        <v>1714</v>
      </c>
      <c r="J489" s="1771" t="s">
        <v>1715</v>
      </c>
      <c r="K489" s="1771">
        <v>1</v>
      </c>
      <c r="L489" s="1772">
        <v>3</v>
      </c>
      <c r="M489" s="1773">
        <f t="shared" si="14"/>
        <v>15000</v>
      </c>
      <c r="N489" s="1771">
        <v>2</v>
      </c>
      <c r="O489" s="1772">
        <v>6</v>
      </c>
      <c r="P489" s="1773">
        <f t="shared" si="15"/>
        <v>30000</v>
      </c>
      <c r="Q489" s="1774"/>
      <c r="R489" s="1774"/>
      <c r="S489" s="1774"/>
      <c r="T489" s="1774"/>
      <c r="U489" s="1774"/>
      <c r="V489" s="1774"/>
      <c r="W489" s="1774"/>
      <c r="X489" s="1774"/>
      <c r="Y489" s="1774"/>
      <c r="Z489" s="1774"/>
      <c r="AA489" s="1774"/>
      <c r="AB489" s="1774"/>
      <c r="AC489" s="1774"/>
      <c r="AD489" s="1856"/>
      <c r="AE489" s="1857"/>
      <c r="AF489" s="1858"/>
      <c r="AG489" s="1858"/>
      <c r="AH489" s="1858"/>
      <c r="AI489" s="1859"/>
      <c r="AJ489" s="1859"/>
      <c r="AK489" s="1859"/>
      <c r="AL489" s="1859"/>
      <c r="AM489" s="1858"/>
      <c r="AN489" s="1858"/>
      <c r="AO489" s="1858"/>
      <c r="AP489" s="1858"/>
      <c r="AQ489" s="1859"/>
      <c r="AR489" s="1859"/>
      <c r="AS489" s="1859"/>
      <c r="AT489" s="1859"/>
    </row>
    <row r="490" spans="1:46" s="1775" customFormat="1" ht="12" customHeight="1" x14ac:dyDescent="0.2">
      <c r="A490" s="1770" t="s">
        <v>459</v>
      </c>
      <c r="B490" s="1770" t="s">
        <v>1708</v>
      </c>
      <c r="C490" s="541" t="s">
        <v>1709</v>
      </c>
      <c r="D490" s="1770" t="s">
        <v>2918</v>
      </c>
      <c r="E490" s="1952">
        <v>12000</v>
      </c>
      <c r="F490" s="1771" t="s">
        <v>2919</v>
      </c>
      <c r="G490" s="1770" t="s">
        <v>2920</v>
      </c>
      <c r="H490" s="1770" t="s">
        <v>1807</v>
      </c>
      <c r="I490" s="1770" t="s">
        <v>1723</v>
      </c>
      <c r="J490" s="1771" t="s">
        <v>1715</v>
      </c>
      <c r="K490" s="1771">
        <v>3</v>
      </c>
      <c r="L490" s="1772">
        <v>11</v>
      </c>
      <c r="M490" s="1773">
        <f t="shared" si="14"/>
        <v>132000</v>
      </c>
      <c r="N490" s="1771">
        <v>2</v>
      </c>
      <c r="O490" s="1772">
        <v>6</v>
      </c>
      <c r="P490" s="1773">
        <f t="shared" si="15"/>
        <v>72000</v>
      </c>
      <c r="Q490" s="1774"/>
      <c r="R490" s="1774"/>
      <c r="S490" s="1774"/>
      <c r="T490" s="1774"/>
      <c r="U490" s="1774"/>
      <c r="V490" s="1774"/>
      <c r="W490" s="1774"/>
      <c r="X490" s="1774"/>
      <c r="Y490" s="1774"/>
      <c r="Z490" s="1774"/>
      <c r="AA490" s="1774"/>
      <c r="AB490" s="1774"/>
      <c r="AC490" s="1774"/>
      <c r="AD490" s="1856"/>
      <c r="AE490" s="1857"/>
      <c r="AF490" s="1858"/>
      <c r="AG490" s="1858"/>
      <c r="AH490" s="1858"/>
      <c r="AI490" s="1859"/>
      <c r="AJ490" s="1859"/>
      <c r="AK490" s="1859"/>
      <c r="AL490" s="1859"/>
      <c r="AM490" s="1858"/>
      <c r="AN490" s="1858"/>
      <c r="AO490" s="1858"/>
      <c r="AP490" s="1858"/>
      <c r="AQ490" s="1859"/>
      <c r="AR490" s="1859"/>
      <c r="AS490" s="1859"/>
      <c r="AT490" s="1859"/>
    </row>
    <row r="491" spans="1:46" s="1775" customFormat="1" ht="12" customHeight="1" x14ac:dyDescent="0.2">
      <c r="A491" s="1770" t="s">
        <v>459</v>
      </c>
      <c r="B491" s="1770" t="s">
        <v>1708</v>
      </c>
      <c r="C491" s="541" t="s">
        <v>1709</v>
      </c>
      <c r="D491" s="1770" t="s">
        <v>2061</v>
      </c>
      <c r="E491" s="1952">
        <v>5700</v>
      </c>
      <c r="F491" s="1771" t="s">
        <v>2921</v>
      </c>
      <c r="G491" s="1770" t="s">
        <v>2922</v>
      </c>
      <c r="H491" s="1770"/>
      <c r="I491" s="1770"/>
      <c r="J491" s="1771"/>
      <c r="K491" s="1771">
        <v>5</v>
      </c>
      <c r="L491" s="1772">
        <v>6</v>
      </c>
      <c r="M491" s="1773">
        <f t="shared" si="14"/>
        <v>34200</v>
      </c>
      <c r="N491" s="1771">
        <v>2</v>
      </c>
      <c r="O491" s="1772">
        <v>0</v>
      </c>
      <c r="P491" s="1773">
        <f t="shared" si="15"/>
        <v>0</v>
      </c>
      <c r="Q491" s="1774"/>
      <c r="R491" s="1774"/>
      <c r="S491" s="1774"/>
      <c r="T491" s="1774"/>
      <c r="U491" s="1774"/>
      <c r="V491" s="1774"/>
      <c r="W491" s="1774"/>
      <c r="X491" s="1774"/>
      <c r="Y491" s="1774"/>
      <c r="Z491" s="1774"/>
      <c r="AA491" s="1774"/>
      <c r="AB491" s="1774"/>
      <c r="AC491" s="1774"/>
      <c r="AD491" s="1856"/>
      <c r="AE491" s="1857"/>
      <c r="AF491" s="1858"/>
      <c r="AG491" s="1858"/>
      <c r="AH491" s="1858"/>
      <c r="AI491" s="1859"/>
      <c r="AJ491" s="1859"/>
      <c r="AK491" s="1859"/>
      <c r="AL491" s="1859"/>
      <c r="AM491" s="1858"/>
      <c r="AN491" s="1858"/>
      <c r="AO491" s="1858"/>
      <c r="AP491" s="1858"/>
      <c r="AQ491" s="1859"/>
      <c r="AR491" s="1859"/>
      <c r="AS491" s="1859"/>
      <c r="AT491" s="1859"/>
    </row>
    <row r="492" spans="1:46" s="1775" customFormat="1" ht="12" customHeight="1" x14ac:dyDescent="0.2">
      <c r="A492" s="1770" t="s">
        <v>459</v>
      </c>
      <c r="B492" s="1770" t="s">
        <v>1708</v>
      </c>
      <c r="C492" s="541" t="s">
        <v>1709</v>
      </c>
      <c r="D492" s="1770" t="s">
        <v>2923</v>
      </c>
      <c r="E492" s="1952">
        <v>2500</v>
      </c>
      <c r="F492" s="1771" t="s">
        <v>2924</v>
      </c>
      <c r="G492" s="1770" t="s">
        <v>2925</v>
      </c>
      <c r="H492" s="1770"/>
      <c r="I492" s="1770"/>
      <c r="J492" s="1771"/>
      <c r="K492" s="1771">
        <v>3</v>
      </c>
      <c r="L492" s="1772">
        <v>3</v>
      </c>
      <c r="M492" s="1773">
        <f t="shared" si="14"/>
        <v>7500</v>
      </c>
      <c r="N492" s="1771">
        <v>0</v>
      </c>
      <c r="O492" s="1772">
        <v>0</v>
      </c>
      <c r="P492" s="1773">
        <f t="shared" si="15"/>
        <v>0</v>
      </c>
      <c r="Q492" s="1774"/>
      <c r="R492" s="1774"/>
      <c r="S492" s="1774"/>
      <c r="T492" s="1774"/>
      <c r="U492" s="1774"/>
      <c r="V492" s="1774"/>
      <c r="W492" s="1774"/>
      <c r="X492" s="1774"/>
      <c r="Y492" s="1774"/>
      <c r="Z492" s="1774"/>
      <c r="AA492" s="1774"/>
      <c r="AB492" s="1774"/>
      <c r="AC492" s="1774"/>
      <c r="AD492" s="1856"/>
      <c r="AE492" s="1857"/>
      <c r="AF492" s="1858"/>
      <c r="AG492" s="1858"/>
      <c r="AH492" s="1858"/>
      <c r="AI492" s="1859"/>
      <c r="AJ492" s="1859"/>
      <c r="AK492" s="1859"/>
      <c r="AL492" s="1859"/>
      <c r="AM492" s="1858"/>
      <c r="AN492" s="1858"/>
      <c r="AO492" s="1858"/>
      <c r="AP492" s="1858"/>
      <c r="AQ492" s="1859"/>
      <c r="AR492" s="1859"/>
      <c r="AS492" s="1859"/>
      <c r="AT492" s="1859"/>
    </row>
    <row r="493" spans="1:46" s="1775" customFormat="1" ht="12" customHeight="1" x14ac:dyDescent="0.2">
      <c r="A493" s="1770" t="s">
        <v>459</v>
      </c>
      <c r="B493" s="1770" t="s">
        <v>1708</v>
      </c>
      <c r="C493" s="541" t="s">
        <v>1709</v>
      </c>
      <c r="D493" s="1770" t="s">
        <v>2926</v>
      </c>
      <c r="E493" s="1952">
        <v>2500</v>
      </c>
      <c r="F493" s="1771" t="s">
        <v>2927</v>
      </c>
      <c r="G493" s="1770" t="s">
        <v>2928</v>
      </c>
      <c r="H493" s="1770" t="s">
        <v>2183</v>
      </c>
      <c r="I493" s="1770" t="s">
        <v>1723</v>
      </c>
      <c r="J493" s="1771" t="s">
        <v>1715</v>
      </c>
      <c r="K493" s="1771">
        <v>0</v>
      </c>
      <c r="L493" s="1772">
        <v>0</v>
      </c>
      <c r="M493" s="1773">
        <f t="shared" si="14"/>
        <v>0</v>
      </c>
      <c r="N493" s="1771">
        <v>3</v>
      </c>
      <c r="O493" s="1772">
        <v>6</v>
      </c>
      <c r="P493" s="1773">
        <f t="shared" si="15"/>
        <v>15000</v>
      </c>
      <c r="Q493" s="1774"/>
      <c r="R493" s="1774"/>
      <c r="S493" s="1774"/>
      <c r="T493" s="1774"/>
      <c r="U493" s="1774"/>
      <c r="V493" s="1774"/>
      <c r="W493" s="1774"/>
      <c r="X493" s="1774"/>
      <c r="Y493" s="1774"/>
      <c r="Z493" s="1774"/>
      <c r="AA493" s="1774"/>
      <c r="AB493" s="1774"/>
      <c r="AC493" s="1774"/>
      <c r="AD493" s="1856"/>
      <c r="AE493" s="1857"/>
      <c r="AF493" s="1858"/>
      <c r="AG493" s="1858"/>
      <c r="AH493" s="1858"/>
      <c r="AI493" s="1859"/>
      <c r="AJ493" s="1859"/>
      <c r="AK493" s="1859"/>
      <c r="AL493" s="1859"/>
      <c r="AM493" s="1858"/>
      <c r="AN493" s="1858"/>
      <c r="AO493" s="1858"/>
      <c r="AP493" s="1858"/>
      <c r="AQ493" s="1859"/>
      <c r="AR493" s="1859"/>
      <c r="AS493" s="1859"/>
      <c r="AT493" s="1859"/>
    </row>
    <row r="494" spans="1:46" s="1775" customFormat="1" ht="12" customHeight="1" x14ac:dyDescent="0.2">
      <c r="A494" s="1770" t="s">
        <v>459</v>
      </c>
      <c r="B494" s="1770" t="s">
        <v>1708</v>
      </c>
      <c r="C494" s="541" t="s">
        <v>1709</v>
      </c>
      <c r="D494" s="1770" t="s">
        <v>1753</v>
      </c>
      <c r="E494" s="1952">
        <v>5000</v>
      </c>
      <c r="F494" s="1771" t="s">
        <v>2929</v>
      </c>
      <c r="G494" s="1770" t="s">
        <v>2930</v>
      </c>
      <c r="H494" s="1770" t="s">
        <v>1713</v>
      </c>
      <c r="I494" s="1770" t="s">
        <v>1714</v>
      </c>
      <c r="J494" s="1771" t="s">
        <v>1715</v>
      </c>
      <c r="K494" s="1771">
        <v>8</v>
      </c>
      <c r="L494" s="1772">
        <v>12</v>
      </c>
      <c r="M494" s="1773">
        <f t="shared" si="14"/>
        <v>60000</v>
      </c>
      <c r="N494" s="1771">
        <v>4</v>
      </c>
      <c r="O494" s="1772">
        <v>6</v>
      </c>
      <c r="P494" s="1773">
        <f t="shared" si="15"/>
        <v>30000</v>
      </c>
      <c r="Q494" s="1774"/>
      <c r="R494" s="1774"/>
      <c r="S494" s="1774"/>
      <c r="T494" s="1774"/>
      <c r="U494" s="1774"/>
      <c r="V494" s="1774"/>
      <c r="W494" s="1774"/>
      <c r="X494" s="1774"/>
      <c r="Y494" s="1774"/>
      <c r="Z494" s="1774"/>
      <c r="AA494" s="1774"/>
      <c r="AB494" s="1774"/>
      <c r="AC494" s="1774"/>
      <c r="AD494" s="1856"/>
      <c r="AE494" s="1857"/>
      <c r="AF494" s="1858"/>
      <c r="AG494" s="1858"/>
      <c r="AH494" s="1858"/>
      <c r="AI494" s="1859"/>
      <c r="AJ494" s="1859"/>
      <c r="AK494" s="1859"/>
      <c r="AL494" s="1859"/>
      <c r="AM494" s="1858"/>
      <c r="AN494" s="1858"/>
      <c r="AO494" s="1858"/>
      <c r="AP494" s="1858"/>
      <c r="AQ494" s="1859"/>
      <c r="AR494" s="1859"/>
      <c r="AS494" s="1859"/>
      <c r="AT494" s="1859"/>
    </row>
    <row r="495" spans="1:46" s="1775" customFormat="1" ht="12" customHeight="1" x14ac:dyDescent="0.2">
      <c r="A495" s="1770" t="s">
        <v>459</v>
      </c>
      <c r="B495" s="1770" t="s">
        <v>1708</v>
      </c>
      <c r="C495" s="541" t="s">
        <v>1709</v>
      </c>
      <c r="D495" s="1770" t="s">
        <v>2931</v>
      </c>
      <c r="E495" s="1952">
        <v>9000</v>
      </c>
      <c r="F495" s="1771" t="s">
        <v>2932</v>
      </c>
      <c r="G495" s="1770" t="s">
        <v>2933</v>
      </c>
      <c r="H495" s="1770" t="s">
        <v>1713</v>
      </c>
      <c r="I495" s="1770" t="s">
        <v>1723</v>
      </c>
      <c r="J495" s="1771" t="s">
        <v>1715</v>
      </c>
      <c r="K495" s="1771">
        <v>5</v>
      </c>
      <c r="L495" s="1772">
        <v>12</v>
      </c>
      <c r="M495" s="1773">
        <f t="shared" si="14"/>
        <v>108000</v>
      </c>
      <c r="N495" s="1771">
        <v>2</v>
      </c>
      <c r="O495" s="1772">
        <v>6</v>
      </c>
      <c r="P495" s="1773">
        <f t="shared" si="15"/>
        <v>54000</v>
      </c>
      <c r="Q495" s="1774"/>
      <c r="R495" s="1774"/>
      <c r="S495" s="1774"/>
      <c r="T495" s="1774"/>
      <c r="U495" s="1774"/>
      <c r="V495" s="1774"/>
      <c r="W495" s="1774"/>
      <c r="X495" s="1774"/>
      <c r="Y495" s="1774"/>
      <c r="Z495" s="1774"/>
      <c r="AA495" s="1774"/>
      <c r="AB495" s="1774"/>
      <c r="AC495" s="1774"/>
      <c r="AD495" s="1856"/>
      <c r="AE495" s="1857"/>
      <c r="AF495" s="1858"/>
      <c r="AG495" s="1858"/>
      <c r="AH495" s="1858"/>
      <c r="AI495" s="1859"/>
      <c r="AJ495" s="1859"/>
      <c r="AK495" s="1859"/>
      <c r="AL495" s="1859"/>
      <c r="AM495" s="1858"/>
      <c r="AN495" s="1858"/>
      <c r="AO495" s="1858"/>
      <c r="AP495" s="1858"/>
      <c r="AQ495" s="1859"/>
      <c r="AR495" s="1859"/>
      <c r="AS495" s="1859"/>
      <c r="AT495" s="1859"/>
    </row>
    <row r="496" spans="1:46" s="1775" customFormat="1" ht="12" customHeight="1" x14ac:dyDescent="0.2">
      <c r="A496" s="1770" t="s">
        <v>459</v>
      </c>
      <c r="B496" s="1770" t="s">
        <v>1708</v>
      </c>
      <c r="C496" s="541" t="s">
        <v>1709</v>
      </c>
      <c r="D496" s="1770" t="s">
        <v>1716</v>
      </c>
      <c r="E496" s="1952">
        <v>2000</v>
      </c>
      <c r="F496" s="1771" t="s">
        <v>2934</v>
      </c>
      <c r="G496" s="1770" t="s">
        <v>2935</v>
      </c>
      <c r="H496" s="1770"/>
      <c r="I496" s="1770"/>
      <c r="J496" s="1771"/>
      <c r="K496" s="1771">
        <v>4</v>
      </c>
      <c r="L496" s="1772">
        <v>11</v>
      </c>
      <c r="M496" s="1773">
        <f t="shared" si="14"/>
        <v>22000</v>
      </c>
      <c r="N496" s="1771">
        <v>0</v>
      </c>
      <c r="O496" s="1772">
        <v>0</v>
      </c>
      <c r="P496" s="1773">
        <f t="shared" si="15"/>
        <v>0</v>
      </c>
      <c r="Q496" s="1774"/>
      <c r="R496" s="1774"/>
      <c r="S496" s="1774"/>
      <c r="T496" s="1774"/>
      <c r="U496" s="1774"/>
      <c r="V496" s="1774"/>
      <c r="W496" s="1774"/>
      <c r="X496" s="1774"/>
      <c r="Y496" s="1774"/>
      <c r="Z496" s="1774"/>
      <c r="AA496" s="1774"/>
      <c r="AB496" s="1774"/>
      <c r="AC496" s="1774"/>
      <c r="AD496" s="1856"/>
      <c r="AE496" s="1857"/>
      <c r="AF496" s="1858"/>
      <c r="AG496" s="1858"/>
      <c r="AH496" s="1858"/>
      <c r="AI496" s="1859"/>
      <c r="AJ496" s="1859"/>
      <c r="AK496" s="1859"/>
      <c r="AL496" s="1859"/>
      <c r="AM496" s="1858"/>
      <c r="AN496" s="1858"/>
      <c r="AO496" s="1858"/>
      <c r="AP496" s="1858"/>
      <c r="AQ496" s="1859"/>
      <c r="AR496" s="1859"/>
      <c r="AS496" s="1859"/>
      <c r="AT496" s="1859"/>
    </row>
    <row r="497" spans="1:46" s="1775" customFormat="1" ht="12" customHeight="1" x14ac:dyDescent="0.2">
      <c r="A497" s="1770" t="s">
        <v>459</v>
      </c>
      <c r="B497" s="1770" t="s">
        <v>1708</v>
      </c>
      <c r="C497" s="541" t="s">
        <v>1709</v>
      </c>
      <c r="D497" s="1770" t="s">
        <v>1908</v>
      </c>
      <c r="E497" s="1952">
        <v>5000</v>
      </c>
      <c r="F497" s="1771" t="s">
        <v>2936</v>
      </c>
      <c r="G497" s="1770" t="s">
        <v>2937</v>
      </c>
      <c r="H497" s="1770"/>
      <c r="I497" s="1770"/>
      <c r="J497" s="1771"/>
      <c r="K497" s="1771">
        <v>1</v>
      </c>
      <c r="L497" s="1772">
        <v>11</v>
      </c>
      <c r="M497" s="1773">
        <f t="shared" si="14"/>
        <v>55000</v>
      </c>
      <c r="N497" s="1771">
        <v>0</v>
      </c>
      <c r="O497" s="1772">
        <v>0</v>
      </c>
      <c r="P497" s="1773">
        <f t="shared" si="15"/>
        <v>0</v>
      </c>
      <c r="Q497" s="1774"/>
      <c r="R497" s="1774"/>
      <c r="S497" s="1774"/>
      <c r="T497" s="1774"/>
      <c r="U497" s="1774"/>
      <c r="V497" s="1774"/>
      <c r="W497" s="1774"/>
      <c r="X497" s="1774"/>
      <c r="Y497" s="1774"/>
      <c r="Z497" s="1774"/>
      <c r="AA497" s="1774"/>
      <c r="AB497" s="1774"/>
      <c r="AC497" s="1774"/>
      <c r="AD497" s="1856"/>
      <c r="AE497" s="1857"/>
      <c r="AF497" s="1858"/>
      <c r="AG497" s="1858"/>
      <c r="AH497" s="1858"/>
      <c r="AI497" s="1859"/>
      <c r="AJ497" s="1859"/>
      <c r="AK497" s="1859"/>
      <c r="AL497" s="1859"/>
      <c r="AM497" s="1858"/>
      <c r="AN497" s="1858"/>
      <c r="AO497" s="1858"/>
      <c r="AP497" s="1858"/>
      <c r="AQ497" s="1859"/>
      <c r="AR497" s="1859"/>
      <c r="AS497" s="1859"/>
      <c r="AT497" s="1859"/>
    </row>
    <row r="498" spans="1:46" s="1775" customFormat="1" ht="12" customHeight="1" x14ac:dyDescent="0.2">
      <c r="A498" s="1770" t="s">
        <v>459</v>
      </c>
      <c r="B498" s="1770" t="s">
        <v>1708</v>
      </c>
      <c r="C498" s="541" t="s">
        <v>1709</v>
      </c>
      <c r="D498" s="1770" t="s">
        <v>2938</v>
      </c>
      <c r="E498" s="1952">
        <v>7000</v>
      </c>
      <c r="F498" s="1771" t="s">
        <v>2939</v>
      </c>
      <c r="G498" s="1770" t="s">
        <v>2940</v>
      </c>
      <c r="H498" s="1770" t="s">
        <v>1878</v>
      </c>
      <c r="I498" s="1770" t="s">
        <v>1723</v>
      </c>
      <c r="J498" s="1771" t="s">
        <v>1829</v>
      </c>
      <c r="K498" s="1771">
        <v>5</v>
      </c>
      <c r="L498" s="1772">
        <v>12</v>
      </c>
      <c r="M498" s="1773">
        <f t="shared" si="14"/>
        <v>84000</v>
      </c>
      <c r="N498" s="1771">
        <v>2</v>
      </c>
      <c r="O498" s="1772">
        <v>6</v>
      </c>
      <c r="P498" s="1773">
        <f t="shared" si="15"/>
        <v>42000</v>
      </c>
      <c r="Q498" s="1774"/>
      <c r="R498" s="1774"/>
      <c r="S498" s="1774"/>
      <c r="T498" s="1774"/>
      <c r="U498" s="1774"/>
      <c r="V498" s="1774"/>
      <c r="W498" s="1774"/>
      <c r="X498" s="1774"/>
      <c r="Y498" s="1774"/>
      <c r="Z498" s="1774"/>
      <c r="AA498" s="1774"/>
      <c r="AB498" s="1774"/>
      <c r="AC498" s="1774"/>
      <c r="AD498" s="1856"/>
      <c r="AE498" s="1857"/>
      <c r="AF498" s="1858"/>
      <c r="AG498" s="1858"/>
      <c r="AH498" s="1858"/>
      <c r="AI498" s="1859"/>
      <c r="AJ498" s="1859"/>
      <c r="AK498" s="1859"/>
      <c r="AL498" s="1859"/>
      <c r="AM498" s="1858"/>
      <c r="AN498" s="1858"/>
      <c r="AO498" s="1858"/>
      <c r="AP498" s="1858"/>
      <c r="AQ498" s="1859"/>
      <c r="AR498" s="1859"/>
      <c r="AS498" s="1859"/>
      <c r="AT498" s="1859"/>
    </row>
    <row r="499" spans="1:46" s="1775" customFormat="1" ht="12" customHeight="1" x14ac:dyDescent="0.2">
      <c r="A499" s="1770" t="s">
        <v>459</v>
      </c>
      <c r="B499" s="1770" t="s">
        <v>1708</v>
      </c>
      <c r="C499" s="541" t="s">
        <v>1709</v>
      </c>
      <c r="D499" s="1770" t="s">
        <v>1923</v>
      </c>
      <c r="E499" s="1952">
        <v>3000</v>
      </c>
      <c r="F499" s="1771" t="s">
        <v>2941</v>
      </c>
      <c r="G499" s="1770" t="s">
        <v>2942</v>
      </c>
      <c r="H499" s="1770"/>
      <c r="I499" s="1770"/>
      <c r="J499" s="1771"/>
      <c r="K499" s="1771">
        <v>10</v>
      </c>
      <c r="L499" s="1772">
        <v>12</v>
      </c>
      <c r="M499" s="1773">
        <f t="shared" si="14"/>
        <v>36000</v>
      </c>
      <c r="N499" s="1771">
        <v>4</v>
      </c>
      <c r="O499" s="1772">
        <v>6</v>
      </c>
      <c r="P499" s="1773">
        <f t="shared" si="15"/>
        <v>18000</v>
      </c>
      <c r="Q499" s="1774"/>
      <c r="R499" s="1774"/>
      <c r="S499" s="1774"/>
      <c r="T499" s="1774"/>
      <c r="U499" s="1774"/>
      <c r="V499" s="1774"/>
      <c r="W499" s="1774"/>
      <c r="X499" s="1774"/>
      <c r="Y499" s="1774"/>
      <c r="Z499" s="1774"/>
      <c r="AA499" s="1774"/>
      <c r="AB499" s="1774"/>
      <c r="AC499" s="1774"/>
      <c r="AD499" s="1856"/>
      <c r="AE499" s="1857"/>
      <c r="AF499" s="1858"/>
      <c r="AG499" s="1858"/>
      <c r="AH499" s="1858"/>
      <c r="AI499" s="1859"/>
      <c r="AJ499" s="1859"/>
      <c r="AK499" s="1859"/>
      <c r="AL499" s="1859"/>
      <c r="AM499" s="1858"/>
      <c r="AN499" s="1858"/>
      <c r="AO499" s="1858"/>
      <c r="AP499" s="1858"/>
      <c r="AQ499" s="1859"/>
      <c r="AR499" s="1859"/>
      <c r="AS499" s="1859"/>
      <c r="AT499" s="1859"/>
    </row>
    <row r="500" spans="1:46" s="1775" customFormat="1" ht="12" customHeight="1" x14ac:dyDescent="0.2">
      <c r="A500" s="1770" t="s">
        <v>459</v>
      </c>
      <c r="B500" s="1770" t="s">
        <v>1708</v>
      </c>
      <c r="C500" s="541" t="s">
        <v>1709</v>
      </c>
      <c r="D500" s="1770" t="s">
        <v>2558</v>
      </c>
      <c r="E500" s="1952">
        <v>8000</v>
      </c>
      <c r="F500" s="1771" t="s">
        <v>2943</v>
      </c>
      <c r="G500" s="1770" t="s">
        <v>2944</v>
      </c>
      <c r="H500" s="1770" t="s">
        <v>1800</v>
      </c>
      <c r="I500" s="1770" t="s">
        <v>1714</v>
      </c>
      <c r="J500" s="1771" t="s">
        <v>1715</v>
      </c>
      <c r="K500" s="1771">
        <v>5</v>
      </c>
      <c r="L500" s="1772">
        <v>12</v>
      </c>
      <c r="M500" s="1773">
        <f t="shared" si="14"/>
        <v>96000</v>
      </c>
      <c r="N500" s="1771">
        <v>3</v>
      </c>
      <c r="O500" s="1772">
        <v>6</v>
      </c>
      <c r="P500" s="1773">
        <f t="shared" si="15"/>
        <v>48000</v>
      </c>
      <c r="Q500" s="1774"/>
      <c r="R500" s="1774"/>
      <c r="S500" s="1774"/>
      <c r="T500" s="1774"/>
      <c r="U500" s="1774"/>
      <c r="V500" s="1774"/>
      <c r="W500" s="1774"/>
      <c r="X500" s="1774"/>
      <c r="Y500" s="1774"/>
      <c r="Z500" s="1774"/>
      <c r="AA500" s="1774"/>
      <c r="AB500" s="1774"/>
      <c r="AC500" s="1774"/>
      <c r="AD500" s="1856"/>
      <c r="AE500" s="1857"/>
      <c r="AF500" s="1858"/>
      <c r="AG500" s="1858"/>
      <c r="AH500" s="1858"/>
      <c r="AI500" s="1859"/>
      <c r="AJ500" s="1859"/>
      <c r="AK500" s="1859"/>
      <c r="AL500" s="1859"/>
      <c r="AM500" s="1858"/>
      <c r="AN500" s="1858"/>
      <c r="AO500" s="1858"/>
      <c r="AP500" s="1858"/>
      <c r="AQ500" s="1859"/>
      <c r="AR500" s="1859"/>
      <c r="AS500" s="1859"/>
      <c r="AT500" s="1859"/>
    </row>
    <row r="501" spans="1:46" s="1775" customFormat="1" ht="12" customHeight="1" x14ac:dyDescent="0.2">
      <c r="A501" s="1770" t="s">
        <v>459</v>
      </c>
      <c r="B501" s="1770" t="s">
        <v>1708</v>
      </c>
      <c r="C501" s="541" t="s">
        <v>1709</v>
      </c>
      <c r="D501" s="1770" t="s">
        <v>1852</v>
      </c>
      <c r="E501" s="1952">
        <v>7000</v>
      </c>
      <c r="F501" s="1771" t="s">
        <v>2945</v>
      </c>
      <c r="G501" s="1770" t="s">
        <v>2946</v>
      </c>
      <c r="H501" s="1770"/>
      <c r="I501" s="1770"/>
      <c r="J501" s="1771"/>
      <c r="K501" s="1771">
        <v>6</v>
      </c>
      <c r="L501" s="1772">
        <v>7</v>
      </c>
      <c r="M501" s="1773">
        <f t="shared" si="14"/>
        <v>49000</v>
      </c>
      <c r="N501" s="1771">
        <v>0</v>
      </c>
      <c r="O501" s="1772">
        <v>0</v>
      </c>
      <c r="P501" s="1773">
        <f t="shared" si="15"/>
        <v>0</v>
      </c>
      <c r="Q501" s="1774"/>
      <c r="R501" s="1774"/>
      <c r="S501" s="1774"/>
      <c r="T501" s="1774"/>
      <c r="U501" s="1774"/>
      <c r="V501" s="1774"/>
      <c r="W501" s="1774"/>
      <c r="X501" s="1774"/>
      <c r="Y501" s="1774"/>
      <c r="Z501" s="1774"/>
      <c r="AA501" s="1774"/>
      <c r="AB501" s="1774"/>
      <c r="AC501" s="1774"/>
      <c r="AD501" s="1856"/>
      <c r="AE501" s="1857"/>
      <c r="AF501" s="1858"/>
      <c r="AG501" s="1858"/>
      <c r="AH501" s="1858"/>
      <c r="AI501" s="1859"/>
      <c r="AJ501" s="1859"/>
      <c r="AK501" s="1859"/>
      <c r="AL501" s="1859"/>
      <c r="AM501" s="1858"/>
      <c r="AN501" s="1858"/>
      <c r="AO501" s="1858"/>
      <c r="AP501" s="1858"/>
      <c r="AQ501" s="1859"/>
      <c r="AR501" s="1859"/>
      <c r="AS501" s="1859"/>
      <c r="AT501" s="1859"/>
    </row>
    <row r="502" spans="1:46" s="1775" customFormat="1" ht="12" customHeight="1" x14ac:dyDescent="0.2">
      <c r="A502" s="1770" t="s">
        <v>459</v>
      </c>
      <c r="B502" s="1770" t="s">
        <v>1708</v>
      </c>
      <c r="C502" s="541" t="s">
        <v>1709</v>
      </c>
      <c r="D502" s="1770" t="s">
        <v>2947</v>
      </c>
      <c r="E502" s="1952">
        <v>10000</v>
      </c>
      <c r="F502" s="1771" t="s">
        <v>2948</v>
      </c>
      <c r="G502" s="1770" t="s">
        <v>2949</v>
      </c>
      <c r="H502" s="1770"/>
      <c r="I502" s="1770"/>
      <c r="J502" s="1771"/>
      <c r="K502" s="1771">
        <v>4</v>
      </c>
      <c r="L502" s="1772">
        <v>12</v>
      </c>
      <c r="M502" s="1773">
        <f t="shared" si="14"/>
        <v>120000</v>
      </c>
      <c r="N502" s="1771">
        <v>3</v>
      </c>
      <c r="O502" s="1772">
        <v>6</v>
      </c>
      <c r="P502" s="1773">
        <f t="shared" si="15"/>
        <v>60000</v>
      </c>
      <c r="Q502" s="1774"/>
      <c r="R502" s="1774"/>
      <c r="S502" s="1774"/>
      <c r="T502" s="1774"/>
      <c r="U502" s="1774"/>
      <c r="V502" s="1774"/>
      <c r="W502" s="1774"/>
      <c r="X502" s="1774"/>
      <c r="Y502" s="1774"/>
      <c r="Z502" s="1774"/>
      <c r="AA502" s="1774"/>
      <c r="AB502" s="1774"/>
      <c r="AC502" s="1774"/>
      <c r="AD502" s="1856"/>
      <c r="AE502" s="1857"/>
      <c r="AF502" s="1858"/>
      <c r="AG502" s="1858"/>
      <c r="AH502" s="1858"/>
      <c r="AI502" s="1859"/>
      <c r="AJ502" s="1859"/>
      <c r="AK502" s="1859"/>
      <c r="AL502" s="1859"/>
      <c r="AM502" s="1858"/>
      <c r="AN502" s="1858"/>
      <c r="AO502" s="1858"/>
      <c r="AP502" s="1858"/>
      <c r="AQ502" s="1859"/>
      <c r="AR502" s="1859"/>
      <c r="AS502" s="1859"/>
      <c r="AT502" s="1859"/>
    </row>
    <row r="503" spans="1:46" s="1775" customFormat="1" ht="12" customHeight="1" x14ac:dyDescent="0.2">
      <c r="A503" s="1770" t="s">
        <v>459</v>
      </c>
      <c r="B503" s="1770" t="s">
        <v>1708</v>
      </c>
      <c r="C503" s="541" t="s">
        <v>1709</v>
      </c>
      <c r="D503" s="1770" t="s">
        <v>2258</v>
      </c>
      <c r="E503" s="1952">
        <v>7000</v>
      </c>
      <c r="F503" s="1771" t="s">
        <v>2950</v>
      </c>
      <c r="G503" s="1770" t="s">
        <v>2951</v>
      </c>
      <c r="H503" s="1770" t="s">
        <v>2818</v>
      </c>
      <c r="I503" s="1770" t="s">
        <v>1714</v>
      </c>
      <c r="J503" s="1771" t="s">
        <v>1715</v>
      </c>
      <c r="K503" s="1771">
        <v>1</v>
      </c>
      <c r="L503" s="1772">
        <v>2</v>
      </c>
      <c r="M503" s="1773">
        <f t="shared" si="14"/>
        <v>14000</v>
      </c>
      <c r="N503" s="1771">
        <v>3</v>
      </c>
      <c r="O503" s="1772">
        <v>6</v>
      </c>
      <c r="P503" s="1773">
        <f t="shared" si="15"/>
        <v>42000</v>
      </c>
      <c r="Q503" s="1774"/>
      <c r="R503" s="1774"/>
      <c r="S503" s="1774"/>
      <c r="T503" s="1774"/>
      <c r="U503" s="1774"/>
      <c r="V503" s="1774"/>
      <c r="W503" s="1774"/>
      <c r="X503" s="1774"/>
      <c r="Y503" s="1774"/>
      <c r="Z503" s="1774"/>
      <c r="AA503" s="1774"/>
      <c r="AB503" s="1774"/>
      <c r="AC503" s="1774"/>
      <c r="AD503" s="1856"/>
      <c r="AE503" s="1857"/>
      <c r="AF503" s="1858"/>
      <c r="AG503" s="1858"/>
      <c r="AH503" s="1858"/>
      <c r="AI503" s="1859"/>
      <c r="AJ503" s="1859"/>
      <c r="AK503" s="1859"/>
      <c r="AL503" s="1859"/>
      <c r="AM503" s="1858"/>
      <c r="AN503" s="1858"/>
      <c r="AO503" s="1858"/>
      <c r="AP503" s="1858"/>
      <c r="AQ503" s="1859"/>
      <c r="AR503" s="1859"/>
      <c r="AS503" s="1859"/>
      <c r="AT503" s="1859"/>
    </row>
    <row r="504" spans="1:46" s="1775" customFormat="1" ht="12" customHeight="1" x14ac:dyDescent="0.2">
      <c r="A504" s="1770" t="s">
        <v>459</v>
      </c>
      <c r="B504" s="1770" t="s">
        <v>1708</v>
      </c>
      <c r="C504" s="541" t="s">
        <v>1709</v>
      </c>
      <c r="D504" s="1770" t="s">
        <v>2833</v>
      </c>
      <c r="E504" s="1952">
        <v>5000</v>
      </c>
      <c r="F504" s="1771" t="s">
        <v>2950</v>
      </c>
      <c r="G504" s="1770" t="s">
        <v>2951</v>
      </c>
      <c r="H504" s="1770" t="s">
        <v>2818</v>
      </c>
      <c r="I504" s="1770" t="s">
        <v>1714</v>
      </c>
      <c r="J504" s="1771" t="s">
        <v>1715</v>
      </c>
      <c r="K504" s="1771">
        <v>6</v>
      </c>
      <c r="L504" s="1772">
        <v>11</v>
      </c>
      <c r="M504" s="1773">
        <f t="shared" si="14"/>
        <v>55000</v>
      </c>
      <c r="N504" s="1771">
        <v>0</v>
      </c>
      <c r="O504" s="1772">
        <v>0</v>
      </c>
      <c r="P504" s="1773">
        <f t="shared" si="15"/>
        <v>0</v>
      </c>
      <c r="Q504" s="1774"/>
      <c r="R504" s="1774"/>
      <c r="S504" s="1774"/>
      <c r="T504" s="1774"/>
      <c r="U504" s="1774"/>
      <c r="V504" s="1774"/>
      <c r="W504" s="1774"/>
      <c r="X504" s="1774"/>
      <c r="Y504" s="1774"/>
      <c r="Z504" s="1774"/>
      <c r="AA504" s="1774"/>
      <c r="AB504" s="1774"/>
      <c r="AC504" s="1774"/>
      <c r="AD504" s="1856"/>
      <c r="AE504" s="1857"/>
      <c r="AF504" s="1858"/>
      <c r="AG504" s="1858"/>
      <c r="AH504" s="1858"/>
      <c r="AI504" s="1859"/>
      <c r="AJ504" s="1859"/>
      <c r="AK504" s="1859"/>
      <c r="AL504" s="1859"/>
      <c r="AM504" s="1858"/>
      <c r="AN504" s="1858"/>
      <c r="AO504" s="1858"/>
      <c r="AP504" s="1858"/>
      <c r="AQ504" s="1859"/>
      <c r="AR504" s="1859"/>
      <c r="AS504" s="1859"/>
      <c r="AT504" s="1859"/>
    </row>
    <row r="505" spans="1:46" s="1775" customFormat="1" ht="12" customHeight="1" x14ac:dyDescent="0.2">
      <c r="A505" s="1770" t="s">
        <v>459</v>
      </c>
      <c r="B505" s="1770" t="s">
        <v>1708</v>
      </c>
      <c r="C505" s="541" t="s">
        <v>1709</v>
      </c>
      <c r="D505" s="1770" t="s">
        <v>2952</v>
      </c>
      <c r="E505" s="1952">
        <v>10000</v>
      </c>
      <c r="F505" s="1771" t="s">
        <v>2953</v>
      </c>
      <c r="G505" s="1770" t="s">
        <v>2954</v>
      </c>
      <c r="H505" s="1770"/>
      <c r="I505" s="1770"/>
      <c r="J505" s="1771"/>
      <c r="K505" s="1771">
        <v>5</v>
      </c>
      <c r="L505" s="1772">
        <v>12</v>
      </c>
      <c r="M505" s="1773">
        <f t="shared" si="14"/>
        <v>120000</v>
      </c>
      <c r="N505" s="1771">
        <v>2</v>
      </c>
      <c r="O505" s="1772">
        <v>6</v>
      </c>
      <c r="P505" s="1773">
        <f t="shared" si="15"/>
        <v>60000</v>
      </c>
      <c r="Q505" s="1774"/>
      <c r="R505" s="1774"/>
      <c r="S505" s="1774"/>
      <c r="T505" s="1774"/>
      <c r="U505" s="1774"/>
      <c r="V505" s="1774"/>
      <c r="W505" s="1774"/>
      <c r="X505" s="1774"/>
      <c r="Y505" s="1774"/>
      <c r="Z505" s="1774"/>
      <c r="AA505" s="1774"/>
      <c r="AB505" s="1774"/>
      <c r="AC505" s="1774"/>
      <c r="AD505" s="1856"/>
      <c r="AE505" s="1857"/>
      <c r="AF505" s="1858"/>
      <c r="AG505" s="1858"/>
      <c r="AH505" s="1858"/>
      <c r="AI505" s="1859"/>
      <c r="AJ505" s="1859"/>
      <c r="AK505" s="1859"/>
      <c r="AL505" s="1859"/>
      <c r="AM505" s="1858"/>
      <c r="AN505" s="1858"/>
      <c r="AO505" s="1858"/>
      <c r="AP505" s="1858"/>
      <c r="AQ505" s="1859"/>
      <c r="AR505" s="1859"/>
      <c r="AS505" s="1859"/>
      <c r="AT505" s="1859"/>
    </row>
    <row r="506" spans="1:46" s="1775" customFormat="1" ht="12" customHeight="1" x14ac:dyDescent="0.2">
      <c r="A506" s="1770" t="s">
        <v>459</v>
      </c>
      <c r="B506" s="1770" t="s">
        <v>1708</v>
      </c>
      <c r="C506" s="541" t="s">
        <v>1709</v>
      </c>
      <c r="D506" s="1770" t="s">
        <v>1836</v>
      </c>
      <c r="E506" s="1952">
        <v>2500</v>
      </c>
      <c r="F506" s="1771" t="s">
        <v>2955</v>
      </c>
      <c r="G506" s="1770" t="s">
        <v>2956</v>
      </c>
      <c r="H506" s="1770" t="s">
        <v>2957</v>
      </c>
      <c r="I506" s="1770" t="s">
        <v>1744</v>
      </c>
      <c r="J506" s="1771" t="s">
        <v>1715</v>
      </c>
      <c r="K506" s="1771">
        <v>5</v>
      </c>
      <c r="L506" s="1772">
        <v>12</v>
      </c>
      <c r="M506" s="1773">
        <f t="shared" si="14"/>
        <v>30000</v>
      </c>
      <c r="N506" s="1771">
        <v>2</v>
      </c>
      <c r="O506" s="1772">
        <v>6</v>
      </c>
      <c r="P506" s="1773">
        <f t="shared" si="15"/>
        <v>15000</v>
      </c>
      <c r="Q506" s="1774"/>
      <c r="R506" s="1774"/>
      <c r="S506" s="1774"/>
      <c r="T506" s="1774"/>
      <c r="U506" s="1774"/>
      <c r="V506" s="1774"/>
      <c r="W506" s="1774"/>
      <c r="X506" s="1774"/>
      <c r="Y506" s="1774"/>
      <c r="Z506" s="1774"/>
      <c r="AA506" s="1774"/>
      <c r="AB506" s="1774"/>
      <c r="AC506" s="1774"/>
      <c r="AD506" s="1856"/>
      <c r="AE506" s="1857"/>
      <c r="AF506" s="1858"/>
      <c r="AG506" s="1858"/>
      <c r="AH506" s="1858"/>
      <c r="AI506" s="1859"/>
      <c r="AJ506" s="1859"/>
      <c r="AK506" s="1859"/>
      <c r="AL506" s="1859"/>
      <c r="AM506" s="1858"/>
      <c r="AN506" s="1858"/>
      <c r="AO506" s="1858"/>
      <c r="AP506" s="1858"/>
      <c r="AQ506" s="1859"/>
      <c r="AR506" s="1859"/>
      <c r="AS506" s="1859"/>
      <c r="AT506" s="1859"/>
    </row>
    <row r="507" spans="1:46" s="1775" customFormat="1" ht="12" customHeight="1" x14ac:dyDescent="0.2">
      <c r="A507" s="1770" t="s">
        <v>459</v>
      </c>
      <c r="B507" s="1770" t="s">
        <v>1708</v>
      </c>
      <c r="C507" s="541" t="s">
        <v>1709</v>
      </c>
      <c r="D507" s="1770" t="s">
        <v>2958</v>
      </c>
      <c r="E507" s="1952">
        <v>3000</v>
      </c>
      <c r="F507" s="1771" t="s">
        <v>2959</v>
      </c>
      <c r="G507" s="1770" t="s">
        <v>2960</v>
      </c>
      <c r="H507" s="1770" t="s">
        <v>1835</v>
      </c>
      <c r="I507" s="1770" t="s">
        <v>2455</v>
      </c>
      <c r="J507" s="1771" t="s">
        <v>1813</v>
      </c>
      <c r="K507" s="1771">
        <v>1</v>
      </c>
      <c r="L507" s="1772">
        <v>1</v>
      </c>
      <c r="M507" s="1773">
        <f t="shared" si="14"/>
        <v>3000</v>
      </c>
      <c r="N507" s="1771">
        <v>4</v>
      </c>
      <c r="O507" s="1772">
        <v>6</v>
      </c>
      <c r="P507" s="1773">
        <f t="shared" si="15"/>
        <v>18000</v>
      </c>
      <c r="Q507" s="1774"/>
      <c r="R507" s="1774"/>
      <c r="S507" s="1774"/>
      <c r="T507" s="1774"/>
      <c r="U507" s="1774"/>
      <c r="V507" s="1774"/>
      <c r="W507" s="1774"/>
      <c r="X507" s="1774"/>
      <c r="Y507" s="1774"/>
      <c r="Z507" s="1774"/>
      <c r="AA507" s="1774"/>
      <c r="AB507" s="1774"/>
      <c r="AC507" s="1774"/>
      <c r="AD507" s="1856"/>
      <c r="AE507" s="1857"/>
      <c r="AF507" s="1858"/>
      <c r="AG507" s="1858"/>
      <c r="AH507" s="1858"/>
      <c r="AI507" s="1859"/>
      <c r="AJ507" s="1859"/>
      <c r="AK507" s="1859"/>
      <c r="AL507" s="1859"/>
      <c r="AM507" s="1858"/>
      <c r="AN507" s="1858"/>
      <c r="AO507" s="1858"/>
      <c r="AP507" s="1858"/>
      <c r="AQ507" s="1859"/>
      <c r="AR507" s="1859"/>
      <c r="AS507" s="1859"/>
      <c r="AT507" s="1859"/>
    </row>
    <row r="508" spans="1:46" s="1775" customFormat="1" ht="12" customHeight="1" x14ac:dyDescent="0.2">
      <c r="A508" s="1770" t="s">
        <v>459</v>
      </c>
      <c r="B508" s="1770" t="s">
        <v>1708</v>
      </c>
      <c r="C508" s="541" t="s">
        <v>1709</v>
      </c>
      <c r="D508" s="1770" t="s">
        <v>1923</v>
      </c>
      <c r="E508" s="1952">
        <v>3500</v>
      </c>
      <c r="F508" s="1771" t="s">
        <v>2961</v>
      </c>
      <c r="G508" s="1770" t="s">
        <v>2962</v>
      </c>
      <c r="H508" s="1770"/>
      <c r="I508" s="1770"/>
      <c r="J508" s="1771"/>
      <c r="K508" s="1771">
        <v>1</v>
      </c>
      <c r="L508" s="1772">
        <v>1</v>
      </c>
      <c r="M508" s="1773">
        <f t="shared" si="14"/>
        <v>3500</v>
      </c>
      <c r="N508" s="1771">
        <v>0</v>
      </c>
      <c r="O508" s="1772">
        <v>0</v>
      </c>
      <c r="P508" s="1773">
        <f t="shared" si="15"/>
        <v>0</v>
      </c>
      <c r="Q508" s="1774"/>
      <c r="R508" s="1774"/>
      <c r="S508" s="1774"/>
      <c r="T508" s="1774"/>
      <c r="U508" s="1774"/>
      <c r="V508" s="1774"/>
      <c r="W508" s="1774"/>
      <c r="X508" s="1774"/>
      <c r="Y508" s="1774"/>
      <c r="Z508" s="1774"/>
      <c r="AA508" s="1774"/>
      <c r="AB508" s="1774"/>
      <c r="AC508" s="1774"/>
      <c r="AD508" s="1856"/>
      <c r="AE508" s="1857"/>
      <c r="AF508" s="1858"/>
      <c r="AG508" s="1858"/>
      <c r="AH508" s="1858"/>
      <c r="AI508" s="1859"/>
      <c r="AJ508" s="1859"/>
      <c r="AK508" s="1859"/>
      <c r="AL508" s="1859"/>
      <c r="AM508" s="1858"/>
      <c r="AN508" s="1858"/>
      <c r="AO508" s="1858"/>
      <c r="AP508" s="1858"/>
      <c r="AQ508" s="1859"/>
      <c r="AR508" s="1859"/>
      <c r="AS508" s="1859"/>
      <c r="AT508" s="1859"/>
    </row>
    <row r="509" spans="1:46" s="1775" customFormat="1" ht="12" customHeight="1" x14ac:dyDescent="0.2">
      <c r="A509" s="1770" t="s">
        <v>459</v>
      </c>
      <c r="B509" s="1770" t="s">
        <v>1708</v>
      </c>
      <c r="C509" s="541" t="s">
        <v>1709</v>
      </c>
      <c r="D509" s="1770" t="s">
        <v>1736</v>
      </c>
      <c r="E509" s="1952">
        <v>2500</v>
      </c>
      <c r="F509" s="1771" t="s">
        <v>2963</v>
      </c>
      <c r="G509" s="1770" t="s">
        <v>2964</v>
      </c>
      <c r="H509" s="1770"/>
      <c r="I509" s="1770"/>
      <c r="J509" s="1771"/>
      <c r="K509" s="1771">
        <v>1</v>
      </c>
      <c r="L509" s="1772">
        <v>1</v>
      </c>
      <c r="M509" s="1773">
        <f t="shared" si="14"/>
        <v>2500</v>
      </c>
      <c r="N509" s="1771">
        <v>0</v>
      </c>
      <c r="O509" s="1772">
        <v>0</v>
      </c>
      <c r="P509" s="1773">
        <f t="shared" si="15"/>
        <v>0</v>
      </c>
      <c r="Q509" s="1774"/>
      <c r="R509" s="1774"/>
      <c r="S509" s="1774"/>
      <c r="T509" s="1774"/>
      <c r="U509" s="1774"/>
      <c r="V509" s="1774"/>
      <c r="W509" s="1774"/>
      <c r="X509" s="1774"/>
      <c r="Y509" s="1774"/>
      <c r="Z509" s="1774"/>
      <c r="AA509" s="1774"/>
      <c r="AB509" s="1774"/>
      <c r="AC509" s="1774"/>
      <c r="AD509" s="1856"/>
      <c r="AE509" s="1857"/>
      <c r="AF509" s="1858"/>
      <c r="AG509" s="1858"/>
      <c r="AH509" s="1858"/>
      <c r="AI509" s="1859"/>
      <c r="AJ509" s="1859"/>
      <c r="AK509" s="1859"/>
      <c r="AL509" s="1859"/>
      <c r="AM509" s="1858"/>
      <c r="AN509" s="1858"/>
      <c r="AO509" s="1858"/>
      <c r="AP509" s="1858"/>
      <c r="AQ509" s="1859"/>
      <c r="AR509" s="1859"/>
      <c r="AS509" s="1859"/>
      <c r="AT509" s="1859"/>
    </row>
    <row r="510" spans="1:46" s="1775" customFormat="1" ht="12" customHeight="1" x14ac:dyDescent="0.2">
      <c r="A510" s="1770" t="s">
        <v>459</v>
      </c>
      <c r="B510" s="1770" t="s">
        <v>1708</v>
      </c>
      <c r="C510" s="541" t="s">
        <v>1709</v>
      </c>
      <c r="D510" s="1770" t="s">
        <v>2965</v>
      </c>
      <c r="E510" s="1952">
        <v>6500</v>
      </c>
      <c r="F510" s="1771" t="s">
        <v>2966</v>
      </c>
      <c r="G510" s="1770" t="s">
        <v>2967</v>
      </c>
      <c r="H510" s="1770"/>
      <c r="I510" s="1770"/>
      <c r="J510" s="1771"/>
      <c r="K510" s="1771">
        <v>2</v>
      </c>
      <c r="L510" s="1772">
        <v>12</v>
      </c>
      <c r="M510" s="1773">
        <f t="shared" si="14"/>
        <v>78000</v>
      </c>
      <c r="N510" s="1771">
        <v>0</v>
      </c>
      <c r="O510" s="1772">
        <v>0</v>
      </c>
      <c r="P510" s="1773">
        <f t="shared" si="15"/>
        <v>0</v>
      </c>
      <c r="Q510" s="1774"/>
      <c r="R510" s="1774"/>
      <c r="S510" s="1774"/>
      <c r="T510" s="1774"/>
      <c r="U510" s="1774"/>
      <c r="V510" s="1774"/>
      <c r="W510" s="1774"/>
      <c r="X510" s="1774"/>
      <c r="Y510" s="1774"/>
      <c r="Z510" s="1774"/>
      <c r="AA510" s="1774"/>
      <c r="AB510" s="1774"/>
      <c r="AC510" s="1774"/>
      <c r="AD510" s="1856"/>
      <c r="AE510" s="1857"/>
      <c r="AF510" s="1858"/>
      <c r="AG510" s="1858"/>
      <c r="AH510" s="1858"/>
      <c r="AI510" s="1859"/>
      <c r="AJ510" s="1859"/>
      <c r="AK510" s="1859"/>
      <c r="AL510" s="1859"/>
      <c r="AM510" s="1858"/>
      <c r="AN510" s="1858"/>
      <c r="AO510" s="1858"/>
      <c r="AP510" s="1858"/>
      <c r="AQ510" s="1859"/>
      <c r="AR510" s="1859"/>
      <c r="AS510" s="1859"/>
      <c r="AT510" s="1859"/>
    </row>
    <row r="511" spans="1:46" s="1775" customFormat="1" ht="12" customHeight="1" x14ac:dyDescent="0.2">
      <c r="A511" s="1770" t="s">
        <v>459</v>
      </c>
      <c r="B511" s="1770" t="s">
        <v>1708</v>
      </c>
      <c r="C511" s="541" t="s">
        <v>1709</v>
      </c>
      <c r="D511" s="1770" t="s">
        <v>2038</v>
      </c>
      <c r="E511" s="1952">
        <v>9000</v>
      </c>
      <c r="F511" s="1771" t="s">
        <v>2968</v>
      </c>
      <c r="G511" s="1770" t="s">
        <v>2969</v>
      </c>
      <c r="H511" s="1770"/>
      <c r="I511" s="1770"/>
      <c r="J511" s="1771"/>
      <c r="K511" s="1771">
        <v>5</v>
      </c>
      <c r="L511" s="1772">
        <v>12</v>
      </c>
      <c r="M511" s="1773">
        <f t="shared" si="14"/>
        <v>108000</v>
      </c>
      <c r="N511" s="1771">
        <v>3</v>
      </c>
      <c r="O511" s="1772">
        <v>6</v>
      </c>
      <c r="P511" s="1773">
        <f t="shared" si="15"/>
        <v>54000</v>
      </c>
      <c r="Q511" s="1774"/>
      <c r="R511" s="1774"/>
      <c r="S511" s="1774"/>
      <c r="T511" s="1774"/>
      <c r="U511" s="1774"/>
      <c r="V511" s="1774"/>
      <c r="W511" s="1774"/>
      <c r="X511" s="1774"/>
      <c r="Y511" s="1774"/>
      <c r="Z511" s="1774"/>
      <c r="AA511" s="1774"/>
      <c r="AB511" s="1774"/>
      <c r="AC511" s="1774"/>
      <c r="AD511" s="1856"/>
      <c r="AE511" s="1857"/>
      <c r="AF511" s="1858"/>
      <c r="AG511" s="1858"/>
      <c r="AH511" s="1858"/>
      <c r="AI511" s="1859"/>
      <c r="AJ511" s="1859"/>
      <c r="AK511" s="1859"/>
      <c r="AL511" s="1859"/>
      <c r="AM511" s="1858"/>
      <c r="AN511" s="1858"/>
      <c r="AO511" s="1858"/>
      <c r="AP511" s="1858"/>
      <c r="AQ511" s="1859"/>
      <c r="AR511" s="1859"/>
      <c r="AS511" s="1859"/>
      <c r="AT511" s="1859"/>
    </row>
    <row r="512" spans="1:46" s="1775" customFormat="1" ht="12" customHeight="1" x14ac:dyDescent="0.2">
      <c r="A512" s="1770" t="s">
        <v>459</v>
      </c>
      <c r="B512" s="1770" t="s">
        <v>1708</v>
      </c>
      <c r="C512" s="541" t="s">
        <v>1709</v>
      </c>
      <c r="D512" s="1770" t="s">
        <v>2970</v>
      </c>
      <c r="E512" s="1952">
        <v>3500</v>
      </c>
      <c r="F512" s="1771" t="s">
        <v>2971</v>
      </c>
      <c r="G512" s="1770" t="s">
        <v>2972</v>
      </c>
      <c r="H512" s="1770" t="s">
        <v>1713</v>
      </c>
      <c r="I512" s="1770" t="s">
        <v>1723</v>
      </c>
      <c r="J512" s="1771" t="s">
        <v>1796</v>
      </c>
      <c r="K512" s="1771">
        <v>1</v>
      </c>
      <c r="L512" s="1772">
        <v>3</v>
      </c>
      <c r="M512" s="1773">
        <f t="shared" si="14"/>
        <v>10500</v>
      </c>
      <c r="N512" s="1771">
        <v>4</v>
      </c>
      <c r="O512" s="1772">
        <v>6</v>
      </c>
      <c r="P512" s="1773">
        <f t="shared" si="15"/>
        <v>21000</v>
      </c>
      <c r="Q512" s="1774"/>
      <c r="R512" s="1774"/>
      <c r="S512" s="1774"/>
      <c r="T512" s="1774"/>
      <c r="U512" s="1774"/>
      <c r="V512" s="1774"/>
      <c r="W512" s="1774"/>
      <c r="X512" s="1774"/>
      <c r="Y512" s="1774"/>
      <c r="Z512" s="1774"/>
      <c r="AA512" s="1774"/>
      <c r="AB512" s="1774"/>
      <c r="AC512" s="1774"/>
      <c r="AD512" s="1856"/>
      <c r="AE512" s="1857"/>
      <c r="AF512" s="1858"/>
      <c r="AG512" s="1858"/>
      <c r="AH512" s="1858"/>
      <c r="AI512" s="1859"/>
      <c r="AJ512" s="1859"/>
      <c r="AK512" s="1859"/>
      <c r="AL512" s="1859"/>
      <c r="AM512" s="1858"/>
      <c r="AN512" s="1858"/>
      <c r="AO512" s="1858"/>
      <c r="AP512" s="1858"/>
      <c r="AQ512" s="1859"/>
      <c r="AR512" s="1859"/>
      <c r="AS512" s="1859"/>
      <c r="AT512" s="1859"/>
    </row>
    <row r="513" spans="1:46" s="1775" customFormat="1" ht="12" customHeight="1" x14ac:dyDescent="0.2">
      <c r="A513" s="1770" t="s">
        <v>459</v>
      </c>
      <c r="B513" s="1770" t="s">
        <v>1708</v>
      </c>
      <c r="C513" s="541" t="s">
        <v>1709</v>
      </c>
      <c r="D513" s="1770" t="s">
        <v>1733</v>
      </c>
      <c r="E513" s="1952">
        <v>2000</v>
      </c>
      <c r="F513" s="1771" t="s">
        <v>2971</v>
      </c>
      <c r="G513" s="1770" t="s">
        <v>2972</v>
      </c>
      <c r="H513" s="1770" t="s">
        <v>1713</v>
      </c>
      <c r="I513" s="1770" t="s">
        <v>1723</v>
      </c>
      <c r="J513" s="1771" t="s">
        <v>1796</v>
      </c>
      <c r="K513" s="1771">
        <v>7</v>
      </c>
      <c r="L513" s="1772">
        <v>10</v>
      </c>
      <c r="M513" s="1773">
        <f t="shared" si="14"/>
        <v>20000</v>
      </c>
      <c r="N513" s="1771">
        <v>0</v>
      </c>
      <c r="O513" s="1772">
        <v>0</v>
      </c>
      <c r="P513" s="1773">
        <f t="shared" si="15"/>
        <v>0</v>
      </c>
      <c r="Q513" s="1774"/>
      <c r="R513" s="1774"/>
      <c r="S513" s="1774"/>
      <c r="T513" s="1774"/>
      <c r="U513" s="1774"/>
      <c r="V513" s="1774"/>
      <c r="W513" s="1774"/>
      <c r="X513" s="1774"/>
      <c r="Y513" s="1774"/>
      <c r="Z513" s="1774"/>
      <c r="AA513" s="1774"/>
      <c r="AB513" s="1774"/>
      <c r="AC513" s="1774"/>
      <c r="AD513" s="1856"/>
      <c r="AE513" s="1857"/>
      <c r="AF513" s="1858"/>
      <c r="AG513" s="1858"/>
      <c r="AH513" s="1858"/>
      <c r="AI513" s="1859"/>
      <c r="AJ513" s="1859"/>
      <c r="AK513" s="1859"/>
      <c r="AL513" s="1859"/>
      <c r="AM513" s="1858"/>
      <c r="AN513" s="1858"/>
      <c r="AO513" s="1858"/>
      <c r="AP513" s="1858"/>
      <c r="AQ513" s="1859"/>
      <c r="AR513" s="1859"/>
      <c r="AS513" s="1859"/>
      <c r="AT513" s="1859"/>
    </row>
    <row r="514" spans="1:46" s="1775" customFormat="1" ht="12" customHeight="1" x14ac:dyDescent="0.2">
      <c r="A514" s="1770" t="s">
        <v>459</v>
      </c>
      <c r="B514" s="1770" t="s">
        <v>1708</v>
      </c>
      <c r="C514" s="541" t="s">
        <v>1709</v>
      </c>
      <c r="D514" s="1770" t="s">
        <v>2973</v>
      </c>
      <c r="E514" s="1952">
        <v>5000</v>
      </c>
      <c r="F514" s="1771" t="s">
        <v>2974</v>
      </c>
      <c r="G514" s="1770" t="s">
        <v>2975</v>
      </c>
      <c r="H514" s="1770"/>
      <c r="I514" s="1770"/>
      <c r="J514" s="1771"/>
      <c r="K514" s="1771">
        <v>2</v>
      </c>
      <c r="L514" s="1772">
        <v>7</v>
      </c>
      <c r="M514" s="1773">
        <f t="shared" si="14"/>
        <v>35000</v>
      </c>
      <c r="N514" s="1771">
        <v>3</v>
      </c>
      <c r="O514" s="1772">
        <v>6</v>
      </c>
      <c r="P514" s="1773">
        <f t="shared" si="15"/>
        <v>30000</v>
      </c>
      <c r="Q514" s="1774"/>
      <c r="R514" s="1774"/>
      <c r="S514" s="1774"/>
      <c r="T514" s="1774"/>
      <c r="U514" s="1774"/>
      <c r="V514" s="1774"/>
      <c r="W514" s="1774"/>
      <c r="X514" s="1774"/>
      <c r="Y514" s="1774"/>
      <c r="Z514" s="1774"/>
      <c r="AA514" s="1774"/>
      <c r="AB514" s="1774"/>
      <c r="AC514" s="1774"/>
      <c r="AD514" s="1856"/>
      <c r="AE514" s="1857"/>
      <c r="AF514" s="1858"/>
      <c r="AG514" s="1858"/>
      <c r="AH514" s="1858"/>
      <c r="AI514" s="1859"/>
      <c r="AJ514" s="1859"/>
      <c r="AK514" s="1859"/>
      <c r="AL514" s="1859"/>
      <c r="AM514" s="1858"/>
      <c r="AN514" s="1858"/>
      <c r="AO514" s="1858"/>
      <c r="AP514" s="1858"/>
      <c r="AQ514" s="1859"/>
      <c r="AR514" s="1859"/>
      <c r="AS514" s="1859"/>
      <c r="AT514" s="1859"/>
    </row>
    <row r="515" spans="1:46" s="1775" customFormat="1" ht="12" customHeight="1" x14ac:dyDescent="0.2">
      <c r="A515" s="1770" t="s">
        <v>459</v>
      </c>
      <c r="B515" s="1770" t="s">
        <v>1708</v>
      </c>
      <c r="C515" s="541" t="s">
        <v>1709</v>
      </c>
      <c r="D515" s="1770" t="s">
        <v>1979</v>
      </c>
      <c r="E515" s="1952">
        <v>7000</v>
      </c>
      <c r="F515" s="1771" t="s">
        <v>2976</v>
      </c>
      <c r="G515" s="1770" t="s">
        <v>2977</v>
      </c>
      <c r="H515" s="1770"/>
      <c r="I515" s="1770"/>
      <c r="J515" s="1771"/>
      <c r="K515" s="1771">
        <v>0</v>
      </c>
      <c r="L515" s="1772">
        <v>0</v>
      </c>
      <c r="M515" s="1773">
        <f t="shared" si="14"/>
        <v>0</v>
      </c>
      <c r="N515" s="1771">
        <v>2</v>
      </c>
      <c r="O515" s="1772">
        <v>6</v>
      </c>
      <c r="P515" s="1773">
        <f t="shared" si="15"/>
        <v>42000</v>
      </c>
      <c r="Q515" s="1774"/>
      <c r="R515" s="1774"/>
      <c r="S515" s="1774"/>
      <c r="T515" s="1774"/>
      <c r="U515" s="1774"/>
      <c r="V515" s="1774"/>
      <c r="W515" s="1774"/>
      <c r="X515" s="1774"/>
      <c r="Y515" s="1774"/>
      <c r="Z515" s="1774"/>
      <c r="AA515" s="1774"/>
      <c r="AB515" s="1774"/>
      <c r="AC515" s="1774"/>
      <c r="AD515" s="1856"/>
      <c r="AE515" s="1857"/>
      <c r="AF515" s="1858"/>
      <c r="AG515" s="1858"/>
      <c r="AH515" s="1858"/>
      <c r="AI515" s="1859"/>
      <c r="AJ515" s="1859"/>
      <c r="AK515" s="1859"/>
      <c r="AL515" s="1859"/>
      <c r="AM515" s="1858"/>
      <c r="AN515" s="1858"/>
      <c r="AO515" s="1858"/>
      <c r="AP515" s="1858"/>
      <c r="AQ515" s="1859"/>
      <c r="AR515" s="1859"/>
      <c r="AS515" s="1859"/>
      <c r="AT515" s="1859"/>
    </row>
    <row r="516" spans="1:46" s="1775" customFormat="1" ht="12" customHeight="1" x14ac:dyDescent="0.2">
      <c r="A516" s="1770" t="s">
        <v>459</v>
      </c>
      <c r="B516" s="1770" t="s">
        <v>1708</v>
      </c>
      <c r="C516" s="541" t="s">
        <v>1709</v>
      </c>
      <c r="D516" s="1770" t="s">
        <v>1745</v>
      </c>
      <c r="E516" s="1952">
        <v>6000</v>
      </c>
      <c r="F516" s="1771" t="s">
        <v>2976</v>
      </c>
      <c r="G516" s="1770" t="s">
        <v>2977</v>
      </c>
      <c r="H516" s="1770"/>
      <c r="I516" s="1770"/>
      <c r="J516" s="1771"/>
      <c r="K516" s="1771">
        <v>2</v>
      </c>
      <c r="L516" s="1772">
        <v>4</v>
      </c>
      <c r="M516" s="1773">
        <f t="shared" si="14"/>
        <v>24000</v>
      </c>
      <c r="N516" s="1771">
        <v>0</v>
      </c>
      <c r="O516" s="1772">
        <v>0</v>
      </c>
      <c r="P516" s="1773">
        <f t="shared" si="15"/>
        <v>0</v>
      </c>
      <c r="Q516" s="1774"/>
      <c r="R516" s="1774"/>
      <c r="S516" s="1774"/>
      <c r="T516" s="1774"/>
      <c r="U516" s="1774"/>
      <c r="V516" s="1774"/>
      <c r="W516" s="1774"/>
      <c r="X516" s="1774"/>
      <c r="Y516" s="1774"/>
      <c r="Z516" s="1774"/>
      <c r="AA516" s="1774"/>
      <c r="AB516" s="1774"/>
      <c r="AC516" s="1774"/>
      <c r="AD516" s="1856"/>
      <c r="AE516" s="1857"/>
      <c r="AF516" s="1858"/>
      <c r="AG516" s="1858"/>
      <c r="AH516" s="1858"/>
      <c r="AI516" s="1859"/>
      <c r="AJ516" s="1859"/>
      <c r="AK516" s="1859"/>
      <c r="AL516" s="1859"/>
      <c r="AM516" s="1858"/>
      <c r="AN516" s="1858"/>
      <c r="AO516" s="1858"/>
      <c r="AP516" s="1858"/>
      <c r="AQ516" s="1859"/>
      <c r="AR516" s="1859"/>
      <c r="AS516" s="1859"/>
      <c r="AT516" s="1859"/>
    </row>
    <row r="517" spans="1:46" s="1775" customFormat="1" ht="12" customHeight="1" x14ac:dyDescent="0.2">
      <c r="A517" s="1770" t="s">
        <v>459</v>
      </c>
      <c r="B517" s="1770" t="s">
        <v>1708</v>
      </c>
      <c r="C517" s="541" t="s">
        <v>1709</v>
      </c>
      <c r="D517" s="1770" t="s">
        <v>1745</v>
      </c>
      <c r="E517" s="1952">
        <v>4000</v>
      </c>
      <c r="F517" s="1771" t="s">
        <v>2978</v>
      </c>
      <c r="G517" s="1770" t="s">
        <v>2979</v>
      </c>
      <c r="H517" s="1770" t="s">
        <v>1713</v>
      </c>
      <c r="I517" s="1770" t="s">
        <v>1714</v>
      </c>
      <c r="J517" s="1771" t="s">
        <v>1715</v>
      </c>
      <c r="K517" s="1771">
        <v>2</v>
      </c>
      <c r="L517" s="1772">
        <v>6</v>
      </c>
      <c r="M517" s="1773">
        <f t="shared" si="14"/>
        <v>24000</v>
      </c>
      <c r="N517" s="1771">
        <v>3</v>
      </c>
      <c r="O517" s="1772">
        <v>6</v>
      </c>
      <c r="P517" s="1773">
        <f t="shared" si="15"/>
        <v>24000</v>
      </c>
      <c r="Q517" s="1774"/>
      <c r="R517" s="1774"/>
      <c r="S517" s="1774"/>
      <c r="T517" s="1774"/>
      <c r="U517" s="1774"/>
      <c r="V517" s="1774"/>
      <c r="W517" s="1774"/>
      <c r="X517" s="1774"/>
      <c r="Y517" s="1774"/>
      <c r="Z517" s="1774"/>
      <c r="AA517" s="1774"/>
      <c r="AB517" s="1774"/>
      <c r="AC517" s="1774"/>
      <c r="AD517" s="1856"/>
      <c r="AE517" s="1857"/>
      <c r="AF517" s="1858"/>
      <c r="AG517" s="1858"/>
      <c r="AH517" s="1858"/>
      <c r="AI517" s="1859"/>
      <c r="AJ517" s="1859"/>
      <c r="AK517" s="1859"/>
      <c r="AL517" s="1859"/>
      <c r="AM517" s="1858"/>
      <c r="AN517" s="1858"/>
      <c r="AO517" s="1858"/>
      <c r="AP517" s="1858"/>
      <c r="AQ517" s="1859"/>
      <c r="AR517" s="1859"/>
      <c r="AS517" s="1859"/>
      <c r="AT517" s="1859"/>
    </row>
    <row r="518" spans="1:46" s="1775" customFormat="1" ht="12" customHeight="1" x14ac:dyDescent="0.2">
      <c r="A518" s="1770" t="s">
        <v>459</v>
      </c>
      <c r="B518" s="1770" t="s">
        <v>1708</v>
      </c>
      <c r="C518" s="541" t="s">
        <v>1709</v>
      </c>
      <c r="D518" s="1770" t="s">
        <v>1753</v>
      </c>
      <c r="E518" s="1952">
        <v>5000</v>
      </c>
      <c r="F518" s="1771" t="s">
        <v>2980</v>
      </c>
      <c r="G518" s="1770" t="s">
        <v>2981</v>
      </c>
      <c r="H518" s="1770"/>
      <c r="I518" s="1770"/>
      <c r="J518" s="1771"/>
      <c r="K518" s="1771">
        <v>1</v>
      </c>
      <c r="L518" s="1772">
        <v>1</v>
      </c>
      <c r="M518" s="1773">
        <f t="shared" ref="M518:M581" si="16">E518*L518</f>
        <v>5000</v>
      </c>
      <c r="N518" s="1771">
        <v>0</v>
      </c>
      <c r="O518" s="1772">
        <v>0</v>
      </c>
      <c r="P518" s="1773">
        <f t="shared" ref="P518:P581" si="17">E518*O518</f>
        <v>0</v>
      </c>
      <c r="Q518" s="1774"/>
      <c r="R518" s="1774"/>
      <c r="S518" s="1774"/>
      <c r="T518" s="1774"/>
      <c r="U518" s="1774"/>
      <c r="V518" s="1774"/>
      <c r="W518" s="1774"/>
      <c r="X518" s="1774"/>
      <c r="Y518" s="1774"/>
      <c r="Z518" s="1774"/>
      <c r="AA518" s="1774"/>
      <c r="AB518" s="1774"/>
      <c r="AC518" s="1774"/>
      <c r="AD518" s="1856"/>
      <c r="AE518" s="1857"/>
      <c r="AF518" s="1858"/>
      <c r="AG518" s="1858"/>
      <c r="AH518" s="1858"/>
      <c r="AI518" s="1859"/>
      <c r="AJ518" s="1859"/>
      <c r="AK518" s="1859"/>
      <c r="AL518" s="1859"/>
      <c r="AM518" s="1858"/>
      <c r="AN518" s="1858"/>
      <c r="AO518" s="1858"/>
      <c r="AP518" s="1858"/>
      <c r="AQ518" s="1859"/>
      <c r="AR518" s="1859"/>
      <c r="AS518" s="1859"/>
      <c r="AT518" s="1859"/>
    </row>
    <row r="519" spans="1:46" s="1775" customFormat="1" ht="12" customHeight="1" x14ac:dyDescent="0.2">
      <c r="A519" s="1770" t="s">
        <v>459</v>
      </c>
      <c r="B519" s="1770" t="s">
        <v>1708</v>
      </c>
      <c r="C519" s="541" t="s">
        <v>1709</v>
      </c>
      <c r="D519" s="1770" t="s">
        <v>1774</v>
      </c>
      <c r="E519" s="1952">
        <v>13000</v>
      </c>
      <c r="F519" s="1771" t="s">
        <v>2982</v>
      </c>
      <c r="G519" s="1770" t="s">
        <v>2983</v>
      </c>
      <c r="H519" s="1770" t="s">
        <v>1713</v>
      </c>
      <c r="I519" s="1770" t="s">
        <v>1723</v>
      </c>
      <c r="J519" s="1771" t="s">
        <v>1829</v>
      </c>
      <c r="K519" s="1771">
        <v>0</v>
      </c>
      <c r="L519" s="1772">
        <v>12</v>
      </c>
      <c r="M519" s="1773">
        <f t="shared" si="16"/>
        <v>156000</v>
      </c>
      <c r="N519" s="1771">
        <v>0</v>
      </c>
      <c r="O519" s="1772">
        <v>6</v>
      </c>
      <c r="P519" s="1773">
        <f t="shared" si="17"/>
        <v>78000</v>
      </c>
      <c r="Q519" s="1774"/>
      <c r="R519" s="1774"/>
      <c r="S519" s="1774"/>
      <c r="T519" s="1774"/>
      <c r="U519" s="1774"/>
      <c r="V519" s="1774"/>
      <c r="W519" s="1774"/>
      <c r="X519" s="1774"/>
      <c r="Y519" s="1774"/>
      <c r="Z519" s="1774"/>
      <c r="AA519" s="1774"/>
      <c r="AB519" s="1774"/>
      <c r="AC519" s="1774"/>
      <c r="AD519" s="1856"/>
      <c r="AE519" s="1857"/>
      <c r="AF519" s="1858"/>
      <c r="AG519" s="1858"/>
      <c r="AH519" s="1858"/>
      <c r="AI519" s="1859"/>
      <c r="AJ519" s="1859"/>
      <c r="AK519" s="1859"/>
      <c r="AL519" s="1859"/>
      <c r="AM519" s="1858"/>
      <c r="AN519" s="1858"/>
      <c r="AO519" s="1858"/>
      <c r="AP519" s="1858"/>
      <c r="AQ519" s="1859"/>
      <c r="AR519" s="1859"/>
      <c r="AS519" s="1859"/>
      <c r="AT519" s="1859"/>
    </row>
    <row r="520" spans="1:46" s="1775" customFormat="1" ht="12" customHeight="1" x14ac:dyDescent="0.2">
      <c r="A520" s="1770" t="s">
        <v>459</v>
      </c>
      <c r="B520" s="1770" t="s">
        <v>1708</v>
      </c>
      <c r="C520" s="541" t="s">
        <v>1709</v>
      </c>
      <c r="D520" s="1770" t="s">
        <v>2984</v>
      </c>
      <c r="E520" s="1952">
        <v>6000</v>
      </c>
      <c r="F520" s="1771" t="s">
        <v>2985</v>
      </c>
      <c r="G520" s="1770" t="s">
        <v>2986</v>
      </c>
      <c r="H520" s="1770" t="s">
        <v>1800</v>
      </c>
      <c r="I520" s="1770" t="s">
        <v>1714</v>
      </c>
      <c r="J520" s="1771" t="s">
        <v>1715</v>
      </c>
      <c r="K520" s="1771">
        <v>1</v>
      </c>
      <c r="L520" s="1772">
        <v>3</v>
      </c>
      <c r="M520" s="1773">
        <f t="shared" si="16"/>
        <v>18000</v>
      </c>
      <c r="N520" s="1771">
        <v>3</v>
      </c>
      <c r="O520" s="1772">
        <v>6</v>
      </c>
      <c r="P520" s="1773">
        <f t="shared" si="17"/>
        <v>36000</v>
      </c>
      <c r="Q520" s="1774"/>
      <c r="R520" s="1774"/>
      <c r="S520" s="1774"/>
      <c r="T520" s="1774"/>
      <c r="U520" s="1774"/>
      <c r="V520" s="1774"/>
      <c r="W520" s="1774"/>
      <c r="X520" s="1774"/>
      <c r="Y520" s="1774"/>
      <c r="Z520" s="1774"/>
      <c r="AA520" s="1774"/>
      <c r="AB520" s="1774"/>
      <c r="AC520" s="1774"/>
      <c r="AD520" s="1856"/>
      <c r="AE520" s="1857"/>
      <c r="AF520" s="1858"/>
      <c r="AG520" s="1858"/>
      <c r="AH520" s="1858"/>
      <c r="AI520" s="1859"/>
      <c r="AJ520" s="1859"/>
      <c r="AK520" s="1859"/>
      <c r="AL520" s="1859"/>
      <c r="AM520" s="1858"/>
      <c r="AN520" s="1858"/>
      <c r="AO520" s="1858"/>
      <c r="AP520" s="1858"/>
      <c r="AQ520" s="1859"/>
      <c r="AR520" s="1859"/>
      <c r="AS520" s="1859"/>
      <c r="AT520" s="1859"/>
    </row>
    <row r="521" spans="1:46" s="1775" customFormat="1" ht="12" customHeight="1" x14ac:dyDescent="0.2">
      <c r="A521" s="1770" t="s">
        <v>459</v>
      </c>
      <c r="B521" s="1770" t="s">
        <v>1708</v>
      </c>
      <c r="C521" s="541" t="s">
        <v>1709</v>
      </c>
      <c r="D521" s="1770" t="s">
        <v>2987</v>
      </c>
      <c r="E521" s="1952">
        <v>4000</v>
      </c>
      <c r="F521" s="1771" t="s">
        <v>2988</v>
      </c>
      <c r="G521" s="1770" t="s">
        <v>2989</v>
      </c>
      <c r="H521" s="1770"/>
      <c r="I521" s="1770"/>
      <c r="J521" s="1771"/>
      <c r="K521" s="1771">
        <v>7</v>
      </c>
      <c r="L521" s="1772">
        <v>12</v>
      </c>
      <c r="M521" s="1773">
        <f t="shared" si="16"/>
        <v>48000</v>
      </c>
      <c r="N521" s="1771">
        <v>4</v>
      </c>
      <c r="O521" s="1772">
        <v>6</v>
      </c>
      <c r="P521" s="1773">
        <f t="shared" si="17"/>
        <v>24000</v>
      </c>
      <c r="Q521" s="1774"/>
      <c r="R521" s="1774"/>
      <c r="S521" s="1774"/>
      <c r="T521" s="1774"/>
      <c r="U521" s="1774"/>
      <c r="V521" s="1774"/>
      <c r="W521" s="1774"/>
      <c r="X521" s="1774"/>
      <c r="Y521" s="1774"/>
      <c r="Z521" s="1774"/>
      <c r="AA521" s="1774"/>
      <c r="AB521" s="1774"/>
      <c r="AC521" s="1774"/>
      <c r="AD521" s="1856"/>
      <c r="AE521" s="1857"/>
      <c r="AF521" s="1858"/>
      <c r="AG521" s="1858"/>
      <c r="AH521" s="1858"/>
      <c r="AI521" s="1859"/>
      <c r="AJ521" s="1859"/>
      <c r="AK521" s="1859"/>
      <c r="AL521" s="1859"/>
      <c r="AM521" s="1858"/>
      <c r="AN521" s="1858"/>
      <c r="AO521" s="1858"/>
      <c r="AP521" s="1858"/>
      <c r="AQ521" s="1859"/>
      <c r="AR521" s="1859"/>
      <c r="AS521" s="1859"/>
      <c r="AT521" s="1859"/>
    </row>
    <row r="522" spans="1:46" s="1775" customFormat="1" ht="12" customHeight="1" x14ac:dyDescent="0.2">
      <c r="A522" s="1770" t="s">
        <v>459</v>
      </c>
      <c r="B522" s="1770" t="s">
        <v>1708</v>
      </c>
      <c r="C522" s="541" t="s">
        <v>1709</v>
      </c>
      <c r="D522" s="1770" t="s">
        <v>1979</v>
      </c>
      <c r="E522" s="1952">
        <v>7000</v>
      </c>
      <c r="F522" s="1771" t="s">
        <v>2990</v>
      </c>
      <c r="G522" s="1770" t="s">
        <v>2991</v>
      </c>
      <c r="H522" s="1770"/>
      <c r="I522" s="1770"/>
      <c r="J522" s="1771"/>
      <c r="K522" s="1771">
        <v>1</v>
      </c>
      <c r="L522" s="1772">
        <v>2</v>
      </c>
      <c r="M522" s="1773">
        <f t="shared" si="16"/>
        <v>14000</v>
      </c>
      <c r="N522" s="1771">
        <v>3</v>
      </c>
      <c r="O522" s="1772">
        <v>6</v>
      </c>
      <c r="P522" s="1773">
        <f t="shared" si="17"/>
        <v>42000</v>
      </c>
      <c r="Q522" s="1774"/>
      <c r="R522" s="1774"/>
      <c r="S522" s="1774"/>
      <c r="T522" s="1774"/>
      <c r="U522" s="1774"/>
      <c r="V522" s="1774"/>
      <c r="W522" s="1774"/>
      <c r="X522" s="1774"/>
      <c r="Y522" s="1774"/>
      <c r="Z522" s="1774"/>
      <c r="AA522" s="1774"/>
      <c r="AB522" s="1774"/>
      <c r="AC522" s="1774"/>
      <c r="AD522" s="1856"/>
      <c r="AE522" s="1857"/>
      <c r="AF522" s="1858"/>
      <c r="AG522" s="1858"/>
      <c r="AH522" s="1858"/>
      <c r="AI522" s="1859"/>
      <c r="AJ522" s="1859"/>
      <c r="AK522" s="1859"/>
      <c r="AL522" s="1859"/>
      <c r="AM522" s="1858"/>
      <c r="AN522" s="1858"/>
      <c r="AO522" s="1858"/>
      <c r="AP522" s="1858"/>
      <c r="AQ522" s="1859"/>
      <c r="AR522" s="1859"/>
      <c r="AS522" s="1859"/>
      <c r="AT522" s="1859"/>
    </row>
    <row r="523" spans="1:46" s="1775" customFormat="1" ht="12" customHeight="1" x14ac:dyDescent="0.2">
      <c r="A523" s="1770" t="s">
        <v>459</v>
      </c>
      <c r="B523" s="1770" t="s">
        <v>1708</v>
      </c>
      <c r="C523" s="541" t="s">
        <v>1709</v>
      </c>
      <c r="D523" s="1770" t="s">
        <v>1999</v>
      </c>
      <c r="E523" s="1952">
        <v>4500</v>
      </c>
      <c r="F523" s="1771" t="s">
        <v>2990</v>
      </c>
      <c r="G523" s="1770" t="s">
        <v>2991</v>
      </c>
      <c r="H523" s="1770"/>
      <c r="I523" s="1770"/>
      <c r="J523" s="1771"/>
      <c r="K523" s="1771">
        <v>1</v>
      </c>
      <c r="L523" s="1772">
        <v>1</v>
      </c>
      <c r="M523" s="1773">
        <f t="shared" si="16"/>
        <v>4500</v>
      </c>
      <c r="N523" s="1771">
        <v>0</v>
      </c>
      <c r="O523" s="1772">
        <v>0</v>
      </c>
      <c r="P523" s="1773">
        <f t="shared" si="17"/>
        <v>0</v>
      </c>
      <c r="Q523" s="1774"/>
      <c r="R523" s="1774"/>
      <c r="S523" s="1774"/>
      <c r="T523" s="1774"/>
      <c r="U523" s="1774"/>
      <c r="V523" s="1774"/>
      <c r="W523" s="1774"/>
      <c r="X523" s="1774"/>
      <c r="Y523" s="1774"/>
      <c r="Z523" s="1774"/>
      <c r="AA523" s="1774"/>
      <c r="AB523" s="1774"/>
      <c r="AC523" s="1774"/>
      <c r="AD523" s="1856"/>
      <c r="AE523" s="1857"/>
      <c r="AF523" s="1858"/>
      <c r="AG523" s="1858"/>
      <c r="AH523" s="1858"/>
      <c r="AI523" s="1859"/>
      <c r="AJ523" s="1859"/>
      <c r="AK523" s="1859"/>
      <c r="AL523" s="1859"/>
      <c r="AM523" s="1858"/>
      <c r="AN523" s="1858"/>
      <c r="AO523" s="1858"/>
      <c r="AP523" s="1858"/>
      <c r="AQ523" s="1859"/>
      <c r="AR523" s="1859"/>
      <c r="AS523" s="1859"/>
      <c r="AT523" s="1859"/>
    </row>
    <row r="524" spans="1:46" s="1775" customFormat="1" ht="12" customHeight="1" x14ac:dyDescent="0.2">
      <c r="A524" s="1770" t="s">
        <v>459</v>
      </c>
      <c r="B524" s="1770" t="s">
        <v>1708</v>
      </c>
      <c r="C524" s="541" t="s">
        <v>1709</v>
      </c>
      <c r="D524" s="1770" t="s">
        <v>1745</v>
      </c>
      <c r="E524" s="1952">
        <v>5000</v>
      </c>
      <c r="F524" s="1771" t="s">
        <v>2990</v>
      </c>
      <c r="G524" s="1770" t="s">
        <v>2991</v>
      </c>
      <c r="H524" s="1770"/>
      <c r="I524" s="1770"/>
      <c r="J524" s="1771"/>
      <c r="K524" s="1771">
        <v>3</v>
      </c>
      <c r="L524" s="1772">
        <v>11</v>
      </c>
      <c r="M524" s="1773">
        <f t="shared" si="16"/>
        <v>55000</v>
      </c>
      <c r="N524" s="1771">
        <v>0</v>
      </c>
      <c r="O524" s="1772">
        <v>0</v>
      </c>
      <c r="P524" s="1773">
        <f t="shared" si="17"/>
        <v>0</v>
      </c>
      <c r="Q524" s="1774"/>
      <c r="R524" s="1774"/>
      <c r="S524" s="1774"/>
      <c r="T524" s="1774"/>
      <c r="U524" s="1774"/>
      <c r="V524" s="1774"/>
      <c r="W524" s="1774"/>
      <c r="X524" s="1774"/>
      <c r="Y524" s="1774"/>
      <c r="Z524" s="1774"/>
      <c r="AA524" s="1774"/>
      <c r="AB524" s="1774"/>
      <c r="AC524" s="1774"/>
      <c r="AD524" s="1856"/>
      <c r="AE524" s="1857"/>
      <c r="AF524" s="1858"/>
      <c r="AG524" s="1858"/>
      <c r="AH524" s="1858"/>
      <c r="AI524" s="1859"/>
      <c r="AJ524" s="1859"/>
      <c r="AK524" s="1859"/>
      <c r="AL524" s="1859"/>
      <c r="AM524" s="1858"/>
      <c r="AN524" s="1858"/>
      <c r="AO524" s="1858"/>
      <c r="AP524" s="1858"/>
      <c r="AQ524" s="1859"/>
      <c r="AR524" s="1859"/>
      <c r="AS524" s="1859"/>
      <c r="AT524" s="1859"/>
    </row>
    <row r="525" spans="1:46" s="1775" customFormat="1" ht="12" customHeight="1" x14ac:dyDescent="0.2">
      <c r="A525" s="1770" t="s">
        <v>459</v>
      </c>
      <c r="B525" s="1770" t="s">
        <v>1708</v>
      </c>
      <c r="C525" s="541" t="s">
        <v>1709</v>
      </c>
      <c r="D525" s="1770" t="s">
        <v>2992</v>
      </c>
      <c r="E525" s="1952">
        <v>10000</v>
      </c>
      <c r="F525" s="1771" t="s">
        <v>2993</v>
      </c>
      <c r="G525" s="1770" t="s">
        <v>2994</v>
      </c>
      <c r="H525" s="1770" t="s">
        <v>1773</v>
      </c>
      <c r="I525" s="1770" t="s">
        <v>1714</v>
      </c>
      <c r="J525" s="1771" t="s">
        <v>1715</v>
      </c>
      <c r="K525" s="1771">
        <v>1</v>
      </c>
      <c r="L525" s="1772">
        <v>3</v>
      </c>
      <c r="M525" s="1773">
        <f t="shared" si="16"/>
        <v>30000</v>
      </c>
      <c r="N525" s="1771">
        <v>3</v>
      </c>
      <c r="O525" s="1772">
        <v>6</v>
      </c>
      <c r="P525" s="1773">
        <f t="shared" si="17"/>
        <v>60000</v>
      </c>
      <c r="Q525" s="1774"/>
      <c r="R525" s="1774"/>
      <c r="S525" s="1774"/>
      <c r="T525" s="1774"/>
      <c r="U525" s="1774"/>
      <c r="V525" s="1774"/>
      <c r="W525" s="1774"/>
      <c r="X525" s="1774"/>
      <c r="Y525" s="1774"/>
      <c r="Z525" s="1774"/>
      <c r="AA525" s="1774"/>
      <c r="AB525" s="1774"/>
      <c r="AC525" s="1774"/>
      <c r="AD525" s="1856"/>
      <c r="AE525" s="1857"/>
      <c r="AF525" s="1858"/>
      <c r="AG525" s="1858"/>
      <c r="AH525" s="1858"/>
      <c r="AI525" s="1859"/>
      <c r="AJ525" s="1859"/>
      <c r="AK525" s="1859"/>
      <c r="AL525" s="1859"/>
      <c r="AM525" s="1858"/>
      <c r="AN525" s="1858"/>
      <c r="AO525" s="1858"/>
      <c r="AP525" s="1858"/>
      <c r="AQ525" s="1859"/>
      <c r="AR525" s="1859"/>
      <c r="AS525" s="1859"/>
      <c r="AT525" s="1859"/>
    </row>
    <row r="526" spans="1:46" s="1775" customFormat="1" ht="12" customHeight="1" x14ac:dyDescent="0.2">
      <c r="A526" s="1770" t="s">
        <v>459</v>
      </c>
      <c r="B526" s="1770" t="s">
        <v>1708</v>
      </c>
      <c r="C526" s="541" t="s">
        <v>1709</v>
      </c>
      <c r="D526" s="1770" t="s">
        <v>1774</v>
      </c>
      <c r="E526" s="1952">
        <v>15000</v>
      </c>
      <c r="F526" s="1771" t="s">
        <v>2995</v>
      </c>
      <c r="G526" s="1770" t="s">
        <v>2996</v>
      </c>
      <c r="H526" s="1770" t="s">
        <v>2045</v>
      </c>
      <c r="I526" s="1770" t="s">
        <v>1723</v>
      </c>
      <c r="J526" s="1771" t="s">
        <v>1715</v>
      </c>
      <c r="K526" s="1771">
        <v>0</v>
      </c>
      <c r="L526" s="1772">
        <v>12</v>
      </c>
      <c r="M526" s="1773">
        <f t="shared" si="16"/>
        <v>180000</v>
      </c>
      <c r="N526" s="1771">
        <v>0</v>
      </c>
      <c r="O526" s="1772">
        <v>6</v>
      </c>
      <c r="P526" s="1773">
        <f t="shared" si="17"/>
        <v>90000</v>
      </c>
      <c r="Q526" s="1774"/>
      <c r="R526" s="1774"/>
      <c r="S526" s="1774"/>
      <c r="T526" s="1774"/>
      <c r="U526" s="1774"/>
      <c r="V526" s="1774"/>
      <c r="W526" s="1774"/>
      <c r="X526" s="1774"/>
      <c r="Y526" s="1774"/>
      <c r="Z526" s="1774"/>
      <c r="AA526" s="1774"/>
      <c r="AB526" s="1774"/>
      <c r="AC526" s="1774"/>
      <c r="AD526" s="1856"/>
      <c r="AE526" s="1857"/>
      <c r="AF526" s="1858"/>
      <c r="AG526" s="1858"/>
      <c r="AH526" s="1858"/>
      <c r="AI526" s="1859"/>
      <c r="AJ526" s="1859"/>
      <c r="AK526" s="1859"/>
      <c r="AL526" s="1859"/>
      <c r="AM526" s="1858"/>
      <c r="AN526" s="1858"/>
      <c r="AO526" s="1858"/>
      <c r="AP526" s="1858"/>
      <c r="AQ526" s="1859"/>
      <c r="AR526" s="1859"/>
      <c r="AS526" s="1859"/>
      <c r="AT526" s="1859"/>
    </row>
    <row r="527" spans="1:46" s="1775" customFormat="1" ht="12" customHeight="1" x14ac:dyDescent="0.2">
      <c r="A527" s="1770" t="s">
        <v>459</v>
      </c>
      <c r="B527" s="1770" t="s">
        <v>1708</v>
      </c>
      <c r="C527" s="541" t="s">
        <v>1709</v>
      </c>
      <c r="D527" s="1770" t="s">
        <v>2997</v>
      </c>
      <c r="E527" s="1952">
        <v>7000</v>
      </c>
      <c r="F527" s="1771" t="s">
        <v>2998</v>
      </c>
      <c r="G527" s="1770" t="s">
        <v>2999</v>
      </c>
      <c r="H527" s="1770"/>
      <c r="I527" s="1770"/>
      <c r="J527" s="1771"/>
      <c r="K527" s="1771">
        <v>1</v>
      </c>
      <c r="L527" s="1772">
        <v>1</v>
      </c>
      <c r="M527" s="1773">
        <f t="shared" si="16"/>
        <v>7000</v>
      </c>
      <c r="N527" s="1771">
        <v>0</v>
      </c>
      <c r="O527" s="1772">
        <v>0</v>
      </c>
      <c r="P527" s="1773">
        <f t="shared" si="17"/>
        <v>0</v>
      </c>
      <c r="Q527" s="1774"/>
      <c r="R527" s="1774"/>
      <c r="S527" s="1774"/>
      <c r="T527" s="1774"/>
      <c r="U527" s="1774"/>
      <c r="V527" s="1774"/>
      <c r="W527" s="1774"/>
      <c r="X527" s="1774"/>
      <c r="Y527" s="1774"/>
      <c r="Z527" s="1774"/>
      <c r="AA527" s="1774"/>
      <c r="AB527" s="1774"/>
      <c r="AC527" s="1774"/>
      <c r="AD527" s="1856"/>
      <c r="AE527" s="1857"/>
      <c r="AF527" s="1858"/>
      <c r="AG527" s="1858"/>
      <c r="AH527" s="1858"/>
      <c r="AI527" s="1859"/>
      <c r="AJ527" s="1859"/>
      <c r="AK527" s="1859"/>
      <c r="AL527" s="1859"/>
      <c r="AM527" s="1858"/>
      <c r="AN527" s="1858"/>
      <c r="AO527" s="1858"/>
      <c r="AP527" s="1858"/>
      <c r="AQ527" s="1859"/>
      <c r="AR527" s="1859"/>
      <c r="AS527" s="1859"/>
      <c r="AT527" s="1859"/>
    </row>
    <row r="528" spans="1:46" s="1775" customFormat="1" ht="12" customHeight="1" x14ac:dyDescent="0.2">
      <c r="A528" s="1770" t="s">
        <v>459</v>
      </c>
      <c r="B528" s="1770" t="s">
        <v>1708</v>
      </c>
      <c r="C528" s="541" t="s">
        <v>1709</v>
      </c>
      <c r="D528" s="1770" t="s">
        <v>3000</v>
      </c>
      <c r="E528" s="1952">
        <v>4000</v>
      </c>
      <c r="F528" s="1771" t="s">
        <v>3001</v>
      </c>
      <c r="G528" s="1770" t="s">
        <v>3002</v>
      </c>
      <c r="H528" s="1770"/>
      <c r="I528" s="1770"/>
      <c r="J528" s="1771"/>
      <c r="K528" s="1771">
        <v>4</v>
      </c>
      <c r="L528" s="1772">
        <v>6</v>
      </c>
      <c r="M528" s="1773">
        <f t="shared" si="16"/>
        <v>24000</v>
      </c>
      <c r="N528" s="1771">
        <v>0</v>
      </c>
      <c r="O528" s="1772">
        <v>0</v>
      </c>
      <c r="P528" s="1773">
        <f t="shared" si="17"/>
        <v>0</v>
      </c>
      <c r="Q528" s="1774"/>
      <c r="R528" s="1774"/>
      <c r="S528" s="1774"/>
      <c r="T528" s="1774"/>
      <c r="U528" s="1774"/>
      <c r="V528" s="1774"/>
      <c r="W528" s="1774"/>
      <c r="X528" s="1774"/>
      <c r="Y528" s="1774"/>
      <c r="Z528" s="1774"/>
      <c r="AA528" s="1774"/>
      <c r="AB528" s="1774"/>
      <c r="AC528" s="1774"/>
      <c r="AD528" s="1856"/>
      <c r="AE528" s="1857"/>
      <c r="AF528" s="1858"/>
      <c r="AG528" s="1858"/>
      <c r="AH528" s="1858"/>
      <c r="AI528" s="1859"/>
      <c r="AJ528" s="1859"/>
      <c r="AK528" s="1859"/>
      <c r="AL528" s="1859"/>
      <c r="AM528" s="1858"/>
      <c r="AN528" s="1858"/>
      <c r="AO528" s="1858"/>
      <c r="AP528" s="1858"/>
      <c r="AQ528" s="1859"/>
      <c r="AR528" s="1859"/>
      <c r="AS528" s="1859"/>
      <c r="AT528" s="1859"/>
    </row>
    <row r="529" spans="1:46" s="1775" customFormat="1" ht="12" customHeight="1" x14ac:dyDescent="0.2">
      <c r="A529" s="1770" t="s">
        <v>459</v>
      </c>
      <c r="B529" s="1770" t="s">
        <v>1708</v>
      </c>
      <c r="C529" s="541" t="s">
        <v>1709</v>
      </c>
      <c r="D529" s="1770" t="s">
        <v>1774</v>
      </c>
      <c r="E529" s="1952">
        <v>15000</v>
      </c>
      <c r="F529" s="1771" t="s">
        <v>3003</v>
      </c>
      <c r="G529" s="1770" t="s">
        <v>3004</v>
      </c>
      <c r="H529" s="1770" t="s">
        <v>3005</v>
      </c>
      <c r="I529" s="1770" t="s">
        <v>1723</v>
      </c>
      <c r="J529" s="1771" t="s">
        <v>1715</v>
      </c>
      <c r="K529" s="1771">
        <v>0</v>
      </c>
      <c r="L529" s="1772">
        <v>12</v>
      </c>
      <c r="M529" s="1773">
        <f t="shared" si="16"/>
        <v>180000</v>
      </c>
      <c r="N529" s="1771">
        <v>0</v>
      </c>
      <c r="O529" s="1772">
        <v>6</v>
      </c>
      <c r="P529" s="1773">
        <f t="shared" si="17"/>
        <v>90000</v>
      </c>
      <c r="Q529" s="1774"/>
      <c r="R529" s="1774"/>
      <c r="S529" s="1774"/>
      <c r="T529" s="1774"/>
      <c r="U529" s="1774"/>
      <c r="V529" s="1774"/>
      <c r="W529" s="1774"/>
      <c r="X529" s="1774"/>
      <c r="Y529" s="1774"/>
      <c r="Z529" s="1774"/>
      <c r="AA529" s="1774"/>
      <c r="AB529" s="1774"/>
      <c r="AC529" s="1774"/>
      <c r="AD529" s="1856"/>
      <c r="AE529" s="1857"/>
      <c r="AF529" s="1858"/>
      <c r="AG529" s="1858"/>
      <c r="AH529" s="1858"/>
      <c r="AI529" s="1859"/>
      <c r="AJ529" s="1859"/>
      <c r="AK529" s="1859"/>
      <c r="AL529" s="1859"/>
      <c r="AM529" s="1858"/>
      <c r="AN529" s="1858"/>
      <c r="AO529" s="1858"/>
      <c r="AP529" s="1858"/>
      <c r="AQ529" s="1859"/>
      <c r="AR529" s="1859"/>
      <c r="AS529" s="1859"/>
      <c r="AT529" s="1859"/>
    </row>
    <row r="530" spans="1:46" s="1775" customFormat="1" ht="12" customHeight="1" x14ac:dyDescent="0.2">
      <c r="A530" s="1770" t="s">
        <v>459</v>
      </c>
      <c r="B530" s="1770" t="s">
        <v>1708</v>
      </c>
      <c r="C530" s="541" t="s">
        <v>1709</v>
      </c>
      <c r="D530" s="1770" t="s">
        <v>2224</v>
      </c>
      <c r="E530" s="1952">
        <v>9000</v>
      </c>
      <c r="F530" s="1771" t="s">
        <v>3006</v>
      </c>
      <c r="G530" s="1770" t="s">
        <v>3007</v>
      </c>
      <c r="H530" s="1770" t="s">
        <v>1713</v>
      </c>
      <c r="I530" s="1770" t="s">
        <v>1744</v>
      </c>
      <c r="J530" s="1771" t="s">
        <v>1829</v>
      </c>
      <c r="K530" s="1771">
        <v>2</v>
      </c>
      <c r="L530" s="1772">
        <v>6</v>
      </c>
      <c r="M530" s="1773">
        <f t="shared" si="16"/>
        <v>54000</v>
      </c>
      <c r="N530" s="1771">
        <v>3</v>
      </c>
      <c r="O530" s="1772">
        <v>6</v>
      </c>
      <c r="P530" s="1773">
        <f t="shared" si="17"/>
        <v>54000</v>
      </c>
      <c r="Q530" s="1774"/>
      <c r="R530" s="1774"/>
      <c r="S530" s="1774"/>
      <c r="T530" s="1774"/>
      <c r="U530" s="1774"/>
      <c r="V530" s="1774"/>
      <c r="W530" s="1774"/>
      <c r="X530" s="1774"/>
      <c r="Y530" s="1774"/>
      <c r="Z530" s="1774"/>
      <c r="AA530" s="1774"/>
      <c r="AB530" s="1774"/>
      <c r="AC530" s="1774"/>
      <c r="AD530" s="1856"/>
      <c r="AE530" s="1857"/>
      <c r="AF530" s="1858"/>
      <c r="AG530" s="1858"/>
      <c r="AH530" s="1858"/>
      <c r="AI530" s="1859"/>
      <c r="AJ530" s="1859"/>
      <c r="AK530" s="1859"/>
      <c r="AL530" s="1859"/>
      <c r="AM530" s="1858"/>
      <c r="AN530" s="1858"/>
      <c r="AO530" s="1858"/>
      <c r="AP530" s="1858"/>
      <c r="AQ530" s="1859"/>
      <c r="AR530" s="1859"/>
      <c r="AS530" s="1859"/>
      <c r="AT530" s="1859"/>
    </row>
    <row r="531" spans="1:46" s="1775" customFormat="1" ht="12" customHeight="1" x14ac:dyDescent="0.2">
      <c r="A531" s="1770" t="s">
        <v>459</v>
      </c>
      <c r="B531" s="1770" t="s">
        <v>1708</v>
      </c>
      <c r="C531" s="541" t="s">
        <v>1709</v>
      </c>
      <c r="D531" s="1770" t="s">
        <v>1753</v>
      </c>
      <c r="E531" s="1952">
        <v>5500</v>
      </c>
      <c r="F531" s="1771" t="s">
        <v>3008</v>
      </c>
      <c r="G531" s="1770" t="s">
        <v>3009</v>
      </c>
      <c r="H531" s="1770" t="s">
        <v>1713</v>
      </c>
      <c r="I531" s="1770" t="s">
        <v>1714</v>
      </c>
      <c r="J531" s="1771" t="s">
        <v>1715</v>
      </c>
      <c r="K531" s="1771">
        <v>4</v>
      </c>
      <c r="L531" s="1772">
        <v>12</v>
      </c>
      <c r="M531" s="1773">
        <f t="shared" si="16"/>
        <v>66000</v>
      </c>
      <c r="N531" s="1771">
        <v>2</v>
      </c>
      <c r="O531" s="1772">
        <v>6</v>
      </c>
      <c r="P531" s="1773">
        <f t="shared" si="17"/>
        <v>33000</v>
      </c>
      <c r="Q531" s="1774"/>
      <c r="R531" s="1774"/>
      <c r="S531" s="1774"/>
      <c r="T531" s="1774"/>
      <c r="U531" s="1774"/>
      <c r="V531" s="1774"/>
      <c r="W531" s="1774"/>
      <c r="X531" s="1774"/>
      <c r="Y531" s="1774"/>
      <c r="Z531" s="1774"/>
      <c r="AA531" s="1774"/>
      <c r="AB531" s="1774"/>
      <c r="AC531" s="1774"/>
      <c r="AD531" s="1856"/>
      <c r="AE531" s="1857"/>
      <c r="AF531" s="1858"/>
      <c r="AG531" s="1858"/>
      <c r="AH531" s="1858"/>
      <c r="AI531" s="1859"/>
      <c r="AJ531" s="1859"/>
      <c r="AK531" s="1859"/>
      <c r="AL531" s="1859"/>
      <c r="AM531" s="1858"/>
      <c r="AN531" s="1858"/>
      <c r="AO531" s="1858"/>
      <c r="AP531" s="1858"/>
      <c r="AQ531" s="1859"/>
      <c r="AR531" s="1859"/>
      <c r="AS531" s="1859"/>
      <c r="AT531" s="1859"/>
    </row>
    <row r="532" spans="1:46" s="1775" customFormat="1" ht="12" customHeight="1" x14ac:dyDescent="0.2">
      <c r="A532" s="1770" t="s">
        <v>459</v>
      </c>
      <c r="B532" s="1770" t="s">
        <v>1708</v>
      </c>
      <c r="C532" s="541" t="s">
        <v>1709</v>
      </c>
      <c r="D532" s="1770" t="s">
        <v>2072</v>
      </c>
      <c r="E532" s="1952">
        <v>15600</v>
      </c>
      <c r="F532" s="1771" t="s">
        <v>3010</v>
      </c>
      <c r="G532" s="1770" t="s">
        <v>3011</v>
      </c>
      <c r="H532" s="1770"/>
      <c r="I532" s="1770"/>
      <c r="J532" s="1771"/>
      <c r="K532" s="1771">
        <v>0</v>
      </c>
      <c r="L532" s="1772">
        <v>0</v>
      </c>
      <c r="M532" s="1773">
        <f t="shared" si="16"/>
        <v>0</v>
      </c>
      <c r="N532" s="1771">
        <v>0</v>
      </c>
      <c r="O532" s="1772">
        <v>1</v>
      </c>
      <c r="P532" s="1773">
        <f t="shared" si="17"/>
        <v>15600</v>
      </c>
      <c r="Q532" s="1774"/>
      <c r="R532" s="1774"/>
      <c r="S532" s="1774"/>
      <c r="T532" s="1774"/>
      <c r="U532" s="1774"/>
      <c r="V532" s="1774"/>
      <c r="W532" s="1774"/>
      <c r="X532" s="1774"/>
      <c r="Y532" s="1774"/>
      <c r="Z532" s="1774"/>
      <c r="AA532" s="1774"/>
      <c r="AB532" s="1774"/>
      <c r="AC532" s="1774"/>
      <c r="AD532" s="1856"/>
      <c r="AE532" s="1857"/>
      <c r="AF532" s="1858"/>
      <c r="AG532" s="1858"/>
      <c r="AH532" s="1858"/>
      <c r="AI532" s="1859"/>
      <c r="AJ532" s="1859"/>
      <c r="AK532" s="1859"/>
      <c r="AL532" s="1859"/>
      <c r="AM532" s="1858"/>
      <c r="AN532" s="1858"/>
      <c r="AO532" s="1858"/>
      <c r="AP532" s="1858"/>
      <c r="AQ532" s="1859"/>
      <c r="AR532" s="1859"/>
      <c r="AS532" s="1859"/>
      <c r="AT532" s="1859"/>
    </row>
    <row r="533" spans="1:46" s="1775" customFormat="1" ht="12" customHeight="1" x14ac:dyDescent="0.2">
      <c r="A533" s="1770" t="s">
        <v>459</v>
      </c>
      <c r="B533" s="1770" t="s">
        <v>1708</v>
      </c>
      <c r="C533" s="541" t="s">
        <v>1709</v>
      </c>
      <c r="D533" s="1770" t="s">
        <v>1730</v>
      </c>
      <c r="E533" s="1952">
        <v>14640.32</v>
      </c>
      <c r="F533" s="1771" t="s">
        <v>3012</v>
      </c>
      <c r="G533" s="1770" t="s">
        <v>3013</v>
      </c>
      <c r="H533" s="1770"/>
      <c r="I533" s="1770"/>
      <c r="J533" s="1771"/>
      <c r="K533" s="1771">
        <v>0</v>
      </c>
      <c r="L533" s="1772">
        <v>6</v>
      </c>
      <c r="M533" s="1773">
        <f t="shared" si="16"/>
        <v>87841.919999999998</v>
      </c>
      <c r="N533" s="1771">
        <v>0</v>
      </c>
      <c r="O533" s="1772">
        <v>0</v>
      </c>
      <c r="P533" s="1773">
        <f t="shared" si="17"/>
        <v>0</v>
      </c>
      <c r="Q533" s="1774"/>
      <c r="R533" s="1774"/>
      <c r="S533" s="1774"/>
      <c r="T533" s="1774"/>
      <c r="U533" s="1774"/>
      <c r="V533" s="1774"/>
      <c r="W533" s="1774"/>
      <c r="X533" s="1774"/>
      <c r="Y533" s="1774"/>
      <c r="Z533" s="1774"/>
      <c r="AA533" s="1774"/>
      <c r="AB533" s="1774"/>
      <c r="AC533" s="1774"/>
      <c r="AD533" s="1856"/>
      <c r="AE533" s="1857"/>
      <c r="AF533" s="1858"/>
      <c r="AG533" s="1858"/>
      <c r="AH533" s="1858"/>
      <c r="AI533" s="1859"/>
      <c r="AJ533" s="1859"/>
      <c r="AK533" s="1859"/>
      <c r="AL533" s="1859"/>
      <c r="AM533" s="1858"/>
      <c r="AN533" s="1858"/>
      <c r="AO533" s="1858"/>
      <c r="AP533" s="1858"/>
      <c r="AQ533" s="1859"/>
      <c r="AR533" s="1859"/>
      <c r="AS533" s="1859"/>
      <c r="AT533" s="1859"/>
    </row>
    <row r="534" spans="1:46" s="1775" customFormat="1" ht="12" customHeight="1" x14ac:dyDescent="0.2">
      <c r="A534" s="1770" t="s">
        <v>459</v>
      </c>
      <c r="B534" s="1770" t="s">
        <v>1708</v>
      </c>
      <c r="C534" s="541" t="s">
        <v>1709</v>
      </c>
      <c r="D534" s="1770" t="s">
        <v>2072</v>
      </c>
      <c r="E534" s="1952">
        <v>15600</v>
      </c>
      <c r="F534" s="1771" t="s">
        <v>3014</v>
      </c>
      <c r="G534" s="1770" t="s">
        <v>3015</v>
      </c>
      <c r="H534" s="1770"/>
      <c r="I534" s="1770"/>
      <c r="J534" s="1771"/>
      <c r="K534" s="1771">
        <v>0</v>
      </c>
      <c r="L534" s="1772">
        <v>2</v>
      </c>
      <c r="M534" s="1773">
        <f t="shared" si="16"/>
        <v>31200</v>
      </c>
      <c r="N534" s="1771">
        <v>0</v>
      </c>
      <c r="O534" s="1772">
        <v>0</v>
      </c>
      <c r="P534" s="1773">
        <f t="shared" si="17"/>
        <v>0</v>
      </c>
      <c r="Q534" s="1774"/>
      <c r="R534" s="1774"/>
      <c r="S534" s="1774"/>
      <c r="T534" s="1774"/>
      <c r="U534" s="1774"/>
      <c r="V534" s="1774"/>
      <c r="W534" s="1774"/>
      <c r="X534" s="1774"/>
      <c r="Y534" s="1774"/>
      <c r="Z534" s="1774"/>
      <c r="AA534" s="1774"/>
      <c r="AB534" s="1774"/>
      <c r="AC534" s="1774"/>
      <c r="AD534" s="1856"/>
      <c r="AE534" s="1857"/>
      <c r="AF534" s="1858"/>
      <c r="AG534" s="1858"/>
      <c r="AH534" s="1858"/>
      <c r="AI534" s="1859"/>
      <c r="AJ534" s="1859"/>
      <c r="AK534" s="1859"/>
      <c r="AL534" s="1859"/>
      <c r="AM534" s="1858"/>
      <c r="AN534" s="1858"/>
      <c r="AO534" s="1858"/>
      <c r="AP534" s="1858"/>
      <c r="AQ534" s="1859"/>
      <c r="AR534" s="1859"/>
      <c r="AS534" s="1859"/>
      <c r="AT534" s="1859"/>
    </row>
    <row r="535" spans="1:46" s="1775" customFormat="1" ht="12" customHeight="1" x14ac:dyDescent="0.2">
      <c r="A535" s="1770" t="s">
        <v>459</v>
      </c>
      <c r="B535" s="1770" t="s">
        <v>1708</v>
      </c>
      <c r="C535" s="541" t="s">
        <v>1709</v>
      </c>
      <c r="D535" s="1770" t="s">
        <v>1979</v>
      </c>
      <c r="E535" s="1952">
        <v>7000</v>
      </c>
      <c r="F535" s="1771" t="s">
        <v>3016</v>
      </c>
      <c r="G535" s="1770" t="s">
        <v>3017</v>
      </c>
      <c r="H535" s="1770" t="s">
        <v>1713</v>
      </c>
      <c r="I535" s="1770" t="s">
        <v>1744</v>
      </c>
      <c r="J535" s="1771" t="s">
        <v>1715</v>
      </c>
      <c r="K535" s="1771">
        <v>0</v>
      </c>
      <c r="L535" s="1772">
        <v>0</v>
      </c>
      <c r="M535" s="1773">
        <f t="shared" si="16"/>
        <v>0</v>
      </c>
      <c r="N535" s="1771">
        <v>2</v>
      </c>
      <c r="O535" s="1772">
        <v>6</v>
      </c>
      <c r="P535" s="1773">
        <f t="shared" si="17"/>
        <v>42000</v>
      </c>
      <c r="Q535" s="1774"/>
      <c r="R535" s="1774"/>
      <c r="S535" s="1774"/>
      <c r="T535" s="1774"/>
      <c r="U535" s="1774"/>
      <c r="V535" s="1774"/>
      <c r="W535" s="1774"/>
      <c r="X535" s="1774"/>
      <c r="Y535" s="1774"/>
      <c r="Z535" s="1774"/>
      <c r="AA535" s="1774"/>
      <c r="AB535" s="1774"/>
      <c r="AC535" s="1774"/>
      <c r="AD535" s="1856"/>
      <c r="AE535" s="1857"/>
      <c r="AF535" s="1858"/>
      <c r="AG535" s="1858"/>
      <c r="AH535" s="1858"/>
      <c r="AI535" s="1859"/>
      <c r="AJ535" s="1859"/>
      <c r="AK535" s="1859"/>
      <c r="AL535" s="1859"/>
      <c r="AM535" s="1858"/>
      <c r="AN535" s="1858"/>
      <c r="AO535" s="1858"/>
      <c r="AP535" s="1858"/>
      <c r="AQ535" s="1859"/>
      <c r="AR535" s="1859"/>
      <c r="AS535" s="1859"/>
      <c r="AT535" s="1859"/>
    </row>
    <row r="536" spans="1:46" s="1775" customFormat="1" ht="12" customHeight="1" x14ac:dyDescent="0.2">
      <c r="A536" s="1770" t="s">
        <v>459</v>
      </c>
      <c r="B536" s="1770" t="s">
        <v>1708</v>
      </c>
      <c r="C536" s="541" t="s">
        <v>1709</v>
      </c>
      <c r="D536" s="1770" t="s">
        <v>3018</v>
      </c>
      <c r="E536" s="1952">
        <v>7000</v>
      </c>
      <c r="F536" s="1771" t="s">
        <v>3019</v>
      </c>
      <c r="G536" s="1770" t="s">
        <v>3020</v>
      </c>
      <c r="H536" s="1770" t="s">
        <v>1919</v>
      </c>
      <c r="I536" s="1770" t="s">
        <v>1740</v>
      </c>
      <c r="J536" s="1771" t="s">
        <v>1715</v>
      </c>
      <c r="K536" s="1771">
        <v>1</v>
      </c>
      <c r="L536" s="1772">
        <v>3</v>
      </c>
      <c r="M536" s="1773">
        <f t="shared" si="16"/>
        <v>21000</v>
      </c>
      <c r="N536" s="1771">
        <v>4</v>
      </c>
      <c r="O536" s="1772">
        <v>6</v>
      </c>
      <c r="P536" s="1773">
        <f t="shared" si="17"/>
        <v>42000</v>
      </c>
      <c r="Q536" s="1774"/>
      <c r="R536" s="1774"/>
      <c r="S536" s="1774"/>
      <c r="T536" s="1774"/>
      <c r="U536" s="1774"/>
      <c r="V536" s="1774"/>
      <c r="W536" s="1774"/>
      <c r="X536" s="1774"/>
      <c r="Y536" s="1774"/>
      <c r="Z536" s="1774"/>
      <c r="AA536" s="1774"/>
      <c r="AB536" s="1774"/>
      <c r="AC536" s="1774"/>
      <c r="AD536" s="1856"/>
      <c r="AE536" s="1857"/>
      <c r="AF536" s="1858"/>
      <c r="AG536" s="1858"/>
      <c r="AH536" s="1858"/>
      <c r="AI536" s="1859"/>
      <c r="AJ536" s="1859"/>
      <c r="AK536" s="1859"/>
      <c r="AL536" s="1859"/>
      <c r="AM536" s="1858"/>
      <c r="AN536" s="1858"/>
      <c r="AO536" s="1858"/>
      <c r="AP536" s="1858"/>
      <c r="AQ536" s="1859"/>
      <c r="AR536" s="1859"/>
      <c r="AS536" s="1859"/>
      <c r="AT536" s="1859"/>
    </row>
    <row r="537" spans="1:46" s="1775" customFormat="1" ht="12" customHeight="1" x14ac:dyDescent="0.2">
      <c r="A537" s="1770" t="s">
        <v>459</v>
      </c>
      <c r="B537" s="1770" t="s">
        <v>1708</v>
      </c>
      <c r="C537" s="541" t="s">
        <v>1709</v>
      </c>
      <c r="D537" s="1770" t="s">
        <v>1923</v>
      </c>
      <c r="E537" s="1952">
        <v>5500</v>
      </c>
      <c r="F537" s="1771" t="s">
        <v>3019</v>
      </c>
      <c r="G537" s="1770" t="s">
        <v>3020</v>
      </c>
      <c r="H537" s="1770" t="s">
        <v>1919</v>
      </c>
      <c r="I537" s="1770" t="s">
        <v>1740</v>
      </c>
      <c r="J537" s="1771" t="s">
        <v>1715</v>
      </c>
      <c r="K537" s="1771">
        <v>6</v>
      </c>
      <c r="L537" s="1772">
        <v>10</v>
      </c>
      <c r="M537" s="1773">
        <f t="shared" si="16"/>
        <v>55000</v>
      </c>
      <c r="N537" s="1771">
        <v>0</v>
      </c>
      <c r="O537" s="1772">
        <v>0</v>
      </c>
      <c r="P537" s="1773">
        <f t="shared" si="17"/>
        <v>0</v>
      </c>
      <c r="Q537" s="1774"/>
      <c r="R537" s="1774"/>
      <c r="S537" s="1774"/>
      <c r="T537" s="1774"/>
      <c r="U537" s="1774"/>
      <c r="V537" s="1774"/>
      <c r="W537" s="1774"/>
      <c r="X537" s="1774"/>
      <c r="Y537" s="1774"/>
      <c r="Z537" s="1774"/>
      <c r="AA537" s="1774"/>
      <c r="AB537" s="1774"/>
      <c r="AC537" s="1774"/>
      <c r="AD537" s="1856"/>
      <c r="AE537" s="1857"/>
      <c r="AF537" s="1858"/>
      <c r="AG537" s="1858"/>
      <c r="AH537" s="1858"/>
      <c r="AI537" s="1859"/>
      <c r="AJ537" s="1859"/>
      <c r="AK537" s="1859"/>
      <c r="AL537" s="1859"/>
      <c r="AM537" s="1858"/>
      <c r="AN537" s="1858"/>
      <c r="AO537" s="1858"/>
      <c r="AP537" s="1858"/>
      <c r="AQ537" s="1859"/>
      <c r="AR537" s="1859"/>
      <c r="AS537" s="1859"/>
      <c r="AT537" s="1859"/>
    </row>
    <row r="538" spans="1:46" s="1775" customFormat="1" ht="12" customHeight="1" x14ac:dyDescent="0.2">
      <c r="A538" s="1770" t="s">
        <v>459</v>
      </c>
      <c r="B538" s="1770" t="s">
        <v>1708</v>
      </c>
      <c r="C538" s="541" t="s">
        <v>1709</v>
      </c>
      <c r="D538" s="1770" t="s">
        <v>1716</v>
      </c>
      <c r="E538" s="1952">
        <v>2000</v>
      </c>
      <c r="F538" s="1771" t="s">
        <v>3021</v>
      </c>
      <c r="G538" s="1770" t="s">
        <v>3022</v>
      </c>
      <c r="H538" s="1770"/>
      <c r="I538" s="1770"/>
      <c r="J538" s="1771"/>
      <c r="K538" s="1771">
        <v>4</v>
      </c>
      <c r="L538" s="1772">
        <v>12</v>
      </c>
      <c r="M538" s="1773">
        <f t="shared" si="16"/>
        <v>24000</v>
      </c>
      <c r="N538" s="1771">
        <v>2</v>
      </c>
      <c r="O538" s="1772">
        <v>6</v>
      </c>
      <c r="P538" s="1773">
        <f t="shared" si="17"/>
        <v>12000</v>
      </c>
      <c r="Q538" s="1774"/>
      <c r="R538" s="1774"/>
      <c r="S538" s="1774"/>
      <c r="T538" s="1774"/>
      <c r="U538" s="1774"/>
      <c r="V538" s="1774"/>
      <c r="W538" s="1774"/>
      <c r="X538" s="1774"/>
      <c r="Y538" s="1774"/>
      <c r="Z538" s="1774"/>
      <c r="AA538" s="1774"/>
      <c r="AB538" s="1774"/>
      <c r="AC538" s="1774"/>
      <c r="AD538" s="1856"/>
      <c r="AE538" s="1857"/>
      <c r="AF538" s="1858"/>
      <c r="AG538" s="1858"/>
      <c r="AH538" s="1858"/>
      <c r="AI538" s="1859"/>
      <c r="AJ538" s="1859"/>
      <c r="AK538" s="1859"/>
      <c r="AL538" s="1859"/>
      <c r="AM538" s="1858"/>
      <c r="AN538" s="1858"/>
      <c r="AO538" s="1858"/>
      <c r="AP538" s="1858"/>
      <c r="AQ538" s="1859"/>
      <c r="AR538" s="1859"/>
      <c r="AS538" s="1859"/>
      <c r="AT538" s="1859"/>
    </row>
    <row r="539" spans="1:46" s="1775" customFormat="1" ht="12" customHeight="1" x14ac:dyDescent="0.2">
      <c r="A539" s="1770" t="s">
        <v>459</v>
      </c>
      <c r="B539" s="1770" t="s">
        <v>1708</v>
      </c>
      <c r="C539" s="541" t="s">
        <v>1709</v>
      </c>
      <c r="D539" s="1770" t="s">
        <v>3023</v>
      </c>
      <c r="E539" s="1952">
        <v>9000</v>
      </c>
      <c r="F539" s="1771" t="s">
        <v>3024</v>
      </c>
      <c r="G539" s="1770" t="s">
        <v>3025</v>
      </c>
      <c r="H539" s="1770"/>
      <c r="I539" s="1770"/>
      <c r="J539" s="1771"/>
      <c r="K539" s="1771">
        <v>2</v>
      </c>
      <c r="L539" s="1772">
        <v>4</v>
      </c>
      <c r="M539" s="1773">
        <f t="shared" si="16"/>
        <v>36000</v>
      </c>
      <c r="N539" s="1771">
        <v>0</v>
      </c>
      <c r="O539" s="1772">
        <v>0</v>
      </c>
      <c r="P539" s="1773">
        <f t="shared" si="17"/>
        <v>0</v>
      </c>
      <c r="Q539" s="1774"/>
      <c r="R539" s="1774"/>
      <c r="S539" s="1774"/>
      <c r="T539" s="1774"/>
      <c r="U539" s="1774"/>
      <c r="V539" s="1774"/>
      <c r="W539" s="1774"/>
      <c r="X539" s="1774"/>
      <c r="Y539" s="1774"/>
      <c r="Z539" s="1774"/>
      <c r="AA539" s="1774"/>
      <c r="AB539" s="1774"/>
      <c r="AC539" s="1774"/>
      <c r="AD539" s="1856"/>
      <c r="AE539" s="1857"/>
      <c r="AF539" s="1858"/>
      <c r="AG539" s="1858"/>
      <c r="AH539" s="1858"/>
      <c r="AI539" s="1859"/>
      <c r="AJ539" s="1859"/>
      <c r="AK539" s="1859"/>
      <c r="AL539" s="1859"/>
      <c r="AM539" s="1858"/>
      <c r="AN539" s="1858"/>
      <c r="AO539" s="1858"/>
      <c r="AP539" s="1858"/>
      <c r="AQ539" s="1859"/>
      <c r="AR539" s="1859"/>
      <c r="AS539" s="1859"/>
      <c r="AT539" s="1859"/>
    </row>
    <row r="540" spans="1:46" s="1775" customFormat="1" ht="12" customHeight="1" x14ac:dyDescent="0.2">
      <c r="A540" s="1770" t="s">
        <v>459</v>
      </c>
      <c r="B540" s="1770" t="s">
        <v>1708</v>
      </c>
      <c r="C540" s="541" t="s">
        <v>1709</v>
      </c>
      <c r="D540" s="1770" t="s">
        <v>1863</v>
      </c>
      <c r="E540" s="1952">
        <v>3000</v>
      </c>
      <c r="F540" s="1771" t="s">
        <v>3026</v>
      </c>
      <c r="G540" s="1770" t="s">
        <v>3027</v>
      </c>
      <c r="H540" s="1770" t="s">
        <v>1713</v>
      </c>
      <c r="I540" s="1770" t="s">
        <v>1714</v>
      </c>
      <c r="J540" s="1771" t="s">
        <v>1715</v>
      </c>
      <c r="K540" s="1771">
        <v>1</v>
      </c>
      <c r="L540" s="1772">
        <v>3</v>
      </c>
      <c r="M540" s="1773">
        <f t="shared" si="16"/>
        <v>9000</v>
      </c>
      <c r="N540" s="1771">
        <v>2</v>
      </c>
      <c r="O540" s="1772">
        <v>6</v>
      </c>
      <c r="P540" s="1773">
        <f t="shared" si="17"/>
        <v>18000</v>
      </c>
      <c r="Q540" s="1774"/>
      <c r="R540" s="1774"/>
      <c r="S540" s="1774"/>
      <c r="T540" s="1774"/>
      <c r="U540" s="1774"/>
      <c r="V540" s="1774"/>
      <c r="W540" s="1774"/>
      <c r="X540" s="1774"/>
      <c r="Y540" s="1774"/>
      <c r="Z540" s="1774"/>
      <c r="AA540" s="1774"/>
      <c r="AB540" s="1774"/>
      <c r="AC540" s="1774"/>
      <c r="AD540" s="1856"/>
      <c r="AE540" s="1857"/>
      <c r="AF540" s="1858"/>
      <c r="AG540" s="1858"/>
      <c r="AH540" s="1858"/>
      <c r="AI540" s="1859"/>
      <c r="AJ540" s="1859"/>
      <c r="AK540" s="1859"/>
      <c r="AL540" s="1859"/>
      <c r="AM540" s="1858"/>
      <c r="AN540" s="1858"/>
      <c r="AO540" s="1858"/>
      <c r="AP540" s="1858"/>
      <c r="AQ540" s="1859"/>
      <c r="AR540" s="1859"/>
      <c r="AS540" s="1859"/>
      <c r="AT540" s="1859"/>
    </row>
    <row r="541" spans="1:46" s="1775" customFormat="1" ht="12" customHeight="1" x14ac:dyDescent="0.2">
      <c r="A541" s="1770" t="s">
        <v>459</v>
      </c>
      <c r="B541" s="1770" t="s">
        <v>1708</v>
      </c>
      <c r="C541" s="541" t="s">
        <v>1709</v>
      </c>
      <c r="D541" s="1770" t="s">
        <v>1889</v>
      </c>
      <c r="E541" s="1952">
        <v>7000</v>
      </c>
      <c r="F541" s="1771" t="s">
        <v>3028</v>
      </c>
      <c r="G541" s="1770" t="s">
        <v>3029</v>
      </c>
      <c r="H541" s="1770"/>
      <c r="I541" s="1770"/>
      <c r="J541" s="1771"/>
      <c r="K541" s="1771">
        <v>2</v>
      </c>
      <c r="L541" s="1772">
        <v>3</v>
      </c>
      <c r="M541" s="1773">
        <f t="shared" si="16"/>
        <v>21000</v>
      </c>
      <c r="N541" s="1771">
        <v>0</v>
      </c>
      <c r="O541" s="1772">
        <v>0</v>
      </c>
      <c r="P541" s="1773">
        <f t="shared" si="17"/>
        <v>0</v>
      </c>
      <c r="Q541" s="1774"/>
      <c r="R541" s="1774"/>
      <c r="S541" s="1774"/>
      <c r="T541" s="1774"/>
      <c r="U541" s="1774"/>
      <c r="V541" s="1774"/>
      <c r="W541" s="1774"/>
      <c r="X541" s="1774"/>
      <c r="Y541" s="1774"/>
      <c r="Z541" s="1774"/>
      <c r="AA541" s="1774"/>
      <c r="AB541" s="1774"/>
      <c r="AC541" s="1774"/>
      <c r="AD541" s="1856"/>
      <c r="AE541" s="1857"/>
      <c r="AF541" s="1858"/>
      <c r="AG541" s="1858"/>
      <c r="AH541" s="1858"/>
      <c r="AI541" s="1859"/>
      <c r="AJ541" s="1859"/>
      <c r="AK541" s="1859"/>
      <c r="AL541" s="1859"/>
      <c r="AM541" s="1858"/>
      <c r="AN541" s="1858"/>
      <c r="AO541" s="1858"/>
      <c r="AP541" s="1858"/>
      <c r="AQ541" s="1859"/>
      <c r="AR541" s="1859"/>
      <c r="AS541" s="1859"/>
      <c r="AT541" s="1859"/>
    </row>
    <row r="542" spans="1:46" s="1775" customFormat="1" ht="12" customHeight="1" x14ac:dyDescent="0.2">
      <c r="A542" s="1770" t="s">
        <v>459</v>
      </c>
      <c r="B542" s="1770" t="s">
        <v>1708</v>
      </c>
      <c r="C542" s="541" t="s">
        <v>1709</v>
      </c>
      <c r="D542" s="1770" t="s">
        <v>2310</v>
      </c>
      <c r="E542" s="1952">
        <v>6900</v>
      </c>
      <c r="F542" s="1771" t="s">
        <v>3030</v>
      </c>
      <c r="G542" s="1770" t="s">
        <v>3031</v>
      </c>
      <c r="H542" s="1770"/>
      <c r="I542" s="1770"/>
      <c r="J542" s="1771"/>
      <c r="K542" s="1771">
        <v>3</v>
      </c>
      <c r="L542" s="1772">
        <v>10</v>
      </c>
      <c r="M542" s="1773">
        <f t="shared" si="16"/>
        <v>69000</v>
      </c>
      <c r="N542" s="1771">
        <v>3</v>
      </c>
      <c r="O542" s="1772">
        <v>6</v>
      </c>
      <c r="P542" s="1773">
        <f t="shared" si="17"/>
        <v>41400</v>
      </c>
      <c r="Q542" s="1774"/>
      <c r="R542" s="1774"/>
      <c r="S542" s="1774"/>
      <c r="T542" s="1774"/>
      <c r="U542" s="1774"/>
      <c r="V542" s="1774"/>
      <c r="W542" s="1774"/>
      <c r="X542" s="1774"/>
      <c r="Y542" s="1774"/>
      <c r="Z542" s="1774"/>
      <c r="AA542" s="1774"/>
      <c r="AB542" s="1774"/>
      <c r="AC542" s="1774"/>
      <c r="AD542" s="1856"/>
      <c r="AE542" s="1857"/>
      <c r="AF542" s="1858"/>
      <c r="AG542" s="1858"/>
      <c r="AH542" s="1858"/>
      <c r="AI542" s="1859"/>
      <c r="AJ542" s="1859"/>
      <c r="AK542" s="1859"/>
      <c r="AL542" s="1859"/>
      <c r="AM542" s="1858"/>
      <c r="AN542" s="1858"/>
      <c r="AO542" s="1858"/>
      <c r="AP542" s="1858"/>
      <c r="AQ542" s="1859"/>
      <c r="AR542" s="1859"/>
      <c r="AS542" s="1859"/>
      <c r="AT542" s="1859"/>
    </row>
    <row r="543" spans="1:46" s="1775" customFormat="1" ht="12" customHeight="1" x14ac:dyDescent="0.2">
      <c r="A543" s="1770" t="s">
        <v>459</v>
      </c>
      <c r="B543" s="1770" t="s">
        <v>1708</v>
      </c>
      <c r="C543" s="541" t="s">
        <v>1709</v>
      </c>
      <c r="D543" s="1770" t="s">
        <v>3032</v>
      </c>
      <c r="E543" s="1952">
        <v>8000</v>
      </c>
      <c r="F543" s="1771" t="s">
        <v>3033</v>
      </c>
      <c r="G543" s="1770" t="s">
        <v>3034</v>
      </c>
      <c r="H543" s="1770" t="s">
        <v>1713</v>
      </c>
      <c r="I543" s="1770" t="s">
        <v>1714</v>
      </c>
      <c r="J543" s="1771" t="s">
        <v>1715</v>
      </c>
      <c r="K543" s="1771">
        <v>1</v>
      </c>
      <c r="L543" s="1772">
        <v>3</v>
      </c>
      <c r="M543" s="1773">
        <f t="shared" si="16"/>
        <v>24000</v>
      </c>
      <c r="N543" s="1771">
        <v>2</v>
      </c>
      <c r="O543" s="1772">
        <v>6</v>
      </c>
      <c r="P543" s="1773">
        <f t="shared" si="17"/>
        <v>48000</v>
      </c>
      <c r="Q543" s="1774"/>
      <c r="R543" s="1774"/>
      <c r="S543" s="1774"/>
      <c r="T543" s="1774"/>
      <c r="U543" s="1774"/>
      <c r="V543" s="1774"/>
      <c r="W543" s="1774"/>
      <c r="X543" s="1774"/>
      <c r="Y543" s="1774"/>
      <c r="Z543" s="1774"/>
      <c r="AA543" s="1774"/>
      <c r="AB543" s="1774"/>
      <c r="AC543" s="1774"/>
      <c r="AD543" s="1856"/>
      <c r="AE543" s="1857"/>
      <c r="AF543" s="1858"/>
      <c r="AG543" s="1858"/>
      <c r="AH543" s="1858"/>
      <c r="AI543" s="1859"/>
      <c r="AJ543" s="1859"/>
      <c r="AK543" s="1859"/>
      <c r="AL543" s="1859"/>
      <c r="AM543" s="1858"/>
      <c r="AN543" s="1858"/>
      <c r="AO543" s="1858"/>
      <c r="AP543" s="1858"/>
      <c r="AQ543" s="1859"/>
      <c r="AR543" s="1859"/>
      <c r="AS543" s="1859"/>
      <c r="AT543" s="1859"/>
    </row>
    <row r="544" spans="1:46" s="1775" customFormat="1" ht="12" customHeight="1" x14ac:dyDescent="0.2">
      <c r="A544" s="1770" t="s">
        <v>459</v>
      </c>
      <c r="B544" s="1770" t="s">
        <v>1708</v>
      </c>
      <c r="C544" s="541" t="s">
        <v>1709</v>
      </c>
      <c r="D544" s="1770" t="s">
        <v>2545</v>
      </c>
      <c r="E544" s="1952">
        <v>2000</v>
      </c>
      <c r="F544" s="1771" t="s">
        <v>3035</v>
      </c>
      <c r="G544" s="1770" t="s">
        <v>3036</v>
      </c>
      <c r="H544" s="1770"/>
      <c r="I544" s="1770"/>
      <c r="J544" s="1771"/>
      <c r="K544" s="1771">
        <v>1</v>
      </c>
      <c r="L544" s="1772">
        <v>1</v>
      </c>
      <c r="M544" s="1773">
        <f t="shared" si="16"/>
        <v>2000</v>
      </c>
      <c r="N544" s="1771">
        <v>3</v>
      </c>
      <c r="O544" s="1772">
        <v>6</v>
      </c>
      <c r="P544" s="1773">
        <f t="shared" si="17"/>
        <v>12000</v>
      </c>
      <c r="Q544" s="1774"/>
      <c r="R544" s="1774"/>
      <c r="S544" s="1774"/>
      <c r="T544" s="1774"/>
      <c r="U544" s="1774"/>
      <c r="V544" s="1774"/>
      <c r="W544" s="1774"/>
      <c r="X544" s="1774"/>
      <c r="Y544" s="1774"/>
      <c r="Z544" s="1774"/>
      <c r="AA544" s="1774"/>
      <c r="AB544" s="1774"/>
      <c r="AC544" s="1774"/>
      <c r="AD544" s="1856"/>
      <c r="AE544" s="1857"/>
      <c r="AF544" s="1858"/>
      <c r="AG544" s="1858"/>
      <c r="AH544" s="1858"/>
      <c r="AI544" s="1859"/>
      <c r="AJ544" s="1859"/>
      <c r="AK544" s="1859"/>
      <c r="AL544" s="1859"/>
      <c r="AM544" s="1858"/>
      <c r="AN544" s="1858"/>
      <c r="AO544" s="1858"/>
      <c r="AP544" s="1858"/>
      <c r="AQ544" s="1859"/>
      <c r="AR544" s="1859"/>
      <c r="AS544" s="1859"/>
      <c r="AT544" s="1859"/>
    </row>
    <row r="545" spans="1:46" s="1775" customFormat="1" ht="12" customHeight="1" x14ac:dyDescent="0.2">
      <c r="A545" s="1770" t="s">
        <v>459</v>
      </c>
      <c r="B545" s="1770" t="s">
        <v>1708</v>
      </c>
      <c r="C545" s="541" t="s">
        <v>1709</v>
      </c>
      <c r="D545" s="1770" t="s">
        <v>3037</v>
      </c>
      <c r="E545" s="1952">
        <v>12500</v>
      </c>
      <c r="F545" s="1771" t="s">
        <v>3038</v>
      </c>
      <c r="G545" s="1770" t="s">
        <v>3039</v>
      </c>
      <c r="H545" s="1770"/>
      <c r="I545" s="1770"/>
      <c r="J545" s="1771"/>
      <c r="K545" s="1771">
        <v>1</v>
      </c>
      <c r="L545" s="1772">
        <v>4</v>
      </c>
      <c r="M545" s="1773">
        <f t="shared" si="16"/>
        <v>50000</v>
      </c>
      <c r="N545" s="1771">
        <v>0</v>
      </c>
      <c r="O545" s="1772">
        <v>0</v>
      </c>
      <c r="P545" s="1773">
        <f t="shared" si="17"/>
        <v>0</v>
      </c>
      <c r="Q545" s="1774"/>
      <c r="R545" s="1774"/>
      <c r="S545" s="1774"/>
      <c r="T545" s="1774"/>
      <c r="U545" s="1774"/>
      <c r="V545" s="1774"/>
      <c r="W545" s="1774"/>
      <c r="X545" s="1774"/>
      <c r="Y545" s="1774"/>
      <c r="Z545" s="1774"/>
      <c r="AA545" s="1774"/>
      <c r="AB545" s="1774"/>
      <c r="AC545" s="1774"/>
      <c r="AD545" s="1856"/>
      <c r="AE545" s="1857"/>
      <c r="AF545" s="1858"/>
      <c r="AG545" s="1858"/>
      <c r="AH545" s="1858"/>
      <c r="AI545" s="1859"/>
      <c r="AJ545" s="1859"/>
      <c r="AK545" s="1859"/>
      <c r="AL545" s="1859"/>
      <c r="AM545" s="1858"/>
      <c r="AN545" s="1858"/>
      <c r="AO545" s="1858"/>
      <c r="AP545" s="1858"/>
      <c r="AQ545" s="1859"/>
      <c r="AR545" s="1859"/>
      <c r="AS545" s="1859"/>
      <c r="AT545" s="1859"/>
    </row>
    <row r="546" spans="1:46" s="1775" customFormat="1" ht="12" customHeight="1" x14ac:dyDescent="0.2">
      <c r="A546" s="1770" t="s">
        <v>459</v>
      </c>
      <c r="B546" s="1770" t="s">
        <v>1708</v>
      </c>
      <c r="C546" s="541" t="s">
        <v>1709</v>
      </c>
      <c r="D546" s="1770" t="s">
        <v>1774</v>
      </c>
      <c r="E546" s="1952">
        <v>7238</v>
      </c>
      <c r="F546" s="1771" t="s">
        <v>3040</v>
      </c>
      <c r="G546" s="1770" t="s">
        <v>3041</v>
      </c>
      <c r="H546" s="1770" t="s">
        <v>1773</v>
      </c>
      <c r="I546" s="1770" t="s">
        <v>1723</v>
      </c>
      <c r="J546" s="1771" t="s">
        <v>1715</v>
      </c>
      <c r="K546" s="1771">
        <v>0</v>
      </c>
      <c r="L546" s="1772">
        <v>12</v>
      </c>
      <c r="M546" s="1773">
        <f t="shared" si="16"/>
        <v>86856</v>
      </c>
      <c r="N546" s="1771">
        <v>0</v>
      </c>
      <c r="O546" s="1772">
        <v>6</v>
      </c>
      <c r="P546" s="1773">
        <f t="shared" si="17"/>
        <v>43428</v>
      </c>
      <c r="Q546" s="1774"/>
      <c r="R546" s="1774"/>
      <c r="S546" s="1774"/>
      <c r="T546" s="1774"/>
      <c r="U546" s="1774"/>
      <c r="V546" s="1774"/>
      <c r="W546" s="1774"/>
      <c r="X546" s="1774"/>
      <c r="Y546" s="1774"/>
      <c r="Z546" s="1774"/>
      <c r="AA546" s="1774"/>
      <c r="AB546" s="1774"/>
      <c r="AC546" s="1774"/>
      <c r="AD546" s="1856"/>
      <c r="AE546" s="1857"/>
      <c r="AF546" s="1858"/>
      <c r="AG546" s="1858"/>
      <c r="AH546" s="1858"/>
      <c r="AI546" s="1859"/>
      <c r="AJ546" s="1859"/>
      <c r="AK546" s="1859"/>
      <c r="AL546" s="1859"/>
      <c r="AM546" s="1858"/>
      <c r="AN546" s="1858"/>
      <c r="AO546" s="1858"/>
      <c r="AP546" s="1858"/>
      <c r="AQ546" s="1859"/>
      <c r="AR546" s="1859"/>
      <c r="AS546" s="1859"/>
      <c r="AT546" s="1859"/>
    </row>
    <row r="547" spans="1:46" s="1775" customFormat="1" ht="12" customHeight="1" x14ac:dyDescent="0.2">
      <c r="A547" s="1770" t="s">
        <v>459</v>
      </c>
      <c r="B547" s="1770" t="s">
        <v>1708</v>
      </c>
      <c r="C547" s="541" t="s">
        <v>1709</v>
      </c>
      <c r="D547" s="1770" t="s">
        <v>3042</v>
      </c>
      <c r="E547" s="1952">
        <v>15600</v>
      </c>
      <c r="F547" s="1771" t="s">
        <v>3043</v>
      </c>
      <c r="G547" s="1770" t="s">
        <v>3044</v>
      </c>
      <c r="H547" s="1770"/>
      <c r="I547" s="1770"/>
      <c r="J547" s="1771"/>
      <c r="K547" s="1771">
        <v>0</v>
      </c>
      <c r="L547" s="1772">
        <v>0</v>
      </c>
      <c r="M547" s="1773">
        <f t="shared" si="16"/>
        <v>0</v>
      </c>
      <c r="N547" s="1771">
        <v>0</v>
      </c>
      <c r="O547" s="1772">
        <v>0</v>
      </c>
      <c r="P547" s="1773">
        <f t="shared" si="17"/>
        <v>0</v>
      </c>
      <c r="Q547" s="1774"/>
      <c r="R547" s="1774"/>
      <c r="S547" s="1774"/>
      <c r="T547" s="1774"/>
      <c r="U547" s="1774"/>
      <c r="V547" s="1774"/>
      <c r="W547" s="1774"/>
      <c r="X547" s="1774"/>
      <c r="Y547" s="1774"/>
      <c r="Z547" s="1774"/>
      <c r="AA547" s="1774"/>
      <c r="AB547" s="1774"/>
      <c r="AC547" s="1774"/>
      <c r="AD547" s="1856"/>
      <c r="AE547" s="1857"/>
      <c r="AF547" s="1858"/>
      <c r="AG547" s="1858"/>
      <c r="AH547" s="1858"/>
      <c r="AI547" s="1859"/>
      <c r="AJ547" s="1859"/>
      <c r="AK547" s="1859"/>
      <c r="AL547" s="1859"/>
      <c r="AM547" s="1858"/>
      <c r="AN547" s="1858"/>
      <c r="AO547" s="1858"/>
      <c r="AP547" s="1858"/>
      <c r="AQ547" s="1859"/>
      <c r="AR547" s="1859"/>
      <c r="AS547" s="1859"/>
      <c r="AT547" s="1859"/>
    </row>
    <row r="548" spans="1:46" s="1775" customFormat="1" ht="12" customHeight="1" x14ac:dyDescent="0.2">
      <c r="A548" s="1770" t="s">
        <v>459</v>
      </c>
      <c r="B548" s="1770" t="s">
        <v>1708</v>
      </c>
      <c r="C548" s="541" t="s">
        <v>1709</v>
      </c>
      <c r="D548" s="1770" t="s">
        <v>2061</v>
      </c>
      <c r="E548" s="1952">
        <v>9000</v>
      </c>
      <c r="F548" s="1771" t="s">
        <v>3045</v>
      </c>
      <c r="G548" s="1770" t="s">
        <v>3046</v>
      </c>
      <c r="H548" s="1770" t="s">
        <v>1713</v>
      </c>
      <c r="I548" s="1770" t="s">
        <v>1723</v>
      </c>
      <c r="J548" s="1771" t="s">
        <v>1715</v>
      </c>
      <c r="K548" s="1771">
        <v>4</v>
      </c>
      <c r="L548" s="1772">
        <v>12</v>
      </c>
      <c r="M548" s="1773">
        <f t="shared" si="16"/>
        <v>108000</v>
      </c>
      <c r="N548" s="1771">
        <v>4</v>
      </c>
      <c r="O548" s="1772">
        <v>6</v>
      </c>
      <c r="P548" s="1773">
        <f t="shared" si="17"/>
        <v>54000</v>
      </c>
      <c r="Q548" s="1774"/>
      <c r="R548" s="1774"/>
      <c r="S548" s="1774"/>
      <c r="T548" s="1774"/>
      <c r="U548" s="1774"/>
      <c r="V548" s="1774"/>
      <c r="W548" s="1774"/>
      <c r="X548" s="1774"/>
      <c r="Y548" s="1774"/>
      <c r="Z548" s="1774"/>
      <c r="AA548" s="1774"/>
      <c r="AB548" s="1774"/>
      <c r="AC548" s="1774"/>
      <c r="AD548" s="1856"/>
      <c r="AE548" s="1857"/>
      <c r="AF548" s="1858"/>
      <c r="AG548" s="1858"/>
      <c r="AH548" s="1858"/>
      <c r="AI548" s="1859"/>
      <c r="AJ548" s="1859"/>
      <c r="AK548" s="1859"/>
      <c r="AL548" s="1859"/>
      <c r="AM548" s="1858"/>
      <c r="AN548" s="1858"/>
      <c r="AO548" s="1858"/>
      <c r="AP548" s="1858"/>
      <c r="AQ548" s="1859"/>
      <c r="AR548" s="1859"/>
      <c r="AS548" s="1859"/>
      <c r="AT548" s="1859"/>
    </row>
    <row r="549" spans="1:46" s="1775" customFormat="1" ht="12" customHeight="1" x14ac:dyDescent="0.2">
      <c r="A549" s="1770" t="s">
        <v>459</v>
      </c>
      <c r="B549" s="1770" t="s">
        <v>1708</v>
      </c>
      <c r="C549" s="541" t="s">
        <v>1709</v>
      </c>
      <c r="D549" s="1770" t="s">
        <v>3047</v>
      </c>
      <c r="E549" s="1952">
        <v>6000</v>
      </c>
      <c r="F549" s="1771" t="s">
        <v>3048</v>
      </c>
      <c r="G549" s="1770" t="s">
        <v>3049</v>
      </c>
      <c r="H549" s="1770" t="s">
        <v>1773</v>
      </c>
      <c r="I549" s="1770" t="s">
        <v>1714</v>
      </c>
      <c r="J549" s="1771" t="s">
        <v>1715</v>
      </c>
      <c r="K549" s="1771">
        <v>5</v>
      </c>
      <c r="L549" s="1772">
        <v>12</v>
      </c>
      <c r="M549" s="1773">
        <f t="shared" si="16"/>
        <v>72000</v>
      </c>
      <c r="N549" s="1771">
        <v>3</v>
      </c>
      <c r="O549" s="1772">
        <v>6</v>
      </c>
      <c r="P549" s="1773">
        <f t="shared" si="17"/>
        <v>36000</v>
      </c>
      <c r="Q549" s="1774"/>
      <c r="R549" s="1774"/>
      <c r="S549" s="1774"/>
      <c r="T549" s="1774"/>
      <c r="U549" s="1774"/>
      <c r="V549" s="1774"/>
      <c r="W549" s="1774"/>
      <c r="X549" s="1774"/>
      <c r="Y549" s="1774"/>
      <c r="Z549" s="1774"/>
      <c r="AA549" s="1774"/>
      <c r="AB549" s="1774"/>
      <c r="AC549" s="1774"/>
      <c r="AD549" s="1856"/>
      <c r="AE549" s="1857"/>
      <c r="AF549" s="1858"/>
      <c r="AG549" s="1858"/>
      <c r="AH549" s="1858"/>
      <c r="AI549" s="1859"/>
      <c r="AJ549" s="1859"/>
      <c r="AK549" s="1859"/>
      <c r="AL549" s="1859"/>
      <c r="AM549" s="1858"/>
      <c r="AN549" s="1858"/>
      <c r="AO549" s="1858"/>
      <c r="AP549" s="1858"/>
      <c r="AQ549" s="1859"/>
      <c r="AR549" s="1859"/>
      <c r="AS549" s="1859"/>
      <c r="AT549" s="1859"/>
    </row>
    <row r="550" spans="1:46" s="1775" customFormat="1" ht="12" customHeight="1" x14ac:dyDescent="0.2">
      <c r="A550" s="1770" t="s">
        <v>459</v>
      </c>
      <c r="B550" s="1770" t="s">
        <v>1708</v>
      </c>
      <c r="C550" s="541" t="s">
        <v>1709</v>
      </c>
      <c r="D550" s="1770" t="s">
        <v>3050</v>
      </c>
      <c r="E550" s="1952">
        <v>12000</v>
      </c>
      <c r="F550" s="1771" t="s">
        <v>3051</v>
      </c>
      <c r="G550" s="1770" t="s">
        <v>3052</v>
      </c>
      <c r="H550" s="1770"/>
      <c r="I550" s="1770"/>
      <c r="J550" s="1771"/>
      <c r="K550" s="1771">
        <v>2</v>
      </c>
      <c r="L550" s="1772">
        <v>5</v>
      </c>
      <c r="M550" s="1773">
        <f t="shared" si="16"/>
        <v>60000</v>
      </c>
      <c r="N550" s="1771">
        <v>0</v>
      </c>
      <c r="O550" s="1772">
        <v>0</v>
      </c>
      <c r="P550" s="1773">
        <f t="shared" si="17"/>
        <v>0</v>
      </c>
      <c r="Q550" s="1774"/>
      <c r="R550" s="1774"/>
      <c r="S550" s="1774"/>
      <c r="T550" s="1774"/>
      <c r="U550" s="1774"/>
      <c r="V550" s="1774"/>
      <c r="W550" s="1774"/>
      <c r="X550" s="1774"/>
      <c r="Y550" s="1774"/>
      <c r="Z550" s="1774"/>
      <c r="AA550" s="1774"/>
      <c r="AB550" s="1774"/>
      <c r="AC550" s="1774"/>
      <c r="AD550" s="1856"/>
      <c r="AE550" s="1857"/>
      <c r="AF550" s="1858"/>
      <c r="AG550" s="1858"/>
      <c r="AH550" s="1858"/>
      <c r="AI550" s="1859"/>
      <c r="AJ550" s="1859"/>
      <c r="AK550" s="1859"/>
      <c r="AL550" s="1859"/>
      <c r="AM550" s="1858"/>
      <c r="AN550" s="1858"/>
      <c r="AO550" s="1858"/>
      <c r="AP550" s="1858"/>
      <c r="AQ550" s="1859"/>
      <c r="AR550" s="1859"/>
      <c r="AS550" s="1859"/>
      <c r="AT550" s="1859"/>
    </row>
    <row r="551" spans="1:46" s="1775" customFormat="1" ht="12" customHeight="1" x14ac:dyDescent="0.2">
      <c r="A551" s="1770" t="s">
        <v>459</v>
      </c>
      <c r="B551" s="1770" t="s">
        <v>1708</v>
      </c>
      <c r="C551" s="541" t="s">
        <v>1709</v>
      </c>
      <c r="D551" s="1770" t="s">
        <v>3053</v>
      </c>
      <c r="E551" s="1952">
        <v>15600</v>
      </c>
      <c r="F551" s="1771" t="s">
        <v>3051</v>
      </c>
      <c r="G551" s="1770" t="s">
        <v>3052</v>
      </c>
      <c r="H551" s="1770"/>
      <c r="I551" s="1770"/>
      <c r="J551" s="1771"/>
      <c r="K551" s="1771">
        <v>0</v>
      </c>
      <c r="L551" s="1772">
        <v>8</v>
      </c>
      <c r="M551" s="1773">
        <f t="shared" si="16"/>
        <v>124800</v>
      </c>
      <c r="N551" s="1771">
        <v>0</v>
      </c>
      <c r="O551" s="1772">
        <v>0</v>
      </c>
      <c r="P551" s="1773">
        <f t="shared" si="17"/>
        <v>0</v>
      </c>
      <c r="Q551" s="1774"/>
      <c r="R551" s="1774"/>
      <c r="S551" s="1774"/>
      <c r="T551" s="1774"/>
      <c r="U551" s="1774"/>
      <c r="V551" s="1774"/>
      <c r="W551" s="1774"/>
      <c r="X551" s="1774"/>
      <c r="Y551" s="1774"/>
      <c r="Z551" s="1774"/>
      <c r="AA551" s="1774"/>
      <c r="AB551" s="1774"/>
      <c r="AC551" s="1774"/>
      <c r="AD551" s="1856"/>
      <c r="AE551" s="1857"/>
      <c r="AF551" s="1858"/>
      <c r="AG551" s="1858"/>
      <c r="AH551" s="1858"/>
      <c r="AI551" s="1859"/>
      <c r="AJ551" s="1859"/>
      <c r="AK551" s="1859"/>
      <c r="AL551" s="1859"/>
      <c r="AM551" s="1858"/>
      <c r="AN551" s="1858"/>
      <c r="AO551" s="1858"/>
      <c r="AP551" s="1858"/>
      <c r="AQ551" s="1859"/>
      <c r="AR551" s="1859"/>
      <c r="AS551" s="1859"/>
      <c r="AT551" s="1859"/>
    </row>
    <row r="552" spans="1:46" s="1775" customFormat="1" ht="12" customHeight="1" x14ac:dyDescent="0.2">
      <c r="A552" s="1770" t="s">
        <v>459</v>
      </c>
      <c r="B552" s="1770" t="s">
        <v>1708</v>
      </c>
      <c r="C552" s="541" t="s">
        <v>1709</v>
      </c>
      <c r="D552" s="1770" t="s">
        <v>1976</v>
      </c>
      <c r="E552" s="1952">
        <v>6000</v>
      </c>
      <c r="F552" s="1771" t="s">
        <v>3054</v>
      </c>
      <c r="G552" s="1770" t="s">
        <v>3055</v>
      </c>
      <c r="H552" s="1770"/>
      <c r="I552" s="1770"/>
      <c r="J552" s="1771"/>
      <c r="K552" s="1771">
        <v>2</v>
      </c>
      <c r="L552" s="1772">
        <v>11</v>
      </c>
      <c r="M552" s="1773">
        <f t="shared" si="16"/>
        <v>66000</v>
      </c>
      <c r="N552" s="1771">
        <v>0</v>
      </c>
      <c r="O552" s="1772">
        <v>0</v>
      </c>
      <c r="P552" s="1773">
        <f t="shared" si="17"/>
        <v>0</v>
      </c>
      <c r="Q552" s="1774"/>
      <c r="R552" s="1774"/>
      <c r="S552" s="1774"/>
      <c r="T552" s="1774"/>
      <c r="U552" s="1774"/>
      <c r="V552" s="1774"/>
      <c r="W552" s="1774"/>
      <c r="X552" s="1774"/>
      <c r="Y552" s="1774"/>
      <c r="Z552" s="1774"/>
      <c r="AA552" s="1774"/>
      <c r="AB552" s="1774"/>
      <c r="AC552" s="1774"/>
      <c r="AD552" s="1856"/>
      <c r="AE552" s="1857"/>
      <c r="AF552" s="1858"/>
      <c r="AG552" s="1858"/>
      <c r="AH552" s="1858"/>
      <c r="AI552" s="1859"/>
      <c r="AJ552" s="1859"/>
      <c r="AK552" s="1859"/>
      <c r="AL552" s="1859"/>
      <c r="AM552" s="1858"/>
      <c r="AN552" s="1858"/>
      <c r="AO552" s="1858"/>
      <c r="AP552" s="1858"/>
      <c r="AQ552" s="1859"/>
      <c r="AR552" s="1859"/>
      <c r="AS552" s="1859"/>
      <c r="AT552" s="1859"/>
    </row>
    <row r="553" spans="1:46" s="1775" customFormat="1" ht="12" customHeight="1" x14ac:dyDescent="0.2">
      <c r="A553" s="1770" t="s">
        <v>459</v>
      </c>
      <c r="B553" s="1770" t="s">
        <v>1708</v>
      </c>
      <c r="C553" s="541" t="s">
        <v>1709</v>
      </c>
      <c r="D553" s="1770" t="s">
        <v>3056</v>
      </c>
      <c r="E553" s="1952">
        <v>10000</v>
      </c>
      <c r="F553" s="1771" t="s">
        <v>3057</v>
      </c>
      <c r="G553" s="1770" t="s">
        <v>3058</v>
      </c>
      <c r="H553" s="1770" t="s">
        <v>1713</v>
      </c>
      <c r="I553" s="1770" t="s">
        <v>1714</v>
      </c>
      <c r="J553" s="1771" t="s">
        <v>1715</v>
      </c>
      <c r="K553" s="1771">
        <v>9</v>
      </c>
      <c r="L553" s="1772">
        <v>12</v>
      </c>
      <c r="M553" s="1773">
        <f t="shared" si="16"/>
        <v>120000</v>
      </c>
      <c r="N553" s="1771">
        <v>4</v>
      </c>
      <c r="O553" s="1772">
        <v>6</v>
      </c>
      <c r="P553" s="1773">
        <f t="shared" si="17"/>
        <v>60000</v>
      </c>
      <c r="Q553" s="1774"/>
      <c r="R553" s="1774"/>
      <c r="S553" s="1774"/>
      <c r="T553" s="1774"/>
      <c r="U553" s="1774"/>
      <c r="V553" s="1774"/>
      <c r="W553" s="1774"/>
      <c r="X553" s="1774"/>
      <c r="Y553" s="1774"/>
      <c r="Z553" s="1774"/>
      <c r="AA553" s="1774"/>
      <c r="AB553" s="1774"/>
      <c r="AC553" s="1774"/>
      <c r="AD553" s="1856"/>
      <c r="AE553" s="1857"/>
      <c r="AF553" s="1858"/>
      <c r="AG553" s="1858"/>
      <c r="AH553" s="1858"/>
      <c r="AI553" s="1859"/>
      <c r="AJ553" s="1859"/>
      <c r="AK553" s="1859"/>
      <c r="AL553" s="1859"/>
      <c r="AM553" s="1858"/>
      <c r="AN553" s="1858"/>
      <c r="AO553" s="1858"/>
      <c r="AP553" s="1858"/>
      <c r="AQ553" s="1859"/>
      <c r="AR553" s="1859"/>
      <c r="AS553" s="1859"/>
      <c r="AT553" s="1859"/>
    </row>
    <row r="554" spans="1:46" s="1775" customFormat="1" ht="12" customHeight="1" x14ac:dyDescent="0.2">
      <c r="A554" s="1770" t="s">
        <v>459</v>
      </c>
      <c r="B554" s="1770" t="s">
        <v>1708</v>
      </c>
      <c r="C554" s="541" t="s">
        <v>1709</v>
      </c>
      <c r="D554" s="1770" t="s">
        <v>3059</v>
      </c>
      <c r="E554" s="1952">
        <v>10000</v>
      </c>
      <c r="F554" s="1771" t="s">
        <v>3060</v>
      </c>
      <c r="G554" s="1770" t="s">
        <v>3061</v>
      </c>
      <c r="H554" s="1770" t="s">
        <v>1773</v>
      </c>
      <c r="I554" s="1770" t="s">
        <v>1714</v>
      </c>
      <c r="J554" s="1771" t="s">
        <v>1715</v>
      </c>
      <c r="K554" s="1771">
        <v>2</v>
      </c>
      <c r="L554" s="1772">
        <v>4</v>
      </c>
      <c r="M554" s="1773">
        <f t="shared" si="16"/>
        <v>40000</v>
      </c>
      <c r="N554" s="1771">
        <v>2</v>
      </c>
      <c r="O554" s="1772">
        <v>6</v>
      </c>
      <c r="P554" s="1773">
        <f t="shared" si="17"/>
        <v>60000</v>
      </c>
      <c r="Q554" s="1774"/>
      <c r="R554" s="1774"/>
      <c r="S554" s="1774"/>
      <c r="T554" s="1774"/>
      <c r="U554" s="1774"/>
      <c r="V554" s="1774"/>
      <c r="W554" s="1774"/>
      <c r="X554" s="1774"/>
      <c r="Y554" s="1774"/>
      <c r="Z554" s="1774"/>
      <c r="AA554" s="1774"/>
      <c r="AB554" s="1774"/>
      <c r="AC554" s="1774"/>
      <c r="AD554" s="1856"/>
      <c r="AE554" s="1857"/>
      <c r="AF554" s="1858"/>
      <c r="AG554" s="1858"/>
      <c r="AH554" s="1858"/>
      <c r="AI554" s="1859"/>
      <c r="AJ554" s="1859"/>
      <c r="AK554" s="1859"/>
      <c r="AL554" s="1859"/>
      <c r="AM554" s="1858"/>
      <c r="AN554" s="1858"/>
      <c r="AO554" s="1858"/>
      <c r="AP554" s="1858"/>
      <c r="AQ554" s="1859"/>
      <c r="AR554" s="1859"/>
      <c r="AS554" s="1859"/>
      <c r="AT554" s="1859"/>
    </row>
    <row r="555" spans="1:46" s="1775" customFormat="1" ht="12" customHeight="1" x14ac:dyDescent="0.2">
      <c r="A555" s="1770" t="s">
        <v>459</v>
      </c>
      <c r="B555" s="1770" t="s">
        <v>1708</v>
      </c>
      <c r="C555" s="541" t="s">
        <v>1709</v>
      </c>
      <c r="D555" s="1770" t="s">
        <v>1753</v>
      </c>
      <c r="E555" s="1952">
        <v>5500</v>
      </c>
      <c r="F555" s="1771" t="s">
        <v>3062</v>
      </c>
      <c r="G555" s="1770" t="s">
        <v>3063</v>
      </c>
      <c r="H555" s="1770" t="s">
        <v>1713</v>
      </c>
      <c r="I555" s="1770" t="s">
        <v>1714</v>
      </c>
      <c r="J555" s="1771" t="s">
        <v>1715</v>
      </c>
      <c r="K555" s="1771">
        <v>4</v>
      </c>
      <c r="L555" s="1772">
        <v>12</v>
      </c>
      <c r="M555" s="1773">
        <f t="shared" si="16"/>
        <v>66000</v>
      </c>
      <c r="N555" s="1771">
        <v>2</v>
      </c>
      <c r="O555" s="1772">
        <v>6</v>
      </c>
      <c r="P555" s="1773">
        <f t="shared" si="17"/>
        <v>33000</v>
      </c>
      <c r="Q555" s="1774"/>
      <c r="R555" s="1774"/>
      <c r="S555" s="1774"/>
      <c r="T555" s="1774"/>
      <c r="U555" s="1774"/>
      <c r="V555" s="1774"/>
      <c r="W555" s="1774"/>
      <c r="X555" s="1774"/>
      <c r="Y555" s="1774"/>
      <c r="Z555" s="1774"/>
      <c r="AA555" s="1774"/>
      <c r="AB555" s="1774"/>
      <c r="AC555" s="1774"/>
      <c r="AD555" s="1856"/>
      <c r="AE555" s="1857"/>
      <c r="AF555" s="1858"/>
      <c r="AG555" s="1858"/>
      <c r="AH555" s="1858"/>
      <c r="AI555" s="1859"/>
      <c r="AJ555" s="1859"/>
      <c r="AK555" s="1859"/>
      <c r="AL555" s="1859"/>
      <c r="AM555" s="1858"/>
      <c r="AN555" s="1858"/>
      <c r="AO555" s="1858"/>
      <c r="AP555" s="1858"/>
      <c r="AQ555" s="1859"/>
      <c r="AR555" s="1859"/>
      <c r="AS555" s="1859"/>
      <c r="AT555" s="1859"/>
    </row>
    <row r="556" spans="1:46" s="1775" customFormat="1" ht="12" customHeight="1" x14ac:dyDescent="0.2">
      <c r="A556" s="1770" t="s">
        <v>459</v>
      </c>
      <c r="B556" s="1770" t="s">
        <v>1708</v>
      </c>
      <c r="C556" s="541" t="s">
        <v>1709</v>
      </c>
      <c r="D556" s="1770" t="s">
        <v>1920</v>
      </c>
      <c r="E556" s="1952">
        <v>2000</v>
      </c>
      <c r="F556" s="1771" t="s">
        <v>3064</v>
      </c>
      <c r="G556" s="1770" t="s">
        <v>3065</v>
      </c>
      <c r="H556" s="1770"/>
      <c r="I556" s="1770"/>
      <c r="J556" s="1771"/>
      <c r="K556" s="1771">
        <v>4</v>
      </c>
      <c r="L556" s="1772">
        <v>6</v>
      </c>
      <c r="M556" s="1773">
        <f t="shared" si="16"/>
        <v>12000</v>
      </c>
      <c r="N556" s="1771">
        <v>0</v>
      </c>
      <c r="O556" s="1772">
        <v>0</v>
      </c>
      <c r="P556" s="1773">
        <f t="shared" si="17"/>
        <v>0</v>
      </c>
      <c r="Q556" s="1774"/>
      <c r="R556" s="1774"/>
      <c r="S556" s="1774"/>
      <c r="T556" s="1774"/>
      <c r="U556" s="1774"/>
      <c r="V556" s="1774"/>
      <c r="W556" s="1774"/>
      <c r="X556" s="1774"/>
      <c r="Y556" s="1774"/>
      <c r="Z556" s="1774"/>
      <c r="AA556" s="1774"/>
      <c r="AB556" s="1774"/>
      <c r="AC556" s="1774"/>
      <c r="AD556" s="1856"/>
      <c r="AE556" s="1857"/>
      <c r="AF556" s="1858"/>
      <c r="AG556" s="1858"/>
      <c r="AH556" s="1858"/>
      <c r="AI556" s="1859"/>
      <c r="AJ556" s="1859"/>
      <c r="AK556" s="1859"/>
      <c r="AL556" s="1859"/>
      <c r="AM556" s="1858"/>
      <c r="AN556" s="1858"/>
      <c r="AO556" s="1858"/>
      <c r="AP556" s="1858"/>
      <c r="AQ556" s="1859"/>
      <c r="AR556" s="1859"/>
      <c r="AS556" s="1859"/>
      <c r="AT556" s="1859"/>
    </row>
    <row r="557" spans="1:46" s="1775" customFormat="1" ht="12" customHeight="1" x14ac:dyDescent="0.2">
      <c r="A557" s="1770" t="s">
        <v>459</v>
      </c>
      <c r="B557" s="1770" t="s">
        <v>1708</v>
      </c>
      <c r="C557" s="541" t="s">
        <v>1709</v>
      </c>
      <c r="D557" s="1770" t="s">
        <v>2431</v>
      </c>
      <c r="E557" s="1952">
        <v>7000</v>
      </c>
      <c r="F557" s="1771" t="s">
        <v>3066</v>
      </c>
      <c r="G557" s="1770" t="s">
        <v>3067</v>
      </c>
      <c r="H557" s="1770" t="s">
        <v>1773</v>
      </c>
      <c r="I557" s="1770" t="s">
        <v>1714</v>
      </c>
      <c r="J557" s="1771" t="s">
        <v>1715</v>
      </c>
      <c r="K557" s="1771">
        <v>1</v>
      </c>
      <c r="L557" s="1772">
        <v>3</v>
      </c>
      <c r="M557" s="1773">
        <f t="shared" si="16"/>
        <v>21000</v>
      </c>
      <c r="N557" s="1771">
        <v>2</v>
      </c>
      <c r="O557" s="1772">
        <v>6</v>
      </c>
      <c r="P557" s="1773">
        <f t="shared" si="17"/>
        <v>42000</v>
      </c>
      <c r="Q557" s="1774"/>
      <c r="R557" s="1774"/>
      <c r="S557" s="1774"/>
      <c r="T557" s="1774"/>
      <c r="U557" s="1774"/>
      <c r="V557" s="1774"/>
      <c r="W557" s="1774"/>
      <c r="X557" s="1774"/>
      <c r="Y557" s="1774"/>
      <c r="Z557" s="1774"/>
      <c r="AA557" s="1774"/>
      <c r="AB557" s="1774"/>
      <c r="AC557" s="1774"/>
      <c r="AD557" s="1856"/>
      <c r="AE557" s="1857"/>
      <c r="AF557" s="1858"/>
      <c r="AG557" s="1858"/>
      <c r="AH557" s="1858"/>
      <c r="AI557" s="1859"/>
      <c r="AJ557" s="1859"/>
      <c r="AK557" s="1859"/>
      <c r="AL557" s="1859"/>
      <c r="AM557" s="1858"/>
      <c r="AN557" s="1858"/>
      <c r="AO557" s="1858"/>
      <c r="AP557" s="1858"/>
      <c r="AQ557" s="1859"/>
      <c r="AR557" s="1859"/>
      <c r="AS557" s="1859"/>
      <c r="AT557" s="1859"/>
    </row>
    <row r="558" spans="1:46" s="1775" customFormat="1" ht="12" customHeight="1" x14ac:dyDescent="0.2">
      <c r="A558" s="1770" t="s">
        <v>459</v>
      </c>
      <c r="B558" s="1770" t="s">
        <v>1708</v>
      </c>
      <c r="C558" s="541" t="s">
        <v>1709</v>
      </c>
      <c r="D558" s="1770" t="s">
        <v>1839</v>
      </c>
      <c r="E558" s="1952">
        <v>2000</v>
      </c>
      <c r="F558" s="1771" t="s">
        <v>3068</v>
      </c>
      <c r="G558" s="1770" t="s">
        <v>3069</v>
      </c>
      <c r="H558" s="1770"/>
      <c r="I558" s="1770"/>
      <c r="J558" s="1771"/>
      <c r="K558" s="1771">
        <v>4</v>
      </c>
      <c r="L558" s="1772">
        <v>9</v>
      </c>
      <c r="M558" s="1773">
        <f t="shared" si="16"/>
        <v>18000</v>
      </c>
      <c r="N558" s="1771">
        <v>0</v>
      </c>
      <c r="O558" s="1772">
        <v>0</v>
      </c>
      <c r="P558" s="1773">
        <f t="shared" si="17"/>
        <v>0</v>
      </c>
      <c r="Q558" s="1774"/>
      <c r="R558" s="1774"/>
      <c r="S558" s="1774"/>
      <c r="T558" s="1774"/>
      <c r="U558" s="1774"/>
      <c r="V558" s="1774"/>
      <c r="W558" s="1774"/>
      <c r="X558" s="1774"/>
      <c r="Y558" s="1774"/>
      <c r="Z558" s="1774"/>
      <c r="AA558" s="1774"/>
      <c r="AB558" s="1774"/>
      <c r="AC558" s="1774"/>
      <c r="AD558" s="1856"/>
      <c r="AE558" s="1857"/>
      <c r="AF558" s="1858"/>
      <c r="AG558" s="1858"/>
      <c r="AH558" s="1858"/>
      <c r="AI558" s="1859"/>
      <c r="AJ558" s="1859"/>
      <c r="AK558" s="1859"/>
      <c r="AL558" s="1859"/>
      <c r="AM558" s="1858"/>
      <c r="AN558" s="1858"/>
      <c r="AO558" s="1858"/>
      <c r="AP558" s="1858"/>
      <c r="AQ558" s="1859"/>
      <c r="AR558" s="1859"/>
      <c r="AS558" s="1859"/>
      <c r="AT558" s="1859"/>
    </row>
    <row r="559" spans="1:46" s="1775" customFormat="1" ht="12" customHeight="1" x14ac:dyDescent="0.2">
      <c r="A559" s="1770" t="s">
        <v>459</v>
      </c>
      <c r="B559" s="1770" t="s">
        <v>1708</v>
      </c>
      <c r="C559" s="541" t="s">
        <v>1709</v>
      </c>
      <c r="D559" s="1770" t="s">
        <v>2420</v>
      </c>
      <c r="E559" s="1952">
        <v>5000</v>
      </c>
      <c r="F559" s="1771" t="s">
        <v>3070</v>
      </c>
      <c r="G559" s="1770" t="s">
        <v>3071</v>
      </c>
      <c r="H559" s="1770"/>
      <c r="I559" s="1770"/>
      <c r="J559" s="1771"/>
      <c r="K559" s="1771">
        <v>2</v>
      </c>
      <c r="L559" s="1772">
        <v>1</v>
      </c>
      <c r="M559" s="1773">
        <f t="shared" si="16"/>
        <v>5000</v>
      </c>
      <c r="N559" s="1771">
        <v>0</v>
      </c>
      <c r="O559" s="1772">
        <v>0</v>
      </c>
      <c r="P559" s="1773">
        <f t="shared" si="17"/>
        <v>0</v>
      </c>
      <c r="Q559" s="1774"/>
      <c r="R559" s="1774"/>
      <c r="S559" s="1774"/>
      <c r="T559" s="1774"/>
      <c r="U559" s="1774"/>
      <c r="V559" s="1774"/>
      <c r="W559" s="1774"/>
      <c r="X559" s="1774"/>
      <c r="Y559" s="1774"/>
      <c r="Z559" s="1774"/>
      <c r="AA559" s="1774"/>
      <c r="AB559" s="1774"/>
      <c r="AC559" s="1774"/>
      <c r="AD559" s="1856"/>
      <c r="AE559" s="1857"/>
      <c r="AF559" s="1858"/>
      <c r="AG559" s="1858"/>
      <c r="AH559" s="1858"/>
      <c r="AI559" s="1859"/>
      <c r="AJ559" s="1859"/>
      <c r="AK559" s="1859"/>
      <c r="AL559" s="1859"/>
      <c r="AM559" s="1858"/>
      <c r="AN559" s="1858"/>
      <c r="AO559" s="1858"/>
      <c r="AP559" s="1858"/>
      <c r="AQ559" s="1859"/>
      <c r="AR559" s="1859"/>
      <c r="AS559" s="1859"/>
      <c r="AT559" s="1859"/>
    </row>
    <row r="560" spans="1:46" s="1775" customFormat="1" ht="12" customHeight="1" x14ac:dyDescent="0.2">
      <c r="A560" s="1770" t="s">
        <v>459</v>
      </c>
      <c r="B560" s="1770" t="s">
        <v>1708</v>
      </c>
      <c r="C560" s="541" t="s">
        <v>1709</v>
      </c>
      <c r="D560" s="1770" t="s">
        <v>1757</v>
      </c>
      <c r="E560" s="1952">
        <v>10000</v>
      </c>
      <c r="F560" s="1771" t="s">
        <v>3072</v>
      </c>
      <c r="G560" s="1770" t="s">
        <v>3073</v>
      </c>
      <c r="H560" s="1770" t="s">
        <v>1713</v>
      </c>
      <c r="I560" s="1770" t="s">
        <v>1714</v>
      </c>
      <c r="J560" s="1771" t="s">
        <v>1715</v>
      </c>
      <c r="K560" s="1771">
        <v>1</v>
      </c>
      <c r="L560" s="1772">
        <v>2</v>
      </c>
      <c r="M560" s="1773">
        <f t="shared" si="16"/>
        <v>20000</v>
      </c>
      <c r="N560" s="1771">
        <v>3</v>
      </c>
      <c r="O560" s="1772">
        <v>6</v>
      </c>
      <c r="P560" s="1773">
        <f t="shared" si="17"/>
        <v>60000</v>
      </c>
      <c r="Q560" s="1774"/>
      <c r="R560" s="1774"/>
      <c r="S560" s="1774"/>
      <c r="T560" s="1774"/>
      <c r="U560" s="1774"/>
      <c r="V560" s="1774"/>
      <c r="W560" s="1774"/>
      <c r="X560" s="1774"/>
      <c r="Y560" s="1774"/>
      <c r="Z560" s="1774"/>
      <c r="AA560" s="1774"/>
      <c r="AB560" s="1774"/>
      <c r="AC560" s="1774"/>
      <c r="AD560" s="1856"/>
      <c r="AE560" s="1857"/>
      <c r="AF560" s="1858"/>
      <c r="AG560" s="1858"/>
      <c r="AH560" s="1858"/>
      <c r="AI560" s="1859"/>
      <c r="AJ560" s="1859"/>
      <c r="AK560" s="1859"/>
      <c r="AL560" s="1859"/>
      <c r="AM560" s="1858"/>
      <c r="AN560" s="1858"/>
      <c r="AO560" s="1858"/>
      <c r="AP560" s="1858"/>
      <c r="AQ560" s="1859"/>
      <c r="AR560" s="1859"/>
      <c r="AS560" s="1859"/>
      <c r="AT560" s="1859"/>
    </row>
    <row r="561" spans="1:46" s="1775" customFormat="1" ht="12" customHeight="1" x14ac:dyDescent="0.2">
      <c r="A561" s="1770" t="s">
        <v>459</v>
      </c>
      <c r="B561" s="1770" t="s">
        <v>1708</v>
      </c>
      <c r="C561" s="541" t="s">
        <v>1709</v>
      </c>
      <c r="D561" s="1770" t="s">
        <v>2310</v>
      </c>
      <c r="E561" s="1952">
        <v>7000</v>
      </c>
      <c r="F561" s="1771" t="s">
        <v>3074</v>
      </c>
      <c r="G561" s="1770" t="s">
        <v>3075</v>
      </c>
      <c r="H561" s="1770" t="s">
        <v>1713</v>
      </c>
      <c r="I561" s="1770" t="s">
        <v>1714</v>
      </c>
      <c r="J561" s="1771" t="s">
        <v>1715</v>
      </c>
      <c r="K561" s="1771">
        <v>6</v>
      </c>
      <c r="L561" s="1772">
        <v>12</v>
      </c>
      <c r="M561" s="1773">
        <f t="shared" si="16"/>
        <v>84000</v>
      </c>
      <c r="N561" s="1771">
        <v>5</v>
      </c>
      <c r="O561" s="1772">
        <v>6</v>
      </c>
      <c r="P561" s="1773">
        <f t="shared" si="17"/>
        <v>42000</v>
      </c>
      <c r="Q561" s="1774"/>
      <c r="R561" s="1774"/>
      <c r="S561" s="1774"/>
      <c r="T561" s="1774"/>
      <c r="U561" s="1774"/>
      <c r="V561" s="1774"/>
      <c r="W561" s="1774"/>
      <c r="X561" s="1774"/>
      <c r="Y561" s="1774"/>
      <c r="Z561" s="1774"/>
      <c r="AA561" s="1774"/>
      <c r="AB561" s="1774"/>
      <c r="AC561" s="1774"/>
      <c r="AD561" s="1856"/>
      <c r="AE561" s="1857"/>
      <c r="AF561" s="1858"/>
      <c r="AG561" s="1858"/>
      <c r="AH561" s="1858"/>
      <c r="AI561" s="1859"/>
      <c r="AJ561" s="1859"/>
      <c r="AK561" s="1859"/>
      <c r="AL561" s="1859"/>
      <c r="AM561" s="1858"/>
      <c r="AN561" s="1858"/>
      <c r="AO561" s="1858"/>
      <c r="AP561" s="1858"/>
      <c r="AQ561" s="1859"/>
      <c r="AR561" s="1859"/>
      <c r="AS561" s="1859"/>
      <c r="AT561" s="1859"/>
    </row>
    <row r="562" spans="1:46" s="1775" customFormat="1" ht="12" customHeight="1" x14ac:dyDescent="0.2">
      <c r="A562" s="1770" t="s">
        <v>459</v>
      </c>
      <c r="B562" s="1770" t="s">
        <v>1708</v>
      </c>
      <c r="C562" s="541" t="s">
        <v>1709</v>
      </c>
      <c r="D562" s="1770" t="s">
        <v>1836</v>
      </c>
      <c r="E562" s="1952">
        <v>2000</v>
      </c>
      <c r="F562" s="1771" t="s">
        <v>3076</v>
      </c>
      <c r="G562" s="1770" t="s">
        <v>3077</v>
      </c>
      <c r="H562" s="1770" t="s">
        <v>1800</v>
      </c>
      <c r="I562" s="1770" t="s">
        <v>1740</v>
      </c>
      <c r="J562" s="1771" t="s">
        <v>1715</v>
      </c>
      <c r="K562" s="1771">
        <v>4</v>
      </c>
      <c r="L562" s="1772">
        <v>12</v>
      </c>
      <c r="M562" s="1773">
        <f t="shared" si="16"/>
        <v>24000</v>
      </c>
      <c r="N562" s="1771">
        <v>2</v>
      </c>
      <c r="O562" s="1772">
        <v>6</v>
      </c>
      <c r="P562" s="1773">
        <f t="shared" si="17"/>
        <v>12000</v>
      </c>
      <c r="Q562" s="1774"/>
      <c r="R562" s="1774"/>
      <c r="S562" s="1774"/>
      <c r="T562" s="1774"/>
      <c r="U562" s="1774"/>
      <c r="V562" s="1774"/>
      <c r="W562" s="1774"/>
      <c r="X562" s="1774"/>
      <c r="Y562" s="1774"/>
      <c r="Z562" s="1774"/>
      <c r="AA562" s="1774"/>
      <c r="AB562" s="1774"/>
      <c r="AC562" s="1774"/>
      <c r="AD562" s="1856"/>
      <c r="AE562" s="1857"/>
      <c r="AF562" s="1858"/>
      <c r="AG562" s="1858"/>
      <c r="AH562" s="1858"/>
      <c r="AI562" s="1859"/>
      <c r="AJ562" s="1859"/>
      <c r="AK562" s="1859"/>
      <c r="AL562" s="1859"/>
      <c r="AM562" s="1858"/>
      <c r="AN562" s="1858"/>
      <c r="AO562" s="1858"/>
      <c r="AP562" s="1858"/>
      <c r="AQ562" s="1859"/>
      <c r="AR562" s="1859"/>
      <c r="AS562" s="1859"/>
      <c r="AT562" s="1859"/>
    </row>
    <row r="563" spans="1:46" s="1775" customFormat="1" ht="12" customHeight="1" x14ac:dyDescent="0.2">
      <c r="A563" s="1770" t="s">
        <v>459</v>
      </c>
      <c r="B563" s="1770" t="s">
        <v>1708</v>
      </c>
      <c r="C563" s="541" t="s">
        <v>1709</v>
      </c>
      <c r="D563" s="1770" t="s">
        <v>2316</v>
      </c>
      <c r="E563" s="1952">
        <v>3500</v>
      </c>
      <c r="F563" s="1771" t="s">
        <v>3078</v>
      </c>
      <c r="G563" s="1770" t="s">
        <v>3079</v>
      </c>
      <c r="H563" s="1770"/>
      <c r="I563" s="1770"/>
      <c r="J563" s="1771"/>
      <c r="K563" s="1771">
        <v>4</v>
      </c>
      <c r="L563" s="1772">
        <v>12</v>
      </c>
      <c r="M563" s="1773">
        <f t="shared" si="16"/>
        <v>42000</v>
      </c>
      <c r="N563" s="1771">
        <v>3</v>
      </c>
      <c r="O563" s="1772">
        <v>6</v>
      </c>
      <c r="P563" s="1773">
        <f t="shared" si="17"/>
        <v>21000</v>
      </c>
      <c r="Q563" s="1774"/>
      <c r="R563" s="1774"/>
      <c r="S563" s="1774"/>
      <c r="T563" s="1774"/>
      <c r="U563" s="1774"/>
      <c r="V563" s="1774"/>
      <c r="W563" s="1774"/>
      <c r="X563" s="1774"/>
      <c r="Y563" s="1774"/>
      <c r="Z563" s="1774"/>
      <c r="AA563" s="1774"/>
      <c r="AB563" s="1774"/>
      <c r="AC563" s="1774"/>
      <c r="AD563" s="1856"/>
      <c r="AE563" s="1857"/>
      <c r="AF563" s="1858"/>
      <c r="AG563" s="1858"/>
      <c r="AH563" s="1858"/>
      <c r="AI563" s="1859"/>
      <c r="AJ563" s="1859"/>
      <c r="AK563" s="1859"/>
      <c r="AL563" s="1859"/>
      <c r="AM563" s="1858"/>
      <c r="AN563" s="1858"/>
      <c r="AO563" s="1858"/>
      <c r="AP563" s="1858"/>
      <c r="AQ563" s="1859"/>
      <c r="AR563" s="1859"/>
      <c r="AS563" s="1859"/>
      <c r="AT563" s="1859"/>
    </row>
    <row r="564" spans="1:46" s="1775" customFormat="1" ht="12" customHeight="1" x14ac:dyDescent="0.2">
      <c r="A564" s="1770" t="s">
        <v>459</v>
      </c>
      <c r="B564" s="1770" t="s">
        <v>1708</v>
      </c>
      <c r="C564" s="541" t="s">
        <v>1709</v>
      </c>
      <c r="D564" s="1770" t="s">
        <v>1730</v>
      </c>
      <c r="E564" s="1952">
        <v>15000</v>
      </c>
      <c r="F564" s="1771" t="s">
        <v>3080</v>
      </c>
      <c r="G564" s="1770" t="s">
        <v>3081</v>
      </c>
      <c r="H564" s="1770"/>
      <c r="I564" s="1770"/>
      <c r="J564" s="1771"/>
      <c r="K564" s="1771">
        <v>0</v>
      </c>
      <c r="L564" s="1772">
        <v>8</v>
      </c>
      <c r="M564" s="1773">
        <f t="shared" si="16"/>
        <v>120000</v>
      </c>
      <c r="N564" s="1771">
        <v>0</v>
      </c>
      <c r="O564" s="1772">
        <v>0</v>
      </c>
      <c r="P564" s="1773">
        <f t="shared" si="17"/>
        <v>0</v>
      </c>
      <c r="Q564" s="1774"/>
      <c r="R564" s="1774"/>
      <c r="S564" s="1774"/>
      <c r="T564" s="1774"/>
      <c r="U564" s="1774"/>
      <c r="V564" s="1774"/>
      <c r="W564" s="1774"/>
      <c r="X564" s="1774"/>
      <c r="Y564" s="1774"/>
      <c r="Z564" s="1774"/>
      <c r="AA564" s="1774"/>
      <c r="AB564" s="1774"/>
      <c r="AC564" s="1774"/>
      <c r="AD564" s="1856"/>
      <c r="AE564" s="1857"/>
      <c r="AF564" s="1858"/>
      <c r="AG564" s="1858"/>
      <c r="AH564" s="1858"/>
      <c r="AI564" s="1859"/>
      <c r="AJ564" s="1859"/>
      <c r="AK564" s="1859"/>
      <c r="AL564" s="1859"/>
      <c r="AM564" s="1858"/>
      <c r="AN564" s="1858"/>
      <c r="AO564" s="1858"/>
      <c r="AP564" s="1858"/>
      <c r="AQ564" s="1859"/>
      <c r="AR564" s="1859"/>
      <c r="AS564" s="1859"/>
      <c r="AT564" s="1859"/>
    </row>
    <row r="565" spans="1:46" s="1775" customFormat="1" ht="12" customHeight="1" x14ac:dyDescent="0.2">
      <c r="A565" s="1770" t="s">
        <v>459</v>
      </c>
      <c r="B565" s="1770" t="s">
        <v>1708</v>
      </c>
      <c r="C565" s="541" t="s">
        <v>1709</v>
      </c>
      <c r="D565" s="1770" t="s">
        <v>3082</v>
      </c>
      <c r="E565" s="1952">
        <v>3000</v>
      </c>
      <c r="F565" s="1771" t="s">
        <v>3083</v>
      </c>
      <c r="G565" s="1770" t="s">
        <v>3084</v>
      </c>
      <c r="H565" s="1770"/>
      <c r="I565" s="1770"/>
      <c r="J565" s="1771"/>
      <c r="K565" s="1771">
        <v>4</v>
      </c>
      <c r="L565" s="1772">
        <v>11</v>
      </c>
      <c r="M565" s="1773">
        <f t="shared" si="16"/>
        <v>33000</v>
      </c>
      <c r="N565" s="1771">
        <v>2</v>
      </c>
      <c r="O565" s="1772">
        <v>6</v>
      </c>
      <c r="P565" s="1773">
        <f t="shared" si="17"/>
        <v>18000</v>
      </c>
      <c r="Q565" s="1774"/>
      <c r="R565" s="1774"/>
      <c r="S565" s="1774"/>
      <c r="T565" s="1774"/>
      <c r="U565" s="1774"/>
      <c r="V565" s="1774"/>
      <c r="W565" s="1774"/>
      <c r="X565" s="1774"/>
      <c r="Y565" s="1774"/>
      <c r="Z565" s="1774"/>
      <c r="AA565" s="1774"/>
      <c r="AB565" s="1774"/>
      <c r="AC565" s="1774"/>
      <c r="AD565" s="1856"/>
      <c r="AE565" s="1857"/>
      <c r="AF565" s="1858"/>
      <c r="AG565" s="1858"/>
      <c r="AH565" s="1858"/>
      <c r="AI565" s="1859"/>
      <c r="AJ565" s="1859"/>
      <c r="AK565" s="1859"/>
      <c r="AL565" s="1859"/>
      <c r="AM565" s="1858"/>
      <c r="AN565" s="1858"/>
      <c r="AO565" s="1858"/>
      <c r="AP565" s="1858"/>
      <c r="AQ565" s="1859"/>
      <c r="AR565" s="1859"/>
      <c r="AS565" s="1859"/>
      <c r="AT565" s="1859"/>
    </row>
    <row r="566" spans="1:46" s="1775" customFormat="1" ht="12" customHeight="1" x14ac:dyDescent="0.2">
      <c r="A566" s="1770" t="s">
        <v>459</v>
      </c>
      <c r="B566" s="1770" t="s">
        <v>1708</v>
      </c>
      <c r="C566" s="541" t="s">
        <v>1709</v>
      </c>
      <c r="D566" s="1770" t="s">
        <v>3085</v>
      </c>
      <c r="E566" s="1952">
        <v>6000</v>
      </c>
      <c r="F566" s="1771" t="s">
        <v>3086</v>
      </c>
      <c r="G566" s="1770" t="s">
        <v>3087</v>
      </c>
      <c r="H566" s="1770"/>
      <c r="I566" s="1770"/>
      <c r="J566" s="1771"/>
      <c r="K566" s="1771">
        <v>2</v>
      </c>
      <c r="L566" s="1772">
        <v>7</v>
      </c>
      <c r="M566" s="1773">
        <f t="shared" si="16"/>
        <v>42000</v>
      </c>
      <c r="N566" s="1771">
        <v>2</v>
      </c>
      <c r="O566" s="1772">
        <v>6</v>
      </c>
      <c r="P566" s="1773">
        <f t="shared" si="17"/>
        <v>36000</v>
      </c>
      <c r="Q566" s="1774"/>
      <c r="R566" s="1774"/>
      <c r="S566" s="1774"/>
      <c r="T566" s="1774"/>
      <c r="U566" s="1774"/>
      <c r="V566" s="1774"/>
      <c r="W566" s="1774"/>
      <c r="X566" s="1774"/>
      <c r="Y566" s="1774"/>
      <c r="Z566" s="1774"/>
      <c r="AA566" s="1774"/>
      <c r="AB566" s="1774"/>
      <c r="AC566" s="1774"/>
      <c r="AD566" s="1856"/>
      <c r="AE566" s="1857"/>
      <c r="AF566" s="1858"/>
      <c r="AG566" s="1858"/>
      <c r="AH566" s="1858"/>
      <c r="AI566" s="1859"/>
      <c r="AJ566" s="1859"/>
      <c r="AK566" s="1859"/>
      <c r="AL566" s="1859"/>
      <c r="AM566" s="1858"/>
      <c r="AN566" s="1858"/>
      <c r="AO566" s="1858"/>
      <c r="AP566" s="1858"/>
      <c r="AQ566" s="1859"/>
      <c r="AR566" s="1859"/>
      <c r="AS566" s="1859"/>
      <c r="AT566" s="1859"/>
    </row>
    <row r="567" spans="1:46" s="1775" customFormat="1" ht="12" customHeight="1" x14ac:dyDescent="0.2">
      <c r="A567" s="1770" t="s">
        <v>459</v>
      </c>
      <c r="B567" s="1770" t="s">
        <v>1708</v>
      </c>
      <c r="C567" s="541" t="s">
        <v>1709</v>
      </c>
      <c r="D567" s="1770" t="s">
        <v>2072</v>
      </c>
      <c r="E567" s="1952">
        <v>15600</v>
      </c>
      <c r="F567" s="1771" t="s">
        <v>3088</v>
      </c>
      <c r="G567" s="1770" t="s">
        <v>3089</v>
      </c>
      <c r="H567" s="1770"/>
      <c r="I567" s="1770"/>
      <c r="J567" s="1771"/>
      <c r="K567" s="1771">
        <v>0</v>
      </c>
      <c r="L567" s="1772">
        <v>5</v>
      </c>
      <c r="M567" s="1773">
        <f t="shared" si="16"/>
        <v>78000</v>
      </c>
      <c r="N567" s="1771">
        <v>0</v>
      </c>
      <c r="O567" s="1772">
        <v>0</v>
      </c>
      <c r="P567" s="1773">
        <f t="shared" si="17"/>
        <v>0</v>
      </c>
      <c r="Q567" s="1774"/>
      <c r="R567" s="1774"/>
      <c r="S567" s="1774"/>
      <c r="T567" s="1774"/>
      <c r="U567" s="1774"/>
      <c r="V567" s="1774"/>
      <c r="W567" s="1774"/>
      <c r="X567" s="1774"/>
      <c r="Y567" s="1774"/>
      <c r="Z567" s="1774"/>
      <c r="AA567" s="1774"/>
      <c r="AB567" s="1774"/>
      <c r="AC567" s="1774"/>
      <c r="AD567" s="1856"/>
      <c r="AE567" s="1857"/>
      <c r="AF567" s="1858"/>
      <c r="AG567" s="1858"/>
      <c r="AH567" s="1858"/>
      <c r="AI567" s="1859"/>
      <c r="AJ567" s="1859"/>
      <c r="AK567" s="1859"/>
      <c r="AL567" s="1859"/>
      <c r="AM567" s="1858"/>
      <c r="AN567" s="1858"/>
      <c r="AO567" s="1858"/>
      <c r="AP567" s="1858"/>
      <c r="AQ567" s="1859"/>
      <c r="AR567" s="1859"/>
      <c r="AS567" s="1859"/>
      <c r="AT567" s="1859"/>
    </row>
    <row r="568" spans="1:46" s="1775" customFormat="1" ht="12" customHeight="1" x14ac:dyDescent="0.2">
      <c r="A568" s="1770" t="s">
        <v>459</v>
      </c>
      <c r="B568" s="1770" t="s">
        <v>1708</v>
      </c>
      <c r="C568" s="541" t="s">
        <v>1709</v>
      </c>
      <c r="D568" s="1770" t="s">
        <v>3090</v>
      </c>
      <c r="E568" s="1952">
        <v>12000</v>
      </c>
      <c r="F568" s="1771" t="s">
        <v>3091</v>
      </c>
      <c r="G568" s="1770" t="s">
        <v>3092</v>
      </c>
      <c r="H568" s="1770"/>
      <c r="I568" s="1770"/>
      <c r="J568" s="1771"/>
      <c r="K568" s="1771">
        <v>2</v>
      </c>
      <c r="L568" s="1772">
        <v>7</v>
      </c>
      <c r="M568" s="1773">
        <f t="shared" si="16"/>
        <v>84000</v>
      </c>
      <c r="N568" s="1771">
        <v>2</v>
      </c>
      <c r="O568" s="1772">
        <v>6</v>
      </c>
      <c r="P568" s="1773">
        <f t="shared" si="17"/>
        <v>72000</v>
      </c>
      <c r="Q568" s="1774"/>
      <c r="R568" s="1774"/>
      <c r="S568" s="1774"/>
      <c r="T568" s="1774"/>
      <c r="U568" s="1774"/>
      <c r="V568" s="1774"/>
      <c r="W568" s="1774"/>
      <c r="X568" s="1774"/>
      <c r="Y568" s="1774"/>
      <c r="Z568" s="1774"/>
      <c r="AA568" s="1774"/>
      <c r="AB568" s="1774"/>
      <c r="AC568" s="1774"/>
      <c r="AD568" s="1856"/>
      <c r="AE568" s="1857"/>
      <c r="AF568" s="1858"/>
      <c r="AG568" s="1858"/>
      <c r="AH568" s="1858"/>
      <c r="AI568" s="1859"/>
      <c r="AJ568" s="1859"/>
      <c r="AK568" s="1859"/>
      <c r="AL568" s="1859"/>
      <c r="AM568" s="1858"/>
      <c r="AN568" s="1858"/>
      <c r="AO568" s="1858"/>
      <c r="AP568" s="1858"/>
      <c r="AQ568" s="1859"/>
      <c r="AR568" s="1859"/>
      <c r="AS568" s="1859"/>
      <c r="AT568" s="1859"/>
    </row>
    <row r="569" spans="1:46" s="1775" customFormat="1" ht="12" customHeight="1" x14ac:dyDescent="0.2">
      <c r="A569" s="1770" t="s">
        <v>459</v>
      </c>
      <c r="B569" s="1770" t="s">
        <v>1708</v>
      </c>
      <c r="C569" s="541" t="s">
        <v>1709</v>
      </c>
      <c r="D569" s="1770" t="s">
        <v>1757</v>
      </c>
      <c r="E569" s="1952">
        <v>3700</v>
      </c>
      <c r="F569" s="1771" t="s">
        <v>3091</v>
      </c>
      <c r="G569" s="1770" t="s">
        <v>3092</v>
      </c>
      <c r="H569" s="1770"/>
      <c r="I569" s="1770"/>
      <c r="J569" s="1771"/>
      <c r="K569" s="1771">
        <v>2</v>
      </c>
      <c r="L569" s="1772">
        <v>6</v>
      </c>
      <c r="M569" s="1773">
        <f t="shared" si="16"/>
        <v>22200</v>
      </c>
      <c r="N569" s="1771">
        <v>0</v>
      </c>
      <c r="O569" s="1772">
        <v>0</v>
      </c>
      <c r="P569" s="1773">
        <f t="shared" si="17"/>
        <v>0</v>
      </c>
      <c r="Q569" s="1774"/>
      <c r="R569" s="1774"/>
      <c r="S569" s="1774"/>
      <c r="T569" s="1774"/>
      <c r="U569" s="1774"/>
      <c r="V569" s="1774"/>
      <c r="W569" s="1774"/>
      <c r="X569" s="1774"/>
      <c r="Y569" s="1774"/>
      <c r="Z569" s="1774"/>
      <c r="AA569" s="1774"/>
      <c r="AB569" s="1774"/>
      <c r="AC569" s="1774"/>
      <c r="AD569" s="1856"/>
      <c r="AE569" s="1857"/>
      <c r="AF569" s="1858"/>
      <c r="AG569" s="1858"/>
      <c r="AH569" s="1858"/>
      <c r="AI569" s="1859"/>
      <c r="AJ569" s="1859"/>
      <c r="AK569" s="1859"/>
      <c r="AL569" s="1859"/>
      <c r="AM569" s="1858"/>
      <c r="AN569" s="1858"/>
      <c r="AO569" s="1858"/>
      <c r="AP569" s="1858"/>
      <c r="AQ569" s="1859"/>
      <c r="AR569" s="1859"/>
      <c r="AS569" s="1859"/>
      <c r="AT569" s="1859"/>
    </row>
    <row r="570" spans="1:46" s="1775" customFormat="1" ht="12" customHeight="1" x14ac:dyDescent="0.2">
      <c r="A570" s="1770" t="s">
        <v>459</v>
      </c>
      <c r="B570" s="1770" t="s">
        <v>1708</v>
      </c>
      <c r="C570" s="541" t="s">
        <v>1709</v>
      </c>
      <c r="D570" s="1770" t="s">
        <v>3093</v>
      </c>
      <c r="E570" s="1952">
        <v>9000</v>
      </c>
      <c r="F570" s="1771" t="s">
        <v>3094</v>
      </c>
      <c r="G570" s="1770" t="s">
        <v>3095</v>
      </c>
      <c r="H570" s="1770"/>
      <c r="I570" s="1770"/>
      <c r="J570" s="1771"/>
      <c r="K570" s="1771">
        <v>3</v>
      </c>
      <c r="L570" s="1772">
        <v>12</v>
      </c>
      <c r="M570" s="1773">
        <f t="shared" si="16"/>
        <v>108000</v>
      </c>
      <c r="N570" s="1771">
        <v>0</v>
      </c>
      <c r="O570" s="1772">
        <v>0</v>
      </c>
      <c r="P570" s="1773">
        <f t="shared" si="17"/>
        <v>0</v>
      </c>
      <c r="Q570" s="1774"/>
      <c r="R570" s="1774"/>
      <c r="S570" s="1774"/>
      <c r="T570" s="1774"/>
      <c r="U570" s="1774"/>
      <c r="V570" s="1774"/>
      <c r="W570" s="1774"/>
      <c r="X570" s="1774"/>
      <c r="Y570" s="1774"/>
      <c r="Z570" s="1774"/>
      <c r="AA570" s="1774"/>
      <c r="AB570" s="1774"/>
      <c r="AC570" s="1774"/>
      <c r="AD570" s="1856"/>
      <c r="AE570" s="1857"/>
      <c r="AF570" s="1858"/>
      <c r="AG570" s="1858"/>
      <c r="AH570" s="1858"/>
      <c r="AI570" s="1859"/>
      <c r="AJ570" s="1859"/>
      <c r="AK570" s="1859"/>
      <c r="AL570" s="1859"/>
      <c r="AM570" s="1858"/>
      <c r="AN570" s="1858"/>
      <c r="AO570" s="1858"/>
      <c r="AP570" s="1858"/>
      <c r="AQ570" s="1859"/>
      <c r="AR570" s="1859"/>
      <c r="AS570" s="1859"/>
      <c r="AT570" s="1859"/>
    </row>
    <row r="571" spans="1:46" s="1775" customFormat="1" ht="12" customHeight="1" x14ac:dyDescent="0.2">
      <c r="A571" s="1770" t="s">
        <v>459</v>
      </c>
      <c r="B571" s="1770" t="s">
        <v>1708</v>
      </c>
      <c r="C571" s="541" t="s">
        <v>1709</v>
      </c>
      <c r="D571" s="1770" t="s">
        <v>1774</v>
      </c>
      <c r="E571" s="1952">
        <v>15000</v>
      </c>
      <c r="F571" s="1771" t="s">
        <v>3096</v>
      </c>
      <c r="G571" s="1770" t="s">
        <v>3097</v>
      </c>
      <c r="H571" s="1770" t="s">
        <v>1807</v>
      </c>
      <c r="I571" s="1770" t="s">
        <v>1723</v>
      </c>
      <c r="J571" s="1771" t="s">
        <v>1715</v>
      </c>
      <c r="K571" s="1771">
        <v>0</v>
      </c>
      <c r="L571" s="1772">
        <v>12</v>
      </c>
      <c r="M571" s="1773">
        <f t="shared" si="16"/>
        <v>180000</v>
      </c>
      <c r="N571" s="1771">
        <v>0</v>
      </c>
      <c r="O571" s="1772">
        <v>0</v>
      </c>
      <c r="P571" s="1773">
        <f t="shared" si="17"/>
        <v>0</v>
      </c>
      <c r="Q571" s="1774"/>
      <c r="R571" s="1774"/>
      <c r="S571" s="1774"/>
      <c r="T571" s="1774"/>
      <c r="U571" s="1774"/>
      <c r="V571" s="1774"/>
      <c r="W571" s="1774"/>
      <c r="X571" s="1774"/>
      <c r="Y571" s="1774"/>
      <c r="Z571" s="1774"/>
      <c r="AA571" s="1774"/>
      <c r="AB571" s="1774"/>
      <c r="AC571" s="1774"/>
      <c r="AD571" s="1856"/>
      <c r="AE571" s="1857"/>
      <c r="AF571" s="1858"/>
      <c r="AG571" s="1858"/>
      <c r="AH571" s="1858"/>
      <c r="AI571" s="1859"/>
      <c r="AJ571" s="1859"/>
      <c r="AK571" s="1859"/>
      <c r="AL571" s="1859"/>
      <c r="AM571" s="1858"/>
      <c r="AN571" s="1858"/>
      <c r="AO571" s="1858"/>
      <c r="AP571" s="1858"/>
      <c r="AQ571" s="1859"/>
      <c r="AR571" s="1859"/>
      <c r="AS571" s="1859"/>
      <c r="AT571" s="1859"/>
    </row>
    <row r="572" spans="1:46" s="1775" customFormat="1" ht="12" customHeight="1" x14ac:dyDescent="0.2">
      <c r="A572" s="1770" t="s">
        <v>459</v>
      </c>
      <c r="B572" s="1770" t="s">
        <v>1708</v>
      </c>
      <c r="C572" s="541" t="s">
        <v>1709</v>
      </c>
      <c r="D572" s="1770" t="s">
        <v>3098</v>
      </c>
      <c r="E572" s="1952">
        <v>9000</v>
      </c>
      <c r="F572" s="1771" t="s">
        <v>3096</v>
      </c>
      <c r="G572" s="1770" t="s">
        <v>3097</v>
      </c>
      <c r="H572" s="1770" t="s">
        <v>1807</v>
      </c>
      <c r="I572" s="1770" t="s">
        <v>1723</v>
      </c>
      <c r="J572" s="1771" t="s">
        <v>1715</v>
      </c>
      <c r="K572" s="1771">
        <v>1</v>
      </c>
      <c r="L572" s="1772">
        <v>1</v>
      </c>
      <c r="M572" s="1773">
        <f t="shared" si="16"/>
        <v>9000</v>
      </c>
      <c r="N572" s="1771">
        <v>0</v>
      </c>
      <c r="O572" s="1772">
        <v>0</v>
      </c>
      <c r="P572" s="1773">
        <f t="shared" si="17"/>
        <v>0</v>
      </c>
      <c r="Q572" s="1774"/>
      <c r="R572" s="1774"/>
      <c r="S572" s="1774"/>
      <c r="T572" s="1774"/>
      <c r="U572" s="1774"/>
      <c r="V572" s="1774"/>
      <c r="W572" s="1774"/>
      <c r="X572" s="1774"/>
      <c r="Y572" s="1774"/>
      <c r="Z572" s="1774"/>
      <c r="AA572" s="1774"/>
      <c r="AB572" s="1774"/>
      <c r="AC572" s="1774"/>
      <c r="AD572" s="1856"/>
      <c r="AE572" s="1857"/>
      <c r="AF572" s="1858"/>
      <c r="AG572" s="1858"/>
      <c r="AH572" s="1858"/>
      <c r="AI572" s="1859"/>
      <c r="AJ572" s="1859"/>
      <c r="AK572" s="1859"/>
      <c r="AL572" s="1859"/>
      <c r="AM572" s="1858"/>
      <c r="AN572" s="1858"/>
      <c r="AO572" s="1858"/>
      <c r="AP572" s="1858"/>
      <c r="AQ572" s="1859"/>
      <c r="AR572" s="1859"/>
      <c r="AS572" s="1859"/>
      <c r="AT572" s="1859"/>
    </row>
    <row r="573" spans="1:46" s="1775" customFormat="1" ht="12" customHeight="1" x14ac:dyDescent="0.2">
      <c r="A573" s="1770" t="s">
        <v>459</v>
      </c>
      <c r="B573" s="1770" t="s">
        <v>1708</v>
      </c>
      <c r="C573" s="541" t="s">
        <v>1709</v>
      </c>
      <c r="D573" s="1770" t="s">
        <v>3099</v>
      </c>
      <c r="E573" s="1952">
        <v>10000</v>
      </c>
      <c r="F573" s="1771" t="s">
        <v>3100</v>
      </c>
      <c r="G573" s="1770" t="s">
        <v>3101</v>
      </c>
      <c r="H573" s="1770" t="s">
        <v>1713</v>
      </c>
      <c r="I573" s="1770" t="s">
        <v>1714</v>
      </c>
      <c r="J573" s="1771" t="s">
        <v>1715</v>
      </c>
      <c r="K573" s="1771">
        <v>1</v>
      </c>
      <c r="L573" s="1772">
        <v>3</v>
      </c>
      <c r="M573" s="1773">
        <f t="shared" si="16"/>
        <v>30000</v>
      </c>
      <c r="N573" s="1771">
        <v>2</v>
      </c>
      <c r="O573" s="1772">
        <v>6</v>
      </c>
      <c r="P573" s="1773">
        <f t="shared" si="17"/>
        <v>60000</v>
      </c>
      <c r="Q573" s="1774"/>
      <c r="R573" s="1774"/>
      <c r="S573" s="1774"/>
      <c r="T573" s="1774"/>
      <c r="U573" s="1774"/>
      <c r="V573" s="1774"/>
      <c r="W573" s="1774"/>
      <c r="X573" s="1774"/>
      <c r="Y573" s="1774"/>
      <c r="Z573" s="1774"/>
      <c r="AA573" s="1774"/>
      <c r="AB573" s="1774"/>
      <c r="AC573" s="1774"/>
      <c r="AD573" s="1856"/>
      <c r="AE573" s="1857"/>
      <c r="AF573" s="1858"/>
      <c r="AG573" s="1858"/>
      <c r="AH573" s="1858"/>
      <c r="AI573" s="1859"/>
      <c r="AJ573" s="1859"/>
      <c r="AK573" s="1859"/>
      <c r="AL573" s="1859"/>
      <c r="AM573" s="1858"/>
      <c r="AN573" s="1858"/>
      <c r="AO573" s="1858"/>
      <c r="AP573" s="1858"/>
      <c r="AQ573" s="1859"/>
      <c r="AR573" s="1859"/>
      <c r="AS573" s="1859"/>
      <c r="AT573" s="1859"/>
    </row>
    <row r="574" spans="1:46" s="1775" customFormat="1" ht="12" customHeight="1" x14ac:dyDescent="0.2">
      <c r="A574" s="1770" t="s">
        <v>459</v>
      </c>
      <c r="B574" s="1770" t="s">
        <v>1708</v>
      </c>
      <c r="C574" s="541" t="s">
        <v>1709</v>
      </c>
      <c r="D574" s="1770" t="s">
        <v>3102</v>
      </c>
      <c r="E574" s="1952">
        <v>2500</v>
      </c>
      <c r="F574" s="1771" t="s">
        <v>3103</v>
      </c>
      <c r="G574" s="1770" t="s">
        <v>3104</v>
      </c>
      <c r="H574" s="1770"/>
      <c r="I574" s="1770"/>
      <c r="J574" s="1771"/>
      <c r="K574" s="1771">
        <v>0</v>
      </c>
      <c r="L574" s="1772">
        <v>0</v>
      </c>
      <c r="M574" s="1773">
        <f t="shared" si="16"/>
        <v>0</v>
      </c>
      <c r="N574" s="1771">
        <v>2</v>
      </c>
      <c r="O574" s="1772">
        <v>6</v>
      </c>
      <c r="P574" s="1773">
        <f t="shared" si="17"/>
        <v>15000</v>
      </c>
      <c r="Q574" s="1774"/>
      <c r="R574" s="1774"/>
      <c r="S574" s="1774"/>
      <c r="T574" s="1774"/>
      <c r="U574" s="1774"/>
      <c r="V574" s="1774"/>
      <c r="W574" s="1774"/>
      <c r="X574" s="1774"/>
      <c r="Y574" s="1774"/>
      <c r="Z574" s="1774"/>
      <c r="AA574" s="1774"/>
      <c r="AB574" s="1774"/>
      <c r="AC574" s="1774"/>
      <c r="AD574" s="1856"/>
      <c r="AE574" s="1857"/>
      <c r="AF574" s="1858"/>
      <c r="AG574" s="1858"/>
      <c r="AH574" s="1858"/>
      <c r="AI574" s="1859"/>
      <c r="AJ574" s="1859"/>
      <c r="AK574" s="1859"/>
      <c r="AL574" s="1859"/>
      <c r="AM574" s="1858"/>
      <c r="AN574" s="1858"/>
      <c r="AO574" s="1858"/>
      <c r="AP574" s="1858"/>
      <c r="AQ574" s="1859"/>
      <c r="AR574" s="1859"/>
      <c r="AS574" s="1859"/>
      <c r="AT574" s="1859"/>
    </row>
    <row r="575" spans="1:46" s="1775" customFormat="1" ht="12" customHeight="1" x14ac:dyDescent="0.2">
      <c r="A575" s="1770" t="s">
        <v>459</v>
      </c>
      <c r="B575" s="1770" t="s">
        <v>1708</v>
      </c>
      <c r="C575" s="541" t="s">
        <v>1709</v>
      </c>
      <c r="D575" s="1770" t="s">
        <v>2673</v>
      </c>
      <c r="E575" s="1952">
        <v>7000</v>
      </c>
      <c r="F575" s="1771" t="s">
        <v>3105</v>
      </c>
      <c r="G575" s="1770" t="s">
        <v>3106</v>
      </c>
      <c r="H575" s="1770"/>
      <c r="I575" s="1770"/>
      <c r="J575" s="1771"/>
      <c r="K575" s="1771">
        <v>0</v>
      </c>
      <c r="L575" s="1772">
        <v>0</v>
      </c>
      <c r="M575" s="1773">
        <f t="shared" si="16"/>
        <v>0</v>
      </c>
      <c r="N575" s="1771">
        <v>2</v>
      </c>
      <c r="O575" s="1772">
        <v>5</v>
      </c>
      <c r="P575" s="1773">
        <f t="shared" si="17"/>
        <v>35000</v>
      </c>
      <c r="Q575" s="1774"/>
      <c r="R575" s="1774"/>
      <c r="S575" s="1774"/>
      <c r="T575" s="1774"/>
      <c r="U575" s="1774"/>
      <c r="V575" s="1774"/>
      <c r="W575" s="1774"/>
      <c r="X575" s="1774"/>
      <c r="Y575" s="1774"/>
      <c r="Z575" s="1774"/>
      <c r="AA575" s="1774"/>
      <c r="AB575" s="1774"/>
      <c r="AC575" s="1774"/>
      <c r="AD575" s="1856"/>
      <c r="AE575" s="1857"/>
      <c r="AF575" s="1858"/>
      <c r="AG575" s="1858"/>
      <c r="AH575" s="1858"/>
      <c r="AI575" s="1859"/>
      <c r="AJ575" s="1859"/>
      <c r="AK575" s="1859"/>
      <c r="AL575" s="1859"/>
      <c r="AM575" s="1858"/>
      <c r="AN575" s="1858"/>
      <c r="AO575" s="1858"/>
      <c r="AP575" s="1858"/>
      <c r="AQ575" s="1859"/>
      <c r="AR575" s="1859"/>
      <c r="AS575" s="1859"/>
      <c r="AT575" s="1859"/>
    </row>
    <row r="576" spans="1:46" s="1775" customFormat="1" ht="12" customHeight="1" x14ac:dyDescent="0.2">
      <c r="A576" s="1770" t="s">
        <v>459</v>
      </c>
      <c r="B576" s="1770" t="s">
        <v>1708</v>
      </c>
      <c r="C576" s="541" t="s">
        <v>1709</v>
      </c>
      <c r="D576" s="1770" t="s">
        <v>3107</v>
      </c>
      <c r="E576" s="1952">
        <v>4000</v>
      </c>
      <c r="F576" s="1771" t="s">
        <v>3108</v>
      </c>
      <c r="G576" s="1770" t="s">
        <v>3109</v>
      </c>
      <c r="H576" s="1770"/>
      <c r="I576" s="1770"/>
      <c r="J576" s="1771"/>
      <c r="K576" s="1771">
        <v>2</v>
      </c>
      <c r="L576" s="1772">
        <v>4</v>
      </c>
      <c r="M576" s="1773">
        <f t="shared" si="16"/>
        <v>16000</v>
      </c>
      <c r="N576" s="1771">
        <v>0</v>
      </c>
      <c r="O576" s="1772">
        <v>0</v>
      </c>
      <c r="P576" s="1773">
        <f t="shared" si="17"/>
        <v>0</v>
      </c>
      <c r="Q576" s="1774"/>
      <c r="R576" s="1774"/>
      <c r="S576" s="1774"/>
      <c r="T576" s="1774"/>
      <c r="U576" s="1774"/>
      <c r="V576" s="1774"/>
      <c r="W576" s="1774"/>
      <c r="X576" s="1774"/>
      <c r="Y576" s="1774"/>
      <c r="Z576" s="1774"/>
      <c r="AA576" s="1774"/>
      <c r="AB576" s="1774"/>
      <c r="AC576" s="1774"/>
      <c r="AD576" s="1856"/>
      <c r="AE576" s="1857"/>
      <c r="AF576" s="1858"/>
      <c r="AG576" s="1858"/>
      <c r="AH576" s="1858"/>
      <c r="AI576" s="1859"/>
      <c r="AJ576" s="1859"/>
      <c r="AK576" s="1859"/>
      <c r="AL576" s="1859"/>
      <c r="AM576" s="1858"/>
      <c r="AN576" s="1858"/>
      <c r="AO576" s="1858"/>
      <c r="AP576" s="1858"/>
      <c r="AQ576" s="1859"/>
      <c r="AR576" s="1859"/>
      <c r="AS576" s="1859"/>
      <c r="AT576" s="1859"/>
    </row>
    <row r="577" spans="1:46" s="1775" customFormat="1" ht="12" customHeight="1" x14ac:dyDescent="0.2">
      <c r="A577" s="1770" t="s">
        <v>459</v>
      </c>
      <c r="B577" s="1770" t="s">
        <v>1708</v>
      </c>
      <c r="C577" s="541" t="s">
        <v>1709</v>
      </c>
      <c r="D577" s="1770" t="s">
        <v>3110</v>
      </c>
      <c r="E577" s="1952">
        <v>5500</v>
      </c>
      <c r="F577" s="1771" t="s">
        <v>3111</v>
      </c>
      <c r="G577" s="1770" t="s">
        <v>3112</v>
      </c>
      <c r="H577" s="1770"/>
      <c r="I577" s="1770"/>
      <c r="J577" s="1771"/>
      <c r="K577" s="1771">
        <v>1</v>
      </c>
      <c r="L577" s="1772">
        <v>1</v>
      </c>
      <c r="M577" s="1773">
        <f t="shared" si="16"/>
        <v>5500</v>
      </c>
      <c r="N577" s="1771">
        <v>0</v>
      </c>
      <c r="O577" s="1772">
        <v>0</v>
      </c>
      <c r="P577" s="1773">
        <f t="shared" si="17"/>
        <v>0</v>
      </c>
      <c r="Q577" s="1774"/>
      <c r="R577" s="1774"/>
      <c r="S577" s="1774"/>
      <c r="T577" s="1774"/>
      <c r="U577" s="1774"/>
      <c r="V577" s="1774"/>
      <c r="W577" s="1774"/>
      <c r="X577" s="1774"/>
      <c r="Y577" s="1774"/>
      <c r="Z577" s="1774"/>
      <c r="AA577" s="1774"/>
      <c r="AB577" s="1774"/>
      <c r="AC577" s="1774"/>
      <c r="AD577" s="1856"/>
      <c r="AE577" s="1857"/>
      <c r="AF577" s="1858"/>
      <c r="AG577" s="1858"/>
      <c r="AH577" s="1858"/>
      <c r="AI577" s="1859"/>
      <c r="AJ577" s="1859"/>
      <c r="AK577" s="1859"/>
      <c r="AL577" s="1859"/>
      <c r="AM577" s="1858"/>
      <c r="AN577" s="1858"/>
      <c r="AO577" s="1858"/>
      <c r="AP577" s="1858"/>
      <c r="AQ577" s="1859"/>
      <c r="AR577" s="1859"/>
      <c r="AS577" s="1859"/>
      <c r="AT577" s="1859"/>
    </row>
    <row r="578" spans="1:46" s="1775" customFormat="1" ht="12" customHeight="1" x14ac:dyDescent="0.2">
      <c r="A578" s="1770" t="s">
        <v>459</v>
      </c>
      <c r="B578" s="1770" t="s">
        <v>1708</v>
      </c>
      <c r="C578" s="541" t="s">
        <v>1709</v>
      </c>
      <c r="D578" s="1770" t="s">
        <v>1863</v>
      </c>
      <c r="E578" s="1952">
        <v>2500</v>
      </c>
      <c r="F578" s="1771" t="s">
        <v>3113</v>
      </c>
      <c r="G578" s="1770" t="s">
        <v>3114</v>
      </c>
      <c r="H578" s="1770" t="s">
        <v>1800</v>
      </c>
      <c r="I578" s="1770" t="s">
        <v>1795</v>
      </c>
      <c r="J578" s="1771" t="s">
        <v>1715</v>
      </c>
      <c r="K578" s="1771">
        <v>4</v>
      </c>
      <c r="L578" s="1772">
        <v>12</v>
      </c>
      <c r="M578" s="1773">
        <f t="shared" si="16"/>
        <v>30000</v>
      </c>
      <c r="N578" s="1771">
        <v>3</v>
      </c>
      <c r="O578" s="1772">
        <v>6</v>
      </c>
      <c r="P578" s="1773">
        <f t="shared" si="17"/>
        <v>15000</v>
      </c>
      <c r="Q578" s="1774"/>
      <c r="R578" s="1774"/>
      <c r="S578" s="1774"/>
      <c r="T578" s="1774"/>
      <c r="U578" s="1774"/>
      <c r="V578" s="1774"/>
      <c r="W578" s="1774"/>
      <c r="X578" s="1774"/>
      <c r="Y578" s="1774"/>
      <c r="Z578" s="1774"/>
      <c r="AA578" s="1774"/>
      <c r="AB578" s="1774"/>
      <c r="AC578" s="1774"/>
      <c r="AD578" s="1856"/>
      <c r="AE578" s="1857"/>
      <c r="AF578" s="1858"/>
      <c r="AG578" s="1858"/>
      <c r="AH578" s="1858"/>
      <c r="AI578" s="1859"/>
      <c r="AJ578" s="1859"/>
      <c r="AK578" s="1859"/>
      <c r="AL578" s="1859"/>
      <c r="AM578" s="1858"/>
      <c r="AN578" s="1858"/>
      <c r="AO578" s="1858"/>
      <c r="AP578" s="1858"/>
      <c r="AQ578" s="1859"/>
      <c r="AR578" s="1859"/>
      <c r="AS578" s="1859"/>
      <c r="AT578" s="1859"/>
    </row>
    <row r="579" spans="1:46" s="1775" customFormat="1" ht="12" customHeight="1" x14ac:dyDescent="0.2">
      <c r="A579" s="1770" t="s">
        <v>459</v>
      </c>
      <c r="B579" s="1770" t="s">
        <v>1708</v>
      </c>
      <c r="C579" s="541" t="s">
        <v>1709</v>
      </c>
      <c r="D579" s="1770" t="s">
        <v>1923</v>
      </c>
      <c r="E579" s="1952">
        <v>3500</v>
      </c>
      <c r="F579" s="1771" t="s">
        <v>3115</v>
      </c>
      <c r="G579" s="1770" t="s">
        <v>3116</v>
      </c>
      <c r="H579" s="1770" t="s">
        <v>1919</v>
      </c>
      <c r="I579" s="1770" t="s">
        <v>1795</v>
      </c>
      <c r="J579" s="1771" t="s">
        <v>1715</v>
      </c>
      <c r="K579" s="1771">
        <v>4</v>
      </c>
      <c r="L579" s="1772">
        <v>12</v>
      </c>
      <c r="M579" s="1773">
        <f t="shared" si="16"/>
        <v>42000</v>
      </c>
      <c r="N579" s="1771">
        <v>2</v>
      </c>
      <c r="O579" s="1772">
        <v>6</v>
      </c>
      <c r="P579" s="1773">
        <f t="shared" si="17"/>
        <v>21000</v>
      </c>
      <c r="Q579" s="1774"/>
      <c r="R579" s="1774"/>
      <c r="S579" s="1774"/>
      <c r="T579" s="1774"/>
      <c r="U579" s="1774"/>
      <c r="V579" s="1774"/>
      <c r="W579" s="1774"/>
      <c r="X579" s="1774"/>
      <c r="Y579" s="1774"/>
      <c r="Z579" s="1774"/>
      <c r="AA579" s="1774"/>
      <c r="AB579" s="1774"/>
      <c r="AC579" s="1774"/>
      <c r="AD579" s="1856"/>
      <c r="AE579" s="1857"/>
      <c r="AF579" s="1858"/>
      <c r="AG579" s="1858"/>
      <c r="AH579" s="1858"/>
      <c r="AI579" s="1859"/>
      <c r="AJ579" s="1859"/>
      <c r="AK579" s="1859"/>
      <c r="AL579" s="1859"/>
      <c r="AM579" s="1858"/>
      <c r="AN579" s="1858"/>
      <c r="AO579" s="1858"/>
      <c r="AP579" s="1858"/>
      <c r="AQ579" s="1859"/>
      <c r="AR579" s="1859"/>
      <c r="AS579" s="1859"/>
      <c r="AT579" s="1859"/>
    </row>
    <row r="580" spans="1:46" s="1775" customFormat="1" ht="12" customHeight="1" x14ac:dyDescent="0.2">
      <c r="A580" s="1770" t="s">
        <v>459</v>
      </c>
      <c r="B580" s="1770" t="s">
        <v>1708</v>
      </c>
      <c r="C580" s="541" t="s">
        <v>1709</v>
      </c>
      <c r="D580" s="1770" t="s">
        <v>1923</v>
      </c>
      <c r="E580" s="1952">
        <v>4000</v>
      </c>
      <c r="F580" s="1771" t="s">
        <v>3117</v>
      </c>
      <c r="G580" s="1770" t="s">
        <v>3118</v>
      </c>
      <c r="H580" s="1770" t="s">
        <v>1919</v>
      </c>
      <c r="I580" s="1770" t="s">
        <v>1795</v>
      </c>
      <c r="J580" s="1771" t="s">
        <v>1715</v>
      </c>
      <c r="K580" s="1771">
        <v>5</v>
      </c>
      <c r="L580" s="1772">
        <v>12</v>
      </c>
      <c r="M580" s="1773">
        <f t="shared" si="16"/>
        <v>48000</v>
      </c>
      <c r="N580" s="1771">
        <v>3</v>
      </c>
      <c r="O580" s="1772">
        <v>6</v>
      </c>
      <c r="P580" s="1773">
        <f t="shared" si="17"/>
        <v>24000</v>
      </c>
      <c r="Q580" s="1774"/>
      <c r="R580" s="1774"/>
      <c r="S580" s="1774"/>
      <c r="T580" s="1774"/>
      <c r="U580" s="1774"/>
      <c r="V580" s="1774"/>
      <c r="W580" s="1774"/>
      <c r="X580" s="1774"/>
      <c r="Y580" s="1774"/>
      <c r="Z580" s="1774"/>
      <c r="AA580" s="1774"/>
      <c r="AB580" s="1774"/>
      <c r="AC580" s="1774"/>
      <c r="AD580" s="1856"/>
      <c r="AE580" s="1857"/>
      <c r="AF580" s="1858"/>
      <c r="AG580" s="1858"/>
      <c r="AH580" s="1858"/>
      <c r="AI580" s="1859"/>
      <c r="AJ580" s="1859"/>
      <c r="AK580" s="1859"/>
      <c r="AL580" s="1859"/>
      <c r="AM580" s="1858"/>
      <c r="AN580" s="1858"/>
      <c r="AO580" s="1858"/>
      <c r="AP580" s="1858"/>
      <c r="AQ580" s="1859"/>
      <c r="AR580" s="1859"/>
      <c r="AS580" s="1859"/>
      <c r="AT580" s="1859"/>
    </row>
    <row r="581" spans="1:46" s="1775" customFormat="1" ht="12" customHeight="1" x14ac:dyDescent="0.2">
      <c r="A581" s="1770" t="s">
        <v>459</v>
      </c>
      <c r="B581" s="1770" t="s">
        <v>1708</v>
      </c>
      <c r="C581" s="541" t="s">
        <v>1709</v>
      </c>
      <c r="D581" s="1770" t="s">
        <v>3119</v>
      </c>
      <c r="E581" s="1952">
        <v>9000</v>
      </c>
      <c r="F581" s="1771" t="s">
        <v>3120</v>
      </c>
      <c r="G581" s="1770" t="s">
        <v>3121</v>
      </c>
      <c r="H581" s="1770" t="s">
        <v>1713</v>
      </c>
      <c r="I581" s="1770" t="s">
        <v>1714</v>
      </c>
      <c r="J581" s="1771" t="s">
        <v>1715</v>
      </c>
      <c r="K581" s="1771">
        <v>2</v>
      </c>
      <c r="L581" s="1772">
        <v>4</v>
      </c>
      <c r="M581" s="1773">
        <f t="shared" si="16"/>
        <v>36000</v>
      </c>
      <c r="N581" s="1771">
        <v>3</v>
      </c>
      <c r="O581" s="1772">
        <v>6</v>
      </c>
      <c r="P581" s="1773">
        <f t="shared" si="17"/>
        <v>54000</v>
      </c>
      <c r="Q581" s="1774"/>
      <c r="R581" s="1774"/>
      <c r="S581" s="1774"/>
      <c r="T581" s="1774"/>
      <c r="U581" s="1774"/>
      <c r="V581" s="1774"/>
      <c r="W581" s="1774"/>
      <c r="X581" s="1774"/>
      <c r="Y581" s="1774"/>
      <c r="Z581" s="1774"/>
      <c r="AA581" s="1774"/>
      <c r="AB581" s="1774"/>
      <c r="AC581" s="1774"/>
      <c r="AD581" s="1856"/>
      <c r="AE581" s="1857"/>
      <c r="AF581" s="1858"/>
      <c r="AG581" s="1858"/>
      <c r="AH581" s="1858"/>
      <c r="AI581" s="1859"/>
      <c r="AJ581" s="1859"/>
      <c r="AK581" s="1859"/>
      <c r="AL581" s="1859"/>
      <c r="AM581" s="1858"/>
      <c r="AN581" s="1858"/>
      <c r="AO581" s="1858"/>
      <c r="AP581" s="1858"/>
      <c r="AQ581" s="1859"/>
      <c r="AR581" s="1859"/>
      <c r="AS581" s="1859"/>
      <c r="AT581" s="1859"/>
    </row>
    <row r="582" spans="1:46" s="1775" customFormat="1" ht="12" customHeight="1" x14ac:dyDescent="0.2">
      <c r="A582" s="1770" t="s">
        <v>459</v>
      </c>
      <c r="B582" s="1770" t="s">
        <v>1708</v>
      </c>
      <c r="C582" s="541" t="s">
        <v>1709</v>
      </c>
      <c r="D582" s="1770" t="s">
        <v>3122</v>
      </c>
      <c r="E582" s="1952">
        <v>5000</v>
      </c>
      <c r="F582" s="1771" t="s">
        <v>3123</v>
      </c>
      <c r="G582" s="1770" t="s">
        <v>3124</v>
      </c>
      <c r="H582" s="1770" t="s">
        <v>1756</v>
      </c>
      <c r="I582" s="1770" t="s">
        <v>1744</v>
      </c>
      <c r="J582" s="1771" t="s">
        <v>1715</v>
      </c>
      <c r="K582" s="1771">
        <v>7</v>
      </c>
      <c r="L582" s="1772">
        <v>12</v>
      </c>
      <c r="M582" s="1773">
        <f t="shared" ref="M582:M645" si="18">E582*L582</f>
        <v>60000</v>
      </c>
      <c r="N582" s="1771">
        <v>2</v>
      </c>
      <c r="O582" s="1772">
        <v>6</v>
      </c>
      <c r="P582" s="1773">
        <f t="shared" ref="P582:P645" si="19">E582*O582</f>
        <v>30000</v>
      </c>
      <c r="Q582" s="1774"/>
      <c r="R582" s="1774"/>
      <c r="S582" s="1774"/>
      <c r="T582" s="1774"/>
      <c r="U582" s="1774"/>
      <c r="V582" s="1774"/>
      <c r="W582" s="1774"/>
      <c r="X582" s="1774"/>
      <c r="Y582" s="1774"/>
      <c r="Z582" s="1774"/>
      <c r="AA582" s="1774"/>
      <c r="AB582" s="1774"/>
      <c r="AC582" s="1774"/>
      <c r="AD582" s="1856"/>
      <c r="AE582" s="1857"/>
      <c r="AF582" s="1858"/>
      <c r="AG582" s="1858"/>
      <c r="AH582" s="1858"/>
      <c r="AI582" s="1859"/>
      <c r="AJ582" s="1859"/>
      <c r="AK582" s="1859"/>
      <c r="AL582" s="1859"/>
      <c r="AM582" s="1858"/>
      <c r="AN582" s="1858"/>
      <c r="AO582" s="1858"/>
      <c r="AP582" s="1858"/>
      <c r="AQ582" s="1859"/>
      <c r="AR582" s="1859"/>
      <c r="AS582" s="1859"/>
      <c r="AT582" s="1859"/>
    </row>
    <row r="583" spans="1:46" s="1775" customFormat="1" ht="12" customHeight="1" x14ac:dyDescent="0.2">
      <c r="A583" s="1770" t="s">
        <v>459</v>
      </c>
      <c r="B583" s="1770" t="s">
        <v>1708</v>
      </c>
      <c r="C583" s="541" t="s">
        <v>1709</v>
      </c>
      <c r="D583" s="1770" t="s">
        <v>2197</v>
      </c>
      <c r="E583" s="1952">
        <v>10000</v>
      </c>
      <c r="F583" s="1771" t="s">
        <v>3125</v>
      </c>
      <c r="G583" s="1770" t="s">
        <v>3126</v>
      </c>
      <c r="H583" s="1770"/>
      <c r="I583" s="1770"/>
      <c r="J583" s="1771"/>
      <c r="K583" s="1771">
        <v>2</v>
      </c>
      <c r="L583" s="1772">
        <v>2</v>
      </c>
      <c r="M583" s="1773">
        <f t="shared" si="18"/>
        <v>20000</v>
      </c>
      <c r="N583" s="1771">
        <v>0</v>
      </c>
      <c r="O583" s="1772">
        <v>0</v>
      </c>
      <c r="P583" s="1773">
        <f t="shared" si="19"/>
        <v>0</v>
      </c>
      <c r="Q583" s="1774"/>
      <c r="R583" s="1774"/>
      <c r="S583" s="1774"/>
      <c r="T583" s="1774"/>
      <c r="U583" s="1774"/>
      <c r="V583" s="1774"/>
      <c r="W583" s="1774"/>
      <c r="X583" s="1774"/>
      <c r="Y583" s="1774"/>
      <c r="Z583" s="1774"/>
      <c r="AA583" s="1774"/>
      <c r="AB583" s="1774"/>
      <c r="AC583" s="1774"/>
      <c r="AD583" s="1856"/>
      <c r="AE583" s="1857"/>
      <c r="AF583" s="1858"/>
      <c r="AG583" s="1858"/>
      <c r="AH583" s="1858"/>
      <c r="AI583" s="1859"/>
      <c r="AJ583" s="1859"/>
      <c r="AK583" s="1859"/>
      <c r="AL583" s="1859"/>
      <c r="AM583" s="1858"/>
      <c r="AN583" s="1858"/>
      <c r="AO583" s="1858"/>
      <c r="AP583" s="1858"/>
      <c r="AQ583" s="1859"/>
      <c r="AR583" s="1859"/>
      <c r="AS583" s="1859"/>
      <c r="AT583" s="1859"/>
    </row>
    <row r="584" spans="1:46" s="1775" customFormat="1" ht="12" customHeight="1" x14ac:dyDescent="0.2">
      <c r="A584" s="1770" t="s">
        <v>459</v>
      </c>
      <c r="B584" s="1770" t="s">
        <v>1708</v>
      </c>
      <c r="C584" s="541" t="s">
        <v>1709</v>
      </c>
      <c r="D584" s="1770" t="s">
        <v>2135</v>
      </c>
      <c r="E584" s="1952">
        <v>5000</v>
      </c>
      <c r="F584" s="1771" t="s">
        <v>3127</v>
      </c>
      <c r="G584" s="1770" t="s">
        <v>3128</v>
      </c>
      <c r="H584" s="1770"/>
      <c r="I584" s="1770"/>
      <c r="J584" s="1771"/>
      <c r="K584" s="1771">
        <v>4</v>
      </c>
      <c r="L584" s="1772">
        <v>8</v>
      </c>
      <c r="M584" s="1773">
        <f t="shared" si="18"/>
        <v>40000</v>
      </c>
      <c r="N584" s="1771">
        <v>0</v>
      </c>
      <c r="O584" s="1772">
        <v>0</v>
      </c>
      <c r="P584" s="1773">
        <f t="shared" si="19"/>
        <v>0</v>
      </c>
      <c r="Q584" s="1774"/>
      <c r="R584" s="1774"/>
      <c r="S584" s="1774"/>
      <c r="T584" s="1774"/>
      <c r="U584" s="1774"/>
      <c r="V584" s="1774"/>
      <c r="W584" s="1774"/>
      <c r="X584" s="1774"/>
      <c r="Y584" s="1774"/>
      <c r="Z584" s="1774"/>
      <c r="AA584" s="1774"/>
      <c r="AB584" s="1774"/>
      <c r="AC584" s="1774"/>
      <c r="AD584" s="1856"/>
      <c r="AE584" s="1857"/>
      <c r="AF584" s="1858"/>
      <c r="AG584" s="1858"/>
      <c r="AH584" s="1858"/>
      <c r="AI584" s="1859"/>
      <c r="AJ584" s="1859"/>
      <c r="AK584" s="1859"/>
      <c r="AL584" s="1859"/>
      <c r="AM584" s="1858"/>
      <c r="AN584" s="1858"/>
      <c r="AO584" s="1858"/>
      <c r="AP584" s="1858"/>
      <c r="AQ584" s="1859"/>
      <c r="AR584" s="1859"/>
      <c r="AS584" s="1859"/>
      <c r="AT584" s="1859"/>
    </row>
    <row r="585" spans="1:46" s="1775" customFormat="1" ht="12" customHeight="1" x14ac:dyDescent="0.2">
      <c r="A585" s="1770" t="s">
        <v>459</v>
      </c>
      <c r="B585" s="1770" t="s">
        <v>1708</v>
      </c>
      <c r="C585" s="541" t="s">
        <v>1709</v>
      </c>
      <c r="D585" s="1770" t="s">
        <v>3129</v>
      </c>
      <c r="E585" s="1952">
        <v>8000</v>
      </c>
      <c r="F585" s="1771" t="s">
        <v>3130</v>
      </c>
      <c r="G585" s="1770" t="s">
        <v>3131</v>
      </c>
      <c r="H585" s="1770"/>
      <c r="I585" s="1770"/>
      <c r="J585" s="1771"/>
      <c r="K585" s="1771">
        <v>1</v>
      </c>
      <c r="L585" s="1772">
        <v>1</v>
      </c>
      <c r="M585" s="1773">
        <f t="shared" si="18"/>
        <v>8000</v>
      </c>
      <c r="N585" s="1771">
        <v>0</v>
      </c>
      <c r="O585" s="1772">
        <v>0</v>
      </c>
      <c r="P585" s="1773">
        <f t="shared" si="19"/>
        <v>0</v>
      </c>
      <c r="Q585" s="1774"/>
      <c r="R585" s="1774"/>
      <c r="S585" s="1774"/>
      <c r="T585" s="1774"/>
      <c r="U585" s="1774"/>
      <c r="V585" s="1774"/>
      <c r="W585" s="1774"/>
      <c r="X585" s="1774"/>
      <c r="Y585" s="1774"/>
      <c r="Z585" s="1774"/>
      <c r="AA585" s="1774"/>
      <c r="AB585" s="1774"/>
      <c r="AC585" s="1774"/>
      <c r="AD585" s="1856"/>
      <c r="AE585" s="1857"/>
      <c r="AF585" s="1858"/>
      <c r="AG585" s="1858"/>
      <c r="AH585" s="1858"/>
      <c r="AI585" s="1859"/>
      <c r="AJ585" s="1859"/>
      <c r="AK585" s="1859"/>
      <c r="AL585" s="1859"/>
      <c r="AM585" s="1858"/>
      <c r="AN585" s="1858"/>
      <c r="AO585" s="1858"/>
      <c r="AP585" s="1858"/>
      <c r="AQ585" s="1859"/>
      <c r="AR585" s="1859"/>
      <c r="AS585" s="1859"/>
      <c r="AT585" s="1859"/>
    </row>
    <row r="586" spans="1:46" s="1775" customFormat="1" ht="12" customHeight="1" x14ac:dyDescent="0.2">
      <c r="A586" s="1770" t="s">
        <v>459</v>
      </c>
      <c r="B586" s="1770" t="s">
        <v>1708</v>
      </c>
      <c r="C586" s="541" t="s">
        <v>1709</v>
      </c>
      <c r="D586" s="1770" t="s">
        <v>1733</v>
      </c>
      <c r="E586" s="1952">
        <v>2500</v>
      </c>
      <c r="F586" s="1771" t="s">
        <v>3132</v>
      </c>
      <c r="G586" s="1770" t="s">
        <v>3133</v>
      </c>
      <c r="H586" s="1770"/>
      <c r="I586" s="1770"/>
      <c r="J586" s="1771"/>
      <c r="K586" s="1771">
        <v>6</v>
      </c>
      <c r="L586" s="1772">
        <v>7</v>
      </c>
      <c r="M586" s="1773">
        <f t="shared" si="18"/>
        <v>17500</v>
      </c>
      <c r="N586" s="1771">
        <v>0</v>
      </c>
      <c r="O586" s="1772">
        <v>0</v>
      </c>
      <c r="P586" s="1773">
        <f t="shared" si="19"/>
        <v>0</v>
      </c>
      <c r="Q586" s="1774"/>
      <c r="R586" s="1774"/>
      <c r="S586" s="1774"/>
      <c r="T586" s="1774"/>
      <c r="U586" s="1774"/>
      <c r="V586" s="1774"/>
      <c r="W586" s="1774"/>
      <c r="X586" s="1774"/>
      <c r="Y586" s="1774"/>
      <c r="Z586" s="1774"/>
      <c r="AA586" s="1774"/>
      <c r="AB586" s="1774"/>
      <c r="AC586" s="1774"/>
      <c r="AD586" s="1856"/>
      <c r="AE586" s="1857"/>
      <c r="AF586" s="1858"/>
      <c r="AG586" s="1858"/>
      <c r="AH586" s="1858"/>
      <c r="AI586" s="1859"/>
      <c r="AJ586" s="1859"/>
      <c r="AK586" s="1859"/>
      <c r="AL586" s="1859"/>
      <c r="AM586" s="1858"/>
      <c r="AN586" s="1858"/>
      <c r="AO586" s="1858"/>
      <c r="AP586" s="1858"/>
      <c r="AQ586" s="1859"/>
      <c r="AR586" s="1859"/>
      <c r="AS586" s="1859"/>
      <c r="AT586" s="1859"/>
    </row>
    <row r="587" spans="1:46" s="1775" customFormat="1" ht="12" customHeight="1" x14ac:dyDescent="0.2">
      <c r="A587" s="1770" t="s">
        <v>459</v>
      </c>
      <c r="B587" s="1770" t="s">
        <v>1708</v>
      </c>
      <c r="C587" s="541" t="s">
        <v>1709</v>
      </c>
      <c r="D587" s="1770" t="s">
        <v>1899</v>
      </c>
      <c r="E587" s="1952">
        <v>3500</v>
      </c>
      <c r="F587" s="1771" t="s">
        <v>3132</v>
      </c>
      <c r="G587" s="1770" t="s">
        <v>3133</v>
      </c>
      <c r="H587" s="1770"/>
      <c r="I587" s="1770"/>
      <c r="J587" s="1771"/>
      <c r="K587" s="1771">
        <v>2</v>
      </c>
      <c r="L587" s="1772">
        <v>11</v>
      </c>
      <c r="M587" s="1773">
        <f t="shared" si="18"/>
        <v>38500</v>
      </c>
      <c r="N587" s="1771">
        <v>0</v>
      </c>
      <c r="O587" s="1772">
        <v>0</v>
      </c>
      <c r="P587" s="1773">
        <f t="shared" si="19"/>
        <v>0</v>
      </c>
      <c r="Q587" s="1774"/>
      <c r="R587" s="1774"/>
      <c r="S587" s="1774"/>
      <c r="T587" s="1774"/>
      <c r="U587" s="1774"/>
      <c r="V587" s="1774"/>
      <c r="W587" s="1774"/>
      <c r="X587" s="1774"/>
      <c r="Y587" s="1774"/>
      <c r="Z587" s="1774"/>
      <c r="AA587" s="1774"/>
      <c r="AB587" s="1774"/>
      <c r="AC587" s="1774"/>
      <c r="AD587" s="1856"/>
      <c r="AE587" s="1857"/>
      <c r="AF587" s="1858"/>
      <c r="AG587" s="1858"/>
      <c r="AH587" s="1858"/>
      <c r="AI587" s="1859"/>
      <c r="AJ587" s="1859"/>
      <c r="AK587" s="1859"/>
      <c r="AL587" s="1859"/>
      <c r="AM587" s="1858"/>
      <c r="AN587" s="1858"/>
      <c r="AO587" s="1858"/>
      <c r="AP587" s="1858"/>
      <c r="AQ587" s="1859"/>
      <c r="AR587" s="1859"/>
      <c r="AS587" s="1859"/>
      <c r="AT587" s="1859"/>
    </row>
    <row r="588" spans="1:46" s="1775" customFormat="1" ht="12" customHeight="1" x14ac:dyDescent="0.2">
      <c r="A588" s="1770" t="s">
        <v>459</v>
      </c>
      <c r="B588" s="1770" t="s">
        <v>1708</v>
      </c>
      <c r="C588" s="541" t="s">
        <v>1709</v>
      </c>
      <c r="D588" s="1770" t="s">
        <v>3134</v>
      </c>
      <c r="E588" s="1952">
        <v>7000</v>
      </c>
      <c r="F588" s="1771" t="s">
        <v>3135</v>
      </c>
      <c r="G588" s="1770" t="s">
        <v>3136</v>
      </c>
      <c r="H588" s="1770"/>
      <c r="I588" s="1770"/>
      <c r="J588" s="1771"/>
      <c r="K588" s="1771">
        <v>1</v>
      </c>
      <c r="L588" s="1772">
        <v>2</v>
      </c>
      <c r="M588" s="1773">
        <f t="shared" si="18"/>
        <v>14000</v>
      </c>
      <c r="N588" s="1771">
        <v>1</v>
      </c>
      <c r="O588" s="1772">
        <v>6</v>
      </c>
      <c r="P588" s="1773">
        <f t="shared" si="19"/>
        <v>42000</v>
      </c>
      <c r="Q588" s="1774"/>
      <c r="R588" s="1774"/>
      <c r="S588" s="1774"/>
      <c r="T588" s="1774"/>
      <c r="U588" s="1774"/>
      <c r="V588" s="1774"/>
      <c r="W588" s="1774"/>
      <c r="X588" s="1774"/>
      <c r="Y588" s="1774"/>
      <c r="Z588" s="1774"/>
      <c r="AA588" s="1774"/>
      <c r="AB588" s="1774"/>
      <c r="AC588" s="1774"/>
      <c r="AD588" s="1856"/>
      <c r="AE588" s="1857"/>
      <c r="AF588" s="1858"/>
      <c r="AG588" s="1858"/>
      <c r="AH588" s="1858"/>
      <c r="AI588" s="1859"/>
      <c r="AJ588" s="1859"/>
      <c r="AK588" s="1859"/>
      <c r="AL588" s="1859"/>
      <c r="AM588" s="1858"/>
      <c r="AN588" s="1858"/>
      <c r="AO588" s="1858"/>
      <c r="AP588" s="1858"/>
      <c r="AQ588" s="1859"/>
      <c r="AR588" s="1859"/>
      <c r="AS588" s="1859"/>
      <c r="AT588" s="1859"/>
    </row>
    <row r="589" spans="1:46" s="1775" customFormat="1" ht="12" customHeight="1" x14ac:dyDescent="0.2">
      <c r="A589" s="1770" t="s">
        <v>459</v>
      </c>
      <c r="B589" s="1770" t="s">
        <v>1708</v>
      </c>
      <c r="C589" s="541" t="s">
        <v>1709</v>
      </c>
      <c r="D589" s="1770" t="s">
        <v>1741</v>
      </c>
      <c r="E589" s="1952">
        <v>7000</v>
      </c>
      <c r="F589" s="1771" t="s">
        <v>3137</v>
      </c>
      <c r="G589" s="1770" t="s">
        <v>3138</v>
      </c>
      <c r="H589" s="1770"/>
      <c r="I589" s="1770"/>
      <c r="J589" s="1771"/>
      <c r="K589" s="1771">
        <v>1</v>
      </c>
      <c r="L589" s="1772">
        <v>2</v>
      </c>
      <c r="M589" s="1773">
        <f t="shared" si="18"/>
        <v>14000</v>
      </c>
      <c r="N589" s="1771">
        <v>6</v>
      </c>
      <c r="O589" s="1772">
        <v>6</v>
      </c>
      <c r="P589" s="1773">
        <f t="shared" si="19"/>
        <v>42000</v>
      </c>
      <c r="Q589" s="1774"/>
      <c r="R589" s="1774"/>
      <c r="S589" s="1774"/>
      <c r="T589" s="1774"/>
      <c r="U589" s="1774"/>
      <c r="V589" s="1774"/>
      <c r="W589" s="1774"/>
      <c r="X589" s="1774"/>
      <c r="Y589" s="1774"/>
      <c r="Z589" s="1774"/>
      <c r="AA589" s="1774"/>
      <c r="AB589" s="1774"/>
      <c r="AC589" s="1774"/>
      <c r="AD589" s="1856"/>
      <c r="AE589" s="1857"/>
      <c r="AF589" s="1858"/>
      <c r="AG589" s="1858"/>
      <c r="AH589" s="1858"/>
      <c r="AI589" s="1859"/>
      <c r="AJ589" s="1859"/>
      <c r="AK589" s="1859"/>
      <c r="AL589" s="1859"/>
      <c r="AM589" s="1858"/>
      <c r="AN589" s="1858"/>
      <c r="AO589" s="1858"/>
      <c r="AP589" s="1858"/>
      <c r="AQ589" s="1859"/>
      <c r="AR589" s="1859"/>
      <c r="AS589" s="1859"/>
      <c r="AT589" s="1859"/>
    </row>
    <row r="590" spans="1:46" s="1775" customFormat="1" ht="12" customHeight="1" x14ac:dyDescent="0.2">
      <c r="A590" s="1770" t="s">
        <v>459</v>
      </c>
      <c r="B590" s="1770" t="s">
        <v>1708</v>
      </c>
      <c r="C590" s="541" t="s">
        <v>1709</v>
      </c>
      <c r="D590" s="1770" t="s">
        <v>1908</v>
      </c>
      <c r="E590" s="1952">
        <v>5000</v>
      </c>
      <c r="F590" s="1771" t="s">
        <v>3139</v>
      </c>
      <c r="G590" s="1770" t="s">
        <v>3140</v>
      </c>
      <c r="H590" s="1770" t="s">
        <v>1835</v>
      </c>
      <c r="I590" s="1770" t="s">
        <v>1795</v>
      </c>
      <c r="J590" s="1771" t="s">
        <v>1715</v>
      </c>
      <c r="K590" s="1771">
        <v>1</v>
      </c>
      <c r="L590" s="1772">
        <v>2</v>
      </c>
      <c r="M590" s="1773">
        <f t="shared" si="18"/>
        <v>10000</v>
      </c>
      <c r="N590" s="1771">
        <v>3</v>
      </c>
      <c r="O590" s="1772">
        <v>6</v>
      </c>
      <c r="P590" s="1773">
        <f t="shared" si="19"/>
        <v>30000</v>
      </c>
      <c r="Q590" s="1774"/>
      <c r="R590" s="1774"/>
      <c r="S590" s="1774"/>
      <c r="T590" s="1774"/>
      <c r="U590" s="1774"/>
      <c r="V590" s="1774"/>
      <c r="W590" s="1774"/>
      <c r="X590" s="1774"/>
      <c r="Y590" s="1774"/>
      <c r="Z590" s="1774"/>
      <c r="AA590" s="1774"/>
      <c r="AB590" s="1774"/>
      <c r="AC590" s="1774"/>
      <c r="AD590" s="1856"/>
      <c r="AE590" s="1857"/>
      <c r="AF590" s="1858"/>
      <c r="AG590" s="1858"/>
      <c r="AH590" s="1858"/>
      <c r="AI590" s="1859"/>
      <c r="AJ590" s="1859"/>
      <c r="AK590" s="1859"/>
      <c r="AL590" s="1859"/>
      <c r="AM590" s="1858"/>
      <c r="AN590" s="1858"/>
      <c r="AO590" s="1858"/>
      <c r="AP590" s="1858"/>
      <c r="AQ590" s="1859"/>
      <c r="AR590" s="1859"/>
      <c r="AS590" s="1859"/>
      <c r="AT590" s="1859"/>
    </row>
    <row r="591" spans="1:46" s="1775" customFormat="1" ht="12" customHeight="1" x14ac:dyDescent="0.2">
      <c r="A591" s="1770" t="s">
        <v>459</v>
      </c>
      <c r="B591" s="1770" t="s">
        <v>1708</v>
      </c>
      <c r="C591" s="541" t="s">
        <v>1709</v>
      </c>
      <c r="D591" s="1770" t="s">
        <v>1839</v>
      </c>
      <c r="E591" s="1952">
        <v>3000</v>
      </c>
      <c r="F591" s="1771" t="s">
        <v>3139</v>
      </c>
      <c r="G591" s="1770" t="s">
        <v>3140</v>
      </c>
      <c r="H591" s="1770" t="s">
        <v>1835</v>
      </c>
      <c r="I591" s="1770" t="s">
        <v>1795</v>
      </c>
      <c r="J591" s="1771" t="s">
        <v>1715</v>
      </c>
      <c r="K591" s="1771">
        <v>4</v>
      </c>
      <c r="L591" s="1772">
        <v>11</v>
      </c>
      <c r="M591" s="1773">
        <f t="shared" si="18"/>
        <v>33000</v>
      </c>
      <c r="N591" s="1771">
        <v>0</v>
      </c>
      <c r="O591" s="1772">
        <v>0</v>
      </c>
      <c r="P591" s="1773">
        <f t="shared" si="19"/>
        <v>0</v>
      </c>
      <c r="Q591" s="1774"/>
      <c r="R591" s="1774"/>
      <c r="S591" s="1774"/>
      <c r="T591" s="1774"/>
      <c r="U591" s="1774"/>
      <c r="V591" s="1774"/>
      <c r="W591" s="1774"/>
      <c r="X591" s="1774"/>
      <c r="Y591" s="1774"/>
      <c r="Z591" s="1774"/>
      <c r="AA591" s="1774"/>
      <c r="AB591" s="1774"/>
      <c r="AC591" s="1774"/>
      <c r="AD591" s="1856"/>
      <c r="AE591" s="1857"/>
      <c r="AF591" s="1858"/>
      <c r="AG591" s="1858"/>
      <c r="AH591" s="1858"/>
      <c r="AI591" s="1859"/>
      <c r="AJ591" s="1859"/>
      <c r="AK591" s="1859"/>
      <c r="AL591" s="1859"/>
      <c r="AM591" s="1858"/>
      <c r="AN591" s="1858"/>
      <c r="AO591" s="1858"/>
      <c r="AP591" s="1858"/>
      <c r="AQ591" s="1859"/>
      <c r="AR591" s="1859"/>
      <c r="AS591" s="1859"/>
      <c r="AT591" s="1859"/>
    </row>
    <row r="592" spans="1:46" s="1775" customFormat="1" ht="12" customHeight="1" x14ac:dyDescent="0.2">
      <c r="A592" s="1770" t="s">
        <v>459</v>
      </c>
      <c r="B592" s="1770" t="s">
        <v>1708</v>
      </c>
      <c r="C592" s="541" t="s">
        <v>1709</v>
      </c>
      <c r="D592" s="1770" t="s">
        <v>2428</v>
      </c>
      <c r="E592" s="1952">
        <v>5000</v>
      </c>
      <c r="F592" s="1771" t="s">
        <v>3141</v>
      </c>
      <c r="G592" s="1770" t="s">
        <v>3142</v>
      </c>
      <c r="H592" s="1770"/>
      <c r="I592" s="1770"/>
      <c r="J592" s="1771"/>
      <c r="K592" s="1771">
        <v>6</v>
      </c>
      <c r="L592" s="1772">
        <v>9</v>
      </c>
      <c r="M592" s="1773">
        <f t="shared" si="18"/>
        <v>45000</v>
      </c>
      <c r="N592" s="1771">
        <v>0</v>
      </c>
      <c r="O592" s="1772">
        <v>0</v>
      </c>
      <c r="P592" s="1773">
        <f t="shared" si="19"/>
        <v>0</v>
      </c>
      <c r="Q592" s="1774"/>
      <c r="R592" s="1774"/>
      <c r="S592" s="1774"/>
      <c r="T592" s="1774"/>
      <c r="U592" s="1774"/>
      <c r="V592" s="1774"/>
      <c r="W592" s="1774"/>
      <c r="X592" s="1774"/>
      <c r="Y592" s="1774"/>
      <c r="Z592" s="1774"/>
      <c r="AA592" s="1774"/>
      <c r="AB592" s="1774"/>
      <c r="AC592" s="1774"/>
      <c r="AD592" s="1856"/>
      <c r="AE592" s="1857"/>
      <c r="AF592" s="1858"/>
      <c r="AG592" s="1858"/>
      <c r="AH592" s="1858"/>
      <c r="AI592" s="1859"/>
      <c r="AJ592" s="1859"/>
      <c r="AK592" s="1859"/>
      <c r="AL592" s="1859"/>
      <c r="AM592" s="1858"/>
      <c r="AN592" s="1858"/>
      <c r="AO592" s="1858"/>
      <c r="AP592" s="1858"/>
      <c r="AQ592" s="1859"/>
      <c r="AR592" s="1859"/>
      <c r="AS592" s="1859"/>
      <c r="AT592" s="1859"/>
    </row>
    <row r="593" spans="1:46" s="1775" customFormat="1" ht="12" customHeight="1" x14ac:dyDescent="0.2">
      <c r="A593" s="1770" t="s">
        <v>459</v>
      </c>
      <c r="B593" s="1770" t="s">
        <v>1708</v>
      </c>
      <c r="C593" s="541" t="s">
        <v>1709</v>
      </c>
      <c r="D593" s="1770" t="s">
        <v>3143</v>
      </c>
      <c r="E593" s="1952">
        <v>10000</v>
      </c>
      <c r="F593" s="1771" t="s">
        <v>3144</v>
      </c>
      <c r="G593" s="1770" t="s">
        <v>3145</v>
      </c>
      <c r="H593" s="1770"/>
      <c r="I593" s="1770"/>
      <c r="J593" s="1771"/>
      <c r="K593" s="1771">
        <v>1</v>
      </c>
      <c r="L593" s="1772">
        <v>2</v>
      </c>
      <c r="M593" s="1773">
        <f t="shared" si="18"/>
        <v>20000</v>
      </c>
      <c r="N593" s="1771">
        <v>2</v>
      </c>
      <c r="O593" s="1772">
        <v>6</v>
      </c>
      <c r="P593" s="1773">
        <f t="shared" si="19"/>
        <v>60000</v>
      </c>
      <c r="Q593" s="1774"/>
      <c r="R593" s="1774"/>
      <c r="S593" s="1774"/>
      <c r="T593" s="1774"/>
      <c r="U593" s="1774"/>
      <c r="V593" s="1774"/>
      <c r="W593" s="1774"/>
      <c r="X593" s="1774"/>
      <c r="Y593" s="1774"/>
      <c r="Z593" s="1774"/>
      <c r="AA593" s="1774"/>
      <c r="AB593" s="1774"/>
      <c r="AC593" s="1774"/>
      <c r="AD593" s="1856"/>
      <c r="AE593" s="1857"/>
      <c r="AF593" s="1858"/>
      <c r="AG593" s="1858"/>
      <c r="AH593" s="1858"/>
      <c r="AI593" s="1859"/>
      <c r="AJ593" s="1859"/>
      <c r="AK593" s="1859"/>
      <c r="AL593" s="1859"/>
      <c r="AM593" s="1858"/>
      <c r="AN593" s="1858"/>
      <c r="AO593" s="1858"/>
      <c r="AP593" s="1858"/>
      <c r="AQ593" s="1859"/>
      <c r="AR593" s="1859"/>
      <c r="AS593" s="1859"/>
      <c r="AT593" s="1859"/>
    </row>
    <row r="594" spans="1:46" s="1775" customFormat="1" ht="12" customHeight="1" x14ac:dyDescent="0.2">
      <c r="A594" s="1770" t="s">
        <v>459</v>
      </c>
      <c r="B594" s="1770" t="s">
        <v>1708</v>
      </c>
      <c r="C594" s="541" t="s">
        <v>1709</v>
      </c>
      <c r="D594" s="1770" t="s">
        <v>1855</v>
      </c>
      <c r="E594" s="1952">
        <v>15600</v>
      </c>
      <c r="F594" s="1771" t="s">
        <v>3146</v>
      </c>
      <c r="G594" s="1770" t="s">
        <v>3147</v>
      </c>
      <c r="H594" s="1770"/>
      <c r="I594" s="1770"/>
      <c r="J594" s="1771"/>
      <c r="K594" s="1771">
        <v>0</v>
      </c>
      <c r="L594" s="1772">
        <v>8</v>
      </c>
      <c r="M594" s="1773">
        <f t="shared" si="18"/>
        <v>124800</v>
      </c>
      <c r="N594" s="1771">
        <v>0</v>
      </c>
      <c r="O594" s="1772">
        <v>0</v>
      </c>
      <c r="P594" s="1773">
        <f t="shared" si="19"/>
        <v>0</v>
      </c>
      <c r="Q594" s="1774"/>
      <c r="R594" s="1774"/>
      <c r="S594" s="1774"/>
      <c r="T594" s="1774"/>
      <c r="U594" s="1774"/>
      <c r="V594" s="1774"/>
      <c r="W594" s="1774"/>
      <c r="X594" s="1774"/>
      <c r="Y594" s="1774"/>
      <c r="Z594" s="1774"/>
      <c r="AA594" s="1774"/>
      <c r="AB594" s="1774"/>
      <c r="AC594" s="1774"/>
      <c r="AD594" s="1856"/>
      <c r="AE594" s="1857"/>
      <c r="AF594" s="1858"/>
      <c r="AG594" s="1858"/>
      <c r="AH594" s="1858"/>
      <c r="AI594" s="1859"/>
      <c r="AJ594" s="1859"/>
      <c r="AK594" s="1859"/>
      <c r="AL594" s="1859"/>
      <c r="AM594" s="1858"/>
      <c r="AN594" s="1858"/>
      <c r="AO594" s="1858"/>
      <c r="AP594" s="1858"/>
      <c r="AQ594" s="1859"/>
      <c r="AR594" s="1859"/>
      <c r="AS594" s="1859"/>
      <c r="AT594" s="1859"/>
    </row>
    <row r="595" spans="1:46" s="1775" customFormat="1" ht="12" customHeight="1" x14ac:dyDescent="0.2">
      <c r="A595" s="1770" t="s">
        <v>459</v>
      </c>
      <c r="B595" s="1770" t="s">
        <v>1708</v>
      </c>
      <c r="C595" s="541" t="s">
        <v>1709</v>
      </c>
      <c r="D595" s="1770" t="s">
        <v>3148</v>
      </c>
      <c r="E595" s="1952">
        <v>9000</v>
      </c>
      <c r="F595" s="1771" t="s">
        <v>3149</v>
      </c>
      <c r="G595" s="1770" t="s">
        <v>3150</v>
      </c>
      <c r="H595" s="1770" t="s">
        <v>1773</v>
      </c>
      <c r="I595" s="1770" t="s">
        <v>1714</v>
      </c>
      <c r="J595" s="1771" t="s">
        <v>1715</v>
      </c>
      <c r="K595" s="1771">
        <v>1</v>
      </c>
      <c r="L595" s="1772">
        <v>1</v>
      </c>
      <c r="M595" s="1773">
        <f t="shared" si="18"/>
        <v>9000</v>
      </c>
      <c r="N595" s="1771">
        <v>3</v>
      </c>
      <c r="O595" s="1772">
        <v>6</v>
      </c>
      <c r="P595" s="1773">
        <f t="shared" si="19"/>
        <v>54000</v>
      </c>
      <c r="Q595" s="1774"/>
      <c r="R595" s="1774"/>
      <c r="S595" s="1774"/>
      <c r="T595" s="1774"/>
      <c r="U595" s="1774"/>
      <c r="V595" s="1774"/>
      <c r="W595" s="1774"/>
      <c r="X595" s="1774"/>
      <c r="Y595" s="1774"/>
      <c r="Z595" s="1774"/>
      <c r="AA595" s="1774"/>
      <c r="AB595" s="1774"/>
      <c r="AC595" s="1774"/>
      <c r="AD595" s="1856"/>
      <c r="AE595" s="1857"/>
      <c r="AF595" s="1858"/>
      <c r="AG595" s="1858"/>
      <c r="AH595" s="1858"/>
      <c r="AI595" s="1859"/>
      <c r="AJ595" s="1859"/>
      <c r="AK595" s="1859"/>
      <c r="AL595" s="1859"/>
      <c r="AM595" s="1858"/>
      <c r="AN595" s="1858"/>
      <c r="AO595" s="1858"/>
      <c r="AP595" s="1858"/>
      <c r="AQ595" s="1859"/>
      <c r="AR595" s="1859"/>
      <c r="AS595" s="1859"/>
      <c r="AT595" s="1859"/>
    </row>
    <row r="596" spans="1:46" s="1775" customFormat="1" ht="12" customHeight="1" x14ac:dyDescent="0.2">
      <c r="A596" s="1770" t="s">
        <v>459</v>
      </c>
      <c r="B596" s="1770" t="s">
        <v>1708</v>
      </c>
      <c r="C596" s="541" t="s">
        <v>1709</v>
      </c>
      <c r="D596" s="1770" t="s">
        <v>3047</v>
      </c>
      <c r="E596" s="1952">
        <v>9000</v>
      </c>
      <c r="F596" s="1771" t="s">
        <v>3151</v>
      </c>
      <c r="G596" s="1770" t="s">
        <v>3152</v>
      </c>
      <c r="H596" s="1770"/>
      <c r="I596" s="1770"/>
      <c r="J596" s="1771"/>
      <c r="K596" s="1771">
        <v>4</v>
      </c>
      <c r="L596" s="1772">
        <v>6</v>
      </c>
      <c r="M596" s="1773">
        <f t="shared" si="18"/>
        <v>54000</v>
      </c>
      <c r="N596" s="1771">
        <v>0</v>
      </c>
      <c r="O596" s="1772">
        <v>0</v>
      </c>
      <c r="P596" s="1773">
        <f t="shared" si="19"/>
        <v>0</v>
      </c>
      <c r="Q596" s="1774"/>
      <c r="R596" s="1774"/>
      <c r="S596" s="1774"/>
      <c r="T596" s="1774"/>
      <c r="U596" s="1774"/>
      <c r="V596" s="1774"/>
      <c r="W596" s="1774"/>
      <c r="X596" s="1774"/>
      <c r="Y596" s="1774"/>
      <c r="Z596" s="1774"/>
      <c r="AA596" s="1774"/>
      <c r="AB596" s="1774"/>
      <c r="AC596" s="1774"/>
      <c r="AD596" s="1856"/>
      <c r="AE596" s="1857"/>
      <c r="AF596" s="1858"/>
      <c r="AG596" s="1858"/>
      <c r="AH596" s="1858"/>
      <c r="AI596" s="1859"/>
      <c r="AJ596" s="1859"/>
      <c r="AK596" s="1859"/>
      <c r="AL596" s="1859"/>
      <c r="AM596" s="1858"/>
      <c r="AN596" s="1858"/>
      <c r="AO596" s="1858"/>
      <c r="AP596" s="1858"/>
      <c r="AQ596" s="1859"/>
      <c r="AR596" s="1859"/>
      <c r="AS596" s="1859"/>
      <c r="AT596" s="1859"/>
    </row>
    <row r="597" spans="1:46" s="1775" customFormat="1" ht="12" customHeight="1" x14ac:dyDescent="0.2">
      <c r="A597" s="1770" t="s">
        <v>459</v>
      </c>
      <c r="B597" s="1770" t="s">
        <v>1708</v>
      </c>
      <c r="C597" s="541" t="s">
        <v>1709</v>
      </c>
      <c r="D597" s="1770" t="s">
        <v>1733</v>
      </c>
      <c r="E597" s="1952">
        <v>3500</v>
      </c>
      <c r="F597" s="1771" t="s">
        <v>3153</v>
      </c>
      <c r="G597" s="1770" t="s">
        <v>3154</v>
      </c>
      <c r="H597" s="1770"/>
      <c r="I597" s="1770"/>
      <c r="J597" s="1771"/>
      <c r="K597" s="1771">
        <v>6</v>
      </c>
      <c r="L597" s="1772">
        <v>7</v>
      </c>
      <c r="M597" s="1773">
        <f t="shared" si="18"/>
        <v>24500</v>
      </c>
      <c r="N597" s="1771">
        <v>0</v>
      </c>
      <c r="O597" s="1772">
        <v>0</v>
      </c>
      <c r="P597" s="1773">
        <f t="shared" si="19"/>
        <v>0</v>
      </c>
      <c r="Q597" s="1774"/>
      <c r="R597" s="1774"/>
      <c r="S597" s="1774"/>
      <c r="T597" s="1774"/>
      <c r="U597" s="1774"/>
      <c r="V597" s="1774"/>
      <c r="W597" s="1774"/>
      <c r="X597" s="1774"/>
      <c r="Y597" s="1774"/>
      <c r="Z597" s="1774"/>
      <c r="AA597" s="1774"/>
      <c r="AB597" s="1774"/>
      <c r="AC597" s="1774"/>
      <c r="AD597" s="1856"/>
      <c r="AE597" s="1857"/>
      <c r="AF597" s="1858"/>
      <c r="AG597" s="1858"/>
      <c r="AH597" s="1858"/>
      <c r="AI597" s="1859"/>
      <c r="AJ597" s="1859"/>
      <c r="AK597" s="1859"/>
      <c r="AL597" s="1859"/>
      <c r="AM597" s="1858"/>
      <c r="AN597" s="1858"/>
      <c r="AO597" s="1858"/>
      <c r="AP597" s="1858"/>
      <c r="AQ597" s="1859"/>
      <c r="AR597" s="1859"/>
      <c r="AS597" s="1859"/>
      <c r="AT597" s="1859"/>
    </row>
    <row r="598" spans="1:46" s="1775" customFormat="1" ht="12" customHeight="1" x14ac:dyDescent="0.2">
      <c r="A598" s="1770" t="s">
        <v>459</v>
      </c>
      <c r="B598" s="1770" t="s">
        <v>1708</v>
      </c>
      <c r="C598" s="541" t="s">
        <v>1709</v>
      </c>
      <c r="D598" s="1770" t="s">
        <v>3155</v>
      </c>
      <c r="E598" s="1952">
        <v>10000</v>
      </c>
      <c r="F598" s="1771" t="s">
        <v>3156</v>
      </c>
      <c r="G598" s="1770" t="s">
        <v>3157</v>
      </c>
      <c r="H598" s="1770"/>
      <c r="I598" s="1770"/>
      <c r="J598" s="1771"/>
      <c r="K598" s="1771">
        <v>1</v>
      </c>
      <c r="L598" s="1772">
        <v>2</v>
      </c>
      <c r="M598" s="1773">
        <f t="shared" si="18"/>
        <v>20000</v>
      </c>
      <c r="N598" s="1771">
        <v>2</v>
      </c>
      <c r="O598" s="1772">
        <v>6</v>
      </c>
      <c r="P598" s="1773">
        <f t="shared" si="19"/>
        <v>60000</v>
      </c>
      <c r="Q598" s="1774"/>
      <c r="R598" s="1774"/>
      <c r="S598" s="1774"/>
      <c r="T598" s="1774"/>
      <c r="U598" s="1774"/>
      <c r="V598" s="1774"/>
      <c r="W598" s="1774"/>
      <c r="X598" s="1774"/>
      <c r="Y598" s="1774"/>
      <c r="Z598" s="1774"/>
      <c r="AA598" s="1774"/>
      <c r="AB598" s="1774"/>
      <c r="AC598" s="1774"/>
      <c r="AD598" s="1856"/>
      <c r="AE598" s="1857"/>
      <c r="AF598" s="1858"/>
      <c r="AG598" s="1858"/>
      <c r="AH598" s="1858"/>
      <c r="AI598" s="1859"/>
      <c r="AJ598" s="1859"/>
      <c r="AK598" s="1859"/>
      <c r="AL598" s="1859"/>
      <c r="AM598" s="1858"/>
      <c r="AN598" s="1858"/>
      <c r="AO598" s="1858"/>
      <c r="AP598" s="1858"/>
      <c r="AQ598" s="1859"/>
      <c r="AR598" s="1859"/>
      <c r="AS598" s="1859"/>
      <c r="AT598" s="1859"/>
    </row>
    <row r="599" spans="1:46" s="1775" customFormat="1" ht="12" customHeight="1" x14ac:dyDescent="0.2">
      <c r="A599" s="1770" t="s">
        <v>459</v>
      </c>
      <c r="B599" s="1770" t="s">
        <v>1708</v>
      </c>
      <c r="C599" s="541" t="s">
        <v>1709</v>
      </c>
      <c r="D599" s="1770" t="s">
        <v>2296</v>
      </c>
      <c r="E599" s="1952">
        <v>7000</v>
      </c>
      <c r="F599" s="1771" t="s">
        <v>3158</v>
      </c>
      <c r="G599" s="1770" t="s">
        <v>3159</v>
      </c>
      <c r="H599" s="1770"/>
      <c r="I599" s="1770"/>
      <c r="J599" s="1771"/>
      <c r="K599" s="1771">
        <v>1</v>
      </c>
      <c r="L599" s="1772">
        <v>12</v>
      </c>
      <c r="M599" s="1773">
        <f t="shared" si="18"/>
        <v>84000</v>
      </c>
      <c r="N599" s="1771">
        <v>0</v>
      </c>
      <c r="O599" s="1772">
        <v>0</v>
      </c>
      <c r="P599" s="1773">
        <f t="shared" si="19"/>
        <v>0</v>
      </c>
      <c r="Q599" s="1774"/>
      <c r="R599" s="1774"/>
      <c r="S599" s="1774"/>
      <c r="T599" s="1774"/>
      <c r="U599" s="1774"/>
      <c r="V599" s="1774"/>
      <c r="W599" s="1774"/>
      <c r="X599" s="1774"/>
      <c r="Y599" s="1774"/>
      <c r="Z599" s="1774"/>
      <c r="AA599" s="1774"/>
      <c r="AB599" s="1774"/>
      <c r="AC599" s="1774"/>
      <c r="AD599" s="1856"/>
      <c r="AE599" s="1857"/>
      <c r="AF599" s="1858"/>
      <c r="AG599" s="1858"/>
      <c r="AH599" s="1858"/>
      <c r="AI599" s="1859"/>
      <c r="AJ599" s="1859"/>
      <c r="AK599" s="1859"/>
      <c r="AL599" s="1859"/>
      <c r="AM599" s="1858"/>
      <c r="AN599" s="1858"/>
      <c r="AO599" s="1858"/>
      <c r="AP599" s="1858"/>
      <c r="AQ599" s="1859"/>
      <c r="AR599" s="1859"/>
      <c r="AS599" s="1859"/>
      <c r="AT599" s="1859"/>
    </row>
    <row r="600" spans="1:46" s="1775" customFormat="1" ht="12" customHeight="1" x14ac:dyDescent="0.2">
      <c r="A600" s="1770" t="s">
        <v>459</v>
      </c>
      <c r="B600" s="1770" t="s">
        <v>1708</v>
      </c>
      <c r="C600" s="541" t="s">
        <v>1709</v>
      </c>
      <c r="D600" s="1770" t="s">
        <v>2833</v>
      </c>
      <c r="E600" s="1952">
        <v>4500</v>
      </c>
      <c r="F600" s="1771" t="s">
        <v>3160</v>
      </c>
      <c r="G600" s="1770" t="s">
        <v>3161</v>
      </c>
      <c r="H600" s="1770"/>
      <c r="I600" s="1770"/>
      <c r="J600" s="1771"/>
      <c r="K600" s="1771">
        <v>5</v>
      </c>
      <c r="L600" s="1772">
        <v>12</v>
      </c>
      <c r="M600" s="1773">
        <f t="shared" si="18"/>
        <v>54000</v>
      </c>
      <c r="N600" s="1771">
        <v>1</v>
      </c>
      <c r="O600" s="1772">
        <v>0</v>
      </c>
      <c r="P600" s="1773">
        <f t="shared" si="19"/>
        <v>0</v>
      </c>
      <c r="Q600" s="1774"/>
      <c r="R600" s="1774"/>
      <c r="S600" s="1774"/>
      <c r="T600" s="1774"/>
      <c r="U600" s="1774"/>
      <c r="V600" s="1774"/>
      <c r="W600" s="1774"/>
      <c r="X600" s="1774"/>
      <c r="Y600" s="1774"/>
      <c r="Z600" s="1774"/>
      <c r="AA600" s="1774"/>
      <c r="AB600" s="1774"/>
      <c r="AC600" s="1774"/>
      <c r="AD600" s="1856"/>
      <c r="AE600" s="1857"/>
      <c r="AF600" s="1858"/>
      <c r="AG600" s="1858"/>
      <c r="AH600" s="1858"/>
      <c r="AI600" s="1859"/>
      <c r="AJ600" s="1859"/>
      <c r="AK600" s="1859"/>
      <c r="AL600" s="1859"/>
      <c r="AM600" s="1858"/>
      <c r="AN600" s="1858"/>
      <c r="AO600" s="1858"/>
      <c r="AP600" s="1858"/>
      <c r="AQ600" s="1859"/>
      <c r="AR600" s="1859"/>
      <c r="AS600" s="1859"/>
      <c r="AT600" s="1859"/>
    </row>
    <row r="601" spans="1:46" s="1775" customFormat="1" ht="12" customHeight="1" x14ac:dyDescent="0.2">
      <c r="A601" s="1770" t="s">
        <v>459</v>
      </c>
      <c r="B601" s="1770" t="s">
        <v>1708</v>
      </c>
      <c r="C601" s="541" t="s">
        <v>1709</v>
      </c>
      <c r="D601" s="1770" t="s">
        <v>3162</v>
      </c>
      <c r="E601" s="1952">
        <v>7000</v>
      </c>
      <c r="F601" s="1771" t="s">
        <v>3163</v>
      </c>
      <c r="G601" s="1770" t="s">
        <v>3164</v>
      </c>
      <c r="H601" s="1770" t="s">
        <v>1713</v>
      </c>
      <c r="I601" s="1770" t="s">
        <v>1714</v>
      </c>
      <c r="J601" s="1771" t="s">
        <v>1715</v>
      </c>
      <c r="K601" s="1771">
        <v>4</v>
      </c>
      <c r="L601" s="1772">
        <v>12</v>
      </c>
      <c r="M601" s="1773">
        <f t="shared" si="18"/>
        <v>84000</v>
      </c>
      <c r="N601" s="1771">
        <v>2</v>
      </c>
      <c r="O601" s="1772">
        <v>6</v>
      </c>
      <c r="P601" s="1773">
        <f t="shared" si="19"/>
        <v>42000</v>
      </c>
      <c r="Q601" s="1774"/>
      <c r="R601" s="1774"/>
      <c r="S601" s="1774"/>
      <c r="T601" s="1774"/>
      <c r="U601" s="1774"/>
      <c r="V601" s="1774"/>
      <c r="W601" s="1774"/>
      <c r="X601" s="1774"/>
      <c r="Y601" s="1774"/>
      <c r="Z601" s="1774"/>
      <c r="AA601" s="1774"/>
      <c r="AB601" s="1774"/>
      <c r="AC601" s="1774"/>
      <c r="AD601" s="1856"/>
      <c r="AE601" s="1857"/>
      <c r="AF601" s="1858"/>
      <c r="AG601" s="1858"/>
      <c r="AH601" s="1858"/>
      <c r="AI601" s="1859"/>
      <c r="AJ601" s="1859"/>
      <c r="AK601" s="1859"/>
      <c r="AL601" s="1859"/>
      <c r="AM601" s="1858"/>
      <c r="AN601" s="1858"/>
      <c r="AO601" s="1858"/>
      <c r="AP601" s="1858"/>
      <c r="AQ601" s="1859"/>
      <c r="AR601" s="1859"/>
      <c r="AS601" s="1859"/>
      <c r="AT601" s="1859"/>
    </row>
    <row r="602" spans="1:46" s="1775" customFormat="1" ht="12" customHeight="1" x14ac:dyDescent="0.2">
      <c r="A602" s="1770" t="s">
        <v>459</v>
      </c>
      <c r="B602" s="1770" t="s">
        <v>1708</v>
      </c>
      <c r="C602" s="541" t="s">
        <v>1709</v>
      </c>
      <c r="D602" s="1770" t="s">
        <v>3165</v>
      </c>
      <c r="E602" s="1952">
        <v>12000</v>
      </c>
      <c r="F602" s="1771" t="s">
        <v>3166</v>
      </c>
      <c r="G602" s="1770" t="s">
        <v>3167</v>
      </c>
      <c r="H602" s="1770"/>
      <c r="I602" s="1770"/>
      <c r="J602" s="1771"/>
      <c r="K602" s="1771">
        <v>2</v>
      </c>
      <c r="L602" s="1772">
        <v>9</v>
      </c>
      <c r="M602" s="1773">
        <f t="shared" si="18"/>
        <v>108000</v>
      </c>
      <c r="N602" s="1771">
        <v>3</v>
      </c>
      <c r="O602" s="1772">
        <v>6</v>
      </c>
      <c r="P602" s="1773">
        <f t="shared" si="19"/>
        <v>72000</v>
      </c>
      <c r="Q602" s="1774"/>
      <c r="R602" s="1774"/>
      <c r="S602" s="1774"/>
      <c r="T602" s="1774"/>
      <c r="U602" s="1774"/>
      <c r="V602" s="1774"/>
      <c r="W602" s="1774"/>
      <c r="X602" s="1774"/>
      <c r="Y602" s="1774"/>
      <c r="Z602" s="1774"/>
      <c r="AA602" s="1774"/>
      <c r="AB602" s="1774"/>
      <c r="AC602" s="1774"/>
      <c r="AD602" s="1856"/>
      <c r="AE602" s="1857"/>
      <c r="AF602" s="1858"/>
      <c r="AG602" s="1858"/>
      <c r="AH602" s="1858"/>
      <c r="AI602" s="1859"/>
      <c r="AJ602" s="1859"/>
      <c r="AK602" s="1859"/>
      <c r="AL602" s="1859"/>
      <c r="AM602" s="1858"/>
      <c r="AN602" s="1858"/>
      <c r="AO602" s="1858"/>
      <c r="AP602" s="1858"/>
      <c r="AQ602" s="1859"/>
      <c r="AR602" s="1859"/>
      <c r="AS602" s="1859"/>
      <c r="AT602" s="1859"/>
    </row>
    <row r="603" spans="1:46" s="1775" customFormat="1" ht="12" customHeight="1" x14ac:dyDescent="0.2">
      <c r="A603" s="1770" t="s">
        <v>459</v>
      </c>
      <c r="B603" s="1770" t="s">
        <v>1708</v>
      </c>
      <c r="C603" s="541" t="s">
        <v>1709</v>
      </c>
      <c r="D603" s="1770" t="s">
        <v>1863</v>
      </c>
      <c r="E603" s="1952">
        <v>2500</v>
      </c>
      <c r="F603" s="1771" t="s">
        <v>3168</v>
      </c>
      <c r="G603" s="1770" t="s">
        <v>3169</v>
      </c>
      <c r="H603" s="1770" t="s">
        <v>1773</v>
      </c>
      <c r="I603" s="1770" t="s">
        <v>1740</v>
      </c>
      <c r="J603" s="1771" t="s">
        <v>1715</v>
      </c>
      <c r="K603" s="1771">
        <v>4</v>
      </c>
      <c r="L603" s="1772">
        <v>11</v>
      </c>
      <c r="M603" s="1773">
        <f t="shared" si="18"/>
        <v>27500</v>
      </c>
      <c r="N603" s="1771">
        <v>0</v>
      </c>
      <c r="O603" s="1772">
        <v>0</v>
      </c>
      <c r="P603" s="1773">
        <f t="shared" si="19"/>
        <v>0</v>
      </c>
      <c r="Q603" s="1774"/>
      <c r="R603" s="1774"/>
      <c r="S603" s="1774"/>
      <c r="T603" s="1774"/>
      <c r="U603" s="1774"/>
      <c r="V603" s="1774"/>
      <c r="W603" s="1774"/>
      <c r="X603" s="1774"/>
      <c r="Y603" s="1774"/>
      <c r="Z603" s="1774"/>
      <c r="AA603" s="1774"/>
      <c r="AB603" s="1774"/>
      <c r="AC603" s="1774"/>
      <c r="AD603" s="1856"/>
      <c r="AE603" s="1857"/>
      <c r="AF603" s="1858"/>
      <c r="AG603" s="1858"/>
      <c r="AH603" s="1858"/>
      <c r="AI603" s="1859"/>
      <c r="AJ603" s="1859"/>
      <c r="AK603" s="1859"/>
      <c r="AL603" s="1859"/>
      <c r="AM603" s="1858"/>
      <c r="AN603" s="1858"/>
      <c r="AO603" s="1858"/>
      <c r="AP603" s="1858"/>
      <c r="AQ603" s="1859"/>
      <c r="AR603" s="1859"/>
      <c r="AS603" s="1859"/>
      <c r="AT603" s="1859"/>
    </row>
    <row r="604" spans="1:46" s="1775" customFormat="1" ht="12" customHeight="1" x14ac:dyDescent="0.2">
      <c r="A604" s="1770" t="s">
        <v>459</v>
      </c>
      <c r="B604" s="1770" t="s">
        <v>1708</v>
      </c>
      <c r="C604" s="541" t="s">
        <v>1709</v>
      </c>
      <c r="D604" s="1770" t="s">
        <v>3170</v>
      </c>
      <c r="E604" s="1952">
        <v>3500</v>
      </c>
      <c r="F604" s="1771" t="s">
        <v>3168</v>
      </c>
      <c r="G604" s="1770" t="s">
        <v>3171</v>
      </c>
      <c r="H604" s="1770" t="s">
        <v>1773</v>
      </c>
      <c r="I604" s="1770" t="s">
        <v>1740</v>
      </c>
      <c r="J604" s="1771" t="s">
        <v>1715</v>
      </c>
      <c r="K604" s="1771">
        <v>1</v>
      </c>
      <c r="L604" s="1772">
        <v>2</v>
      </c>
      <c r="M604" s="1773">
        <f t="shared" si="18"/>
        <v>7000</v>
      </c>
      <c r="N604" s="1771">
        <v>2</v>
      </c>
      <c r="O604" s="1772">
        <v>6</v>
      </c>
      <c r="P604" s="1773">
        <f t="shared" si="19"/>
        <v>21000</v>
      </c>
      <c r="Q604" s="1774"/>
      <c r="R604" s="1774"/>
      <c r="S604" s="1774"/>
      <c r="T604" s="1774"/>
      <c r="U604" s="1774"/>
      <c r="V604" s="1774"/>
      <c r="W604" s="1774"/>
      <c r="X604" s="1774"/>
      <c r="Y604" s="1774"/>
      <c r="Z604" s="1774"/>
      <c r="AA604" s="1774"/>
      <c r="AB604" s="1774"/>
      <c r="AC604" s="1774"/>
      <c r="AD604" s="1856"/>
      <c r="AE604" s="1857"/>
      <c r="AF604" s="1858"/>
      <c r="AG604" s="1858"/>
      <c r="AH604" s="1858"/>
      <c r="AI604" s="1859"/>
      <c r="AJ604" s="1859"/>
      <c r="AK604" s="1859"/>
      <c r="AL604" s="1859"/>
      <c r="AM604" s="1858"/>
      <c r="AN604" s="1858"/>
      <c r="AO604" s="1858"/>
      <c r="AP604" s="1858"/>
      <c r="AQ604" s="1859"/>
      <c r="AR604" s="1859"/>
      <c r="AS604" s="1859"/>
      <c r="AT604" s="1859"/>
    </row>
    <row r="605" spans="1:46" s="1775" customFormat="1" ht="12" customHeight="1" x14ac:dyDescent="0.2">
      <c r="A605" s="1770" t="s">
        <v>459</v>
      </c>
      <c r="B605" s="1770" t="s">
        <v>1708</v>
      </c>
      <c r="C605" s="541" t="s">
        <v>1709</v>
      </c>
      <c r="D605" s="1770" t="s">
        <v>1863</v>
      </c>
      <c r="E605" s="1952">
        <v>2000</v>
      </c>
      <c r="F605" s="1771" t="s">
        <v>3172</v>
      </c>
      <c r="G605" s="1770" t="s">
        <v>3173</v>
      </c>
      <c r="H605" s="1770"/>
      <c r="I605" s="1770"/>
      <c r="J605" s="1771"/>
      <c r="K605" s="1771">
        <v>2</v>
      </c>
      <c r="L605" s="1772">
        <v>2</v>
      </c>
      <c r="M605" s="1773">
        <f t="shared" si="18"/>
        <v>4000</v>
      </c>
      <c r="N605" s="1771">
        <v>0</v>
      </c>
      <c r="O605" s="1772">
        <v>0</v>
      </c>
      <c r="P605" s="1773">
        <f t="shared" si="19"/>
        <v>0</v>
      </c>
      <c r="Q605" s="1774"/>
      <c r="R605" s="1774"/>
      <c r="S605" s="1774"/>
      <c r="T605" s="1774"/>
      <c r="U605" s="1774"/>
      <c r="V605" s="1774"/>
      <c r="W605" s="1774"/>
      <c r="X605" s="1774"/>
      <c r="Y605" s="1774"/>
      <c r="Z605" s="1774"/>
      <c r="AA605" s="1774"/>
      <c r="AB605" s="1774"/>
      <c r="AC605" s="1774"/>
      <c r="AD605" s="1856"/>
      <c r="AE605" s="1857"/>
      <c r="AF605" s="1858"/>
      <c r="AG605" s="1858"/>
      <c r="AH605" s="1858"/>
      <c r="AI605" s="1859"/>
      <c r="AJ605" s="1859"/>
      <c r="AK605" s="1859"/>
      <c r="AL605" s="1859"/>
      <c r="AM605" s="1858"/>
      <c r="AN605" s="1858"/>
      <c r="AO605" s="1858"/>
      <c r="AP605" s="1858"/>
      <c r="AQ605" s="1859"/>
      <c r="AR605" s="1859"/>
      <c r="AS605" s="1859"/>
      <c r="AT605" s="1859"/>
    </row>
    <row r="606" spans="1:46" s="1775" customFormat="1" ht="12" customHeight="1" x14ac:dyDescent="0.2">
      <c r="A606" s="1770" t="s">
        <v>459</v>
      </c>
      <c r="B606" s="1770" t="s">
        <v>1708</v>
      </c>
      <c r="C606" s="541" t="s">
        <v>1709</v>
      </c>
      <c r="D606" s="1770" t="s">
        <v>3174</v>
      </c>
      <c r="E606" s="1952">
        <v>3000</v>
      </c>
      <c r="F606" s="1771" t="s">
        <v>3175</v>
      </c>
      <c r="G606" s="1770" t="s">
        <v>3176</v>
      </c>
      <c r="H606" s="1770" t="s">
        <v>1773</v>
      </c>
      <c r="I606" s="1770" t="s">
        <v>2080</v>
      </c>
      <c r="J606" s="1771" t="s">
        <v>1715</v>
      </c>
      <c r="K606" s="1771">
        <v>6</v>
      </c>
      <c r="L606" s="1772">
        <v>12</v>
      </c>
      <c r="M606" s="1773">
        <f t="shared" si="18"/>
        <v>36000</v>
      </c>
      <c r="N606" s="1771">
        <v>2</v>
      </c>
      <c r="O606" s="1772">
        <v>6</v>
      </c>
      <c r="P606" s="1773">
        <f t="shared" si="19"/>
        <v>18000</v>
      </c>
      <c r="Q606" s="1774"/>
      <c r="R606" s="1774"/>
      <c r="S606" s="1774"/>
      <c r="T606" s="1774"/>
      <c r="U606" s="1774"/>
      <c r="V606" s="1774"/>
      <c r="W606" s="1774"/>
      <c r="X606" s="1774"/>
      <c r="Y606" s="1774"/>
      <c r="Z606" s="1774"/>
      <c r="AA606" s="1774"/>
      <c r="AB606" s="1774"/>
      <c r="AC606" s="1774"/>
      <c r="AD606" s="1856"/>
      <c r="AE606" s="1857"/>
      <c r="AF606" s="1858"/>
      <c r="AG606" s="1858"/>
      <c r="AH606" s="1858"/>
      <c r="AI606" s="1859"/>
      <c r="AJ606" s="1859"/>
      <c r="AK606" s="1859"/>
      <c r="AL606" s="1859"/>
      <c r="AM606" s="1858"/>
      <c r="AN606" s="1858"/>
      <c r="AO606" s="1858"/>
      <c r="AP606" s="1858"/>
      <c r="AQ606" s="1859"/>
      <c r="AR606" s="1859"/>
      <c r="AS606" s="1859"/>
      <c r="AT606" s="1859"/>
    </row>
    <row r="607" spans="1:46" s="1775" customFormat="1" ht="12" customHeight="1" x14ac:dyDescent="0.2">
      <c r="A607" s="1770" t="s">
        <v>459</v>
      </c>
      <c r="B607" s="1770" t="s">
        <v>1708</v>
      </c>
      <c r="C607" s="541" t="s">
        <v>1709</v>
      </c>
      <c r="D607" s="1770" t="s">
        <v>2123</v>
      </c>
      <c r="E607" s="1952">
        <v>1800</v>
      </c>
      <c r="F607" s="1771" t="s">
        <v>3177</v>
      </c>
      <c r="G607" s="1770" t="s">
        <v>3178</v>
      </c>
      <c r="H607" s="1770" t="s">
        <v>1800</v>
      </c>
      <c r="I607" s="1770" t="s">
        <v>1795</v>
      </c>
      <c r="J607" s="1771" t="s">
        <v>1715</v>
      </c>
      <c r="K607" s="1771">
        <v>8</v>
      </c>
      <c r="L607" s="1772">
        <v>12</v>
      </c>
      <c r="M607" s="1773">
        <f t="shared" si="18"/>
        <v>21600</v>
      </c>
      <c r="N607" s="1771">
        <v>4</v>
      </c>
      <c r="O607" s="1772">
        <v>6</v>
      </c>
      <c r="P607" s="1773">
        <f t="shared" si="19"/>
        <v>10800</v>
      </c>
      <c r="Q607" s="1774"/>
      <c r="R607" s="1774"/>
      <c r="S607" s="1774"/>
      <c r="T607" s="1774"/>
      <c r="U607" s="1774"/>
      <c r="V607" s="1774"/>
      <c r="W607" s="1774"/>
      <c r="X607" s="1774"/>
      <c r="Y607" s="1774"/>
      <c r="Z607" s="1774"/>
      <c r="AA607" s="1774"/>
      <c r="AB607" s="1774"/>
      <c r="AC607" s="1774"/>
      <c r="AD607" s="1856"/>
      <c r="AE607" s="1857"/>
      <c r="AF607" s="1858"/>
      <c r="AG607" s="1858"/>
      <c r="AH607" s="1858"/>
      <c r="AI607" s="1859"/>
      <c r="AJ607" s="1859"/>
      <c r="AK607" s="1859"/>
      <c r="AL607" s="1859"/>
      <c r="AM607" s="1858"/>
      <c r="AN607" s="1858"/>
      <c r="AO607" s="1858"/>
      <c r="AP607" s="1858"/>
      <c r="AQ607" s="1859"/>
      <c r="AR607" s="1859"/>
      <c r="AS607" s="1859"/>
      <c r="AT607" s="1859"/>
    </row>
    <row r="608" spans="1:46" s="1775" customFormat="1" ht="12" customHeight="1" x14ac:dyDescent="0.2">
      <c r="A608" s="1770" t="s">
        <v>459</v>
      </c>
      <c r="B608" s="1770" t="s">
        <v>1708</v>
      </c>
      <c r="C608" s="541" t="s">
        <v>1709</v>
      </c>
      <c r="D608" s="1770" t="s">
        <v>3179</v>
      </c>
      <c r="E608" s="1952">
        <v>6000</v>
      </c>
      <c r="F608" s="1771" t="s">
        <v>3180</v>
      </c>
      <c r="G608" s="1770" t="s">
        <v>3181</v>
      </c>
      <c r="H608" s="1770" t="s">
        <v>1800</v>
      </c>
      <c r="I608" s="1770" t="s">
        <v>1723</v>
      </c>
      <c r="J608" s="1771" t="s">
        <v>1715</v>
      </c>
      <c r="K608" s="1771">
        <v>5</v>
      </c>
      <c r="L608" s="1772">
        <v>12</v>
      </c>
      <c r="M608" s="1773">
        <f t="shared" si="18"/>
        <v>72000</v>
      </c>
      <c r="N608" s="1771">
        <v>3</v>
      </c>
      <c r="O608" s="1772">
        <v>6</v>
      </c>
      <c r="P608" s="1773">
        <f t="shared" si="19"/>
        <v>36000</v>
      </c>
      <c r="Q608" s="1774"/>
      <c r="R608" s="1774"/>
      <c r="S608" s="1774"/>
      <c r="T608" s="1774"/>
      <c r="U608" s="1774"/>
      <c r="V608" s="1774"/>
      <c r="W608" s="1774"/>
      <c r="X608" s="1774"/>
      <c r="Y608" s="1774"/>
      <c r="Z608" s="1774"/>
      <c r="AA608" s="1774"/>
      <c r="AB608" s="1774"/>
      <c r="AC608" s="1774"/>
      <c r="AD608" s="1856"/>
      <c r="AE608" s="1857"/>
      <c r="AF608" s="1858"/>
      <c r="AG608" s="1858"/>
      <c r="AH608" s="1858"/>
      <c r="AI608" s="1859"/>
      <c r="AJ608" s="1859"/>
      <c r="AK608" s="1859"/>
      <c r="AL608" s="1859"/>
      <c r="AM608" s="1858"/>
      <c r="AN608" s="1858"/>
      <c r="AO608" s="1858"/>
      <c r="AP608" s="1858"/>
      <c r="AQ608" s="1859"/>
      <c r="AR608" s="1859"/>
      <c r="AS608" s="1859"/>
      <c r="AT608" s="1859"/>
    </row>
    <row r="609" spans="1:46" s="1775" customFormat="1" ht="12" customHeight="1" x14ac:dyDescent="0.2">
      <c r="A609" s="1770" t="s">
        <v>459</v>
      </c>
      <c r="B609" s="1770" t="s">
        <v>1708</v>
      </c>
      <c r="C609" s="541" t="s">
        <v>1709</v>
      </c>
      <c r="D609" s="1770" t="s">
        <v>2583</v>
      </c>
      <c r="E609" s="1952">
        <v>10000</v>
      </c>
      <c r="F609" s="1771" t="s">
        <v>3182</v>
      </c>
      <c r="G609" s="1770" t="s">
        <v>3183</v>
      </c>
      <c r="H609" s="1770"/>
      <c r="I609" s="1770"/>
      <c r="J609" s="1771"/>
      <c r="K609" s="1771">
        <v>5</v>
      </c>
      <c r="L609" s="1772">
        <v>9</v>
      </c>
      <c r="M609" s="1773">
        <f t="shared" si="18"/>
        <v>90000</v>
      </c>
      <c r="N609" s="1771">
        <v>0</v>
      </c>
      <c r="O609" s="1772">
        <v>0</v>
      </c>
      <c r="P609" s="1773">
        <f t="shared" si="19"/>
        <v>0</v>
      </c>
      <c r="Q609" s="1774"/>
      <c r="R609" s="1774"/>
      <c r="S609" s="1774"/>
      <c r="T609" s="1774"/>
      <c r="U609" s="1774"/>
      <c r="V609" s="1774"/>
      <c r="W609" s="1774"/>
      <c r="X609" s="1774"/>
      <c r="Y609" s="1774"/>
      <c r="Z609" s="1774"/>
      <c r="AA609" s="1774"/>
      <c r="AB609" s="1774"/>
      <c r="AC609" s="1774"/>
      <c r="AD609" s="1856"/>
      <c r="AE609" s="1857"/>
      <c r="AF609" s="1858"/>
      <c r="AG609" s="1858"/>
      <c r="AH609" s="1858"/>
      <c r="AI609" s="1859"/>
      <c r="AJ609" s="1859"/>
      <c r="AK609" s="1859"/>
      <c r="AL609" s="1859"/>
      <c r="AM609" s="1858"/>
      <c r="AN609" s="1858"/>
      <c r="AO609" s="1858"/>
      <c r="AP609" s="1858"/>
      <c r="AQ609" s="1859"/>
      <c r="AR609" s="1859"/>
      <c r="AS609" s="1859"/>
      <c r="AT609" s="1859"/>
    </row>
    <row r="610" spans="1:46" s="1775" customFormat="1" ht="12" customHeight="1" x14ac:dyDescent="0.2">
      <c r="A610" s="1770" t="s">
        <v>459</v>
      </c>
      <c r="B610" s="1770" t="s">
        <v>1708</v>
      </c>
      <c r="C610" s="541" t="s">
        <v>1709</v>
      </c>
      <c r="D610" s="1770" t="s">
        <v>1774</v>
      </c>
      <c r="E610" s="1952">
        <v>15000</v>
      </c>
      <c r="F610" s="1771" t="s">
        <v>3184</v>
      </c>
      <c r="G610" s="1770" t="s">
        <v>3185</v>
      </c>
      <c r="H610" s="1770" t="s">
        <v>3186</v>
      </c>
      <c r="I610" s="1770" t="s">
        <v>1714</v>
      </c>
      <c r="J610" s="1771" t="s">
        <v>1715</v>
      </c>
      <c r="K610" s="1771">
        <v>0</v>
      </c>
      <c r="L610" s="1772">
        <v>7</v>
      </c>
      <c r="M610" s="1773">
        <f t="shared" si="18"/>
        <v>105000</v>
      </c>
      <c r="N610" s="1771">
        <v>0</v>
      </c>
      <c r="O610" s="1772">
        <v>6</v>
      </c>
      <c r="P610" s="1773">
        <f t="shared" si="19"/>
        <v>90000</v>
      </c>
      <c r="Q610" s="1774"/>
      <c r="R610" s="1774"/>
      <c r="S610" s="1774"/>
      <c r="T610" s="1774"/>
      <c r="U610" s="1774"/>
      <c r="V610" s="1774"/>
      <c r="W610" s="1774"/>
      <c r="X610" s="1774"/>
      <c r="Y610" s="1774"/>
      <c r="Z610" s="1774"/>
      <c r="AA610" s="1774"/>
      <c r="AB610" s="1774"/>
      <c r="AC610" s="1774"/>
      <c r="AD610" s="1856"/>
      <c r="AE610" s="1857"/>
      <c r="AF610" s="1858"/>
      <c r="AG610" s="1858"/>
      <c r="AH610" s="1858"/>
      <c r="AI610" s="1859"/>
      <c r="AJ610" s="1859"/>
      <c r="AK610" s="1859"/>
      <c r="AL610" s="1859"/>
      <c r="AM610" s="1858"/>
      <c r="AN610" s="1858"/>
      <c r="AO610" s="1858"/>
      <c r="AP610" s="1858"/>
      <c r="AQ610" s="1859"/>
      <c r="AR610" s="1859"/>
      <c r="AS610" s="1859"/>
      <c r="AT610" s="1859"/>
    </row>
    <row r="611" spans="1:46" s="1775" customFormat="1" ht="12" customHeight="1" x14ac:dyDescent="0.2">
      <c r="A611" s="1770" t="s">
        <v>459</v>
      </c>
      <c r="B611" s="1770" t="s">
        <v>1708</v>
      </c>
      <c r="C611" s="541" t="s">
        <v>1709</v>
      </c>
      <c r="D611" s="1770" t="s">
        <v>2072</v>
      </c>
      <c r="E611" s="1952">
        <v>7238</v>
      </c>
      <c r="F611" s="1771" t="s">
        <v>3187</v>
      </c>
      <c r="G611" s="1770" t="s">
        <v>3188</v>
      </c>
      <c r="H611" s="1770"/>
      <c r="I611" s="1770"/>
      <c r="J611" s="1771"/>
      <c r="K611" s="1771">
        <v>0</v>
      </c>
      <c r="L611" s="1772">
        <v>3</v>
      </c>
      <c r="M611" s="1773">
        <f t="shared" si="18"/>
        <v>21714</v>
      </c>
      <c r="N611" s="1771">
        <v>0</v>
      </c>
      <c r="O611" s="1772">
        <v>0</v>
      </c>
      <c r="P611" s="1773">
        <f t="shared" si="19"/>
        <v>0</v>
      </c>
      <c r="Q611" s="1774"/>
      <c r="R611" s="1774"/>
      <c r="S611" s="1774"/>
      <c r="T611" s="1774"/>
      <c r="U611" s="1774"/>
      <c r="V611" s="1774"/>
      <c r="W611" s="1774"/>
      <c r="X611" s="1774"/>
      <c r="Y611" s="1774"/>
      <c r="Z611" s="1774"/>
      <c r="AA611" s="1774"/>
      <c r="AB611" s="1774"/>
      <c r="AC611" s="1774"/>
      <c r="AD611" s="1856"/>
      <c r="AE611" s="1857"/>
      <c r="AF611" s="1858"/>
      <c r="AG611" s="1858"/>
      <c r="AH611" s="1858"/>
      <c r="AI611" s="1859"/>
      <c r="AJ611" s="1859"/>
      <c r="AK611" s="1859"/>
      <c r="AL611" s="1859"/>
      <c r="AM611" s="1858"/>
      <c r="AN611" s="1858"/>
      <c r="AO611" s="1858"/>
      <c r="AP611" s="1858"/>
      <c r="AQ611" s="1859"/>
      <c r="AR611" s="1859"/>
      <c r="AS611" s="1859"/>
      <c r="AT611" s="1859"/>
    </row>
    <row r="612" spans="1:46" s="1775" customFormat="1" ht="12" customHeight="1" x14ac:dyDescent="0.2">
      <c r="A612" s="1770" t="s">
        <v>459</v>
      </c>
      <c r="B612" s="1770" t="s">
        <v>1708</v>
      </c>
      <c r="C612" s="541" t="s">
        <v>1709</v>
      </c>
      <c r="D612" s="1770" t="s">
        <v>2081</v>
      </c>
      <c r="E612" s="1952">
        <v>3700</v>
      </c>
      <c r="F612" s="1771" t="s">
        <v>3189</v>
      </c>
      <c r="G612" s="1770" t="s">
        <v>3190</v>
      </c>
      <c r="H612" s="1770"/>
      <c r="I612" s="1770"/>
      <c r="J612" s="1771"/>
      <c r="K612" s="1771">
        <v>2</v>
      </c>
      <c r="L612" s="1772">
        <v>6</v>
      </c>
      <c r="M612" s="1773">
        <f t="shared" si="18"/>
        <v>22200</v>
      </c>
      <c r="N612" s="1771">
        <v>2</v>
      </c>
      <c r="O612" s="1772">
        <v>6</v>
      </c>
      <c r="P612" s="1773">
        <f t="shared" si="19"/>
        <v>22200</v>
      </c>
      <c r="Q612" s="1774"/>
      <c r="R612" s="1774"/>
      <c r="S612" s="1774"/>
      <c r="T612" s="1774"/>
      <c r="U612" s="1774"/>
      <c r="V612" s="1774"/>
      <c r="W612" s="1774"/>
      <c r="X612" s="1774"/>
      <c r="Y612" s="1774"/>
      <c r="Z612" s="1774"/>
      <c r="AA612" s="1774"/>
      <c r="AB612" s="1774"/>
      <c r="AC612" s="1774"/>
      <c r="AD612" s="1856"/>
      <c r="AE612" s="1857"/>
      <c r="AF612" s="1858"/>
      <c r="AG612" s="1858"/>
      <c r="AH612" s="1858"/>
      <c r="AI612" s="1859"/>
      <c r="AJ612" s="1859"/>
      <c r="AK612" s="1859"/>
      <c r="AL612" s="1859"/>
      <c r="AM612" s="1858"/>
      <c r="AN612" s="1858"/>
      <c r="AO612" s="1858"/>
      <c r="AP612" s="1858"/>
      <c r="AQ612" s="1859"/>
      <c r="AR612" s="1859"/>
      <c r="AS612" s="1859"/>
      <c r="AT612" s="1859"/>
    </row>
    <row r="613" spans="1:46" s="1775" customFormat="1" ht="12" customHeight="1" x14ac:dyDescent="0.2">
      <c r="A613" s="1770" t="s">
        <v>459</v>
      </c>
      <c r="B613" s="1770" t="s">
        <v>1708</v>
      </c>
      <c r="C613" s="541" t="s">
        <v>1709</v>
      </c>
      <c r="D613" s="1770" t="s">
        <v>2072</v>
      </c>
      <c r="E613" s="1952">
        <v>11321</v>
      </c>
      <c r="F613" s="1771" t="s">
        <v>3191</v>
      </c>
      <c r="G613" s="1770" t="s">
        <v>3192</v>
      </c>
      <c r="H613" s="1770"/>
      <c r="I613" s="1770"/>
      <c r="J613" s="1771"/>
      <c r="K613" s="1771">
        <v>0</v>
      </c>
      <c r="L613" s="1772">
        <v>2</v>
      </c>
      <c r="M613" s="1773">
        <f t="shared" si="18"/>
        <v>22642</v>
      </c>
      <c r="N613" s="1771">
        <v>0</v>
      </c>
      <c r="O613" s="1772">
        <v>0</v>
      </c>
      <c r="P613" s="1773">
        <f t="shared" si="19"/>
        <v>0</v>
      </c>
      <c r="Q613" s="1774"/>
      <c r="R613" s="1774"/>
      <c r="S613" s="1774"/>
      <c r="T613" s="1774"/>
      <c r="U613" s="1774"/>
      <c r="V613" s="1774"/>
      <c r="W613" s="1774"/>
      <c r="X613" s="1774"/>
      <c r="Y613" s="1774"/>
      <c r="Z613" s="1774"/>
      <c r="AA613" s="1774"/>
      <c r="AB613" s="1774"/>
      <c r="AC613" s="1774"/>
      <c r="AD613" s="1856"/>
      <c r="AE613" s="1857"/>
      <c r="AF613" s="1858"/>
      <c r="AG613" s="1858"/>
      <c r="AH613" s="1858"/>
      <c r="AI613" s="1859"/>
      <c r="AJ613" s="1859"/>
      <c r="AK613" s="1859"/>
      <c r="AL613" s="1859"/>
      <c r="AM613" s="1858"/>
      <c r="AN613" s="1858"/>
      <c r="AO613" s="1858"/>
      <c r="AP613" s="1858"/>
      <c r="AQ613" s="1859"/>
      <c r="AR613" s="1859"/>
      <c r="AS613" s="1859"/>
      <c r="AT613" s="1859"/>
    </row>
    <row r="614" spans="1:46" s="1775" customFormat="1" ht="12" customHeight="1" x14ac:dyDescent="0.2">
      <c r="A614" s="1770" t="s">
        <v>459</v>
      </c>
      <c r="B614" s="1770" t="s">
        <v>1708</v>
      </c>
      <c r="C614" s="541" t="s">
        <v>1709</v>
      </c>
      <c r="D614" s="1770" t="s">
        <v>1902</v>
      </c>
      <c r="E614" s="1952">
        <v>6000</v>
      </c>
      <c r="F614" s="1771" t="s">
        <v>3193</v>
      </c>
      <c r="G614" s="1770" t="s">
        <v>3194</v>
      </c>
      <c r="H614" s="1770" t="s">
        <v>1713</v>
      </c>
      <c r="I614" s="1770" t="s">
        <v>1714</v>
      </c>
      <c r="J614" s="1771" t="s">
        <v>1715</v>
      </c>
      <c r="K614" s="1771">
        <v>1</v>
      </c>
      <c r="L614" s="1772">
        <v>3</v>
      </c>
      <c r="M614" s="1773">
        <f t="shared" si="18"/>
        <v>18000</v>
      </c>
      <c r="N614" s="1771">
        <v>2</v>
      </c>
      <c r="O614" s="1772">
        <v>6</v>
      </c>
      <c r="P614" s="1773">
        <f t="shared" si="19"/>
        <v>36000</v>
      </c>
      <c r="Q614" s="1774"/>
      <c r="R614" s="1774"/>
      <c r="S614" s="1774"/>
      <c r="T614" s="1774"/>
      <c r="U614" s="1774"/>
      <c r="V614" s="1774"/>
      <c r="W614" s="1774"/>
      <c r="X614" s="1774"/>
      <c r="Y614" s="1774"/>
      <c r="Z614" s="1774"/>
      <c r="AA614" s="1774"/>
      <c r="AB614" s="1774"/>
      <c r="AC614" s="1774"/>
      <c r="AD614" s="1856"/>
      <c r="AE614" s="1857"/>
      <c r="AF614" s="1858"/>
      <c r="AG614" s="1858"/>
      <c r="AH614" s="1858"/>
      <c r="AI614" s="1859"/>
      <c r="AJ614" s="1859"/>
      <c r="AK614" s="1859"/>
      <c r="AL614" s="1859"/>
      <c r="AM614" s="1858"/>
      <c r="AN614" s="1858"/>
      <c r="AO614" s="1858"/>
      <c r="AP614" s="1858"/>
      <c r="AQ614" s="1859"/>
      <c r="AR614" s="1859"/>
      <c r="AS614" s="1859"/>
      <c r="AT614" s="1859"/>
    </row>
    <row r="615" spans="1:46" s="1775" customFormat="1" ht="12" customHeight="1" x14ac:dyDescent="0.2">
      <c r="A615" s="1770" t="s">
        <v>459</v>
      </c>
      <c r="B615" s="1770" t="s">
        <v>1708</v>
      </c>
      <c r="C615" s="541" t="s">
        <v>1709</v>
      </c>
      <c r="D615" s="1770" t="s">
        <v>3195</v>
      </c>
      <c r="E615" s="1952">
        <v>7000</v>
      </c>
      <c r="F615" s="1771" t="s">
        <v>3196</v>
      </c>
      <c r="G615" s="1770" t="s">
        <v>3197</v>
      </c>
      <c r="H615" s="1770"/>
      <c r="I615" s="1770"/>
      <c r="J615" s="1771"/>
      <c r="K615" s="1771">
        <v>1</v>
      </c>
      <c r="L615" s="1772">
        <v>1</v>
      </c>
      <c r="M615" s="1773">
        <f t="shared" si="18"/>
        <v>7000</v>
      </c>
      <c r="N615" s="1771">
        <v>0</v>
      </c>
      <c r="O615" s="1772">
        <v>0</v>
      </c>
      <c r="P615" s="1773">
        <f t="shared" si="19"/>
        <v>0</v>
      </c>
      <c r="Q615" s="1774"/>
      <c r="R615" s="1774"/>
      <c r="S615" s="1774"/>
      <c r="T615" s="1774"/>
      <c r="U615" s="1774"/>
      <c r="V615" s="1774"/>
      <c r="W615" s="1774"/>
      <c r="X615" s="1774"/>
      <c r="Y615" s="1774"/>
      <c r="Z615" s="1774"/>
      <c r="AA615" s="1774"/>
      <c r="AB615" s="1774"/>
      <c r="AC615" s="1774"/>
      <c r="AD615" s="1856"/>
      <c r="AE615" s="1857"/>
      <c r="AF615" s="1858"/>
      <c r="AG615" s="1858"/>
      <c r="AH615" s="1858"/>
      <c r="AI615" s="1859"/>
      <c r="AJ615" s="1859"/>
      <c r="AK615" s="1859"/>
      <c r="AL615" s="1859"/>
      <c r="AM615" s="1858"/>
      <c r="AN615" s="1858"/>
      <c r="AO615" s="1858"/>
      <c r="AP615" s="1858"/>
      <c r="AQ615" s="1859"/>
      <c r="AR615" s="1859"/>
      <c r="AS615" s="1859"/>
      <c r="AT615" s="1859"/>
    </row>
    <row r="616" spans="1:46" s="1775" customFormat="1" ht="12" customHeight="1" x14ac:dyDescent="0.2">
      <c r="A616" s="1770" t="s">
        <v>459</v>
      </c>
      <c r="B616" s="1770" t="s">
        <v>1708</v>
      </c>
      <c r="C616" s="541" t="s">
        <v>1709</v>
      </c>
      <c r="D616" s="1770" t="s">
        <v>3198</v>
      </c>
      <c r="E616" s="1952">
        <v>12500</v>
      </c>
      <c r="F616" s="1771" t="s">
        <v>3199</v>
      </c>
      <c r="G616" s="1770" t="s">
        <v>3200</v>
      </c>
      <c r="H616" s="1770" t="s">
        <v>1713</v>
      </c>
      <c r="I616" s="1770" t="s">
        <v>1723</v>
      </c>
      <c r="J616" s="1771" t="s">
        <v>1715</v>
      </c>
      <c r="K616" s="1771">
        <v>3</v>
      </c>
      <c r="L616" s="1772">
        <v>10</v>
      </c>
      <c r="M616" s="1773">
        <f t="shared" si="18"/>
        <v>125000</v>
      </c>
      <c r="N616" s="1771">
        <v>2</v>
      </c>
      <c r="O616" s="1772">
        <v>6</v>
      </c>
      <c r="P616" s="1773">
        <f t="shared" si="19"/>
        <v>75000</v>
      </c>
      <c r="Q616" s="1774"/>
      <c r="R616" s="1774"/>
      <c r="S616" s="1774"/>
      <c r="T616" s="1774"/>
      <c r="U616" s="1774"/>
      <c r="V616" s="1774"/>
      <c r="W616" s="1774"/>
      <c r="X616" s="1774"/>
      <c r="Y616" s="1774"/>
      <c r="Z616" s="1774"/>
      <c r="AA616" s="1774"/>
      <c r="AB616" s="1774"/>
      <c r="AC616" s="1774"/>
      <c r="AD616" s="1856"/>
      <c r="AE616" s="1857"/>
      <c r="AF616" s="1858"/>
      <c r="AG616" s="1858"/>
      <c r="AH616" s="1858"/>
      <c r="AI616" s="1859"/>
      <c r="AJ616" s="1859"/>
      <c r="AK616" s="1859"/>
      <c r="AL616" s="1859"/>
      <c r="AM616" s="1858"/>
      <c r="AN616" s="1858"/>
      <c r="AO616" s="1858"/>
      <c r="AP616" s="1858"/>
      <c r="AQ616" s="1859"/>
      <c r="AR616" s="1859"/>
      <c r="AS616" s="1859"/>
      <c r="AT616" s="1859"/>
    </row>
    <row r="617" spans="1:46" s="1775" customFormat="1" ht="12" customHeight="1" x14ac:dyDescent="0.2">
      <c r="A617" s="1770" t="s">
        <v>459</v>
      </c>
      <c r="B617" s="1770" t="s">
        <v>1708</v>
      </c>
      <c r="C617" s="541" t="s">
        <v>1709</v>
      </c>
      <c r="D617" s="1770" t="s">
        <v>3201</v>
      </c>
      <c r="E617" s="1952">
        <v>3000</v>
      </c>
      <c r="F617" s="1771" t="s">
        <v>3202</v>
      </c>
      <c r="G617" s="1770" t="s">
        <v>3203</v>
      </c>
      <c r="H617" s="1770"/>
      <c r="I617" s="1770"/>
      <c r="J617" s="1771"/>
      <c r="K617" s="1771">
        <v>6</v>
      </c>
      <c r="L617" s="1772">
        <v>12</v>
      </c>
      <c r="M617" s="1773">
        <f t="shared" si="18"/>
        <v>36000</v>
      </c>
      <c r="N617" s="1771">
        <v>3</v>
      </c>
      <c r="O617" s="1772">
        <v>6</v>
      </c>
      <c r="P617" s="1773">
        <f t="shared" si="19"/>
        <v>18000</v>
      </c>
      <c r="Q617" s="1774"/>
      <c r="R617" s="1774"/>
      <c r="S617" s="1774"/>
      <c r="T617" s="1774"/>
      <c r="U617" s="1774"/>
      <c r="V617" s="1774"/>
      <c r="W617" s="1774"/>
      <c r="X617" s="1774"/>
      <c r="Y617" s="1774"/>
      <c r="Z617" s="1774"/>
      <c r="AA617" s="1774"/>
      <c r="AB617" s="1774"/>
      <c r="AC617" s="1774"/>
      <c r="AD617" s="1856"/>
      <c r="AE617" s="1857"/>
      <c r="AF617" s="1858"/>
      <c r="AG617" s="1858"/>
      <c r="AH617" s="1858"/>
      <c r="AI617" s="1859"/>
      <c r="AJ617" s="1859"/>
      <c r="AK617" s="1859"/>
      <c r="AL617" s="1859"/>
      <c r="AM617" s="1858"/>
      <c r="AN617" s="1858"/>
      <c r="AO617" s="1858"/>
      <c r="AP617" s="1858"/>
      <c r="AQ617" s="1859"/>
      <c r="AR617" s="1859"/>
      <c r="AS617" s="1859"/>
      <c r="AT617" s="1859"/>
    </row>
    <row r="618" spans="1:46" s="1775" customFormat="1" ht="12" customHeight="1" x14ac:dyDescent="0.2">
      <c r="A618" s="1770" t="s">
        <v>459</v>
      </c>
      <c r="B618" s="1770" t="s">
        <v>1708</v>
      </c>
      <c r="C618" s="541" t="s">
        <v>1709</v>
      </c>
      <c r="D618" s="1770" t="s">
        <v>1716</v>
      </c>
      <c r="E618" s="1952">
        <v>2000</v>
      </c>
      <c r="F618" s="1771" t="s">
        <v>3204</v>
      </c>
      <c r="G618" s="1770" t="s">
        <v>3205</v>
      </c>
      <c r="H618" s="1770"/>
      <c r="I618" s="1770"/>
      <c r="J618" s="1771"/>
      <c r="K618" s="1771">
        <v>1</v>
      </c>
      <c r="L618" s="1772">
        <v>1</v>
      </c>
      <c r="M618" s="1773">
        <f t="shared" si="18"/>
        <v>2000</v>
      </c>
      <c r="N618" s="1771">
        <v>2</v>
      </c>
      <c r="O618" s="1772">
        <v>6</v>
      </c>
      <c r="P618" s="1773">
        <f t="shared" si="19"/>
        <v>12000</v>
      </c>
      <c r="Q618" s="1774"/>
      <c r="R618" s="1774"/>
      <c r="S618" s="1774"/>
      <c r="T618" s="1774"/>
      <c r="U618" s="1774"/>
      <c r="V618" s="1774"/>
      <c r="W618" s="1774"/>
      <c r="X618" s="1774"/>
      <c r="Y618" s="1774"/>
      <c r="Z618" s="1774"/>
      <c r="AA618" s="1774"/>
      <c r="AB618" s="1774"/>
      <c r="AC618" s="1774"/>
      <c r="AD618" s="1856"/>
      <c r="AE618" s="1857"/>
      <c r="AF618" s="1858"/>
      <c r="AG618" s="1858"/>
      <c r="AH618" s="1858"/>
      <c r="AI618" s="1859"/>
      <c r="AJ618" s="1859"/>
      <c r="AK618" s="1859"/>
      <c r="AL618" s="1859"/>
      <c r="AM618" s="1858"/>
      <c r="AN618" s="1858"/>
      <c r="AO618" s="1858"/>
      <c r="AP618" s="1858"/>
      <c r="AQ618" s="1859"/>
      <c r="AR618" s="1859"/>
      <c r="AS618" s="1859"/>
      <c r="AT618" s="1859"/>
    </row>
    <row r="619" spans="1:46" s="1775" customFormat="1" ht="12" customHeight="1" x14ac:dyDescent="0.2">
      <c r="A619" s="1770" t="s">
        <v>459</v>
      </c>
      <c r="B619" s="1770" t="s">
        <v>1708</v>
      </c>
      <c r="C619" s="541" t="s">
        <v>1709</v>
      </c>
      <c r="D619" s="1770" t="s">
        <v>1716</v>
      </c>
      <c r="E619" s="1952">
        <v>2500</v>
      </c>
      <c r="F619" s="1771" t="s">
        <v>3206</v>
      </c>
      <c r="G619" s="1770" t="s">
        <v>3207</v>
      </c>
      <c r="H619" s="1770"/>
      <c r="I619" s="1770"/>
      <c r="J619" s="1771"/>
      <c r="K619" s="1771">
        <v>3</v>
      </c>
      <c r="L619" s="1772">
        <v>7</v>
      </c>
      <c r="M619" s="1773">
        <f t="shared" si="18"/>
        <v>17500</v>
      </c>
      <c r="N619" s="1771">
        <v>2</v>
      </c>
      <c r="O619" s="1772">
        <v>6</v>
      </c>
      <c r="P619" s="1773">
        <f t="shared" si="19"/>
        <v>15000</v>
      </c>
      <c r="Q619" s="1774"/>
      <c r="R619" s="1774"/>
      <c r="S619" s="1774"/>
      <c r="T619" s="1774"/>
      <c r="U619" s="1774"/>
      <c r="V619" s="1774"/>
      <c r="W619" s="1774"/>
      <c r="X619" s="1774"/>
      <c r="Y619" s="1774"/>
      <c r="Z619" s="1774"/>
      <c r="AA619" s="1774"/>
      <c r="AB619" s="1774"/>
      <c r="AC619" s="1774"/>
      <c r="AD619" s="1856"/>
      <c r="AE619" s="1857"/>
      <c r="AF619" s="1858"/>
      <c r="AG619" s="1858"/>
      <c r="AH619" s="1858"/>
      <c r="AI619" s="1859"/>
      <c r="AJ619" s="1859"/>
      <c r="AK619" s="1859"/>
      <c r="AL619" s="1859"/>
      <c r="AM619" s="1858"/>
      <c r="AN619" s="1858"/>
      <c r="AO619" s="1858"/>
      <c r="AP619" s="1858"/>
      <c r="AQ619" s="1859"/>
      <c r="AR619" s="1859"/>
      <c r="AS619" s="1859"/>
      <c r="AT619" s="1859"/>
    </row>
    <row r="620" spans="1:46" s="1775" customFormat="1" ht="12" customHeight="1" x14ac:dyDescent="0.2">
      <c r="A620" s="1770" t="s">
        <v>459</v>
      </c>
      <c r="B620" s="1770" t="s">
        <v>1708</v>
      </c>
      <c r="C620" s="541" t="s">
        <v>1709</v>
      </c>
      <c r="D620" s="1770" t="s">
        <v>3208</v>
      </c>
      <c r="E620" s="1952">
        <v>7000</v>
      </c>
      <c r="F620" s="1771" t="s">
        <v>3209</v>
      </c>
      <c r="G620" s="1770" t="s">
        <v>3210</v>
      </c>
      <c r="H620" s="1770"/>
      <c r="I620" s="1770"/>
      <c r="J620" s="1771"/>
      <c r="K620" s="1771">
        <v>1</v>
      </c>
      <c r="L620" s="1772">
        <v>1</v>
      </c>
      <c r="M620" s="1773">
        <f t="shared" si="18"/>
        <v>7000</v>
      </c>
      <c r="N620" s="1771">
        <v>0</v>
      </c>
      <c r="O620" s="1772">
        <v>0</v>
      </c>
      <c r="P620" s="1773">
        <f t="shared" si="19"/>
        <v>0</v>
      </c>
      <c r="Q620" s="1774"/>
      <c r="R620" s="1774"/>
      <c r="S620" s="1774"/>
      <c r="T620" s="1774"/>
      <c r="U620" s="1774"/>
      <c r="V620" s="1774"/>
      <c r="W620" s="1774"/>
      <c r="X620" s="1774"/>
      <c r="Y620" s="1774"/>
      <c r="Z620" s="1774"/>
      <c r="AA620" s="1774"/>
      <c r="AB620" s="1774"/>
      <c r="AC620" s="1774"/>
      <c r="AD620" s="1856"/>
      <c r="AE620" s="1857"/>
      <c r="AF620" s="1858"/>
      <c r="AG620" s="1858"/>
      <c r="AH620" s="1858"/>
      <c r="AI620" s="1859"/>
      <c r="AJ620" s="1859"/>
      <c r="AK620" s="1859"/>
      <c r="AL620" s="1859"/>
      <c r="AM620" s="1858"/>
      <c r="AN620" s="1858"/>
      <c r="AO620" s="1858"/>
      <c r="AP620" s="1858"/>
      <c r="AQ620" s="1859"/>
      <c r="AR620" s="1859"/>
      <c r="AS620" s="1859"/>
      <c r="AT620" s="1859"/>
    </row>
    <row r="621" spans="1:46" s="1775" customFormat="1" ht="12" customHeight="1" x14ac:dyDescent="0.2">
      <c r="A621" s="1770" t="s">
        <v>459</v>
      </c>
      <c r="B621" s="1770" t="s">
        <v>1708</v>
      </c>
      <c r="C621" s="541" t="s">
        <v>1709</v>
      </c>
      <c r="D621" s="1770" t="s">
        <v>3211</v>
      </c>
      <c r="E621" s="1952">
        <v>10000</v>
      </c>
      <c r="F621" s="1771" t="s">
        <v>3212</v>
      </c>
      <c r="G621" s="1770" t="s">
        <v>3213</v>
      </c>
      <c r="H621" s="1770"/>
      <c r="I621" s="1770"/>
      <c r="J621" s="1771"/>
      <c r="K621" s="1771">
        <v>3</v>
      </c>
      <c r="L621" s="1772">
        <v>8</v>
      </c>
      <c r="M621" s="1773">
        <f t="shared" si="18"/>
        <v>80000</v>
      </c>
      <c r="N621" s="1771">
        <v>2</v>
      </c>
      <c r="O621" s="1772">
        <v>6</v>
      </c>
      <c r="P621" s="1773">
        <f t="shared" si="19"/>
        <v>60000</v>
      </c>
      <c r="Q621" s="1774"/>
      <c r="R621" s="1774"/>
      <c r="S621" s="1774"/>
      <c r="T621" s="1774"/>
      <c r="U621" s="1774"/>
      <c r="V621" s="1774"/>
      <c r="W621" s="1774"/>
      <c r="X621" s="1774"/>
      <c r="Y621" s="1774"/>
      <c r="Z621" s="1774"/>
      <c r="AA621" s="1774"/>
      <c r="AB621" s="1774"/>
      <c r="AC621" s="1774"/>
      <c r="AD621" s="1856"/>
      <c r="AE621" s="1857"/>
      <c r="AF621" s="1858"/>
      <c r="AG621" s="1858"/>
      <c r="AH621" s="1858"/>
      <c r="AI621" s="1859"/>
      <c r="AJ621" s="1859"/>
      <c r="AK621" s="1859"/>
      <c r="AL621" s="1859"/>
      <c r="AM621" s="1858"/>
      <c r="AN621" s="1858"/>
      <c r="AO621" s="1858"/>
      <c r="AP621" s="1858"/>
      <c r="AQ621" s="1859"/>
      <c r="AR621" s="1859"/>
      <c r="AS621" s="1859"/>
      <c r="AT621" s="1859"/>
    </row>
    <row r="622" spans="1:46" s="1775" customFormat="1" ht="12" customHeight="1" x14ac:dyDescent="0.2">
      <c r="A622" s="1770" t="s">
        <v>459</v>
      </c>
      <c r="B622" s="1770" t="s">
        <v>1708</v>
      </c>
      <c r="C622" s="541" t="s">
        <v>1709</v>
      </c>
      <c r="D622" s="1770" t="s">
        <v>3214</v>
      </c>
      <c r="E622" s="1952">
        <v>6000</v>
      </c>
      <c r="F622" s="1771" t="s">
        <v>3215</v>
      </c>
      <c r="G622" s="1770" t="s">
        <v>3216</v>
      </c>
      <c r="H622" s="1770" t="s">
        <v>1800</v>
      </c>
      <c r="I622" s="1770" t="s">
        <v>2683</v>
      </c>
      <c r="J622" s="1771" t="s">
        <v>1813</v>
      </c>
      <c r="K622" s="1771">
        <v>6</v>
      </c>
      <c r="L622" s="1772">
        <v>12</v>
      </c>
      <c r="M622" s="1773">
        <f t="shared" si="18"/>
        <v>72000</v>
      </c>
      <c r="N622" s="1771">
        <v>2</v>
      </c>
      <c r="O622" s="1772">
        <v>6</v>
      </c>
      <c r="P622" s="1773">
        <f t="shared" si="19"/>
        <v>36000</v>
      </c>
      <c r="Q622" s="1774"/>
      <c r="R622" s="1774"/>
      <c r="S622" s="1774"/>
      <c r="T622" s="1774"/>
      <c r="U622" s="1774"/>
      <c r="V622" s="1774"/>
      <c r="W622" s="1774"/>
      <c r="X622" s="1774"/>
      <c r="Y622" s="1774"/>
      <c r="Z622" s="1774"/>
      <c r="AA622" s="1774"/>
      <c r="AB622" s="1774"/>
      <c r="AC622" s="1774"/>
      <c r="AD622" s="1856"/>
      <c r="AE622" s="1857"/>
      <c r="AF622" s="1858"/>
      <c r="AG622" s="1858"/>
      <c r="AH622" s="1858"/>
      <c r="AI622" s="1859"/>
      <c r="AJ622" s="1859"/>
      <c r="AK622" s="1859"/>
      <c r="AL622" s="1859"/>
      <c r="AM622" s="1858"/>
      <c r="AN622" s="1858"/>
      <c r="AO622" s="1858"/>
      <c r="AP622" s="1858"/>
      <c r="AQ622" s="1859"/>
      <c r="AR622" s="1859"/>
      <c r="AS622" s="1859"/>
      <c r="AT622" s="1859"/>
    </row>
    <row r="623" spans="1:46" s="1775" customFormat="1" ht="12" customHeight="1" x14ac:dyDescent="0.2">
      <c r="A623" s="1770" t="s">
        <v>459</v>
      </c>
      <c r="B623" s="1770" t="s">
        <v>1708</v>
      </c>
      <c r="C623" s="541" t="s">
        <v>1709</v>
      </c>
      <c r="D623" s="1770" t="s">
        <v>3217</v>
      </c>
      <c r="E623" s="1952">
        <v>2200</v>
      </c>
      <c r="F623" s="1771" t="s">
        <v>3218</v>
      </c>
      <c r="G623" s="1770" t="s">
        <v>3219</v>
      </c>
      <c r="H623" s="1770" t="s">
        <v>1756</v>
      </c>
      <c r="I623" s="1770" t="s">
        <v>1714</v>
      </c>
      <c r="J623" s="1771" t="s">
        <v>1715</v>
      </c>
      <c r="K623" s="1771">
        <v>5</v>
      </c>
      <c r="L623" s="1772">
        <v>12</v>
      </c>
      <c r="M623" s="1773">
        <f t="shared" si="18"/>
        <v>26400</v>
      </c>
      <c r="N623" s="1771">
        <v>3</v>
      </c>
      <c r="O623" s="1772">
        <v>6</v>
      </c>
      <c r="P623" s="1773">
        <f t="shared" si="19"/>
        <v>13200</v>
      </c>
      <c r="Q623" s="1774"/>
      <c r="R623" s="1774"/>
      <c r="S623" s="1774"/>
      <c r="T623" s="1774"/>
      <c r="U623" s="1774"/>
      <c r="V623" s="1774"/>
      <c r="W623" s="1774"/>
      <c r="X623" s="1774"/>
      <c r="Y623" s="1774"/>
      <c r="Z623" s="1774"/>
      <c r="AA623" s="1774"/>
      <c r="AB623" s="1774"/>
      <c r="AC623" s="1774"/>
      <c r="AD623" s="1856"/>
      <c r="AE623" s="1857"/>
      <c r="AF623" s="1858"/>
      <c r="AG623" s="1858"/>
      <c r="AH623" s="1858"/>
      <c r="AI623" s="1859"/>
      <c r="AJ623" s="1859"/>
      <c r="AK623" s="1859"/>
      <c r="AL623" s="1859"/>
      <c r="AM623" s="1858"/>
      <c r="AN623" s="1858"/>
      <c r="AO623" s="1858"/>
      <c r="AP623" s="1858"/>
      <c r="AQ623" s="1859"/>
      <c r="AR623" s="1859"/>
      <c r="AS623" s="1859"/>
      <c r="AT623" s="1859"/>
    </row>
    <row r="624" spans="1:46" s="1775" customFormat="1" ht="12" customHeight="1" x14ac:dyDescent="0.2">
      <c r="A624" s="1770" t="s">
        <v>459</v>
      </c>
      <c r="B624" s="1770" t="s">
        <v>1708</v>
      </c>
      <c r="C624" s="541" t="s">
        <v>1709</v>
      </c>
      <c r="D624" s="1770" t="s">
        <v>3220</v>
      </c>
      <c r="E624" s="1952">
        <v>5000</v>
      </c>
      <c r="F624" s="1771" t="s">
        <v>3221</v>
      </c>
      <c r="G624" s="1770" t="s">
        <v>3222</v>
      </c>
      <c r="H624" s="1770"/>
      <c r="I624" s="1770"/>
      <c r="J624" s="1771"/>
      <c r="K624" s="1771">
        <v>4</v>
      </c>
      <c r="L624" s="1772">
        <v>12</v>
      </c>
      <c r="M624" s="1773">
        <f t="shared" si="18"/>
        <v>60000</v>
      </c>
      <c r="N624" s="1771">
        <v>0</v>
      </c>
      <c r="O624" s="1772">
        <v>0</v>
      </c>
      <c r="P624" s="1773">
        <f t="shared" si="19"/>
        <v>0</v>
      </c>
      <c r="Q624" s="1774"/>
      <c r="R624" s="1774"/>
      <c r="S624" s="1774"/>
      <c r="T624" s="1774"/>
      <c r="U624" s="1774"/>
      <c r="V624" s="1774"/>
      <c r="W624" s="1774"/>
      <c r="X624" s="1774"/>
      <c r="Y624" s="1774"/>
      <c r="Z624" s="1774"/>
      <c r="AA624" s="1774"/>
      <c r="AB624" s="1774"/>
      <c r="AC624" s="1774"/>
      <c r="AD624" s="1856"/>
      <c r="AE624" s="1857"/>
      <c r="AF624" s="1858"/>
      <c r="AG624" s="1858"/>
      <c r="AH624" s="1858"/>
      <c r="AI624" s="1859"/>
      <c r="AJ624" s="1859"/>
      <c r="AK624" s="1859"/>
      <c r="AL624" s="1859"/>
      <c r="AM624" s="1858"/>
      <c r="AN624" s="1858"/>
      <c r="AO624" s="1858"/>
      <c r="AP624" s="1858"/>
      <c r="AQ624" s="1859"/>
      <c r="AR624" s="1859"/>
      <c r="AS624" s="1859"/>
      <c r="AT624" s="1859"/>
    </row>
    <row r="625" spans="1:46" s="1775" customFormat="1" ht="12" customHeight="1" x14ac:dyDescent="0.2">
      <c r="A625" s="1770" t="s">
        <v>459</v>
      </c>
      <c r="B625" s="1770" t="s">
        <v>1708</v>
      </c>
      <c r="C625" s="541" t="s">
        <v>1709</v>
      </c>
      <c r="D625" s="1770" t="s">
        <v>3223</v>
      </c>
      <c r="E625" s="1952">
        <v>6500</v>
      </c>
      <c r="F625" s="1771" t="s">
        <v>3224</v>
      </c>
      <c r="G625" s="1770" t="s">
        <v>3225</v>
      </c>
      <c r="H625" s="1770"/>
      <c r="I625" s="1770"/>
      <c r="J625" s="1771"/>
      <c r="K625" s="1771">
        <v>2</v>
      </c>
      <c r="L625" s="1772">
        <v>6</v>
      </c>
      <c r="M625" s="1773">
        <f t="shared" si="18"/>
        <v>39000</v>
      </c>
      <c r="N625" s="1771">
        <v>1</v>
      </c>
      <c r="O625" s="1772">
        <v>6</v>
      </c>
      <c r="P625" s="1773">
        <f t="shared" si="19"/>
        <v>39000</v>
      </c>
      <c r="Q625" s="1774"/>
      <c r="R625" s="1774"/>
      <c r="S625" s="1774"/>
      <c r="T625" s="1774"/>
      <c r="U625" s="1774"/>
      <c r="V625" s="1774"/>
      <c r="W625" s="1774"/>
      <c r="X625" s="1774"/>
      <c r="Y625" s="1774"/>
      <c r="Z625" s="1774"/>
      <c r="AA625" s="1774"/>
      <c r="AB625" s="1774"/>
      <c r="AC625" s="1774"/>
      <c r="AD625" s="1856"/>
      <c r="AE625" s="1857"/>
      <c r="AF625" s="1858"/>
      <c r="AG625" s="1858"/>
      <c r="AH625" s="1858"/>
      <c r="AI625" s="1859"/>
      <c r="AJ625" s="1859"/>
      <c r="AK625" s="1859"/>
      <c r="AL625" s="1859"/>
      <c r="AM625" s="1858"/>
      <c r="AN625" s="1858"/>
      <c r="AO625" s="1858"/>
      <c r="AP625" s="1858"/>
      <c r="AQ625" s="1859"/>
      <c r="AR625" s="1859"/>
      <c r="AS625" s="1859"/>
      <c r="AT625" s="1859"/>
    </row>
    <row r="626" spans="1:46" s="1775" customFormat="1" ht="12" customHeight="1" x14ac:dyDescent="0.2">
      <c r="A626" s="1770" t="s">
        <v>459</v>
      </c>
      <c r="B626" s="1770" t="s">
        <v>1708</v>
      </c>
      <c r="C626" s="541" t="s">
        <v>1709</v>
      </c>
      <c r="D626" s="1770" t="s">
        <v>1839</v>
      </c>
      <c r="E626" s="1952">
        <v>3500</v>
      </c>
      <c r="F626" s="1771" t="s">
        <v>3226</v>
      </c>
      <c r="G626" s="1770" t="s">
        <v>3227</v>
      </c>
      <c r="H626" s="1770" t="s">
        <v>1713</v>
      </c>
      <c r="I626" s="1770" t="s">
        <v>1744</v>
      </c>
      <c r="J626" s="1771" t="s">
        <v>1715</v>
      </c>
      <c r="K626" s="1771">
        <v>5</v>
      </c>
      <c r="L626" s="1772">
        <v>12</v>
      </c>
      <c r="M626" s="1773">
        <f t="shared" si="18"/>
        <v>42000</v>
      </c>
      <c r="N626" s="1771">
        <v>2</v>
      </c>
      <c r="O626" s="1772">
        <v>6</v>
      </c>
      <c r="P626" s="1773">
        <f t="shared" si="19"/>
        <v>21000</v>
      </c>
      <c r="Q626" s="1774"/>
      <c r="R626" s="1774"/>
      <c r="S626" s="1774"/>
      <c r="T626" s="1774"/>
      <c r="U626" s="1774"/>
      <c r="V626" s="1774"/>
      <c r="W626" s="1774"/>
      <c r="X626" s="1774"/>
      <c r="Y626" s="1774"/>
      <c r="Z626" s="1774"/>
      <c r="AA626" s="1774"/>
      <c r="AB626" s="1774"/>
      <c r="AC626" s="1774"/>
      <c r="AD626" s="1856"/>
      <c r="AE626" s="1857"/>
      <c r="AF626" s="1858"/>
      <c r="AG626" s="1858"/>
      <c r="AH626" s="1858"/>
      <c r="AI626" s="1859"/>
      <c r="AJ626" s="1859"/>
      <c r="AK626" s="1859"/>
      <c r="AL626" s="1859"/>
      <c r="AM626" s="1858"/>
      <c r="AN626" s="1858"/>
      <c r="AO626" s="1858"/>
      <c r="AP626" s="1858"/>
      <c r="AQ626" s="1859"/>
      <c r="AR626" s="1859"/>
      <c r="AS626" s="1859"/>
      <c r="AT626" s="1859"/>
    </row>
    <row r="627" spans="1:46" s="1775" customFormat="1" ht="12" customHeight="1" x14ac:dyDescent="0.2">
      <c r="A627" s="1770" t="s">
        <v>459</v>
      </c>
      <c r="B627" s="1770" t="s">
        <v>1708</v>
      </c>
      <c r="C627" s="541" t="s">
        <v>1709</v>
      </c>
      <c r="D627" s="1770" t="s">
        <v>3228</v>
      </c>
      <c r="E627" s="1952">
        <v>12000</v>
      </c>
      <c r="F627" s="1771" t="s">
        <v>3229</v>
      </c>
      <c r="G627" s="1770" t="s">
        <v>3230</v>
      </c>
      <c r="H627" s="1770"/>
      <c r="I627" s="1770"/>
      <c r="J627" s="1771"/>
      <c r="K627" s="1771">
        <v>3</v>
      </c>
      <c r="L627" s="1772">
        <v>6</v>
      </c>
      <c r="M627" s="1773">
        <f t="shared" si="18"/>
        <v>72000</v>
      </c>
      <c r="N627" s="1771">
        <v>0</v>
      </c>
      <c r="O627" s="1772">
        <v>0</v>
      </c>
      <c r="P627" s="1773">
        <f t="shared" si="19"/>
        <v>0</v>
      </c>
      <c r="Q627" s="1774"/>
      <c r="R627" s="1774"/>
      <c r="S627" s="1774"/>
      <c r="T627" s="1774"/>
      <c r="U627" s="1774"/>
      <c r="V627" s="1774"/>
      <c r="W627" s="1774"/>
      <c r="X627" s="1774"/>
      <c r="Y627" s="1774"/>
      <c r="Z627" s="1774"/>
      <c r="AA627" s="1774"/>
      <c r="AB627" s="1774"/>
      <c r="AC627" s="1774"/>
      <c r="AD627" s="1856"/>
      <c r="AE627" s="1857"/>
      <c r="AF627" s="1858"/>
      <c r="AG627" s="1858"/>
      <c r="AH627" s="1858"/>
      <c r="AI627" s="1859"/>
      <c r="AJ627" s="1859"/>
      <c r="AK627" s="1859"/>
      <c r="AL627" s="1859"/>
      <c r="AM627" s="1858"/>
      <c r="AN627" s="1858"/>
      <c r="AO627" s="1858"/>
      <c r="AP627" s="1858"/>
      <c r="AQ627" s="1859"/>
      <c r="AR627" s="1859"/>
      <c r="AS627" s="1859"/>
      <c r="AT627" s="1859"/>
    </row>
    <row r="628" spans="1:46" s="1775" customFormat="1" ht="12" customHeight="1" x14ac:dyDescent="0.2">
      <c r="A628" s="1770" t="s">
        <v>459</v>
      </c>
      <c r="B628" s="1770" t="s">
        <v>1708</v>
      </c>
      <c r="C628" s="541" t="s">
        <v>1709</v>
      </c>
      <c r="D628" s="1770" t="s">
        <v>3231</v>
      </c>
      <c r="E628" s="1952">
        <v>6000</v>
      </c>
      <c r="F628" s="1771" t="s">
        <v>3232</v>
      </c>
      <c r="G628" s="1770" t="s">
        <v>3233</v>
      </c>
      <c r="H628" s="1770"/>
      <c r="I628" s="1770"/>
      <c r="J628" s="1771"/>
      <c r="K628" s="1771">
        <v>1</v>
      </c>
      <c r="L628" s="1772">
        <v>3</v>
      </c>
      <c r="M628" s="1773">
        <f t="shared" si="18"/>
        <v>18000</v>
      </c>
      <c r="N628" s="1771">
        <v>1</v>
      </c>
      <c r="O628" s="1772">
        <v>6</v>
      </c>
      <c r="P628" s="1773">
        <f t="shared" si="19"/>
        <v>36000</v>
      </c>
      <c r="Q628" s="1774"/>
      <c r="R628" s="1774"/>
      <c r="S628" s="1774"/>
      <c r="T628" s="1774"/>
      <c r="U628" s="1774"/>
      <c r="V628" s="1774"/>
      <c r="W628" s="1774"/>
      <c r="X628" s="1774"/>
      <c r="Y628" s="1774"/>
      <c r="Z628" s="1774"/>
      <c r="AA628" s="1774"/>
      <c r="AB628" s="1774"/>
      <c r="AC628" s="1774"/>
      <c r="AD628" s="1856"/>
      <c r="AE628" s="1857"/>
      <c r="AF628" s="1858"/>
      <c r="AG628" s="1858"/>
      <c r="AH628" s="1858"/>
      <c r="AI628" s="1859"/>
      <c r="AJ628" s="1859"/>
      <c r="AK628" s="1859"/>
      <c r="AL628" s="1859"/>
      <c r="AM628" s="1858"/>
      <c r="AN628" s="1858"/>
      <c r="AO628" s="1858"/>
      <c r="AP628" s="1858"/>
      <c r="AQ628" s="1859"/>
      <c r="AR628" s="1859"/>
      <c r="AS628" s="1859"/>
      <c r="AT628" s="1859"/>
    </row>
    <row r="629" spans="1:46" s="1775" customFormat="1" ht="12" customHeight="1" x14ac:dyDescent="0.2">
      <c r="A629" s="1770" t="s">
        <v>459</v>
      </c>
      <c r="B629" s="1770" t="s">
        <v>1708</v>
      </c>
      <c r="C629" s="541" t="s">
        <v>1709</v>
      </c>
      <c r="D629" s="1770" t="s">
        <v>3234</v>
      </c>
      <c r="E629" s="1952">
        <v>7000</v>
      </c>
      <c r="F629" s="1771" t="s">
        <v>3235</v>
      </c>
      <c r="G629" s="1770" t="s">
        <v>3236</v>
      </c>
      <c r="H629" s="1770"/>
      <c r="I629" s="1770"/>
      <c r="J629" s="1771"/>
      <c r="K629" s="1771">
        <v>0</v>
      </c>
      <c r="L629" s="1772">
        <v>0</v>
      </c>
      <c r="M629" s="1773">
        <f t="shared" si="18"/>
        <v>0</v>
      </c>
      <c r="N629" s="1771">
        <v>2</v>
      </c>
      <c r="O629" s="1772">
        <v>5</v>
      </c>
      <c r="P629" s="1773">
        <f t="shared" si="19"/>
        <v>35000</v>
      </c>
      <c r="Q629" s="1774"/>
      <c r="R629" s="1774"/>
      <c r="S629" s="1774"/>
      <c r="T629" s="1774"/>
      <c r="U629" s="1774"/>
      <c r="V629" s="1774"/>
      <c r="W629" s="1774"/>
      <c r="X629" s="1774"/>
      <c r="Y629" s="1774"/>
      <c r="Z629" s="1774"/>
      <c r="AA629" s="1774"/>
      <c r="AB629" s="1774"/>
      <c r="AC629" s="1774"/>
      <c r="AD629" s="1856"/>
      <c r="AE629" s="1857"/>
      <c r="AF629" s="1858"/>
      <c r="AG629" s="1858"/>
      <c r="AH629" s="1858"/>
      <c r="AI629" s="1859"/>
      <c r="AJ629" s="1859"/>
      <c r="AK629" s="1859"/>
      <c r="AL629" s="1859"/>
      <c r="AM629" s="1858"/>
      <c r="AN629" s="1858"/>
      <c r="AO629" s="1858"/>
      <c r="AP629" s="1858"/>
      <c r="AQ629" s="1859"/>
      <c r="AR629" s="1859"/>
      <c r="AS629" s="1859"/>
      <c r="AT629" s="1859"/>
    </row>
    <row r="630" spans="1:46" s="1775" customFormat="1" ht="12" customHeight="1" x14ac:dyDescent="0.2">
      <c r="A630" s="1770" t="s">
        <v>459</v>
      </c>
      <c r="B630" s="1770" t="s">
        <v>1708</v>
      </c>
      <c r="C630" s="541" t="s">
        <v>1709</v>
      </c>
      <c r="D630" s="1770" t="s">
        <v>1730</v>
      </c>
      <c r="E630" s="1952">
        <v>14000</v>
      </c>
      <c r="F630" s="1771" t="s">
        <v>3237</v>
      </c>
      <c r="G630" s="1770" t="s">
        <v>3238</v>
      </c>
      <c r="H630" s="1770"/>
      <c r="I630" s="1770"/>
      <c r="J630" s="1771"/>
      <c r="K630" s="1771">
        <v>0</v>
      </c>
      <c r="L630" s="1772">
        <v>12</v>
      </c>
      <c r="M630" s="1773">
        <f t="shared" si="18"/>
        <v>168000</v>
      </c>
      <c r="N630" s="1771">
        <v>0</v>
      </c>
      <c r="O630" s="1772">
        <v>6</v>
      </c>
      <c r="P630" s="1773">
        <f t="shared" si="19"/>
        <v>84000</v>
      </c>
      <c r="Q630" s="1774"/>
      <c r="R630" s="1774"/>
      <c r="S630" s="1774"/>
      <c r="T630" s="1774"/>
      <c r="U630" s="1774"/>
      <c r="V630" s="1774"/>
      <c r="W630" s="1774"/>
      <c r="X630" s="1774"/>
      <c r="Y630" s="1774"/>
      <c r="Z630" s="1774"/>
      <c r="AA630" s="1774"/>
      <c r="AB630" s="1774"/>
      <c r="AC630" s="1774"/>
      <c r="AD630" s="1856"/>
      <c r="AE630" s="1857"/>
      <c r="AF630" s="1858"/>
      <c r="AG630" s="1858"/>
      <c r="AH630" s="1858"/>
      <c r="AI630" s="1859"/>
      <c r="AJ630" s="1859"/>
      <c r="AK630" s="1859"/>
      <c r="AL630" s="1859"/>
      <c r="AM630" s="1858"/>
      <c r="AN630" s="1858"/>
      <c r="AO630" s="1858"/>
      <c r="AP630" s="1858"/>
      <c r="AQ630" s="1859"/>
      <c r="AR630" s="1859"/>
      <c r="AS630" s="1859"/>
      <c r="AT630" s="1859"/>
    </row>
    <row r="631" spans="1:46" s="1775" customFormat="1" ht="12" customHeight="1" x14ac:dyDescent="0.2">
      <c r="A631" s="1770" t="s">
        <v>459</v>
      </c>
      <c r="B631" s="1770" t="s">
        <v>1708</v>
      </c>
      <c r="C631" s="541" t="s">
        <v>1709</v>
      </c>
      <c r="D631" s="1770" t="s">
        <v>1836</v>
      </c>
      <c r="E631" s="1952">
        <v>4000</v>
      </c>
      <c r="F631" s="1771" t="s">
        <v>3239</v>
      </c>
      <c r="G631" s="1770" t="s">
        <v>3240</v>
      </c>
      <c r="H631" s="1770"/>
      <c r="I631" s="1770"/>
      <c r="J631" s="1771"/>
      <c r="K631" s="1771">
        <v>5</v>
      </c>
      <c r="L631" s="1772">
        <v>12</v>
      </c>
      <c r="M631" s="1773">
        <f t="shared" si="18"/>
        <v>48000</v>
      </c>
      <c r="N631" s="1771">
        <v>0</v>
      </c>
      <c r="O631" s="1772">
        <v>0</v>
      </c>
      <c r="P631" s="1773">
        <f t="shared" si="19"/>
        <v>0</v>
      </c>
      <c r="Q631" s="1774"/>
      <c r="R631" s="1774"/>
      <c r="S631" s="1774"/>
      <c r="T631" s="1774"/>
      <c r="U631" s="1774"/>
      <c r="V631" s="1774"/>
      <c r="W631" s="1774"/>
      <c r="X631" s="1774"/>
      <c r="Y631" s="1774"/>
      <c r="Z631" s="1774"/>
      <c r="AA631" s="1774"/>
      <c r="AB631" s="1774"/>
      <c r="AC631" s="1774"/>
      <c r="AD631" s="1856"/>
      <c r="AE631" s="1857"/>
      <c r="AF631" s="1858"/>
      <c r="AG631" s="1858"/>
      <c r="AH631" s="1858"/>
      <c r="AI631" s="1859"/>
      <c r="AJ631" s="1859"/>
      <c r="AK631" s="1859"/>
      <c r="AL631" s="1859"/>
      <c r="AM631" s="1858"/>
      <c r="AN631" s="1858"/>
      <c r="AO631" s="1858"/>
      <c r="AP631" s="1858"/>
      <c r="AQ631" s="1859"/>
      <c r="AR631" s="1859"/>
      <c r="AS631" s="1859"/>
      <c r="AT631" s="1859"/>
    </row>
    <row r="632" spans="1:46" s="1775" customFormat="1" ht="12" customHeight="1" x14ac:dyDescent="0.2">
      <c r="A632" s="1770" t="s">
        <v>459</v>
      </c>
      <c r="B632" s="1770" t="s">
        <v>1708</v>
      </c>
      <c r="C632" s="541" t="s">
        <v>1709</v>
      </c>
      <c r="D632" s="1770" t="s">
        <v>3241</v>
      </c>
      <c r="E632" s="1952">
        <v>2000</v>
      </c>
      <c r="F632" s="1771" t="s">
        <v>3242</v>
      </c>
      <c r="G632" s="1770" t="s">
        <v>3243</v>
      </c>
      <c r="H632" s="1770" t="s">
        <v>2713</v>
      </c>
      <c r="I632" s="1770" t="s">
        <v>1723</v>
      </c>
      <c r="J632" s="1771" t="s">
        <v>1829</v>
      </c>
      <c r="K632" s="1771">
        <v>4</v>
      </c>
      <c r="L632" s="1772">
        <v>12</v>
      </c>
      <c r="M632" s="1773">
        <f t="shared" si="18"/>
        <v>24000</v>
      </c>
      <c r="N632" s="1771">
        <v>4</v>
      </c>
      <c r="O632" s="1772">
        <v>6</v>
      </c>
      <c r="P632" s="1773">
        <f t="shared" si="19"/>
        <v>12000</v>
      </c>
      <c r="Q632" s="1774"/>
      <c r="R632" s="1774"/>
      <c r="S632" s="1774"/>
      <c r="T632" s="1774"/>
      <c r="U632" s="1774"/>
      <c r="V632" s="1774"/>
      <c r="W632" s="1774"/>
      <c r="X632" s="1774"/>
      <c r="Y632" s="1774"/>
      <c r="Z632" s="1774"/>
      <c r="AA632" s="1774"/>
      <c r="AB632" s="1774"/>
      <c r="AC632" s="1774"/>
      <c r="AD632" s="1856"/>
      <c r="AE632" s="1857"/>
      <c r="AF632" s="1858"/>
      <c r="AG632" s="1858"/>
      <c r="AH632" s="1858"/>
      <c r="AI632" s="1859"/>
      <c r="AJ632" s="1859"/>
      <c r="AK632" s="1859"/>
      <c r="AL632" s="1859"/>
      <c r="AM632" s="1858"/>
      <c r="AN632" s="1858"/>
      <c r="AO632" s="1858"/>
      <c r="AP632" s="1858"/>
      <c r="AQ632" s="1859"/>
      <c r="AR632" s="1859"/>
      <c r="AS632" s="1859"/>
      <c r="AT632" s="1859"/>
    </row>
    <row r="633" spans="1:46" s="1775" customFormat="1" ht="12" customHeight="1" x14ac:dyDescent="0.2">
      <c r="A633" s="1770" t="s">
        <v>459</v>
      </c>
      <c r="B633" s="1770" t="s">
        <v>1708</v>
      </c>
      <c r="C633" s="541" t="s">
        <v>1709</v>
      </c>
      <c r="D633" s="1770" t="s">
        <v>1852</v>
      </c>
      <c r="E633" s="1952">
        <v>7000</v>
      </c>
      <c r="F633" s="1771" t="s">
        <v>3244</v>
      </c>
      <c r="G633" s="1770" t="s">
        <v>3245</v>
      </c>
      <c r="H633" s="1770" t="s">
        <v>1713</v>
      </c>
      <c r="I633" s="1770" t="s">
        <v>1714</v>
      </c>
      <c r="J633" s="1771" t="s">
        <v>1715</v>
      </c>
      <c r="K633" s="1771">
        <v>4</v>
      </c>
      <c r="L633" s="1772">
        <v>12</v>
      </c>
      <c r="M633" s="1773">
        <f t="shared" si="18"/>
        <v>84000</v>
      </c>
      <c r="N633" s="1771">
        <v>2</v>
      </c>
      <c r="O633" s="1772">
        <v>6</v>
      </c>
      <c r="P633" s="1773">
        <f t="shared" si="19"/>
        <v>42000</v>
      </c>
      <c r="Q633" s="1774"/>
      <c r="R633" s="1774"/>
      <c r="S633" s="1774"/>
      <c r="T633" s="1774"/>
      <c r="U633" s="1774"/>
      <c r="V633" s="1774"/>
      <c r="W633" s="1774"/>
      <c r="X633" s="1774"/>
      <c r="Y633" s="1774"/>
      <c r="Z633" s="1774"/>
      <c r="AA633" s="1774"/>
      <c r="AB633" s="1774"/>
      <c r="AC633" s="1774"/>
      <c r="AD633" s="1856"/>
      <c r="AE633" s="1857"/>
      <c r="AF633" s="1858"/>
      <c r="AG633" s="1858"/>
      <c r="AH633" s="1858"/>
      <c r="AI633" s="1859"/>
      <c r="AJ633" s="1859"/>
      <c r="AK633" s="1859"/>
      <c r="AL633" s="1859"/>
      <c r="AM633" s="1858"/>
      <c r="AN633" s="1858"/>
      <c r="AO633" s="1858"/>
      <c r="AP633" s="1858"/>
      <c r="AQ633" s="1859"/>
      <c r="AR633" s="1859"/>
      <c r="AS633" s="1859"/>
      <c r="AT633" s="1859"/>
    </row>
    <row r="634" spans="1:46" s="1775" customFormat="1" ht="12" customHeight="1" x14ac:dyDescent="0.2">
      <c r="A634" s="1770" t="s">
        <v>459</v>
      </c>
      <c r="B634" s="1770" t="s">
        <v>1708</v>
      </c>
      <c r="C634" s="541" t="s">
        <v>1709</v>
      </c>
      <c r="D634" s="1770" t="s">
        <v>1923</v>
      </c>
      <c r="E634" s="1952">
        <v>3500</v>
      </c>
      <c r="F634" s="1771" t="s">
        <v>3246</v>
      </c>
      <c r="G634" s="1770" t="s">
        <v>3247</v>
      </c>
      <c r="H634" s="1770" t="s">
        <v>1919</v>
      </c>
      <c r="I634" s="1770" t="s">
        <v>1795</v>
      </c>
      <c r="J634" s="1771" t="s">
        <v>1796</v>
      </c>
      <c r="K634" s="1771">
        <v>5</v>
      </c>
      <c r="L634" s="1772">
        <v>12</v>
      </c>
      <c r="M634" s="1773">
        <f t="shared" si="18"/>
        <v>42000</v>
      </c>
      <c r="N634" s="1771">
        <v>2</v>
      </c>
      <c r="O634" s="1772">
        <v>6</v>
      </c>
      <c r="P634" s="1773">
        <f t="shared" si="19"/>
        <v>21000</v>
      </c>
      <c r="Q634" s="1774"/>
      <c r="R634" s="1774"/>
      <c r="S634" s="1774"/>
      <c r="T634" s="1774"/>
      <c r="U634" s="1774"/>
      <c r="V634" s="1774"/>
      <c r="W634" s="1774"/>
      <c r="X634" s="1774"/>
      <c r="Y634" s="1774"/>
      <c r="Z634" s="1774"/>
      <c r="AA634" s="1774"/>
      <c r="AB634" s="1774"/>
      <c r="AC634" s="1774"/>
      <c r="AD634" s="1856"/>
      <c r="AE634" s="1857"/>
      <c r="AF634" s="1858"/>
      <c r="AG634" s="1858"/>
      <c r="AH634" s="1858"/>
      <c r="AI634" s="1859"/>
      <c r="AJ634" s="1859"/>
      <c r="AK634" s="1859"/>
      <c r="AL634" s="1859"/>
      <c r="AM634" s="1858"/>
      <c r="AN634" s="1858"/>
      <c r="AO634" s="1858"/>
      <c r="AP634" s="1858"/>
      <c r="AQ634" s="1859"/>
      <c r="AR634" s="1859"/>
      <c r="AS634" s="1859"/>
      <c r="AT634" s="1859"/>
    </row>
    <row r="635" spans="1:46" s="1775" customFormat="1" ht="12" customHeight="1" x14ac:dyDescent="0.2">
      <c r="A635" s="1770" t="s">
        <v>459</v>
      </c>
      <c r="B635" s="1770" t="s">
        <v>1708</v>
      </c>
      <c r="C635" s="541" t="s">
        <v>1709</v>
      </c>
      <c r="D635" s="1770" t="s">
        <v>3248</v>
      </c>
      <c r="E635" s="1952">
        <v>6000</v>
      </c>
      <c r="F635" s="1771" t="s">
        <v>3249</v>
      </c>
      <c r="G635" s="1770" t="s">
        <v>3250</v>
      </c>
      <c r="H635" s="1770"/>
      <c r="I635" s="1770"/>
      <c r="J635" s="1771"/>
      <c r="K635" s="1771">
        <v>6</v>
      </c>
      <c r="L635" s="1772">
        <v>12</v>
      </c>
      <c r="M635" s="1773">
        <f t="shared" si="18"/>
        <v>72000</v>
      </c>
      <c r="N635" s="1771">
        <v>4</v>
      </c>
      <c r="O635" s="1772">
        <v>6</v>
      </c>
      <c r="P635" s="1773">
        <f t="shared" si="19"/>
        <v>36000</v>
      </c>
      <c r="Q635" s="1774"/>
      <c r="R635" s="1774"/>
      <c r="S635" s="1774"/>
      <c r="T635" s="1774"/>
      <c r="U635" s="1774"/>
      <c r="V635" s="1774"/>
      <c r="W635" s="1774"/>
      <c r="X635" s="1774"/>
      <c r="Y635" s="1774"/>
      <c r="Z635" s="1774"/>
      <c r="AA635" s="1774"/>
      <c r="AB635" s="1774"/>
      <c r="AC635" s="1774"/>
      <c r="AD635" s="1856"/>
      <c r="AE635" s="1857"/>
      <c r="AF635" s="1858"/>
      <c r="AG635" s="1858"/>
      <c r="AH635" s="1858"/>
      <c r="AI635" s="1859"/>
      <c r="AJ635" s="1859"/>
      <c r="AK635" s="1859"/>
      <c r="AL635" s="1859"/>
      <c r="AM635" s="1858"/>
      <c r="AN635" s="1858"/>
      <c r="AO635" s="1858"/>
      <c r="AP635" s="1858"/>
      <c r="AQ635" s="1859"/>
      <c r="AR635" s="1859"/>
      <c r="AS635" s="1859"/>
      <c r="AT635" s="1859"/>
    </row>
    <row r="636" spans="1:46" s="1775" customFormat="1" ht="12" customHeight="1" x14ac:dyDescent="0.2">
      <c r="A636" s="1770" t="s">
        <v>459</v>
      </c>
      <c r="B636" s="1770" t="s">
        <v>1708</v>
      </c>
      <c r="C636" s="541" t="s">
        <v>1709</v>
      </c>
      <c r="D636" s="1770" t="s">
        <v>3251</v>
      </c>
      <c r="E636" s="1952">
        <v>12000</v>
      </c>
      <c r="F636" s="1771" t="s">
        <v>3252</v>
      </c>
      <c r="G636" s="1770" t="s">
        <v>3253</v>
      </c>
      <c r="H636" s="1770" t="s">
        <v>1713</v>
      </c>
      <c r="I636" s="1770" t="s">
        <v>1740</v>
      </c>
      <c r="J636" s="1771" t="s">
        <v>1715</v>
      </c>
      <c r="K636" s="1771">
        <v>3</v>
      </c>
      <c r="L636" s="1772">
        <v>6</v>
      </c>
      <c r="M636" s="1773">
        <f t="shared" si="18"/>
        <v>72000</v>
      </c>
      <c r="N636" s="1771">
        <v>2</v>
      </c>
      <c r="O636" s="1772">
        <v>6</v>
      </c>
      <c r="P636" s="1773">
        <f t="shared" si="19"/>
        <v>72000</v>
      </c>
      <c r="Q636" s="1774"/>
      <c r="R636" s="1774"/>
      <c r="S636" s="1774"/>
      <c r="T636" s="1774"/>
      <c r="U636" s="1774"/>
      <c r="V636" s="1774"/>
      <c r="W636" s="1774"/>
      <c r="X636" s="1774"/>
      <c r="Y636" s="1774"/>
      <c r="Z636" s="1774"/>
      <c r="AA636" s="1774"/>
      <c r="AB636" s="1774"/>
      <c r="AC636" s="1774"/>
      <c r="AD636" s="1856"/>
      <c r="AE636" s="1857"/>
      <c r="AF636" s="1858"/>
      <c r="AG636" s="1858"/>
      <c r="AH636" s="1858"/>
      <c r="AI636" s="1859"/>
      <c r="AJ636" s="1859"/>
      <c r="AK636" s="1859"/>
      <c r="AL636" s="1859"/>
      <c r="AM636" s="1858"/>
      <c r="AN636" s="1858"/>
      <c r="AO636" s="1858"/>
      <c r="AP636" s="1858"/>
      <c r="AQ636" s="1859"/>
      <c r="AR636" s="1859"/>
      <c r="AS636" s="1859"/>
      <c r="AT636" s="1859"/>
    </row>
    <row r="637" spans="1:46" s="1775" customFormat="1" ht="12" customHeight="1" x14ac:dyDescent="0.2">
      <c r="A637" s="1770" t="s">
        <v>459</v>
      </c>
      <c r="B637" s="1770" t="s">
        <v>1708</v>
      </c>
      <c r="C637" s="541" t="s">
        <v>1709</v>
      </c>
      <c r="D637" s="1770" t="s">
        <v>3254</v>
      </c>
      <c r="E637" s="1952">
        <v>10000</v>
      </c>
      <c r="F637" s="1771" t="s">
        <v>3255</v>
      </c>
      <c r="G637" s="1770" t="s">
        <v>3256</v>
      </c>
      <c r="H637" s="1770" t="s">
        <v>2818</v>
      </c>
      <c r="I637" s="1770" t="s">
        <v>2683</v>
      </c>
      <c r="J637" s="1771" t="s">
        <v>1813</v>
      </c>
      <c r="K637" s="1771">
        <v>1</v>
      </c>
      <c r="L637" s="1772">
        <v>1</v>
      </c>
      <c r="M637" s="1773">
        <f t="shared" si="18"/>
        <v>10000</v>
      </c>
      <c r="N637" s="1771">
        <v>5</v>
      </c>
      <c r="O637" s="1772">
        <v>6</v>
      </c>
      <c r="P637" s="1773">
        <f t="shared" si="19"/>
        <v>60000</v>
      </c>
      <c r="Q637" s="1774"/>
      <c r="R637" s="1774"/>
      <c r="S637" s="1774"/>
      <c r="T637" s="1774"/>
      <c r="U637" s="1774"/>
      <c r="V637" s="1774"/>
      <c r="W637" s="1774"/>
      <c r="X637" s="1774"/>
      <c r="Y637" s="1774"/>
      <c r="Z637" s="1774"/>
      <c r="AA637" s="1774"/>
      <c r="AB637" s="1774"/>
      <c r="AC637" s="1774"/>
      <c r="AD637" s="1856"/>
      <c r="AE637" s="1857"/>
      <c r="AF637" s="1858"/>
      <c r="AG637" s="1858"/>
      <c r="AH637" s="1858"/>
      <c r="AI637" s="1859"/>
      <c r="AJ637" s="1859"/>
      <c r="AK637" s="1859"/>
      <c r="AL637" s="1859"/>
      <c r="AM637" s="1858"/>
      <c r="AN637" s="1858"/>
      <c r="AO637" s="1858"/>
      <c r="AP637" s="1858"/>
      <c r="AQ637" s="1859"/>
      <c r="AR637" s="1859"/>
      <c r="AS637" s="1859"/>
      <c r="AT637" s="1859"/>
    </row>
    <row r="638" spans="1:46" s="1775" customFormat="1" ht="12" customHeight="1" x14ac:dyDescent="0.2">
      <c r="A638" s="1770" t="s">
        <v>459</v>
      </c>
      <c r="B638" s="1770" t="s">
        <v>1708</v>
      </c>
      <c r="C638" s="541" t="s">
        <v>1709</v>
      </c>
      <c r="D638" s="1770" t="s">
        <v>3257</v>
      </c>
      <c r="E638" s="1952">
        <v>7000</v>
      </c>
      <c r="F638" s="1771" t="s">
        <v>3255</v>
      </c>
      <c r="G638" s="1770" t="s">
        <v>3256</v>
      </c>
      <c r="H638" s="1770" t="s">
        <v>2818</v>
      </c>
      <c r="I638" s="1770" t="s">
        <v>2683</v>
      </c>
      <c r="J638" s="1771" t="s">
        <v>1813</v>
      </c>
      <c r="K638" s="1771">
        <v>10</v>
      </c>
      <c r="L638" s="1772">
        <v>12</v>
      </c>
      <c r="M638" s="1773">
        <f t="shared" si="18"/>
        <v>84000</v>
      </c>
      <c r="N638" s="1771">
        <v>0</v>
      </c>
      <c r="O638" s="1772">
        <v>0</v>
      </c>
      <c r="P638" s="1773">
        <f t="shared" si="19"/>
        <v>0</v>
      </c>
      <c r="Q638" s="1774"/>
      <c r="R638" s="1774"/>
      <c r="S638" s="1774"/>
      <c r="T638" s="1774"/>
      <c r="U638" s="1774"/>
      <c r="V638" s="1774"/>
      <c r="W638" s="1774"/>
      <c r="X638" s="1774"/>
      <c r="Y638" s="1774"/>
      <c r="Z638" s="1774"/>
      <c r="AA638" s="1774"/>
      <c r="AB638" s="1774"/>
      <c r="AC638" s="1774"/>
      <c r="AD638" s="1856"/>
      <c r="AE638" s="1857"/>
      <c r="AF638" s="1858"/>
      <c r="AG638" s="1858"/>
      <c r="AH638" s="1858"/>
      <c r="AI638" s="1859"/>
      <c r="AJ638" s="1859"/>
      <c r="AK638" s="1859"/>
      <c r="AL638" s="1859"/>
      <c r="AM638" s="1858"/>
      <c r="AN638" s="1858"/>
      <c r="AO638" s="1858"/>
      <c r="AP638" s="1858"/>
      <c r="AQ638" s="1859"/>
      <c r="AR638" s="1859"/>
      <c r="AS638" s="1859"/>
      <c r="AT638" s="1859"/>
    </row>
    <row r="639" spans="1:46" s="1775" customFormat="1" ht="12" customHeight="1" x14ac:dyDescent="0.2">
      <c r="A639" s="1770" t="s">
        <v>459</v>
      </c>
      <c r="B639" s="1770" t="s">
        <v>1708</v>
      </c>
      <c r="C639" s="541" t="s">
        <v>1709</v>
      </c>
      <c r="D639" s="1770" t="s">
        <v>3258</v>
      </c>
      <c r="E639" s="1952">
        <v>7000</v>
      </c>
      <c r="F639" s="1771" t="s">
        <v>3259</v>
      </c>
      <c r="G639" s="1770" t="s">
        <v>3260</v>
      </c>
      <c r="H639" s="1770"/>
      <c r="I639" s="1770"/>
      <c r="J639" s="1771"/>
      <c r="K639" s="1771">
        <v>4</v>
      </c>
      <c r="L639" s="1772">
        <v>12</v>
      </c>
      <c r="M639" s="1773">
        <f t="shared" si="18"/>
        <v>84000</v>
      </c>
      <c r="N639" s="1771">
        <v>1</v>
      </c>
      <c r="O639" s="1772">
        <v>6</v>
      </c>
      <c r="P639" s="1773">
        <f t="shared" si="19"/>
        <v>42000</v>
      </c>
      <c r="Q639" s="1774"/>
      <c r="R639" s="1774"/>
      <c r="S639" s="1774"/>
      <c r="T639" s="1774"/>
      <c r="U639" s="1774"/>
      <c r="V639" s="1774"/>
      <c r="W639" s="1774"/>
      <c r="X639" s="1774"/>
      <c r="Y639" s="1774"/>
      <c r="Z639" s="1774"/>
      <c r="AA639" s="1774"/>
      <c r="AB639" s="1774"/>
      <c r="AC639" s="1774"/>
      <c r="AD639" s="1856"/>
      <c r="AE639" s="1857"/>
      <c r="AF639" s="1858"/>
      <c r="AG639" s="1858"/>
      <c r="AH639" s="1858"/>
      <c r="AI639" s="1859"/>
      <c r="AJ639" s="1859"/>
      <c r="AK639" s="1859"/>
      <c r="AL639" s="1859"/>
      <c r="AM639" s="1858"/>
      <c r="AN639" s="1858"/>
      <c r="AO639" s="1858"/>
      <c r="AP639" s="1858"/>
      <c r="AQ639" s="1859"/>
      <c r="AR639" s="1859"/>
      <c r="AS639" s="1859"/>
      <c r="AT639" s="1859"/>
    </row>
    <row r="640" spans="1:46" s="1775" customFormat="1" ht="12" customHeight="1" x14ac:dyDescent="0.2">
      <c r="A640" s="1770" t="s">
        <v>459</v>
      </c>
      <c r="B640" s="1770" t="s">
        <v>1708</v>
      </c>
      <c r="C640" s="541" t="s">
        <v>1709</v>
      </c>
      <c r="D640" s="1770" t="s">
        <v>3261</v>
      </c>
      <c r="E640" s="1952">
        <v>12000</v>
      </c>
      <c r="F640" s="1771" t="s">
        <v>3262</v>
      </c>
      <c r="G640" s="1770" t="s">
        <v>3263</v>
      </c>
      <c r="H640" s="1770"/>
      <c r="I640" s="1770"/>
      <c r="J640" s="1771"/>
      <c r="K640" s="1771">
        <v>2</v>
      </c>
      <c r="L640" s="1772">
        <v>4</v>
      </c>
      <c r="M640" s="1773">
        <f t="shared" si="18"/>
        <v>48000</v>
      </c>
      <c r="N640" s="1771">
        <v>2</v>
      </c>
      <c r="O640" s="1772">
        <v>6</v>
      </c>
      <c r="P640" s="1773">
        <f t="shared" si="19"/>
        <v>72000</v>
      </c>
      <c r="Q640" s="1774"/>
      <c r="R640" s="1774"/>
      <c r="S640" s="1774"/>
      <c r="T640" s="1774"/>
      <c r="U640" s="1774"/>
      <c r="V640" s="1774"/>
      <c r="W640" s="1774"/>
      <c r="X640" s="1774"/>
      <c r="Y640" s="1774"/>
      <c r="Z640" s="1774"/>
      <c r="AA640" s="1774"/>
      <c r="AB640" s="1774"/>
      <c r="AC640" s="1774"/>
      <c r="AD640" s="1856"/>
      <c r="AE640" s="1857"/>
      <c r="AF640" s="1858"/>
      <c r="AG640" s="1858"/>
      <c r="AH640" s="1858"/>
      <c r="AI640" s="1859"/>
      <c r="AJ640" s="1859"/>
      <c r="AK640" s="1859"/>
      <c r="AL640" s="1859"/>
      <c r="AM640" s="1858"/>
      <c r="AN640" s="1858"/>
      <c r="AO640" s="1858"/>
      <c r="AP640" s="1858"/>
      <c r="AQ640" s="1859"/>
      <c r="AR640" s="1859"/>
      <c r="AS640" s="1859"/>
      <c r="AT640" s="1859"/>
    </row>
    <row r="641" spans="1:46" s="1775" customFormat="1" ht="12" customHeight="1" x14ac:dyDescent="0.2">
      <c r="A641" s="1770" t="s">
        <v>459</v>
      </c>
      <c r="B641" s="1770" t="s">
        <v>1708</v>
      </c>
      <c r="C641" s="541" t="s">
        <v>1709</v>
      </c>
      <c r="D641" s="1770" t="s">
        <v>1716</v>
      </c>
      <c r="E641" s="1952">
        <v>2500</v>
      </c>
      <c r="F641" s="1771" t="s">
        <v>3264</v>
      </c>
      <c r="G641" s="1770" t="s">
        <v>3265</v>
      </c>
      <c r="H641" s="1770" t="s">
        <v>1713</v>
      </c>
      <c r="I641" s="1770" t="s">
        <v>1723</v>
      </c>
      <c r="J641" s="1771" t="s">
        <v>1715</v>
      </c>
      <c r="K641" s="1771">
        <v>4</v>
      </c>
      <c r="L641" s="1772">
        <v>12</v>
      </c>
      <c r="M641" s="1773">
        <f t="shared" si="18"/>
        <v>30000</v>
      </c>
      <c r="N641" s="1771">
        <v>2</v>
      </c>
      <c r="O641" s="1772">
        <v>6</v>
      </c>
      <c r="P641" s="1773">
        <f t="shared" si="19"/>
        <v>15000</v>
      </c>
      <c r="Q641" s="1774"/>
      <c r="R641" s="1774"/>
      <c r="S641" s="1774"/>
      <c r="T641" s="1774"/>
      <c r="U641" s="1774"/>
      <c r="V641" s="1774"/>
      <c r="W641" s="1774"/>
      <c r="X641" s="1774"/>
      <c r="Y641" s="1774"/>
      <c r="Z641" s="1774"/>
      <c r="AA641" s="1774"/>
      <c r="AB641" s="1774"/>
      <c r="AC641" s="1774"/>
      <c r="AD641" s="1856"/>
      <c r="AE641" s="1857"/>
      <c r="AF641" s="1858"/>
      <c r="AG641" s="1858"/>
      <c r="AH641" s="1858"/>
      <c r="AI641" s="1859"/>
      <c r="AJ641" s="1859"/>
      <c r="AK641" s="1859"/>
      <c r="AL641" s="1859"/>
      <c r="AM641" s="1858"/>
      <c r="AN641" s="1858"/>
      <c r="AO641" s="1858"/>
      <c r="AP641" s="1858"/>
      <c r="AQ641" s="1859"/>
      <c r="AR641" s="1859"/>
      <c r="AS641" s="1859"/>
      <c r="AT641" s="1859"/>
    </row>
    <row r="642" spans="1:46" s="1775" customFormat="1" ht="12" customHeight="1" x14ac:dyDescent="0.2">
      <c r="A642" s="1770" t="s">
        <v>459</v>
      </c>
      <c r="B642" s="1770" t="s">
        <v>1708</v>
      </c>
      <c r="C642" s="541" t="s">
        <v>1709</v>
      </c>
      <c r="D642" s="1770" t="s">
        <v>1774</v>
      </c>
      <c r="E642" s="1952">
        <v>15000</v>
      </c>
      <c r="F642" s="1771" t="s">
        <v>3266</v>
      </c>
      <c r="G642" s="1770" t="s">
        <v>3267</v>
      </c>
      <c r="H642" s="1770"/>
      <c r="I642" s="1770"/>
      <c r="J642" s="1771"/>
      <c r="K642" s="1771">
        <v>0</v>
      </c>
      <c r="L642" s="1772">
        <v>12</v>
      </c>
      <c r="M642" s="1773">
        <f t="shared" si="18"/>
        <v>180000</v>
      </c>
      <c r="N642" s="1771">
        <v>0</v>
      </c>
      <c r="O642" s="1772">
        <v>6</v>
      </c>
      <c r="P642" s="1773">
        <f t="shared" si="19"/>
        <v>90000</v>
      </c>
      <c r="Q642" s="1774"/>
      <c r="R642" s="1774"/>
      <c r="S642" s="1774"/>
      <c r="T642" s="1774"/>
      <c r="U642" s="1774"/>
      <c r="V642" s="1774"/>
      <c r="W642" s="1774"/>
      <c r="X642" s="1774"/>
      <c r="Y642" s="1774"/>
      <c r="Z642" s="1774"/>
      <c r="AA642" s="1774"/>
      <c r="AB642" s="1774"/>
      <c r="AC642" s="1774"/>
      <c r="AD642" s="1856"/>
      <c r="AE642" s="1857"/>
      <c r="AF642" s="1858"/>
      <c r="AG642" s="1858"/>
      <c r="AH642" s="1858"/>
      <c r="AI642" s="1859"/>
      <c r="AJ642" s="1859"/>
      <c r="AK642" s="1859"/>
      <c r="AL642" s="1859"/>
      <c r="AM642" s="1858"/>
      <c r="AN642" s="1858"/>
      <c r="AO642" s="1858"/>
      <c r="AP642" s="1858"/>
      <c r="AQ642" s="1859"/>
      <c r="AR642" s="1859"/>
      <c r="AS642" s="1859"/>
      <c r="AT642" s="1859"/>
    </row>
    <row r="643" spans="1:46" s="1775" customFormat="1" ht="12" customHeight="1" x14ac:dyDescent="0.2">
      <c r="A643" s="1770" t="s">
        <v>459</v>
      </c>
      <c r="B643" s="1770" t="s">
        <v>1708</v>
      </c>
      <c r="C643" s="541" t="s">
        <v>1709</v>
      </c>
      <c r="D643" s="1770" t="s">
        <v>1839</v>
      </c>
      <c r="E643" s="1952">
        <v>3500</v>
      </c>
      <c r="F643" s="1771" t="s">
        <v>3268</v>
      </c>
      <c r="G643" s="1770" t="s">
        <v>3269</v>
      </c>
      <c r="H643" s="1770"/>
      <c r="I643" s="1770"/>
      <c r="J643" s="1771"/>
      <c r="K643" s="1771">
        <v>5</v>
      </c>
      <c r="L643" s="1772">
        <v>10</v>
      </c>
      <c r="M643" s="1773">
        <f t="shared" si="18"/>
        <v>35000</v>
      </c>
      <c r="N643" s="1771">
        <v>0</v>
      </c>
      <c r="O643" s="1772">
        <v>0</v>
      </c>
      <c r="P643" s="1773">
        <f t="shared" si="19"/>
        <v>0</v>
      </c>
      <c r="Q643" s="1774"/>
      <c r="R643" s="1774"/>
      <c r="S643" s="1774"/>
      <c r="T643" s="1774"/>
      <c r="U643" s="1774"/>
      <c r="V643" s="1774"/>
      <c r="W643" s="1774"/>
      <c r="X643" s="1774"/>
      <c r="Y643" s="1774"/>
      <c r="Z643" s="1774"/>
      <c r="AA643" s="1774"/>
      <c r="AB643" s="1774"/>
      <c r="AC643" s="1774"/>
      <c r="AD643" s="1856"/>
      <c r="AE643" s="1857"/>
      <c r="AF643" s="1858"/>
      <c r="AG643" s="1858"/>
      <c r="AH643" s="1858"/>
      <c r="AI643" s="1859"/>
      <c r="AJ643" s="1859"/>
      <c r="AK643" s="1859"/>
      <c r="AL643" s="1859"/>
      <c r="AM643" s="1858"/>
      <c r="AN643" s="1858"/>
      <c r="AO643" s="1858"/>
      <c r="AP643" s="1858"/>
      <c r="AQ643" s="1859"/>
      <c r="AR643" s="1859"/>
      <c r="AS643" s="1859"/>
      <c r="AT643" s="1859"/>
    </row>
    <row r="644" spans="1:46" s="1775" customFormat="1" ht="12" customHeight="1" x14ac:dyDescent="0.2">
      <c r="A644" s="1770" t="s">
        <v>459</v>
      </c>
      <c r="B644" s="1770" t="s">
        <v>1708</v>
      </c>
      <c r="C644" s="541" t="s">
        <v>1709</v>
      </c>
      <c r="D644" s="1770" t="s">
        <v>2438</v>
      </c>
      <c r="E644" s="1952">
        <v>5000</v>
      </c>
      <c r="F644" s="1771" t="s">
        <v>3268</v>
      </c>
      <c r="G644" s="1770" t="s">
        <v>3270</v>
      </c>
      <c r="H644" s="1770"/>
      <c r="I644" s="1770"/>
      <c r="J644" s="1771"/>
      <c r="K644" s="1771">
        <v>1</v>
      </c>
      <c r="L644" s="1772">
        <v>3</v>
      </c>
      <c r="M644" s="1773">
        <f t="shared" si="18"/>
        <v>15000</v>
      </c>
      <c r="N644" s="1771">
        <v>4</v>
      </c>
      <c r="O644" s="1772">
        <v>6</v>
      </c>
      <c r="P644" s="1773">
        <f t="shared" si="19"/>
        <v>30000</v>
      </c>
      <c r="Q644" s="1774"/>
      <c r="R644" s="1774"/>
      <c r="S644" s="1774"/>
      <c r="T644" s="1774"/>
      <c r="U644" s="1774"/>
      <c r="V644" s="1774"/>
      <c r="W644" s="1774"/>
      <c r="X644" s="1774"/>
      <c r="Y644" s="1774"/>
      <c r="Z644" s="1774"/>
      <c r="AA644" s="1774"/>
      <c r="AB644" s="1774"/>
      <c r="AC644" s="1774"/>
      <c r="AD644" s="1856"/>
      <c r="AE644" s="1857"/>
      <c r="AF644" s="1858"/>
      <c r="AG644" s="1858"/>
      <c r="AH644" s="1858"/>
      <c r="AI644" s="1859"/>
      <c r="AJ644" s="1859"/>
      <c r="AK644" s="1859"/>
      <c r="AL644" s="1859"/>
      <c r="AM644" s="1858"/>
      <c r="AN644" s="1858"/>
      <c r="AO644" s="1858"/>
      <c r="AP644" s="1858"/>
      <c r="AQ644" s="1859"/>
      <c r="AR644" s="1859"/>
      <c r="AS644" s="1859"/>
      <c r="AT644" s="1859"/>
    </row>
    <row r="645" spans="1:46" s="1775" customFormat="1" ht="12" customHeight="1" x14ac:dyDescent="0.2">
      <c r="A645" s="1770" t="s">
        <v>459</v>
      </c>
      <c r="B645" s="1770" t="s">
        <v>1708</v>
      </c>
      <c r="C645" s="541" t="s">
        <v>1709</v>
      </c>
      <c r="D645" s="1770" t="s">
        <v>3271</v>
      </c>
      <c r="E645" s="1952">
        <v>7000</v>
      </c>
      <c r="F645" s="1771" t="s">
        <v>3272</v>
      </c>
      <c r="G645" s="1770" t="s">
        <v>3273</v>
      </c>
      <c r="H645" s="1770"/>
      <c r="I645" s="1770"/>
      <c r="J645" s="1771"/>
      <c r="K645" s="1771">
        <v>2</v>
      </c>
      <c r="L645" s="1772">
        <v>7</v>
      </c>
      <c r="M645" s="1773">
        <f t="shared" si="18"/>
        <v>49000</v>
      </c>
      <c r="N645" s="1771">
        <v>2</v>
      </c>
      <c r="O645" s="1772">
        <v>6</v>
      </c>
      <c r="P645" s="1773">
        <f t="shared" si="19"/>
        <v>42000</v>
      </c>
      <c r="Q645" s="1774"/>
      <c r="R645" s="1774"/>
      <c r="S645" s="1774"/>
      <c r="T645" s="1774"/>
      <c r="U645" s="1774"/>
      <c r="V645" s="1774"/>
      <c r="W645" s="1774"/>
      <c r="X645" s="1774"/>
      <c r="Y645" s="1774"/>
      <c r="Z645" s="1774"/>
      <c r="AA645" s="1774"/>
      <c r="AB645" s="1774"/>
      <c r="AC645" s="1774"/>
      <c r="AD645" s="1856"/>
      <c r="AE645" s="1857"/>
      <c r="AF645" s="1858"/>
      <c r="AG645" s="1858"/>
      <c r="AH645" s="1858"/>
      <c r="AI645" s="1859"/>
      <c r="AJ645" s="1859"/>
      <c r="AK645" s="1859"/>
      <c r="AL645" s="1859"/>
      <c r="AM645" s="1858"/>
      <c r="AN645" s="1858"/>
      <c r="AO645" s="1858"/>
      <c r="AP645" s="1858"/>
      <c r="AQ645" s="1859"/>
      <c r="AR645" s="1859"/>
      <c r="AS645" s="1859"/>
      <c r="AT645" s="1859"/>
    </row>
    <row r="646" spans="1:46" s="1775" customFormat="1" ht="12" customHeight="1" x14ac:dyDescent="0.2">
      <c r="A646" s="1770" t="s">
        <v>459</v>
      </c>
      <c r="B646" s="1770" t="s">
        <v>1708</v>
      </c>
      <c r="C646" s="541" t="s">
        <v>1709</v>
      </c>
      <c r="D646" s="1770" t="s">
        <v>1931</v>
      </c>
      <c r="E646" s="1952">
        <v>8000</v>
      </c>
      <c r="F646" s="1771" t="s">
        <v>3274</v>
      </c>
      <c r="G646" s="1770" t="s">
        <v>3275</v>
      </c>
      <c r="H646" s="1770" t="s">
        <v>1713</v>
      </c>
      <c r="I646" s="1770" t="s">
        <v>1714</v>
      </c>
      <c r="J646" s="1771" t="s">
        <v>1715</v>
      </c>
      <c r="K646" s="1771">
        <v>2</v>
      </c>
      <c r="L646" s="1772">
        <v>4</v>
      </c>
      <c r="M646" s="1773">
        <f t="shared" ref="M646:M709" si="20">E646*L646</f>
        <v>32000</v>
      </c>
      <c r="N646" s="1771">
        <v>2</v>
      </c>
      <c r="O646" s="1772">
        <v>6</v>
      </c>
      <c r="P646" s="1773">
        <f t="shared" ref="P646:P709" si="21">E646*O646</f>
        <v>48000</v>
      </c>
      <c r="Q646" s="1774"/>
      <c r="R646" s="1774"/>
      <c r="S646" s="1774"/>
      <c r="T646" s="1774"/>
      <c r="U646" s="1774"/>
      <c r="V646" s="1774"/>
      <c r="W646" s="1774"/>
      <c r="X646" s="1774"/>
      <c r="Y646" s="1774"/>
      <c r="Z646" s="1774"/>
      <c r="AA646" s="1774"/>
      <c r="AB646" s="1774"/>
      <c r="AC646" s="1774"/>
      <c r="AD646" s="1856"/>
      <c r="AE646" s="1857"/>
      <c r="AF646" s="1858"/>
      <c r="AG646" s="1858"/>
      <c r="AH646" s="1858"/>
      <c r="AI646" s="1859"/>
      <c r="AJ646" s="1859"/>
      <c r="AK646" s="1859"/>
      <c r="AL646" s="1859"/>
      <c r="AM646" s="1858"/>
      <c r="AN646" s="1858"/>
      <c r="AO646" s="1858"/>
      <c r="AP646" s="1858"/>
      <c r="AQ646" s="1859"/>
      <c r="AR646" s="1859"/>
      <c r="AS646" s="1859"/>
      <c r="AT646" s="1859"/>
    </row>
    <row r="647" spans="1:46" s="1775" customFormat="1" ht="12" customHeight="1" x14ac:dyDescent="0.2">
      <c r="A647" s="1770" t="s">
        <v>459</v>
      </c>
      <c r="B647" s="1770" t="s">
        <v>1708</v>
      </c>
      <c r="C647" s="541" t="s">
        <v>1709</v>
      </c>
      <c r="D647" s="1770" t="s">
        <v>1889</v>
      </c>
      <c r="E647" s="1952">
        <v>7000</v>
      </c>
      <c r="F647" s="1771" t="s">
        <v>3274</v>
      </c>
      <c r="G647" s="1770" t="s">
        <v>3275</v>
      </c>
      <c r="H647" s="1770" t="s">
        <v>1713</v>
      </c>
      <c r="I647" s="1770" t="s">
        <v>1714</v>
      </c>
      <c r="J647" s="1771" t="s">
        <v>1715</v>
      </c>
      <c r="K647" s="1771">
        <v>5</v>
      </c>
      <c r="L647" s="1772">
        <v>9</v>
      </c>
      <c r="M647" s="1773">
        <f t="shared" si="20"/>
        <v>63000</v>
      </c>
      <c r="N647" s="1771">
        <v>0</v>
      </c>
      <c r="O647" s="1772">
        <v>0</v>
      </c>
      <c r="P647" s="1773">
        <f t="shared" si="21"/>
        <v>0</v>
      </c>
      <c r="Q647" s="1774"/>
      <c r="R647" s="1774"/>
      <c r="S647" s="1774"/>
      <c r="T647" s="1774"/>
      <c r="U647" s="1774"/>
      <c r="V647" s="1774"/>
      <c r="W647" s="1774"/>
      <c r="X647" s="1774"/>
      <c r="Y647" s="1774"/>
      <c r="Z647" s="1774"/>
      <c r="AA647" s="1774"/>
      <c r="AB647" s="1774"/>
      <c r="AC647" s="1774"/>
      <c r="AD647" s="1856"/>
      <c r="AE647" s="1857"/>
      <c r="AF647" s="1858"/>
      <c r="AG647" s="1858"/>
      <c r="AH647" s="1858"/>
      <c r="AI647" s="1859"/>
      <c r="AJ647" s="1859"/>
      <c r="AK647" s="1859"/>
      <c r="AL647" s="1859"/>
      <c r="AM647" s="1858"/>
      <c r="AN647" s="1858"/>
      <c r="AO647" s="1858"/>
      <c r="AP647" s="1858"/>
      <c r="AQ647" s="1859"/>
      <c r="AR647" s="1859"/>
      <c r="AS647" s="1859"/>
      <c r="AT647" s="1859"/>
    </row>
    <row r="648" spans="1:46" s="1775" customFormat="1" ht="12" customHeight="1" x14ac:dyDescent="0.2">
      <c r="A648" s="1770" t="s">
        <v>459</v>
      </c>
      <c r="B648" s="1770" t="s">
        <v>1708</v>
      </c>
      <c r="C648" s="541" t="s">
        <v>1709</v>
      </c>
      <c r="D648" s="1770" t="s">
        <v>1836</v>
      </c>
      <c r="E648" s="1952">
        <v>3500</v>
      </c>
      <c r="F648" s="1771" t="s">
        <v>3276</v>
      </c>
      <c r="G648" s="1770" t="s">
        <v>3277</v>
      </c>
      <c r="H648" s="1770" t="s">
        <v>1919</v>
      </c>
      <c r="I648" s="1770" t="s">
        <v>1795</v>
      </c>
      <c r="J648" s="1771" t="s">
        <v>1813</v>
      </c>
      <c r="K648" s="1771">
        <v>2</v>
      </c>
      <c r="L648" s="1772">
        <v>7</v>
      </c>
      <c r="M648" s="1773">
        <f t="shared" si="20"/>
        <v>24500</v>
      </c>
      <c r="N648" s="1771">
        <v>3</v>
      </c>
      <c r="O648" s="1772">
        <v>6</v>
      </c>
      <c r="P648" s="1773">
        <f t="shared" si="21"/>
        <v>21000</v>
      </c>
      <c r="Q648" s="1774"/>
      <c r="R648" s="1774"/>
      <c r="S648" s="1774"/>
      <c r="T648" s="1774"/>
      <c r="U648" s="1774"/>
      <c r="V648" s="1774"/>
      <c r="W648" s="1774"/>
      <c r="X648" s="1774"/>
      <c r="Y648" s="1774"/>
      <c r="Z648" s="1774"/>
      <c r="AA648" s="1774"/>
      <c r="AB648" s="1774"/>
      <c r="AC648" s="1774"/>
      <c r="AD648" s="1856"/>
      <c r="AE648" s="1857"/>
      <c r="AF648" s="1858"/>
      <c r="AG648" s="1858"/>
      <c r="AH648" s="1858"/>
      <c r="AI648" s="1859"/>
      <c r="AJ648" s="1859"/>
      <c r="AK648" s="1859"/>
      <c r="AL648" s="1859"/>
      <c r="AM648" s="1858"/>
      <c r="AN648" s="1858"/>
      <c r="AO648" s="1858"/>
      <c r="AP648" s="1858"/>
      <c r="AQ648" s="1859"/>
      <c r="AR648" s="1859"/>
      <c r="AS648" s="1859"/>
      <c r="AT648" s="1859"/>
    </row>
    <row r="649" spans="1:46" s="1775" customFormat="1" ht="12" customHeight="1" x14ac:dyDescent="0.2">
      <c r="A649" s="1770" t="s">
        <v>459</v>
      </c>
      <c r="B649" s="1770" t="s">
        <v>1708</v>
      </c>
      <c r="C649" s="541" t="s">
        <v>1709</v>
      </c>
      <c r="D649" s="1770" t="s">
        <v>2449</v>
      </c>
      <c r="E649" s="1952">
        <v>2500</v>
      </c>
      <c r="F649" s="1771" t="s">
        <v>3276</v>
      </c>
      <c r="G649" s="1770" t="s">
        <v>3277</v>
      </c>
      <c r="H649" s="1770" t="s">
        <v>1919</v>
      </c>
      <c r="I649" s="1770" t="s">
        <v>1795</v>
      </c>
      <c r="J649" s="1771" t="s">
        <v>1813</v>
      </c>
      <c r="K649" s="1771">
        <v>3</v>
      </c>
      <c r="L649" s="1772">
        <v>6</v>
      </c>
      <c r="M649" s="1773">
        <f t="shared" si="20"/>
        <v>15000</v>
      </c>
      <c r="N649" s="1771">
        <v>0</v>
      </c>
      <c r="O649" s="1772">
        <v>0</v>
      </c>
      <c r="P649" s="1773">
        <f t="shared" si="21"/>
        <v>0</v>
      </c>
      <c r="Q649" s="1774"/>
      <c r="R649" s="1774"/>
      <c r="S649" s="1774"/>
      <c r="T649" s="1774"/>
      <c r="U649" s="1774"/>
      <c r="V649" s="1774"/>
      <c r="W649" s="1774"/>
      <c r="X649" s="1774"/>
      <c r="Y649" s="1774"/>
      <c r="Z649" s="1774"/>
      <c r="AA649" s="1774"/>
      <c r="AB649" s="1774"/>
      <c r="AC649" s="1774"/>
      <c r="AD649" s="1856"/>
      <c r="AE649" s="1857"/>
      <c r="AF649" s="1858"/>
      <c r="AG649" s="1858"/>
      <c r="AH649" s="1858"/>
      <c r="AI649" s="1859"/>
      <c r="AJ649" s="1859"/>
      <c r="AK649" s="1859"/>
      <c r="AL649" s="1859"/>
      <c r="AM649" s="1858"/>
      <c r="AN649" s="1858"/>
      <c r="AO649" s="1858"/>
      <c r="AP649" s="1858"/>
      <c r="AQ649" s="1859"/>
      <c r="AR649" s="1859"/>
      <c r="AS649" s="1859"/>
      <c r="AT649" s="1859"/>
    </row>
    <row r="650" spans="1:46" s="1775" customFormat="1" ht="12" customHeight="1" x14ac:dyDescent="0.2">
      <c r="A650" s="1770" t="s">
        <v>459</v>
      </c>
      <c r="B650" s="1770" t="s">
        <v>1708</v>
      </c>
      <c r="C650" s="541" t="s">
        <v>1709</v>
      </c>
      <c r="D650" s="1770" t="s">
        <v>2072</v>
      </c>
      <c r="E650" s="1952">
        <v>15600</v>
      </c>
      <c r="F650" s="1771" t="s">
        <v>3278</v>
      </c>
      <c r="G650" s="1770" t="s">
        <v>3279</v>
      </c>
      <c r="H650" s="1770" t="s">
        <v>2045</v>
      </c>
      <c r="I650" s="1770" t="s">
        <v>1714</v>
      </c>
      <c r="J650" s="1771" t="s">
        <v>1715</v>
      </c>
      <c r="K650" s="1771">
        <v>0</v>
      </c>
      <c r="L650" s="1772">
        <v>0</v>
      </c>
      <c r="M650" s="1773">
        <f t="shared" si="20"/>
        <v>0</v>
      </c>
      <c r="N650" s="1771">
        <v>0</v>
      </c>
      <c r="O650" s="1772">
        <v>2</v>
      </c>
      <c r="P650" s="1773">
        <f t="shared" si="21"/>
        <v>31200</v>
      </c>
      <c r="Q650" s="1774"/>
      <c r="R650" s="1774"/>
      <c r="S650" s="1774"/>
      <c r="T650" s="1774"/>
      <c r="U650" s="1774"/>
      <c r="V650" s="1774"/>
      <c r="W650" s="1774"/>
      <c r="X650" s="1774"/>
      <c r="Y650" s="1774"/>
      <c r="Z650" s="1774"/>
      <c r="AA650" s="1774"/>
      <c r="AB650" s="1774"/>
      <c r="AC650" s="1774"/>
      <c r="AD650" s="1856"/>
      <c r="AE650" s="1857"/>
      <c r="AF650" s="1858"/>
      <c r="AG650" s="1858"/>
      <c r="AH650" s="1858"/>
      <c r="AI650" s="1859"/>
      <c r="AJ650" s="1859"/>
      <c r="AK650" s="1859"/>
      <c r="AL650" s="1859"/>
      <c r="AM650" s="1858"/>
      <c r="AN650" s="1858"/>
      <c r="AO650" s="1858"/>
      <c r="AP650" s="1858"/>
      <c r="AQ650" s="1859"/>
      <c r="AR650" s="1859"/>
      <c r="AS650" s="1859"/>
      <c r="AT650" s="1859"/>
    </row>
    <row r="651" spans="1:46" s="1775" customFormat="1" ht="12" customHeight="1" x14ac:dyDescent="0.2">
      <c r="A651" s="1770" t="s">
        <v>459</v>
      </c>
      <c r="B651" s="1770" t="s">
        <v>1708</v>
      </c>
      <c r="C651" s="541" t="s">
        <v>1709</v>
      </c>
      <c r="D651" s="1770" t="s">
        <v>2072</v>
      </c>
      <c r="E651" s="1952">
        <v>7238</v>
      </c>
      <c r="F651" s="1771" t="s">
        <v>3278</v>
      </c>
      <c r="G651" s="1770" t="s">
        <v>3279</v>
      </c>
      <c r="H651" s="1770" t="s">
        <v>2045</v>
      </c>
      <c r="I651" s="1770" t="s">
        <v>1714</v>
      </c>
      <c r="J651" s="1771" t="s">
        <v>1715</v>
      </c>
      <c r="K651" s="1771">
        <v>0</v>
      </c>
      <c r="L651" s="1772">
        <v>10</v>
      </c>
      <c r="M651" s="1773">
        <f t="shared" si="20"/>
        <v>72380</v>
      </c>
      <c r="N651" s="1771">
        <v>0</v>
      </c>
      <c r="O651" s="1772">
        <v>0</v>
      </c>
      <c r="P651" s="1773">
        <f t="shared" si="21"/>
        <v>0</v>
      </c>
      <c r="Q651" s="1774"/>
      <c r="R651" s="1774"/>
      <c r="S651" s="1774"/>
      <c r="T651" s="1774"/>
      <c r="U651" s="1774"/>
      <c r="V651" s="1774"/>
      <c r="W651" s="1774"/>
      <c r="X651" s="1774"/>
      <c r="Y651" s="1774"/>
      <c r="Z651" s="1774"/>
      <c r="AA651" s="1774"/>
      <c r="AB651" s="1774"/>
      <c r="AC651" s="1774"/>
      <c r="AD651" s="1856"/>
      <c r="AE651" s="1857"/>
      <c r="AF651" s="1858"/>
      <c r="AG651" s="1858"/>
      <c r="AH651" s="1858"/>
      <c r="AI651" s="1859"/>
      <c r="AJ651" s="1859"/>
      <c r="AK651" s="1859"/>
      <c r="AL651" s="1859"/>
      <c r="AM651" s="1858"/>
      <c r="AN651" s="1858"/>
      <c r="AO651" s="1858"/>
      <c r="AP651" s="1858"/>
      <c r="AQ651" s="1859"/>
      <c r="AR651" s="1859"/>
      <c r="AS651" s="1859"/>
      <c r="AT651" s="1859"/>
    </row>
    <row r="652" spans="1:46" s="1775" customFormat="1" ht="12" customHeight="1" x14ac:dyDescent="0.2">
      <c r="A652" s="1770" t="s">
        <v>459</v>
      </c>
      <c r="B652" s="1770" t="s">
        <v>1708</v>
      </c>
      <c r="C652" s="541" t="s">
        <v>1709</v>
      </c>
      <c r="D652" s="1770" t="s">
        <v>2846</v>
      </c>
      <c r="E652" s="1952">
        <v>4000</v>
      </c>
      <c r="F652" s="1771" t="s">
        <v>3280</v>
      </c>
      <c r="G652" s="1770" t="s">
        <v>3281</v>
      </c>
      <c r="H652" s="1770"/>
      <c r="I652" s="1770"/>
      <c r="J652" s="1771"/>
      <c r="K652" s="1771">
        <v>5</v>
      </c>
      <c r="L652" s="1772">
        <v>12</v>
      </c>
      <c r="M652" s="1773">
        <f t="shared" si="20"/>
        <v>48000</v>
      </c>
      <c r="N652" s="1771">
        <v>1</v>
      </c>
      <c r="O652" s="1772">
        <v>6</v>
      </c>
      <c r="P652" s="1773">
        <f t="shared" si="21"/>
        <v>24000</v>
      </c>
      <c r="Q652" s="1774"/>
      <c r="R652" s="1774"/>
      <c r="S652" s="1774"/>
      <c r="T652" s="1774"/>
      <c r="U652" s="1774"/>
      <c r="V652" s="1774"/>
      <c r="W652" s="1774"/>
      <c r="X652" s="1774"/>
      <c r="Y652" s="1774"/>
      <c r="Z652" s="1774"/>
      <c r="AA652" s="1774"/>
      <c r="AB652" s="1774"/>
      <c r="AC652" s="1774"/>
      <c r="AD652" s="1856"/>
      <c r="AE652" s="1857"/>
      <c r="AF652" s="1858"/>
      <c r="AG652" s="1858"/>
      <c r="AH652" s="1858"/>
      <c r="AI652" s="1859"/>
      <c r="AJ652" s="1859"/>
      <c r="AK652" s="1859"/>
      <c r="AL652" s="1859"/>
      <c r="AM652" s="1858"/>
      <c r="AN652" s="1858"/>
      <c r="AO652" s="1858"/>
      <c r="AP652" s="1858"/>
      <c r="AQ652" s="1859"/>
      <c r="AR652" s="1859"/>
      <c r="AS652" s="1859"/>
      <c r="AT652" s="1859"/>
    </row>
    <row r="653" spans="1:46" s="1775" customFormat="1" ht="12" customHeight="1" x14ac:dyDescent="0.2">
      <c r="A653" s="1770" t="s">
        <v>459</v>
      </c>
      <c r="B653" s="1770" t="s">
        <v>1708</v>
      </c>
      <c r="C653" s="541" t="s">
        <v>1709</v>
      </c>
      <c r="D653" s="1770" t="s">
        <v>3282</v>
      </c>
      <c r="E653" s="1952">
        <v>3500</v>
      </c>
      <c r="F653" s="1771" t="s">
        <v>3283</v>
      </c>
      <c r="G653" s="1770" t="s">
        <v>3284</v>
      </c>
      <c r="H653" s="1770" t="s">
        <v>1713</v>
      </c>
      <c r="I653" s="1770" t="s">
        <v>1723</v>
      </c>
      <c r="J653" s="1771" t="s">
        <v>1715</v>
      </c>
      <c r="K653" s="1771">
        <v>1</v>
      </c>
      <c r="L653" s="1772">
        <v>2</v>
      </c>
      <c r="M653" s="1773">
        <f t="shared" si="20"/>
        <v>7000</v>
      </c>
      <c r="N653" s="1771">
        <v>5</v>
      </c>
      <c r="O653" s="1772">
        <v>6</v>
      </c>
      <c r="P653" s="1773">
        <f t="shared" si="21"/>
        <v>21000</v>
      </c>
      <c r="Q653" s="1774"/>
      <c r="R653" s="1774"/>
      <c r="S653" s="1774"/>
      <c r="T653" s="1774"/>
      <c r="U653" s="1774"/>
      <c r="V653" s="1774"/>
      <c r="W653" s="1774"/>
      <c r="X653" s="1774"/>
      <c r="Y653" s="1774"/>
      <c r="Z653" s="1774"/>
      <c r="AA653" s="1774"/>
      <c r="AB653" s="1774"/>
      <c r="AC653" s="1774"/>
      <c r="AD653" s="1856"/>
      <c r="AE653" s="1857"/>
      <c r="AF653" s="1858"/>
      <c r="AG653" s="1858"/>
      <c r="AH653" s="1858"/>
      <c r="AI653" s="1859"/>
      <c r="AJ653" s="1859"/>
      <c r="AK653" s="1859"/>
      <c r="AL653" s="1859"/>
      <c r="AM653" s="1858"/>
      <c r="AN653" s="1858"/>
      <c r="AO653" s="1858"/>
      <c r="AP653" s="1858"/>
      <c r="AQ653" s="1859"/>
      <c r="AR653" s="1859"/>
      <c r="AS653" s="1859"/>
      <c r="AT653" s="1859"/>
    </row>
    <row r="654" spans="1:46" s="1775" customFormat="1" ht="12" customHeight="1" x14ac:dyDescent="0.2">
      <c r="A654" s="1770" t="s">
        <v>459</v>
      </c>
      <c r="B654" s="1770" t="s">
        <v>1708</v>
      </c>
      <c r="C654" s="541" t="s">
        <v>1709</v>
      </c>
      <c r="D654" s="1770" t="s">
        <v>2819</v>
      </c>
      <c r="E654" s="1952">
        <v>10000</v>
      </c>
      <c r="F654" s="1771" t="s">
        <v>3285</v>
      </c>
      <c r="G654" s="1770" t="s">
        <v>3286</v>
      </c>
      <c r="H654" s="1770" t="s">
        <v>2736</v>
      </c>
      <c r="I654" s="1770" t="s">
        <v>1744</v>
      </c>
      <c r="J654" s="1771" t="s">
        <v>1829</v>
      </c>
      <c r="K654" s="1771">
        <v>3</v>
      </c>
      <c r="L654" s="1772">
        <v>6</v>
      </c>
      <c r="M654" s="1773">
        <f t="shared" si="20"/>
        <v>60000</v>
      </c>
      <c r="N654" s="1771">
        <v>2</v>
      </c>
      <c r="O654" s="1772">
        <v>6</v>
      </c>
      <c r="P654" s="1773">
        <f t="shared" si="21"/>
        <v>60000</v>
      </c>
      <c r="Q654" s="1774"/>
      <c r="R654" s="1774"/>
      <c r="S654" s="1774"/>
      <c r="T654" s="1774"/>
      <c r="U654" s="1774"/>
      <c r="V654" s="1774"/>
      <c r="W654" s="1774"/>
      <c r="X654" s="1774"/>
      <c r="Y654" s="1774"/>
      <c r="Z654" s="1774"/>
      <c r="AA654" s="1774"/>
      <c r="AB654" s="1774"/>
      <c r="AC654" s="1774"/>
      <c r="AD654" s="1856"/>
      <c r="AE654" s="1857"/>
      <c r="AF654" s="1858"/>
      <c r="AG654" s="1858"/>
      <c r="AH654" s="1858"/>
      <c r="AI654" s="1859"/>
      <c r="AJ654" s="1859"/>
      <c r="AK654" s="1859"/>
      <c r="AL654" s="1859"/>
      <c r="AM654" s="1858"/>
      <c r="AN654" s="1858"/>
      <c r="AO654" s="1858"/>
      <c r="AP654" s="1858"/>
      <c r="AQ654" s="1859"/>
      <c r="AR654" s="1859"/>
      <c r="AS654" s="1859"/>
      <c r="AT654" s="1859"/>
    </row>
    <row r="655" spans="1:46" s="1775" customFormat="1" ht="12" customHeight="1" x14ac:dyDescent="0.2">
      <c r="A655" s="1770" t="s">
        <v>459</v>
      </c>
      <c r="B655" s="1770" t="s">
        <v>1708</v>
      </c>
      <c r="C655" s="541" t="s">
        <v>1709</v>
      </c>
      <c r="D655" s="1770" t="s">
        <v>3287</v>
      </c>
      <c r="E655" s="1952">
        <v>10000</v>
      </c>
      <c r="F655" s="1771" t="s">
        <v>3288</v>
      </c>
      <c r="G655" s="1770" t="s">
        <v>3289</v>
      </c>
      <c r="H655" s="1770"/>
      <c r="I655" s="1770"/>
      <c r="J655" s="1771"/>
      <c r="K655" s="1771">
        <v>1</v>
      </c>
      <c r="L655" s="1772">
        <v>7</v>
      </c>
      <c r="M655" s="1773">
        <f t="shared" si="20"/>
        <v>70000</v>
      </c>
      <c r="N655" s="1771">
        <v>0</v>
      </c>
      <c r="O655" s="1772">
        <v>0</v>
      </c>
      <c r="P655" s="1773">
        <f t="shared" si="21"/>
        <v>0</v>
      </c>
      <c r="Q655" s="1774"/>
      <c r="R655" s="1774"/>
      <c r="S655" s="1774"/>
      <c r="T655" s="1774"/>
      <c r="U655" s="1774"/>
      <c r="V655" s="1774"/>
      <c r="W655" s="1774"/>
      <c r="X655" s="1774"/>
      <c r="Y655" s="1774"/>
      <c r="Z655" s="1774"/>
      <c r="AA655" s="1774"/>
      <c r="AB655" s="1774"/>
      <c r="AC655" s="1774"/>
      <c r="AD655" s="1856"/>
      <c r="AE655" s="1857"/>
      <c r="AF655" s="1858"/>
      <c r="AG655" s="1858"/>
      <c r="AH655" s="1858"/>
      <c r="AI655" s="1859"/>
      <c r="AJ655" s="1859"/>
      <c r="AK655" s="1859"/>
      <c r="AL655" s="1859"/>
      <c r="AM655" s="1858"/>
      <c r="AN655" s="1858"/>
      <c r="AO655" s="1858"/>
      <c r="AP655" s="1858"/>
      <c r="AQ655" s="1859"/>
      <c r="AR655" s="1859"/>
      <c r="AS655" s="1859"/>
      <c r="AT655" s="1859"/>
    </row>
    <row r="656" spans="1:46" s="1775" customFormat="1" ht="12" customHeight="1" x14ac:dyDescent="0.2">
      <c r="A656" s="1770" t="s">
        <v>459</v>
      </c>
      <c r="B656" s="1770" t="s">
        <v>1708</v>
      </c>
      <c r="C656" s="541" t="s">
        <v>1709</v>
      </c>
      <c r="D656" s="1770" t="s">
        <v>1934</v>
      </c>
      <c r="E656" s="1952">
        <v>4000</v>
      </c>
      <c r="F656" s="1771" t="s">
        <v>3290</v>
      </c>
      <c r="G656" s="1770" t="s">
        <v>3291</v>
      </c>
      <c r="H656" s="1770" t="s">
        <v>1800</v>
      </c>
      <c r="I656" s="1770" t="s">
        <v>1714</v>
      </c>
      <c r="J656" s="1771" t="s">
        <v>1715</v>
      </c>
      <c r="K656" s="1771">
        <v>2</v>
      </c>
      <c r="L656" s="1772">
        <v>6</v>
      </c>
      <c r="M656" s="1773">
        <f t="shared" si="20"/>
        <v>24000</v>
      </c>
      <c r="N656" s="1771">
        <v>3</v>
      </c>
      <c r="O656" s="1772">
        <v>6</v>
      </c>
      <c r="P656" s="1773">
        <f t="shared" si="21"/>
        <v>24000</v>
      </c>
      <c r="Q656" s="1774"/>
      <c r="R656" s="1774"/>
      <c r="S656" s="1774"/>
      <c r="T656" s="1774"/>
      <c r="U656" s="1774"/>
      <c r="V656" s="1774"/>
      <c r="W656" s="1774"/>
      <c r="X656" s="1774"/>
      <c r="Y656" s="1774"/>
      <c r="Z656" s="1774"/>
      <c r="AA656" s="1774"/>
      <c r="AB656" s="1774"/>
      <c r="AC656" s="1774"/>
      <c r="AD656" s="1856"/>
      <c r="AE656" s="1857"/>
      <c r="AF656" s="1858"/>
      <c r="AG656" s="1858"/>
      <c r="AH656" s="1858"/>
      <c r="AI656" s="1859"/>
      <c r="AJ656" s="1859"/>
      <c r="AK656" s="1859"/>
      <c r="AL656" s="1859"/>
      <c r="AM656" s="1858"/>
      <c r="AN656" s="1858"/>
      <c r="AO656" s="1858"/>
      <c r="AP656" s="1858"/>
      <c r="AQ656" s="1859"/>
      <c r="AR656" s="1859"/>
      <c r="AS656" s="1859"/>
      <c r="AT656" s="1859"/>
    </row>
    <row r="657" spans="1:46" s="1775" customFormat="1" ht="12" customHeight="1" x14ac:dyDescent="0.2">
      <c r="A657" s="1770" t="s">
        <v>459</v>
      </c>
      <c r="B657" s="1770" t="s">
        <v>1708</v>
      </c>
      <c r="C657" s="541" t="s">
        <v>1709</v>
      </c>
      <c r="D657" s="1770" t="s">
        <v>1840</v>
      </c>
      <c r="E657" s="1952">
        <v>2000</v>
      </c>
      <c r="F657" s="1771" t="s">
        <v>3292</v>
      </c>
      <c r="G657" s="1770" t="s">
        <v>3293</v>
      </c>
      <c r="H657" s="1770"/>
      <c r="I657" s="1770"/>
      <c r="J657" s="1771"/>
      <c r="K657" s="1771">
        <v>1</v>
      </c>
      <c r="L657" s="1772">
        <v>12</v>
      </c>
      <c r="M657" s="1773">
        <f t="shared" si="20"/>
        <v>24000</v>
      </c>
      <c r="N657" s="1771">
        <v>0</v>
      </c>
      <c r="O657" s="1772">
        <v>0</v>
      </c>
      <c r="P657" s="1773">
        <f t="shared" si="21"/>
        <v>0</v>
      </c>
      <c r="Q657" s="1774"/>
      <c r="R657" s="1774"/>
      <c r="S657" s="1774"/>
      <c r="T657" s="1774"/>
      <c r="U657" s="1774"/>
      <c r="V657" s="1774"/>
      <c r="W657" s="1774"/>
      <c r="X657" s="1774"/>
      <c r="Y657" s="1774"/>
      <c r="Z657" s="1774"/>
      <c r="AA657" s="1774"/>
      <c r="AB657" s="1774"/>
      <c r="AC657" s="1774"/>
      <c r="AD657" s="1856"/>
      <c r="AE657" s="1857"/>
      <c r="AF657" s="1858"/>
      <c r="AG657" s="1858"/>
      <c r="AH657" s="1858"/>
      <c r="AI657" s="1859"/>
      <c r="AJ657" s="1859"/>
      <c r="AK657" s="1859"/>
      <c r="AL657" s="1859"/>
      <c r="AM657" s="1858"/>
      <c r="AN657" s="1858"/>
      <c r="AO657" s="1858"/>
      <c r="AP657" s="1858"/>
      <c r="AQ657" s="1859"/>
      <c r="AR657" s="1859"/>
      <c r="AS657" s="1859"/>
      <c r="AT657" s="1859"/>
    </row>
    <row r="658" spans="1:46" s="1775" customFormat="1" ht="12" customHeight="1" x14ac:dyDescent="0.2">
      <c r="A658" s="1770" t="s">
        <v>459</v>
      </c>
      <c r="B658" s="1770" t="s">
        <v>1708</v>
      </c>
      <c r="C658" s="541" t="s">
        <v>1709</v>
      </c>
      <c r="D658" s="1770" t="s">
        <v>1846</v>
      </c>
      <c r="E658" s="1952">
        <v>15000</v>
      </c>
      <c r="F658" s="1771" t="s">
        <v>3294</v>
      </c>
      <c r="G658" s="1770" t="s">
        <v>3295</v>
      </c>
      <c r="H658" s="1770"/>
      <c r="I658" s="1770"/>
      <c r="J658" s="1771"/>
      <c r="K658" s="1771">
        <v>0</v>
      </c>
      <c r="L658" s="1772">
        <v>6</v>
      </c>
      <c r="M658" s="1773">
        <f t="shared" si="20"/>
        <v>90000</v>
      </c>
      <c r="N658" s="1771">
        <v>0</v>
      </c>
      <c r="O658" s="1772">
        <v>0</v>
      </c>
      <c r="P658" s="1773">
        <f t="shared" si="21"/>
        <v>0</v>
      </c>
      <c r="Q658" s="1774"/>
      <c r="R658" s="1774"/>
      <c r="S658" s="1774"/>
      <c r="T658" s="1774"/>
      <c r="U658" s="1774"/>
      <c r="V658" s="1774"/>
      <c r="W658" s="1774"/>
      <c r="X658" s="1774"/>
      <c r="Y658" s="1774"/>
      <c r="Z658" s="1774"/>
      <c r="AA658" s="1774"/>
      <c r="AB658" s="1774"/>
      <c r="AC658" s="1774"/>
      <c r="AD658" s="1856"/>
      <c r="AE658" s="1857"/>
      <c r="AF658" s="1858"/>
      <c r="AG658" s="1858"/>
      <c r="AH658" s="1858"/>
      <c r="AI658" s="1859"/>
      <c r="AJ658" s="1859"/>
      <c r="AK658" s="1859"/>
      <c r="AL658" s="1859"/>
      <c r="AM658" s="1858"/>
      <c r="AN658" s="1858"/>
      <c r="AO658" s="1858"/>
      <c r="AP658" s="1858"/>
      <c r="AQ658" s="1859"/>
      <c r="AR658" s="1859"/>
      <c r="AS658" s="1859"/>
      <c r="AT658" s="1859"/>
    </row>
    <row r="659" spans="1:46" s="1775" customFormat="1" ht="12" customHeight="1" x14ac:dyDescent="0.2">
      <c r="A659" s="1770" t="s">
        <v>459</v>
      </c>
      <c r="B659" s="1770" t="s">
        <v>1708</v>
      </c>
      <c r="C659" s="541" t="s">
        <v>1709</v>
      </c>
      <c r="D659" s="1770" t="s">
        <v>1846</v>
      </c>
      <c r="E659" s="1952">
        <v>15000</v>
      </c>
      <c r="F659" s="1771" t="s">
        <v>3294</v>
      </c>
      <c r="G659" s="1770" t="s">
        <v>3295</v>
      </c>
      <c r="H659" s="1770"/>
      <c r="I659" s="1770"/>
      <c r="J659" s="1771"/>
      <c r="K659" s="1771">
        <v>0</v>
      </c>
      <c r="L659" s="1772">
        <v>6</v>
      </c>
      <c r="M659" s="1773">
        <f t="shared" si="20"/>
        <v>90000</v>
      </c>
      <c r="N659" s="1771">
        <v>0</v>
      </c>
      <c r="O659" s="1772">
        <v>0</v>
      </c>
      <c r="P659" s="1773">
        <f t="shared" si="21"/>
        <v>0</v>
      </c>
      <c r="Q659" s="1774"/>
      <c r="R659" s="1774"/>
      <c r="S659" s="1774"/>
      <c r="T659" s="1774"/>
      <c r="U659" s="1774"/>
      <c r="V659" s="1774"/>
      <c r="W659" s="1774"/>
      <c r="X659" s="1774"/>
      <c r="Y659" s="1774"/>
      <c r="Z659" s="1774"/>
      <c r="AA659" s="1774"/>
      <c r="AB659" s="1774"/>
      <c r="AC659" s="1774"/>
      <c r="AD659" s="1856"/>
      <c r="AE659" s="1857"/>
      <c r="AF659" s="1858"/>
      <c r="AG659" s="1858"/>
      <c r="AH659" s="1858"/>
      <c r="AI659" s="1859"/>
      <c r="AJ659" s="1859"/>
      <c r="AK659" s="1859"/>
      <c r="AL659" s="1859"/>
      <c r="AM659" s="1858"/>
      <c r="AN659" s="1858"/>
      <c r="AO659" s="1858"/>
      <c r="AP659" s="1858"/>
      <c r="AQ659" s="1859"/>
      <c r="AR659" s="1859"/>
      <c r="AS659" s="1859"/>
      <c r="AT659" s="1859"/>
    </row>
    <row r="660" spans="1:46" s="1775" customFormat="1" ht="12" customHeight="1" x14ac:dyDescent="0.2">
      <c r="A660" s="1770" t="s">
        <v>459</v>
      </c>
      <c r="B660" s="1770" t="s">
        <v>1708</v>
      </c>
      <c r="C660" s="541" t="s">
        <v>1709</v>
      </c>
      <c r="D660" s="1770" t="s">
        <v>1757</v>
      </c>
      <c r="E660" s="1952">
        <v>10000</v>
      </c>
      <c r="F660" s="1771" t="s">
        <v>3296</v>
      </c>
      <c r="G660" s="1770" t="s">
        <v>3297</v>
      </c>
      <c r="H660" s="1770"/>
      <c r="I660" s="1770"/>
      <c r="J660" s="1771"/>
      <c r="K660" s="1771">
        <v>5</v>
      </c>
      <c r="L660" s="1772">
        <v>12</v>
      </c>
      <c r="M660" s="1773">
        <f t="shared" si="20"/>
        <v>120000</v>
      </c>
      <c r="N660" s="1771">
        <v>1</v>
      </c>
      <c r="O660" s="1772">
        <v>6</v>
      </c>
      <c r="P660" s="1773">
        <f t="shared" si="21"/>
        <v>60000</v>
      </c>
      <c r="Q660" s="1774"/>
      <c r="R660" s="1774"/>
      <c r="S660" s="1774"/>
      <c r="T660" s="1774"/>
      <c r="U660" s="1774"/>
      <c r="V660" s="1774"/>
      <c r="W660" s="1774"/>
      <c r="X660" s="1774"/>
      <c r="Y660" s="1774"/>
      <c r="Z660" s="1774"/>
      <c r="AA660" s="1774"/>
      <c r="AB660" s="1774"/>
      <c r="AC660" s="1774"/>
      <c r="AD660" s="1856"/>
      <c r="AE660" s="1857"/>
      <c r="AF660" s="1858"/>
      <c r="AG660" s="1858"/>
      <c r="AH660" s="1858"/>
      <c r="AI660" s="1859"/>
      <c r="AJ660" s="1859"/>
      <c r="AK660" s="1859"/>
      <c r="AL660" s="1859"/>
      <c r="AM660" s="1858"/>
      <c r="AN660" s="1858"/>
      <c r="AO660" s="1858"/>
      <c r="AP660" s="1858"/>
      <c r="AQ660" s="1859"/>
      <c r="AR660" s="1859"/>
      <c r="AS660" s="1859"/>
      <c r="AT660" s="1859"/>
    </row>
    <row r="661" spans="1:46" s="1775" customFormat="1" ht="12" customHeight="1" x14ac:dyDescent="0.2">
      <c r="A661" s="1770" t="s">
        <v>459</v>
      </c>
      <c r="B661" s="1770" t="s">
        <v>1708</v>
      </c>
      <c r="C661" s="541" t="s">
        <v>1709</v>
      </c>
      <c r="D661" s="1770" t="s">
        <v>2038</v>
      </c>
      <c r="E661" s="1952">
        <v>13000</v>
      </c>
      <c r="F661" s="1771" t="s">
        <v>3298</v>
      </c>
      <c r="G661" s="1770" t="s">
        <v>3299</v>
      </c>
      <c r="H661" s="1770"/>
      <c r="I661" s="1770"/>
      <c r="J661" s="1771"/>
      <c r="K661" s="1771">
        <v>3</v>
      </c>
      <c r="L661" s="1772">
        <v>11</v>
      </c>
      <c r="M661" s="1773">
        <f t="shared" si="20"/>
        <v>143000</v>
      </c>
      <c r="N661" s="1771">
        <v>2</v>
      </c>
      <c r="O661" s="1772">
        <v>6</v>
      </c>
      <c r="P661" s="1773">
        <f t="shared" si="21"/>
        <v>78000</v>
      </c>
      <c r="Q661" s="1774"/>
      <c r="R661" s="1774"/>
      <c r="S661" s="1774"/>
      <c r="T661" s="1774"/>
      <c r="U661" s="1774"/>
      <c r="V661" s="1774"/>
      <c r="W661" s="1774"/>
      <c r="X661" s="1774"/>
      <c r="Y661" s="1774"/>
      <c r="Z661" s="1774"/>
      <c r="AA661" s="1774"/>
      <c r="AB661" s="1774"/>
      <c r="AC661" s="1774"/>
      <c r="AD661" s="1856"/>
      <c r="AE661" s="1857"/>
      <c r="AF661" s="1858"/>
      <c r="AG661" s="1858"/>
      <c r="AH661" s="1858"/>
      <c r="AI661" s="1859"/>
      <c r="AJ661" s="1859"/>
      <c r="AK661" s="1859"/>
      <c r="AL661" s="1859"/>
      <c r="AM661" s="1858"/>
      <c r="AN661" s="1858"/>
      <c r="AO661" s="1858"/>
      <c r="AP661" s="1858"/>
      <c r="AQ661" s="1859"/>
      <c r="AR661" s="1859"/>
      <c r="AS661" s="1859"/>
      <c r="AT661" s="1859"/>
    </row>
    <row r="662" spans="1:46" s="1775" customFormat="1" ht="12" customHeight="1" x14ac:dyDescent="0.2">
      <c r="A662" s="1770" t="s">
        <v>459</v>
      </c>
      <c r="B662" s="1770" t="s">
        <v>1708</v>
      </c>
      <c r="C662" s="541" t="s">
        <v>1709</v>
      </c>
      <c r="D662" s="1770" t="s">
        <v>1836</v>
      </c>
      <c r="E662" s="1952">
        <v>4000</v>
      </c>
      <c r="F662" s="1771" t="s">
        <v>3300</v>
      </c>
      <c r="G662" s="1770" t="s">
        <v>3301</v>
      </c>
      <c r="H662" s="1770" t="s">
        <v>1713</v>
      </c>
      <c r="I662" s="1770" t="s">
        <v>1744</v>
      </c>
      <c r="J662" s="1771" t="s">
        <v>1715</v>
      </c>
      <c r="K662" s="1771">
        <v>6</v>
      </c>
      <c r="L662" s="1772">
        <v>12</v>
      </c>
      <c r="M662" s="1773">
        <f t="shared" si="20"/>
        <v>48000</v>
      </c>
      <c r="N662" s="1771">
        <v>3</v>
      </c>
      <c r="O662" s="1772">
        <v>6</v>
      </c>
      <c r="P662" s="1773">
        <f t="shared" si="21"/>
        <v>24000</v>
      </c>
      <c r="Q662" s="1774"/>
      <c r="R662" s="1774"/>
      <c r="S662" s="1774"/>
      <c r="T662" s="1774"/>
      <c r="U662" s="1774"/>
      <c r="V662" s="1774"/>
      <c r="W662" s="1774"/>
      <c r="X662" s="1774"/>
      <c r="Y662" s="1774"/>
      <c r="Z662" s="1774"/>
      <c r="AA662" s="1774"/>
      <c r="AB662" s="1774"/>
      <c r="AC662" s="1774"/>
      <c r="AD662" s="1856"/>
      <c r="AE662" s="1857"/>
      <c r="AF662" s="1858"/>
      <c r="AG662" s="1858"/>
      <c r="AH662" s="1858"/>
      <c r="AI662" s="1859"/>
      <c r="AJ662" s="1859"/>
      <c r="AK662" s="1859"/>
      <c r="AL662" s="1859"/>
      <c r="AM662" s="1858"/>
      <c r="AN662" s="1858"/>
      <c r="AO662" s="1858"/>
      <c r="AP662" s="1858"/>
      <c r="AQ662" s="1859"/>
      <c r="AR662" s="1859"/>
      <c r="AS662" s="1859"/>
      <c r="AT662" s="1859"/>
    </row>
    <row r="663" spans="1:46" s="1775" customFormat="1" ht="12" customHeight="1" x14ac:dyDescent="0.2">
      <c r="A663" s="1770" t="s">
        <v>459</v>
      </c>
      <c r="B663" s="1770" t="s">
        <v>1708</v>
      </c>
      <c r="C663" s="541" t="s">
        <v>1709</v>
      </c>
      <c r="D663" s="1770" t="s">
        <v>1716</v>
      </c>
      <c r="E663" s="1952">
        <v>2000</v>
      </c>
      <c r="F663" s="1771" t="s">
        <v>3302</v>
      </c>
      <c r="G663" s="1770" t="s">
        <v>3303</v>
      </c>
      <c r="H663" s="1770" t="s">
        <v>1713</v>
      </c>
      <c r="I663" s="1770" t="s">
        <v>1723</v>
      </c>
      <c r="J663" s="1771" t="s">
        <v>1796</v>
      </c>
      <c r="K663" s="1771">
        <v>4</v>
      </c>
      <c r="L663" s="1772">
        <v>12</v>
      </c>
      <c r="M663" s="1773">
        <f t="shared" si="20"/>
        <v>24000</v>
      </c>
      <c r="N663" s="1771">
        <v>2</v>
      </c>
      <c r="O663" s="1772">
        <v>6</v>
      </c>
      <c r="P663" s="1773">
        <f t="shared" si="21"/>
        <v>12000</v>
      </c>
      <c r="Q663" s="1774"/>
      <c r="R663" s="1774"/>
      <c r="S663" s="1774"/>
      <c r="T663" s="1774"/>
      <c r="U663" s="1774"/>
      <c r="V663" s="1774"/>
      <c r="W663" s="1774"/>
      <c r="X663" s="1774"/>
      <c r="Y663" s="1774"/>
      <c r="Z663" s="1774"/>
      <c r="AA663" s="1774"/>
      <c r="AB663" s="1774"/>
      <c r="AC663" s="1774"/>
      <c r="AD663" s="1856"/>
      <c r="AE663" s="1857"/>
      <c r="AF663" s="1858"/>
      <c r="AG663" s="1858"/>
      <c r="AH663" s="1858"/>
      <c r="AI663" s="1859"/>
      <c r="AJ663" s="1859"/>
      <c r="AK663" s="1859"/>
      <c r="AL663" s="1859"/>
      <c r="AM663" s="1858"/>
      <c r="AN663" s="1858"/>
      <c r="AO663" s="1858"/>
      <c r="AP663" s="1858"/>
      <c r="AQ663" s="1859"/>
      <c r="AR663" s="1859"/>
      <c r="AS663" s="1859"/>
      <c r="AT663" s="1859"/>
    </row>
    <row r="664" spans="1:46" s="1775" customFormat="1" ht="12" customHeight="1" x14ac:dyDescent="0.2">
      <c r="A664" s="1770" t="s">
        <v>459</v>
      </c>
      <c r="B664" s="1770" t="s">
        <v>1708</v>
      </c>
      <c r="C664" s="541" t="s">
        <v>1709</v>
      </c>
      <c r="D664" s="1770" t="s">
        <v>2812</v>
      </c>
      <c r="E664" s="1952">
        <v>7500</v>
      </c>
      <c r="F664" s="1771" t="s">
        <v>3304</v>
      </c>
      <c r="G664" s="1770" t="s">
        <v>3305</v>
      </c>
      <c r="H664" s="1770"/>
      <c r="I664" s="1770"/>
      <c r="J664" s="1771"/>
      <c r="K664" s="1771">
        <v>5</v>
      </c>
      <c r="L664" s="1772">
        <v>12</v>
      </c>
      <c r="M664" s="1773">
        <f t="shared" si="20"/>
        <v>90000</v>
      </c>
      <c r="N664" s="1771">
        <v>1</v>
      </c>
      <c r="O664" s="1772">
        <v>6</v>
      </c>
      <c r="P664" s="1773">
        <f t="shared" si="21"/>
        <v>45000</v>
      </c>
      <c r="Q664" s="1774"/>
      <c r="R664" s="1774"/>
      <c r="S664" s="1774"/>
      <c r="T664" s="1774"/>
      <c r="U664" s="1774"/>
      <c r="V664" s="1774"/>
      <c r="W664" s="1774"/>
      <c r="X664" s="1774"/>
      <c r="Y664" s="1774"/>
      <c r="Z664" s="1774"/>
      <c r="AA664" s="1774"/>
      <c r="AB664" s="1774"/>
      <c r="AC664" s="1774"/>
      <c r="AD664" s="1856"/>
      <c r="AE664" s="1857"/>
      <c r="AF664" s="1858"/>
      <c r="AG664" s="1858"/>
      <c r="AH664" s="1858"/>
      <c r="AI664" s="1859"/>
      <c r="AJ664" s="1859"/>
      <c r="AK664" s="1859"/>
      <c r="AL664" s="1859"/>
      <c r="AM664" s="1858"/>
      <c r="AN664" s="1858"/>
      <c r="AO664" s="1858"/>
      <c r="AP664" s="1858"/>
      <c r="AQ664" s="1859"/>
      <c r="AR664" s="1859"/>
      <c r="AS664" s="1859"/>
      <c r="AT664" s="1859"/>
    </row>
    <row r="665" spans="1:46" s="1775" customFormat="1" ht="12" customHeight="1" x14ac:dyDescent="0.2">
      <c r="A665" s="1770" t="s">
        <v>459</v>
      </c>
      <c r="B665" s="1770" t="s">
        <v>1708</v>
      </c>
      <c r="C665" s="541" t="s">
        <v>1709</v>
      </c>
      <c r="D665" s="1770" t="s">
        <v>2833</v>
      </c>
      <c r="E665" s="1952">
        <v>5000</v>
      </c>
      <c r="F665" s="1771" t="s">
        <v>3306</v>
      </c>
      <c r="G665" s="1770" t="s">
        <v>3307</v>
      </c>
      <c r="H665" s="1770"/>
      <c r="I665" s="1770"/>
      <c r="J665" s="1771"/>
      <c r="K665" s="1771">
        <v>5</v>
      </c>
      <c r="L665" s="1772">
        <v>4</v>
      </c>
      <c r="M665" s="1773">
        <f t="shared" si="20"/>
        <v>20000</v>
      </c>
      <c r="N665" s="1771">
        <v>2</v>
      </c>
      <c r="O665" s="1772">
        <v>0</v>
      </c>
      <c r="P665" s="1773">
        <f t="shared" si="21"/>
        <v>0</v>
      </c>
      <c r="Q665" s="1774"/>
      <c r="R665" s="1774"/>
      <c r="S665" s="1774"/>
      <c r="T665" s="1774"/>
      <c r="U665" s="1774"/>
      <c r="V665" s="1774"/>
      <c r="W665" s="1774"/>
      <c r="X665" s="1774"/>
      <c r="Y665" s="1774"/>
      <c r="Z665" s="1774"/>
      <c r="AA665" s="1774"/>
      <c r="AB665" s="1774"/>
      <c r="AC665" s="1774"/>
      <c r="AD665" s="1856"/>
      <c r="AE665" s="1857"/>
      <c r="AF665" s="1858"/>
      <c r="AG665" s="1858"/>
      <c r="AH665" s="1858"/>
      <c r="AI665" s="1859"/>
      <c r="AJ665" s="1859"/>
      <c r="AK665" s="1859"/>
      <c r="AL665" s="1859"/>
      <c r="AM665" s="1858"/>
      <c r="AN665" s="1858"/>
      <c r="AO665" s="1858"/>
      <c r="AP665" s="1858"/>
      <c r="AQ665" s="1859"/>
      <c r="AR665" s="1859"/>
      <c r="AS665" s="1859"/>
      <c r="AT665" s="1859"/>
    </row>
    <row r="666" spans="1:46" s="1775" customFormat="1" ht="12" customHeight="1" x14ac:dyDescent="0.2">
      <c r="A666" s="1770" t="s">
        <v>459</v>
      </c>
      <c r="B666" s="1770" t="s">
        <v>1708</v>
      </c>
      <c r="C666" s="541" t="s">
        <v>1709</v>
      </c>
      <c r="D666" s="1770" t="s">
        <v>3308</v>
      </c>
      <c r="E666" s="1952">
        <v>7000</v>
      </c>
      <c r="F666" s="1771" t="s">
        <v>3309</v>
      </c>
      <c r="G666" s="1770" t="s">
        <v>3310</v>
      </c>
      <c r="H666" s="1770"/>
      <c r="I666" s="1770"/>
      <c r="J666" s="1771"/>
      <c r="K666" s="1771">
        <v>1</v>
      </c>
      <c r="L666" s="1772">
        <v>3</v>
      </c>
      <c r="M666" s="1773">
        <f t="shared" si="20"/>
        <v>21000</v>
      </c>
      <c r="N666" s="1771">
        <v>2</v>
      </c>
      <c r="O666" s="1772">
        <v>6</v>
      </c>
      <c r="P666" s="1773">
        <f t="shared" si="21"/>
        <v>42000</v>
      </c>
      <c r="Q666" s="1774"/>
      <c r="R666" s="1774"/>
      <c r="S666" s="1774"/>
      <c r="T666" s="1774"/>
      <c r="U666" s="1774"/>
      <c r="V666" s="1774"/>
      <c r="W666" s="1774"/>
      <c r="X666" s="1774"/>
      <c r="Y666" s="1774"/>
      <c r="Z666" s="1774"/>
      <c r="AA666" s="1774"/>
      <c r="AB666" s="1774"/>
      <c r="AC666" s="1774"/>
      <c r="AD666" s="1856"/>
      <c r="AE666" s="1857"/>
      <c r="AF666" s="1858"/>
      <c r="AG666" s="1858"/>
      <c r="AH666" s="1858"/>
      <c r="AI666" s="1859"/>
      <c r="AJ666" s="1859"/>
      <c r="AK666" s="1859"/>
      <c r="AL666" s="1859"/>
      <c r="AM666" s="1858"/>
      <c r="AN666" s="1858"/>
      <c r="AO666" s="1858"/>
      <c r="AP666" s="1858"/>
      <c r="AQ666" s="1859"/>
      <c r="AR666" s="1859"/>
      <c r="AS666" s="1859"/>
      <c r="AT666" s="1859"/>
    </row>
    <row r="667" spans="1:46" s="1775" customFormat="1" ht="12" customHeight="1" x14ac:dyDescent="0.2">
      <c r="A667" s="1770" t="s">
        <v>459</v>
      </c>
      <c r="B667" s="1770" t="s">
        <v>1708</v>
      </c>
      <c r="C667" s="541" t="s">
        <v>1709</v>
      </c>
      <c r="D667" s="1770" t="s">
        <v>1760</v>
      </c>
      <c r="E667" s="1952">
        <v>8000</v>
      </c>
      <c r="F667" s="1771" t="s">
        <v>3311</v>
      </c>
      <c r="G667" s="1770" t="s">
        <v>3312</v>
      </c>
      <c r="H667" s="1770" t="s">
        <v>1756</v>
      </c>
      <c r="I667" s="1770" t="s">
        <v>3313</v>
      </c>
      <c r="J667" s="1771" t="s">
        <v>1715</v>
      </c>
      <c r="K667" s="1771">
        <v>4</v>
      </c>
      <c r="L667" s="1772">
        <v>12</v>
      </c>
      <c r="M667" s="1773">
        <f t="shared" si="20"/>
        <v>96000</v>
      </c>
      <c r="N667" s="1771">
        <v>2</v>
      </c>
      <c r="O667" s="1772">
        <v>6</v>
      </c>
      <c r="P667" s="1773">
        <f t="shared" si="21"/>
        <v>48000</v>
      </c>
      <c r="Q667" s="1774"/>
      <c r="R667" s="1774"/>
      <c r="S667" s="1774"/>
      <c r="T667" s="1774"/>
      <c r="U667" s="1774"/>
      <c r="V667" s="1774"/>
      <c r="W667" s="1774"/>
      <c r="X667" s="1774"/>
      <c r="Y667" s="1774"/>
      <c r="Z667" s="1774"/>
      <c r="AA667" s="1774"/>
      <c r="AB667" s="1774"/>
      <c r="AC667" s="1774"/>
      <c r="AD667" s="1856"/>
      <c r="AE667" s="1857"/>
      <c r="AF667" s="1858"/>
      <c r="AG667" s="1858"/>
      <c r="AH667" s="1858"/>
      <c r="AI667" s="1859"/>
      <c r="AJ667" s="1859"/>
      <c r="AK667" s="1859"/>
      <c r="AL667" s="1859"/>
      <c r="AM667" s="1858"/>
      <c r="AN667" s="1858"/>
      <c r="AO667" s="1858"/>
      <c r="AP667" s="1858"/>
      <c r="AQ667" s="1859"/>
      <c r="AR667" s="1859"/>
      <c r="AS667" s="1859"/>
      <c r="AT667" s="1859"/>
    </row>
    <row r="668" spans="1:46" s="1775" customFormat="1" ht="12" customHeight="1" x14ac:dyDescent="0.2">
      <c r="A668" s="1770" t="s">
        <v>459</v>
      </c>
      <c r="B668" s="1770" t="s">
        <v>1708</v>
      </c>
      <c r="C668" s="541" t="s">
        <v>1709</v>
      </c>
      <c r="D668" s="1770" t="s">
        <v>2807</v>
      </c>
      <c r="E668" s="1952">
        <v>4000</v>
      </c>
      <c r="F668" s="1771" t="s">
        <v>3314</v>
      </c>
      <c r="G668" s="1770" t="s">
        <v>3315</v>
      </c>
      <c r="H668" s="1770"/>
      <c r="I668" s="1770"/>
      <c r="J668" s="1771"/>
      <c r="K668" s="1771">
        <v>2</v>
      </c>
      <c r="L668" s="1772">
        <v>2</v>
      </c>
      <c r="M668" s="1773">
        <f t="shared" si="20"/>
        <v>8000</v>
      </c>
      <c r="N668" s="1771">
        <v>0</v>
      </c>
      <c r="O668" s="1772">
        <v>0</v>
      </c>
      <c r="P668" s="1773">
        <f t="shared" si="21"/>
        <v>0</v>
      </c>
      <c r="Q668" s="1774"/>
      <c r="R668" s="1774"/>
      <c r="S668" s="1774"/>
      <c r="T668" s="1774"/>
      <c r="U668" s="1774"/>
      <c r="V668" s="1774"/>
      <c r="W668" s="1774"/>
      <c r="X668" s="1774"/>
      <c r="Y668" s="1774"/>
      <c r="Z668" s="1774"/>
      <c r="AA668" s="1774"/>
      <c r="AB668" s="1774"/>
      <c r="AC668" s="1774"/>
      <c r="AD668" s="1856"/>
      <c r="AE668" s="1857"/>
      <c r="AF668" s="1858"/>
      <c r="AG668" s="1858"/>
      <c r="AH668" s="1858"/>
      <c r="AI668" s="1859"/>
      <c r="AJ668" s="1859"/>
      <c r="AK668" s="1859"/>
      <c r="AL668" s="1859"/>
      <c r="AM668" s="1858"/>
      <c r="AN668" s="1858"/>
      <c r="AO668" s="1858"/>
      <c r="AP668" s="1858"/>
      <c r="AQ668" s="1859"/>
      <c r="AR668" s="1859"/>
      <c r="AS668" s="1859"/>
      <c r="AT668" s="1859"/>
    </row>
    <row r="669" spans="1:46" s="1775" customFormat="1" ht="12" customHeight="1" x14ac:dyDescent="0.2">
      <c r="A669" s="1770" t="s">
        <v>459</v>
      </c>
      <c r="B669" s="1770" t="s">
        <v>1708</v>
      </c>
      <c r="C669" s="541" t="s">
        <v>1709</v>
      </c>
      <c r="D669" s="1770" t="s">
        <v>2046</v>
      </c>
      <c r="E669" s="1952">
        <v>5000</v>
      </c>
      <c r="F669" s="1771" t="s">
        <v>3314</v>
      </c>
      <c r="G669" s="1770" t="s">
        <v>3315</v>
      </c>
      <c r="H669" s="1770"/>
      <c r="I669" s="1770"/>
      <c r="J669" s="1771"/>
      <c r="K669" s="1771">
        <v>3</v>
      </c>
      <c r="L669" s="1772">
        <v>6</v>
      </c>
      <c r="M669" s="1773">
        <f t="shared" si="20"/>
        <v>30000</v>
      </c>
      <c r="N669" s="1771">
        <v>0</v>
      </c>
      <c r="O669" s="1772">
        <v>0</v>
      </c>
      <c r="P669" s="1773">
        <f t="shared" si="21"/>
        <v>0</v>
      </c>
      <c r="Q669" s="1774"/>
      <c r="R669" s="1774"/>
      <c r="S669" s="1774"/>
      <c r="T669" s="1774"/>
      <c r="U669" s="1774"/>
      <c r="V669" s="1774"/>
      <c r="W669" s="1774"/>
      <c r="X669" s="1774"/>
      <c r="Y669" s="1774"/>
      <c r="Z669" s="1774"/>
      <c r="AA669" s="1774"/>
      <c r="AB669" s="1774"/>
      <c r="AC669" s="1774"/>
      <c r="AD669" s="1856"/>
      <c r="AE669" s="1857"/>
      <c r="AF669" s="1858"/>
      <c r="AG669" s="1858"/>
      <c r="AH669" s="1858"/>
      <c r="AI669" s="1859"/>
      <c r="AJ669" s="1859"/>
      <c r="AK669" s="1859"/>
      <c r="AL669" s="1859"/>
      <c r="AM669" s="1858"/>
      <c r="AN669" s="1858"/>
      <c r="AO669" s="1858"/>
      <c r="AP669" s="1858"/>
      <c r="AQ669" s="1859"/>
      <c r="AR669" s="1859"/>
      <c r="AS669" s="1859"/>
      <c r="AT669" s="1859"/>
    </row>
    <row r="670" spans="1:46" s="1775" customFormat="1" ht="12" customHeight="1" x14ac:dyDescent="0.2">
      <c r="A670" s="1770" t="s">
        <v>459</v>
      </c>
      <c r="B670" s="1770" t="s">
        <v>1708</v>
      </c>
      <c r="C670" s="541" t="s">
        <v>1709</v>
      </c>
      <c r="D670" s="1770" t="s">
        <v>3316</v>
      </c>
      <c r="E670" s="1952">
        <v>2200</v>
      </c>
      <c r="F670" s="1771" t="s">
        <v>3317</v>
      </c>
      <c r="G670" s="1770" t="s">
        <v>3318</v>
      </c>
      <c r="H670" s="1770" t="s">
        <v>1713</v>
      </c>
      <c r="I670" s="1770" t="s">
        <v>1723</v>
      </c>
      <c r="J670" s="1771" t="s">
        <v>1715</v>
      </c>
      <c r="K670" s="1771">
        <v>5</v>
      </c>
      <c r="L670" s="1772">
        <v>12</v>
      </c>
      <c r="M670" s="1773">
        <f t="shared" si="20"/>
        <v>26400</v>
      </c>
      <c r="N670" s="1771">
        <v>3</v>
      </c>
      <c r="O670" s="1772">
        <v>6</v>
      </c>
      <c r="P670" s="1773">
        <f t="shared" si="21"/>
        <v>13200</v>
      </c>
      <c r="Q670" s="1774"/>
      <c r="R670" s="1774"/>
      <c r="S670" s="1774"/>
      <c r="T670" s="1774"/>
      <c r="U670" s="1774"/>
      <c r="V670" s="1774"/>
      <c r="W670" s="1774"/>
      <c r="X670" s="1774"/>
      <c r="Y670" s="1774"/>
      <c r="Z670" s="1774"/>
      <c r="AA670" s="1774"/>
      <c r="AB670" s="1774"/>
      <c r="AC670" s="1774"/>
      <c r="AD670" s="1856"/>
      <c r="AE670" s="1857"/>
      <c r="AF670" s="1858"/>
      <c r="AG670" s="1858"/>
      <c r="AH670" s="1858"/>
      <c r="AI670" s="1859"/>
      <c r="AJ670" s="1859"/>
      <c r="AK670" s="1859"/>
      <c r="AL670" s="1859"/>
      <c r="AM670" s="1858"/>
      <c r="AN670" s="1858"/>
      <c r="AO670" s="1858"/>
      <c r="AP670" s="1858"/>
      <c r="AQ670" s="1859"/>
      <c r="AR670" s="1859"/>
      <c r="AS670" s="1859"/>
      <c r="AT670" s="1859"/>
    </row>
    <row r="671" spans="1:46" s="1775" customFormat="1" ht="12" customHeight="1" x14ac:dyDescent="0.2">
      <c r="A671" s="1770" t="s">
        <v>459</v>
      </c>
      <c r="B671" s="1770" t="s">
        <v>1708</v>
      </c>
      <c r="C671" s="541" t="s">
        <v>1709</v>
      </c>
      <c r="D671" s="1770" t="s">
        <v>3319</v>
      </c>
      <c r="E671" s="1952">
        <v>12000</v>
      </c>
      <c r="F671" s="1771" t="s">
        <v>3320</v>
      </c>
      <c r="G671" s="1770" t="s">
        <v>3321</v>
      </c>
      <c r="H671" s="1770" t="s">
        <v>1800</v>
      </c>
      <c r="I671" s="1770" t="s">
        <v>1714</v>
      </c>
      <c r="J671" s="1771" t="s">
        <v>1715</v>
      </c>
      <c r="K671" s="1771">
        <v>1</v>
      </c>
      <c r="L671" s="1772">
        <v>3</v>
      </c>
      <c r="M671" s="1773">
        <f t="shared" si="20"/>
        <v>36000</v>
      </c>
      <c r="N671" s="1771">
        <v>3</v>
      </c>
      <c r="O671" s="1772">
        <v>6</v>
      </c>
      <c r="P671" s="1773">
        <f t="shared" si="21"/>
        <v>72000</v>
      </c>
      <c r="Q671" s="1774"/>
      <c r="R671" s="1774"/>
      <c r="S671" s="1774"/>
      <c r="T671" s="1774"/>
      <c r="U671" s="1774"/>
      <c r="V671" s="1774"/>
      <c r="W671" s="1774"/>
      <c r="X671" s="1774"/>
      <c r="Y671" s="1774"/>
      <c r="Z671" s="1774"/>
      <c r="AA671" s="1774"/>
      <c r="AB671" s="1774"/>
      <c r="AC671" s="1774"/>
      <c r="AD671" s="1856"/>
      <c r="AE671" s="1857"/>
      <c r="AF671" s="1858"/>
      <c r="AG671" s="1858"/>
      <c r="AH671" s="1858"/>
      <c r="AI671" s="1859"/>
      <c r="AJ671" s="1859"/>
      <c r="AK671" s="1859"/>
      <c r="AL671" s="1859"/>
      <c r="AM671" s="1858"/>
      <c r="AN671" s="1858"/>
      <c r="AO671" s="1858"/>
      <c r="AP671" s="1858"/>
      <c r="AQ671" s="1859"/>
      <c r="AR671" s="1859"/>
      <c r="AS671" s="1859"/>
      <c r="AT671" s="1859"/>
    </row>
    <row r="672" spans="1:46" s="1775" customFormat="1" ht="12" customHeight="1" x14ac:dyDescent="0.2">
      <c r="A672" s="1770" t="s">
        <v>459</v>
      </c>
      <c r="B672" s="1770" t="s">
        <v>1708</v>
      </c>
      <c r="C672" s="541" t="s">
        <v>1709</v>
      </c>
      <c r="D672" s="1770" t="s">
        <v>3322</v>
      </c>
      <c r="E672" s="1952">
        <v>10000</v>
      </c>
      <c r="F672" s="1771" t="s">
        <v>3320</v>
      </c>
      <c r="G672" s="1770" t="s">
        <v>3321</v>
      </c>
      <c r="H672" s="1770" t="s">
        <v>1800</v>
      </c>
      <c r="I672" s="1770" t="s">
        <v>1714</v>
      </c>
      <c r="J672" s="1771" t="s">
        <v>1715</v>
      </c>
      <c r="K672" s="1771">
        <v>5</v>
      </c>
      <c r="L672" s="1772">
        <v>10</v>
      </c>
      <c r="M672" s="1773">
        <f t="shared" si="20"/>
        <v>100000</v>
      </c>
      <c r="N672" s="1771">
        <v>0</v>
      </c>
      <c r="O672" s="1772">
        <v>0</v>
      </c>
      <c r="P672" s="1773">
        <f t="shared" si="21"/>
        <v>0</v>
      </c>
      <c r="Q672" s="1774"/>
      <c r="R672" s="1774"/>
      <c r="S672" s="1774"/>
      <c r="T672" s="1774"/>
      <c r="U672" s="1774"/>
      <c r="V672" s="1774"/>
      <c r="W672" s="1774"/>
      <c r="X672" s="1774"/>
      <c r="Y672" s="1774"/>
      <c r="Z672" s="1774"/>
      <c r="AA672" s="1774"/>
      <c r="AB672" s="1774"/>
      <c r="AC672" s="1774"/>
      <c r="AD672" s="1856"/>
      <c r="AE672" s="1857"/>
      <c r="AF672" s="1858"/>
      <c r="AG672" s="1858"/>
      <c r="AH672" s="1858"/>
      <c r="AI672" s="1859"/>
      <c r="AJ672" s="1859"/>
      <c r="AK672" s="1859"/>
      <c r="AL672" s="1859"/>
      <c r="AM672" s="1858"/>
      <c r="AN672" s="1858"/>
      <c r="AO672" s="1858"/>
      <c r="AP672" s="1858"/>
      <c r="AQ672" s="1859"/>
      <c r="AR672" s="1859"/>
      <c r="AS672" s="1859"/>
      <c r="AT672" s="1859"/>
    </row>
    <row r="673" spans="1:46" s="1775" customFormat="1" ht="12" customHeight="1" x14ac:dyDescent="0.2">
      <c r="A673" s="1770" t="s">
        <v>459</v>
      </c>
      <c r="B673" s="1770" t="s">
        <v>1708</v>
      </c>
      <c r="C673" s="541" t="s">
        <v>1709</v>
      </c>
      <c r="D673" s="1770" t="s">
        <v>2072</v>
      </c>
      <c r="E673" s="1952">
        <v>15600</v>
      </c>
      <c r="F673" s="1771" t="s">
        <v>3323</v>
      </c>
      <c r="G673" s="1770" t="s">
        <v>3324</v>
      </c>
      <c r="H673" s="1770"/>
      <c r="I673" s="1770"/>
      <c r="J673" s="1771"/>
      <c r="K673" s="1771">
        <v>0</v>
      </c>
      <c r="L673" s="1772">
        <v>0</v>
      </c>
      <c r="M673" s="1773">
        <f t="shared" si="20"/>
        <v>0</v>
      </c>
      <c r="N673" s="1771">
        <v>0</v>
      </c>
      <c r="O673" s="1772">
        <v>0</v>
      </c>
      <c r="P673" s="1773">
        <f t="shared" si="21"/>
        <v>0</v>
      </c>
      <c r="Q673" s="1774"/>
      <c r="R673" s="1774"/>
      <c r="S673" s="1774"/>
      <c r="T673" s="1774"/>
      <c r="U673" s="1774"/>
      <c r="V673" s="1774"/>
      <c r="W673" s="1774"/>
      <c r="X673" s="1774"/>
      <c r="Y673" s="1774"/>
      <c r="Z673" s="1774"/>
      <c r="AA673" s="1774"/>
      <c r="AB673" s="1774"/>
      <c r="AC673" s="1774"/>
      <c r="AD673" s="1856"/>
      <c r="AE673" s="1857"/>
      <c r="AF673" s="1858"/>
      <c r="AG673" s="1858"/>
      <c r="AH673" s="1858"/>
      <c r="AI673" s="1859"/>
      <c r="AJ673" s="1859"/>
      <c r="AK673" s="1859"/>
      <c r="AL673" s="1859"/>
      <c r="AM673" s="1858"/>
      <c r="AN673" s="1858"/>
      <c r="AO673" s="1858"/>
      <c r="AP673" s="1858"/>
      <c r="AQ673" s="1859"/>
      <c r="AR673" s="1859"/>
      <c r="AS673" s="1859"/>
      <c r="AT673" s="1859"/>
    </row>
    <row r="674" spans="1:46" s="1775" customFormat="1" ht="12" customHeight="1" x14ac:dyDescent="0.2">
      <c r="A674" s="1770" t="s">
        <v>459</v>
      </c>
      <c r="B674" s="1770" t="s">
        <v>1708</v>
      </c>
      <c r="C674" s="541" t="s">
        <v>1709</v>
      </c>
      <c r="D674" s="1770" t="s">
        <v>2029</v>
      </c>
      <c r="E674" s="1952">
        <v>11000</v>
      </c>
      <c r="F674" s="1771" t="s">
        <v>3325</v>
      </c>
      <c r="G674" s="1770" t="s">
        <v>3326</v>
      </c>
      <c r="H674" s="1770"/>
      <c r="I674" s="1770"/>
      <c r="J674" s="1771"/>
      <c r="K674" s="1771">
        <v>0</v>
      </c>
      <c r="L674" s="1772">
        <v>0</v>
      </c>
      <c r="M674" s="1773">
        <f t="shared" si="20"/>
        <v>0</v>
      </c>
      <c r="N674" s="1771">
        <v>2</v>
      </c>
      <c r="O674" s="1772">
        <v>6</v>
      </c>
      <c r="P674" s="1773">
        <f t="shared" si="21"/>
        <v>66000</v>
      </c>
      <c r="Q674" s="1774"/>
      <c r="R674" s="1774"/>
      <c r="S674" s="1774"/>
      <c r="T674" s="1774"/>
      <c r="U674" s="1774"/>
      <c r="V674" s="1774"/>
      <c r="W674" s="1774"/>
      <c r="X674" s="1774"/>
      <c r="Y674" s="1774"/>
      <c r="Z674" s="1774"/>
      <c r="AA674" s="1774"/>
      <c r="AB674" s="1774"/>
      <c r="AC674" s="1774"/>
      <c r="AD674" s="1856"/>
      <c r="AE674" s="1857"/>
      <c r="AF674" s="1858"/>
      <c r="AG674" s="1858"/>
      <c r="AH674" s="1858"/>
      <c r="AI674" s="1859"/>
      <c r="AJ674" s="1859"/>
      <c r="AK674" s="1859"/>
      <c r="AL674" s="1859"/>
      <c r="AM674" s="1858"/>
      <c r="AN674" s="1858"/>
      <c r="AO674" s="1858"/>
      <c r="AP674" s="1858"/>
      <c r="AQ674" s="1859"/>
      <c r="AR674" s="1859"/>
      <c r="AS674" s="1859"/>
      <c r="AT674" s="1859"/>
    </row>
    <row r="675" spans="1:46" s="1775" customFormat="1" ht="12" customHeight="1" x14ac:dyDescent="0.2">
      <c r="A675" s="1770" t="s">
        <v>459</v>
      </c>
      <c r="B675" s="1770" t="s">
        <v>1708</v>
      </c>
      <c r="C675" s="541" t="s">
        <v>1709</v>
      </c>
      <c r="D675" s="1770" t="s">
        <v>2029</v>
      </c>
      <c r="E675" s="1952">
        <v>10000</v>
      </c>
      <c r="F675" s="1771" t="s">
        <v>3325</v>
      </c>
      <c r="G675" s="1770" t="s">
        <v>3326</v>
      </c>
      <c r="H675" s="1770"/>
      <c r="I675" s="1770"/>
      <c r="J675" s="1771"/>
      <c r="K675" s="1771">
        <v>6</v>
      </c>
      <c r="L675" s="1772">
        <v>12</v>
      </c>
      <c r="M675" s="1773">
        <f t="shared" si="20"/>
        <v>120000</v>
      </c>
      <c r="N675" s="1771">
        <v>1</v>
      </c>
      <c r="O675" s="1772">
        <v>6</v>
      </c>
      <c r="P675" s="1773">
        <f t="shared" si="21"/>
        <v>60000</v>
      </c>
      <c r="Q675" s="1774"/>
      <c r="R675" s="1774"/>
      <c r="S675" s="1774"/>
      <c r="T675" s="1774"/>
      <c r="U675" s="1774"/>
      <c r="V675" s="1774"/>
      <c r="W675" s="1774"/>
      <c r="X675" s="1774"/>
      <c r="Y675" s="1774"/>
      <c r="Z675" s="1774"/>
      <c r="AA675" s="1774"/>
      <c r="AB675" s="1774"/>
      <c r="AC675" s="1774"/>
      <c r="AD675" s="1856"/>
      <c r="AE675" s="1857"/>
      <c r="AF675" s="1858"/>
      <c r="AG675" s="1858"/>
      <c r="AH675" s="1858"/>
      <c r="AI675" s="1859"/>
      <c r="AJ675" s="1859"/>
      <c r="AK675" s="1859"/>
      <c r="AL675" s="1859"/>
      <c r="AM675" s="1858"/>
      <c r="AN675" s="1858"/>
      <c r="AO675" s="1858"/>
      <c r="AP675" s="1858"/>
      <c r="AQ675" s="1859"/>
      <c r="AR675" s="1859"/>
      <c r="AS675" s="1859"/>
      <c r="AT675" s="1859"/>
    </row>
    <row r="676" spans="1:46" s="1775" customFormat="1" ht="12" customHeight="1" x14ac:dyDescent="0.2">
      <c r="A676" s="1770" t="s">
        <v>459</v>
      </c>
      <c r="B676" s="1770" t="s">
        <v>1708</v>
      </c>
      <c r="C676" s="541" t="s">
        <v>1709</v>
      </c>
      <c r="D676" s="1770" t="s">
        <v>1889</v>
      </c>
      <c r="E676" s="1952">
        <v>7000</v>
      </c>
      <c r="F676" s="1771" t="s">
        <v>3327</v>
      </c>
      <c r="G676" s="1770" t="s">
        <v>3328</v>
      </c>
      <c r="H676" s="1770"/>
      <c r="I676" s="1770"/>
      <c r="J676" s="1771"/>
      <c r="K676" s="1771">
        <v>4</v>
      </c>
      <c r="L676" s="1772">
        <v>9</v>
      </c>
      <c r="M676" s="1773">
        <f t="shared" si="20"/>
        <v>63000</v>
      </c>
      <c r="N676" s="1771">
        <v>0</v>
      </c>
      <c r="O676" s="1772">
        <v>0</v>
      </c>
      <c r="P676" s="1773">
        <f t="shared" si="21"/>
        <v>0</v>
      </c>
      <c r="Q676" s="1774"/>
      <c r="R676" s="1774"/>
      <c r="S676" s="1774"/>
      <c r="T676" s="1774"/>
      <c r="U676" s="1774"/>
      <c r="V676" s="1774"/>
      <c r="W676" s="1774"/>
      <c r="X676" s="1774"/>
      <c r="Y676" s="1774"/>
      <c r="Z676" s="1774"/>
      <c r="AA676" s="1774"/>
      <c r="AB676" s="1774"/>
      <c r="AC676" s="1774"/>
      <c r="AD676" s="1856"/>
      <c r="AE676" s="1857"/>
      <c r="AF676" s="1858"/>
      <c r="AG676" s="1858"/>
      <c r="AH676" s="1858"/>
      <c r="AI676" s="1859"/>
      <c r="AJ676" s="1859"/>
      <c r="AK676" s="1859"/>
      <c r="AL676" s="1859"/>
      <c r="AM676" s="1858"/>
      <c r="AN676" s="1858"/>
      <c r="AO676" s="1858"/>
      <c r="AP676" s="1858"/>
      <c r="AQ676" s="1859"/>
      <c r="AR676" s="1859"/>
      <c r="AS676" s="1859"/>
      <c r="AT676" s="1859"/>
    </row>
    <row r="677" spans="1:46" s="1775" customFormat="1" ht="12" customHeight="1" x14ac:dyDescent="0.2">
      <c r="A677" s="1770" t="s">
        <v>459</v>
      </c>
      <c r="B677" s="1770" t="s">
        <v>1708</v>
      </c>
      <c r="C677" s="541" t="s">
        <v>1709</v>
      </c>
      <c r="D677" s="1770" t="s">
        <v>1979</v>
      </c>
      <c r="E677" s="1952">
        <v>7000</v>
      </c>
      <c r="F677" s="1771" t="s">
        <v>3329</v>
      </c>
      <c r="G677" s="1770" t="s">
        <v>3330</v>
      </c>
      <c r="H677" s="1770" t="s">
        <v>1713</v>
      </c>
      <c r="I677" s="1770" t="s">
        <v>1714</v>
      </c>
      <c r="J677" s="1771" t="s">
        <v>1715</v>
      </c>
      <c r="K677" s="1771">
        <v>0</v>
      </c>
      <c r="L677" s="1772">
        <v>0</v>
      </c>
      <c r="M677" s="1773">
        <f t="shared" si="20"/>
        <v>0</v>
      </c>
      <c r="N677" s="1771">
        <v>2</v>
      </c>
      <c r="O677" s="1772">
        <v>6</v>
      </c>
      <c r="P677" s="1773">
        <f t="shared" si="21"/>
        <v>42000</v>
      </c>
      <c r="Q677" s="1774"/>
      <c r="R677" s="1774"/>
      <c r="S677" s="1774"/>
      <c r="T677" s="1774"/>
      <c r="U677" s="1774"/>
      <c r="V677" s="1774"/>
      <c r="W677" s="1774"/>
      <c r="X677" s="1774"/>
      <c r="Y677" s="1774"/>
      <c r="Z677" s="1774"/>
      <c r="AA677" s="1774"/>
      <c r="AB677" s="1774"/>
      <c r="AC677" s="1774"/>
      <c r="AD677" s="1856"/>
      <c r="AE677" s="1857"/>
      <c r="AF677" s="1858"/>
      <c r="AG677" s="1858"/>
      <c r="AH677" s="1858"/>
      <c r="AI677" s="1859"/>
      <c r="AJ677" s="1859"/>
      <c r="AK677" s="1859"/>
      <c r="AL677" s="1859"/>
      <c r="AM677" s="1858"/>
      <c r="AN677" s="1858"/>
      <c r="AO677" s="1858"/>
      <c r="AP677" s="1858"/>
      <c r="AQ677" s="1859"/>
      <c r="AR677" s="1859"/>
      <c r="AS677" s="1859"/>
      <c r="AT677" s="1859"/>
    </row>
    <row r="678" spans="1:46" s="1775" customFormat="1" ht="12" customHeight="1" x14ac:dyDescent="0.2">
      <c r="A678" s="1770" t="s">
        <v>459</v>
      </c>
      <c r="B678" s="1770" t="s">
        <v>1708</v>
      </c>
      <c r="C678" s="541" t="s">
        <v>1709</v>
      </c>
      <c r="D678" s="1770" t="s">
        <v>1923</v>
      </c>
      <c r="E678" s="1952">
        <v>4000</v>
      </c>
      <c r="F678" s="1771" t="s">
        <v>3331</v>
      </c>
      <c r="G678" s="1770" t="s">
        <v>3332</v>
      </c>
      <c r="H678" s="1770"/>
      <c r="I678" s="1770"/>
      <c r="J678" s="1771"/>
      <c r="K678" s="1771">
        <v>1</v>
      </c>
      <c r="L678" s="1772">
        <v>1</v>
      </c>
      <c r="M678" s="1773">
        <f t="shared" si="20"/>
        <v>4000</v>
      </c>
      <c r="N678" s="1771">
        <v>0</v>
      </c>
      <c r="O678" s="1772">
        <v>0</v>
      </c>
      <c r="P678" s="1773">
        <f t="shared" si="21"/>
        <v>0</v>
      </c>
      <c r="Q678" s="1774"/>
      <c r="R678" s="1774"/>
      <c r="S678" s="1774"/>
      <c r="T678" s="1774"/>
      <c r="U678" s="1774"/>
      <c r="V678" s="1774"/>
      <c r="W678" s="1774"/>
      <c r="X678" s="1774"/>
      <c r="Y678" s="1774"/>
      <c r="Z678" s="1774"/>
      <c r="AA678" s="1774"/>
      <c r="AB678" s="1774"/>
      <c r="AC678" s="1774"/>
      <c r="AD678" s="1856"/>
      <c r="AE678" s="1857"/>
      <c r="AF678" s="1858"/>
      <c r="AG678" s="1858"/>
      <c r="AH678" s="1858"/>
      <c r="AI678" s="1859"/>
      <c r="AJ678" s="1859"/>
      <c r="AK678" s="1859"/>
      <c r="AL678" s="1859"/>
      <c r="AM678" s="1858"/>
      <c r="AN678" s="1858"/>
      <c r="AO678" s="1858"/>
      <c r="AP678" s="1858"/>
      <c r="AQ678" s="1859"/>
      <c r="AR678" s="1859"/>
      <c r="AS678" s="1859"/>
      <c r="AT678" s="1859"/>
    </row>
    <row r="679" spans="1:46" s="1775" customFormat="1" ht="12" customHeight="1" x14ac:dyDescent="0.2">
      <c r="A679" s="1770" t="s">
        <v>459</v>
      </c>
      <c r="B679" s="1770" t="s">
        <v>1708</v>
      </c>
      <c r="C679" s="541" t="s">
        <v>1709</v>
      </c>
      <c r="D679" s="1770" t="s">
        <v>3333</v>
      </c>
      <c r="E679" s="1952">
        <v>8000</v>
      </c>
      <c r="F679" s="1771" t="s">
        <v>3334</v>
      </c>
      <c r="G679" s="1770" t="s">
        <v>3335</v>
      </c>
      <c r="H679" s="1770"/>
      <c r="I679" s="1770"/>
      <c r="J679" s="1771"/>
      <c r="K679" s="1771">
        <v>3</v>
      </c>
      <c r="L679" s="1772">
        <v>3</v>
      </c>
      <c r="M679" s="1773">
        <f t="shared" si="20"/>
        <v>24000</v>
      </c>
      <c r="N679" s="1771">
        <v>0</v>
      </c>
      <c r="O679" s="1772">
        <v>0</v>
      </c>
      <c r="P679" s="1773">
        <f t="shared" si="21"/>
        <v>0</v>
      </c>
      <c r="Q679" s="1774"/>
      <c r="R679" s="1774"/>
      <c r="S679" s="1774"/>
      <c r="T679" s="1774"/>
      <c r="U679" s="1774"/>
      <c r="V679" s="1774"/>
      <c r="W679" s="1774"/>
      <c r="X679" s="1774"/>
      <c r="Y679" s="1774"/>
      <c r="Z679" s="1774"/>
      <c r="AA679" s="1774"/>
      <c r="AB679" s="1774"/>
      <c r="AC679" s="1774"/>
      <c r="AD679" s="1856"/>
      <c r="AE679" s="1857"/>
      <c r="AF679" s="1858"/>
      <c r="AG679" s="1858"/>
      <c r="AH679" s="1858"/>
      <c r="AI679" s="1859"/>
      <c r="AJ679" s="1859"/>
      <c r="AK679" s="1859"/>
      <c r="AL679" s="1859"/>
      <c r="AM679" s="1858"/>
      <c r="AN679" s="1858"/>
      <c r="AO679" s="1858"/>
      <c r="AP679" s="1858"/>
      <c r="AQ679" s="1859"/>
      <c r="AR679" s="1859"/>
      <c r="AS679" s="1859"/>
      <c r="AT679" s="1859"/>
    </row>
    <row r="680" spans="1:46" s="1775" customFormat="1" ht="12" customHeight="1" x14ac:dyDescent="0.2">
      <c r="A680" s="1770" t="s">
        <v>459</v>
      </c>
      <c r="B680" s="1770" t="s">
        <v>1708</v>
      </c>
      <c r="C680" s="541" t="s">
        <v>1709</v>
      </c>
      <c r="D680" s="1770" t="s">
        <v>3336</v>
      </c>
      <c r="E680" s="1952">
        <v>10000</v>
      </c>
      <c r="F680" s="1771" t="s">
        <v>3337</v>
      </c>
      <c r="G680" s="1770" t="s">
        <v>3338</v>
      </c>
      <c r="H680" s="1770" t="s">
        <v>1713</v>
      </c>
      <c r="I680" s="1770" t="s">
        <v>1723</v>
      </c>
      <c r="J680" s="1771" t="s">
        <v>1715</v>
      </c>
      <c r="K680" s="1771">
        <v>4</v>
      </c>
      <c r="L680" s="1772">
        <v>9</v>
      </c>
      <c r="M680" s="1773">
        <f t="shared" si="20"/>
        <v>90000</v>
      </c>
      <c r="N680" s="1771">
        <v>2</v>
      </c>
      <c r="O680" s="1772">
        <v>6</v>
      </c>
      <c r="P680" s="1773">
        <f t="shared" si="21"/>
        <v>60000</v>
      </c>
      <c r="Q680" s="1774"/>
      <c r="R680" s="1774"/>
      <c r="S680" s="1774"/>
      <c r="T680" s="1774"/>
      <c r="U680" s="1774"/>
      <c r="V680" s="1774"/>
      <c r="W680" s="1774"/>
      <c r="X680" s="1774"/>
      <c r="Y680" s="1774"/>
      <c r="Z680" s="1774"/>
      <c r="AA680" s="1774"/>
      <c r="AB680" s="1774"/>
      <c r="AC680" s="1774"/>
      <c r="AD680" s="1856"/>
      <c r="AE680" s="1857"/>
      <c r="AF680" s="1858"/>
      <c r="AG680" s="1858"/>
      <c r="AH680" s="1858"/>
      <c r="AI680" s="1859"/>
      <c r="AJ680" s="1859"/>
      <c r="AK680" s="1859"/>
      <c r="AL680" s="1859"/>
      <c r="AM680" s="1858"/>
      <c r="AN680" s="1858"/>
      <c r="AO680" s="1858"/>
      <c r="AP680" s="1858"/>
      <c r="AQ680" s="1859"/>
      <c r="AR680" s="1859"/>
      <c r="AS680" s="1859"/>
      <c r="AT680" s="1859"/>
    </row>
    <row r="681" spans="1:46" s="1775" customFormat="1" ht="12" customHeight="1" x14ac:dyDescent="0.2">
      <c r="A681" s="1770" t="s">
        <v>459</v>
      </c>
      <c r="B681" s="1770" t="s">
        <v>1708</v>
      </c>
      <c r="C681" s="541" t="s">
        <v>1709</v>
      </c>
      <c r="D681" s="1770" t="s">
        <v>2335</v>
      </c>
      <c r="E681" s="1952">
        <v>8000</v>
      </c>
      <c r="F681" s="1771" t="s">
        <v>3339</v>
      </c>
      <c r="G681" s="1770" t="s">
        <v>3340</v>
      </c>
      <c r="H681" s="1770"/>
      <c r="I681" s="1770"/>
      <c r="J681" s="1771"/>
      <c r="K681" s="1771">
        <v>1</v>
      </c>
      <c r="L681" s="1772">
        <v>1</v>
      </c>
      <c r="M681" s="1773">
        <f t="shared" si="20"/>
        <v>8000</v>
      </c>
      <c r="N681" s="1771">
        <v>6</v>
      </c>
      <c r="O681" s="1772">
        <v>6</v>
      </c>
      <c r="P681" s="1773">
        <f t="shared" si="21"/>
        <v>48000</v>
      </c>
      <c r="Q681" s="1774"/>
      <c r="R681" s="1774"/>
      <c r="S681" s="1774"/>
      <c r="T681" s="1774"/>
      <c r="U681" s="1774"/>
      <c r="V681" s="1774"/>
      <c r="W681" s="1774"/>
      <c r="X681" s="1774"/>
      <c r="Y681" s="1774"/>
      <c r="Z681" s="1774"/>
      <c r="AA681" s="1774"/>
      <c r="AB681" s="1774"/>
      <c r="AC681" s="1774"/>
      <c r="AD681" s="1856"/>
      <c r="AE681" s="1857"/>
      <c r="AF681" s="1858"/>
      <c r="AG681" s="1858"/>
      <c r="AH681" s="1858"/>
      <c r="AI681" s="1859"/>
      <c r="AJ681" s="1859"/>
      <c r="AK681" s="1859"/>
      <c r="AL681" s="1859"/>
      <c r="AM681" s="1858"/>
      <c r="AN681" s="1858"/>
      <c r="AO681" s="1858"/>
      <c r="AP681" s="1858"/>
      <c r="AQ681" s="1859"/>
      <c r="AR681" s="1859"/>
      <c r="AS681" s="1859"/>
      <c r="AT681" s="1859"/>
    </row>
    <row r="682" spans="1:46" s="1775" customFormat="1" ht="12" customHeight="1" x14ac:dyDescent="0.2">
      <c r="A682" s="1770" t="s">
        <v>459</v>
      </c>
      <c r="B682" s="1770" t="s">
        <v>1708</v>
      </c>
      <c r="C682" s="541" t="s">
        <v>1709</v>
      </c>
      <c r="D682" s="1770" t="s">
        <v>2197</v>
      </c>
      <c r="E682" s="1952">
        <v>8000</v>
      </c>
      <c r="F682" s="1771" t="s">
        <v>3341</v>
      </c>
      <c r="G682" s="1770" t="s">
        <v>3342</v>
      </c>
      <c r="H682" s="1770" t="s">
        <v>1756</v>
      </c>
      <c r="I682" s="1770" t="s">
        <v>2134</v>
      </c>
      <c r="J682" s="1771" t="s">
        <v>3343</v>
      </c>
      <c r="K682" s="1771">
        <v>5</v>
      </c>
      <c r="L682" s="1772">
        <v>12</v>
      </c>
      <c r="M682" s="1773">
        <f t="shared" si="20"/>
        <v>96000</v>
      </c>
      <c r="N682" s="1771">
        <v>2</v>
      </c>
      <c r="O682" s="1772">
        <v>6</v>
      </c>
      <c r="P682" s="1773">
        <f t="shared" si="21"/>
        <v>48000</v>
      </c>
      <c r="Q682" s="1774"/>
      <c r="R682" s="1774"/>
      <c r="S682" s="1774"/>
      <c r="T682" s="1774"/>
      <c r="U682" s="1774"/>
      <c r="V682" s="1774"/>
      <c r="W682" s="1774"/>
      <c r="X682" s="1774"/>
      <c r="Y682" s="1774"/>
      <c r="Z682" s="1774"/>
      <c r="AA682" s="1774"/>
      <c r="AB682" s="1774"/>
      <c r="AC682" s="1774"/>
      <c r="AD682" s="1856"/>
      <c r="AE682" s="1857"/>
      <c r="AF682" s="1858"/>
      <c r="AG682" s="1858"/>
      <c r="AH682" s="1858"/>
      <c r="AI682" s="1859"/>
      <c r="AJ682" s="1859"/>
      <c r="AK682" s="1859"/>
      <c r="AL682" s="1859"/>
      <c r="AM682" s="1858"/>
      <c r="AN682" s="1858"/>
      <c r="AO682" s="1858"/>
      <c r="AP682" s="1858"/>
      <c r="AQ682" s="1859"/>
      <c r="AR682" s="1859"/>
      <c r="AS682" s="1859"/>
      <c r="AT682" s="1859"/>
    </row>
    <row r="683" spans="1:46" s="1775" customFormat="1" ht="12" customHeight="1" x14ac:dyDescent="0.2">
      <c r="A683" s="1770" t="s">
        <v>459</v>
      </c>
      <c r="B683" s="1770" t="s">
        <v>1708</v>
      </c>
      <c r="C683" s="541" t="s">
        <v>1709</v>
      </c>
      <c r="D683" s="1770" t="s">
        <v>2431</v>
      </c>
      <c r="E683" s="1952">
        <v>7000</v>
      </c>
      <c r="F683" s="1771" t="s">
        <v>3344</v>
      </c>
      <c r="G683" s="1770" t="s">
        <v>3345</v>
      </c>
      <c r="H683" s="1770"/>
      <c r="I683" s="1770"/>
      <c r="J683" s="1771"/>
      <c r="K683" s="1771">
        <v>1</v>
      </c>
      <c r="L683" s="1772">
        <v>3</v>
      </c>
      <c r="M683" s="1773">
        <f t="shared" si="20"/>
        <v>21000</v>
      </c>
      <c r="N683" s="1771">
        <v>2</v>
      </c>
      <c r="O683" s="1772">
        <v>6</v>
      </c>
      <c r="P683" s="1773">
        <f t="shared" si="21"/>
        <v>42000</v>
      </c>
      <c r="Q683" s="1774"/>
      <c r="R683" s="1774"/>
      <c r="S683" s="1774"/>
      <c r="T683" s="1774"/>
      <c r="U683" s="1774"/>
      <c r="V683" s="1774"/>
      <c r="W683" s="1774"/>
      <c r="X683" s="1774"/>
      <c r="Y683" s="1774"/>
      <c r="Z683" s="1774"/>
      <c r="AA683" s="1774"/>
      <c r="AB683" s="1774"/>
      <c r="AC683" s="1774"/>
      <c r="AD683" s="1856"/>
      <c r="AE683" s="1857"/>
      <c r="AF683" s="1858"/>
      <c r="AG683" s="1858"/>
      <c r="AH683" s="1858"/>
      <c r="AI683" s="1859"/>
      <c r="AJ683" s="1859"/>
      <c r="AK683" s="1859"/>
      <c r="AL683" s="1859"/>
      <c r="AM683" s="1858"/>
      <c r="AN683" s="1858"/>
      <c r="AO683" s="1858"/>
      <c r="AP683" s="1858"/>
      <c r="AQ683" s="1859"/>
      <c r="AR683" s="1859"/>
      <c r="AS683" s="1859"/>
      <c r="AT683" s="1859"/>
    </row>
    <row r="684" spans="1:46" s="1775" customFormat="1" ht="12" customHeight="1" x14ac:dyDescent="0.2">
      <c r="A684" s="1770" t="s">
        <v>459</v>
      </c>
      <c r="B684" s="1770" t="s">
        <v>1708</v>
      </c>
      <c r="C684" s="541" t="s">
        <v>1709</v>
      </c>
      <c r="D684" s="1770" t="s">
        <v>1783</v>
      </c>
      <c r="E684" s="1952">
        <v>6000</v>
      </c>
      <c r="F684" s="1771" t="s">
        <v>3346</v>
      </c>
      <c r="G684" s="1770" t="s">
        <v>3347</v>
      </c>
      <c r="H684" s="1770" t="s">
        <v>1713</v>
      </c>
      <c r="I684" s="1770" t="s">
        <v>1714</v>
      </c>
      <c r="J684" s="1771" t="s">
        <v>1715</v>
      </c>
      <c r="K684" s="1771">
        <v>0</v>
      </c>
      <c r="L684" s="1772">
        <v>0</v>
      </c>
      <c r="M684" s="1773">
        <f t="shared" si="20"/>
        <v>0</v>
      </c>
      <c r="N684" s="1771">
        <v>3</v>
      </c>
      <c r="O684" s="1772">
        <v>5</v>
      </c>
      <c r="P684" s="1773">
        <f t="shared" si="21"/>
        <v>30000</v>
      </c>
      <c r="Q684" s="1774"/>
      <c r="R684" s="1774"/>
      <c r="S684" s="1774"/>
      <c r="T684" s="1774"/>
      <c r="U684" s="1774"/>
      <c r="V684" s="1774"/>
      <c r="W684" s="1774"/>
      <c r="X684" s="1774"/>
      <c r="Y684" s="1774"/>
      <c r="Z684" s="1774"/>
      <c r="AA684" s="1774"/>
      <c r="AB684" s="1774"/>
      <c r="AC684" s="1774"/>
      <c r="AD684" s="1856"/>
      <c r="AE684" s="1857"/>
      <c r="AF684" s="1858"/>
      <c r="AG684" s="1858"/>
      <c r="AH684" s="1858"/>
      <c r="AI684" s="1859"/>
      <c r="AJ684" s="1859"/>
      <c r="AK684" s="1859"/>
      <c r="AL684" s="1859"/>
      <c r="AM684" s="1858"/>
      <c r="AN684" s="1858"/>
      <c r="AO684" s="1858"/>
      <c r="AP684" s="1858"/>
      <c r="AQ684" s="1859"/>
      <c r="AR684" s="1859"/>
      <c r="AS684" s="1859"/>
      <c r="AT684" s="1859"/>
    </row>
    <row r="685" spans="1:46" s="1775" customFormat="1" ht="12" customHeight="1" x14ac:dyDescent="0.2">
      <c r="A685" s="1770" t="s">
        <v>459</v>
      </c>
      <c r="B685" s="1770" t="s">
        <v>1708</v>
      </c>
      <c r="C685" s="541" t="s">
        <v>1709</v>
      </c>
      <c r="D685" s="1770" t="s">
        <v>1745</v>
      </c>
      <c r="E685" s="1952">
        <v>4000</v>
      </c>
      <c r="F685" s="1771" t="s">
        <v>3346</v>
      </c>
      <c r="G685" s="1770" t="s">
        <v>3347</v>
      </c>
      <c r="H685" s="1770" t="s">
        <v>1713</v>
      </c>
      <c r="I685" s="1770" t="s">
        <v>1714</v>
      </c>
      <c r="J685" s="1771" t="s">
        <v>1715</v>
      </c>
      <c r="K685" s="1771">
        <v>2</v>
      </c>
      <c r="L685" s="1772">
        <v>4</v>
      </c>
      <c r="M685" s="1773">
        <f t="shared" si="20"/>
        <v>16000</v>
      </c>
      <c r="N685" s="1771">
        <v>2</v>
      </c>
      <c r="O685" s="1772">
        <v>6</v>
      </c>
      <c r="P685" s="1773">
        <f t="shared" si="21"/>
        <v>24000</v>
      </c>
      <c r="Q685" s="1774"/>
      <c r="R685" s="1774"/>
      <c r="S685" s="1774"/>
      <c r="T685" s="1774"/>
      <c r="U685" s="1774"/>
      <c r="V685" s="1774"/>
      <c r="W685" s="1774"/>
      <c r="X685" s="1774"/>
      <c r="Y685" s="1774"/>
      <c r="Z685" s="1774"/>
      <c r="AA685" s="1774"/>
      <c r="AB685" s="1774"/>
      <c r="AC685" s="1774"/>
      <c r="AD685" s="1856"/>
      <c r="AE685" s="1857"/>
      <c r="AF685" s="1858"/>
      <c r="AG685" s="1858"/>
      <c r="AH685" s="1858"/>
      <c r="AI685" s="1859"/>
      <c r="AJ685" s="1859"/>
      <c r="AK685" s="1859"/>
      <c r="AL685" s="1859"/>
      <c r="AM685" s="1858"/>
      <c r="AN685" s="1858"/>
      <c r="AO685" s="1858"/>
      <c r="AP685" s="1858"/>
      <c r="AQ685" s="1859"/>
      <c r="AR685" s="1859"/>
      <c r="AS685" s="1859"/>
      <c r="AT685" s="1859"/>
    </row>
    <row r="686" spans="1:46" s="1775" customFormat="1" ht="12" customHeight="1" x14ac:dyDescent="0.2">
      <c r="A686" s="1770" t="s">
        <v>459</v>
      </c>
      <c r="B686" s="1770" t="s">
        <v>1708</v>
      </c>
      <c r="C686" s="541" t="s">
        <v>1709</v>
      </c>
      <c r="D686" s="1770" t="s">
        <v>3348</v>
      </c>
      <c r="E686" s="1952">
        <v>7000</v>
      </c>
      <c r="F686" s="1771" t="s">
        <v>3349</v>
      </c>
      <c r="G686" s="1770" t="s">
        <v>3350</v>
      </c>
      <c r="H686" s="1770" t="s">
        <v>1878</v>
      </c>
      <c r="I686" s="1770" t="s">
        <v>1744</v>
      </c>
      <c r="J686" s="1771" t="s">
        <v>1715</v>
      </c>
      <c r="K686" s="1771">
        <v>1</v>
      </c>
      <c r="L686" s="1772">
        <v>3</v>
      </c>
      <c r="M686" s="1773">
        <f t="shared" si="20"/>
        <v>21000</v>
      </c>
      <c r="N686" s="1771">
        <v>3</v>
      </c>
      <c r="O686" s="1772">
        <v>6</v>
      </c>
      <c r="P686" s="1773">
        <f t="shared" si="21"/>
        <v>42000</v>
      </c>
      <c r="Q686" s="1774"/>
      <c r="R686" s="1774"/>
      <c r="S686" s="1774"/>
      <c r="T686" s="1774"/>
      <c r="U686" s="1774"/>
      <c r="V686" s="1774"/>
      <c r="W686" s="1774"/>
      <c r="X686" s="1774"/>
      <c r="Y686" s="1774"/>
      <c r="Z686" s="1774"/>
      <c r="AA686" s="1774"/>
      <c r="AB686" s="1774"/>
      <c r="AC686" s="1774"/>
      <c r="AD686" s="1856"/>
      <c r="AE686" s="1857"/>
      <c r="AF686" s="1858"/>
      <c r="AG686" s="1858"/>
      <c r="AH686" s="1858"/>
      <c r="AI686" s="1859"/>
      <c r="AJ686" s="1859"/>
      <c r="AK686" s="1859"/>
      <c r="AL686" s="1859"/>
      <c r="AM686" s="1858"/>
      <c r="AN686" s="1858"/>
      <c r="AO686" s="1858"/>
      <c r="AP686" s="1858"/>
      <c r="AQ686" s="1859"/>
      <c r="AR686" s="1859"/>
      <c r="AS686" s="1859"/>
      <c r="AT686" s="1859"/>
    </row>
    <row r="687" spans="1:46" s="1775" customFormat="1" ht="12" customHeight="1" x14ac:dyDescent="0.2">
      <c r="A687" s="1770" t="s">
        <v>459</v>
      </c>
      <c r="B687" s="1770" t="s">
        <v>1708</v>
      </c>
      <c r="C687" s="541" t="s">
        <v>1709</v>
      </c>
      <c r="D687" s="1770" t="s">
        <v>3351</v>
      </c>
      <c r="E687" s="1952">
        <v>4000</v>
      </c>
      <c r="F687" s="1771" t="s">
        <v>3349</v>
      </c>
      <c r="G687" s="1770" t="s">
        <v>3350</v>
      </c>
      <c r="H687" s="1770" t="s">
        <v>1878</v>
      </c>
      <c r="I687" s="1770" t="s">
        <v>1744</v>
      </c>
      <c r="J687" s="1771" t="s">
        <v>1715</v>
      </c>
      <c r="K687" s="1771">
        <v>5</v>
      </c>
      <c r="L687" s="1772">
        <v>10</v>
      </c>
      <c r="M687" s="1773">
        <f t="shared" si="20"/>
        <v>40000</v>
      </c>
      <c r="N687" s="1771">
        <v>0</v>
      </c>
      <c r="O687" s="1772">
        <v>0</v>
      </c>
      <c r="P687" s="1773">
        <f t="shared" si="21"/>
        <v>0</v>
      </c>
      <c r="Q687" s="1774"/>
      <c r="R687" s="1774"/>
      <c r="S687" s="1774"/>
      <c r="T687" s="1774"/>
      <c r="U687" s="1774"/>
      <c r="V687" s="1774"/>
      <c r="W687" s="1774"/>
      <c r="X687" s="1774"/>
      <c r="Y687" s="1774"/>
      <c r="Z687" s="1774"/>
      <c r="AA687" s="1774"/>
      <c r="AB687" s="1774"/>
      <c r="AC687" s="1774"/>
      <c r="AD687" s="1856"/>
      <c r="AE687" s="1857"/>
      <c r="AF687" s="1858"/>
      <c r="AG687" s="1858"/>
      <c r="AH687" s="1858"/>
      <c r="AI687" s="1859"/>
      <c r="AJ687" s="1859"/>
      <c r="AK687" s="1859"/>
      <c r="AL687" s="1859"/>
      <c r="AM687" s="1858"/>
      <c r="AN687" s="1858"/>
      <c r="AO687" s="1858"/>
      <c r="AP687" s="1858"/>
      <c r="AQ687" s="1859"/>
      <c r="AR687" s="1859"/>
      <c r="AS687" s="1859"/>
      <c r="AT687" s="1859"/>
    </row>
    <row r="688" spans="1:46" s="1775" customFormat="1" ht="12" customHeight="1" x14ac:dyDescent="0.2">
      <c r="A688" s="1770" t="s">
        <v>459</v>
      </c>
      <c r="B688" s="1770" t="s">
        <v>1708</v>
      </c>
      <c r="C688" s="541" t="s">
        <v>1709</v>
      </c>
      <c r="D688" s="1770" t="s">
        <v>1836</v>
      </c>
      <c r="E688" s="1952">
        <v>2000</v>
      </c>
      <c r="F688" s="1771" t="s">
        <v>3352</v>
      </c>
      <c r="G688" s="1770" t="s">
        <v>3353</v>
      </c>
      <c r="H688" s="1770"/>
      <c r="I688" s="1770"/>
      <c r="J688" s="1771"/>
      <c r="K688" s="1771">
        <v>1</v>
      </c>
      <c r="L688" s="1772">
        <v>1</v>
      </c>
      <c r="M688" s="1773">
        <f t="shared" si="20"/>
        <v>2000</v>
      </c>
      <c r="N688" s="1771">
        <v>2</v>
      </c>
      <c r="O688" s="1772">
        <v>6</v>
      </c>
      <c r="P688" s="1773">
        <f t="shared" si="21"/>
        <v>12000</v>
      </c>
      <c r="Q688" s="1774"/>
      <c r="R688" s="1774"/>
      <c r="S688" s="1774"/>
      <c r="T688" s="1774"/>
      <c r="U688" s="1774"/>
      <c r="V688" s="1774"/>
      <c r="W688" s="1774"/>
      <c r="X688" s="1774"/>
      <c r="Y688" s="1774"/>
      <c r="Z688" s="1774"/>
      <c r="AA688" s="1774"/>
      <c r="AB688" s="1774"/>
      <c r="AC688" s="1774"/>
      <c r="AD688" s="1856"/>
      <c r="AE688" s="1857"/>
      <c r="AF688" s="1858"/>
      <c r="AG688" s="1858"/>
      <c r="AH688" s="1858"/>
      <c r="AI688" s="1859"/>
      <c r="AJ688" s="1859"/>
      <c r="AK688" s="1859"/>
      <c r="AL688" s="1859"/>
      <c r="AM688" s="1858"/>
      <c r="AN688" s="1858"/>
      <c r="AO688" s="1858"/>
      <c r="AP688" s="1858"/>
      <c r="AQ688" s="1859"/>
      <c r="AR688" s="1859"/>
      <c r="AS688" s="1859"/>
      <c r="AT688" s="1859"/>
    </row>
    <row r="689" spans="1:46" s="1775" customFormat="1" ht="12" customHeight="1" x14ac:dyDescent="0.2">
      <c r="A689" s="1770" t="s">
        <v>459</v>
      </c>
      <c r="B689" s="1770" t="s">
        <v>1708</v>
      </c>
      <c r="C689" s="541" t="s">
        <v>1709</v>
      </c>
      <c r="D689" s="1770" t="s">
        <v>3354</v>
      </c>
      <c r="E689" s="1952">
        <v>12000</v>
      </c>
      <c r="F689" s="1771" t="s">
        <v>3355</v>
      </c>
      <c r="G689" s="1770" t="s">
        <v>3356</v>
      </c>
      <c r="H689" s="1770"/>
      <c r="I689" s="1770"/>
      <c r="J689" s="1771"/>
      <c r="K689" s="1771">
        <v>0</v>
      </c>
      <c r="L689" s="1772">
        <v>0</v>
      </c>
      <c r="M689" s="1773">
        <f t="shared" si="20"/>
        <v>0</v>
      </c>
      <c r="N689" s="1771">
        <v>2</v>
      </c>
      <c r="O689" s="1772">
        <v>5</v>
      </c>
      <c r="P689" s="1773">
        <f t="shared" si="21"/>
        <v>60000</v>
      </c>
      <c r="Q689" s="1774"/>
      <c r="R689" s="1774"/>
      <c r="S689" s="1774"/>
      <c r="T689" s="1774"/>
      <c r="U689" s="1774"/>
      <c r="V689" s="1774"/>
      <c r="W689" s="1774"/>
      <c r="X689" s="1774"/>
      <c r="Y689" s="1774"/>
      <c r="Z689" s="1774"/>
      <c r="AA689" s="1774"/>
      <c r="AB689" s="1774"/>
      <c r="AC689" s="1774"/>
      <c r="AD689" s="1856"/>
      <c r="AE689" s="1857"/>
      <c r="AF689" s="1858"/>
      <c r="AG689" s="1858"/>
      <c r="AH689" s="1858"/>
      <c r="AI689" s="1859"/>
      <c r="AJ689" s="1859"/>
      <c r="AK689" s="1859"/>
      <c r="AL689" s="1859"/>
      <c r="AM689" s="1858"/>
      <c r="AN689" s="1858"/>
      <c r="AO689" s="1858"/>
      <c r="AP689" s="1858"/>
      <c r="AQ689" s="1859"/>
      <c r="AR689" s="1859"/>
      <c r="AS689" s="1859"/>
      <c r="AT689" s="1859"/>
    </row>
    <row r="690" spans="1:46" s="1775" customFormat="1" ht="12" customHeight="1" x14ac:dyDescent="0.2">
      <c r="A690" s="1770" t="s">
        <v>459</v>
      </c>
      <c r="B690" s="1770" t="s">
        <v>1708</v>
      </c>
      <c r="C690" s="541" t="s">
        <v>1709</v>
      </c>
      <c r="D690" s="1770" t="s">
        <v>3357</v>
      </c>
      <c r="E690" s="1952">
        <v>5000</v>
      </c>
      <c r="F690" s="1771" t="s">
        <v>3358</v>
      </c>
      <c r="G690" s="1770" t="s">
        <v>3359</v>
      </c>
      <c r="H690" s="1770"/>
      <c r="I690" s="1770"/>
      <c r="J690" s="1771"/>
      <c r="K690" s="1771">
        <v>5</v>
      </c>
      <c r="L690" s="1772">
        <v>12</v>
      </c>
      <c r="M690" s="1773">
        <f t="shared" si="20"/>
        <v>60000</v>
      </c>
      <c r="N690" s="1771">
        <v>2</v>
      </c>
      <c r="O690" s="1772">
        <v>6</v>
      </c>
      <c r="P690" s="1773">
        <f t="shared" si="21"/>
        <v>30000</v>
      </c>
      <c r="Q690" s="1774"/>
      <c r="R690" s="1774"/>
      <c r="S690" s="1774"/>
      <c r="T690" s="1774"/>
      <c r="U690" s="1774"/>
      <c r="V690" s="1774"/>
      <c r="W690" s="1774"/>
      <c r="X690" s="1774"/>
      <c r="Y690" s="1774"/>
      <c r="Z690" s="1774"/>
      <c r="AA690" s="1774"/>
      <c r="AB690" s="1774"/>
      <c r="AC690" s="1774"/>
      <c r="AD690" s="1856"/>
      <c r="AE690" s="1857"/>
      <c r="AF690" s="1858"/>
      <c r="AG690" s="1858"/>
      <c r="AH690" s="1858"/>
      <c r="AI690" s="1859"/>
      <c r="AJ690" s="1859"/>
      <c r="AK690" s="1859"/>
      <c r="AL690" s="1859"/>
      <c r="AM690" s="1858"/>
      <c r="AN690" s="1858"/>
      <c r="AO690" s="1858"/>
      <c r="AP690" s="1858"/>
      <c r="AQ690" s="1859"/>
      <c r="AR690" s="1859"/>
      <c r="AS690" s="1859"/>
      <c r="AT690" s="1859"/>
    </row>
    <row r="691" spans="1:46" s="1775" customFormat="1" ht="12" customHeight="1" x14ac:dyDescent="0.2">
      <c r="A691" s="1770" t="s">
        <v>459</v>
      </c>
      <c r="B691" s="1770" t="s">
        <v>1708</v>
      </c>
      <c r="C691" s="541" t="s">
        <v>1709</v>
      </c>
      <c r="D691" s="1770" t="s">
        <v>1716</v>
      </c>
      <c r="E691" s="1952">
        <v>2500</v>
      </c>
      <c r="F691" s="1771" t="s">
        <v>3360</v>
      </c>
      <c r="G691" s="1770" t="s">
        <v>3361</v>
      </c>
      <c r="H691" s="1770" t="s">
        <v>1713</v>
      </c>
      <c r="I691" s="1770" t="s">
        <v>1723</v>
      </c>
      <c r="J691" s="1771" t="s">
        <v>1829</v>
      </c>
      <c r="K691" s="1771">
        <v>6</v>
      </c>
      <c r="L691" s="1772">
        <v>12</v>
      </c>
      <c r="M691" s="1773">
        <f t="shared" si="20"/>
        <v>30000</v>
      </c>
      <c r="N691" s="1771">
        <v>2</v>
      </c>
      <c r="O691" s="1772">
        <v>6</v>
      </c>
      <c r="P691" s="1773">
        <f t="shared" si="21"/>
        <v>15000</v>
      </c>
      <c r="Q691" s="1774"/>
      <c r="R691" s="1774"/>
      <c r="S691" s="1774"/>
      <c r="T691" s="1774"/>
      <c r="U691" s="1774"/>
      <c r="V691" s="1774"/>
      <c r="W691" s="1774"/>
      <c r="X691" s="1774"/>
      <c r="Y691" s="1774"/>
      <c r="Z691" s="1774"/>
      <c r="AA691" s="1774"/>
      <c r="AB691" s="1774"/>
      <c r="AC691" s="1774"/>
      <c r="AD691" s="1856"/>
      <c r="AE691" s="1857"/>
      <c r="AF691" s="1858"/>
      <c r="AG691" s="1858"/>
      <c r="AH691" s="1858"/>
      <c r="AI691" s="1859"/>
      <c r="AJ691" s="1859"/>
      <c r="AK691" s="1859"/>
      <c r="AL691" s="1859"/>
      <c r="AM691" s="1858"/>
      <c r="AN691" s="1858"/>
      <c r="AO691" s="1858"/>
      <c r="AP691" s="1858"/>
      <c r="AQ691" s="1859"/>
      <c r="AR691" s="1859"/>
      <c r="AS691" s="1859"/>
      <c r="AT691" s="1859"/>
    </row>
    <row r="692" spans="1:46" s="1775" customFormat="1" ht="12" customHeight="1" x14ac:dyDescent="0.2">
      <c r="A692" s="1770" t="s">
        <v>459</v>
      </c>
      <c r="B692" s="1770" t="s">
        <v>1708</v>
      </c>
      <c r="C692" s="541" t="s">
        <v>1709</v>
      </c>
      <c r="D692" s="1770" t="s">
        <v>3362</v>
      </c>
      <c r="E692" s="1952">
        <v>3500</v>
      </c>
      <c r="F692" s="1771" t="s">
        <v>3363</v>
      </c>
      <c r="G692" s="1770" t="s">
        <v>3364</v>
      </c>
      <c r="H692" s="1770"/>
      <c r="I692" s="1770"/>
      <c r="J692" s="1771"/>
      <c r="K692" s="1771">
        <v>1</v>
      </c>
      <c r="L692" s="1772">
        <v>1</v>
      </c>
      <c r="M692" s="1773">
        <f t="shared" si="20"/>
        <v>3500</v>
      </c>
      <c r="N692" s="1771">
        <v>0</v>
      </c>
      <c r="O692" s="1772">
        <v>0</v>
      </c>
      <c r="P692" s="1773">
        <f t="shared" si="21"/>
        <v>0</v>
      </c>
      <c r="Q692" s="1774"/>
      <c r="R692" s="1774"/>
      <c r="S692" s="1774"/>
      <c r="T692" s="1774"/>
      <c r="U692" s="1774"/>
      <c r="V692" s="1774"/>
      <c r="W692" s="1774"/>
      <c r="X692" s="1774"/>
      <c r="Y692" s="1774"/>
      <c r="Z692" s="1774"/>
      <c r="AA692" s="1774"/>
      <c r="AB692" s="1774"/>
      <c r="AC692" s="1774"/>
      <c r="AD692" s="1856"/>
      <c r="AE692" s="1857"/>
      <c r="AF692" s="1858"/>
      <c r="AG692" s="1858"/>
      <c r="AH692" s="1858"/>
      <c r="AI692" s="1859"/>
      <c r="AJ692" s="1859"/>
      <c r="AK692" s="1859"/>
      <c r="AL692" s="1859"/>
      <c r="AM692" s="1858"/>
      <c r="AN692" s="1858"/>
      <c r="AO692" s="1858"/>
      <c r="AP692" s="1858"/>
      <c r="AQ692" s="1859"/>
      <c r="AR692" s="1859"/>
      <c r="AS692" s="1859"/>
      <c r="AT692" s="1859"/>
    </row>
    <row r="693" spans="1:46" s="1775" customFormat="1" ht="12" customHeight="1" x14ac:dyDescent="0.2">
      <c r="A693" s="1770" t="s">
        <v>459</v>
      </c>
      <c r="B693" s="1770" t="s">
        <v>1708</v>
      </c>
      <c r="C693" s="541" t="s">
        <v>1709</v>
      </c>
      <c r="D693" s="1770" t="s">
        <v>3365</v>
      </c>
      <c r="E693" s="1952">
        <v>5000</v>
      </c>
      <c r="F693" s="1771" t="s">
        <v>3363</v>
      </c>
      <c r="G693" s="1770" t="s">
        <v>3364</v>
      </c>
      <c r="H693" s="1770"/>
      <c r="I693" s="1770"/>
      <c r="J693" s="1771"/>
      <c r="K693" s="1771">
        <v>4</v>
      </c>
      <c r="L693" s="1772">
        <v>8</v>
      </c>
      <c r="M693" s="1773">
        <f t="shared" si="20"/>
        <v>40000</v>
      </c>
      <c r="N693" s="1771">
        <v>0</v>
      </c>
      <c r="O693" s="1772">
        <v>0</v>
      </c>
      <c r="P693" s="1773">
        <f t="shared" si="21"/>
        <v>0</v>
      </c>
      <c r="Q693" s="1774"/>
      <c r="R693" s="1774"/>
      <c r="S693" s="1774"/>
      <c r="T693" s="1774"/>
      <c r="U693" s="1774"/>
      <c r="V693" s="1774"/>
      <c r="W693" s="1774"/>
      <c r="X693" s="1774"/>
      <c r="Y693" s="1774"/>
      <c r="Z693" s="1774"/>
      <c r="AA693" s="1774"/>
      <c r="AB693" s="1774"/>
      <c r="AC693" s="1774"/>
      <c r="AD693" s="1856"/>
      <c r="AE693" s="1857"/>
      <c r="AF693" s="1858"/>
      <c r="AG693" s="1858"/>
      <c r="AH693" s="1858"/>
      <c r="AI693" s="1859"/>
      <c r="AJ693" s="1859"/>
      <c r="AK693" s="1859"/>
      <c r="AL693" s="1859"/>
      <c r="AM693" s="1858"/>
      <c r="AN693" s="1858"/>
      <c r="AO693" s="1858"/>
      <c r="AP693" s="1858"/>
      <c r="AQ693" s="1859"/>
      <c r="AR693" s="1859"/>
      <c r="AS693" s="1859"/>
      <c r="AT693" s="1859"/>
    </row>
    <row r="694" spans="1:46" s="1775" customFormat="1" ht="12" customHeight="1" x14ac:dyDescent="0.2">
      <c r="A694" s="1770" t="s">
        <v>459</v>
      </c>
      <c r="B694" s="1770" t="s">
        <v>1708</v>
      </c>
      <c r="C694" s="541" t="s">
        <v>1709</v>
      </c>
      <c r="D694" s="1770" t="s">
        <v>3366</v>
      </c>
      <c r="E694" s="1952">
        <v>10000</v>
      </c>
      <c r="F694" s="1771" t="s">
        <v>3367</v>
      </c>
      <c r="G694" s="1770" t="s">
        <v>3368</v>
      </c>
      <c r="H694" s="1770" t="s">
        <v>1807</v>
      </c>
      <c r="I694" s="1770" t="s">
        <v>2683</v>
      </c>
      <c r="J694" s="1771" t="s">
        <v>1813</v>
      </c>
      <c r="K694" s="1771">
        <v>4</v>
      </c>
      <c r="L694" s="1772">
        <v>12</v>
      </c>
      <c r="M694" s="1773">
        <f t="shared" si="20"/>
        <v>120000</v>
      </c>
      <c r="N694" s="1771">
        <v>2</v>
      </c>
      <c r="O694" s="1772">
        <v>6</v>
      </c>
      <c r="P694" s="1773">
        <f t="shared" si="21"/>
        <v>60000</v>
      </c>
      <c r="Q694" s="1774"/>
      <c r="R694" s="1774"/>
      <c r="S694" s="1774"/>
      <c r="T694" s="1774"/>
      <c r="U694" s="1774"/>
      <c r="V694" s="1774"/>
      <c r="W694" s="1774"/>
      <c r="X694" s="1774"/>
      <c r="Y694" s="1774"/>
      <c r="Z694" s="1774"/>
      <c r="AA694" s="1774"/>
      <c r="AB694" s="1774"/>
      <c r="AC694" s="1774"/>
      <c r="AD694" s="1856"/>
      <c r="AE694" s="1857"/>
      <c r="AF694" s="1858"/>
      <c r="AG694" s="1858"/>
      <c r="AH694" s="1858"/>
      <c r="AI694" s="1859"/>
      <c r="AJ694" s="1859"/>
      <c r="AK694" s="1859"/>
      <c r="AL694" s="1859"/>
      <c r="AM694" s="1858"/>
      <c r="AN694" s="1858"/>
      <c r="AO694" s="1858"/>
      <c r="AP694" s="1858"/>
      <c r="AQ694" s="1859"/>
      <c r="AR694" s="1859"/>
      <c r="AS694" s="1859"/>
      <c r="AT694" s="1859"/>
    </row>
    <row r="695" spans="1:46" s="1775" customFormat="1" ht="12" customHeight="1" x14ac:dyDescent="0.2">
      <c r="A695" s="1770" t="s">
        <v>459</v>
      </c>
      <c r="B695" s="1770" t="s">
        <v>1708</v>
      </c>
      <c r="C695" s="541" t="s">
        <v>1709</v>
      </c>
      <c r="D695" s="1770" t="s">
        <v>1863</v>
      </c>
      <c r="E695" s="1952">
        <v>2000</v>
      </c>
      <c r="F695" s="1771" t="s">
        <v>3369</v>
      </c>
      <c r="G695" s="1770" t="s">
        <v>3370</v>
      </c>
      <c r="H695" s="1770"/>
      <c r="I695" s="1770"/>
      <c r="J695" s="1771"/>
      <c r="K695" s="1771">
        <v>4</v>
      </c>
      <c r="L695" s="1772">
        <v>6</v>
      </c>
      <c r="M695" s="1773">
        <f t="shared" si="20"/>
        <v>12000</v>
      </c>
      <c r="N695" s="1771">
        <v>0</v>
      </c>
      <c r="O695" s="1772">
        <v>0</v>
      </c>
      <c r="P695" s="1773">
        <f t="shared" si="21"/>
        <v>0</v>
      </c>
      <c r="Q695" s="1774"/>
      <c r="R695" s="1774"/>
      <c r="S695" s="1774"/>
      <c r="T695" s="1774"/>
      <c r="U695" s="1774"/>
      <c r="V695" s="1774"/>
      <c r="W695" s="1774"/>
      <c r="X695" s="1774"/>
      <c r="Y695" s="1774"/>
      <c r="Z695" s="1774"/>
      <c r="AA695" s="1774"/>
      <c r="AB695" s="1774"/>
      <c r="AC695" s="1774"/>
      <c r="AD695" s="1856"/>
      <c r="AE695" s="1857"/>
      <c r="AF695" s="1858"/>
      <c r="AG695" s="1858"/>
      <c r="AH695" s="1858"/>
      <c r="AI695" s="1859"/>
      <c r="AJ695" s="1859"/>
      <c r="AK695" s="1859"/>
      <c r="AL695" s="1859"/>
      <c r="AM695" s="1858"/>
      <c r="AN695" s="1858"/>
      <c r="AO695" s="1858"/>
      <c r="AP695" s="1858"/>
      <c r="AQ695" s="1859"/>
      <c r="AR695" s="1859"/>
      <c r="AS695" s="1859"/>
      <c r="AT695" s="1859"/>
    </row>
    <row r="696" spans="1:46" s="1775" customFormat="1" ht="12" customHeight="1" x14ac:dyDescent="0.2">
      <c r="A696" s="1770" t="s">
        <v>459</v>
      </c>
      <c r="B696" s="1770" t="s">
        <v>1708</v>
      </c>
      <c r="C696" s="541" t="s">
        <v>1709</v>
      </c>
      <c r="D696" s="1770" t="s">
        <v>3371</v>
      </c>
      <c r="E696" s="1952">
        <v>5500</v>
      </c>
      <c r="F696" s="1771" t="s">
        <v>3372</v>
      </c>
      <c r="G696" s="1770" t="s">
        <v>3373</v>
      </c>
      <c r="H696" s="1770"/>
      <c r="I696" s="1770"/>
      <c r="J696" s="1771"/>
      <c r="K696" s="1771">
        <v>4</v>
      </c>
      <c r="L696" s="1772">
        <v>7</v>
      </c>
      <c r="M696" s="1773">
        <f t="shared" si="20"/>
        <v>38500</v>
      </c>
      <c r="N696" s="1771">
        <v>0</v>
      </c>
      <c r="O696" s="1772">
        <v>0</v>
      </c>
      <c r="P696" s="1773">
        <f t="shared" si="21"/>
        <v>0</v>
      </c>
      <c r="Q696" s="1774"/>
      <c r="R696" s="1774"/>
      <c r="S696" s="1774"/>
      <c r="T696" s="1774"/>
      <c r="U696" s="1774"/>
      <c r="V696" s="1774"/>
      <c r="W696" s="1774"/>
      <c r="X696" s="1774"/>
      <c r="Y696" s="1774"/>
      <c r="Z696" s="1774"/>
      <c r="AA696" s="1774"/>
      <c r="AB696" s="1774"/>
      <c r="AC696" s="1774"/>
      <c r="AD696" s="1856"/>
      <c r="AE696" s="1857"/>
      <c r="AF696" s="1858"/>
      <c r="AG696" s="1858"/>
      <c r="AH696" s="1858"/>
      <c r="AI696" s="1859"/>
      <c r="AJ696" s="1859"/>
      <c r="AK696" s="1859"/>
      <c r="AL696" s="1859"/>
      <c r="AM696" s="1858"/>
      <c r="AN696" s="1858"/>
      <c r="AO696" s="1858"/>
      <c r="AP696" s="1858"/>
      <c r="AQ696" s="1859"/>
      <c r="AR696" s="1859"/>
      <c r="AS696" s="1859"/>
      <c r="AT696" s="1859"/>
    </row>
    <row r="697" spans="1:46" s="1775" customFormat="1" ht="12" customHeight="1" x14ac:dyDescent="0.2">
      <c r="A697" s="1770" t="s">
        <v>459</v>
      </c>
      <c r="B697" s="1770" t="s">
        <v>1708</v>
      </c>
      <c r="C697" s="541" t="s">
        <v>1709</v>
      </c>
      <c r="D697" s="1770" t="s">
        <v>3374</v>
      </c>
      <c r="E697" s="1952">
        <v>12000</v>
      </c>
      <c r="F697" s="1771" t="s">
        <v>3375</v>
      </c>
      <c r="G697" s="1770" t="s">
        <v>3376</v>
      </c>
      <c r="H697" s="1770"/>
      <c r="I697" s="1770"/>
      <c r="J697" s="1771"/>
      <c r="K697" s="1771">
        <v>2</v>
      </c>
      <c r="L697" s="1772">
        <v>9</v>
      </c>
      <c r="M697" s="1773">
        <f t="shared" si="20"/>
        <v>108000</v>
      </c>
      <c r="N697" s="1771">
        <v>1</v>
      </c>
      <c r="O697" s="1772">
        <v>6</v>
      </c>
      <c r="P697" s="1773">
        <f t="shared" si="21"/>
        <v>72000</v>
      </c>
      <c r="Q697" s="1774"/>
      <c r="R697" s="1774"/>
      <c r="S697" s="1774"/>
      <c r="T697" s="1774"/>
      <c r="U697" s="1774"/>
      <c r="V697" s="1774"/>
      <c r="W697" s="1774"/>
      <c r="X697" s="1774"/>
      <c r="Y697" s="1774"/>
      <c r="Z697" s="1774"/>
      <c r="AA697" s="1774"/>
      <c r="AB697" s="1774"/>
      <c r="AC697" s="1774"/>
      <c r="AD697" s="1856"/>
      <c r="AE697" s="1857"/>
      <c r="AF697" s="1858"/>
      <c r="AG697" s="1858"/>
      <c r="AH697" s="1858"/>
      <c r="AI697" s="1859"/>
      <c r="AJ697" s="1859"/>
      <c r="AK697" s="1859"/>
      <c r="AL697" s="1859"/>
      <c r="AM697" s="1858"/>
      <c r="AN697" s="1858"/>
      <c r="AO697" s="1858"/>
      <c r="AP697" s="1858"/>
      <c r="AQ697" s="1859"/>
      <c r="AR697" s="1859"/>
      <c r="AS697" s="1859"/>
      <c r="AT697" s="1859"/>
    </row>
    <row r="698" spans="1:46" s="1775" customFormat="1" ht="12" customHeight="1" x14ac:dyDescent="0.2">
      <c r="A698" s="1770" t="s">
        <v>459</v>
      </c>
      <c r="B698" s="1770" t="s">
        <v>1708</v>
      </c>
      <c r="C698" s="541" t="s">
        <v>1709</v>
      </c>
      <c r="D698" s="1770" t="s">
        <v>2072</v>
      </c>
      <c r="E698" s="1952">
        <v>15600</v>
      </c>
      <c r="F698" s="1771" t="s">
        <v>3377</v>
      </c>
      <c r="G698" s="1770" t="s">
        <v>3378</v>
      </c>
      <c r="H698" s="1770"/>
      <c r="I698" s="1770"/>
      <c r="J698" s="1771"/>
      <c r="K698" s="1771">
        <v>0</v>
      </c>
      <c r="L698" s="1772">
        <v>7</v>
      </c>
      <c r="M698" s="1773">
        <f t="shared" si="20"/>
        <v>109200</v>
      </c>
      <c r="N698" s="1771">
        <v>0</v>
      </c>
      <c r="O698" s="1772">
        <v>0</v>
      </c>
      <c r="P698" s="1773">
        <f t="shared" si="21"/>
        <v>0</v>
      </c>
      <c r="Q698" s="1774"/>
      <c r="R698" s="1774"/>
      <c r="S698" s="1774"/>
      <c r="T698" s="1774"/>
      <c r="U698" s="1774"/>
      <c r="V698" s="1774"/>
      <c r="W698" s="1774"/>
      <c r="X698" s="1774"/>
      <c r="Y698" s="1774"/>
      <c r="Z698" s="1774"/>
      <c r="AA698" s="1774"/>
      <c r="AB698" s="1774"/>
      <c r="AC698" s="1774"/>
      <c r="AD698" s="1856"/>
      <c r="AE698" s="1857"/>
      <c r="AF698" s="1858"/>
      <c r="AG698" s="1858"/>
      <c r="AH698" s="1858"/>
      <c r="AI698" s="1859"/>
      <c r="AJ698" s="1859"/>
      <c r="AK698" s="1859"/>
      <c r="AL698" s="1859"/>
      <c r="AM698" s="1858"/>
      <c r="AN698" s="1858"/>
      <c r="AO698" s="1858"/>
      <c r="AP698" s="1858"/>
      <c r="AQ698" s="1859"/>
      <c r="AR698" s="1859"/>
      <c r="AS698" s="1859"/>
      <c r="AT698" s="1859"/>
    </row>
    <row r="699" spans="1:46" s="1775" customFormat="1" ht="12" customHeight="1" x14ac:dyDescent="0.2">
      <c r="A699" s="1770" t="s">
        <v>459</v>
      </c>
      <c r="B699" s="1770" t="s">
        <v>1708</v>
      </c>
      <c r="C699" s="541" t="s">
        <v>1709</v>
      </c>
      <c r="D699" s="1770" t="s">
        <v>3379</v>
      </c>
      <c r="E699" s="1952">
        <v>3500</v>
      </c>
      <c r="F699" s="1771" t="s">
        <v>3380</v>
      </c>
      <c r="G699" s="1770" t="s">
        <v>3381</v>
      </c>
      <c r="H699" s="1770" t="s">
        <v>1713</v>
      </c>
      <c r="I699" s="1770" t="s">
        <v>1723</v>
      </c>
      <c r="J699" s="1771" t="s">
        <v>1715</v>
      </c>
      <c r="K699" s="1771">
        <v>5</v>
      </c>
      <c r="L699" s="1772">
        <v>11</v>
      </c>
      <c r="M699" s="1773">
        <f t="shared" si="20"/>
        <v>38500</v>
      </c>
      <c r="N699" s="1771">
        <v>3</v>
      </c>
      <c r="O699" s="1772">
        <v>6</v>
      </c>
      <c r="P699" s="1773">
        <f t="shared" si="21"/>
        <v>21000</v>
      </c>
      <c r="Q699" s="1774"/>
      <c r="R699" s="1774"/>
      <c r="S699" s="1774"/>
      <c r="T699" s="1774"/>
      <c r="U699" s="1774"/>
      <c r="V699" s="1774"/>
      <c r="W699" s="1774"/>
      <c r="X699" s="1774"/>
      <c r="Y699" s="1774"/>
      <c r="Z699" s="1774"/>
      <c r="AA699" s="1774"/>
      <c r="AB699" s="1774"/>
      <c r="AC699" s="1774"/>
      <c r="AD699" s="1856"/>
      <c r="AE699" s="1857"/>
      <c r="AF699" s="1858"/>
      <c r="AG699" s="1858"/>
      <c r="AH699" s="1858"/>
      <c r="AI699" s="1859"/>
      <c r="AJ699" s="1859"/>
      <c r="AK699" s="1859"/>
      <c r="AL699" s="1859"/>
      <c r="AM699" s="1858"/>
      <c r="AN699" s="1858"/>
      <c r="AO699" s="1858"/>
      <c r="AP699" s="1858"/>
      <c r="AQ699" s="1859"/>
      <c r="AR699" s="1859"/>
      <c r="AS699" s="1859"/>
      <c r="AT699" s="1859"/>
    </row>
    <row r="700" spans="1:46" s="1775" customFormat="1" ht="12" customHeight="1" x14ac:dyDescent="0.2">
      <c r="A700" s="1770" t="s">
        <v>459</v>
      </c>
      <c r="B700" s="1770" t="s">
        <v>1708</v>
      </c>
      <c r="C700" s="541" t="s">
        <v>1709</v>
      </c>
      <c r="D700" s="1770" t="s">
        <v>1746</v>
      </c>
      <c r="E700" s="1952">
        <v>2200</v>
      </c>
      <c r="F700" s="1771" t="s">
        <v>3382</v>
      </c>
      <c r="G700" s="1770" t="s">
        <v>3383</v>
      </c>
      <c r="H700" s="1770" t="s">
        <v>1713</v>
      </c>
      <c r="I700" s="1770" t="s">
        <v>1723</v>
      </c>
      <c r="J700" s="1771" t="s">
        <v>1813</v>
      </c>
      <c r="K700" s="1771">
        <v>5</v>
      </c>
      <c r="L700" s="1772">
        <v>12</v>
      </c>
      <c r="M700" s="1773">
        <f t="shared" si="20"/>
        <v>26400</v>
      </c>
      <c r="N700" s="1771">
        <v>3</v>
      </c>
      <c r="O700" s="1772">
        <v>6</v>
      </c>
      <c r="P700" s="1773">
        <f t="shared" si="21"/>
        <v>13200</v>
      </c>
      <c r="Q700" s="1774"/>
      <c r="R700" s="1774"/>
      <c r="S700" s="1774"/>
      <c r="T700" s="1774"/>
      <c r="U700" s="1774"/>
      <c r="V700" s="1774"/>
      <c r="W700" s="1774"/>
      <c r="X700" s="1774"/>
      <c r="Y700" s="1774"/>
      <c r="Z700" s="1774"/>
      <c r="AA700" s="1774"/>
      <c r="AB700" s="1774"/>
      <c r="AC700" s="1774"/>
      <c r="AD700" s="1856"/>
      <c r="AE700" s="1857"/>
      <c r="AF700" s="1858"/>
      <c r="AG700" s="1858"/>
      <c r="AH700" s="1858"/>
      <c r="AI700" s="1859"/>
      <c r="AJ700" s="1859"/>
      <c r="AK700" s="1859"/>
      <c r="AL700" s="1859"/>
      <c r="AM700" s="1858"/>
      <c r="AN700" s="1858"/>
      <c r="AO700" s="1858"/>
      <c r="AP700" s="1858"/>
      <c r="AQ700" s="1859"/>
      <c r="AR700" s="1859"/>
      <c r="AS700" s="1859"/>
      <c r="AT700" s="1859"/>
    </row>
    <row r="701" spans="1:46" s="1775" customFormat="1" ht="12" customHeight="1" x14ac:dyDescent="0.2">
      <c r="A701" s="1770" t="s">
        <v>459</v>
      </c>
      <c r="B701" s="1770" t="s">
        <v>1708</v>
      </c>
      <c r="C701" s="541" t="s">
        <v>1709</v>
      </c>
      <c r="D701" s="1770" t="s">
        <v>1863</v>
      </c>
      <c r="E701" s="1952">
        <v>3000</v>
      </c>
      <c r="F701" s="1771" t="s">
        <v>3384</v>
      </c>
      <c r="G701" s="1770" t="s">
        <v>3385</v>
      </c>
      <c r="H701" s="1770" t="s">
        <v>1773</v>
      </c>
      <c r="I701" s="1770" t="s">
        <v>1740</v>
      </c>
      <c r="J701" s="1771" t="s">
        <v>1715</v>
      </c>
      <c r="K701" s="1771">
        <v>5</v>
      </c>
      <c r="L701" s="1772">
        <v>12</v>
      </c>
      <c r="M701" s="1773">
        <f t="shared" si="20"/>
        <v>36000</v>
      </c>
      <c r="N701" s="1771">
        <v>2</v>
      </c>
      <c r="O701" s="1772">
        <v>6</v>
      </c>
      <c r="P701" s="1773">
        <f t="shared" si="21"/>
        <v>18000</v>
      </c>
      <c r="Q701" s="1774"/>
      <c r="R701" s="1774"/>
      <c r="S701" s="1774"/>
      <c r="T701" s="1774"/>
      <c r="U701" s="1774"/>
      <c r="V701" s="1774"/>
      <c r="W701" s="1774"/>
      <c r="X701" s="1774"/>
      <c r="Y701" s="1774"/>
      <c r="Z701" s="1774"/>
      <c r="AA701" s="1774"/>
      <c r="AB701" s="1774"/>
      <c r="AC701" s="1774"/>
      <c r="AD701" s="1856"/>
      <c r="AE701" s="1857"/>
      <c r="AF701" s="1858"/>
      <c r="AG701" s="1858"/>
      <c r="AH701" s="1858"/>
      <c r="AI701" s="1859"/>
      <c r="AJ701" s="1859"/>
      <c r="AK701" s="1859"/>
      <c r="AL701" s="1859"/>
      <c r="AM701" s="1858"/>
      <c r="AN701" s="1858"/>
      <c r="AO701" s="1858"/>
      <c r="AP701" s="1858"/>
      <c r="AQ701" s="1859"/>
      <c r="AR701" s="1859"/>
      <c r="AS701" s="1859"/>
      <c r="AT701" s="1859"/>
    </row>
    <row r="702" spans="1:46" s="1775" customFormat="1" ht="12" customHeight="1" x14ac:dyDescent="0.2">
      <c r="A702" s="1770" t="s">
        <v>459</v>
      </c>
      <c r="B702" s="1770" t="s">
        <v>1708</v>
      </c>
      <c r="C702" s="541" t="s">
        <v>1709</v>
      </c>
      <c r="D702" s="1770" t="s">
        <v>1979</v>
      </c>
      <c r="E702" s="1952">
        <v>7000</v>
      </c>
      <c r="F702" s="1771" t="s">
        <v>3386</v>
      </c>
      <c r="G702" s="1770" t="s">
        <v>3387</v>
      </c>
      <c r="H702" s="1770"/>
      <c r="I702" s="1770"/>
      <c r="J702" s="1771"/>
      <c r="K702" s="1771">
        <v>0</v>
      </c>
      <c r="L702" s="1772">
        <v>0</v>
      </c>
      <c r="M702" s="1773">
        <f t="shared" si="20"/>
        <v>0</v>
      </c>
      <c r="N702" s="1771">
        <v>2</v>
      </c>
      <c r="O702" s="1772">
        <v>6</v>
      </c>
      <c r="P702" s="1773">
        <f t="shared" si="21"/>
        <v>42000</v>
      </c>
      <c r="Q702" s="1774"/>
      <c r="R702" s="1774"/>
      <c r="S702" s="1774"/>
      <c r="T702" s="1774"/>
      <c r="U702" s="1774"/>
      <c r="V702" s="1774"/>
      <c r="W702" s="1774"/>
      <c r="X702" s="1774"/>
      <c r="Y702" s="1774"/>
      <c r="Z702" s="1774"/>
      <c r="AA702" s="1774"/>
      <c r="AB702" s="1774"/>
      <c r="AC702" s="1774"/>
      <c r="AD702" s="1856"/>
      <c r="AE702" s="1857"/>
      <c r="AF702" s="1858"/>
      <c r="AG702" s="1858"/>
      <c r="AH702" s="1858"/>
      <c r="AI702" s="1859"/>
      <c r="AJ702" s="1859"/>
      <c r="AK702" s="1859"/>
      <c r="AL702" s="1859"/>
      <c r="AM702" s="1858"/>
      <c r="AN702" s="1858"/>
      <c r="AO702" s="1858"/>
      <c r="AP702" s="1858"/>
      <c r="AQ702" s="1859"/>
      <c r="AR702" s="1859"/>
      <c r="AS702" s="1859"/>
      <c r="AT702" s="1859"/>
    </row>
    <row r="703" spans="1:46" s="1775" customFormat="1" ht="12" customHeight="1" x14ac:dyDescent="0.2">
      <c r="A703" s="1770" t="s">
        <v>459</v>
      </c>
      <c r="B703" s="1770" t="s">
        <v>1708</v>
      </c>
      <c r="C703" s="541" t="s">
        <v>1709</v>
      </c>
      <c r="D703" s="1770" t="s">
        <v>3388</v>
      </c>
      <c r="E703" s="1952">
        <v>6000</v>
      </c>
      <c r="F703" s="1771" t="s">
        <v>3389</v>
      </c>
      <c r="G703" s="1770" t="s">
        <v>3390</v>
      </c>
      <c r="H703" s="1770"/>
      <c r="I703" s="1770"/>
      <c r="J703" s="1771"/>
      <c r="K703" s="1771">
        <v>2</v>
      </c>
      <c r="L703" s="1772">
        <v>5</v>
      </c>
      <c r="M703" s="1773">
        <f t="shared" si="20"/>
        <v>30000</v>
      </c>
      <c r="N703" s="1771">
        <v>2</v>
      </c>
      <c r="O703" s="1772">
        <v>6</v>
      </c>
      <c r="P703" s="1773">
        <f t="shared" si="21"/>
        <v>36000</v>
      </c>
      <c r="Q703" s="1774"/>
      <c r="R703" s="1774"/>
      <c r="S703" s="1774"/>
      <c r="T703" s="1774"/>
      <c r="U703" s="1774"/>
      <c r="V703" s="1774"/>
      <c r="W703" s="1774"/>
      <c r="X703" s="1774"/>
      <c r="Y703" s="1774"/>
      <c r="Z703" s="1774"/>
      <c r="AA703" s="1774"/>
      <c r="AB703" s="1774"/>
      <c r="AC703" s="1774"/>
      <c r="AD703" s="1856"/>
      <c r="AE703" s="1857"/>
      <c r="AF703" s="1858"/>
      <c r="AG703" s="1858"/>
      <c r="AH703" s="1858"/>
      <c r="AI703" s="1859"/>
      <c r="AJ703" s="1859"/>
      <c r="AK703" s="1859"/>
      <c r="AL703" s="1859"/>
      <c r="AM703" s="1858"/>
      <c r="AN703" s="1858"/>
      <c r="AO703" s="1858"/>
      <c r="AP703" s="1858"/>
      <c r="AQ703" s="1859"/>
      <c r="AR703" s="1859"/>
      <c r="AS703" s="1859"/>
      <c r="AT703" s="1859"/>
    </row>
    <row r="704" spans="1:46" s="1775" customFormat="1" ht="12" customHeight="1" x14ac:dyDescent="0.2">
      <c r="A704" s="1770" t="s">
        <v>459</v>
      </c>
      <c r="B704" s="1770" t="s">
        <v>1708</v>
      </c>
      <c r="C704" s="541" t="s">
        <v>1709</v>
      </c>
      <c r="D704" s="1770" t="s">
        <v>1730</v>
      </c>
      <c r="E704" s="1952">
        <v>15600</v>
      </c>
      <c r="F704" s="1771" t="s">
        <v>3391</v>
      </c>
      <c r="G704" s="1770" t="s">
        <v>3392</v>
      </c>
      <c r="H704" s="1770"/>
      <c r="I704" s="1770"/>
      <c r="J704" s="1771"/>
      <c r="K704" s="1771">
        <v>0</v>
      </c>
      <c r="L704" s="1772">
        <v>0</v>
      </c>
      <c r="M704" s="1773">
        <f t="shared" si="20"/>
        <v>0</v>
      </c>
      <c r="N704" s="1771">
        <v>0</v>
      </c>
      <c r="O704" s="1772">
        <v>0</v>
      </c>
      <c r="P704" s="1773">
        <f t="shared" si="21"/>
        <v>0</v>
      </c>
      <c r="Q704" s="1774"/>
      <c r="R704" s="1774"/>
      <c r="S704" s="1774"/>
      <c r="T704" s="1774"/>
      <c r="U704" s="1774"/>
      <c r="V704" s="1774"/>
      <c r="W704" s="1774"/>
      <c r="X704" s="1774"/>
      <c r="Y704" s="1774"/>
      <c r="Z704" s="1774"/>
      <c r="AA704" s="1774"/>
      <c r="AB704" s="1774"/>
      <c r="AC704" s="1774"/>
      <c r="AD704" s="1856"/>
      <c r="AE704" s="1857"/>
      <c r="AF704" s="1858"/>
      <c r="AG704" s="1858"/>
      <c r="AH704" s="1858"/>
      <c r="AI704" s="1859"/>
      <c r="AJ704" s="1859"/>
      <c r="AK704" s="1859"/>
      <c r="AL704" s="1859"/>
      <c r="AM704" s="1858"/>
      <c r="AN704" s="1858"/>
      <c r="AO704" s="1858"/>
      <c r="AP704" s="1858"/>
      <c r="AQ704" s="1859"/>
      <c r="AR704" s="1859"/>
      <c r="AS704" s="1859"/>
      <c r="AT704" s="1859"/>
    </row>
    <row r="705" spans="1:46" s="1775" customFormat="1" ht="12" customHeight="1" x14ac:dyDescent="0.2">
      <c r="A705" s="1770" t="s">
        <v>459</v>
      </c>
      <c r="B705" s="1770" t="s">
        <v>1708</v>
      </c>
      <c r="C705" s="541" t="s">
        <v>1709</v>
      </c>
      <c r="D705" s="1770" t="s">
        <v>1745</v>
      </c>
      <c r="E705" s="1952">
        <v>5000</v>
      </c>
      <c r="F705" s="1771" t="s">
        <v>3393</v>
      </c>
      <c r="G705" s="1770" t="s">
        <v>3394</v>
      </c>
      <c r="H705" s="1770" t="s">
        <v>1713</v>
      </c>
      <c r="I705" s="1770" t="s">
        <v>1714</v>
      </c>
      <c r="J705" s="1771" t="s">
        <v>1715</v>
      </c>
      <c r="K705" s="1771">
        <v>2</v>
      </c>
      <c r="L705" s="1772">
        <v>7</v>
      </c>
      <c r="M705" s="1773">
        <f t="shared" si="20"/>
        <v>35000</v>
      </c>
      <c r="N705" s="1771">
        <v>3</v>
      </c>
      <c r="O705" s="1772">
        <v>6</v>
      </c>
      <c r="P705" s="1773">
        <f t="shared" si="21"/>
        <v>30000</v>
      </c>
      <c r="Q705" s="1774"/>
      <c r="R705" s="1774"/>
      <c r="S705" s="1774"/>
      <c r="T705" s="1774"/>
      <c r="U705" s="1774"/>
      <c r="V705" s="1774"/>
      <c r="W705" s="1774"/>
      <c r="X705" s="1774"/>
      <c r="Y705" s="1774"/>
      <c r="Z705" s="1774"/>
      <c r="AA705" s="1774"/>
      <c r="AB705" s="1774"/>
      <c r="AC705" s="1774"/>
      <c r="AD705" s="1856"/>
      <c r="AE705" s="1857"/>
      <c r="AF705" s="1858"/>
      <c r="AG705" s="1858"/>
      <c r="AH705" s="1858"/>
      <c r="AI705" s="1859"/>
      <c r="AJ705" s="1859"/>
      <c r="AK705" s="1859"/>
      <c r="AL705" s="1859"/>
      <c r="AM705" s="1858"/>
      <c r="AN705" s="1858"/>
      <c r="AO705" s="1858"/>
      <c r="AP705" s="1858"/>
      <c r="AQ705" s="1859"/>
      <c r="AR705" s="1859"/>
      <c r="AS705" s="1859"/>
      <c r="AT705" s="1859"/>
    </row>
    <row r="706" spans="1:46" s="1775" customFormat="1" ht="12" customHeight="1" x14ac:dyDescent="0.2">
      <c r="A706" s="1770" t="s">
        <v>459</v>
      </c>
      <c r="B706" s="1770" t="s">
        <v>1708</v>
      </c>
      <c r="C706" s="541" t="s">
        <v>1709</v>
      </c>
      <c r="D706" s="1770" t="s">
        <v>1753</v>
      </c>
      <c r="E706" s="1952">
        <v>4000</v>
      </c>
      <c r="F706" s="1771" t="s">
        <v>3393</v>
      </c>
      <c r="G706" s="1770" t="s">
        <v>3394</v>
      </c>
      <c r="H706" s="1770" t="s">
        <v>1713</v>
      </c>
      <c r="I706" s="1770" t="s">
        <v>1714</v>
      </c>
      <c r="J706" s="1771" t="s">
        <v>1715</v>
      </c>
      <c r="K706" s="1771">
        <v>4</v>
      </c>
      <c r="L706" s="1772">
        <v>6</v>
      </c>
      <c r="M706" s="1773">
        <f t="shared" si="20"/>
        <v>24000</v>
      </c>
      <c r="N706" s="1771">
        <v>0</v>
      </c>
      <c r="O706" s="1772">
        <v>0</v>
      </c>
      <c r="P706" s="1773">
        <f t="shared" si="21"/>
        <v>0</v>
      </c>
      <c r="Q706" s="1774"/>
      <c r="R706" s="1774"/>
      <c r="S706" s="1774"/>
      <c r="T706" s="1774"/>
      <c r="U706" s="1774"/>
      <c r="V706" s="1774"/>
      <c r="W706" s="1774"/>
      <c r="X706" s="1774"/>
      <c r="Y706" s="1774"/>
      <c r="Z706" s="1774"/>
      <c r="AA706" s="1774"/>
      <c r="AB706" s="1774"/>
      <c r="AC706" s="1774"/>
      <c r="AD706" s="1856"/>
      <c r="AE706" s="1857"/>
      <c r="AF706" s="1858"/>
      <c r="AG706" s="1858"/>
      <c r="AH706" s="1858"/>
      <c r="AI706" s="1859"/>
      <c r="AJ706" s="1859"/>
      <c r="AK706" s="1859"/>
      <c r="AL706" s="1859"/>
      <c r="AM706" s="1858"/>
      <c r="AN706" s="1858"/>
      <c r="AO706" s="1858"/>
      <c r="AP706" s="1858"/>
      <c r="AQ706" s="1859"/>
      <c r="AR706" s="1859"/>
      <c r="AS706" s="1859"/>
      <c r="AT706" s="1859"/>
    </row>
    <row r="707" spans="1:46" s="1775" customFormat="1" ht="12" customHeight="1" x14ac:dyDescent="0.2">
      <c r="A707" s="1770" t="s">
        <v>459</v>
      </c>
      <c r="B707" s="1770" t="s">
        <v>1708</v>
      </c>
      <c r="C707" s="541" t="s">
        <v>1709</v>
      </c>
      <c r="D707" s="1770" t="s">
        <v>3395</v>
      </c>
      <c r="E707" s="1952">
        <v>9500</v>
      </c>
      <c r="F707" s="1771" t="s">
        <v>3396</v>
      </c>
      <c r="G707" s="1770" t="s">
        <v>3397</v>
      </c>
      <c r="H707" s="1770"/>
      <c r="I707" s="1770"/>
      <c r="J707" s="1771"/>
      <c r="K707" s="1771">
        <v>2</v>
      </c>
      <c r="L707" s="1772">
        <v>4</v>
      </c>
      <c r="M707" s="1773">
        <f t="shared" si="20"/>
        <v>38000</v>
      </c>
      <c r="N707" s="1771">
        <v>0</v>
      </c>
      <c r="O707" s="1772">
        <v>0</v>
      </c>
      <c r="P707" s="1773">
        <f t="shared" si="21"/>
        <v>0</v>
      </c>
      <c r="Q707" s="1774"/>
      <c r="R707" s="1774"/>
      <c r="S707" s="1774"/>
      <c r="T707" s="1774"/>
      <c r="U707" s="1774"/>
      <c r="V707" s="1774"/>
      <c r="W707" s="1774"/>
      <c r="X707" s="1774"/>
      <c r="Y707" s="1774"/>
      <c r="Z707" s="1774"/>
      <c r="AA707" s="1774"/>
      <c r="AB707" s="1774"/>
      <c r="AC707" s="1774"/>
      <c r="AD707" s="1856"/>
      <c r="AE707" s="1857"/>
      <c r="AF707" s="1858"/>
      <c r="AG707" s="1858"/>
      <c r="AH707" s="1858"/>
      <c r="AI707" s="1859"/>
      <c r="AJ707" s="1859"/>
      <c r="AK707" s="1859"/>
      <c r="AL707" s="1859"/>
      <c r="AM707" s="1858"/>
      <c r="AN707" s="1858"/>
      <c r="AO707" s="1858"/>
      <c r="AP707" s="1858"/>
      <c r="AQ707" s="1859"/>
      <c r="AR707" s="1859"/>
      <c r="AS707" s="1859"/>
      <c r="AT707" s="1859"/>
    </row>
    <row r="708" spans="1:46" s="1775" customFormat="1" ht="12" customHeight="1" x14ac:dyDescent="0.2">
      <c r="A708" s="1770" t="s">
        <v>459</v>
      </c>
      <c r="B708" s="1770" t="s">
        <v>1708</v>
      </c>
      <c r="C708" s="541" t="s">
        <v>1709</v>
      </c>
      <c r="D708" s="1770" t="s">
        <v>1730</v>
      </c>
      <c r="E708" s="1952">
        <v>15600</v>
      </c>
      <c r="F708" s="1771" t="s">
        <v>3398</v>
      </c>
      <c r="G708" s="1770" t="s">
        <v>3399</v>
      </c>
      <c r="H708" s="1770"/>
      <c r="I708" s="1770"/>
      <c r="J708" s="1771"/>
      <c r="K708" s="1771">
        <v>0</v>
      </c>
      <c r="L708" s="1772">
        <v>0</v>
      </c>
      <c r="M708" s="1773">
        <f t="shared" si="20"/>
        <v>0</v>
      </c>
      <c r="N708" s="1771">
        <v>0</v>
      </c>
      <c r="O708" s="1772">
        <v>0</v>
      </c>
      <c r="P708" s="1773">
        <f t="shared" si="21"/>
        <v>0</v>
      </c>
      <c r="Q708" s="1774"/>
      <c r="R708" s="1774"/>
      <c r="S708" s="1774"/>
      <c r="T708" s="1774"/>
      <c r="U708" s="1774"/>
      <c r="V708" s="1774"/>
      <c r="W708" s="1774"/>
      <c r="X708" s="1774"/>
      <c r="Y708" s="1774"/>
      <c r="Z708" s="1774"/>
      <c r="AA708" s="1774"/>
      <c r="AB708" s="1774"/>
      <c r="AC708" s="1774"/>
      <c r="AD708" s="1856"/>
      <c r="AE708" s="1857"/>
      <c r="AF708" s="1858"/>
      <c r="AG708" s="1858"/>
      <c r="AH708" s="1858"/>
      <c r="AI708" s="1859"/>
      <c r="AJ708" s="1859"/>
      <c r="AK708" s="1859"/>
      <c r="AL708" s="1859"/>
      <c r="AM708" s="1858"/>
      <c r="AN708" s="1858"/>
      <c r="AO708" s="1858"/>
      <c r="AP708" s="1858"/>
      <c r="AQ708" s="1859"/>
      <c r="AR708" s="1859"/>
      <c r="AS708" s="1859"/>
      <c r="AT708" s="1859"/>
    </row>
    <row r="709" spans="1:46" s="1775" customFormat="1" ht="12" customHeight="1" x14ac:dyDescent="0.2">
      <c r="A709" s="1770" t="s">
        <v>459</v>
      </c>
      <c r="B709" s="1770" t="s">
        <v>1708</v>
      </c>
      <c r="C709" s="541" t="s">
        <v>1709</v>
      </c>
      <c r="D709" s="1770" t="s">
        <v>1923</v>
      </c>
      <c r="E709" s="1952">
        <v>4000</v>
      </c>
      <c r="F709" s="1771" t="s">
        <v>3400</v>
      </c>
      <c r="G709" s="1770" t="s">
        <v>3401</v>
      </c>
      <c r="H709" s="1770" t="s">
        <v>1919</v>
      </c>
      <c r="I709" s="1770" t="s">
        <v>1795</v>
      </c>
      <c r="J709" s="1771" t="s">
        <v>1813</v>
      </c>
      <c r="K709" s="1771">
        <v>4</v>
      </c>
      <c r="L709" s="1772">
        <v>12</v>
      </c>
      <c r="M709" s="1773">
        <f t="shared" si="20"/>
        <v>48000</v>
      </c>
      <c r="N709" s="1771">
        <v>2</v>
      </c>
      <c r="O709" s="1772">
        <v>6</v>
      </c>
      <c r="P709" s="1773">
        <f t="shared" si="21"/>
        <v>24000</v>
      </c>
      <c r="Q709" s="1774"/>
      <c r="R709" s="1774"/>
      <c r="S709" s="1774"/>
      <c r="T709" s="1774"/>
      <c r="U709" s="1774"/>
      <c r="V709" s="1774"/>
      <c r="W709" s="1774"/>
      <c r="X709" s="1774"/>
      <c r="Y709" s="1774"/>
      <c r="Z709" s="1774"/>
      <c r="AA709" s="1774"/>
      <c r="AB709" s="1774"/>
      <c r="AC709" s="1774"/>
      <c r="AD709" s="1856"/>
      <c r="AE709" s="1857"/>
      <c r="AF709" s="1858"/>
      <c r="AG709" s="1858"/>
      <c r="AH709" s="1858"/>
      <c r="AI709" s="1859"/>
      <c r="AJ709" s="1859"/>
      <c r="AK709" s="1859"/>
      <c r="AL709" s="1859"/>
      <c r="AM709" s="1858"/>
      <c r="AN709" s="1858"/>
      <c r="AO709" s="1858"/>
      <c r="AP709" s="1858"/>
      <c r="AQ709" s="1859"/>
      <c r="AR709" s="1859"/>
      <c r="AS709" s="1859"/>
      <c r="AT709" s="1859"/>
    </row>
    <row r="710" spans="1:46" s="1775" customFormat="1" ht="12" customHeight="1" x14ac:dyDescent="0.2">
      <c r="A710" s="1770" t="s">
        <v>459</v>
      </c>
      <c r="B710" s="1770" t="s">
        <v>1708</v>
      </c>
      <c r="C710" s="541" t="s">
        <v>1709</v>
      </c>
      <c r="D710" s="1770" t="s">
        <v>3402</v>
      </c>
      <c r="E710" s="1952">
        <v>6000</v>
      </c>
      <c r="F710" s="1771" t="s">
        <v>3403</v>
      </c>
      <c r="G710" s="1770" t="s">
        <v>3404</v>
      </c>
      <c r="H710" s="1770" t="s">
        <v>2045</v>
      </c>
      <c r="I710" s="1770" t="s">
        <v>1714</v>
      </c>
      <c r="J710" s="1771" t="s">
        <v>1715</v>
      </c>
      <c r="K710" s="1771">
        <v>0</v>
      </c>
      <c r="L710" s="1772">
        <v>0</v>
      </c>
      <c r="M710" s="1773">
        <f t="shared" ref="M710:M773" si="22">E710*L710</f>
        <v>0</v>
      </c>
      <c r="N710" s="1771">
        <v>2</v>
      </c>
      <c r="O710" s="1772">
        <v>5</v>
      </c>
      <c r="P710" s="1773">
        <f t="shared" ref="P710:P773" si="23">E710*O710</f>
        <v>30000</v>
      </c>
      <c r="Q710" s="1774"/>
      <c r="R710" s="1774"/>
      <c r="S710" s="1774"/>
      <c r="T710" s="1774"/>
      <c r="U710" s="1774"/>
      <c r="V710" s="1774"/>
      <c r="W710" s="1774"/>
      <c r="X710" s="1774"/>
      <c r="Y710" s="1774"/>
      <c r="Z710" s="1774"/>
      <c r="AA710" s="1774"/>
      <c r="AB710" s="1774"/>
      <c r="AC710" s="1774"/>
      <c r="AD710" s="1856"/>
      <c r="AE710" s="1857"/>
      <c r="AF710" s="1858"/>
      <c r="AG710" s="1858"/>
      <c r="AH710" s="1858"/>
      <c r="AI710" s="1859"/>
      <c r="AJ710" s="1859"/>
      <c r="AK710" s="1859"/>
      <c r="AL710" s="1859"/>
      <c r="AM710" s="1858"/>
      <c r="AN710" s="1858"/>
      <c r="AO710" s="1858"/>
      <c r="AP710" s="1858"/>
      <c r="AQ710" s="1859"/>
      <c r="AR710" s="1859"/>
      <c r="AS710" s="1859"/>
      <c r="AT710" s="1859"/>
    </row>
    <row r="711" spans="1:46" s="1775" customFormat="1" ht="12" customHeight="1" x14ac:dyDescent="0.2">
      <c r="A711" s="1770" t="s">
        <v>459</v>
      </c>
      <c r="B711" s="1770" t="s">
        <v>1708</v>
      </c>
      <c r="C711" s="541" t="s">
        <v>1709</v>
      </c>
      <c r="D711" s="1770" t="s">
        <v>3405</v>
      </c>
      <c r="E711" s="1952">
        <v>7000</v>
      </c>
      <c r="F711" s="1771" t="s">
        <v>3406</v>
      </c>
      <c r="G711" s="1770" t="s">
        <v>3407</v>
      </c>
      <c r="H711" s="1770" t="s">
        <v>1800</v>
      </c>
      <c r="I711" s="1770" t="s">
        <v>1714</v>
      </c>
      <c r="J711" s="1771" t="s">
        <v>1715</v>
      </c>
      <c r="K711" s="1771">
        <v>4</v>
      </c>
      <c r="L711" s="1772">
        <v>12</v>
      </c>
      <c r="M711" s="1773">
        <f t="shared" si="22"/>
        <v>84000</v>
      </c>
      <c r="N711" s="1771">
        <v>2</v>
      </c>
      <c r="O711" s="1772">
        <v>6</v>
      </c>
      <c r="P711" s="1773">
        <f t="shared" si="23"/>
        <v>42000</v>
      </c>
      <c r="Q711" s="1774"/>
      <c r="R711" s="1774"/>
      <c r="S711" s="1774"/>
      <c r="T711" s="1774"/>
      <c r="U711" s="1774"/>
      <c r="V711" s="1774"/>
      <c r="W711" s="1774"/>
      <c r="X711" s="1774"/>
      <c r="Y711" s="1774"/>
      <c r="Z711" s="1774"/>
      <c r="AA711" s="1774"/>
      <c r="AB711" s="1774"/>
      <c r="AC711" s="1774"/>
      <c r="AD711" s="1856"/>
      <c r="AE711" s="1857"/>
      <c r="AF711" s="1858"/>
      <c r="AG711" s="1858"/>
      <c r="AH711" s="1858"/>
      <c r="AI711" s="1859"/>
      <c r="AJ711" s="1859"/>
      <c r="AK711" s="1859"/>
      <c r="AL711" s="1859"/>
      <c r="AM711" s="1858"/>
      <c r="AN711" s="1858"/>
      <c r="AO711" s="1858"/>
      <c r="AP711" s="1858"/>
      <c r="AQ711" s="1859"/>
      <c r="AR711" s="1859"/>
      <c r="AS711" s="1859"/>
      <c r="AT711" s="1859"/>
    </row>
    <row r="712" spans="1:46" s="1775" customFormat="1" ht="12" customHeight="1" x14ac:dyDescent="0.2">
      <c r="A712" s="1770" t="s">
        <v>459</v>
      </c>
      <c r="B712" s="1770" t="s">
        <v>1708</v>
      </c>
      <c r="C712" s="541" t="s">
        <v>1709</v>
      </c>
      <c r="D712" s="1770" t="s">
        <v>3408</v>
      </c>
      <c r="E712" s="1952">
        <v>9000</v>
      </c>
      <c r="F712" s="1771" t="s">
        <v>3409</v>
      </c>
      <c r="G712" s="1770" t="s">
        <v>3410</v>
      </c>
      <c r="H712" s="1770" t="s">
        <v>3411</v>
      </c>
      <c r="I712" s="1770" t="s">
        <v>1723</v>
      </c>
      <c r="J712" s="1771" t="s">
        <v>1715</v>
      </c>
      <c r="K712" s="1771">
        <v>4</v>
      </c>
      <c r="L712" s="1772">
        <v>12</v>
      </c>
      <c r="M712" s="1773">
        <f t="shared" si="22"/>
        <v>108000</v>
      </c>
      <c r="N712" s="1771">
        <v>2</v>
      </c>
      <c r="O712" s="1772">
        <v>6</v>
      </c>
      <c r="P712" s="1773">
        <f t="shared" si="23"/>
        <v>54000</v>
      </c>
      <c r="Q712" s="1774"/>
      <c r="R712" s="1774"/>
      <c r="S712" s="1774"/>
      <c r="T712" s="1774"/>
      <c r="U712" s="1774"/>
      <c r="V712" s="1774"/>
      <c r="W712" s="1774"/>
      <c r="X712" s="1774"/>
      <c r="Y712" s="1774"/>
      <c r="Z712" s="1774"/>
      <c r="AA712" s="1774"/>
      <c r="AB712" s="1774"/>
      <c r="AC712" s="1774"/>
      <c r="AD712" s="1856"/>
      <c r="AE712" s="1857"/>
      <c r="AF712" s="1858"/>
      <c r="AG712" s="1858"/>
      <c r="AH712" s="1858"/>
      <c r="AI712" s="1859"/>
      <c r="AJ712" s="1859"/>
      <c r="AK712" s="1859"/>
      <c r="AL712" s="1859"/>
      <c r="AM712" s="1858"/>
      <c r="AN712" s="1858"/>
      <c r="AO712" s="1858"/>
      <c r="AP712" s="1858"/>
      <c r="AQ712" s="1859"/>
      <c r="AR712" s="1859"/>
      <c r="AS712" s="1859"/>
      <c r="AT712" s="1859"/>
    </row>
    <row r="713" spans="1:46" s="1775" customFormat="1" ht="12" customHeight="1" x14ac:dyDescent="0.2">
      <c r="A713" s="1770" t="s">
        <v>459</v>
      </c>
      <c r="B713" s="1770" t="s">
        <v>1708</v>
      </c>
      <c r="C713" s="541" t="s">
        <v>1709</v>
      </c>
      <c r="D713" s="1770" t="s">
        <v>1801</v>
      </c>
      <c r="E713" s="1952">
        <v>7000</v>
      </c>
      <c r="F713" s="1771" t="s">
        <v>3412</v>
      </c>
      <c r="G713" s="1770" t="s">
        <v>3413</v>
      </c>
      <c r="H713" s="1770"/>
      <c r="I713" s="1770"/>
      <c r="J713" s="1771"/>
      <c r="K713" s="1771">
        <v>5</v>
      </c>
      <c r="L713" s="1772">
        <v>12</v>
      </c>
      <c r="M713" s="1773">
        <f t="shared" si="22"/>
        <v>84000</v>
      </c>
      <c r="N713" s="1771">
        <v>2</v>
      </c>
      <c r="O713" s="1772">
        <v>6</v>
      </c>
      <c r="P713" s="1773">
        <f t="shared" si="23"/>
        <v>42000</v>
      </c>
      <c r="Q713" s="1774"/>
      <c r="R713" s="1774"/>
      <c r="S713" s="1774"/>
      <c r="T713" s="1774"/>
      <c r="U713" s="1774"/>
      <c r="V713" s="1774"/>
      <c r="W713" s="1774"/>
      <c r="X713" s="1774"/>
      <c r="Y713" s="1774"/>
      <c r="Z713" s="1774"/>
      <c r="AA713" s="1774"/>
      <c r="AB713" s="1774"/>
      <c r="AC713" s="1774"/>
      <c r="AD713" s="1856"/>
      <c r="AE713" s="1857"/>
      <c r="AF713" s="1858"/>
      <c r="AG713" s="1858"/>
      <c r="AH713" s="1858"/>
      <c r="AI713" s="1859"/>
      <c r="AJ713" s="1859"/>
      <c r="AK713" s="1859"/>
      <c r="AL713" s="1859"/>
      <c r="AM713" s="1858"/>
      <c r="AN713" s="1858"/>
      <c r="AO713" s="1858"/>
      <c r="AP713" s="1858"/>
      <c r="AQ713" s="1859"/>
      <c r="AR713" s="1859"/>
      <c r="AS713" s="1859"/>
      <c r="AT713" s="1859"/>
    </row>
    <row r="714" spans="1:46" s="1775" customFormat="1" ht="12" customHeight="1" x14ac:dyDescent="0.2">
      <c r="A714" s="1770" t="s">
        <v>459</v>
      </c>
      <c r="B714" s="1770" t="s">
        <v>1708</v>
      </c>
      <c r="C714" s="541" t="s">
        <v>1709</v>
      </c>
      <c r="D714" s="1770" t="s">
        <v>1745</v>
      </c>
      <c r="E714" s="1952">
        <v>5500</v>
      </c>
      <c r="F714" s="1771" t="s">
        <v>3414</v>
      </c>
      <c r="G714" s="1770" t="s">
        <v>3415</v>
      </c>
      <c r="H714" s="1770" t="s">
        <v>1713</v>
      </c>
      <c r="I714" s="1770" t="s">
        <v>1723</v>
      </c>
      <c r="J714" s="1771" t="s">
        <v>1715</v>
      </c>
      <c r="K714" s="1771">
        <v>4</v>
      </c>
      <c r="L714" s="1772">
        <v>9</v>
      </c>
      <c r="M714" s="1773">
        <f t="shared" si="22"/>
        <v>49500</v>
      </c>
      <c r="N714" s="1771">
        <v>2</v>
      </c>
      <c r="O714" s="1772">
        <v>6</v>
      </c>
      <c r="P714" s="1773">
        <f t="shared" si="23"/>
        <v>33000</v>
      </c>
      <c r="Q714" s="1774"/>
      <c r="R714" s="1774"/>
      <c r="S714" s="1774"/>
      <c r="T714" s="1774"/>
      <c r="U714" s="1774"/>
      <c r="V714" s="1774"/>
      <c r="W714" s="1774"/>
      <c r="X714" s="1774"/>
      <c r="Y714" s="1774"/>
      <c r="Z714" s="1774"/>
      <c r="AA714" s="1774"/>
      <c r="AB714" s="1774"/>
      <c r="AC714" s="1774"/>
      <c r="AD714" s="1856"/>
      <c r="AE714" s="1857"/>
      <c r="AF714" s="1858"/>
      <c r="AG714" s="1858"/>
      <c r="AH714" s="1858"/>
      <c r="AI714" s="1859"/>
      <c r="AJ714" s="1859"/>
      <c r="AK714" s="1859"/>
      <c r="AL714" s="1859"/>
      <c r="AM714" s="1858"/>
      <c r="AN714" s="1858"/>
      <c r="AO714" s="1858"/>
      <c r="AP714" s="1858"/>
      <c r="AQ714" s="1859"/>
      <c r="AR714" s="1859"/>
      <c r="AS714" s="1859"/>
      <c r="AT714" s="1859"/>
    </row>
    <row r="715" spans="1:46" s="1775" customFormat="1" ht="12" customHeight="1" x14ac:dyDescent="0.2">
      <c r="A715" s="1770" t="s">
        <v>459</v>
      </c>
      <c r="B715" s="1770" t="s">
        <v>1708</v>
      </c>
      <c r="C715" s="541" t="s">
        <v>1709</v>
      </c>
      <c r="D715" s="1770" t="s">
        <v>2841</v>
      </c>
      <c r="E715" s="1952">
        <v>7000</v>
      </c>
      <c r="F715" s="1771" t="s">
        <v>3416</v>
      </c>
      <c r="G715" s="1770" t="s">
        <v>3417</v>
      </c>
      <c r="H715" s="1770" t="s">
        <v>1713</v>
      </c>
      <c r="I715" s="1770" t="s">
        <v>1714</v>
      </c>
      <c r="J715" s="1771" t="s">
        <v>1715</v>
      </c>
      <c r="K715" s="1771">
        <v>1</v>
      </c>
      <c r="L715" s="1772">
        <v>2</v>
      </c>
      <c r="M715" s="1773">
        <f t="shared" si="22"/>
        <v>14000</v>
      </c>
      <c r="N715" s="1771">
        <v>2</v>
      </c>
      <c r="O715" s="1772">
        <v>6</v>
      </c>
      <c r="P715" s="1773">
        <f t="shared" si="23"/>
        <v>42000</v>
      </c>
      <c r="Q715" s="1774"/>
      <c r="R715" s="1774"/>
      <c r="S715" s="1774"/>
      <c r="T715" s="1774"/>
      <c r="U715" s="1774"/>
      <c r="V715" s="1774"/>
      <c r="W715" s="1774"/>
      <c r="X715" s="1774"/>
      <c r="Y715" s="1774"/>
      <c r="Z715" s="1774"/>
      <c r="AA715" s="1774"/>
      <c r="AB715" s="1774"/>
      <c r="AC715" s="1774"/>
      <c r="AD715" s="1856"/>
      <c r="AE715" s="1857"/>
      <c r="AF715" s="1858"/>
      <c r="AG715" s="1858"/>
      <c r="AH715" s="1858"/>
      <c r="AI715" s="1859"/>
      <c r="AJ715" s="1859"/>
      <c r="AK715" s="1859"/>
      <c r="AL715" s="1859"/>
      <c r="AM715" s="1858"/>
      <c r="AN715" s="1858"/>
      <c r="AO715" s="1858"/>
      <c r="AP715" s="1858"/>
      <c r="AQ715" s="1859"/>
      <c r="AR715" s="1859"/>
      <c r="AS715" s="1859"/>
      <c r="AT715" s="1859"/>
    </row>
    <row r="716" spans="1:46" s="1775" customFormat="1" ht="12" customHeight="1" x14ac:dyDescent="0.2">
      <c r="A716" s="1770" t="s">
        <v>459</v>
      </c>
      <c r="B716" s="1770" t="s">
        <v>1708</v>
      </c>
      <c r="C716" s="541" t="s">
        <v>1709</v>
      </c>
      <c r="D716" s="1770" t="s">
        <v>3418</v>
      </c>
      <c r="E716" s="1952">
        <v>7000</v>
      </c>
      <c r="F716" s="1771" t="s">
        <v>3419</v>
      </c>
      <c r="G716" s="1770" t="s">
        <v>3420</v>
      </c>
      <c r="H716" s="1770"/>
      <c r="I716" s="1770"/>
      <c r="J716" s="1771"/>
      <c r="K716" s="1771">
        <v>0</v>
      </c>
      <c r="L716" s="1772">
        <v>0</v>
      </c>
      <c r="M716" s="1773">
        <f t="shared" si="22"/>
        <v>0</v>
      </c>
      <c r="N716" s="1771">
        <v>2</v>
      </c>
      <c r="O716" s="1772">
        <v>5</v>
      </c>
      <c r="P716" s="1773">
        <f t="shared" si="23"/>
        <v>35000</v>
      </c>
      <c r="Q716" s="1774"/>
      <c r="R716" s="1774"/>
      <c r="S716" s="1774"/>
      <c r="T716" s="1774"/>
      <c r="U716" s="1774"/>
      <c r="V716" s="1774"/>
      <c r="W716" s="1774"/>
      <c r="X716" s="1774"/>
      <c r="Y716" s="1774"/>
      <c r="Z716" s="1774"/>
      <c r="AA716" s="1774"/>
      <c r="AB716" s="1774"/>
      <c r="AC716" s="1774"/>
      <c r="AD716" s="1856"/>
      <c r="AE716" s="1857"/>
      <c r="AF716" s="1858"/>
      <c r="AG716" s="1858"/>
      <c r="AH716" s="1858"/>
      <c r="AI716" s="1859"/>
      <c r="AJ716" s="1859"/>
      <c r="AK716" s="1859"/>
      <c r="AL716" s="1859"/>
      <c r="AM716" s="1858"/>
      <c r="AN716" s="1858"/>
      <c r="AO716" s="1858"/>
      <c r="AP716" s="1858"/>
      <c r="AQ716" s="1859"/>
      <c r="AR716" s="1859"/>
      <c r="AS716" s="1859"/>
      <c r="AT716" s="1859"/>
    </row>
    <row r="717" spans="1:46" s="1775" customFormat="1" ht="12" customHeight="1" x14ac:dyDescent="0.2">
      <c r="A717" s="1770" t="s">
        <v>459</v>
      </c>
      <c r="B717" s="1770" t="s">
        <v>1708</v>
      </c>
      <c r="C717" s="541" t="s">
        <v>1709</v>
      </c>
      <c r="D717" s="1770" t="s">
        <v>1745</v>
      </c>
      <c r="E717" s="1952">
        <v>6000</v>
      </c>
      <c r="F717" s="1771" t="s">
        <v>3421</v>
      </c>
      <c r="G717" s="1770" t="s">
        <v>3422</v>
      </c>
      <c r="H717" s="1770" t="s">
        <v>1713</v>
      </c>
      <c r="I717" s="1770" t="s">
        <v>1714</v>
      </c>
      <c r="J717" s="1771" t="s">
        <v>1715</v>
      </c>
      <c r="K717" s="1771">
        <v>4</v>
      </c>
      <c r="L717" s="1772">
        <v>12</v>
      </c>
      <c r="M717" s="1773">
        <f t="shared" si="22"/>
        <v>72000</v>
      </c>
      <c r="N717" s="1771">
        <v>2</v>
      </c>
      <c r="O717" s="1772">
        <v>6</v>
      </c>
      <c r="P717" s="1773">
        <f t="shared" si="23"/>
        <v>36000</v>
      </c>
      <c r="Q717" s="1774"/>
      <c r="R717" s="1774"/>
      <c r="S717" s="1774"/>
      <c r="T717" s="1774"/>
      <c r="U717" s="1774"/>
      <c r="V717" s="1774"/>
      <c r="W717" s="1774"/>
      <c r="X717" s="1774"/>
      <c r="Y717" s="1774"/>
      <c r="Z717" s="1774"/>
      <c r="AA717" s="1774"/>
      <c r="AB717" s="1774"/>
      <c r="AC717" s="1774"/>
      <c r="AD717" s="1856"/>
      <c r="AE717" s="1857"/>
      <c r="AF717" s="1858"/>
      <c r="AG717" s="1858"/>
      <c r="AH717" s="1858"/>
      <c r="AI717" s="1859"/>
      <c r="AJ717" s="1859"/>
      <c r="AK717" s="1859"/>
      <c r="AL717" s="1859"/>
      <c r="AM717" s="1858"/>
      <c r="AN717" s="1858"/>
      <c r="AO717" s="1858"/>
      <c r="AP717" s="1858"/>
      <c r="AQ717" s="1859"/>
      <c r="AR717" s="1859"/>
      <c r="AS717" s="1859"/>
      <c r="AT717" s="1859"/>
    </row>
    <row r="718" spans="1:46" s="1775" customFormat="1" ht="12" customHeight="1" x14ac:dyDescent="0.2">
      <c r="A718" s="1770" t="s">
        <v>459</v>
      </c>
      <c r="B718" s="1770" t="s">
        <v>1708</v>
      </c>
      <c r="C718" s="541" t="s">
        <v>1709</v>
      </c>
      <c r="D718" s="1770" t="s">
        <v>3423</v>
      </c>
      <c r="E718" s="1952">
        <v>3500</v>
      </c>
      <c r="F718" s="1771" t="s">
        <v>3424</v>
      </c>
      <c r="G718" s="1770" t="s">
        <v>3425</v>
      </c>
      <c r="H718" s="1770"/>
      <c r="I718" s="1770"/>
      <c r="J718" s="1771"/>
      <c r="K718" s="1771">
        <v>3</v>
      </c>
      <c r="L718" s="1772">
        <v>5</v>
      </c>
      <c r="M718" s="1773">
        <f t="shared" si="22"/>
        <v>17500</v>
      </c>
      <c r="N718" s="1771">
        <v>0</v>
      </c>
      <c r="O718" s="1772">
        <v>0</v>
      </c>
      <c r="P718" s="1773">
        <f t="shared" si="23"/>
        <v>0</v>
      </c>
      <c r="Q718" s="1774"/>
      <c r="R718" s="1774"/>
      <c r="S718" s="1774"/>
      <c r="T718" s="1774"/>
      <c r="U718" s="1774"/>
      <c r="V718" s="1774"/>
      <c r="W718" s="1774"/>
      <c r="X718" s="1774"/>
      <c r="Y718" s="1774"/>
      <c r="Z718" s="1774"/>
      <c r="AA718" s="1774"/>
      <c r="AB718" s="1774"/>
      <c r="AC718" s="1774"/>
      <c r="AD718" s="1856"/>
      <c r="AE718" s="1857"/>
      <c r="AF718" s="1858"/>
      <c r="AG718" s="1858"/>
      <c r="AH718" s="1858"/>
      <c r="AI718" s="1859"/>
      <c r="AJ718" s="1859"/>
      <c r="AK718" s="1859"/>
      <c r="AL718" s="1859"/>
      <c r="AM718" s="1858"/>
      <c r="AN718" s="1858"/>
      <c r="AO718" s="1858"/>
      <c r="AP718" s="1858"/>
      <c r="AQ718" s="1859"/>
      <c r="AR718" s="1859"/>
      <c r="AS718" s="1859"/>
      <c r="AT718" s="1859"/>
    </row>
    <row r="719" spans="1:46" s="1775" customFormat="1" ht="12" customHeight="1" x14ac:dyDescent="0.2">
      <c r="A719" s="1770" t="s">
        <v>459</v>
      </c>
      <c r="B719" s="1770" t="s">
        <v>1708</v>
      </c>
      <c r="C719" s="541" t="s">
        <v>1709</v>
      </c>
      <c r="D719" s="1770" t="s">
        <v>3426</v>
      </c>
      <c r="E719" s="1952">
        <v>3000</v>
      </c>
      <c r="F719" s="1771" t="s">
        <v>3427</v>
      </c>
      <c r="G719" s="1770" t="s">
        <v>3428</v>
      </c>
      <c r="H719" s="1770"/>
      <c r="I719" s="1770"/>
      <c r="J719" s="1771"/>
      <c r="K719" s="1771">
        <v>1</v>
      </c>
      <c r="L719" s="1772">
        <v>2</v>
      </c>
      <c r="M719" s="1773">
        <f t="shared" si="22"/>
        <v>6000</v>
      </c>
      <c r="N719" s="1771">
        <v>4</v>
      </c>
      <c r="O719" s="1772">
        <v>6</v>
      </c>
      <c r="P719" s="1773">
        <f t="shared" si="23"/>
        <v>18000</v>
      </c>
      <c r="Q719" s="1774"/>
      <c r="R719" s="1774"/>
      <c r="S719" s="1774"/>
      <c r="T719" s="1774"/>
      <c r="U719" s="1774"/>
      <c r="V719" s="1774"/>
      <c r="W719" s="1774"/>
      <c r="X719" s="1774"/>
      <c r="Y719" s="1774"/>
      <c r="Z719" s="1774"/>
      <c r="AA719" s="1774"/>
      <c r="AB719" s="1774"/>
      <c r="AC719" s="1774"/>
      <c r="AD719" s="1856"/>
      <c r="AE719" s="1857"/>
      <c r="AF719" s="1858"/>
      <c r="AG719" s="1858"/>
      <c r="AH719" s="1858"/>
      <c r="AI719" s="1859"/>
      <c r="AJ719" s="1859"/>
      <c r="AK719" s="1859"/>
      <c r="AL719" s="1859"/>
      <c r="AM719" s="1858"/>
      <c r="AN719" s="1858"/>
      <c r="AO719" s="1858"/>
      <c r="AP719" s="1858"/>
      <c r="AQ719" s="1859"/>
      <c r="AR719" s="1859"/>
      <c r="AS719" s="1859"/>
      <c r="AT719" s="1859"/>
    </row>
    <row r="720" spans="1:46" s="1775" customFormat="1" ht="12" customHeight="1" x14ac:dyDescent="0.2">
      <c r="A720" s="1770" t="s">
        <v>459</v>
      </c>
      <c r="B720" s="1770" t="s">
        <v>1708</v>
      </c>
      <c r="C720" s="541" t="s">
        <v>1709</v>
      </c>
      <c r="D720" s="1770" t="s">
        <v>3429</v>
      </c>
      <c r="E720" s="1952">
        <v>10000</v>
      </c>
      <c r="F720" s="1771" t="s">
        <v>3430</v>
      </c>
      <c r="G720" s="1770" t="s">
        <v>3431</v>
      </c>
      <c r="H720" s="1770"/>
      <c r="I720" s="1770"/>
      <c r="J720" s="1771"/>
      <c r="K720" s="1771">
        <v>1</v>
      </c>
      <c r="L720" s="1772">
        <v>2</v>
      </c>
      <c r="M720" s="1773">
        <f t="shared" si="22"/>
        <v>20000</v>
      </c>
      <c r="N720" s="1771">
        <v>2</v>
      </c>
      <c r="O720" s="1772">
        <v>6</v>
      </c>
      <c r="P720" s="1773">
        <f t="shared" si="23"/>
        <v>60000</v>
      </c>
      <c r="Q720" s="1774"/>
      <c r="R720" s="1774"/>
      <c r="S720" s="1774"/>
      <c r="T720" s="1774"/>
      <c r="U720" s="1774"/>
      <c r="V720" s="1774"/>
      <c r="W720" s="1774"/>
      <c r="X720" s="1774"/>
      <c r="Y720" s="1774"/>
      <c r="Z720" s="1774"/>
      <c r="AA720" s="1774"/>
      <c r="AB720" s="1774"/>
      <c r="AC720" s="1774"/>
      <c r="AD720" s="1856"/>
      <c r="AE720" s="1857"/>
      <c r="AF720" s="1858"/>
      <c r="AG720" s="1858"/>
      <c r="AH720" s="1858"/>
      <c r="AI720" s="1859"/>
      <c r="AJ720" s="1859"/>
      <c r="AK720" s="1859"/>
      <c r="AL720" s="1859"/>
      <c r="AM720" s="1858"/>
      <c r="AN720" s="1858"/>
      <c r="AO720" s="1858"/>
      <c r="AP720" s="1858"/>
      <c r="AQ720" s="1859"/>
      <c r="AR720" s="1859"/>
      <c r="AS720" s="1859"/>
      <c r="AT720" s="1859"/>
    </row>
    <row r="721" spans="1:46" s="1775" customFormat="1" ht="12" customHeight="1" x14ac:dyDescent="0.2">
      <c r="A721" s="1770" t="s">
        <v>459</v>
      </c>
      <c r="B721" s="1770" t="s">
        <v>1708</v>
      </c>
      <c r="C721" s="541" t="s">
        <v>1709</v>
      </c>
      <c r="D721" s="1770" t="s">
        <v>1889</v>
      </c>
      <c r="E721" s="1952">
        <v>7000</v>
      </c>
      <c r="F721" s="1771" t="s">
        <v>3432</v>
      </c>
      <c r="G721" s="1770" t="s">
        <v>3433</v>
      </c>
      <c r="H721" s="1770"/>
      <c r="I721" s="1770"/>
      <c r="J721" s="1771"/>
      <c r="K721" s="1771">
        <v>2</v>
      </c>
      <c r="L721" s="1772">
        <v>3</v>
      </c>
      <c r="M721" s="1773">
        <f t="shared" si="22"/>
        <v>21000</v>
      </c>
      <c r="N721" s="1771">
        <v>0</v>
      </c>
      <c r="O721" s="1772">
        <v>0</v>
      </c>
      <c r="P721" s="1773">
        <f t="shared" si="23"/>
        <v>0</v>
      </c>
      <c r="Q721" s="1774"/>
      <c r="R721" s="1774"/>
      <c r="S721" s="1774"/>
      <c r="T721" s="1774"/>
      <c r="U721" s="1774"/>
      <c r="V721" s="1774"/>
      <c r="W721" s="1774"/>
      <c r="X721" s="1774"/>
      <c r="Y721" s="1774"/>
      <c r="Z721" s="1774"/>
      <c r="AA721" s="1774"/>
      <c r="AB721" s="1774"/>
      <c r="AC721" s="1774"/>
      <c r="AD721" s="1856"/>
      <c r="AE721" s="1857"/>
      <c r="AF721" s="1858"/>
      <c r="AG721" s="1858"/>
      <c r="AH721" s="1858"/>
      <c r="AI721" s="1859"/>
      <c r="AJ721" s="1859"/>
      <c r="AK721" s="1859"/>
      <c r="AL721" s="1859"/>
      <c r="AM721" s="1858"/>
      <c r="AN721" s="1858"/>
      <c r="AO721" s="1858"/>
      <c r="AP721" s="1858"/>
      <c r="AQ721" s="1859"/>
      <c r="AR721" s="1859"/>
      <c r="AS721" s="1859"/>
      <c r="AT721" s="1859"/>
    </row>
    <row r="722" spans="1:46" s="1775" customFormat="1" ht="12" customHeight="1" x14ac:dyDescent="0.2">
      <c r="A722" s="1770" t="s">
        <v>459</v>
      </c>
      <c r="B722" s="1770" t="s">
        <v>1708</v>
      </c>
      <c r="C722" s="541" t="s">
        <v>1709</v>
      </c>
      <c r="D722" s="1770" t="s">
        <v>3434</v>
      </c>
      <c r="E722" s="1952">
        <v>3500</v>
      </c>
      <c r="F722" s="1771" t="s">
        <v>3435</v>
      </c>
      <c r="G722" s="1770" t="s">
        <v>3436</v>
      </c>
      <c r="H722" s="1770"/>
      <c r="I722" s="1770"/>
      <c r="J722" s="1771"/>
      <c r="K722" s="1771">
        <v>0</v>
      </c>
      <c r="L722" s="1772">
        <v>0</v>
      </c>
      <c r="M722" s="1773">
        <f t="shared" si="22"/>
        <v>0</v>
      </c>
      <c r="N722" s="1771">
        <v>2</v>
      </c>
      <c r="O722" s="1772">
        <v>5</v>
      </c>
      <c r="P722" s="1773">
        <f t="shared" si="23"/>
        <v>17500</v>
      </c>
      <c r="Q722" s="1774"/>
      <c r="R722" s="1774"/>
      <c r="S722" s="1774"/>
      <c r="T722" s="1774"/>
      <c r="U722" s="1774"/>
      <c r="V722" s="1774"/>
      <c r="W722" s="1774"/>
      <c r="X722" s="1774"/>
      <c r="Y722" s="1774"/>
      <c r="Z722" s="1774"/>
      <c r="AA722" s="1774"/>
      <c r="AB722" s="1774"/>
      <c r="AC722" s="1774"/>
      <c r="AD722" s="1856"/>
      <c r="AE722" s="1857"/>
      <c r="AF722" s="1858"/>
      <c r="AG722" s="1858"/>
      <c r="AH722" s="1858"/>
      <c r="AI722" s="1859"/>
      <c r="AJ722" s="1859"/>
      <c r="AK722" s="1859"/>
      <c r="AL722" s="1859"/>
      <c r="AM722" s="1858"/>
      <c r="AN722" s="1858"/>
      <c r="AO722" s="1858"/>
      <c r="AP722" s="1858"/>
      <c r="AQ722" s="1859"/>
      <c r="AR722" s="1859"/>
      <c r="AS722" s="1859"/>
      <c r="AT722" s="1859"/>
    </row>
    <row r="723" spans="1:46" s="1775" customFormat="1" ht="12" customHeight="1" x14ac:dyDescent="0.2">
      <c r="A723" s="1770" t="s">
        <v>459</v>
      </c>
      <c r="B723" s="1770" t="s">
        <v>1708</v>
      </c>
      <c r="C723" s="541" t="s">
        <v>1709</v>
      </c>
      <c r="D723" s="1770" t="s">
        <v>3437</v>
      </c>
      <c r="E723" s="1952">
        <v>5000</v>
      </c>
      <c r="F723" s="1771" t="s">
        <v>3438</v>
      </c>
      <c r="G723" s="1770" t="s">
        <v>3439</v>
      </c>
      <c r="H723" s="1770" t="s">
        <v>1756</v>
      </c>
      <c r="I723" s="1770" t="s">
        <v>1744</v>
      </c>
      <c r="J723" s="1771" t="s">
        <v>1715</v>
      </c>
      <c r="K723" s="1771">
        <v>8</v>
      </c>
      <c r="L723" s="1772">
        <v>12</v>
      </c>
      <c r="M723" s="1773">
        <f t="shared" si="22"/>
        <v>60000</v>
      </c>
      <c r="N723" s="1771">
        <v>2</v>
      </c>
      <c r="O723" s="1772">
        <v>6</v>
      </c>
      <c r="P723" s="1773">
        <f t="shared" si="23"/>
        <v>30000</v>
      </c>
      <c r="Q723" s="1774"/>
      <c r="R723" s="1774"/>
      <c r="S723" s="1774"/>
      <c r="T723" s="1774"/>
      <c r="U723" s="1774"/>
      <c r="V723" s="1774"/>
      <c r="W723" s="1774"/>
      <c r="X723" s="1774"/>
      <c r="Y723" s="1774"/>
      <c r="Z723" s="1774"/>
      <c r="AA723" s="1774"/>
      <c r="AB723" s="1774"/>
      <c r="AC723" s="1774"/>
      <c r="AD723" s="1856"/>
      <c r="AE723" s="1857"/>
      <c r="AF723" s="1858"/>
      <c r="AG723" s="1858"/>
      <c r="AH723" s="1858"/>
      <c r="AI723" s="1859"/>
      <c r="AJ723" s="1859"/>
      <c r="AK723" s="1859"/>
      <c r="AL723" s="1859"/>
      <c r="AM723" s="1858"/>
      <c r="AN723" s="1858"/>
      <c r="AO723" s="1858"/>
      <c r="AP723" s="1858"/>
      <c r="AQ723" s="1859"/>
      <c r="AR723" s="1859"/>
      <c r="AS723" s="1859"/>
      <c r="AT723" s="1859"/>
    </row>
    <row r="724" spans="1:46" s="1775" customFormat="1" ht="12" customHeight="1" x14ac:dyDescent="0.2">
      <c r="A724" s="1770" t="s">
        <v>459</v>
      </c>
      <c r="B724" s="1770" t="s">
        <v>1708</v>
      </c>
      <c r="C724" s="541" t="s">
        <v>1709</v>
      </c>
      <c r="D724" s="1770" t="s">
        <v>3440</v>
      </c>
      <c r="E724" s="1952">
        <v>5000</v>
      </c>
      <c r="F724" s="1771" t="s">
        <v>3441</v>
      </c>
      <c r="G724" s="1770" t="s">
        <v>3442</v>
      </c>
      <c r="H724" s="1770"/>
      <c r="I724" s="1770"/>
      <c r="J724" s="1771"/>
      <c r="K724" s="1771">
        <v>2</v>
      </c>
      <c r="L724" s="1772">
        <v>12</v>
      </c>
      <c r="M724" s="1773">
        <f t="shared" si="22"/>
        <v>60000</v>
      </c>
      <c r="N724" s="1771">
        <v>0</v>
      </c>
      <c r="O724" s="1772">
        <v>0</v>
      </c>
      <c r="P724" s="1773">
        <f t="shared" si="23"/>
        <v>0</v>
      </c>
      <c r="Q724" s="1774"/>
      <c r="R724" s="1774"/>
      <c r="S724" s="1774"/>
      <c r="T724" s="1774"/>
      <c r="U724" s="1774"/>
      <c r="V724" s="1774"/>
      <c r="W724" s="1774"/>
      <c r="X724" s="1774"/>
      <c r="Y724" s="1774"/>
      <c r="Z724" s="1774"/>
      <c r="AA724" s="1774"/>
      <c r="AB724" s="1774"/>
      <c r="AC724" s="1774"/>
      <c r="AD724" s="1856"/>
      <c r="AE724" s="1857"/>
      <c r="AF724" s="1858"/>
      <c r="AG724" s="1858"/>
      <c r="AH724" s="1858"/>
      <c r="AI724" s="1859"/>
      <c r="AJ724" s="1859"/>
      <c r="AK724" s="1859"/>
      <c r="AL724" s="1859"/>
      <c r="AM724" s="1858"/>
      <c r="AN724" s="1858"/>
      <c r="AO724" s="1858"/>
      <c r="AP724" s="1858"/>
      <c r="AQ724" s="1859"/>
      <c r="AR724" s="1859"/>
      <c r="AS724" s="1859"/>
      <c r="AT724" s="1859"/>
    </row>
    <row r="725" spans="1:46" s="1775" customFormat="1" ht="12" customHeight="1" x14ac:dyDescent="0.2">
      <c r="A725" s="1770" t="s">
        <v>459</v>
      </c>
      <c r="B725" s="1770" t="s">
        <v>1708</v>
      </c>
      <c r="C725" s="541" t="s">
        <v>1709</v>
      </c>
      <c r="D725" s="1770" t="s">
        <v>3261</v>
      </c>
      <c r="E725" s="1952">
        <v>12000</v>
      </c>
      <c r="F725" s="1771" t="s">
        <v>3443</v>
      </c>
      <c r="G725" s="1770" t="s">
        <v>3444</v>
      </c>
      <c r="H725" s="1770"/>
      <c r="I725" s="1770"/>
      <c r="J725" s="1771"/>
      <c r="K725" s="1771">
        <v>3</v>
      </c>
      <c r="L725" s="1772">
        <v>7</v>
      </c>
      <c r="M725" s="1773">
        <f t="shared" si="22"/>
        <v>84000</v>
      </c>
      <c r="N725" s="1771">
        <v>0</v>
      </c>
      <c r="O725" s="1772">
        <v>0</v>
      </c>
      <c r="P725" s="1773">
        <f t="shared" si="23"/>
        <v>0</v>
      </c>
      <c r="Q725" s="1774"/>
      <c r="R725" s="1774"/>
      <c r="S725" s="1774"/>
      <c r="T725" s="1774"/>
      <c r="U725" s="1774"/>
      <c r="V725" s="1774"/>
      <c r="W725" s="1774"/>
      <c r="X725" s="1774"/>
      <c r="Y725" s="1774"/>
      <c r="Z725" s="1774"/>
      <c r="AA725" s="1774"/>
      <c r="AB725" s="1774"/>
      <c r="AC725" s="1774"/>
      <c r="AD725" s="1856"/>
      <c r="AE725" s="1857"/>
      <c r="AF725" s="1858"/>
      <c r="AG725" s="1858"/>
      <c r="AH725" s="1858"/>
      <c r="AI725" s="1859"/>
      <c r="AJ725" s="1859"/>
      <c r="AK725" s="1859"/>
      <c r="AL725" s="1859"/>
      <c r="AM725" s="1858"/>
      <c r="AN725" s="1858"/>
      <c r="AO725" s="1858"/>
      <c r="AP725" s="1858"/>
      <c r="AQ725" s="1859"/>
      <c r="AR725" s="1859"/>
      <c r="AS725" s="1859"/>
      <c r="AT725" s="1859"/>
    </row>
    <row r="726" spans="1:46" s="1775" customFormat="1" ht="12" customHeight="1" x14ac:dyDescent="0.2">
      <c r="A726" s="1770" t="s">
        <v>459</v>
      </c>
      <c r="B726" s="1770" t="s">
        <v>1708</v>
      </c>
      <c r="C726" s="541" t="s">
        <v>1709</v>
      </c>
      <c r="D726" s="1770" t="s">
        <v>1736</v>
      </c>
      <c r="E726" s="1952">
        <v>2400</v>
      </c>
      <c r="F726" s="1771" t="s">
        <v>3445</v>
      </c>
      <c r="G726" s="1770" t="s">
        <v>3446</v>
      </c>
      <c r="H726" s="1770"/>
      <c r="I726" s="1770"/>
      <c r="J726" s="1771"/>
      <c r="K726" s="1771">
        <v>6</v>
      </c>
      <c r="L726" s="1772">
        <v>12</v>
      </c>
      <c r="M726" s="1773">
        <f t="shared" si="22"/>
        <v>28800</v>
      </c>
      <c r="N726" s="1771">
        <v>3</v>
      </c>
      <c r="O726" s="1772">
        <v>6</v>
      </c>
      <c r="P726" s="1773">
        <f t="shared" si="23"/>
        <v>14400</v>
      </c>
      <c r="Q726" s="1774"/>
      <c r="R726" s="1774"/>
      <c r="S726" s="1774"/>
      <c r="T726" s="1774"/>
      <c r="U726" s="1774"/>
      <c r="V726" s="1774"/>
      <c r="W726" s="1774"/>
      <c r="X726" s="1774"/>
      <c r="Y726" s="1774"/>
      <c r="Z726" s="1774"/>
      <c r="AA726" s="1774"/>
      <c r="AB726" s="1774"/>
      <c r="AC726" s="1774"/>
      <c r="AD726" s="1856"/>
      <c r="AE726" s="1857"/>
      <c r="AF726" s="1858"/>
      <c r="AG726" s="1858"/>
      <c r="AH726" s="1858"/>
      <c r="AI726" s="1859"/>
      <c r="AJ726" s="1859"/>
      <c r="AK726" s="1859"/>
      <c r="AL726" s="1859"/>
      <c r="AM726" s="1858"/>
      <c r="AN726" s="1858"/>
      <c r="AO726" s="1858"/>
      <c r="AP726" s="1858"/>
      <c r="AQ726" s="1859"/>
      <c r="AR726" s="1859"/>
      <c r="AS726" s="1859"/>
      <c r="AT726" s="1859"/>
    </row>
    <row r="727" spans="1:46" s="1775" customFormat="1" ht="12" customHeight="1" x14ac:dyDescent="0.2">
      <c r="A727" s="1770" t="s">
        <v>459</v>
      </c>
      <c r="B727" s="1770" t="s">
        <v>1708</v>
      </c>
      <c r="C727" s="541" t="s">
        <v>1709</v>
      </c>
      <c r="D727" s="1770" t="s">
        <v>3447</v>
      </c>
      <c r="E727" s="1952">
        <v>7000</v>
      </c>
      <c r="F727" s="1771" t="s">
        <v>3448</v>
      </c>
      <c r="G727" s="1770" t="s">
        <v>3449</v>
      </c>
      <c r="H727" s="1770" t="s">
        <v>1800</v>
      </c>
      <c r="I727" s="1770" t="s">
        <v>1740</v>
      </c>
      <c r="J727" s="1771" t="s">
        <v>1715</v>
      </c>
      <c r="K727" s="1771">
        <v>1</v>
      </c>
      <c r="L727" s="1772">
        <v>3</v>
      </c>
      <c r="M727" s="1773">
        <f t="shared" si="22"/>
        <v>21000</v>
      </c>
      <c r="N727" s="1771">
        <v>3</v>
      </c>
      <c r="O727" s="1772">
        <v>6</v>
      </c>
      <c r="P727" s="1773">
        <f t="shared" si="23"/>
        <v>42000</v>
      </c>
      <c r="Q727" s="1774"/>
      <c r="R727" s="1774"/>
      <c r="S727" s="1774"/>
      <c r="T727" s="1774"/>
      <c r="U727" s="1774"/>
      <c r="V727" s="1774"/>
      <c r="W727" s="1774"/>
      <c r="X727" s="1774"/>
      <c r="Y727" s="1774"/>
      <c r="Z727" s="1774"/>
      <c r="AA727" s="1774"/>
      <c r="AB727" s="1774"/>
      <c r="AC727" s="1774"/>
      <c r="AD727" s="1856"/>
      <c r="AE727" s="1857"/>
      <c r="AF727" s="1858"/>
      <c r="AG727" s="1858"/>
      <c r="AH727" s="1858"/>
      <c r="AI727" s="1859"/>
      <c r="AJ727" s="1859"/>
      <c r="AK727" s="1859"/>
      <c r="AL727" s="1859"/>
      <c r="AM727" s="1858"/>
      <c r="AN727" s="1858"/>
      <c r="AO727" s="1858"/>
      <c r="AP727" s="1858"/>
      <c r="AQ727" s="1859"/>
      <c r="AR727" s="1859"/>
      <c r="AS727" s="1859"/>
      <c r="AT727" s="1859"/>
    </row>
    <row r="728" spans="1:46" s="1775" customFormat="1" ht="12" customHeight="1" x14ac:dyDescent="0.2">
      <c r="A728" s="1770" t="s">
        <v>459</v>
      </c>
      <c r="B728" s="1770" t="s">
        <v>1708</v>
      </c>
      <c r="C728" s="541" t="s">
        <v>1709</v>
      </c>
      <c r="D728" s="1770" t="s">
        <v>3450</v>
      </c>
      <c r="E728" s="1952">
        <v>4000</v>
      </c>
      <c r="F728" s="1771" t="s">
        <v>3448</v>
      </c>
      <c r="G728" s="1770" t="s">
        <v>3449</v>
      </c>
      <c r="H728" s="1770" t="s">
        <v>1800</v>
      </c>
      <c r="I728" s="1770" t="s">
        <v>1740</v>
      </c>
      <c r="J728" s="1771" t="s">
        <v>1715</v>
      </c>
      <c r="K728" s="1771">
        <v>4</v>
      </c>
      <c r="L728" s="1772">
        <v>6</v>
      </c>
      <c r="M728" s="1773">
        <f t="shared" si="22"/>
        <v>24000</v>
      </c>
      <c r="N728" s="1771">
        <v>0</v>
      </c>
      <c r="O728" s="1772">
        <v>0</v>
      </c>
      <c r="P728" s="1773">
        <f t="shared" si="23"/>
        <v>0</v>
      </c>
      <c r="Q728" s="1774"/>
      <c r="R728" s="1774"/>
      <c r="S728" s="1774"/>
      <c r="T728" s="1774"/>
      <c r="U728" s="1774"/>
      <c r="V728" s="1774"/>
      <c r="W728" s="1774"/>
      <c r="X728" s="1774"/>
      <c r="Y728" s="1774"/>
      <c r="Z728" s="1774"/>
      <c r="AA728" s="1774"/>
      <c r="AB728" s="1774"/>
      <c r="AC728" s="1774"/>
      <c r="AD728" s="1856"/>
      <c r="AE728" s="1857"/>
      <c r="AF728" s="1858"/>
      <c r="AG728" s="1858"/>
      <c r="AH728" s="1858"/>
      <c r="AI728" s="1859"/>
      <c r="AJ728" s="1859"/>
      <c r="AK728" s="1859"/>
      <c r="AL728" s="1859"/>
      <c r="AM728" s="1858"/>
      <c r="AN728" s="1858"/>
      <c r="AO728" s="1858"/>
      <c r="AP728" s="1858"/>
      <c r="AQ728" s="1859"/>
      <c r="AR728" s="1859"/>
      <c r="AS728" s="1859"/>
      <c r="AT728" s="1859"/>
    </row>
    <row r="729" spans="1:46" s="1775" customFormat="1" ht="12" customHeight="1" x14ac:dyDescent="0.2">
      <c r="A729" s="1770" t="s">
        <v>459</v>
      </c>
      <c r="B729" s="1770" t="s">
        <v>1708</v>
      </c>
      <c r="C729" s="541" t="s">
        <v>1709</v>
      </c>
      <c r="D729" s="1770" t="s">
        <v>3451</v>
      </c>
      <c r="E729" s="1952">
        <v>6000</v>
      </c>
      <c r="F729" s="1771" t="s">
        <v>3448</v>
      </c>
      <c r="G729" s="1770" t="s">
        <v>3449</v>
      </c>
      <c r="H729" s="1770" t="s">
        <v>1800</v>
      </c>
      <c r="I729" s="1770" t="s">
        <v>1740</v>
      </c>
      <c r="J729" s="1771" t="s">
        <v>1715</v>
      </c>
      <c r="K729" s="1771">
        <v>1</v>
      </c>
      <c r="L729" s="1772">
        <v>10</v>
      </c>
      <c r="M729" s="1773">
        <f t="shared" si="22"/>
        <v>60000</v>
      </c>
      <c r="N729" s="1771">
        <v>3</v>
      </c>
      <c r="O729" s="1772">
        <v>0</v>
      </c>
      <c r="P729" s="1773">
        <f t="shared" si="23"/>
        <v>0</v>
      </c>
      <c r="Q729" s="1774"/>
      <c r="R729" s="1774"/>
      <c r="S729" s="1774"/>
      <c r="T729" s="1774"/>
      <c r="U729" s="1774"/>
      <c r="V729" s="1774"/>
      <c r="W729" s="1774"/>
      <c r="X729" s="1774"/>
      <c r="Y729" s="1774"/>
      <c r="Z729" s="1774"/>
      <c r="AA729" s="1774"/>
      <c r="AB729" s="1774"/>
      <c r="AC729" s="1774"/>
      <c r="AD729" s="1856"/>
      <c r="AE729" s="1857"/>
      <c r="AF729" s="1858"/>
      <c r="AG729" s="1858"/>
      <c r="AH729" s="1858"/>
      <c r="AI729" s="1859"/>
      <c r="AJ729" s="1859"/>
      <c r="AK729" s="1859"/>
      <c r="AL729" s="1859"/>
      <c r="AM729" s="1858"/>
      <c r="AN729" s="1858"/>
      <c r="AO729" s="1858"/>
      <c r="AP729" s="1858"/>
      <c r="AQ729" s="1859"/>
      <c r="AR729" s="1859"/>
      <c r="AS729" s="1859"/>
      <c r="AT729" s="1859"/>
    </row>
    <row r="730" spans="1:46" s="1775" customFormat="1" ht="12" customHeight="1" x14ac:dyDescent="0.2">
      <c r="A730" s="1770" t="s">
        <v>459</v>
      </c>
      <c r="B730" s="1770" t="s">
        <v>1708</v>
      </c>
      <c r="C730" s="541" t="s">
        <v>1709</v>
      </c>
      <c r="D730" s="1770" t="s">
        <v>3452</v>
      </c>
      <c r="E730" s="1952">
        <v>3500</v>
      </c>
      <c r="F730" s="1771" t="s">
        <v>3453</v>
      </c>
      <c r="G730" s="1770" t="s">
        <v>3454</v>
      </c>
      <c r="H730" s="1770" t="s">
        <v>1752</v>
      </c>
      <c r="I730" s="1770" t="s">
        <v>1714</v>
      </c>
      <c r="J730" s="1771" t="s">
        <v>1715</v>
      </c>
      <c r="K730" s="1771">
        <v>6</v>
      </c>
      <c r="L730" s="1772">
        <v>11</v>
      </c>
      <c r="M730" s="1773">
        <f t="shared" si="22"/>
        <v>38500</v>
      </c>
      <c r="N730" s="1771">
        <v>0</v>
      </c>
      <c r="O730" s="1772">
        <v>0</v>
      </c>
      <c r="P730" s="1773">
        <f t="shared" si="23"/>
        <v>0</v>
      </c>
      <c r="Q730" s="1774"/>
      <c r="R730" s="1774"/>
      <c r="S730" s="1774"/>
      <c r="T730" s="1774"/>
      <c r="U730" s="1774"/>
      <c r="V730" s="1774"/>
      <c r="W730" s="1774"/>
      <c r="X730" s="1774"/>
      <c r="Y730" s="1774"/>
      <c r="Z730" s="1774"/>
      <c r="AA730" s="1774"/>
      <c r="AB730" s="1774"/>
      <c r="AC730" s="1774"/>
      <c r="AD730" s="1856"/>
      <c r="AE730" s="1857"/>
      <c r="AF730" s="1858"/>
      <c r="AG730" s="1858"/>
      <c r="AH730" s="1858"/>
      <c r="AI730" s="1859"/>
      <c r="AJ730" s="1859"/>
      <c r="AK730" s="1859"/>
      <c r="AL730" s="1859"/>
      <c r="AM730" s="1858"/>
      <c r="AN730" s="1858"/>
      <c r="AO730" s="1858"/>
      <c r="AP730" s="1858"/>
      <c r="AQ730" s="1859"/>
      <c r="AR730" s="1859"/>
      <c r="AS730" s="1859"/>
      <c r="AT730" s="1859"/>
    </row>
    <row r="731" spans="1:46" s="1775" customFormat="1" ht="12" customHeight="1" x14ac:dyDescent="0.2">
      <c r="A731" s="1770" t="s">
        <v>459</v>
      </c>
      <c r="B731" s="1770" t="s">
        <v>1708</v>
      </c>
      <c r="C731" s="541" t="s">
        <v>1709</v>
      </c>
      <c r="D731" s="1770" t="s">
        <v>3455</v>
      </c>
      <c r="E731" s="1952">
        <v>4500</v>
      </c>
      <c r="F731" s="1771" t="s">
        <v>3453</v>
      </c>
      <c r="G731" s="1770" t="s">
        <v>3456</v>
      </c>
      <c r="H731" s="1770" t="s">
        <v>1752</v>
      </c>
      <c r="I731" s="1770" t="s">
        <v>1714</v>
      </c>
      <c r="J731" s="1771" t="s">
        <v>1715</v>
      </c>
      <c r="K731" s="1771">
        <v>1</v>
      </c>
      <c r="L731" s="1772">
        <v>2</v>
      </c>
      <c r="M731" s="1773">
        <f t="shared" si="22"/>
        <v>9000</v>
      </c>
      <c r="N731" s="1771">
        <v>3</v>
      </c>
      <c r="O731" s="1772">
        <v>6</v>
      </c>
      <c r="P731" s="1773">
        <f t="shared" si="23"/>
        <v>27000</v>
      </c>
      <c r="Q731" s="1774"/>
      <c r="R731" s="1774"/>
      <c r="S731" s="1774"/>
      <c r="T731" s="1774"/>
      <c r="U731" s="1774"/>
      <c r="V731" s="1774"/>
      <c r="W731" s="1774"/>
      <c r="X731" s="1774"/>
      <c r="Y731" s="1774"/>
      <c r="Z731" s="1774"/>
      <c r="AA731" s="1774"/>
      <c r="AB731" s="1774"/>
      <c r="AC731" s="1774"/>
      <c r="AD731" s="1856"/>
      <c r="AE731" s="1857"/>
      <c r="AF731" s="1858"/>
      <c r="AG731" s="1858"/>
      <c r="AH731" s="1858"/>
      <c r="AI731" s="1859"/>
      <c r="AJ731" s="1859"/>
      <c r="AK731" s="1859"/>
      <c r="AL731" s="1859"/>
      <c r="AM731" s="1858"/>
      <c r="AN731" s="1858"/>
      <c r="AO731" s="1858"/>
      <c r="AP731" s="1858"/>
      <c r="AQ731" s="1859"/>
      <c r="AR731" s="1859"/>
      <c r="AS731" s="1859"/>
      <c r="AT731" s="1859"/>
    </row>
    <row r="732" spans="1:46" s="1775" customFormat="1" ht="12" customHeight="1" x14ac:dyDescent="0.2">
      <c r="A732" s="1770" t="s">
        <v>459</v>
      </c>
      <c r="B732" s="1770" t="s">
        <v>1708</v>
      </c>
      <c r="C732" s="541" t="s">
        <v>1709</v>
      </c>
      <c r="D732" s="1770" t="s">
        <v>1912</v>
      </c>
      <c r="E732" s="1952">
        <v>2500</v>
      </c>
      <c r="F732" s="1771" t="s">
        <v>3457</v>
      </c>
      <c r="G732" s="1770" t="s">
        <v>3458</v>
      </c>
      <c r="H732" s="1770"/>
      <c r="I732" s="1770"/>
      <c r="J732" s="1771"/>
      <c r="K732" s="1771">
        <v>7</v>
      </c>
      <c r="L732" s="1772">
        <v>9</v>
      </c>
      <c r="M732" s="1773">
        <f t="shared" si="22"/>
        <v>22500</v>
      </c>
      <c r="N732" s="1771">
        <v>0</v>
      </c>
      <c r="O732" s="1772">
        <v>0</v>
      </c>
      <c r="P732" s="1773">
        <f t="shared" si="23"/>
        <v>0</v>
      </c>
      <c r="Q732" s="1774"/>
      <c r="R732" s="1774"/>
      <c r="S732" s="1774"/>
      <c r="T732" s="1774"/>
      <c r="U732" s="1774"/>
      <c r="V732" s="1774"/>
      <c r="W732" s="1774"/>
      <c r="X732" s="1774"/>
      <c r="Y732" s="1774"/>
      <c r="Z732" s="1774"/>
      <c r="AA732" s="1774"/>
      <c r="AB732" s="1774"/>
      <c r="AC732" s="1774"/>
      <c r="AD732" s="1856"/>
      <c r="AE732" s="1857"/>
      <c r="AF732" s="1858"/>
      <c r="AG732" s="1858"/>
      <c r="AH732" s="1858"/>
      <c r="AI732" s="1859"/>
      <c r="AJ732" s="1859"/>
      <c r="AK732" s="1859"/>
      <c r="AL732" s="1859"/>
      <c r="AM732" s="1858"/>
      <c r="AN732" s="1858"/>
      <c r="AO732" s="1858"/>
      <c r="AP732" s="1858"/>
      <c r="AQ732" s="1859"/>
      <c r="AR732" s="1859"/>
      <c r="AS732" s="1859"/>
      <c r="AT732" s="1859"/>
    </row>
    <row r="733" spans="1:46" s="1775" customFormat="1" ht="12" customHeight="1" x14ac:dyDescent="0.2">
      <c r="A733" s="1770" t="s">
        <v>459</v>
      </c>
      <c r="B733" s="1770" t="s">
        <v>1708</v>
      </c>
      <c r="C733" s="541" t="s">
        <v>1709</v>
      </c>
      <c r="D733" s="1770" t="s">
        <v>2470</v>
      </c>
      <c r="E733" s="1952">
        <v>2200</v>
      </c>
      <c r="F733" s="1771" t="s">
        <v>3459</v>
      </c>
      <c r="G733" s="1770" t="s">
        <v>3460</v>
      </c>
      <c r="H733" s="1770"/>
      <c r="I733" s="1770"/>
      <c r="J733" s="1771"/>
      <c r="K733" s="1771">
        <v>2</v>
      </c>
      <c r="L733" s="1772">
        <v>11</v>
      </c>
      <c r="M733" s="1773">
        <f t="shared" si="22"/>
        <v>24200</v>
      </c>
      <c r="N733" s="1771">
        <v>0</v>
      </c>
      <c r="O733" s="1772">
        <v>0</v>
      </c>
      <c r="P733" s="1773">
        <f t="shared" si="23"/>
        <v>0</v>
      </c>
      <c r="Q733" s="1774"/>
      <c r="R733" s="1774"/>
      <c r="S733" s="1774"/>
      <c r="T733" s="1774"/>
      <c r="U733" s="1774"/>
      <c r="V733" s="1774"/>
      <c r="W733" s="1774"/>
      <c r="X733" s="1774"/>
      <c r="Y733" s="1774"/>
      <c r="Z733" s="1774"/>
      <c r="AA733" s="1774"/>
      <c r="AB733" s="1774"/>
      <c r="AC733" s="1774"/>
      <c r="AD733" s="1856"/>
      <c r="AE733" s="1857"/>
      <c r="AF733" s="1858"/>
      <c r="AG733" s="1858"/>
      <c r="AH733" s="1858"/>
      <c r="AI733" s="1859"/>
      <c r="AJ733" s="1859"/>
      <c r="AK733" s="1859"/>
      <c r="AL733" s="1859"/>
      <c r="AM733" s="1858"/>
      <c r="AN733" s="1858"/>
      <c r="AO733" s="1858"/>
      <c r="AP733" s="1858"/>
      <c r="AQ733" s="1859"/>
      <c r="AR733" s="1859"/>
      <c r="AS733" s="1859"/>
      <c r="AT733" s="1859"/>
    </row>
    <row r="734" spans="1:46" s="1775" customFormat="1" ht="12" customHeight="1" x14ac:dyDescent="0.2">
      <c r="A734" s="1770" t="s">
        <v>459</v>
      </c>
      <c r="B734" s="1770" t="s">
        <v>1708</v>
      </c>
      <c r="C734" s="541" t="s">
        <v>1709</v>
      </c>
      <c r="D734" s="1770" t="s">
        <v>3461</v>
      </c>
      <c r="E734" s="1952">
        <v>3000</v>
      </c>
      <c r="F734" s="1771" t="s">
        <v>3459</v>
      </c>
      <c r="G734" s="1770" t="s">
        <v>3462</v>
      </c>
      <c r="H734" s="1770"/>
      <c r="I734" s="1770"/>
      <c r="J734" s="1771"/>
      <c r="K734" s="1771">
        <v>1</v>
      </c>
      <c r="L734" s="1772">
        <v>2</v>
      </c>
      <c r="M734" s="1773">
        <f t="shared" si="22"/>
        <v>6000</v>
      </c>
      <c r="N734" s="1771">
        <v>3</v>
      </c>
      <c r="O734" s="1772">
        <v>6</v>
      </c>
      <c r="P734" s="1773">
        <f t="shared" si="23"/>
        <v>18000</v>
      </c>
      <c r="Q734" s="1774"/>
      <c r="R734" s="1774"/>
      <c r="S734" s="1774"/>
      <c r="T734" s="1774"/>
      <c r="U734" s="1774"/>
      <c r="V734" s="1774"/>
      <c r="W734" s="1774"/>
      <c r="X734" s="1774"/>
      <c r="Y734" s="1774"/>
      <c r="Z734" s="1774"/>
      <c r="AA734" s="1774"/>
      <c r="AB734" s="1774"/>
      <c r="AC734" s="1774"/>
      <c r="AD734" s="1856"/>
      <c r="AE734" s="1857"/>
      <c r="AF734" s="1858"/>
      <c r="AG734" s="1858"/>
      <c r="AH734" s="1858"/>
      <c r="AI734" s="1859"/>
      <c r="AJ734" s="1859"/>
      <c r="AK734" s="1859"/>
      <c r="AL734" s="1859"/>
      <c r="AM734" s="1858"/>
      <c r="AN734" s="1858"/>
      <c r="AO734" s="1858"/>
      <c r="AP734" s="1858"/>
      <c r="AQ734" s="1859"/>
      <c r="AR734" s="1859"/>
      <c r="AS734" s="1859"/>
      <c r="AT734" s="1859"/>
    </row>
    <row r="735" spans="1:46" s="1775" customFormat="1" ht="12" customHeight="1" x14ac:dyDescent="0.2">
      <c r="A735" s="1770" t="s">
        <v>459</v>
      </c>
      <c r="B735" s="1770" t="s">
        <v>1708</v>
      </c>
      <c r="C735" s="541" t="s">
        <v>1709</v>
      </c>
      <c r="D735" s="1770" t="s">
        <v>2507</v>
      </c>
      <c r="E735" s="1952">
        <v>10000</v>
      </c>
      <c r="F735" s="1771" t="s">
        <v>3463</v>
      </c>
      <c r="G735" s="1770" t="s">
        <v>3464</v>
      </c>
      <c r="H735" s="1770"/>
      <c r="I735" s="1770"/>
      <c r="J735" s="1771"/>
      <c r="K735" s="1771">
        <v>8</v>
      </c>
      <c r="L735" s="1772">
        <v>12</v>
      </c>
      <c r="M735" s="1773">
        <f t="shared" si="22"/>
        <v>120000</v>
      </c>
      <c r="N735" s="1771">
        <v>2</v>
      </c>
      <c r="O735" s="1772">
        <v>6</v>
      </c>
      <c r="P735" s="1773">
        <f t="shared" si="23"/>
        <v>60000</v>
      </c>
      <c r="Q735" s="1774"/>
      <c r="R735" s="1774"/>
      <c r="S735" s="1774"/>
      <c r="T735" s="1774"/>
      <c r="U735" s="1774"/>
      <c r="V735" s="1774"/>
      <c r="W735" s="1774"/>
      <c r="X735" s="1774"/>
      <c r="Y735" s="1774"/>
      <c r="Z735" s="1774"/>
      <c r="AA735" s="1774"/>
      <c r="AB735" s="1774"/>
      <c r="AC735" s="1774"/>
      <c r="AD735" s="1856"/>
      <c r="AE735" s="1857"/>
      <c r="AF735" s="1858"/>
      <c r="AG735" s="1858"/>
      <c r="AH735" s="1858"/>
      <c r="AI735" s="1859"/>
      <c r="AJ735" s="1859"/>
      <c r="AK735" s="1859"/>
      <c r="AL735" s="1859"/>
      <c r="AM735" s="1858"/>
      <c r="AN735" s="1858"/>
      <c r="AO735" s="1858"/>
      <c r="AP735" s="1858"/>
      <c r="AQ735" s="1859"/>
      <c r="AR735" s="1859"/>
      <c r="AS735" s="1859"/>
      <c r="AT735" s="1859"/>
    </row>
    <row r="736" spans="1:46" s="1775" customFormat="1" ht="12" customHeight="1" x14ac:dyDescent="0.2">
      <c r="A736" s="1770" t="s">
        <v>459</v>
      </c>
      <c r="B736" s="1770" t="s">
        <v>1708</v>
      </c>
      <c r="C736" s="541" t="s">
        <v>1709</v>
      </c>
      <c r="D736" s="1770" t="s">
        <v>3465</v>
      </c>
      <c r="E736" s="1952">
        <v>8000</v>
      </c>
      <c r="F736" s="1771" t="s">
        <v>3466</v>
      </c>
      <c r="G736" s="1770" t="s">
        <v>3467</v>
      </c>
      <c r="H736" s="1770"/>
      <c r="I736" s="1770"/>
      <c r="J736" s="1771"/>
      <c r="K736" s="1771">
        <v>0</v>
      </c>
      <c r="L736" s="1772">
        <v>0</v>
      </c>
      <c r="M736" s="1773">
        <f t="shared" si="22"/>
        <v>0</v>
      </c>
      <c r="N736" s="1771">
        <v>2</v>
      </c>
      <c r="O736" s="1772">
        <v>6</v>
      </c>
      <c r="P736" s="1773">
        <f t="shared" si="23"/>
        <v>48000</v>
      </c>
      <c r="Q736" s="1774"/>
      <c r="R736" s="1774"/>
      <c r="S736" s="1774"/>
      <c r="T736" s="1774"/>
      <c r="U736" s="1774"/>
      <c r="V736" s="1774"/>
      <c r="W736" s="1774"/>
      <c r="X736" s="1774"/>
      <c r="Y736" s="1774"/>
      <c r="Z736" s="1774"/>
      <c r="AA736" s="1774"/>
      <c r="AB736" s="1774"/>
      <c r="AC736" s="1774"/>
      <c r="AD736" s="1856"/>
      <c r="AE736" s="1857"/>
      <c r="AF736" s="1858"/>
      <c r="AG736" s="1858"/>
      <c r="AH736" s="1858"/>
      <c r="AI736" s="1859"/>
      <c r="AJ736" s="1859"/>
      <c r="AK736" s="1859"/>
      <c r="AL736" s="1859"/>
      <c r="AM736" s="1858"/>
      <c r="AN736" s="1858"/>
      <c r="AO736" s="1858"/>
      <c r="AP736" s="1858"/>
      <c r="AQ736" s="1859"/>
      <c r="AR736" s="1859"/>
      <c r="AS736" s="1859"/>
      <c r="AT736" s="1859"/>
    </row>
    <row r="737" spans="1:46" s="1775" customFormat="1" ht="12" customHeight="1" x14ac:dyDescent="0.2">
      <c r="A737" s="1770" t="s">
        <v>459</v>
      </c>
      <c r="B737" s="1770" t="s">
        <v>1708</v>
      </c>
      <c r="C737" s="541" t="s">
        <v>1709</v>
      </c>
      <c r="D737" s="1770" t="s">
        <v>3122</v>
      </c>
      <c r="E737" s="1952">
        <v>6000</v>
      </c>
      <c r="F737" s="1771" t="s">
        <v>3468</v>
      </c>
      <c r="G737" s="1770" t="s">
        <v>3469</v>
      </c>
      <c r="H737" s="1770" t="s">
        <v>1773</v>
      </c>
      <c r="I737" s="1770" t="s">
        <v>1723</v>
      </c>
      <c r="J737" s="1771" t="s">
        <v>1715</v>
      </c>
      <c r="K737" s="1771">
        <v>5</v>
      </c>
      <c r="L737" s="1772">
        <v>12</v>
      </c>
      <c r="M737" s="1773">
        <f t="shared" si="22"/>
        <v>72000</v>
      </c>
      <c r="N737" s="1771">
        <v>2</v>
      </c>
      <c r="O737" s="1772">
        <v>6</v>
      </c>
      <c r="P737" s="1773">
        <f t="shared" si="23"/>
        <v>36000</v>
      </c>
      <c r="Q737" s="1774"/>
      <c r="R737" s="1774"/>
      <c r="S737" s="1774"/>
      <c r="T737" s="1774"/>
      <c r="U737" s="1774"/>
      <c r="V737" s="1774"/>
      <c r="W737" s="1774"/>
      <c r="X737" s="1774"/>
      <c r="Y737" s="1774"/>
      <c r="Z737" s="1774"/>
      <c r="AA737" s="1774"/>
      <c r="AB737" s="1774"/>
      <c r="AC737" s="1774"/>
      <c r="AD737" s="1856"/>
      <c r="AE737" s="1857"/>
      <c r="AF737" s="1858"/>
      <c r="AG737" s="1858"/>
      <c r="AH737" s="1858"/>
      <c r="AI737" s="1859"/>
      <c r="AJ737" s="1859"/>
      <c r="AK737" s="1859"/>
      <c r="AL737" s="1859"/>
      <c r="AM737" s="1858"/>
      <c r="AN737" s="1858"/>
      <c r="AO737" s="1858"/>
      <c r="AP737" s="1858"/>
      <c r="AQ737" s="1859"/>
      <c r="AR737" s="1859"/>
      <c r="AS737" s="1859"/>
      <c r="AT737" s="1859"/>
    </row>
    <row r="738" spans="1:46" s="1775" customFormat="1" ht="12" customHeight="1" x14ac:dyDescent="0.2">
      <c r="A738" s="1770" t="s">
        <v>459</v>
      </c>
      <c r="B738" s="1770" t="s">
        <v>1708</v>
      </c>
      <c r="C738" s="541" t="s">
        <v>1709</v>
      </c>
      <c r="D738" s="1770" t="s">
        <v>1757</v>
      </c>
      <c r="E738" s="1952">
        <v>10000</v>
      </c>
      <c r="F738" s="1771" t="s">
        <v>3470</v>
      </c>
      <c r="G738" s="1770" t="s">
        <v>3471</v>
      </c>
      <c r="H738" s="1770"/>
      <c r="I738" s="1770"/>
      <c r="J738" s="1771"/>
      <c r="K738" s="1771">
        <v>2</v>
      </c>
      <c r="L738" s="1772">
        <v>2</v>
      </c>
      <c r="M738" s="1773">
        <f t="shared" si="22"/>
        <v>20000</v>
      </c>
      <c r="N738" s="1771">
        <v>0</v>
      </c>
      <c r="O738" s="1772">
        <v>0</v>
      </c>
      <c r="P738" s="1773">
        <f t="shared" si="23"/>
        <v>0</v>
      </c>
      <c r="Q738" s="1774"/>
      <c r="R738" s="1774"/>
      <c r="S738" s="1774"/>
      <c r="T738" s="1774"/>
      <c r="U738" s="1774"/>
      <c r="V738" s="1774"/>
      <c r="W738" s="1774"/>
      <c r="X738" s="1774"/>
      <c r="Y738" s="1774"/>
      <c r="Z738" s="1774"/>
      <c r="AA738" s="1774"/>
      <c r="AB738" s="1774"/>
      <c r="AC738" s="1774"/>
      <c r="AD738" s="1856"/>
      <c r="AE738" s="1857"/>
      <c r="AF738" s="1858"/>
      <c r="AG738" s="1858"/>
      <c r="AH738" s="1858"/>
      <c r="AI738" s="1859"/>
      <c r="AJ738" s="1859"/>
      <c r="AK738" s="1859"/>
      <c r="AL738" s="1859"/>
      <c r="AM738" s="1858"/>
      <c r="AN738" s="1858"/>
      <c r="AO738" s="1858"/>
      <c r="AP738" s="1858"/>
      <c r="AQ738" s="1859"/>
      <c r="AR738" s="1859"/>
      <c r="AS738" s="1859"/>
      <c r="AT738" s="1859"/>
    </row>
    <row r="739" spans="1:46" s="1775" customFormat="1" ht="12" customHeight="1" x14ac:dyDescent="0.2">
      <c r="A739" s="1770" t="s">
        <v>459</v>
      </c>
      <c r="B739" s="1770" t="s">
        <v>1708</v>
      </c>
      <c r="C739" s="541" t="s">
        <v>1709</v>
      </c>
      <c r="D739" s="1770" t="s">
        <v>2120</v>
      </c>
      <c r="E739" s="1952">
        <v>5000</v>
      </c>
      <c r="F739" s="1771" t="s">
        <v>3472</v>
      </c>
      <c r="G739" s="1770" t="s">
        <v>3473</v>
      </c>
      <c r="H739" s="1770"/>
      <c r="I739" s="1770"/>
      <c r="J739" s="1771"/>
      <c r="K739" s="1771">
        <v>1</v>
      </c>
      <c r="L739" s="1772">
        <v>6</v>
      </c>
      <c r="M739" s="1773">
        <f t="shared" si="22"/>
        <v>30000</v>
      </c>
      <c r="N739" s="1771">
        <v>0</v>
      </c>
      <c r="O739" s="1772">
        <v>0</v>
      </c>
      <c r="P739" s="1773">
        <f t="shared" si="23"/>
        <v>0</v>
      </c>
      <c r="Q739" s="1774"/>
      <c r="R739" s="1774"/>
      <c r="S739" s="1774"/>
      <c r="T739" s="1774"/>
      <c r="U739" s="1774"/>
      <c r="V739" s="1774"/>
      <c r="W739" s="1774"/>
      <c r="X739" s="1774"/>
      <c r="Y739" s="1774"/>
      <c r="Z739" s="1774"/>
      <c r="AA739" s="1774"/>
      <c r="AB739" s="1774"/>
      <c r="AC739" s="1774"/>
      <c r="AD739" s="1856"/>
      <c r="AE739" s="1857"/>
      <c r="AF739" s="1858"/>
      <c r="AG739" s="1858"/>
      <c r="AH739" s="1858"/>
      <c r="AI739" s="1859"/>
      <c r="AJ739" s="1859"/>
      <c r="AK739" s="1859"/>
      <c r="AL739" s="1859"/>
      <c r="AM739" s="1858"/>
      <c r="AN739" s="1858"/>
      <c r="AO739" s="1858"/>
      <c r="AP739" s="1858"/>
      <c r="AQ739" s="1859"/>
      <c r="AR739" s="1859"/>
      <c r="AS739" s="1859"/>
      <c r="AT739" s="1859"/>
    </row>
    <row r="740" spans="1:46" s="1775" customFormat="1" ht="12" customHeight="1" x14ac:dyDescent="0.2">
      <c r="A740" s="1770" t="s">
        <v>459</v>
      </c>
      <c r="B740" s="1770" t="s">
        <v>1708</v>
      </c>
      <c r="C740" s="541" t="s">
        <v>1709</v>
      </c>
      <c r="D740" s="1770" t="s">
        <v>1760</v>
      </c>
      <c r="E740" s="1952">
        <v>8000</v>
      </c>
      <c r="F740" s="1771" t="s">
        <v>3474</v>
      </c>
      <c r="G740" s="1770" t="s">
        <v>3475</v>
      </c>
      <c r="H740" s="1770" t="s">
        <v>1713</v>
      </c>
      <c r="I740" s="1770" t="s">
        <v>1714</v>
      </c>
      <c r="J740" s="1771" t="s">
        <v>1715</v>
      </c>
      <c r="K740" s="1771">
        <v>4</v>
      </c>
      <c r="L740" s="1772">
        <v>12</v>
      </c>
      <c r="M740" s="1773">
        <f t="shared" si="22"/>
        <v>96000</v>
      </c>
      <c r="N740" s="1771">
        <v>2</v>
      </c>
      <c r="O740" s="1772">
        <v>6</v>
      </c>
      <c r="P740" s="1773">
        <f t="shared" si="23"/>
        <v>48000</v>
      </c>
      <c r="Q740" s="1774"/>
      <c r="R740" s="1774"/>
      <c r="S740" s="1774"/>
      <c r="T740" s="1774"/>
      <c r="U740" s="1774"/>
      <c r="V740" s="1774"/>
      <c r="W740" s="1774"/>
      <c r="X740" s="1774"/>
      <c r="Y740" s="1774"/>
      <c r="Z740" s="1774"/>
      <c r="AA740" s="1774"/>
      <c r="AB740" s="1774"/>
      <c r="AC740" s="1774"/>
      <c r="AD740" s="1856"/>
      <c r="AE740" s="1857"/>
      <c r="AF740" s="1858"/>
      <c r="AG740" s="1858"/>
      <c r="AH740" s="1858"/>
      <c r="AI740" s="1859"/>
      <c r="AJ740" s="1859"/>
      <c r="AK740" s="1859"/>
      <c r="AL740" s="1859"/>
      <c r="AM740" s="1858"/>
      <c r="AN740" s="1858"/>
      <c r="AO740" s="1858"/>
      <c r="AP740" s="1858"/>
      <c r="AQ740" s="1859"/>
      <c r="AR740" s="1859"/>
      <c r="AS740" s="1859"/>
      <c r="AT740" s="1859"/>
    </row>
    <row r="741" spans="1:46" s="1775" customFormat="1" ht="12" customHeight="1" x14ac:dyDescent="0.2">
      <c r="A741" s="1770" t="s">
        <v>459</v>
      </c>
      <c r="B741" s="1770" t="s">
        <v>1708</v>
      </c>
      <c r="C741" s="541" t="s">
        <v>1709</v>
      </c>
      <c r="D741" s="1770" t="s">
        <v>2535</v>
      </c>
      <c r="E741" s="1952">
        <v>5000</v>
      </c>
      <c r="F741" s="1771" t="s">
        <v>3476</v>
      </c>
      <c r="G741" s="1770" t="s">
        <v>3477</v>
      </c>
      <c r="H741" s="1770"/>
      <c r="I741" s="1770"/>
      <c r="J741" s="1771"/>
      <c r="K741" s="1771">
        <v>2</v>
      </c>
      <c r="L741" s="1772">
        <v>6</v>
      </c>
      <c r="M741" s="1773">
        <f t="shared" si="22"/>
        <v>30000</v>
      </c>
      <c r="N741" s="1771">
        <v>3</v>
      </c>
      <c r="O741" s="1772">
        <v>6</v>
      </c>
      <c r="P741" s="1773">
        <f t="shared" si="23"/>
        <v>30000</v>
      </c>
      <c r="Q741" s="1774"/>
      <c r="R741" s="1774"/>
      <c r="S741" s="1774"/>
      <c r="T741" s="1774"/>
      <c r="U741" s="1774"/>
      <c r="V741" s="1774"/>
      <c r="W741" s="1774"/>
      <c r="X741" s="1774"/>
      <c r="Y741" s="1774"/>
      <c r="Z741" s="1774"/>
      <c r="AA741" s="1774"/>
      <c r="AB741" s="1774"/>
      <c r="AC741" s="1774"/>
      <c r="AD741" s="1856"/>
      <c r="AE741" s="1857"/>
      <c r="AF741" s="1858"/>
      <c r="AG741" s="1858"/>
      <c r="AH741" s="1858"/>
      <c r="AI741" s="1859"/>
      <c r="AJ741" s="1859"/>
      <c r="AK741" s="1859"/>
      <c r="AL741" s="1859"/>
      <c r="AM741" s="1858"/>
      <c r="AN741" s="1858"/>
      <c r="AO741" s="1858"/>
      <c r="AP741" s="1858"/>
      <c r="AQ741" s="1859"/>
      <c r="AR741" s="1859"/>
      <c r="AS741" s="1859"/>
      <c r="AT741" s="1859"/>
    </row>
    <row r="742" spans="1:46" s="1775" customFormat="1" ht="12" customHeight="1" x14ac:dyDescent="0.2">
      <c r="A742" s="1770" t="s">
        <v>459</v>
      </c>
      <c r="B742" s="1770" t="s">
        <v>1708</v>
      </c>
      <c r="C742" s="541" t="s">
        <v>1709</v>
      </c>
      <c r="D742" s="1770" t="s">
        <v>3478</v>
      </c>
      <c r="E742" s="1952">
        <v>7000</v>
      </c>
      <c r="F742" s="1771" t="s">
        <v>3479</v>
      </c>
      <c r="G742" s="1770" t="s">
        <v>3480</v>
      </c>
      <c r="H742" s="1770" t="s">
        <v>1773</v>
      </c>
      <c r="I742" s="1770" t="s">
        <v>1723</v>
      </c>
      <c r="J742" s="1771" t="s">
        <v>1715</v>
      </c>
      <c r="K742" s="1771">
        <v>1</v>
      </c>
      <c r="L742" s="1772">
        <v>2</v>
      </c>
      <c r="M742" s="1773">
        <f t="shared" si="22"/>
        <v>14000</v>
      </c>
      <c r="N742" s="1771">
        <v>2</v>
      </c>
      <c r="O742" s="1772">
        <v>6</v>
      </c>
      <c r="P742" s="1773">
        <f t="shared" si="23"/>
        <v>42000</v>
      </c>
      <c r="Q742" s="1774"/>
      <c r="R742" s="1774"/>
      <c r="S742" s="1774"/>
      <c r="T742" s="1774"/>
      <c r="U742" s="1774"/>
      <c r="V742" s="1774"/>
      <c r="W742" s="1774"/>
      <c r="X742" s="1774"/>
      <c r="Y742" s="1774"/>
      <c r="Z742" s="1774"/>
      <c r="AA742" s="1774"/>
      <c r="AB742" s="1774"/>
      <c r="AC742" s="1774"/>
      <c r="AD742" s="1856"/>
      <c r="AE742" s="1857"/>
      <c r="AF742" s="1858"/>
      <c r="AG742" s="1858"/>
      <c r="AH742" s="1858"/>
      <c r="AI742" s="1859"/>
      <c r="AJ742" s="1859"/>
      <c r="AK742" s="1859"/>
      <c r="AL742" s="1859"/>
      <c r="AM742" s="1858"/>
      <c r="AN742" s="1858"/>
      <c r="AO742" s="1858"/>
      <c r="AP742" s="1858"/>
      <c r="AQ742" s="1859"/>
      <c r="AR742" s="1859"/>
      <c r="AS742" s="1859"/>
      <c r="AT742" s="1859"/>
    </row>
    <row r="743" spans="1:46" s="1775" customFormat="1" ht="12" customHeight="1" x14ac:dyDescent="0.2">
      <c r="A743" s="1770" t="s">
        <v>459</v>
      </c>
      <c r="B743" s="1770" t="s">
        <v>1708</v>
      </c>
      <c r="C743" s="541" t="s">
        <v>1709</v>
      </c>
      <c r="D743" s="1770" t="s">
        <v>3481</v>
      </c>
      <c r="E743" s="1952">
        <v>7000</v>
      </c>
      <c r="F743" s="1771" t="s">
        <v>3479</v>
      </c>
      <c r="G743" s="1770" t="s">
        <v>3482</v>
      </c>
      <c r="H743" s="1770" t="s">
        <v>1773</v>
      </c>
      <c r="I743" s="1770" t="s">
        <v>1723</v>
      </c>
      <c r="J743" s="1771" t="s">
        <v>1715</v>
      </c>
      <c r="K743" s="1771">
        <v>5</v>
      </c>
      <c r="L743" s="1772">
        <v>7</v>
      </c>
      <c r="M743" s="1773">
        <f t="shared" si="22"/>
        <v>49000</v>
      </c>
      <c r="N743" s="1771">
        <v>0</v>
      </c>
      <c r="O743" s="1772">
        <v>0</v>
      </c>
      <c r="P743" s="1773">
        <f t="shared" si="23"/>
        <v>0</v>
      </c>
      <c r="Q743" s="1774"/>
      <c r="R743" s="1774"/>
      <c r="S743" s="1774"/>
      <c r="T743" s="1774"/>
      <c r="U743" s="1774"/>
      <c r="V743" s="1774"/>
      <c r="W743" s="1774"/>
      <c r="X743" s="1774"/>
      <c r="Y743" s="1774"/>
      <c r="Z743" s="1774"/>
      <c r="AA743" s="1774"/>
      <c r="AB743" s="1774"/>
      <c r="AC743" s="1774"/>
      <c r="AD743" s="1856"/>
      <c r="AE743" s="1857"/>
      <c r="AF743" s="1858"/>
      <c r="AG743" s="1858"/>
      <c r="AH743" s="1858"/>
      <c r="AI743" s="1859"/>
      <c r="AJ743" s="1859"/>
      <c r="AK743" s="1859"/>
      <c r="AL743" s="1859"/>
      <c r="AM743" s="1858"/>
      <c r="AN743" s="1858"/>
      <c r="AO743" s="1858"/>
      <c r="AP743" s="1858"/>
      <c r="AQ743" s="1859"/>
      <c r="AR743" s="1859"/>
      <c r="AS743" s="1859"/>
      <c r="AT743" s="1859"/>
    </row>
    <row r="744" spans="1:46" s="1775" customFormat="1" ht="12" customHeight="1" x14ac:dyDescent="0.2">
      <c r="A744" s="1770" t="s">
        <v>459</v>
      </c>
      <c r="B744" s="1770" t="s">
        <v>1708</v>
      </c>
      <c r="C744" s="541" t="s">
        <v>1709</v>
      </c>
      <c r="D744" s="1770" t="s">
        <v>3483</v>
      </c>
      <c r="E744" s="1952">
        <v>5800</v>
      </c>
      <c r="F744" s="1771" t="s">
        <v>3484</v>
      </c>
      <c r="G744" s="1770" t="s">
        <v>3485</v>
      </c>
      <c r="H744" s="1770" t="s">
        <v>1773</v>
      </c>
      <c r="I744" s="1770" t="s">
        <v>1911</v>
      </c>
      <c r="J744" s="1771" t="s">
        <v>1715</v>
      </c>
      <c r="K744" s="1771">
        <v>7</v>
      </c>
      <c r="L744" s="1772">
        <v>12</v>
      </c>
      <c r="M744" s="1773">
        <f t="shared" si="22"/>
        <v>69600</v>
      </c>
      <c r="N744" s="1771">
        <v>2</v>
      </c>
      <c r="O744" s="1772">
        <v>6</v>
      </c>
      <c r="P744" s="1773">
        <f t="shared" si="23"/>
        <v>34800</v>
      </c>
      <c r="Q744" s="1774"/>
      <c r="R744" s="1774"/>
      <c r="S744" s="1774"/>
      <c r="T744" s="1774"/>
      <c r="U744" s="1774"/>
      <c r="V744" s="1774"/>
      <c r="W744" s="1774"/>
      <c r="X744" s="1774"/>
      <c r="Y744" s="1774"/>
      <c r="Z744" s="1774"/>
      <c r="AA744" s="1774"/>
      <c r="AB744" s="1774"/>
      <c r="AC744" s="1774"/>
      <c r="AD744" s="1856"/>
      <c r="AE744" s="1857"/>
      <c r="AF744" s="1858"/>
      <c r="AG744" s="1858"/>
      <c r="AH744" s="1858"/>
      <c r="AI744" s="1859"/>
      <c r="AJ744" s="1859"/>
      <c r="AK744" s="1859"/>
      <c r="AL744" s="1859"/>
      <c r="AM744" s="1858"/>
      <c r="AN744" s="1858"/>
      <c r="AO744" s="1858"/>
      <c r="AP744" s="1858"/>
      <c r="AQ744" s="1859"/>
      <c r="AR744" s="1859"/>
      <c r="AS744" s="1859"/>
      <c r="AT744" s="1859"/>
    </row>
    <row r="745" spans="1:46" s="1775" customFormat="1" ht="12" customHeight="1" x14ac:dyDescent="0.2">
      <c r="A745" s="1770" t="s">
        <v>459</v>
      </c>
      <c r="B745" s="1770" t="s">
        <v>1708</v>
      </c>
      <c r="C745" s="541" t="s">
        <v>1709</v>
      </c>
      <c r="D745" s="1770" t="s">
        <v>1836</v>
      </c>
      <c r="E745" s="1952">
        <v>3000</v>
      </c>
      <c r="F745" s="1771" t="s">
        <v>3486</v>
      </c>
      <c r="G745" s="1770" t="s">
        <v>3487</v>
      </c>
      <c r="H745" s="1770"/>
      <c r="I745" s="1770"/>
      <c r="J745" s="1771"/>
      <c r="K745" s="1771">
        <v>5</v>
      </c>
      <c r="L745" s="1772">
        <v>12</v>
      </c>
      <c r="M745" s="1773">
        <f t="shared" si="22"/>
        <v>36000</v>
      </c>
      <c r="N745" s="1771">
        <v>3</v>
      </c>
      <c r="O745" s="1772">
        <v>6</v>
      </c>
      <c r="P745" s="1773">
        <f t="shared" si="23"/>
        <v>18000</v>
      </c>
      <c r="Q745" s="1774"/>
      <c r="R745" s="1774"/>
      <c r="S745" s="1774"/>
      <c r="T745" s="1774"/>
      <c r="U745" s="1774"/>
      <c r="V745" s="1774"/>
      <c r="W745" s="1774"/>
      <c r="X745" s="1774"/>
      <c r="Y745" s="1774"/>
      <c r="Z745" s="1774"/>
      <c r="AA745" s="1774"/>
      <c r="AB745" s="1774"/>
      <c r="AC745" s="1774"/>
      <c r="AD745" s="1856"/>
      <c r="AE745" s="1857"/>
      <c r="AF745" s="1858"/>
      <c r="AG745" s="1858"/>
      <c r="AH745" s="1858"/>
      <c r="AI745" s="1859"/>
      <c r="AJ745" s="1859"/>
      <c r="AK745" s="1859"/>
      <c r="AL745" s="1859"/>
      <c r="AM745" s="1858"/>
      <c r="AN745" s="1858"/>
      <c r="AO745" s="1858"/>
      <c r="AP745" s="1858"/>
      <c r="AQ745" s="1859"/>
      <c r="AR745" s="1859"/>
      <c r="AS745" s="1859"/>
      <c r="AT745" s="1859"/>
    </row>
    <row r="746" spans="1:46" s="1775" customFormat="1" ht="12" customHeight="1" x14ac:dyDescent="0.2">
      <c r="A746" s="1770" t="s">
        <v>459</v>
      </c>
      <c r="B746" s="1770" t="s">
        <v>1708</v>
      </c>
      <c r="C746" s="541" t="s">
        <v>1709</v>
      </c>
      <c r="D746" s="1770" t="s">
        <v>3488</v>
      </c>
      <c r="E746" s="1952">
        <v>10000</v>
      </c>
      <c r="F746" s="1771" t="s">
        <v>3489</v>
      </c>
      <c r="G746" s="1770" t="s">
        <v>3490</v>
      </c>
      <c r="H746" s="1770" t="s">
        <v>1713</v>
      </c>
      <c r="I746" s="1770" t="s">
        <v>1723</v>
      </c>
      <c r="J746" s="1771" t="s">
        <v>1715</v>
      </c>
      <c r="K746" s="1771">
        <v>1</v>
      </c>
      <c r="L746" s="1772">
        <v>2</v>
      </c>
      <c r="M746" s="1773">
        <f t="shared" si="22"/>
        <v>20000</v>
      </c>
      <c r="N746" s="1771">
        <v>2</v>
      </c>
      <c r="O746" s="1772">
        <v>6</v>
      </c>
      <c r="P746" s="1773">
        <f t="shared" si="23"/>
        <v>60000</v>
      </c>
      <c r="Q746" s="1774"/>
      <c r="R746" s="1774"/>
      <c r="S746" s="1774"/>
      <c r="T746" s="1774"/>
      <c r="U746" s="1774"/>
      <c r="V746" s="1774"/>
      <c r="W746" s="1774"/>
      <c r="X746" s="1774"/>
      <c r="Y746" s="1774"/>
      <c r="Z746" s="1774"/>
      <c r="AA746" s="1774"/>
      <c r="AB746" s="1774"/>
      <c r="AC746" s="1774"/>
      <c r="AD746" s="1856"/>
      <c r="AE746" s="1857"/>
      <c r="AF746" s="1858"/>
      <c r="AG746" s="1858"/>
      <c r="AH746" s="1858"/>
      <c r="AI746" s="1859"/>
      <c r="AJ746" s="1859"/>
      <c r="AK746" s="1859"/>
      <c r="AL746" s="1859"/>
      <c r="AM746" s="1858"/>
      <c r="AN746" s="1858"/>
      <c r="AO746" s="1858"/>
      <c r="AP746" s="1858"/>
      <c r="AQ746" s="1859"/>
      <c r="AR746" s="1859"/>
      <c r="AS746" s="1859"/>
      <c r="AT746" s="1859"/>
    </row>
    <row r="747" spans="1:46" s="1775" customFormat="1" ht="12" customHeight="1" x14ac:dyDescent="0.2">
      <c r="A747" s="1770" t="s">
        <v>459</v>
      </c>
      <c r="B747" s="1770" t="s">
        <v>1708</v>
      </c>
      <c r="C747" s="541" t="s">
        <v>1709</v>
      </c>
      <c r="D747" s="1770" t="s">
        <v>1736</v>
      </c>
      <c r="E747" s="1952">
        <v>2400</v>
      </c>
      <c r="F747" s="1771" t="s">
        <v>3491</v>
      </c>
      <c r="G747" s="1770" t="s">
        <v>3492</v>
      </c>
      <c r="H747" s="1770"/>
      <c r="I747" s="1770"/>
      <c r="J747" s="1771"/>
      <c r="K747" s="1771">
        <v>6</v>
      </c>
      <c r="L747" s="1772">
        <v>12</v>
      </c>
      <c r="M747" s="1773">
        <f t="shared" si="22"/>
        <v>28800</v>
      </c>
      <c r="N747" s="1771">
        <v>1</v>
      </c>
      <c r="O747" s="1772">
        <v>0</v>
      </c>
      <c r="P747" s="1773">
        <f t="shared" si="23"/>
        <v>0</v>
      </c>
      <c r="Q747" s="1774"/>
      <c r="R747" s="1774"/>
      <c r="S747" s="1774"/>
      <c r="T747" s="1774"/>
      <c r="U747" s="1774"/>
      <c r="V747" s="1774"/>
      <c r="W747" s="1774"/>
      <c r="X747" s="1774"/>
      <c r="Y747" s="1774"/>
      <c r="Z747" s="1774"/>
      <c r="AA747" s="1774"/>
      <c r="AB747" s="1774"/>
      <c r="AC747" s="1774"/>
      <c r="AD747" s="1856"/>
      <c r="AE747" s="1857"/>
      <c r="AF747" s="1858"/>
      <c r="AG747" s="1858"/>
      <c r="AH747" s="1858"/>
      <c r="AI747" s="1859"/>
      <c r="AJ747" s="1859"/>
      <c r="AK747" s="1859"/>
      <c r="AL747" s="1859"/>
      <c r="AM747" s="1858"/>
      <c r="AN747" s="1858"/>
      <c r="AO747" s="1858"/>
      <c r="AP747" s="1858"/>
      <c r="AQ747" s="1859"/>
      <c r="AR747" s="1859"/>
      <c r="AS747" s="1859"/>
      <c r="AT747" s="1859"/>
    </row>
    <row r="748" spans="1:46" s="1775" customFormat="1" ht="12" customHeight="1" x14ac:dyDescent="0.2">
      <c r="A748" s="1770" t="s">
        <v>459</v>
      </c>
      <c r="B748" s="1770" t="s">
        <v>1708</v>
      </c>
      <c r="C748" s="541" t="s">
        <v>1709</v>
      </c>
      <c r="D748" s="1770" t="s">
        <v>3493</v>
      </c>
      <c r="E748" s="1952">
        <v>4500</v>
      </c>
      <c r="F748" s="1771" t="s">
        <v>3494</v>
      </c>
      <c r="G748" s="1770" t="s">
        <v>3495</v>
      </c>
      <c r="H748" s="1770"/>
      <c r="I748" s="1770"/>
      <c r="J748" s="1771"/>
      <c r="K748" s="1771">
        <v>1</v>
      </c>
      <c r="L748" s="1772">
        <v>1</v>
      </c>
      <c r="M748" s="1773">
        <f t="shared" si="22"/>
        <v>4500</v>
      </c>
      <c r="N748" s="1771">
        <v>2</v>
      </c>
      <c r="O748" s="1772">
        <v>6</v>
      </c>
      <c r="P748" s="1773">
        <f t="shared" si="23"/>
        <v>27000</v>
      </c>
      <c r="Q748" s="1774"/>
      <c r="R748" s="1774"/>
      <c r="S748" s="1774"/>
      <c r="T748" s="1774"/>
      <c r="U748" s="1774"/>
      <c r="V748" s="1774"/>
      <c r="W748" s="1774"/>
      <c r="X748" s="1774"/>
      <c r="Y748" s="1774"/>
      <c r="Z748" s="1774"/>
      <c r="AA748" s="1774"/>
      <c r="AB748" s="1774"/>
      <c r="AC748" s="1774"/>
      <c r="AD748" s="1856"/>
      <c r="AE748" s="1857"/>
      <c r="AF748" s="1858"/>
      <c r="AG748" s="1858"/>
      <c r="AH748" s="1858"/>
      <c r="AI748" s="1859"/>
      <c r="AJ748" s="1859"/>
      <c r="AK748" s="1859"/>
      <c r="AL748" s="1859"/>
      <c r="AM748" s="1858"/>
      <c r="AN748" s="1858"/>
      <c r="AO748" s="1858"/>
      <c r="AP748" s="1858"/>
      <c r="AQ748" s="1859"/>
      <c r="AR748" s="1859"/>
      <c r="AS748" s="1859"/>
      <c r="AT748" s="1859"/>
    </row>
    <row r="749" spans="1:46" s="1775" customFormat="1" ht="12" customHeight="1" x14ac:dyDescent="0.2">
      <c r="A749" s="1770" t="s">
        <v>459</v>
      </c>
      <c r="B749" s="1770" t="s">
        <v>1708</v>
      </c>
      <c r="C749" s="541" t="s">
        <v>1709</v>
      </c>
      <c r="D749" s="1770" t="s">
        <v>2038</v>
      </c>
      <c r="E749" s="1952">
        <v>9000</v>
      </c>
      <c r="F749" s="1771" t="s">
        <v>3496</v>
      </c>
      <c r="G749" s="1770" t="s">
        <v>3497</v>
      </c>
      <c r="H749" s="1770"/>
      <c r="I749" s="1770"/>
      <c r="J749" s="1771"/>
      <c r="K749" s="1771">
        <v>5</v>
      </c>
      <c r="L749" s="1772">
        <v>12</v>
      </c>
      <c r="M749" s="1773">
        <f t="shared" si="22"/>
        <v>108000</v>
      </c>
      <c r="N749" s="1771">
        <v>3</v>
      </c>
      <c r="O749" s="1772">
        <v>6</v>
      </c>
      <c r="P749" s="1773">
        <f t="shared" si="23"/>
        <v>54000</v>
      </c>
      <c r="Q749" s="1774"/>
      <c r="R749" s="1774"/>
      <c r="S749" s="1774"/>
      <c r="T749" s="1774"/>
      <c r="U749" s="1774"/>
      <c r="V749" s="1774"/>
      <c r="W749" s="1774"/>
      <c r="X749" s="1774"/>
      <c r="Y749" s="1774"/>
      <c r="Z749" s="1774"/>
      <c r="AA749" s="1774"/>
      <c r="AB749" s="1774"/>
      <c r="AC749" s="1774"/>
      <c r="AD749" s="1856"/>
      <c r="AE749" s="1857"/>
      <c r="AF749" s="1858"/>
      <c r="AG749" s="1858"/>
      <c r="AH749" s="1858"/>
      <c r="AI749" s="1859"/>
      <c r="AJ749" s="1859"/>
      <c r="AK749" s="1859"/>
      <c r="AL749" s="1859"/>
      <c r="AM749" s="1858"/>
      <c r="AN749" s="1858"/>
      <c r="AO749" s="1858"/>
      <c r="AP749" s="1858"/>
      <c r="AQ749" s="1859"/>
      <c r="AR749" s="1859"/>
      <c r="AS749" s="1859"/>
      <c r="AT749" s="1859"/>
    </row>
    <row r="750" spans="1:46" s="1775" customFormat="1" ht="12" customHeight="1" x14ac:dyDescent="0.2">
      <c r="A750" s="1770" t="s">
        <v>459</v>
      </c>
      <c r="B750" s="1770" t="s">
        <v>1708</v>
      </c>
      <c r="C750" s="541" t="s">
        <v>1709</v>
      </c>
      <c r="D750" s="1770" t="s">
        <v>3248</v>
      </c>
      <c r="E750" s="1952">
        <v>6000</v>
      </c>
      <c r="F750" s="1771" t="s">
        <v>3498</v>
      </c>
      <c r="G750" s="1770" t="s">
        <v>3499</v>
      </c>
      <c r="H750" s="1770"/>
      <c r="I750" s="1770"/>
      <c r="J750" s="1771"/>
      <c r="K750" s="1771">
        <v>5</v>
      </c>
      <c r="L750" s="1772">
        <v>12</v>
      </c>
      <c r="M750" s="1773">
        <f t="shared" si="22"/>
        <v>72000</v>
      </c>
      <c r="N750" s="1771">
        <v>4</v>
      </c>
      <c r="O750" s="1772">
        <v>6</v>
      </c>
      <c r="P750" s="1773">
        <f t="shared" si="23"/>
        <v>36000</v>
      </c>
      <c r="Q750" s="1774"/>
      <c r="R750" s="1774"/>
      <c r="S750" s="1774"/>
      <c r="T750" s="1774"/>
      <c r="U750" s="1774"/>
      <c r="V750" s="1774"/>
      <c r="W750" s="1774"/>
      <c r="X750" s="1774"/>
      <c r="Y750" s="1774"/>
      <c r="Z750" s="1774"/>
      <c r="AA750" s="1774"/>
      <c r="AB750" s="1774"/>
      <c r="AC750" s="1774"/>
      <c r="AD750" s="1856"/>
      <c r="AE750" s="1857"/>
      <c r="AF750" s="1858"/>
      <c r="AG750" s="1858"/>
      <c r="AH750" s="1858"/>
      <c r="AI750" s="1859"/>
      <c r="AJ750" s="1859"/>
      <c r="AK750" s="1859"/>
      <c r="AL750" s="1859"/>
      <c r="AM750" s="1858"/>
      <c r="AN750" s="1858"/>
      <c r="AO750" s="1858"/>
      <c r="AP750" s="1858"/>
      <c r="AQ750" s="1859"/>
      <c r="AR750" s="1859"/>
      <c r="AS750" s="1859"/>
      <c r="AT750" s="1859"/>
    </row>
    <row r="751" spans="1:46" s="1775" customFormat="1" ht="12" customHeight="1" x14ac:dyDescent="0.2">
      <c r="A751" s="1770" t="s">
        <v>459</v>
      </c>
      <c r="B751" s="1770" t="s">
        <v>1708</v>
      </c>
      <c r="C751" s="541" t="s">
        <v>1709</v>
      </c>
      <c r="D751" s="1770" t="s">
        <v>1727</v>
      </c>
      <c r="E751" s="1952">
        <v>6500</v>
      </c>
      <c r="F751" s="1771" t="s">
        <v>3500</v>
      </c>
      <c r="G751" s="1770" t="s">
        <v>3501</v>
      </c>
      <c r="H751" s="1770"/>
      <c r="I751" s="1770"/>
      <c r="J751" s="1771"/>
      <c r="K751" s="1771">
        <v>3</v>
      </c>
      <c r="L751" s="1772">
        <v>6</v>
      </c>
      <c r="M751" s="1773">
        <f t="shared" si="22"/>
        <v>39000</v>
      </c>
      <c r="N751" s="1771">
        <v>0</v>
      </c>
      <c r="O751" s="1772">
        <v>0</v>
      </c>
      <c r="P751" s="1773">
        <f t="shared" si="23"/>
        <v>0</v>
      </c>
      <c r="Q751" s="1774"/>
      <c r="R751" s="1774"/>
      <c r="S751" s="1774"/>
      <c r="T751" s="1774"/>
      <c r="U751" s="1774"/>
      <c r="V751" s="1774"/>
      <c r="W751" s="1774"/>
      <c r="X751" s="1774"/>
      <c r="Y751" s="1774"/>
      <c r="Z751" s="1774"/>
      <c r="AA751" s="1774"/>
      <c r="AB751" s="1774"/>
      <c r="AC751" s="1774"/>
      <c r="AD751" s="1856"/>
      <c r="AE751" s="1857"/>
      <c r="AF751" s="1858"/>
      <c r="AG751" s="1858"/>
      <c r="AH751" s="1858"/>
      <c r="AI751" s="1859"/>
      <c r="AJ751" s="1859"/>
      <c r="AK751" s="1859"/>
      <c r="AL751" s="1859"/>
      <c r="AM751" s="1858"/>
      <c r="AN751" s="1858"/>
      <c r="AO751" s="1858"/>
      <c r="AP751" s="1858"/>
      <c r="AQ751" s="1859"/>
      <c r="AR751" s="1859"/>
      <c r="AS751" s="1859"/>
      <c r="AT751" s="1859"/>
    </row>
    <row r="752" spans="1:46" s="1775" customFormat="1" ht="12" customHeight="1" x14ac:dyDescent="0.2">
      <c r="A752" s="1770" t="s">
        <v>459</v>
      </c>
      <c r="B752" s="1770" t="s">
        <v>1708</v>
      </c>
      <c r="C752" s="541" t="s">
        <v>1709</v>
      </c>
      <c r="D752" s="1770" t="s">
        <v>3502</v>
      </c>
      <c r="E752" s="1952">
        <v>6000</v>
      </c>
      <c r="F752" s="1771" t="s">
        <v>3503</v>
      </c>
      <c r="G752" s="1770" t="s">
        <v>3504</v>
      </c>
      <c r="H752" s="1770"/>
      <c r="I752" s="1770"/>
      <c r="J752" s="1771"/>
      <c r="K752" s="1771">
        <v>1</v>
      </c>
      <c r="L752" s="1772">
        <v>12</v>
      </c>
      <c r="M752" s="1773">
        <f t="shared" si="22"/>
        <v>72000</v>
      </c>
      <c r="N752" s="1771">
        <v>0</v>
      </c>
      <c r="O752" s="1772">
        <v>0</v>
      </c>
      <c r="P752" s="1773">
        <f t="shared" si="23"/>
        <v>0</v>
      </c>
      <c r="Q752" s="1774"/>
      <c r="R752" s="1774"/>
      <c r="S752" s="1774"/>
      <c r="T752" s="1774"/>
      <c r="U752" s="1774"/>
      <c r="V752" s="1774"/>
      <c r="W752" s="1774"/>
      <c r="X752" s="1774"/>
      <c r="Y752" s="1774"/>
      <c r="Z752" s="1774"/>
      <c r="AA752" s="1774"/>
      <c r="AB752" s="1774"/>
      <c r="AC752" s="1774"/>
      <c r="AD752" s="1856"/>
      <c r="AE752" s="1857"/>
      <c r="AF752" s="1858"/>
      <c r="AG752" s="1858"/>
      <c r="AH752" s="1858"/>
      <c r="AI752" s="1859"/>
      <c r="AJ752" s="1859"/>
      <c r="AK752" s="1859"/>
      <c r="AL752" s="1859"/>
      <c r="AM752" s="1858"/>
      <c r="AN752" s="1858"/>
      <c r="AO752" s="1858"/>
      <c r="AP752" s="1858"/>
      <c r="AQ752" s="1859"/>
      <c r="AR752" s="1859"/>
      <c r="AS752" s="1859"/>
      <c r="AT752" s="1859"/>
    </row>
    <row r="753" spans="1:46" s="1775" customFormat="1" ht="12" customHeight="1" x14ac:dyDescent="0.2">
      <c r="A753" s="1770" t="s">
        <v>459</v>
      </c>
      <c r="B753" s="1770" t="s">
        <v>1708</v>
      </c>
      <c r="C753" s="541" t="s">
        <v>1709</v>
      </c>
      <c r="D753" s="1770" t="s">
        <v>1746</v>
      </c>
      <c r="E753" s="1952">
        <v>2500</v>
      </c>
      <c r="F753" s="1771" t="s">
        <v>3505</v>
      </c>
      <c r="G753" s="1770" t="s">
        <v>3506</v>
      </c>
      <c r="H753" s="1770" t="s">
        <v>1713</v>
      </c>
      <c r="I753" s="1770" t="s">
        <v>1723</v>
      </c>
      <c r="J753" s="1771" t="s">
        <v>1715</v>
      </c>
      <c r="K753" s="1771">
        <v>4</v>
      </c>
      <c r="L753" s="1772">
        <v>12</v>
      </c>
      <c r="M753" s="1773">
        <f t="shared" si="22"/>
        <v>30000</v>
      </c>
      <c r="N753" s="1771">
        <v>3</v>
      </c>
      <c r="O753" s="1772">
        <v>6</v>
      </c>
      <c r="P753" s="1773">
        <f t="shared" si="23"/>
        <v>15000</v>
      </c>
      <c r="Q753" s="1774"/>
      <c r="R753" s="1774"/>
      <c r="S753" s="1774"/>
      <c r="T753" s="1774"/>
      <c r="U753" s="1774"/>
      <c r="V753" s="1774"/>
      <c r="W753" s="1774"/>
      <c r="X753" s="1774"/>
      <c r="Y753" s="1774"/>
      <c r="Z753" s="1774"/>
      <c r="AA753" s="1774"/>
      <c r="AB753" s="1774"/>
      <c r="AC753" s="1774"/>
      <c r="AD753" s="1856"/>
      <c r="AE753" s="1857"/>
      <c r="AF753" s="1858"/>
      <c r="AG753" s="1858"/>
      <c r="AH753" s="1858"/>
      <c r="AI753" s="1859"/>
      <c r="AJ753" s="1859"/>
      <c r="AK753" s="1859"/>
      <c r="AL753" s="1859"/>
      <c r="AM753" s="1858"/>
      <c r="AN753" s="1858"/>
      <c r="AO753" s="1858"/>
      <c r="AP753" s="1858"/>
      <c r="AQ753" s="1859"/>
      <c r="AR753" s="1859"/>
      <c r="AS753" s="1859"/>
      <c r="AT753" s="1859"/>
    </row>
    <row r="754" spans="1:46" s="1775" customFormat="1" ht="12" customHeight="1" x14ac:dyDescent="0.2">
      <c r="A754" s="1770" t="s">
        <v>459</v>
      </c>
      <c r="B754" s="1770" t="s">
        <v>1708</v>
      </c>
      <c r="C754" s="541" t="s">
        <v>1709</v>
      </c>
      <c r="D754" s="1770" t="s">
        <v>3507</v>
      </c>
      <c r="E754" s="1952">
        <v>6000</v>
      </c>
      <c r="F754" s="1771" t="s">
        <v>3508</v>
      </c>
      <c r="G754" s="1770" t="s">
        <v>3509</v>
      </c>
      <c r="H754" s="1770"/>
      <c r="I754" s="1770"/>
      <c r="J754" s="1771"/>
      <c r="K754" s="1771">
        <v>1</v>
      </c>
      <c r="L754" s="1772">
        <v>2</v>
      </c>
      <c r="M754" s="1773">
        <f t="shared" si="22"/>
        <v>12000</v>
      </c>
      <c r="N754" s="1771">
        <v>4</v>
      </c>
      <c r="O754" s="1772">
        <v>6</v>
      </c>
      <c r="P754" s="1773">
        <f t="shared" si="23"/>
        <v>36000</v>
      </c>
      <c r="Q754" s="1774"/>
      <c r="R754" s="1774"/>
      <c r="S754" s="1774"/>
      <c r="T754" s="1774"/>
      <c r="U754" s="1774"/>
      <c r="V754" s="1774"/>
      <c r="W754" s="1774"/>
      <c r="X754" s="1774"/>
      <c r="Y754" s="1774"/>
      <c r="Z754" s="1774"/>
      <c r="AA754" s="1774"/>
      <c r="AB754" s="1774"/>
      <c r="AC754" s="1774"/>
      <c r="AD754" s="1856"/>
      <c r="AE754" s="1857"/>
      <c r="AF754" s="1858"/>
      <c r="AG754" s="1858"/>
      <c r="AH754" s="1858"/>
      <c r="AI754" s="1859"/>
      <c r="AJ754" s="1859"/>
      <c r="AK754" s="1859"/>
      <c r="AL754" s="1859"/>
      <c r="AM754" s="1858"/>
      <c r="AN754" s="1858"/>
      <c r="AO754" s="1858"/>
      <c r="AP754" s="1858"/>
      <c r="AQ754" s="1859"/>
      <c r="AR754" s="1859"/>
      <c r="AS754" s="1859"/>
      <c r="AT754" s="1859"/>
    </row>
    <row r="755" spans="1:46" s="1775" customFormat="1" ht="12" customHeight="1" x14ac:dyDescent="0.2">
      <c r="A755" s="1770" t="s">
        <v>459</v>
      </c>
      <c r="B755" s="1770" t="s">
        <v>1708</v>
      </c>
      <c r="C755" s="541" t="s">
        <v>1709</v>
      </c>
      <c r="D755" s="1770" t="s">
        <v>1908</v>
      </c>
      <c r="E755" s="1952">
        <v>5000</v>
      </c>
      <c r="F755" s="1771" t="s">
        <v>3510</v>
      </c>
      <c r="G755" s="1770" t="s">
        <v>3511</v>
      </c>
      <c r="H755" s="1770"/>
      <c r="I755" s="1770"/>
      <c r="J755" s="1771"/>
      <c r="K755" s="1771">
        <v>4</v>
      </c>
      <c r="L755" s="1772">
        <v>9</v>
      </c>
      <c r="M755" s="1773">
        <f t="shared" si="22"/>
        <v>45000</v>
      </c>
      <c r="N755" s="1771">
        <v>0</v>
      </c>
      <c r="O755" s="1772">
        <v>0</v>
      </c>
      <c r="P755" s="1773">
        <f t="shared" si="23"/>
        <v>0</v>
      </c>
      <c r="Q755" s="1774"/>
      <c r="R755" s="1774"/>
      <c r="S755" s="1774"/>
      <c r="T755" s="1774"/>
      <c r="U755" s="1774"/>
      <c r="V755" s="1774"/>
      <c r="W755" s="1774"/>
      <c r="X755" s="1774"/>
      <c r="Y755" s="1774"/>
      <c r="Z755" s="1774"/>
      <c r="AA755" s="1774"/>
      <c r="AB755" s="1774"/>
      <c r="AC755" s="1774"/>
      <c r="AD755" s="1856"/>
      <c r="AE755" s="1857"/>
      <c r="AF755" s="1858"/>
      <c r="AG755" s="1858"/>
      <c r="AH755" s="1858"/>
      <c r="AI755" s="1859"/>
      <c r="AJ755" s="1859"/>
      <c r="AK755" s="1859"/>
      <c r="AL755" s="1859"/>
      <c r="AM755" s="1858"/>
      <c r="AN755" s="1858"/>
      <c r="AO755" s="1858"/>
      <c r="AP755" s="1858"/>
      <c r="AQ755" s="1859"/>
      <c r="AR755" s="1859"/>
      <c r="AS755" s="1859"/>
      <c r="AT755" s="1859"/>
    </row>
    <row r="756" spans="1:46" s="1775" customFormat="1" ht="12" customHeight="1" x14ac:dyDescent="0.2">
      <c r="A756" s="1770" t="s">
        <v>459</v>
      </c>
      <c r="B756" s="1770" t="s">
        <v>1708</v>
      </c>
      <c r="C756" s="541" t="s">
        <v>1709</v>
      </c>
      <c r="D756" s="1770" t="s">
        <v>2335</v>
      </c>
      <c r="E756" s="1952">
        <v>8000</v>
      </c>
      <c r="F756" s="1771" t="s">
        <v>3512</v>
      </c>
      <c r="G756" s="1770" t="s">
        <v>3513</v>
      </c>
      <c r="H756" s="1770"/>
      <c r="I756" s="1770"/>
      <c r="J756" s="1771"/>
      <c r="K756" s="1771">
        <v>7</v>
      </c>
      <c r="L756" s="1772">
        <v>12</v>
      </c>
      <c r="M756" s="1773">
        <f t="shared" si="22"/>
        <v>96000</v>
      </c>
      <c r="N756" s="1771">
        <v>5</v>
      </c>
      <c r="O756" s="1772">
        <v>6</v>
      </c>
      <c r="P756" s="1773">
        <f t="shared" si="23"/>
        <v>48000</v>
      </c>
      <c r="Q756" s="1774"/>
      <c r="R756" s="1774"/>
      <c r="S756" s="1774"/>
      <c r="T756" s="1774"/>
      <c r="U756" s="1774"/>
      <c r="V756" s="1774"/>
      <c r="W756" s="1774"/>
      <c r="X756" s="1774"/>
      <c r="Y756" s="1774"/>
      <c r="Z756" s="1774"/>
      <c r="AA756" s="1774"/>
      <c r="AB756" s="1774"/>
      <c r="AC756" s="1774"/>
      <c r="AD756" s="1856"/>
      <c r="AE756" s="1857"/>
      <c r="AF756" s="1858"/>
      <c r="AG756" s="1858"/>
      <c r="AH756" s="1858"/>
      <c r="AI756" s="1859"/>
      <c r="AJ756" s="1859"/>
      <c r="AK756" s="1859"/>
      <c r="AL756" s="1859"/>
      <c r="AM756" s="1858"/>
      <c r="AN756" s="1858"/>
      <c r="AO756" s="1858"/>
      <c r="AP756" s="1858"/>
      <c r="AQ756" s="1859"/>
      <c r="AR756" s="1859"/>
      <c r="AS756" s="1859"/>
      <c r="AT756" s="1859"/>
    </row>
    <row r="757" spans="1:46" s="1775" customFormat="1" ht="12" customHeight="1" x14ac:dyDescent="0.2">
      <c r="A757" s="1770" t="s">
        <v>459</v>
      </c>
      <c r="B757" s="1770" t="s">
        <v>1708</v>
      </c>
      <c r="C757" s="541" t="s">
        <v>1709</v>
      </c>
      <c r="D757" s="1770" t="s">
        <v>1736</v>
      </c>
      <c r="E757" s="1952">
        <v>2800</v>
      </c>
      <c r="F757" s="1771" t="s">
        <v>3514</v>
      </c>
      <c r="G757" s="1770" t="s">
        <v>3515</v>
      </c>
      <c r="H757" s="1770" t="s">
        <v>1835</v>
      </c>
      <c r="I757" s="1770" t="s">
        <v>1795</v>
      </c>
      <c r="J757" s="1771" t="s">
        <v>1813</v>
      </c>
      <c r="K757" s="1771">
        <v>3</v>
      </c>
      <c r="L757" s="1772">
        <v>9</v>
      </c>
      <c r="M757" s="1773">
        <f t="shared" si="22"/>
        <v>25200</v>
      </c>
      <c r="N757" s="1771">
        <v>2</v>
      </c>
      <c r="O757" s="1772">
        <v>6</v>
      </c>
      <c r="P757" s="1773">
        <f t="shared" si="23"/>
        <v>16800</v>
      </c>
      <c r="Q757" s="1774"/>
      <c r="R757" s="1774"/>
      <c r="S757" s="1774"/>
      <c r="T757" s="1774"/>
      <c r="U757" s="1774"/>
      <c r="V757" s="1774"/>
      <c r="W757" s="1774"/>
      <c r="X757" s="1774"/>
      <c r="Y757" s="1774"/>
      <c r="Z757" s="1774"/>
      <c r="AA757" s="1774"/>
      <c r="AB757" s="1774"/>
      <c r="AC757" s="1774"/>
      <c r="AD757" s="1856"/>
      <c r="AE757" s="1857"/>
      <c r="AF757" s="1858"/>
      <c r="AG757" s="1858"/>
      <c r="AH757" s="1858"/>
      <c r="AI757" s="1859"/>
      <c r="AJ757" s="1859"/>
      <c r="AK757" s="1859"/>
      <c r="AL757" s="1859"/>
      <c r="AM757" s="1858"/>
      <c r="AN757" s="1858"/>
      <c r="AO757" s="1858"/>
      <c r="AP757" s="1858"/>
      <c r="AQ757" s="1859"/>
      <c r="AR757" s="1859"/>
      <c r="AS757" s="1859"/>
      <c r="AT757" s="1859"/>
    </row>
    <row r="758" spans="1:46" s="1775" customFormat="1" ht="12" customHeight="1" x14ac:dyDescent="0.2">
      <c r="A758" s="1770" t="s">
        <v>459</v>
      </c>
      <c r="B758" s="1770" t="s">
        <v>1708</v>
      </c>
      <c r="C758" s="541" t="s">
        <v>1709</v>
      </c>
      <c r="D758" s="1770" t="s">
        <v>1716</v>
      </c>
      <c r="E758" s="1952">
        <v>2000</v>
      </c>
      <c r="F758" s="1771" t="s">
        <v>3516</v>
      </c>
      <c r="G758" s="1770" t="s">
        <v>3517</v>
      </c>
      <c r="H758" s="1770"/>
      <c r="I758" s="1770"/>
      <c r="J758" s="1771"/>
      <c r="K758" s="1771">
        <v>4</v>
      </c>
      <c r="L758" s="1772">
        <v>12</v>
      </c>
      <c r="M758" s="1773">
        <f t="shared" si="22"/>
        <v>24000</v>
      </c>
      <c r="N758" s="1771">
        <v>2</v>
      </c>
      <c r="O758" s="1772">
        <v>6</v>
      </c>
      <c r="P758" s="1773">
        <f t="shared" si="23"/>
        <v>12000</v>
      </c>
      <c r="Q758" s="1774"/>
      <c r="R758" s="1774"/>
      <c r="S758" s="1774"/>
      <c r="T758" s="1774"/>
      <c r="U758" s="1774"/>
      <c r="V758" s="1774"/>
      <c r="W758" s="1774"/>
      <c r="X758" s="1774"/>
      <c r="Y758" s="1774"/>
      <c r="Z758" s="1774"/>
      <c r="AA758" s="1774"/>
      <c r="AB758" s="1774"/>
      <c r="AC758" s="1774"/>
      <c r="AD758" s="1856"/>
      <c r="AE758" s="1857"/>
      <c r="AF758" s="1858"/>
      <c r="AG758" s="1858"/>
      <c r="AH758" s="1858"/>
      <c r="AI758" s="1859"/>
      <c r="AJ758" s="1859"/>
      <c r="AK758" s="1859"/>
      <c r="AL758" s="1859"/>
      <c r="AM758" s="1858"/>
      <c r="AN758" s="1858"/>
      <c r="AO758" s="1858"/>
      <c r="AP758" s="1858"/>
      <c r="AQ758" s="1859"/>
      <c r="AR758" s="1859"/>
      <c r="AS758" s="1859"/>
      <c r="AT758" s="1859"/>
    </row>
    <row r="759" spans="1:46" s="1775" customFormat="1" ht="12" customHeight="1" x14ac:dyDescent="0.2">
      <c r="A759" s="1770" t="s">
        <v>459</v>
      </c>
      <c r="B759" s="1770" t="s">
        <v>1708</v>
      </c>
      <c r="C759" s="541" t="s">
        <v>1709</v>
      </c>
      <c r="D759" s="1770" t="s">
        <v>1839</v>
      </c>
      <c r="E759" s="1952">
        <v>3000</v>
      </c>
      <c r="F759" s="1771" t="s">
        <v>3518</v>
      </c>
      <c r="G759" s="1770" t="s">
        <v>3519</v>
      </c>
      <c r="H759" s="1770" t="s">
        <v>1713</v>
      </c>
      <c r="I759" s="1770" t="s">
        <v>1744</v>
      </c>
      <c r="J759" s="1771" t="s">
        <v>1829</v>
      </c>
      <c r="K759" s="1771">
        <v>4</v>
      </c>
      <c r="L759" s="1772">
        <v>12</v>
      </c>
      <c r="M759" s="1773">
        <f t="shared" si="22"/>
        <v>36000</v>
      </c>
      <c r="N759" s="1771">
        <v>4</v>
      </c>
      <c r="O759" s="1772">
        <v>6</v>
      </c>
      <c r="P759" s="1773">
        <f t="shared" si="23"/>
        <v>18000</v>
      </c>
      <c r="Q759" s="1774"/>
      <c r="R759" s="1774"/>
      <c r="S759" s="1774"/>
      <c r="T759" s="1774"/>
      <c r="U759" s="1774"/>
      <c r="V759" s="1774"/>
      <c r="W759" s="1774"/>
      <c r="X759" s="1774"/>
      <c r="Y759" s="1774"/>
      <c r="Z759" s="1774"/>
      <c r="AA759" s="1774"/>
      <c r="AB759" s="1774"/>
      <c r="AC759" s="1774"/>
      <c r="AD759" s="1856"/>
      <c r="AE759" s="1857"/>
      <c r="AF759" s="1858"/>
      <c r="AG759" s="1858"/>
      <c r="AH759" s="1858"/>
      <c r="AI759" s="1859"/>
      <c r="AJ759" s="1859"/>
      <c r="AK759" s="1859"/>
      <c r="AL759" s="1859"/>
      <c r="AM759" s="1858"/>
      <c r="AN759" s="1858"/>
      <c r="AO759" s="1858"/>
      <c r="AP759" s="1858"/>
      <c r="AQ759" s="1859"/>
      <c r="AR759" s="1859"/>
      <c r="AS759" s="1859"/>
      <c r="AT759" s="1859"/>
    </row>
    <row r="760" spans="1:46" s="1775" customFormat="1" ht="12" customHeight="1" x14ac:dyDescent="0.2">
      <c r="A760" s="1770" t="s">
        <v>459</v>
      </c>
      <c r="B760" s="1770" t="s">
        <v>1708</v>
      </c>
      <c r="C760" s="541" t="s">
        <v>1709</v>
      </c>
      <c r="D760" s="1770" t="s">
        <v>2550</v>
      </c>
      <c r="E760" s="1952">
        <v>8500</v>
      </c>
      <c r="F760" s="1771" t="s">
        <v>3520</v>
      </c>
      <c r="G760" s="1770" t="s">
        <v>3521</v>
      </c>
      <c r="H760" s="1770" t="s">
        <v>1800</v>
      </c>
      <c r="I760" s="1770" t="s">
        <v>1714</v>
      </c>
      <c r="J760" s="1771" t="s">
        <v>1715</v>
      </c>
      <c r="K760" s="1771">
        <v>4</v>
      </c>
      <c r="L760" s="1772">
        <v>12</v>
      </c>
      <c r="M760" s="1773">
        <f t="shared" si="22"/>
        <v>102000</v>
      </c>
      <c r="N760" s="1771">
        <v>2</v>
      </c>
      <c r="O760" s="1772">
        <v>6</v>
      </c>
      <c r="P760" s="1773">
        <f t="shared" si="23"/>
        <v>51000</v>
      </c>
      <c r="Q760" s="1774"/>
      <c r="R760" s="1774"/>
      <c r="S760" s="1774"/>
      <c r="T760" s="1774"/>
      <c r="U760" s="1774"/>
      <c r="V760" s="1774"/>
      <c r="W760" s="1774"/>
      <c r="X760" s="1774"/>
      <c r="Y760" s="1774"/>
      <c r="Z760" s="1774"/>
      <c r="AA760" s="1774"/>
      <c r="AB760" s="1774"/>
      <c r="AC760" s="1774"/>
      <c r="AD760" s="1856"/>
      <c r="AE760" s="1857"/>
      <c r="AF760" s="1858"/>
      <c r="AG760" s="1858"/>
      <c r="AH760" s="1858"/>
      <c r="AI760" s="1859"/>
      <c r="AJ760" s="1859"/>
      <c r="AK760" s="1859"/>
      <c r="AL760" s="1859"/>
      <c r="AM760" s="1858"/>
      <c r="AN760" s="1858"/>
      <c r="AO760" s="1858"/>
      <c r="AP760" s="1858"/>
      <c r="AQ760" s="1859"/>
      <c r="AR760" s="1859"/>
      <c r="AS760" s="1859"/>
      <c r="AT760" s="1859"/>
    </row>
    <row r="761" spans="1:46" s="1775" customFormat="1" ht="12" customHeight="1" x14ac:dyDescent="0.2">
      <c r="A761" s="1770" t="s">
        <v>459</v>
      </c>
      <c r="B761" s="1770" t="s">
        <v>1708</v>
      </c>
      <c r="C761" s="541" t="s">
        <v>1709</v>
      </c>
      <c r="D761" s="1770" t="s">
        <v>2550</v>
      </c>
      <c r="E761" s="1952">
        <v>6000</v>
      </c>
      <c r="F761" s="1771" t="s">
        <v>3522</v>
      </c>
      <c r="G761" s="1770" t="s">
        <v>3523</v>
      </c>
      <c r="H761" s="1770" t="s">
        <v>1800</v>
      </c>
      <c r="I761" s="1770" t="s">
        <v>1714</v>
      </c>
      <c r="J761" s="1771" t="s">
        <v>1715</v>
      </c>
      <c r="K761" s="1771">
        <v>7</v>
      </c>
      <c r="L761" s="1772">
        <v>12</v>
      </c>
      <c r="M761" s="1773">
        <f t="shared" si="22"/>
        <v>72000</v>
      </c>
      <c r="N761" s="1771">
        <v>3</v>
      </c>
      <c r="O761" s="1772">
        <v>6</v>
      </c>
      <c r="P761" s="1773">
        <f t="shared" si="23"/>
        <v>36000</v>
      </c>
      <c r="Q761" s="1774"/>
      <c r="R761" s="1774"/>
      <c r="S761" s="1774"/>
      <c r="T761" s="1774"/>
      <c r="U761" s="1774"/>
      <c r="V761" s="1774"/>
      <c r="W761" s="1774"/>
      <c r="X761" s="1774"/>
      <c r="Y761" s="1774"/>
      <c r="Z761" s="1774"/>
      <c r="AA761" s="1774"/>
      <c r="AB761" s="1774"/>
      <c r="AC761" s="1774"/>
      <c r="AD761" s="1856"/>
      <c r="AE761" s="1857"/>
      <c r="AF761" s="1858"/>
      <c r="AG761" s="1858"/>
      <c r="AH761" s="1858"/>
      <c r="AI761" s="1859"/>
      <c r="AJ761" s="1859"/>
      <c r="AK761" s="1859"/>
      <c r="AL761" s="1859"/>
      <c r="AM761" s="1858"/>
      <c r="AN761" s="1858"/>
      <c r="AO761" s="1858"/>
      <c r="AP761" s="1858"/>
      <c r="AQ761" s="1859"/>
      <c r="AR761" s="1859"/>
      <c r="AS761" s="1859"/>
      <c r="AT761" s="1859"/>
    </row>
    <row r="762" spans="1:46" s="1775" customFormat="1" ht="12" customHeight="1" x14ac:dyDescent="0.2">
      <c r="A762" s="1770" t="s">
        <v>459</v>
      </c>
      <c r="B762" s="1770" t="s">
        <v>1708</v>
      </c>
      <c r="C762" s="541" t="s">
        <v>1709</v>
      </c>
      <c r="D762" s="1770" t="s">
        <v>1746</v>
      </c>
      <c r="E762" s="1952">
        <v>2500</v>
      </c>
      <c r="F762" s="1771" t="s">
        <v>3524</v>
      </c>
      <c r="G762" s="1770" t="s">
        <v>3525</v>
      </c>
      <c r="H762" s="1770"/>
      <c r="I762" s="1770"/>
      <c r="J762" s="1771"/>
      <c r="K762" s="1771">
        <v>4</v>
      </c>
      <c r="L762" s="1772">
        <v>12</v>
      </c>
      <c r="M762" s="1773">
        <f t="shared" si="22"/>
        <v>30000</v>
      </c>
      <c r="N762" s="1771">
        <v>1</v>
      </c>
      <c r="O762" s="1772">
        <v>6</v>
      </c>
      <c r="P762" s="1773">
        <f t="shared" si="23"/>
        <v>15000</v>
      </c>
      <c r="Q762" s="1774"/>
      <c r="R762" s="1774"/>
      <c r="S762" s="1774"/>
      <c r="T762" s="1774"/>
      <c r="U762" s="1774"/>
      <c r="V762" s="1774"/>
      <c r="W762" s="1774"/>
      <c r="X762" s="1774"/>
      <c r="Y762" s="1774"/>
      <c r="Z762" s="1774"/>
      <c r="AA762" s="1774"/>
      <c r="AB762" s="1774"/>
      <c r="AC762" s="1774"/>
      <c r="AD762" s="1856"/>
      <c r="AE762" s="1857"/>
      <c r="AF762" s="1858"/>
      <c r="AG762" s="1858"/>
      <c r="AH762" s="1858"/>
      <c r="AI762" s="1859"/>
      <c r="AJ762" s="1859"/>
      <c r="AK762" s="1859"/>
      <c r="AL762" s="1859"/>
      <c r="AM762" s="1858"/>
      <c r="AN762" s="1858"/>
      <c r="AO762" s="1858"/>
      <c r="AP762" s="1858"/>
      <c r="AQ762" s="1859"/>
      <c r="AR762" s="1859"/>
      <c r="AS762" s="1859"/>
      <c r="AT762" s="1859"/>
    </row>
    <row r="763" spans="1:46" s="1775" customFormat="1" ht="12" customHeight="1" x14ac:dyDescent="0.2">
      <c r="A763" s="1770" t="s">
        <v>459</v>
      </c>
      <c r="B763" s="1770" t="s">
        <v>1708</v>
      </c>
      <c r="C763" s="541" t="s">
        <v>1709</v>
      </c>
      <c r="D763" s="1770" t="s">
        <v>3426</v>
      </c>
      <c r="E763" s="1952">
        <v>3000</v>
      </c>
      <c r="F763" s="1771" t="s">
        <v>3526</v>
      </c>
      <c r="G763" s="1770" t="s">
        <v>3527</v>
      </c>
      <c r="H763" s="1770"/>
      <c r="I763" s="1770"/>
      <c r="J763" s="1771"/>
      <c r="K763" s="1771">
        <v>1</v>
      </c>
      <c r="L763" s="1772">
        <v>2</v>
      </c>
      <c r="M763" s="1773">
        <f t="shared" si="22"/>
        <v>6000</v>
      </c>
      <c r="N763" s="1771">
        <v>4</v>
      </c>
      <c r="O763" s="1772">
        <v>6</v>
      </c>
      <c r="P763" s="1773">
        <f t="shared" si="23"/>
        <v>18000</v>
      </c>
      <c r="Q763" s="1774"/>
      <c r="R763" s="1774"/>
      <c r="S763" s="1774"/>
      <c r="T763" s="1774"/>
      <c r="U763" s="1774"/>
      <c r="V763" s="1774"/>
      <c r="W763" s="1774"/>
      <c r="X763" s="1774"/>
      <c r="Y763" s="1774"/>
      <c r="Z763" s="1774"/>
      <c r="AA763" s="1774"/>
      <c r="AB763" s="1774"/>
      <c r="AC763" s="1774"/>
      <c r="AD763" s="1856"/>
      <c r="AE763" s="1857"/>
      <c r="AF763" s="1858"/>
      <c r="AG763" s="1858"/>
      <c r="AH763" s="1858"/>
      <c r="AI763" s="1859"/>
      <c r="AJ763" s="1859"/>
      <c r="AK763" s="1859"/>
      <c r="AL763" s="1859"/>
      <c r="AM763" s="1858"/>
      <c r="AN763" s="1858"/>
      <c r="AO763" s="1858"/>
      <c r="AP763" s="1858"/>
      <c r="AQ763" s="1859"/>
      <c r="AR763" s="1859"/>
      <c r="AS763" s="1859"/>
      <c r="AT763" s="1859"/>
    </row>
    <row r="764" spans="1:46" s="1775" customFormat="1" ht="12" customHeight="1" x14ac:dyDescent="0.2">
      <c r="A764" s="1770" t="s">
        <v>459</v>
      </c>
      <c r="B764" s="1770" t="s">
        <v>1708</v>
      </c>
      <c r="C764" s="541" t="s">
        <v>1709</v>
      </c>
      <c r="D764" s="1770" t="s">
        <v>2123</v>
      </c>
      <c r="E764" s="1952">
        <v>1800</v>
      </c>
      <c r="F764" s="1771" t="s">
        <v>3526</v>
      </c>
      <c r="G764" s="1770" t="s">
        <v>3527</v>
      </c>
      <c r="H764" s="1770"/>
      <c r="I764" s="1770"/>
      <c r="J764" s="1771"/>
      <c r="K764" s="1771">
        <v>6</v>
      </c>
      <c r="L764" s="1772">
        <v>11</v>
      </c>
      <c r="M764" s="1773">
        <f t="shared" si="22"/>
        <v>19800</v>
      </c>
      <c r="N764" s="1771">
        <v>0</v>
      </c>
      <c r="O764" s="1772">
        <v>0</v>
      </c>
      <c r="P764" s="1773">
        <f t="shared" si="23"/>
        <v>0</v>
      </c>
      <c r="Q764" s="1774"/>
      <c r="R764" s="1774"/>
      <c r="S764" s="1774"/>
      <c r="T764" s="1774"/>
      <c r="U764" s="1774"/>
      <c r="V764" s="1774"/>
      <c r="W764" s="1774"/>
      <c r="X764" s="1774"/>
      <c r="Y764" s="1774"/>
      <c r="Z764" s="1774"/>
      <c r="AA764" s="1774"/>
      <c r="AB764" s="1774"/>
      <c r="AC764" s="1774"/>
      <c r="AD764" s="1856"/>
      <c r="AE764" s="1857"/>
      <c r="AF764" s="1858"/>
      <c r="AG764" s="1858"/>
      <c r="AH764" s="1858"/>
      <c r="AI764" s="1859"/>
      <c r="AJ764" s="1859"/>
      <c r="AK764" s="1859"/>
      <c r="AL764" s="1859"/>
      <c r="AM764" s="1858"/>
      <c r="AN764" s="1858"/>
      <c r="AO764" s="1858"/>
      <c r="AP764" s="1858"/>
      <c r="AQ764" s="1859"/>
      <c r="AR764" s="1859"/>
      <c r="AS764" s="1859"/>
      <c r="AT764" s="1859"/>
    </row>
    <row r="765" spans="1:46" s="1775" customFormat="1" ht="12" customHeight="1" x14ac:dyDescent="0.2">
      <c r="A765" s="1770" t="s">
        <v>459</v>
      </c>
      <c r="B765" s="1770" t="s">
        <v>1708</v>
      </c>
      <c r="C765" s="541" t="s">
        <v>1709</v>
      </c>
      <c r="D765" s="1770" t="s">
        <v>3528</v>
      </c>
      <c r="E765" s="1952">
        <v>8000</v>
      </c>
      <c r="F765" s="1771" t="s">
        <v>3529</v>
      </c>
      <c r="G765" s="1770" t="s">
        <v>3530</v>
      </c>
      <c r="H765" s="1770"/>
      <c r="I765" s="1770"/>
      <c r="J765" s="1771"/>
      <c r="K765" s="1771">
        <v>7</v>
      </c>
      <c r="L765" s="1772">
        <v>12</v>
      </c>
      <c r="M765" s="1773">
        <f t="shared" si="22"/>
        <v>96000</v>
      </c>
      <c r="N765" s="1771">
        <v>2</v>
      </c>
      <c r="O765" s="1772">
        <v>6</v>
      </c>
      <c r="P765" s="1773">
        <f t="shared" si="23"/>
        <v>48000</v>
      </c>
      <c r="Q765" s="1774"/>
      <c r="R765" s="1774"/>
      <c r="S765" s="1774"/>
      <c r="T765" s="1774"/>
      <c r="U765" s="1774"/>
      <c r="V765" s="1774"/>
      <c r="W765" s="1774"/>
      <c r="X765" s="1774"/>
      <c r="Y765" s="1774"/>
      <c r="Z765" s="1774"/>
      <c r="AA765" s="1774"/>
      <c r="AB765" s="1774"/>
      <c r="AC765" s="1774"/>
      <c r="AD765" s="1856"/>
      <c r="AE765" s="1857"/>
      <c r="AF765" s="1858"/>
      <c r="AG765" s="1858"/>
      <c r="AH765" s="1858"/>
      <c r="AI765" s="1859"/>
      <c r="AJ765" s="1859"/>
      <c r="AK765" s="1859"/>
      <c r="AL765" s="1859"/>
      <c r="AM765" s="1858"/>
      <c r="AN765" s="1858"/>
      <c r="AO765" s="1858"/>
      <c r="AP765" s="1858"/>
      <c r="AQ765" s="1859"/>
      <c r="AR765" s="1859"/>
      <c r="AS765" s="1859"/>
      <c r="AT765" s="1859"/>
    </row>
    <row r="766" spans="1:46" s="1775" customFormat="1" ht="12" customHeight="1" x14ac:dyDescent="0.2">
      <c r="A766" s="1770" t="s">
        <v>459</v>
      </c>
      <c r="B766" s="1770" t="s">
        <v>1708</v>
      </c>
      <c r="C766" s="541" t="s">
        <v>1709</v>
      </c>
      <c r="D766" s="1770" t="s">
        <v>3531</v>
      </c>
      <c r="E766" s="1952">
        <v>11000</v>
      </c>
      <c r="F766" s="1771" t="s">
        <v>3532</v>
      </c>
      <c r="G766" s="1770" t="s">
        <v>3533</v>
      </c>
      <c r="H766" s="1770"/>
      <c r="I766" s="1770"/>
      <c r="J766" s="1771"/>
      <c r="K766" s="1771">
        <v>1</v>
      </c>
      <c r="L766" s="1772">
        <v>1</v>
      </c>
      <c r="M766" s="1773">
        <f t="shared" si="22"/>
        <v>11000</v>
      </c>
      <c r="N766" s="1771">
        <v>0</v>
      </c>
      <c r="O766" s="1772">
        <v>0</v>
      </c>
      <c r="P766" s="1773">
        <f t="shared" si="23"/>
        <v>0</v>
      </c>
      <c r="Q766" s="1774"/>
      <c r="R766" s="1774"/>
      <c r="S766" s="1774"/>
      <c r="T766" s="1774"/>
      <c r="U766" s="1774"/>
      <c r="V766" s="1774"/>
      <c r="W766" s="1774"/>
      <c r="X766" s="1774"/>
      <c r="Y766" s="1774"/>
      <c r="Z766" s="1774"/>
      <c r="AA766" s="1774"/>
      <c r="AB766" s="1774"/>
      <c r="AC766" s="1774"/>
      <c r="AD766" s="1856"/>
      <c r="AE766" s="1857"/>
      <c r="AF766" s="1858"/>
      <c r="AG766" s="1858"/>
      <c r="AH766" s="1858"/>
      <c r="AI766" s="1859"/>
      <c r="AJ766" s="1859"/>
      <c r="AK766" s="1859"/>
      <c r="AL766" s="1859"/>
      <c r="AM766" s="1858"/>
      <c r="AN766" s="1858"/>
      <c r="AO766" s="1858"/>
      <c r="AP766" s="1858"/>
      <c r="AQ766" s="1859"/>
      <c r="AR766" s="1859"/>
      <c r="AS766" s="1859"/>
      <c r="AT766" s="1859"/>
    </row>
    <row r="767" spans="1:46" s="1775" customFormat="1" ht="12" customHeight="1" x14ac:dyDescent="0.2">
      <c r="A767" s="1770" t="s">
        <v>459</v>
      </c>
      <c r="B767" s="1770" t="s">
        <v>1708</v>
      </c>
      <c r="C767" s="541" t="s">
        <v>1709</v>
      </c>
      <c r="D767" s="1770" t="s">
        <v>1801</v>
      </c>
      <c r="E767" s="1952">
        <v>7000</v>
      </c>
      <c r="F767" s="1771" t="s">
        <v>3534</v>
      </c>
      <c r="G767" s="1770" t="s">
        <v>3535</v>
      </c>
      <c r="H767" s="1770"/>
      <c r="I767" s="1770"/>
      <c r="J767" s="1771"/>
      <c r="K767" s="1771">
        <v>5</v>
      </c>
      <c r="L767" s="1772">
        <v>12</v>
      </c>
      <c r="M767" s="1773">
        <f t="shared" si="22"/>
        <v>84000</v>
      </c>
      <c r="N767" s="1771">
        <v>2</v>
      </c>
      <c r="O767" s="1772">
        <v>6</v>
      </c>
      <c r="P767" s="1773">
        <f t="shared" si="23"/>
        <v>42000</v>
      </c>
      <c r="Q767" s="1774"/>
      <c r="R767" s="1774"/>
      <c r="S767" s="1774"/>
      <c r="T767" s="1774"/>
      <c r="U767" s="1774"/>
      <c r="V767" s="1774"/>
      <c r="W767" s="1774"/>
      <c r="X767" s="1774"/>
      <c r="Y767" s="1774"/>
      <c r="Z767" s="1774"/>
      <c r="AA767" s="1774"/>
      <c r="AB767" s="1774"/>
      <c r="AC767" s="1774"/>
      <c r="AD767" s="1856"/>
      <c r="AE767" s="1857"/>
      <c r="AF767" s="1858"/>
      <c r="AG767" s="1858"/>
      <c r="AH767" s="1858"/>
      <c r="AI767" s="1859"/>
      <c r="AJ767" s="1859"/>
      <c r="AK767" s="1859"/>
      <c r="AL767" s="1859"/>
      <c r="AM767" s="1858"/>
      <c r="AN767" s="1858"/>
      <c r="AO767" s="1858"/>
      <c r="AP767" s="1858"/>
      <c r="AQ767" s="1859"/>
      <c r="AR767" s="1859"/>
      <c r="AS767" s="1859"/>
      <c r="AT767" s="1859"/>
    </row>
    <row r="768" spans="1:46" s="1775" customFormat="1" ht="12" customHeight="1" x14ac:dyDescent="0.2">
      <c r="A768" s="1770" t="s">
        <v>459</v>
      </c>
      <c r="B768" s="1770" t="s">
        <v>1708</v>
      </c>
      <c r="C768" s="541" t="s">
        <v>1709</v>
      </c>
      <c r="D768" s="1770" t="s">
        <v>1908</v>
      </c>
      <c r="E768" s="1952">
        <v>5000</v>
      </c>
      <c r="F768" s="1771" t="s">
        <v>3536</v>
      </c>
      <c r="G768" s="1770" t="s">
        <v>3537</v>
      </c>
      <c r="H768" s="1770" t="s">
        <v>1713</v>
      </c>
      <c r="I768" s="1770" t="s">
        <v>1723</v>
      </c>
      <c r="J768" s="1771" t="s">
        <v>1715</v>
      </c>
      <c r="K768" s="1771">
        <v>0</v>
      </c>
      <c r="L768" s="1772">
        <v>0</v>
      </c>
      <c r="M768" s="1773">
        <f t="shared" si="22"/>
        <v>0</v>
      </c>
      <c r="N768" s="1771">
        <v>2</v>
      </c>
      <c r="O768" s="1772">
        <v>6</v>
      </c>
      <c r="P768" s="1773">
        <f t="shared" si="23"/>
        <v>30000</v>
      </c>
      <c r="Q768" s="1774"/>
      <c r="R768" s="1774"/>
      <c r="S768" s="1774"/>
      <c r="T768" s="1774"/>
      <c r="U768" s="1774"/>
      <c r="V768" s="1774"/>
      <c r="W768" s="1774"/>
      <c r="X768" s="1774"/>
      <c r="Y768" s="1774"/>
      <c r="Z768" s="1774"/>
      <c r="AA768" s="1774"/>
      <c r="AB768" s="1774"/>
      <c r="AC768" s="1774"/>
      <c r="AD768" s="1856"/>
      <c r="AE768" s="1857"/>
      <c r="AF768" s="1858"/>
      <c r="AG768" s="1858"/>
      <c r="AH768" s="1858"/>
      <c r="AI768" s="1859"/>
      <c r="AJ768" s="1859"/>
      <c r="AK768" s="1859"/>
      <c r="AL768" s="1859"/>
      <c r="AM768" s="1858"/>
      <c r="AN768" s="1858"/>
      <c r="AO768" s="1858"/>
      <c r="AP768" s="1858"/>
      <c r="AQ768" s="1859"/>
      <c r="AR768" s="1859"/>
      <c r="AS768" s="1859"/>
      <c r="AT768" s="1859"/>
    </row>
    <row r="769" spans="1:46" s="1775" customFormat="1" ht="12" customHeight="1" x14ac:dyDescent="0.2">
      <c r="A769" s="1770" t="s">
        <v>459</v>
      </c>
      <c r="B769" s="1770" t="s">
        <v>1708</v>
      </c>
      <c r="C769" s="541" t="s">
        <v>1709</v>
      </c>
      <c r="D769" s="1770" t="s">
        <v>2970</v>
      </c>
      <c r="E769" s="1952">
        <v>2500</v>
      </c>
      <c r="F769" s="1771" t="s">
        <v>3536</v>
      </c>
      <c r="G769" s="1770" t="s">
        <v>3537</v>
      </c>
      <c r="H769" s="1770" t="s">
        <v>1713</v>
      </c>
      <c r="I769" s="1770" t="s">
        <v>1723</v>
      </c>
      <c r="J769" s="1771" t="s">
        <v>1715</v>
      </c>
      <c r="K769" s="1771">
        <v>2</v>
      </c>
      <c r="L769" s="1772">
        <v>12</v>
      </c>
      <c r="M769" s="1773">
        <f t="shared" si="22"/>
        <v>30000</v>
      </c>
      <c r="N769" s="1771">
        <v>1</v>
      </c>
      <c r="O769" s="1772">
        <v>0</v>
      </c>
      <c r="P769" s="1773">
        <f t="shared" si="23"/>
        <v>0</v>
      </c>
      <c r="Q769" s="1774"/>
      <c r="R769" s="1774"/>
      <c r="S769" s="1774"/>
      <c r="T769" s="1774"/>
      <c r="U769" s="1774"/>
      <c r="V769" s="1774"/>
      <c r="W769" s="1774"/>
      <c r="X769" s="1774"/>
      <c r="Y769" s="1774"/>
      <c r="Z769" s="1774"/>
      <c r="AA769" s="1774"/>
      <c r="AB769" s="1774"/>
      <c r="AC769" s="1774"/>
      <c r="AD769" s="1856"/>
      <c r="AE769" s="1857"/>
      <c r="AF769" s="1858"/>
      <c r="AG769" s="1858"/>
      <c r="AH769" s="1858"/>
      <c r="AI769" s="1859"/>
      <c r="AJ769" s="1859"/>
      <c r="AK769" s="1859"/>
      <c r="AL769" s="1859"/>
      <c r="AM769" s="1858"/>
      <c r="AN769" s="1858"/>
      <c r="AO769" s="1858"/>
      <c r="AP769" s="1858"/>
      <c r="AQ769" s="1859"/>
      <c r="AR769" s="1859"/>
      <c r="AS769" s="1859"/>
      <c r="AT769" s="1859"/>
    </row>
    <row r="770" spans="1:46" s="1775" customFormat="1" ht="12" customHeight="1" x14ac:dyDescent="0.2">
      <c r="A770" s="1770" t="s">
        <v>459</v>
      </c>
      <c r="B770" s="1770" t="s">
        <v>1708</v>
      </c>
      <c r="C770" s="541" t="s">
        <v>1709</v>
      </c>
      <c r="D770" s="1770" t="s">
        <v>3538</v>
      </c>
      <c r="E770" s="1952">
        <v>3000</v>
      </c>
      <c r="F770" s="1771" t="s">
        <v>3539</v>
      </c>
      <c r="G770" s="1770" t="s">
        <v>3540</v>
      </c>
      <c r="H770" s="1770" t="s">
        <v>2183</v>
      </c>
      <c r="I770" s="1770" t="s">
        <v>1911</v>
      </c>
      <c r="J770" s="1771" t="s">
        <v>1715</v>
      </c>
      <c r="K770" s="1771">
        <v>1</v>
      </c>
      <c r="L770" s="1772">
        <v>3</v>
      </c>
      <c r="M770" s="1773">
        <f t="shared" si="22"/>
        <v>9000</v>
      </c>
      <c r="N770" s="1771">
        <v>2</v>
      </c>
      <c r="O770" s="1772">
        <v>6</v>
      </c>
      <c r="P770" s="1773">
        <f t="shared" si="23"/>
        <v>18000</v>
      </c>
      <c r="Q770" s="1774"/>
      <c r="R770" s="1774"/>
      <c r="S770" s="1774"/>
      <c r="T770" s="1774"/>
      <c r="U770" s="1774"/>
      <c r="V770" s="1774"/>
      <c r="W770" s="1774"/>
      <c r="X770" s="1774"/>
      <c r="Y770" s="1774"/>
      <c r="Z770" s="1774"/>
      <c r="AA770" s="1774"/>
      <c r="AB770" s="1774"/>
      <c r="AC770" s="1774"/>
      <c r="AD770" s="1856"/>
      <c r="AE770" s="1857"/>
      <c r="AF770" s="1858"/>
      <c r="AG770" s="1858"/>
      <c r="AH770" s="1858"/>
      <c r="AI770" s="1859"/>
      <c r="AJ770" s="1859"/>
      <c r="AK770" s="1859"/>
      <c r="AL770" s="1859"/>
      <c r="AM770" s="1858"/>
      <c r="AN770" s="1858"/>
      <c r="AO770" s="1858"/>
      <c r="AP770" s="1858"/>
      <c r="AQ770" s="1859"/>
      <c r="AR770" s="1859"/>
      <c r="AS770" s="1859"/>
      <c r="AT770" s="1859"/>
    </row>
    <row r="771" spans="1:46" s="1775" customFormat="1" ht="12" customHeight="1" x14ac:dyDescent="0.2">
      <c r="A771" s="1770" t="s">
        <v>459</v>
      </c>
      <c r="B771" s="1770" t="s">
        <v>1708</v>
      </c>
      <c r="C771" s="541" t="s">
        <v>1709</v>
      </c>
      <c r="D771" s="1770" t="s">
        <v>2252</v>
      </c>
      <c r="E771" s="1952">
        <v>2500</v>
      </c>
      <c r="F771" s="1771" t="s">
        <v>3539</v>
      </c>
      <c r="G771" s="1770" t="s">
        <v>3540</v>
      </c>
      <c r="H771" s="1770" t="s">
        <v>2183</v>
      </c>
      <c r="I771" s="1770" t="s">
        <v>1911</v>
      </c>
      <c r="J771" s="1771" t="s">
        <v>1715</v>
      </c>
      <c r="K771" s="1771">
        <v>4</v>
      </c>
      <c r="L771" s="1772">
        <v>10</v>
      </c>
      <c r="M771" s="1773">
        <f t="shared" si="22"/>
        <v>25000</v>
      </c>
      <c r="N771" s="1771">
        <v>0</v>
      </c>
      <c r="O771" s="1772">
        <v>0</v>
      </c>
      <c r="P771" s="1773">
        <f t="shared" si="23"/>
        <v>0</v>
      </c>
      <c r="Q771" s="1774"/>
      <c r="R771" s="1774"/>
      <c r="S771" s="1774"/>
      <c r="T771" s="1774"/>
      <c r="U771" s="1774"/>
      <c r="V771" s="1774"/>
      <c r="W771" s="1774"/>
      <c r="X771" s="1774"/>
      <c r="Y771" s="1774"/>
      <c r="Z771" s="1774"/>
      <c r="AA771" s="1774"/>
      <c r="AB771" s="1774"/>
      <c r="AC771" s="1774"/>
      <c r="AD771" s="1856"/>
      <c r="AE771" s="1857"/>
      <c r="AF771" s="1858"/>
      <c r="AG771" s="1858"/>
      <c r="AH771" s="1858"/>
      <c r="AI771" s="1859"/>
      <c r="AJ771" s="1859"/>
      <c r="AK771" s="1859"/>
      <c r="AL771" s="1859"/>
      <c r="AM771" s="1858"/>
      <c r="AN771" s="1858"/>
      <c r="AO771" s="1858"/>
      <c r="AP771" s="1858"/>
      <c r="AQ771" s="1859"/>
      <c r="AR771" s="1859"/>
      <c r="AS771" s="1859"/>
      <c r="AT771" s="1859"/>
    </row>
    <row r="772" spans="1:46" s="1775" customFormat="1" ht="12" customHeight="1" x14ac:dyDescent="0.2">
      <c r="A772" s="1770" t="s">
        <v>459</v>
      </c>
      <c r="B772" s="1770" t="s">
        <v>1708</v>
      </c>
      <c r="C772" s="541" t="s">
        <v>1709</v>
      </c>
      <c r="D772" s="1770" t="s">
        <v>1774</v>
      </c>
      <c r="E772" s="1952">
        <v>15000</v>
      </c>
      <c r="F772" s="1771" t="s">
        <v>3541</v>
      </c>
      <c r="G772" s="1770" t="s">
        <v>3542</v>
      </c>
      <c r="H772" s="1770"/>
      <c r="I772" s="1770"/>
      <c r="J772" s="1771"/>
      <c r="K772" s="1771">
        <v>0</v>
      </c>
      <c r="L772" s="1772">
        <v>12</v>
      </c>
      <c r="M772" s="1773">
        <f t="shared" si="22"/>
        <v>180000</v>
      </c>
      <c r="N772" s="1771">
        <v>0</v>
      </c>
      <c r="O772" s="1772">
        <v>6</v>
      </c>
      <c r="P772" s="1773">
        <f t="shared" si="23"/>
        <v>90000</v>
      </c>
      <c r="Q772" s="1774"/>
      <c r="R772" s="1774"/>
      <c r="S772" s="1774"/>
      <c r="T772" s="1774"/>
      <c r="U772" s="1774"/>
      <c r="V772" s="1774"/>
      <c r="W772" s="1774"/>
      <c r="X772" s="1774"/>
      <c r="Y772" s="1774"/>
      <c r="Z772" s="1774"/>
      <c r="AA772" s="1774"/>
      <c r="AB772" s="1774"/>
      <c r="AC772" s="1774"/>
      <c r="AD772" s="1856"/>
      <c r="AE772" s="1857"/>
      <c r="AF772" s="1858"/>
      <c r="AG772" s="1858"/>
      <c r="AH772" s="1858"/>
      <c r="AI772" s="1859"/>
      <c r="AJ772" s="1859"/>
      <c r="AK772" s="1859"/>
      <c r="AL772" s="1859"/>
      <c r="AM772" s="1858"/>
      <c r="AN772" s="1858"/>
      <c r="AO772" s="1858"/>
      <c r="AP772" s="1858"/>
      <c r="AQ772" s="1859"/>
      <c r="AR772" s="1859"/>
      <c r="AS772" s="1859"/>
      <c r="AT772" s="1859"/>
    </row>
    <row r="773" spans="1:46" s="1775" customFormat="1" ht="12" customHeight="1" x14ac:dyDescent="0.2">
      <c r="A773" s="1770" t="s">
        <v>459</v>
      </c>
      <c r="B773" s="1770" t="s">
        <v>1708</v>
      </c>
      <c r="C773" s="541" t="s">
        <v>1709</v>
      </c>
      <c r="D773" s="1770" t="s">
        <v>1855</v>
      </c>
      <c r="E773" s="1952">
        <v>7238</v>
      </c>
      <c r="F773" s="1771" t="s">
        <v>3543</v>
      </c>
      <c r="G773" s="1770" t="s">
        <v>3544</v>
      </c>
      <c r="H773" s="1770" t="s">
        <v>1713</v>
      </c>
      <c r="I773" s="1770" t="s">
        <v>1723</v>
      </c>
      <c r="J773" s="1771" t="s">
        <v>1715</v>
      </c>
      <c r="K773" s="1771">
        <v>0</v>
      </c>
      <c r="L773" s="1772">
        <v>12</v>
      </c>
      <c r="M773" s="1773">
        <f t="shared" si="22"/>
        <v>86856</v>
      </c>
      <c r="N773" s="1771">
        <v>0</v>
      </c>
      <c r="O773" s="1772">
        <v>6</v>
      </c>
      <c r="P773" s="1773">
        <f t="shared" si="23"/>
        <v>43428</v>
      </c>
      <c r="Q773" s="1774"/>
      <c r="R773" s="1774"/>
      <c r="S773" s="1774"/>
      <c r="T773" s="1774"/>
      <c r="U773" s="1774"/>
      <c r="V773" s="1774"/>
      <c r="W773" s="1774"/>
      <c r="X773" s="1774"/>
      <c r="Y773" s="1774"/>
      <c r="Z773" s="1774"/>
      <c r="AA773" s="1774"/>
      <c r="AB773" s="1774"/>
      <c r="AC773" s="1774"/>
      <c r="AD773" s="1856"/>
      <c r="AE773" s="1857"/>
      <c r="AF773" s="1858"/>
      <c r="AG773" s="1858"/>
      <c r="AH773" s="1858"/>
      <c r="AI773" s="1859"/>
      <c r="AJ773" s="1859"/>
      <c r="AK773" s="1859"/>
      <c r="AL773" s="1859"/>
      <c r="AM773" s="1858"/>
      <c r="AN773" s="1858"/>
      <c r="AO773" s="1858"/>
      <c r="AP773" s="1858"/>
      <c r="AQ773" s="1859"/>
      <c r="AR773" s="1859"/>
      <c r="AS773" s="1859"/>
      <c r="AT773" s="1859"/>
    </row>
    <row r="774" spans="1:46" s="1775" customFormat="1" ht="12" customHeight="1" x14ac:dyDescent="0.2">
      <c r="A774" s="1770" t="s">
        <v>459</v>
      </c>
      <c r="B774" s="1770" t="s">
        <v>1708</v>
      </c>
      <c r="C774" s="541" t="s">
        <v>1709</v>
      </c>
      <c r="D774" s="1770" t="s">
        <v>1934</v>
      </c>
      <c r="E774" s="1952">
        <v>3500</v>
      </c>
      <c r="F774" s="1771" t="s">
        <v>3545</v>
      </c>
      <c r="G774" s="1770" t="s">
        <v>3546</v>
      </c>
      <c r="H774" s="1770"/>
      <c r="I774" s="1770"/>
      <c r="J774" s="1771"/>
      <c r="K774" s="1771">
        <v>2</v>
      </c>
      <c r="L774" s="1772">
        <v>7</v>
      </c>
      <c r="M774" s="1773">
        <f t="shared" ref="M774:M837" si="24">E774*L774</f>
        <v>24500</v>
      </c>
      <c r="N774" s="1771">
        <v>3</v>
      </c>
      <c r="O774" s="1772">
        <v>6</v>
      </c>
      <c r="P774" s="1773">
        <f t="shared" ref="P774:P837" si="25">E774*O774</f>
        <v>21000</v>
      </c>
      <c r="Q774" s="1774"/>
      <c r="R774" s="1774"/>
      <c r="S774" s="1774"/>
      <c r="T774" s="1774"/>
      <c r="U774" s="1774"/>
      <c r="V774" s="1774"/>
      <c r="W774" s="1774"/>
      <c r="X774" s="1774"/>
      <c r="Y774" s="1774"/>
      <c r="Z774" s="1774"/>
      <c r="AA774" s="1774"/>
      <c r="AB774" s="1774"/>
      <c r="AC774" s="1774"/>
      <c r="AD774" s="1856"/>
      <c r="AE774" s="1857"/>
      <c r="AF774" s="1858"/>
      <c r="AG774" s="1858"/>
      <c r="AH774" s="1858"/>
      <c r="AI774" s="1859"/>
      <c r="AJ774" s="1859"/>
      <c r="AK774" s="1859"/>
      <c r="AL774" s="1859"/>
      <c r="AM774" s="1858"/>
      <c r="AN774" s="1858"/>
      <c r="AO774" s="1858"/>
      <c r="AP774" s="1858"/>
      <c r="AQ774" s="1859"/>
      <c r="AR774" s="1859"/>
      <c r="AS774" s="1859"/>
      <c r="AT774" s="1859"/>
    </row>
    <row r="775" spans="1:46" s="1775" customFormat="1" ht="12" customHeight="1" x14ac:dyDescent="0.2">
      <c r="A775" s="1770" t="s">
        <v>459</v>
      </c>
      <c r="B775" s="1770" t="s">
        <v>1708</v>
      </c>
      <c r="C775" s="541" t="s">
        <v>1709</v>
      </c>
      <c r="D775" s="1770" t="s">
        <v>2126</v>
      </c>
      <c r="E775" s="1952">
        <v>2000</v>
      </c>
      <c r="F775" s="1771" t="s">
        <v>3547</v>
      </c>
      <c r="G775" s="1770" t="s">
        <v>3548</v>
      </c>
      <c r="H775" s="1770"/>
      <c r="I775" s="1770"/>
      <c r="J775" s="1771"/>
      <c r="K775" s="1771">
        <v>3</v>
      </c>
      <c r="L775" s="1772">
        <v>8</v>
      </c>
      <c r="M775" s="1773">
        <f t="shared" si="24"/>
        <v>16000</v>
      </c>
      <c r="N775" s="1771">
        <v>5</v>
      </c>
      <c r="O775" s="1772">
        <v>6</v>
      </c>
      <c r="P775" s="1773">
        <f t="shared" si="25"/>
        <v>12000</v>
      </c>
      <c r="Q775" s="1774"/>
      <c r="R775" s="1774"/>
      <c r="S775" s="1774"/>
      <c r="T775" s="1774"/>
      <c r="U775" s="1774"/>
      <c r="V775" s="1774"/>
      <c r="W775" s="1774"/>
      <c r="X775" s="1774"/>
      <c r="Y775" s="1774"/>
      <c r="Z775" s="1774"/>
      <c r="AA775" s="1774"/>
      <c r="AB775" s="1774"/>
      <c r="AC775" s="1774"/>
      <c r="AD775" s="1856"/>
      <c r="AE775" s="1857"/>
      <c r="AF775" s="1858"/>
      <c r="AG775" s="1858"/>
      <c r="AH775" s="1858"/>
      <c r="AI775" s="1859"/>
      <c r="AJ775" s="1859"/>
      <c r="AK775" s="1859"/>
      <c r="AL775" s="1859"/>
      <c r="AM775" s="1858"/>
      <c r="AN775" s="1858"/>
      <c r="AO775" s="1858"/>
      <c r="AP775" s="1858"/>
      <c r="AQ775" s="1859"/>
      <c r="AR775" s="1859"/>
      <c r="AS775" s="1859"/>
      <c r="AT775" s="1859"/>
    </row>
    <row r="776" spans="1:46" s="1775" customFormat="1" ht="12" customHeight="1" x14ac:dyDescent="0.2">
      <c r="A776" s="1770" t="s">
        <v>459</v>
      </c>
      <c r="B776" s="1770" t="s">
        <v>1708</v>
      </c>
      <c r="C776" s="541" t="s">
        <v>1709</v>
      </c>
      <c r="D776" s="1770" t="s">
        <v>1852</v>
      </c>
      <c r="E776" s="1952">
        <v>7000</v>
      </c>
      <c r="F776" s="1771" t="s">
        <v>3549</v>
      </c>
      <c r="G776" s="1770" t="s">
        <v>3550</v>
      </c>
      <c r="H776" s="1770" t="s">
        <v>1713</v>
      </c>
      <c r="I776" s="1770" t="s">
        <v>1714</v>
      </c>
      <c r="J776" s="1771" t="s">
        <v>1715</v>
      </c>
      <c r="K776" s="1771">
        <v>6</v>
      </c>
      <c r="L776" s="1772">
        <v>12</v>
      </c>
      <c r="M776" s="1773">
        <f t="shared" si="24"/>
        <v>84000</v>
      </c>
      <c r="N776" s="1771">
        <v>3</v>
      </c>
      <c r="O776" s="1772">
        <v>6</v>
      </c>
      <c r="P776" s="1773">
        <f t="shared" si="25"/>
        <v>42000</v>
      </c>
      <c r="Q776" s="1774"/>
      <c r="R776" s="1774"/>
      <c r="S776" s="1774"/>
      <c r="T776" s="1774"/>
      <c r="U776" s="1774"/>
      <c r="V776" s="1774"/>
      <c r="W776" s="1774"/>
      <c r="X776" s="1774"/>
      <c r="Y776" s="1774"/>
      <c r="Z776" s="1774"/>
      <c r="AA776" s="1774"/>
      <c r="AB776" s="1774"/>
      <c r="AC776" s="1774"/>
      <c r="AD776" s="1856"/>
      <c r="AE776" s="1857"/>
      <c r="AF776" s="1858"/>
      <c r="AG776" s="1858"/>
      <c r="AH776" s="1858"/>
      <c r="AI776" s="1859"/>
      <c r="AJ776" s="1859"/>
      <c r="AK776" s="1859"/>
      <c r="AL776" s="1859"/>
      <c r="AM776" s="1858"/>
      <c r="AN776" s="1858"/>
      <c r="AO776" s="1858"/>
      <c r="AP776" s="1858"/>
      <c r="AQ776" s="1859"/>
      <c r="AR776" s="1859"/>
      <c r="AS776" s="1859"/>
      <c r="AT776" s="1859"/>
    </row>
    <row r="777" spans="1:46" s="1775" customFormat="1" ht="12" customHeight="1" x14ac:dyDescent="0.2">
      <c r="A777" s="1770" t="s">
        <v>459</v>
      </c>
      <c r="B777" s="1770" t="s">
        <v>1708</v>
      </c>
      <c r="C777" s="541" t="s">
        <v>1709</v>
      </c>
      <c r="D777" s="1770" t="s">
        <v>3551</v>
      </c>
      <c r="E777" s="1952">
        <v>12500</v>
      </c>
      <c r="F777" s="1771" t="s">
        <v>3552</v>
      </c>
      <c r="G777" s="1770" t="s">
        <v>3553</v>
      </c>
      <c r="H777" s="1770" t="s">
        <v>1713</v>
      </c>
      <c r="I777" s="1770" t="s">
        <v>1714</v>
      </c>
      <c r="J777" s="1771" t="s">
        <v>1715</v>
      </c>
      <c r="K777" s="1771">
        <v>0</v>
      </c>
      <c r="L777" s="1772">
        <v>12</v>
      </c>
      <c r="M777" s="1773">
        <f t="shared" si="24"/>
        <v>150000</v>
      </c>
      <c r="N777" s="1771">
        <v>0</v>
      </c>
      <c r="O777" s="1772">
        <v>6</v>
      </c>
      <c r="P777" s="1773">
        <f t="shared" si="25"/>
        <v>75000</v>
      </c>
      <c r="Q777" s="1774"/>
      <c r="R777" s="1774"/>
      <c r="S777" s="1774"/>
      <c r="T777" s="1774"/>
      <c r="U777" s="1774"/>
      <c r="V777" s="1774"/>
      <c r="W777" s="1774"/>
      <c r="X777" s="1774"/>
      <c r="Y777" s="1774"/>
      <c r="Z777" s="1774"/>
      <c r="AA777" s="1774"/>
      <c r="AB777" s="1774"/>
      <c r="AC777" s="1774"/>
      <c r="AD777" s="1856"/>
      <c r="AE777" s="1857"/>
      <c r="AF777" s="1858"/>
      <c r="AG777" s="1858"/>
      <c r="AH777" s="1858"/>
      <c r="AI777" s="1859"/>
      <c r="AJ777" s="1859"/>
      <c r="AK777" s="1859"/>
      <c r="AL777" s="1859"/>
      <c r="AM777" s="1858"/>
      <c r="AN777" s="1858"/>
      <c r="AO777" s="1858"/>
      <c r="AP777" s="1858"/>
      <c r="AQ777" s="1859"/>
      <c r="AR777" s="1859"/>
      <c r="AS777" s="1859"/>
      <c r="AT777" s="1859"/>
    </row>
    <row r="778" spans="1:46" s="1775" customFormat="1" ht="12" customHeight="1" x14ac:dyDescent="0.2">
      <c r="A778" s="1770" t="s">
        <v>459</v>
      </c>
      <c r="B778" s="1770" t="s">
        <v>1708</v>
      </c>
      <c r="C778" s="541" t="s">
        <v>1709</v>
      </c>
      <c r="D778" s="1770" t="s">
        <v>3554</v>
      </c>
      <c r="E778" s="1952">
        <v>12000</v>
      </c>
      <c r="F778" s="1771" t="s">
        <v>3555</v>
      </c>
      <c r="G778" s="1770" t="s">
        <v>3556</v>
      </c>
      <c r="H778" s="1770"/>
      <c r="I778" s="1770"/>
      <c r="J778" s="1771"/>
      <c r="K778" s="1771">
        <v>2</v>
      </c>
      <c r="L778" s="1772">
        <v>5</v>
      </c>
      <c r="M778" s="1773">
        <f t="shared" si="24"/>
        <v>60000</v>
      </c>
      <c r="N778" s="1771">
        <v>4</v>
      </c>
      <c r="O778" s="1772">
        <v>6</v>
      </c>
      <c r="P778" s="1773">
        <f t="shared" si="25"/>
        <v>72000</v>
      </c>
      <c r="Q778" s="1774"/>
      <c r="R778" s="1774"/>
      <c r="S778" s="1774"/>
      <c r="T778" s="1774"/>
      <c r="U778" s="1774"/>
      <c r="V778" s="1774"/>
      <c r="W778" s="1774"/>
      <c r="X778" s="1774"/>
      <c r="Y778" s="1774"/>
      <c r="Z778" s="1774"/>
      <c r="AA778" s="1774"/>
      <c r="AB778" s="1774"/>
      <c r="AC778" s="1774"/>
      <c r="AD778" s="1856"/>
      <c r="AE778" s="1857"/>
      <c r="AF778" s="1858"/>
      <c r="AG778" s="1858"/>
      <c r="AH778" s="1858"/>
      <c r="AI778" s="1859"/>
      <c r="AJ778" s="1859"/>
      <c r="AK778" s="1859"/>
      <c r="AL778" s="1859"/>
      <c r="AM778" s="1858"/>
      <c r="AN778" s="1858"/>
      <c r="AO778" s="1858"/>
      <c r="AP778" s="1858"/>
      <c r="AQ778" s="1859"/>
      <c r="AR778" s="1859"/>
      <c r="AS778" s="1859"/>
      <c r="AT778" s="1859"/>
    </row>
    <row r="779" spans="1:46" s="1775" customFormat="1" ht="12" customHeight="1" x14ac:dyDescent="0.2">
      <c r="A779" s="1770" t="s">
        <v>459</v>
      </c>
      <c r="B779" s="1770" t="s">
        <v>1708</v>
      </c>
      <c r="C779" s="541" t="s">
        <v>1709</v>
      </c>
      <c r="D779" s="1770" t="s">
        <v>3554</v>
      </c>
      <c r="E779" s="1952">
        <v>11000</v>
      </c>
      <c r="F779" s="1771" t="s">
        <v>3555</v>
      </c>
      <c r="G779" s="1770" t="s">
        <v>3556</v>
      </c>
      <c r="H779" s="1770"/>
      <c r="I779" s="1770"/>
      <c r="J779" s="1771"/>
      <c r="K779" s="1771">
        <v>2</v>
      </c>
      <c r="L779" s="1772">
        <v>8</v>
      </c>
      <c r="M779" s="1773">
        <f t="shared" si="24"/>
        <v>88000</v>
      </c>
      <c r="N779" s="1771">
        <v>0</v>
      </c>
      <c r="O779" s="1772">
        <v>0</v>
      </c>
      <c r="P779" s="1773">
        <f t="shared" si="25"/>
        <v>0</v>
      </c>
      <c r="Q779" s="1774"/>
      <c r="R779" s="1774"/>
      <c r="S779" s="1774"/>
      <c r="T779" s="1774"/>
      <c r="U779" s="1774"/>
      <c r="V779" s="1774"/>
      <c r="W779" s="1774"/>
      <c r="X779" s="1774"/>
      <c r="Y779" s="1774"/>
      <c r="Z779" s="1774"/>
      <c r="AA779" s="1774"/>
      <c r="AB779" s="1774"/>
      <c r="AC779" s="1774"/>
      <c r="AD779" s="1856"/>
      <c r="AE779" s="1857"/>
      <c r="AF779" s="1858"/>
      <c r="AG779" s="1858"/>
      <c r="AH779" s="1858"/>
      <c r="AI779" s="1859"/>
      <c r="AJ779" s="1859"/>
      <c r="AK779" s="1859"/>
      <c r="AL779" s="1859"/>
      <c r="AM779" s="1858"/>
      <c r="AN779" s="1858"/>
      <c r="AO779" s="1858"/>
      <c r="AP779" s="1858"/>
      <c r="AQ779" s="1859"/>
      <c r="AR779" s="1859"/>
      <c r="AS779" s="1859"/>
      <c r="AT779" s="1859"/>
    </row>
    <row r="780" spans="1:46" s="1775" customFormat="1" ht="12" customHeight="1" x14ac:dyDescent="0.2">
      <c r="A780" s="1770" t="s">
        <v>459</v>
      </c>
      <c r="B780" s="1770" t="s">
        <v>1708</v>
      </c>
      <c r="C780" s="541" t="s">
        <v>1709</v>
      </c>
      <c r="D780" s="1770" t="s">
        <v>2583</v>
      </c>
      <c r="E780" s="1952">
        <v>10000</v>
      </c>
      <c r="F780" s="1771" t="s">
        <v>3557</v>
      </c>
      <c r="G780" s="1770" t="s">
        <v>3558</v>
      </c>
      <c r="H780" s="1770"/>
      <c r="I780" s="1770"/>
      <c r="J780" s="1771"/>
      <c r="K780" s="1771">
        <v>1</v>
      </c>
      <c r="L780" s="1772">
        <v>1</v>
      </c>
      <c r="M780" s="1773">
        <f t="shared" si="24"/>
        <v>10000</v>
      </c>
      <c r="N780" s="1771">
        <v>0</v>
      </c>
      <c r="O780" s="1772">
        <v>0</v>
      </c>
      <c r="P780" s="1773">
        <f t="shared" si="25"/>
        <v>0</v>
      </c>
      <c r="Q780" s="1774"/>
      <c r="R780" s="1774"/>
      <c r="S780" s="1774"/>
      <c r="T780" s="1774"/>
      <c r="U780" s="1774"/>
      <c r="V780" s="1774"/>
      <c r="W780" s="1774"/>
      <c r="X780" s="1774"/>
      <c r="Y780" s="1774"/>
      <c r="Z780" s="1774"/>
      <c r="AA780" s="1774"/>
      <c r="AB780" s="1774"/>
      <c r="AC780" s="1774"/>
      <c r="AD780" s="1856"/>
      <c r="AE780" s="1857"/>
      <c r="AF780" s="1858"/>
      <c r="AG780" s="1858"/>
      <c r="AH780" s="1858"/>
      <c r="AI780" s="1859"/>
      <c r="AJ780" s="1859"/>
      <c r="AK780" s="1859"/>
      <c r="AL780" s="1859"/>
      <c r="AM780" s="1858"/>
      <c r="AN780" s="1858"/>
      <c r="AO780" s="1858"/>
      <c r="AP780" s="1858"/>
      <c r="AQ780" s="1859"/>
      <c r="AR780" s="1859"/>
      <c r="AS780" s="1859"/>
      <c r="AT780" s="1859"/>
    </row>
    <row r="781" spans="1:46" s="1775" customFormat="1" ht="12" customHeight="1" x14ac:dyDescent="0.2">
      <c r="A781" s="1770" t="s">
        <v>459</v>
      </c>
      <c r="B781" s="1770" t="s">
        <v>1708</v>
      </c>
      <c r="C781" s="541" t="s">
        <v>1709</v>
      </c>
      <c r="D781" s="1770" t="s">
        <v>3559</v>
      </c>
      <c r="E781" s="1952">
        <v>4000</v>
      </c>
      <c r="F781" s="1771" t="s">
        <v>3560</v>
      </c>
      <c r="G781" s="1770" t="s">
        <v>3561</v>
      </c>
      <c r="H781" s="1770"/>
      <c r="I781" s="1770"/>
      <c r="J781" s="1771"/>
      <c r="K781" s="1771">
        <v>0</v>
      </c>
      <c r="L781" s="1772">
        <v>0</v>
      </c>
      <c r="M781" s="1773">
        <f t="shared" si="24"/>
        <v>0</v>
      </c>
      <c r="N781" s="1771">
        <v>3</v>
      </c>
      <c r="O781" s="1772">
        <v>5</v>
      </c>
      <c r="P781" s="1773">
        <f t="shared" si="25"/>
        <v>20000</v>
      </c>
      <c r="Q781" s="1774"/>
      <c r="R781" s="1774"/>
      <c r="S781" s="1774"/>
      <c r="T781" s="1774"/>
      <c r="U781" s="1774"/>
      <c r="V781" s="1774"/>
      <c r="W781" s="1774"/>
      <c r="X781" s="1774"/>
      <c r="Y781" s="1774"/>
      <c r="Z781" s="1774"/>
      <c r="AA781" s="1774"/>
      <c r="AB781" s="1774"/>
      <c r="AC781" s="1774"/>
      <c r="AD781" s="1856"/>
      <c r="AE781" s="1857"/>
      <c r="AF781" s="1858"/>
      <c r="AG781" s="1858"/>
      <c r="AH781" s="1858"/>
      <c r="AI781" s="1859"/>
      <c r="AJ781" s="1859"/>
      <c r="AK781" s="1859"/>
      <c r="AL781" s="1859"/>
      <c r="AM781" s="1858"/>
      <c r="AN781" s="1858"/>
      <c r="AO781" s="1858"/>
      <c r="AP781" s="1858"/>
      <c r="AQ781" s="1859"/>
      <c r="AR781" s="1859"/>
      <c r="AS781" s="1859"/>
      <c r="AT781" s="1859"/>
    </row>
    <row r="782" spans="1:46" s="1775" customFormat="1" ht="12" customHeight="1" x14ac:dyDescent="0.2">
      <c r="A782" s="1770" t="s">
        <v>459</v>
      </c>
      <c r="B782" s="1770" t="s">
        <v>1708</v>
      </c>
      <c r="C782" s="541" t="s">
        <v>1709</v>
      </c>
      <c r="D782" s="1770" t="s">
        <v>3562</v>
      </c>
      <c r="E782" s="1952">
        <v>7000</v>
      </c>
      <c r="F782" s="1771" t="s">
        <v>3560</v>
      </c>
      <c r="G782" s="1770" t="s">
        <v>3561</v>
      </c>
      <c r="H782" s="1770"/>
      <c r="I782" s="1770"/>
      <c r="J782" s="1771"/>
      <c r="K782" s="1771">
        <v>2</v>
      </c>
      <c r="L782" s="1772">
        <v>4</v>
      </c>
      <c r="M782" s="1773">
        <f t="shared" si="24"/>
        <v>28000</v>
      </c>
      <c r="N782" s="1771">
        <v>0</v>
      </c>
      <c r="O782" s="1772">
        <v>0</v>
      </c>
      <c r="P782" s="1773">
        <f t="shared" si="25"/>
        <v>0</v>
      </c>
      <c r="Q782" s="1774"/>
      <c r="R782" s="1774"/>
      <c r="S782" s="1774"/>
      <c r="T782" s="1774"/>
      <c r="U782" s="1774"/>
      <c r="V782" s="1774"/>
      <c r="W782" s="1774"/>
      <c r="X782" s="1774"/>
      <c r="Y782" s="1774"/>
      <c r="Z782" s="1774"/>
      <c r="AA782" s="1774"/>
      <c r="AB782" s="1774"/>
      <c r="AC782" s="1774"/>
      <c r="AD782" s="1856"/>
      <c r="AE782" s="1857"/>
      <c r="AF782" s="1858"/>
      <c r="AG782" s="1858"/>
      <c r="AH782" s="1858"/>
      <c r="AI782" s="1859"/>
      <c r="AJ782" s="1859"/>
      <c r="AK782" s="1859"/>
      <c r="AL782" s="1859"/>
      <c r="AM782" s="1858"/>
      <c r="AN782" s="1858"/>
      <c r="AO782" s="1858"/>
      <c r="AP782" s="1858"/>
      <c r="AQ782" s="1859"/>
      <c r="AR782" s="1859"/>
      <c r="AS782" s="1859"/>
      <c r="AT782" s="1859"/>
    </row>
    <row r="783" spans="1:46" s="1775" customFormat="1" ht="12" customHeight="1" x14ac:dyDescent="0.2">
      <c r="A783" s="1770" t="s">
        <v>459</v>
      </c>
      <c r="B783" s="1770" t="s">
        <v>1708</v>
      </c>
      <c r="C783" s="541" t="s">
        <v>1709</v>
      </c>
      <c r="D783" s="1770" t="s">
        <v>2038</v>
      </c>
      <c r="E783" s="1952">
        <v>11000</v>
      </c>
      <c r="F783" s="1771" t="s">
        <v>3563</v>
      </c>
      <c r="G783" s="1770" t="s">
        <v>3564</v>
      </c>
      <c r="H783" s="1770"/>
      <c r="I783" s="1770"/>
      <c r="J783" s="1771"/>
      <c r="K783" s="1771">
        <v>5</v>
      </c>
      <c r="L783" s="1772">
        <v>12</v>
      </c>
      <c r="M783" s="1773">
        <f t="shared" si="24"/>
        <v>132000</v>
      </c>
      <c r="N783" s="1771">
        <v>0</v>
      </c>
      <c r="O783" s="1772">
        <v>0</v>
      </c>
      <c r="P783" s="1773">
        <f t="shared" si="25"/>
        <v>0</v>
      </c>
      <c r="Q783" s="1774"/>
      <c r="R783" s="1774"/>
      <c r="S783" s="1774"/>
      <c r="T783" s="1774"/>
      <c r="U783" s="1774"/>
      <c r="V783" s="1774"/>
      <c r="W783" s="1774"/>
      <c r="X783" s="1774"/>
      <c r="Y783" s="1774"/>
      <c r="Z783" s="1774"/>
      <c r="AA783" s="1774"/>
      <c r="AB783" s="1774"/>
      <c r="AC783" s="1774"/>
      <c r="AD783" s="1856"/>
      <c r="AE783" s="1857"/>
      <c r="AF783" s="1858"/>
      <c r="AG783" s="1858"/>
      <c r="AH783" s="1858"/>
      <c r="AI783" s="1859"/>
      <c r="AJ783" s="1859"/>
      <c r="AK783" s="1859"/>
      <c r="AL783" s="1859"/>
      <c r="AM783" s="1858"/>
      <c r="AN783" s="1858"/>
      <c r="AO783" s="1858"/>
      <c r="AP783" s="1858"/>
      <c r="AQ783" s="1859"/>
      <c r="AR783" s="1859"/>
      <c r="AS783" s="1859"/>
      <c r="AT783" s="1859"/>
    </row>
    <row r="784" spans="1:46" s="1775" customFormat="1" ht="12" customHeight="1" x14ac:dyDescent="0.2">
      <c r="A784" s="1770" t="s">
        <v>459</v>
      </c>
      <c r="B784" s="1770" t="s">
        <v>1708</v>
      </c>
      <c r="C784" s="541" t="s">
        <v>1709</v>
      </c>
      <c r="D784" s="1770" t="s">
        <v>3565</v>
      </c>
      <c r="E784" s="1952">
        <v>8000</v>
      </c>
      <c r="F784" s="1771" t="s">
        <v>3566</v>
      </c>
      <c r="G784" s="1770" t="s">
        <v>3567</v>
      </c>
      <c r="H784" s="1770"/>
      <c r="I784" s="1770"/>
      <c r="J784" s="1771"/>
      <c r="K784" s="1771">
        <v>2</v>
      </c>
      <c r="L784" s="1772">
        <v>4</v>
      </c>
      <c r="M784" s="1773">
        <f t="shared" si="24"/>
        <v>32000</v>
      </c>
      <c r="N784" s="1771">
        <v>0</v>
      </c>
      <c r="O784" s="1772">
        <v>0</v>
      </c>
      <c r="P784" s="1773">
        <f t="shared" si="25"/>
        <v>0</v>
      </c>
      <c r="Q784" s="1774"/>
      <c r="R784" s="1774"/>
      <c r="S784" s="1774"/>
      <c r="T784" s="1774"/>
      <c r="U784" s="1774"/>
      <c r="V784" s="1774"/>
      <c r="W784" s="1774"/>
      <c r="X784" s="1774"/>
      <c r="Y784" s="1774"/>
      <c r="Z784" s="1774"/>
      <c r="AA784" s="1774"/>
      <c r="AB784" s="1774"/>
      <c r="AC784" s="1774"/>
      <c r="AD784" s="1856"/>
      <c r="AE784" s="1857"/>
      <c r="AF784" s="1858"/>
      <c r="AG784" s="1858"/>
      <c r="AH784" s="1858"/>
      <c r="AI784" s="1859"/>
      <c r="AJ784" s="1859"/>
      <c r="AK784" s="1859"/>
      <c r="AL784" s="1859"/>
      <c r="AM784" s="1858"/>
      <c r="AN784" s="1858"/>
      <c r="AO784" s="1858"/>
      <c r="AP784" s="1858"/>
      <c r="AQ784" s="1859"/>
      <c r="AR784" s="1859"/>
      <c r="AS784" s="1859"/>
      <c r="AT784" s="1859"/>
    </row>
    <row r="785" spans="1:46" s="1775" customFormat="1" ht="12" customHeight="1" x14ac:dyDescent="0.2">
      <c r="A785" s="1770" t="s">
        <v>459</v>
      </c>
      <c r="B785" s="1770" t="s">
        <v>1708</v>
      </c>
      <c r="C785" s="541" t="s">
        <v>1709</v>
      </c>
      <c r="D785" s="1770" t="s">
        <v>3568</v>
      </c>
      <c r="E785" s="1952">
        <v>7000</v>
      </c>
      <c r="F785" s="1771" t="s">
        <v>3569</v>
      </c>
      <c r="G785" s="1770" t="s">
        <v>3570</v>
      </c>
      <c r="H785" s="1770" t="s">
        <v>3571</v>
      </c>
      <c r="I785" s="1770" t="s">
        <v>1723</v>
      </c>
      <c r="J785" s="1771" t="s">
        <v>1715</v>
      </c>
      <c r="K785" s="1771">
        <v>10</v>
      </c>
      <c r="L785" s="1772">
        <v>12</v>
      </c>
      <c r="M785" s="1773">
        <f t="shared" si="24"/>
        <v>84000</v>
      </c>
      <c r="N785" s="1771">
        <v>5</v>
      </c>
      <c r="O785" s="1772">
        <v>6</v>
      </c>
      <c r="P785" s="1773">
        <f t="shared" si="25"/>
        <v>42000</v>
      </c>
      <c r="Q785" s="1774"/>
      <c r="R785" s="1774"/>
      <c r="S785" s="1774"/>
      <c r="T785" s="1774"/>
      <c r="U785" s="1774"/>
      <c r="V785" s="1774"/>
      <c r="W785" s="1774"/>
      <c r="X785" s="1774"/>
      <c r="Y785" s="1774"/>
      <c r="Z785" s="1774"/>
      <c r="AA785" s="1774"/>
      <c r="AB785" s="1774"/>
      <c r="AC785" s="1774"/>
      <c r="AD785" s="1856"/>
      <c r="AE785" s="1857"/>
      <c r="AF785" s="1858"/>
      <c r="AG785" s="1858"/>
      <c r="AH785" s="1858"/>
      <c r="AI785" s="1859"/>
      <c r="AJ785" s="1859"/>
      <c r="AK785" s="1859"/>
      <c r="AL785" s="1859"/>
      <c r="AM785" s="1858"/>
      <c r="AN785" s="1858"/>
      <c r="AO785" s="1858"/>
      <c r="AP785" s="1858"/>
      <c r="AQ785" s="1859"/>
      <c r="AR785" s="1859"/>
      <c r="AS785" s="1859"/>
      <c r="AT785" s="1859"/>
    </row>
    <row r="786" spans="1:46" s="1775" customFormat="1" ht="12" customHeight="1" x14ac:dyDescent="0.2">
      <c r="A786" s="1770" t="s">
        <v>459</v>
      </c>
      <c r="B786" s="1770" t="s">
        <v>1708</v>
      </c>
      <c r="C786" s="541" t="s">
        <v>1709</v>
      </c>
      <c r="D786" s="1770" t="s">
        <v>1716</v>
      </c>
      <c r="E786" s="1952">
        <v>2000</v>
      </c>
      <c r="F786" s="1771" t="s">
        <v>3572</v>
      </c>
      <c r="G786" s="1770" t="s">
        <v>3573</v>
      </c>
      <c r="H786" s="1770" t="s">
        <v>2713</v>
      </c>
      <c r="I786" s="1770" t="s">
        <v>1723</v>
      </c>
      <c r="J786" s="1771" t="s">
        <v>1829</v>
      </c>
      <c r="K786" s="1771">
        <v>4</v>
      </c>
      <c r="L786" s="1772">
        <v>12</v>
      </c>
      <c r="M786" s="1773">
        <f t="shared" si="24"/>
        <v>24000</v>
      </c>
      <c r="N786" s="1771">
        <v>2</v>
      </c>
      <c r="O786" s="1772">
        <v>6</v>
      </c>
      <c r="P786" s="1773">
        <f t="shared" si="25"/>
        <v>12000</v>
      </c>
      <c r="Q786" s="1774"/>
      <c r="R786" s="1774"/>
      <c r="S786" s="1774"/>
      <c r="T786" s="1774"/>
      <c r="U786" s="1774"/>
      <c r="V786" s="1774"/>
      <c r="W786" s="1774"/>
      <c r="X786" s="1774"/>
      <c r="Y786" s="1774"/>
      <c r="Z786" s="1774"/>
      <c r="AA786" s="1774"/>
      <c r="AB786" s="1774"/>
      <c r="AC786" s="1774"/>
      <c r="AD786" s="1856"/>
      <c r="AE786" s="1857"/>
      <c r="AF786" s="1858"/>
      <c r="AG786" s="1858"/>
      <c r="AH786" s="1858"/>
      <c r="AI786" s="1859"/>
      <c r="AJ786" s="1859"/>
      <c r="AK786" s="1859"/>
      <c r="AL786" s="1859"/>
      <c r="AM786" s="1858"/>
      <c r="AN786" s="1858"/>
      <c r="AO786" s="1858"/>
      <c r="AP786" s="1858"/>
      <c r="AQ786" s="1859"/>
      <c r="AR786" s="1859"/>
      <c r="AS786" s="1859"/>
      <c r="AT786" s="1859"/>
    </row>
    <row r="787" spans="1:46" s="1775" customFormat="1" ht="12" customHeight="1" x14ac:dyDescent="0.2">
      <c r="A787" s="1770" t="s">
        <v>459</v>
      </c>
      <c r="B787" s="1770" t="s">
        <v>1708</v>
      </c>
      <c r="C787" s="541" t="s">
        <v>1709</v>
      </c>
      <c r="D787" s="1770" t="s">
        <v>3574</v>
      </c>
      <c r="E787" s="1952">
        <v>2500</v>
      </c>
      <c r="F787" s="1771" t="s">
        <v>3575</v>
      </c>
      <c r="G787" s="1770" t="s">
        <v>3576</v>
      </c>
      <c r="H787" s="1770" t="s">
        <v>2045</v>
      </c>
      <c r="I787" s="1770" t="s">
        <v>1723</v>
      </c>
      <c r="J787" s="1771" t="s">
        <v>1829</v>
      </c>
      <c r="K787" s="1771">
        <v>1</v>
      </c>
      <c r="L787" s="1772">
        <v>2</v>
      </c>
      <c r="M787" s="1773">
        <f t="shared" si="24"/>
        <v>5000</v>
      </c>
      <c r="N787" s="1771">
        <v>2</v>
      </c>
      <c r="O787" s="1772">
        <v>6</v>
      </c>
      <c r="P787" s="1773">
        <f t="shared" si="25"/>
        <v>15000</v>
      </c>
      <c r="Q787" s="1774"/>
      <c r="R787" s="1774"/>
      <c r="S787" s="1774"/>
      <c r="T787" s="1774"/>
      <c r="U787" s="1774"/>
      <c r="V787" s="1774"/>
      <c r="W787" s="1774"/>
      <c r="X787" s="1774"/>
      <c r="Y787" s="1774"/>
      <c r="Z787" s="1774"/>
      <c r="AA787" s="1774"/>
      <c r="AB787" s="1774"/>
      <c r="AC787" s="1774"/>
      <c r="AD787" s="1856"/>
      <c r="AE787" s="1857"/>
      <c r="AF787" s="1858"/>
      <c r="AG787" s="1858"/>
      <c r="AH787" s="1858"/>
      <c r="AI787" s="1859"/>
      <c r="AJ787" s="1859"/>
      <c r="AK787" s="1859"/>
      <c r="AL787" s="1859"/>
      <c r="AM787" s="1858"/>
      <c r="AN787" s="1858"/>
      <c r="AO787" s="1858"/>
      <c r="AP787" s="1858"/>
      <c r="AQ787" s="1859"/>
      <c r="AR787" s="1859"/>
      <c r="AS787" s="1859"/>
      <c r="AT787" s="1859"/>
    </row>
    <row r="788" spans="1:46" s="1775" customFormat="1" ht="12" customHeight="1" x14ac:dyDescent="0.2">
      <c r="A788" s="1770" t="s">
        <v>459</v>
      </c>
      <c r="B788" s="1770" t="s">
        <v>1708</v>
      </c>
      <c r="C788" s="541" t="s">
        <v>1709</v>
      </c>
      <c r="D788" s="1770" t="s">
        <v>3577</v>
      </c>
      <c r="E788" s="1952">
        <v>5000</v>
      </c>
      <c r="F788" s="1771" t="s">
        <v>3578</v>
      </c>
      <c r="G788" s="1770" t="s">
        <v>3579</v>
      </c>
      <c r="H788" s="1770"/>
      <c r="I788" s="1770"/>
      <c r="J788" s="1771"/>
      <c r="K788" s="1771">
        <v>4</v>
      </c>
      <c r="L788" s="1772">
        <v>7</v>
      </c>
      <c r="M788" s="1773">
        <f t="shared" si="24"/>
        <v>35000</v>
      </c>
      <c r="N788" s="1771">
        <v>0</v>
      </c>
      <c r="O788" s="1772">
        <v>0</v>
      </c>
      <c r="P788" s="1773">
        <f t="shared" si="25"/>
        <v>0</v>
      </c>
      <c r="Q788" s="1774"/>
      <c r="R788" s="1774"/>
      <c r="S788" s="1774"/>
      <c r="T788" s="1774"/>
      <c r="U788" s="1774"/>
      <c r="V788" s="1774"/>
      <c r="W788" s="1774"/>
      <c r="X788" s="1774"/>
      <c r="Y788" s="1774"/>
      <c r="Z788" s="1774"/>
      <c r="AA788" s="1774"/>
      <c r="AB788" s="1774"/>
      <c r="AC788" s="1774"/>
      <c r="AD788" s="1856"/>
      <c r="AE788" s="1857"/>
      <c r="AF788" s="1858"/>
      <c r="AG788" s="1858"/>
      <c r="AH788" s="1858"/>
      <c r="AI788" s="1859"/>
      <c r="AJ788" s="1859"/>
      <c r="AK788" s="1859"/>
      <c r="AL788" s="1859"/>
      <c r="AM788" s="1858"/>
      <c r="AN788" s="1858"/>
      <c r="AO788" s="1858"/>
      <c r="AP788" s="1858"/>
      <c r="AQ788" s="1859"/>
      <c r="AR788" s="1859"/>
      <c r="AS788" s="1859"/>
      <c r="AT788" s="1859"/>
    </row>
    <row r="789" spans="1:46" s="1775" customFormat="1" ht="12" customHeight="1" x14ac:dyDescent="0.2">
      <c r="A789" s="1770" t="s">
        <v>459</v>
      </c>
      <c r="B789" s="1770" t="s">
        <v>1708</v>
      </c>
      <c r="C789" s="541" t="s">
        <v>1709</v>
      </c>
      <c r="D789" s="1770" t="s">
        <v>1745</v>
      </c>
      <c r="E789" s="1952">
        <v>4000</v>
      </c>
      <c r="F789" s="1771" t="s">
        <v>3580</v>
      </c>
      <c r="G789" s="1770" t="s">
        <v>3581</v>
      </c>
      <c r="H789" s="1770"/>
      <c r="I789" s="1770"/>
      <c r="J789" s="1771"/>
      <c r="K789" s="1771">
        <v>6</v>
      </c>
      <c r="L789" s="1772">
        <v>12</v>
      </c>
      <c r="M789" s="1773">
        <f t="shared" si="24"/>
        <v>48000</v>
      </c>
      <c r="N789" s="1771">
        <v>2</v>
      </c>
      <c r="O789" s="1772">
        <v>6</v>
      </c>
      <c r="P789" s="1773">
        <f t="shared" si="25"/>
        <v>24000</v>
      </c>
      <c r="Q789" s="1774"/>
      <c r="R789" s="1774"/>
      <c r="S789" s="1774"/>
      <c r="T789" s="1774"/>
      <c r="U789" s="1774"/>
      <c r="V789" s="1774"/>
      <c r="W789" s="1774"/>
      <c r="X789" s="1774"/>
      <c r="Y789" s="1774"/>
      <c r="Z789" s="1774"/>
      <c r="AA789" s="1774"/>
      <c r="AB789" s="1774"/>
      <c r="AC789" s="1774"/>
      <c r="AD789" s="1856"/>
      <c r="AE789" s="1857"/>
      <c r="AF789" s="1858"/>
      <c r="AG789" s="1858"/>
      <c r="AH789" s="1858"/>
      <c r="AI789" s="1859"/>
      <c r="AJ789" s="1859"/>
      <c r="AK789" s="1859"/>
      <c r="AL789" s="1859"/>
      <c r="AM789" s="1858"/>
      <c r="AN789" s="1858"/>
      <c r="AO789" s="1858"/>
      <c r="AP789" s="1858"/>
      <c r="AQ789" s="1859"/>
      <c r="AR789" s="1859"/>
      <c r="AS789" s="1859"/>
      <c r="AT789" s="1859"/>
    </row>
    <row r="790" spans="1:46" s="1775" customFormat="1" ht="12" customHeight="1" x14ac:dyDescent="0.2">
      <c r="A790" s="1770" t="s">
        <v>459</v>
      </c>
      <c r="B790" s="1770" t="s">
        <v>1708</v>
      </c>
      <c r="C790" s="541" t="s">
        <v>1709</v>
      </c>
      <c r="D790" s="1770" t="s">
        <v>3582</v>
      </c>
      <c r="E790" s="1952">
        <v>4500</v>
      </c>
      <c r="F790" s="1771" t="s">
        <v>3583</v>
      </c>
      <c r="G790" s="1770" t="s">
        <v>3584</v>
      </c>
      <c r="H790" s="1770"/>
      <c r="I790" s="1770"/>
      <c r="J790" s="1771"/>
      <c r="K790" s="1771">
        <v>6</v>
      </c>
      <c r="L790" s="1772">
        <v>9</v>
      </c>
      <c r="M790" s="1773">
        <f t="shared" si="24"/>
        <v>40500</v>
      </c>
      <c r="N790" s="1771">
        <v>0</v>
      </c>
      <c r="O790" s="1772">
        <v>0</v>
      </c>
      <c r="P790" s="1773">
        <f t="shared" si="25"/>
        <v>0</v>
      </c>
      <c r="Q790" s="1774"/>
      <c r="R790" s="1774"/>
      <c r="S790" s="1774"/>
      <c r="T790" s="1774"/>
      <c r="U790" s="1774"/>
      <c r="V790" s="1774"/>
      <c r="W790" s="1774"/>
      <c r="X790" s="1774"/>
      <c r="Y790" s="1774"/>
      <c r="Z790" s="1774"/>
      <c r="AA790" s="1774"/>
      <c r="AB790" s="1774"/>
      <c r="AC790" s="1774"/>
      <c r="AD790" s="1856"/>
      <c r="AE790" s="1857"/>
      <c r="AF790" s="1858"/>
      <c r="AG790" s="1858"/>
      <c r="AH790" s="1858"/>
      <c r="AI790" s="1859"/>
      <c r="AJ790" s="1859"/>
      <c r="AK790" s="1859"/>
      <c r="AL790" s="1859"/>
      <c r="AM790" s="1858"/>
      <c r="AN790" s="1858"/>
      <c r="AO790" s="1858"/>
      <c r="AP790" s="1858"/>
      <c r="AQ790" s="1859"/>
      <c r="AR790" s="1859"/>
      <c r="AS790" s="1859"/>
      <c r="AT790" s="1859"/>
    </row>
    <row r="791" spans="1:46" s="1775" customFormat="1" ht="12" customHeight="1" x14ac:dyDescent="0.2">
      <c r="A791" s="1770" t="s">
        <v>459</v>
      </c>
      <c r="B791" s="1770" t="s">
        <v>1708</v>
      </c>
      <c r="C791" s="541" t="s">
        <v>1709</v>
      </c>
      <c r="D791" s="1770" t="s">
        <v>3585</v>
      </c>
      <c r="E791" s="1952">
        <v>10000</v>
      </c>
      <c r="F791" s="1771" t="s">
        <v>3586</v>
      </c>
      <c r="G791" s="1770" t="s">
        <v>3587</v>
      </c>
      <c r="H791" s="1770"/>
      <c r="I791" s="1770"/>
      <c r="J791" s="1771"/>
      <c r="K791" s="1771">
        <v>5</v>
      </c>
      <c r="L791" s="1772">
        <v>10</v>
      </c>
      <c r="M791" s="1773">
        <f t="shared" si="24"/>
        <v>100000</v>
      </c>
      <c r="N791" s="1771">
        <v>0</v>
      </c>
      <c r="O791" s="1772">
        <v>0</v>
      </c>
      <c r="P791" s="1773">
        <f t="shared" si="25"/>
        <v>0</v>
      </c>
      <c r="Q791" s="1774"/>
      <c r="R791" s="1774"/>
      <c r="S791" s="1774"/>
      <c r="T791" s="1774"/>
      <c r="U791" s="1774"/>
      <c r="V791" s="1774"/>
      <c r="W791" s="1774"/>
      <c r="X791" s="1774"/>
      <c r="Y791" s="1774"/>
      <c r="Z791" s="1774"/>
      <c r="AA791" s="1774"/>
      <c r="AB791" s="1774"/>
      <c r="AC791" s="1774"/>
      <c r="AD791" s="1856"/>
      <c r="AE791" s="1857"/>
      <c r="AF791" s="1858"/>
      <c r="AG791" s="1858"/>
      <c r="AH791" s="1858"/>
      <c r="AI791" s="1859"/>
      <c r="AJ791" s="1859"/>
      <c r="AK791" s="1859"/>
      <c r="AL791" s="1859"/>
      <c r="AM791" s="1858"/>
      <c r="AN791" s="1858"/>
      <c r="AO791" s="1858"/>
      <c r="AP791" s="1858"/>
      <c r="AQ791" s="1859"/>
      <c r="AR791" s="1859"/>
      <c r="AS791" s="1859"/>
      <c r="AT791" s="1859"/>
    </row>
    <row r="792" spans="1:46" s="1775" customFormat="1" ht="12" customHeight="1" x14ac:dyDescent="0.2">
      <c r="A792" s="1770" t="s">
        <v>459</v>
      </c>
      <c r="B792" s="1770" t="s">
        <v>1708</v>
      </c>
      <c r="C792" s="541" t="s">
        <v>1709</v>
      </c>
      <c r="D792" s="1770" t="s">
        <v>3588</v>
      </c>
      <c r="E792" s="1952">
        <v>10000</v>
      </c>
      <c r="F792" s="1771" t="s">
        <v>3586</v>
      </c>
      <c r="G792" s="1770" t="s">
        <v>3587</v>
      </c>
      <c r="H792" s="1770"/>
      <c r="I792" s="1770"/>
      <c r="J792" s="1771"/>
      <c r="K792" s="1771">
        <v>1</v>
      </c>
      <c r="L792" s="1772">
        <v>12</v>
      </c>
      <c r="M792" s="1773">
        <f t="shared" si="24"/>
        <v>120000</v>
      </c>
      <c r="N792" s="1771">
        <v>0</v>
      </c>
      <c r="O792" s="1772">
        <v>0</v>
      </c>
      <c r="P792" s="1773">
        <f t="shared" si="25"/>
        <v>0</v>
      </c>
      <c r="Q792" s="1774"/>
      <c r="R792" s="1774"/>
      <c r="S792" s="1774"/>
      <c r="T792" s="1774"/>
      <c r="U792" s="1774"/>
      <c r="V792" s="1774"/>
      <c r="W792" s="1774"/>
      <c r="X792" s="1774"/>
      <c r="Y792" s="1774"/>
      <c r="Z792" s="1774"/>
      <c r="AA792" s="1774"/>
      <c r="AB792" s="1774"/>
      <c r="AC792" s="1774"/>
      <c r="AD792" s="1856"/>
      <c r="AE792" s="1857"/>
      <c r="AF792" s="1858"/>
      <c r="AG792" s="1858"/>
      <c r="AH792" s="1858"/>
      <c r="AI792" s="1859"/>
      <c r="AJ792" s="1859"/>
      <c r="AK792" s="1859"/>
      <c r="AL792" s="1859"/>
      <c r="AM792" s="1858"/>
      <c r="AN792" s="1858"/>
      <c r="AO792" s="1858"/>
      <c r="AP792" s="1858"/>
      <c r="AQ792" s="1859"/>
      <c r="AR792" s="1859"/>
      <c r="AS792" s="1859"/>
      <c r="AT792" s="1859"/>
    </row>
    <row r="793" spans="1:46" s="1775" customFormat="1" ht="12" customHeight="1" x14ac:dyDescent="0.2">
      <c r="A793" s="1770" t="s">
        <v>459</v>
      </c>
      <c r="B793" s="1770" t="s">
        <v>1708</v>
      </c>
      <c r="C793" s="541" t="s">
        <v>1709</v>
      </c>
      <c r="D793" s="1770" t="s">
        <v>2081</v>
      </c>
      <c r="E793" s="1952">
        <v>2500</v>
      </c>
      <c r="F793" s="1771" t="s">
        <v>3589</v>
      </c>
      <c r="G793" s="1770" t="s">
        <v>3590</v>
      </c>
      <c r="H793" s="1770"/>
      <c r="I793" s="1770"/>
      <c r="J793" s="1771"/>
      <c r="K793" s="1771">
        <v>9</v>
      </c>
      <c r="L793" s="1772">
        <v>12</v>
      </c>
      <c r="M793" s="1773">
        <f t="shared" si="24"/>
        <v>30000</v>
      </c>
      <c r="N793" s="1771">
        <v>0</v>
      </c>
      <c r="O793" s="1772">
        <v>0</v>
      </c>
      <c r="P793" s="1773">
        <f t="shared" si="25"/>
        <v>0</v>
      </c>
      <c r="Q793" s="1774"/>
      <c r="R793" s="1774"/>
      <c r="S793" s="1774"/>
      <c r="T793" s="1774"/>
      <c r="U793" s="1774"/>
      <c r="V793" s="1774"/>
      <c r="W793" s="1774"/>
      <c r="X793" s="1774"/>
      <c r="Y793" s="1774"/>
      <c r="Z793" s="1774"/>
      <c r="AA793" s="1774"/>
      <c r="AB793" s="1774"/>
      <c r="AC793" s="1774"/>
      <c r="AD793" s="1856"/>
      <c r="AE793" s="1857"/>
      <c r="AF793" s="1858"/>
      <c r="AG793" s="1858"/>
      <c r="AH793" s="1858"/>
      <c r="AI793" s="1859"/>
      <c r="AJ793" s="1859"/>
      <c r="AK793" s="1859"/>
      <c r="AL793" s="1859"/>
      <c r="AM793" s="1858"/>
      <c r="AN793" s="1858"/>
      <c r="AO793" s="1858"/>
      <c r="AP793" s="1858"/>
      <c r="AQ793" s="1859"/>
      <c r="AR793" s="1859"/>
      <c r="AS793" s="1859"/>
      <c r="AT793" s="1859"/>
    </row>
    <row r="794" spans="1:46" s="1775" customFormat="1" ht="12" customHeight="1" x14ac:dyDescent="0.2">
      <c r="A794" s="1770" t="s">
        <v>459</v>
      </c>
      <c r="B794" s="1770" t="s">
        <v>1708</v>
      </c>
      <c r="C794" s="541" t="s">
        <v>1709</v>
      </c>
      <c r="D794" s="1770" t="s">
        <v>2046</v>
      </c>
      <c r="E794" s="1952">
        <v>5000</v>
      </c>
      <c r="F794" s="1771" t="s">
        <v>3591</v>
      </c>
      <c r="G794" s="1770" t="s">
        <v>3592</v>
      </c>
      <c r="H794" s="1770"/>
      <c r="I794" s="1770"/>
      <c r="J794" s="1771"/>
      <c r="K794" s="1771">
        <v>4</v>
      </c>
      <c r="L794" s="1772">
        <v>12</v>
      </c>
      <c r="M794" s="1773">
        <f t="shared" si="24"/>
        <v>60000</v>
      </c>
      <c r="N794" s="1771">
        <v>1</v>
      </c>
      <c r="O794" s="1772">
        <v>6</v>
      </c>
      <c r="P794" s="1773">
        <f t="shared" si="25"/>
        <v>30000</v>
      </c>
      <c r="Q794" s="1774"/>
      <c r="R794" s="1774"/>
      <c r="S794" s="1774"/>
      <c r="T794" s="1774"/>
      <c r="U794" s="1774"/>
      <c r="V794" s="1774"/>
      <c r="W794" s="1774"/>
      <c r="X794" s="1774"/>
      <c r="Y794" s="1774"/>
      <c r="Z794" s="1774"/>
      <c r="AA794" s="1774"/>
      <c r="AB794" s="1774"/>
      <c r="AC794" s="1774"/>
      <c r="AD794" s="1856"/>
      <c r="AE794" s="1857"/>
      <c r="AF794" s="1858"/>
      <c r="AG794" s="1858"/>
      <c r="AH794" s="1858"/>
      <c r="AI794" s="1859"/>
      <c r="AJ794" s="1859"/>
      <c r="AK794" s="1859"/>
      <c r="AL794" s="1859"/>
      <c r="AM794" s="1858"/>
      <c r="AN794" s="1858"/>
      <c r="AO794" s="1858"/>
      <c r="AP794" s="1858"/>
      <c r="AQ794" s="1859"/>
      <c r="AR794" s="1859"/>
      <c r="AS794" s="1859"/>
      <c r="AT794" s="1859"/>
    </row>
    <row r="795" spans="1:46" s="1775" customFormat="1" ht="12" customHeight="1" x14ac:dyDescent="0.2">
      <c r="A795" s="1770" t="s">
        <v>459</v>
      </c>
      <c r="B795" s="1770" t="s">
        <v>1708</v>
      </c>
      <c r="C795" s="541" t="s">
        <v>1709</v>
      </c>
      <c r="D795" s="1770" t="s">
        <v>1774</v>
      </c>
      <c r="E795" s="1952">
        <v>13000</v>
      </c>
      <c r="F795" s="1771" t="s">
        <v>3593</v>
      </c>
      <c r="G795" s="1770" t="s">
        <v>3594</v>
      </c>
      <c r="H795" s="1770"/>
      <c r="I795" s="1770"/>
      <c r="J795" s="1771"/>
      <c r="K795" s="1771">
        <v>0</v>
      </c>
      <c r="L795" s="1772">
        <v>1</v>
      </c>
      <c r="M795" s="1773">
        <f t="shared" si="24"/>
        <v>13000</v>
      </c>
      <c r="N795" s="1771">
        <v>0</v>
      </c>
      <c r="O795" s="1772">
        <v>0</v>
      </c>
      <c r="P795" s="1773">
        <f t="shared" si="25"/>
        <v>0</v>
      </c>
      <c r="Q795" s="1774"/>
      <c r="R795" s="1774"/>
      <c r="S795" s="1774"/>
      <c r="T795" s="1774"/>
      <c r="U795" s="1774"/>
      <c r="V795" s="1774"/>
      <c r="W795" s="1774"/>
      <c r="X795" s="1774"/>
      <c r="Y795" s="1774"/>
      <c r="Z795" s="1774"/>
      <c r="AA795" s="1774"/>
      <c r="AB795" s="1774"/>
      <c r="AC795" s="1774"/>
      <c r="AD795" s="1856"/>
      <c r="AE795" s="1857"/>
      <c r="AF795" s="1858"/>
      <c r="AG795" s="1858"/>
      <c r="AH795" s="1858"/>
      <c r="AI795" s="1859"/>
      <c r="AJ795" s="1859"/>
      <c r="AK795" s="1859"/>
      <c r="AL795" s="1859"/>
      <c r="AM795" s="1858"/>
      <c r="AN795" s="1858"/>
      <c r="AO795" s="1858"/>
      <c r="AP795" s="1858"/>
      <c r="AQ795" s="1859"/>
      <c r="AR795" s="1859"/>
      <c r="AS795" s="1859"/>
      <c r="AT795" s="1859"/>
    </row>
    <row r="796" spans="1:46" s="1775" customFormat="1" ht="12" customHeight="1" x14ac:dyDescent="0.2">
      <c r="A796" s="1770" t="s">
        <v>459</v>
      </c>
      <c r="B796" s="1770" t="s">
        <v>1708</v>
      </c>
      <c r="C796" s="541" t="s">
        <v>1709</v>
      </c>
      <c r="D796" s="1770" t="s">
        <v>3595</v>
      </c>
      <c r="E796" s="1952">
        <v>6000</v>
      </c>
      <c r="F796" s="1771" t="s">
        <v>3596</v>
      </c>
      <c r="G796" s="1770" t="s">
        <v>3597</v>
      </c>
      <c r="H796" s="1770" t="s">
        <v>1800</v>
      </c>
      <c r="I796" s="1770" t="s">
        <v>1714</v>
      </c>
      <c r="J796" s="1771" t="s">
        <v>1715</v>
      </c>
      <c r="K796" s="1771">
        <v>2</v>
      </c>
      <c r="L796" s="1772">
        <v>6</v>
      </c>
      <c r="M796" s="1773">
        <f t="shared" si="24"/>
        <v>36000</v>
      </c>
      <c r="N796" s="1771">
        <v>3</v>
      </c>
      <c r="O796" s="1772">
        <v>6</v>
      </c>
      <c r="P796" s="1773">
        <f t="shared" si="25"/>
        <v>36000</v>
      </c>
      <c r="Q796" s="1774"/>
      <c r="R796" s="1774"/>
      <c r="S796" s="1774"/>
      <c r="T796" s="1774"/>
      <c r="U796" s="1774"/>
      <c r="V796" s="1774"/>
      <c r="W796" s="1774"/>
      <c r="X796" s="1774"/>
      <c r="Y796" s="1774"/>
      <c r="Z796" s="1774"/>
      <c r="AA796" s="1774"/>
      <c r="AB796" s="1774"/>
      <c r="AC796" s="1774"/>
      <c r="AD796" s="1856"/>
      <c r="AE796" s="1857"/>
      <c r="AF796" s="1858"/>
      <c r="AG796" s="1858"/>
      <c r="AH796" s="1858"/>
      <c r="AI796" s="1859"/>
      <c r="AJ796" s="1859"/>
      <c r="AK796" s="1859"/>
      <c r="AL796" s="1859"/>
      <c r="AM796" s="1858"/>
      <c r="AN796" s="1858"/>
      <c r="AO796" s="1858"/>
      <c r="AP796" s="1858"/>
      <c r="AQ796" s="1859"/>
      <c r="AR796" s="1859"/>
      <c r="AS796" s="1859"/>
      <c r="AT796" s="1859"/>
    </row>
    <row r="797" spans="1:46" s="1775" customFormat="1" ht="12" customHeight="1" x14ac:dyDescent="0.2">
      <c r="A797" s="1770" t="s">
        <v>459</v>
      </c>
      <c r="B797" s="1770" t="s">
        <v>1708</v>
      </c>
      <c r="C797" s="541" t="s">
        <v>1709</v>
      </c>
      <c r="D797" s="1770" t="s">
        <v>1836</v>
      </c>
      <c r="E797" s="1952">
        <v>3500</v>
      </c>
      <c r="F797" s="1771" t="s">
        <v>3598</v>
      </c>
      <c r="G797" s="1770" t="s">
        <v>3599</v>
      </c>
      <c r="H797" s="1770"/>
      <c r="I797" s="1770"/>
      <c r="J797" s="1771"/>
      <c r="K797" s="1771">
        <v>1</v>
      </c>
      <c r="L797" s="1772">
        <v>1</v>
      </c>
      <c r="M797" s="1773">
        <f t="shared" si="24"/>
        <v>3500</v>
      </c>
      <c r="N797" s="1771">
        <v>0</v>
      </c>
      <c r="O797" s="1772">
        <v>0</v>
      </c>
      <c r="P797" s="1773">
        <f t="shared" si="25"/>
        <v>0</v>
      </c>
      <c r="Q797" s="1774"/>
      <c r="R797" s="1774"/>
      <c r="S797" s="1774"/>
      <c r="T797" s="1774"/>
      <c r="U797" s="1774"/>
      <c r="V797" s="1774"/>
      <c r="W797" s="1774"/>
      <c r="X797" s="1774"/>
      <c r="Y797" s="1774"/>
      <c r="Z797" s="1774"/>
      <c r="AA797" s="1774"/>
      <c r="AB797" s="1774"/>
      <c r="AC797" s="1774"/>
      <c r="AD797" s="1856"/>
      <c r="AE797" s="1857"/>
      <c r="AF797" s="1858"/>
      <c r="AG797" s="1858"/>
      <c r="AH797" s="1858"/>
      <c r="AI797" s="1859"/>
      <c r="AJ797" s="1859"/>
      <c r="AK797" s="1859"/>
      <c r="AL797" s="1859"/>
      <c r="AM797" s="1858"/>
      <c r="AN797" s="1858"/>
      <c r="AO797" s="1858"/>
      <c r="AP797" s="1858"/>
      <c r="AQ797" s="1859"/>
      <c r="AR797" s="1859"/>
      <c r="AS797" s="1859"/>
      <c r="AT797" s="1859"/>
    </row>
    <row r="798" spans="1:46" s="1775" customFormat="1" ht="12" customHeight="1" x14ac:dyDescent="0.2">
      <c r="A798" s="1770" t="s">
        <v>459</v>
      </c>
      <c r="B798" s="1770" t="s">
        <v>1708</v>
      </c>
      <c r="C798" s="541" t="s">
        <v>1709</v>
      </c>
      <c r="D798" s="1770" t="s">
        <v>1768</v>
      </c>
      <c r="E798" s="1952">
        <v>8000</v>
      </c>
      <c r="F798" s="1771" t="s">
        <v>3600</v>
      </c>
      <c r="G798" s="1770" t="s">
        <v>3601</v>
      </c>
      <c r="H798" s="1770" t="s">
        <v>1713</v>
      </c>
      <c r="I798" s="1770" t="s">
        <v>1714</v>
      </c>
      <c r="J798" s="1771" t="s">
        <v>1715</v>
      </c>
      <c r="K798" s="1771">
        <v>7</v>
      </c>
      <c r="L798" s="1772">
        <v>12</v>
      </c>
      <c r="M798" s="1773">
        <f t="shared" si="24"/>
        <v>96000</v>
      </c>
      <c r="N798" s="1771">
        <v>5</v>
      </c>
      <c r="O798" s="1772">
        <v>6</v>
      </c>
      <c r="P798" s="1773">
        <f t="shared" si="25"/>
        <v>48000</v>
      </c>
      <c r="Q798" s="1774"/>
      <c r="R798" s="1774"/>
      <c r="S798" s="1774"/>
      <c r="T798" s="1774"/>
      <c r="U798" s="1774"/>
      <c r="V798" s="1774"/>
      <c r="W798" s="1774"/>
      <c r="X798" s="1774"/>
      <c r="Y798" s="1774"/>
      <c r="Z798" s="1774"/>
      <c r="AA798" s="1774"/>
      <c r="AB798" s="1774"/>
      <c r="AC798" s="1774"/>
      <c r="AD798" s="1856"/>
      <c r="AE798" s="1857"/>
      <c r="AF798" s="1858"/>
      <c r="AG798" s="1858"/>
      <c r="AH798" s="1858"/>
      <c r="AI798" s="1859"/>
      <c r="AJ798" s="1859"/>
      <c r="AK798" s="1859"/>
      <c r="AL798" s="1859"/>
      <c r="AM798" s="1858"/>
      <c r="AN798" s="1858"/>
      <c r="AO798" s="1858"/>
      <c r="AP798" s="1858"/>
      <c r="AQ798" s="1859"/>
      <c r="AR798" s="1859"/>
      <c r="AS798" s="1859"/>
      <c r="AT798" s="1859"/>
    </row>
    <row r="799" spans="1:46" s="1775" customFormat="1" ht="12" customHeight="1" x14ac:dyDescent="0.2">
      <c r="A799" s="1770" t="s">
        <v>459</v>
      </c>
      <c r="B799" s="1770" t="s">
        <v>1708</v>
      </c>
      <c r="C799" s="541" t="s">
        <v>1709</v>
      </c>
      <c r="D799" s="1770" t="s">
        <v>1746</v>
      </c>
      <c r="E799" s="1952">
        <v>2500</v>
      </c>
      <c r="F799" s="1771" t="s">
        <v>3602</v>
      </c>
      <c r="G799" s="1770" t="s">
        <v>3603</v>
      </c>
      <c r="H799" s="1770" t="s">
        <v>3604</v>
      </c>
      <c r="I799" s="1770" t="s">
        <v>2455</v>
      </c>
      <c r="J799" s="1771" t="s">
        <v>1715</v>
      </c>
      <c r="K799" s="1771">
        <v>2</v>
      </c>
      <c r="L799" s="1772">
        <v>5</v>
      </c>
      <c r="M799" s="1773">
        <f t="shared" si="24"/>
        <v>12500</v>
      </c>
      <c r="N799" s="1771">
        <v>3</v>
      </c>
      <c r="O799" s="1772">
        <v>6</v>
      </c>
      <c r="P799" s="1773">
        <f t="shared" si="25"/>
        <v>15000</v>
      </c>
      <c r="Q799" s="1774"/>
      <c r="R799" s="1774"/>
      <c r="S799" s="1774"/>
      <c r="T799" s="1774"/>
      <c r="U799" s="1774"/>
      <c r="V799" s="1774"/>
      <c r="W799" s="1774"/>
      <c r="X799" s="1774"/>
      <c r="Y799" s="1774"/>
      <c r="Z799" s="1774"/>
      <c r="AA799" s="1774"/>
      <c r="AB799" s="1774"/>
      <c r="AC799" s="1774"/>
      <c r="AD799" s="1856"/>
      <c r="AE799" s="1857"/>
      <c r="AF799" s="1858"/>
      <c r="AG799" s="1858"/>
      <c r="AH799" s="1858"/>
      <c r="AI799" s="1859"/>
      <c r="AJ799" s="1859"/>
      <c r="AK799" s="1859"/>
      <c r="AL799" s="1859"/>
      <c r="AM799" s="1858"/>
      <c r="AN799" s="1858"/>
      <c r="AO799" s="1858"/>
      <c r="AP799" s="1858"/>
      <c r="AQ799" s="1859"/>
      <c r="AR799" s="1859"/>
      <c r="AS799" s="1859"/>
      <c r="AT799" s="1859"/>
    </row>
    <row r="800" spans="1:46" s="1775" customFormat="1" ht="12" customHeight="1" x14ac:dyDescent="0.2">
      <c r="A800" s="1770" t="s">
        <v>459</v>
      </c>
      <c r="B800" s="1770" t="s">
        <v>1708</v>
      </c>
      <c r="C800" s="541" t="s">
        <v>1709</v>
      </c>
      <c r="D800" s="1770" t="s">
        <v>1730</v>
      </c>
      <c r="E800" s="1952">
        <v>14000</v>
      </c>
      <c r="F800" s="1771" t="s">
        <v>3605</v>
      </c>
      <c r="G800" s="1770" t="s">
        <v>3606</v>
      </c>
      <c r="H800" s="1770"/>
      <c r="I800" s="1770"/>
      <c r="J800" s="1771"/>
      <c r="K800" s="1771">
        <v>0</v>
      </c>
      <c r="L800" s="1772">
        <v>11</v>
      </c>
      <c r="M800" s="1773">
        <f t="shared" si="24"/>
        <v>154000</v>
      </c>
      <c r="N800" s="1771">
        <v>0</v>
      </c>
      <c r="O800" s="1772">
        <v>0</v>
      </c>
      <c r="P800" s="1773">
        <f t="shared" si="25"/>
        <v>0</v>
      </c>
      <c r="Q800" s="1774"/>
      <c r="R800" s="1774"/>
      <c r="S800" s="1774"/>
      <c r="T800" s="1774"/>
      <c r="U800" s="1774"/>
      <c r="V800" s="1774"/>
      <c r="W800" s="1774"/>
      <c r="X800" s="1774"/>
      <c r="Y800" s="1774"/>
      <c r="Z800" s="1774"/>
      <c r="AA800" s="1774"/>
      <c r="AB800" s="1774"/>
      <c r="AC800" s="1774"/>
      <c r="AD800" s="1856"/>
      <c r="AE800" s="1857"/>
      <c r="AF800" s="1858"/>
      <c r="AG800" s="1858"/>
      <c r="AH800" s="1858"/>
      <c r="AI800" s="1859"/>
      <c r="AJ800" s="1859"/>
      <c r="AK800" s="1859"/>
      <c r="AL800" s="1859"/>
      <c r="AM800" s="1858"/>
      <c r="AN800" s="1858"/>
      <c r="AO800" s="1858"/>
      <c r="AP800" s="1858"/>
      <c r="AQ800" s="1859"/>
      <c r="AR800" s="1859"/>
      <c r="AS800" s="1859"/>
      <c r="AT800" s="1859"/>
    </row>
    <row r="801" spans="1:46" s="1775" customFormat="1" ht="12" customHeight="1" x14ac:dyDescent="0.2">
      <c r="A801" s="1770" t="s">
        <v>459</v>
      </c>
      <c r="B801" s="1770" t="s">
        <v>1708</v>
      </c>
      <c r="C801" s="541" t="s">
        <v>1709</v>
      </c>
      <c r="D801" s="1770" t="s">
        <v>3122</v>
      </c>
      <c r="E801" s="1952">
        <v>6000</v>
      </c>
      <c r="F801" s="1771" t="s">
        <v>3607</v>
      </c>
      <c r="G801" s="1770" t="s">
        <v>3608</v>
      </c>
      <c r="H801" s="1770" t="s">
        <v>1756</v>
      </c>
      <c r="I801" s="1770" t="s">
        <v>1911</v>
      </c>
      <c r="J801" s="1771" t="s">
        <v>1715</v>
      </c>
      <c r="K801" s="1771">
        <v>5</v>
      </c>
      <c r="L801" s="1772">
        <v>12</v>
      </c>
      <c r="M801" s="1773">
        <f t="shared" si="24"/>
        <v>72000</v>
      </c>
      <c r="N801" s="1771">
        <v>3</v>
      </c>
      <c r="O801" s="1772">
        <v>6</v>
      </c>
      <c r="P801" s="1773">
        <f t="shared" si="25"/>
        <v>36000</v>
      </c>
      <c r="Q801" s="1774"/>
      <c r="R801" s="1774"/>
      <c r="S801" s="1774"/>
      <c r="T801" s="1774"/>
      <c r="U801" s="1774"/>
      <c r="V801" s="1774"/>
      <c r="W801" s="1774"/>
      <c r="X801" s="1774"/>
      <c r="Y801" s="1774"/>
      <c r="Z801" s="1774"/>
      <c r="AA801" s="1774"/>
      <c r="AB801" s="1774"/>
      <c r="AC801" s="1774"/>
      <c r="AD801" s="1856"/>
      <c r="AE801" s="1857"/>
      <c r="AF801" s="1858"/>
      <c r="AG801" s="1858"/>
      <c r="AH801" s="1858"/>
      <c r="AI801" s="1859"/>
      <c r="AJ801" s="1859"/>
      <c r="AK801" s="1859"/>
      <c r="AL801" s="1859"/>
      <c r="AM801" s="1858"/>
      <c r="AN801" s="1858"/>
      <c r="AO801" s="1858"/>
      <c r="AP801" s="1858"/>
      <c r="AQ801" s="1859"/>
      <c r="AR801" s="1859"/>
      <c r="AS801" s="1859"/>
      <c r="AT801" s="1859"/>
    </row>
    <row r="802" spans="1:46" s="1775" customFormat="1" ht="12" customHeight="1" x14ac:dyDescent="0.2">
      <c r="A802" s="1770" t="s">
        <v>459</v>
      </c>
      <c r="B802" s="1770" t="s">
        <v>1708</v>
      </c>
      <c r="C802" s="541" t="s">
        <v>1709</v>
      </c>
      <c r="D802" s="1770" t="s">
        <v>3609</v>
      </c>
      <c r="E802" s="1952">
        <v>9000</v>
      </c>
      <c r="F802" s="1771" t="s">
        <v>3610</v>
      </c>
      <c r="G802" s="1770" t="s">
        <v>3611</v>
      </c>
      <c r="H802" s="1770"/>
      <c r="I802" s="1770"/>
      <c r="J802" s="1771"/>
      <c r="K802" s="1771">
        <v>2</v>
      </c>
      <c r="L802" s="1772">
        <v>7</v>
      </c>
      <c r="M802" s="1773">
        <f t="shared" si="24"/>
        <v>63000</v>
      </c>
      <c r="N802" s="1771">
        <v>3</v>
      </c>
      <c r="O802" s="1772">
        <v>6</v>
      </c>
      <c r="P802" s="1773">
        <f t="shared" si="25"/>
        <v>54000</v>
      </c>
      <c r="Q802" s="1774"/>
      <c r="R802" s="1774"/>
      <c r="S802" s="1774"/>
      <c r="T802" s="1774"/>
      <c r="U802" s="1774"/>
      <c r="V802" s="1774"/>
      <c r="W802" s="1774"/>
      <c r="X802" s="1774"/>
      <c r="Y802" s="1774"/>
      <c r="Z802" s="1774"/>
      <c r="AA802" s="1774"/>
      <c r="AB802" s="1774"/>
      <c r="AC802" s="1774"/>
      <c r="AD802" s="1856"/>
      <c r="AE802" s="1857"/>
      <c r="AF802" s="1858"/>
      <c r="AG802" s="1858"/>
      <c r="AH802" s="1858"/>
      <c r="AI802" s="1859"/>
      <c r="AJ802" s="1859"/>
      <c r="AK802" s="1859"/>
      <c r="AL802" s="1859"/>
      <c r="AM802" s="1858"/>
      <c r="AN802" s="1858"/>
      <c r="AO802" s="1858"/>
      <c r="AP802" s="1858"/>
      <c r="AQ802" s="1859"/>
      <c r="AR802" s="1859"/>
      <c r="AS802" s="1859"/>
      <c r="AT802" s="1859"/>
    </row>
    <row r="803" spans="1:46" s="1775" customFormat="1" ht="12" customHeight="1" x14ac:dyDescent="0.2">
      <c r="A803" s="1770" t="s">
        <v>459</v>
      </c>
      <c r="B803" s="1770" t="s">
        <v>1708</v>
      </c>
      <c r="C803" s="541" t="s">
        <v>1709</v>
      </c>
      <c r="D803" s="1770" t="s">
        <v>3612</v>
      </c>
      <c r="E803" s="1952">
        <v>10000</v>
      </c>
      <c r="F803" s="1771" t="s">
        <v>3613</v>
      </c>
      <c r="G803" s="1770" t="s">
        <v>3614</v>
      </c>
      <c r="H803" s="1770"/>
      <c r="I803" s="1770"/>
      <c r="J803" s="1771"/>
      <c r="K803" s="1771">
        <v>2</v>
      </c>
      <c r="L803" s="1772">
        <v>8</v>
      </c>
      <c r="M803" s="1773">
        <f t="shared" si="24"/>
        <v>80000</v>
      </c>
      <c r="N803" s="1771">
        <v>0</v>
      </c>
      <c r="O803" s="1772">
        <v>0</v>
      </c>
      <c r="P803" s="1773">
        <f t="shared" si="25"/>
        <v>0</v>
      </c>
      <c r="Q803" s="1774"/>
      <c r="R803" s="1774"/>
      <c r="S803" s="1774"/>
      <c r="T803" s="1774"/>
      <c r="U803" s="1774"/>
      <c r="V803" s="1774"/>
      <c r="W803" s="1774"/>
      <c r="X803" s="1774"/>
      <c r="Y803" s="1774"/>
      <c r="Z803" s="1774"/>
      <c r="AA803" s="1774"/>
      <c r="AB803" s="1774"/>
      <c r="AC803" s="1774"/>
      <c r="AD803" s="1856"/>
      <c r="AE803" s="1857"/>
      <c r="AF803" s="1858"/>
      <c r="AG803" s="1858"/>
      <c r="AH803" s="1858"/>
      <c r="AI803" s="1859"/>
      <c r="AJ803" s="1859"/>
      <c r="AK803" s="1859"/>
      <c r="AL803" s="1859"/>
      <c r="AM803" s="1858"/>
      <c r="AN803" s="1858"/>
      <c r="AO803" s="1858"/>
      <c r="AP803" s="1858"/>
      <c r="AQ803" s="1859"/>
      <c r="AR803" s="1859"/>
      <c r="AS803" s="1859"/>
      <c r="AT803" s="1859"/>
    </row>
    <row r="804" spans="1:46" s="1775" customFormat="1" ht="12" customHeight="1" x14ac:dyDescent="0.2">
      <c r="A804" s="1770" t="s">
        <v>459</v>
      </c>
      <c r="B804" s="1770" t="s">
        <v>1708</v>
      </c>
      <c r="C804" s="541" t="s">
        <v>1709</v>
      </c>
      <c r="D804" s="1770" t="s">
        <v>1916</v>
      </c>
      <c r="E804" s="1952">
        <v>5000</v>
      </c>
      <c r="F804" s="1771" t="s">
        <v>3615</v>
      </c>
      <c r="G804" s="1770" t="s">
        <v>3616</v>
      </c>
      <c r="H804" s="1770" t="s">
        <v>1773</v>
      </c>
      <c r="I804" s="1770" t="s">
        <v>1714</v>
      </c>
      <c r="J804" s="1771" t="s">
        <v>1715</v>
      </c>
      <c r="K804" s="1771">
        <v>2</v>
      </c>
      <c r="L804" s="1772">
        <v>5</v>
      </c>
      <c r="M804" s="1773">
        <f t="shared" si="24"/>
        <v>25000</v>
      </c>
      <c r="N804" s="1771">
        <v>2</v>
      </c>
      <c r="O804" s="1772">
        <v>6</v>
      </c>
      <c r="P804" s="1773">
        <f t="shared" si="25"/>
        <v>30000</v>
      </c>
      <c r="Q804" s="1774"/>
      <c r="R804" s="1774"/>
      <c r="S804" s="1774"/>
      <c r="T804" s="1774"/>
      <c r="U804" s="1774"/>
      <c r="V804" s="1774"/>
      <c r="W804" s="1774"/>
      <c r="X804" s="1774"/>
      <c r="Y804" s="1774"/>
      <c r="Z804" s="1774"/>
      <c r="AA804" s="1774"/>
      <c r="AB804" s="1774"/>
      <c r="AC804" s="1774"/>
      <c r="AD804" s="1856"/>
      <c r="AE804" s="1857"/>
      <c r="AF804" s="1858"/>
      <c r="AG804" s="1858"/>
      <c r="AH804" s="1858"/>
      <c r="AI804" s="1859"/>
      <c r="AJ804" s="1859"/>
      <c r="AK804" s="1859"/>
      <c r="AL804" s="1859"/>
      <c r="AM804" s="1858"/>
      <c r="AN804" s="1858"/>
      <c r="AO804" s="1858"/>
      <c r="AP804" s="1858"/>
      <c r="AQ804" s="1859"/>
      <c r="AR804" s="1859"/>
      <c r="AS804" s="1859"/>
      <c r="AT804" s="1859"/>
    </row>
    <row r="805" spans="1:46" s="1775" customFormat="1" ht="12" customHeight="1" x14ac:dyDescent="0.2">
      <c r="A805" s="1770" t="s">
        <v>459</v>
      </c>
      <c r="B805" s="1770" t="s">
        <v>1708</v>
      </c>
      <c r="C805" s="541" t="s">
        <v>1709</v>
      </c>
      <c r="D805" s="1770" t="s">
        <v>1852</v>
      </c>
      <c r="E805" s="1952">
        <v>7000</v>
      </c>
      <c r="F805" s="1771" t="s">
        <v>3617</v>
      </c>
      <c r="G805" s="1770" t="s">
        <v>3618</v>
      </c>
      <c r="H805" s="1770" t="s">
        <v>1713</v>
      </c>
      <c r="I805" s="1770" t="s">
        <v>1723</v>
      </c>
      <c r="J805" s="1771" t="s">
        <v>1715</v>
      </c>
      <c r="K805" s="1771">
        <v>11</v>
      </c>
      <c r="L805" s="1772">
        <v>12</v>
      </c>
      <c r="M805" s="1773">
        <f t="shared" si="24"/>
        <v>84000</v>
      </c>
      <c r="N805" s="1771">
        <v>5</v>
      </c>
      <c r="O805" s="1772">
        <v>6</v>
      </c>
      <c r="P805" s="1773">
        <f t="shared" si="25"/>
        <v>42000</v>
      </c>
      <c r="Q805" s="1774"/>
      <c r="R805" s="1774"/>
      <c r="S805" s="1774"/>
      <c r="T805" s="1774"/>
      <c r="U805" s="1774"/>
      <c r="V805" s="1774"/>
      <c r="W805" s="1774"/>
      <c r="X805" s="1774"/>
      <c r="Y805" s="1774"/>
      <c r="Z805" s="1774"/>
      <c r="AA805" s="1774"/>
      <c r="AB805" s="1774"/>
      <c r="AC805" s="1774"/>
      <c r="AD805" s="1856"/>
      <c r="AE805" s="1857"/>
      <c r="AF805" s="1858"/>
      <c r="AG805" s="1858"/>
      <c r="AH805" s="1858"/>
      <c r="AI805" s="1859"/>
      <c r="AJ805" s="1859"/>
      <c r="AK805" s="1859"/>
      <c r="AL805" s="1859"/>
      <c r="AM805" s="1858"/>
      <c r="AN805" s="1858"/>
      <c r="AO805" s="1858"/>
      <c r="AP805" s="1858"/>
      <c r="AQ805" s="1859"/>
      <c r="AR805" s="1859"/>
      <c r="AS805" s="1859"/>
      <c r="AT805" s="1859"/>
    </row>
    <row r="806" spans="1:46" s="1775" customFormat="1" ht="12" customHeight="1" x14ac:dyDescent="0.2">
      <c r="A806" s="1770" t="s">
        <v>459</v>
      </c>
      <c r="B806" s="1770" t="s">
        <v>1708</v>
      </c>
      <c r="C806" s="541" t="s">
        <v>1709</v>
      </c>
      <c r="D806" s="1770" t="s">
        <v>3619</v>
      </c>
      <c r="E806" s="1952">
        <v>10000</v>
      </c>
      <c r="F806" s="1771" t="s">
        <v>3620</v>
      </c>
      <c r="G806" s="1770" t="s">
        <v>3621</v>
      </c>
      <c r="H806" s="1770" t="s">
        <v>1713</v>
      </c>
      <c r="I806" s="1770" t="s">
        <v>1714</v>
      </c>
      <c r="J806" s="1771" t="s">
        <v>1715</v>
      </c>
      <c r="K806" s="1771">
        <v>2</v>
      </c>
      <c r="L806" s="1772">
        <v>6</v>
      </c>
      <c r="M806" s="1773">
        <f t="shared" si="24"/>
        <v>60000</v>
      </c>
      <c r="N806" s="1771">
        <v>4</v>
      </c>
      <c r="O806" s="1772">
        <v>6</v>
      </c>
      <c r="P806" s="1773">
        <f t="shared" si="25"/>
        <v>60000</v>
      </c>
      <c r="Q806" s="1774"/>
      <c r="R806" s="1774"/>
      <c r="S806" s="1774"/>
      <c r="T806" s="1774"/>
      <c r="U806" s="1774"/>
      <c r="V806" s="1774"/>
      <c r="W806" s="1774"/>
      <c r="X806" s="1774"/>
      <c r="Y806" s="1774"/>
      <c r="Z806" s="1774"/>
      <c r="AA806" s="1774"/>
      <c r="AB806" s="1774"/>
      <c r="AC806" s="1774"/>
      <c r="AD806" s="1856"/>
      <c r="AE806" s="1857"/>
      <c r="AF806" s="1858"/>
      <c r="AG806" s="1858"/>
      <c r="AH806" s="1858"/>
      <c r="AI806" s="1859"/>
      <c r="AJ806" s="1859"/>
      <c r="AK806" s="1859"/>
      <c r="AL806" s="1859"/>
      <c r="AM806" s="1858"/>
      <c r="AN806" s="1858"/>
      <c r="AO806" s="1858"/>
      <c r="AP806" s="1858"/>
      <c r="AQ806" s="1859"/>
      <c r="AR806" s="1859"/>
      <c r="AS806" s="1859"/>
      <c r="AT806" s="1859"/>
    </row>
    <row r="807" spans="1:46" s="1775" customFormat="1" ht="12" customHeight="1" x14ac:dyDescent="0.2">
      <c r="A807" s="1770" t="s">
        <v>459</v>
      </c>
      <c r="B807" s="1770" t="s">
        <v>1708</v>
      </c>
      <c r="C807" s="541" t="s">
        <v>1709</v>
      </c>
      <c r="D807" s="1770" t="s">
        <v>3622</v>
      </c>
      <c r="E807" s="1952">
        <v>7000</v>
      </c>
      <c r="F807" s="1771" t="s">
        <v>3620</v>
      </c>
      <c r="G807" s="1770" t="s">
        <v>3621</v>
      </c>
      <c r="H807" s="1770" t="s">
        <v>1713</v>
      </c>
      <c r="I807" s="1770" t="s">
        <v>1714</v>
      </c>
      <c r="J807" s="1771" t="s">
        <v>1715</v>
      </c>
      <c r="K807" s="1771">
        <v>4</v>
      </c>
      <c r="L807" s="1772">
        <v>7</v>
      </c>
      <c r="M807" s="1773">
        <f t="shared" si="24"/>
        <v>49000</v>
      </c>
      <c r="N807" s="1771">
        <v>0</v>
      </c>
      <c r="O807" s="1772">
        <v>0</v>
      </c>
      <c r="P807" s="1773">
        <f t="shared" si="25"/>
        <v>0</v>
      </c>
      <c r="Q807" s="1774"/>
      <c r="R807" s="1774"/>
      <c r="S807" s="1774"/>
      <c r="T807" s="1774"/>
      <c r="U807" s="1774"/>
      <c r="V807" s="1774"/>
      <c r="W807" s="1774"/>
      <c r="X807" s="1774"/>
      <c r="Y807" s="1774"/>
      <c r="Z807" s="1774"/>
      <c r="AA807" s="1774"/>
      <c r="AB807" s="1774"/>
      <c r="AC807" s="1774"/>
      <c r="AD807" s="1856"/>
      <c r="AE807" s="1857"/>
      <c r="AF807" s="1858"/>
      <c r="AG807" s="1858"/>
      <c r="AH807" s="1858"/>
      <c r="AI807" s="1859"/>
      <c r="AJ807" s="1859"/>
      <c r="AK807" s="1859"/>
      <c r="AL807" s="1859"/>
      <c r="AM807" s="1858"/>
      <c r="AN807" s="1858"/>
      <c r="AO807" s="1858"/>
      <c r="AP807" s="1858"/>
      <c r="AQ807" s="1859"/>
      <c r="AR807" s="1859"/>
      <c r="AS807" s="1859"/>
      <c r="AT807" s="1859"/>
    </row>
    <row r="808" spans="1:46" s="1775" customFormat="1" ht="12" customHeight="1" x14ac:dyDescent="0.2">
      <c r="A808" s="1770" t="s">
        <v>459</v>
      </c>
      <c r="B808" s="1770" t="s">
        <v>1708</v>
      </c>
      <c r="C808" s="541" t="s">
        <v>1709</v>
      </c>
      <c r="D808" s="1770" t="s">
        <v>2038</v>
      </c>
      <c r="E808" s="1952">
        <v>8690</v>
      </c>
      <c r="F808" s="1771" t="s">
        <v>3623</v>
      </c>
      <c r="G808" s="1770" t="s">
        <v>3624</v>
      </c>
      <c r="H808" s="1770"/>
      <c r="I808" s="1770"/>
      <c r="J808" s="1771"/>
      <c r="K808" s="1771">
        <v>2</v>
      </c>
      <c r="L808" s="1772">
        <v>6</v>
      </c>
      <c r="M808" s="1773">
        <f t="shared" si="24"/>
        <v>52140</v>
      </c>
      <c r="N808" s="1771">
        <v>2</v>
      </c>
      <c r="O808" s="1772">
        <v>6</v>
      </c>
      <c r="P808" s="1773">
        <f t="shared" si="25"/>
        <v>52140</v>
      </c>
      <c r="Q808" s="1774"/>
      <c r="R808" s="1774"/>
      <c r="S808" s="1774"/>
      <c r="T808" s="1774"/>
      <c r="U808" s="1774"/>
      <c r="V808" s="1774"/>
      <c r="W808" s="1774"/>
      <c r="X808" s="1774"/>
      <c r="Y808" s="1774"/>
      <c r="Z808" s="1774"/>
      <c r="AA808" s="1774"/>
      <c r="AB808" s="1774"/>
      <c r="AC808" s="1774"/>
      <c r="AD808" s="1856"/>
      <c r="AE808" s="1857"/>
      <c r="AF808" s="1858"/>
      <c r="AG808" s="1858"/>
      <c r="AH808" s="1858"/>
      <c r="AI808" s="1859"/>
      <c r="AJ808" s="1859"/>
      <c r="AK808" s="1859"/>
      <c r="AL808" s="1859"/>
      <c r="AM808" s="1858"/>
      <c r="AN808" s="1858"/>
      <c r="AO808" s="1858"/>
      <c r="AP808" s="1858"/>
      <c r="AQ808" s="1859"/>
      <c r="AR808" s="1859"/>
      <c r="AS808" s="1859"/>
      <c r="AT808" s="1859"/>
    </row>
    <row r="809" spans="1:46" s="1775" customFormat="1" ht="12" customHeight="1" x14ac:dyDescent="0.2">
      <c r="A809" s="1770" t="s">
        <v>459</v>
      </c>
      <c r="B809" s="1770" t="s">
        <v>1708</v>
      </c>
      <c r="C809" s="541" t="s">
        <v>1709</v>
      </c>
      <c r="D809" s="1770" t="s">
        <v>3625</v>
      </c>
      <c r="E809" s="1952">
        <v>8000</v>
      </c>
      <c r="F809" s="1771" t="s">
        <v>3626</v>
      </c>
      <c r="G809" s="1770" t="s">
        <v>3627</v>
      </c>
      <c r="H809" s="1770" t="s">
        <v>1713</v>
      </c>
      <c r="I809" s="1770" t="s">
        <v>1723</v>
      </c>
      <c r="J809" s="1771" t="s">
        <v>1715</v>
      </c>
      <c r="K809" s="1771">
        <v>5</v>
      </c>
      <c r="L809" s="1772">
        <v>12</v>
      </c>
      <c r="M809" s="1773">
        <f t="shared" si="24"/>
        <v>96000</v>
      </c>
      <c r="N809" s="1771">
        <v>2</v>
      </c>
      <c r="O809" s="1772">
        <v>6</v>
      </c>
      <c r="P809" s="1773">
        <f t="shared" si="25"/>
        <v>48000</v>
      </c>
      <c r="Q809" s="1774"/>
      <c r="R809" s="1774"/>
      <c r="S809" s="1774"/>
      <c r="T809" s="1774"/>
      <c r="U809" s="1774"/>
      <c r="V809" s="1774"/>
      <c r="W809" s="1774"/>
      <c r="X809" s="1774"/>
      <c r="Y809" s="1774"/>
      <c r="Z809" s="1774"/>
      <c r="AA809" s="1774"/>
      <c r="AB809" s="1774"/>
      <c r="AC809" s="1774"/>
      <c r="AD809" s="1856"/>
      <c r="AE809" s="1857"/>
      <c r="AF809" s="1858"/>
      <c r="AG809" s="1858"/>
      <c r="AH809" s="1858"/>
      <c r="AI809" s="1859"/>
      <c r="AJ809" s="1859"/>
      <c r="AK809" s="1859"/>
      <c r="AL809" s="1859"/>
      <c r="AM809" s="1858"/>
      <c r="AN809" s="1858"/>
      <c r="AO809" s="1858"/>
      <c r="AP809" s="1858"/>
      <c r="AQ809" s="1859"/>
      <c r="AR809" s="1859"/>
      <c r="AS809" s="1859"/>
      <c r="AT809" s="1859"/>
    </row>
    <row r="810" spans="1:46" s="1775" customFormat="1" ht="12" customHeight="1" x14ac:dyDescent="0.2">
      <c r="A810" s="1770" t="s">
        <v>459</v>
      </c>
      <c r="B810" s="1770" t="s">
        <v>1708</v>
      </c>
      <c r="C810" s="541" t="s">
        <v>1709</v>
      </c>
      <c r="D810" s="1770" t="s">
        <v>3032</v>
      </c>
      <c r="E810" s="1952">
        <v>8000</v>
      </c>
      <c r="F810" s="1771" t="s">
        <v>3628</v>
      </c>
      <c r="G810" s="1770" t="s">
        <v>3629</v>
      </c>
      <c r="H810" s="1770"/>
      <c r="I810" s="1770"/>
      <c r="J810" s="1771"/>
      <c r="K810" s="1771">
        <v>3</v>
      </c>
      <c r="L810" s="1772">
        <v>9</v>
      </c>
      <c r="M810" s="1773">
        <f t="shared" si="24"/>
        <v>72000</v>
      </c>
      <c r="N810" s="1771">
        <v>0</v>
      </c>
      <c r="O810" s="1772">
        <v>0</v>
      </c>
      <c r="P810" s="1773">
        <f t="shared" si="25"/>
        <v>0</v>
      </c>
      <c r="Q810" s="1774"/>
      <c r="R810" s="1774"/>
      <c r="S810" s="1774"/>
      <c r="T810" s="1774"/>
      <c r="U810" s="1774"/>
      <c r="V810" s="1774"/>
      <c r="W810" s="1774"/>
      <c r="X810" s="1774"/>
      <c r="Y810" s="1774"/>
      <c r="Z810" s="1774"/>
      <c r="AA810" s="1774"/>
      <c r="AB810" s="1774"/>
      <c r="AC810" s="1774"/>
      <c r="AD810" s="1856"/>
      <c r="AE810" s="1857"/>
      <c r="AF810" s="1858"/>
      <c r="AG810" s="1858"/>
      <c r="AH810" s="1858"/>
      <c r="AI810" s="1859"/>
      <c r="AJ810" s="1859"/>
      <c r="AK810" s="1859"/>
      <c r="AL810" s="1859"/>
      <c r="AM810" s="1858"/>
      <c r="AN810" s="1858"/>
      <c r="AO810" s="1858"/>
      <c r="AP810" s="1858"/>
      <c r="AQ810" s="1859"/>
      <c r="AR810" s="1859"/>
      <c r="AS810" s="1859"/>
      <c r="AT810" s="1859"/>
    </row>
    <row r="811" spans="1:46" s="1775" customFormat="1" ht="12" customHeight="1" x14ac:dyDescent="0.2">
      <c r="A811" s="1770" t="s">
        <v>459</v>
      </c>
      <c r="B811" s="1770" t="s">
        <v>1708</v>
      </c>
      <c r="C811" s="541" t="s">
        <v>1709</v>
      </c>
      <c r="D811" s="1770" t="s">
        <v>3577</v>
      </c>
      <c r="E811" s="1952">
        <v>4000</v>
      </c>
      <c r="F811" s="1771" t="s">
        <v>3630</v>
      </c>
      <c r="G811" s="1770" t="s">
        <v>3631</v>
      </c>
      <c r="H811" s="1770"/>
      <c r="I811" s="1770"/>
      <c r="J811" s="1771"/>
      <c r="K811" s="1771">
        <v>2</v>
      </c>
      <c r="L811" s="1772">
        <v>2</v>
      </c>
      <c r="M811" s="1773">
        <f t="shared" si="24"/>
        <v>8000</v>
      </c>
      <c r="N811" s="1771">
        <v>0</v>
      </c>
      <c r="O811" s="1772">
        <v>0</v>
      </c>
      <c r="P811" s="1773">
        <f t="shared" si="25"/>
        <v>0</v>
      </c>
      <c r="Q811" s="1774"/>
      <c r="R811" s="1774"/>
      <c r="S811" s="1774"/>
      <c r="T811" s="1774"/>
      <c r="U811" s="1774"/>
      <c r="V811" s="1774"/>
      <c r="W811" s="1774"/>
      <c r="X811" s="1774"/>
      <c r="Y811" s="1774"/>
      <c r="Z811" s="1774"/>
      <c r="AA811" s="1774"/>
      <c r="AB811" s="1774"/>
      <c r="AC811" s="1774"/>
      <c r="AD811" s="1856"/>
      <c r="AE811" s="1857"/>
      <c r="AF811" s="1858"/>
      <c r="AG811" s="1858"/>
      <c r="AH811" s="1858"/>
      <c r="AI811" s="1859"/>
      <c r="AJ811" s="1859"/>
      <c r="AK811" s="1859"/>
      <c r="AL811" s="1859"/>
      <c r="AM811" s="1858"/>
      <c r="AN811" s="1858"/>
      <c r="AO811" s="1858"/>
      <c r="AP811" s="1858"/>
      <c r="AQ811" s="1859"/>
      <c r="AR811" s="1859"/>
      <c r="AS811" s="1859"/>
      <c r="AT811" s="1859"/>
    </row>
    <row r="812" spans="1:46" s="1775" customFormat="1" ht="12" customHeight="1" x14ac:dyDescent="0.2">
      <c r="A812" s="1770" t="s">
        <v>459</v>
      </c>
      <c r="B812" s="1770" t="s">
        <v>1708</v>
      </c>
      <c r="C812" s="541" t="s">
        <v>1709</v>
      </c>
      <c r="D812" s="1770" t="s">
        <v>2724</v>
      </c>
      <c r="E812" s="1952">
        <v>8000</v>
      </c>
      <c r="F812" s="1771" t="s">
        <v>3632</v>
      </c>
      <c r="G812" s="1770" t="s">
        <v>3633</v>
      </c>
      <c r="H812" s="1770"/>
      <c r="I812" s="1770"/>
      <c r="J812" s="1771"/>
      <c r="K812" s="1771">
        <v>7</v>
      </c>
      <c r="L812" s="1772">
        <v>12</v>
      </c>
      <c r="M812" s="1773">
        <f t="shared" si="24"/>
        <v>96000</v>
      </c>
      <c r="N812" s="1771">
        <v>2</v>
      </c>
      <c r="O812" s="1772">
        <v>6</v>
      </c>
      <c r="P812" s="1773">
        <f t="shared" si="25"/>
        <v>48000</v>
      </c>
      <c r="Q812" s="1774"/>
      <c r="R812" s="1774"/>
      <c r="S812" s="1774"/>
      <c r="T812" s="1774"/>
      <c r="U812" s="1774"/>
      <c r="V812" s="1774"/>
      <c r="W812" s="1774"/>
      <c r="X812" s="1774"/>
      <c r="Y812" s="1774"/>
      <c r="Z812" s="1774"/>
      <c r="AA812" s="1774"/>
      <c r="AB812" s="1774"/>
      <c r="AC812" s="1774"/>
      <c r="AD812" s="1856"/>
      <c r="AE812" s="1857"/>
      <c r="AF812" s="1858"/>
      <c r="AG812" s="1858"/>
      <c r="AH812" s="1858"/>
      <c r="AI812" s="1859"/>
      <c r="AJ812" s="1859"/>
      <c r="AK812" s="1859"/>
      <c r="AL812" s="1859"/>
      <c r="AM812" s="1858"/>
      <c r="AN812" s="1858"/>
      <c r="AO812" s="1858"/>
      <c r="AP812" s="1858"/>
      <c r="AQ812" s="1859"/>
      <c r="AR812" s="1859"/>
      <c r="AS812" s="1859"/>
      <c r="AT812" s="1859"/>
    </row>
    <row r="813" spans="1:46" s="1775" customFormat="1" ht="12" customHeight="1" x14ac:dyDescent="0.2">
      <c r="A813" s="1770" t="s">
        <v>459</v>
      </c>
      <c r="B813" s="1770" t="s">
        <v>1708</v>
      </c>
      <c r="C813" s="541" t="s">
        <v>1709</v>
      </c>
      <c r="D813" s="1770" t="s">
        <v>3634</v>
      </c>
      <c r="E813" s="1952">
        <v>6000</v>
      </c>
      <c r="F813" s="1771" t="s">
        <v>3635</v>
      </c>
      <c r="G813" s="1770" t="s">
        <v>3636</v>
      </c>
      <c r="H813" s="1770"/>
      <c r="I813" s="1770"/>
      <c r="J813" s="1771"/>
      <c r="K813" s="1771">
        <v>1</v>
      </c>
      <c r="L813" s="1772">
        <v>1</v>
      </c>
      <c r="M813" s="1773">
        <f t="shared" si="24"/>
        <v>6000</v>
      </c>
      <c r="N813" s="1771">
        <v>3</v>
      </c>
      <c r="O813" s="1772">
        <v>6</v>
      </c>
      <c r="P813" s="1773">
        <f t="shared" si="25"/>
        <v>36000</v>
      </c>
      <c r="Q813" s="1774"/>
      <c r="R813" s="1774"/>
      <c r="S813" s="1774"/>
      <c r="T813" s="1774"/>
      <c r="U813" s="1774"/>
      <c r="V813" s="1774"/>
      <c r="W813" s="1774"/>
      <c r="X813" s="1774"/>
      <c r="Y813" s="1774"/>
      <c r="Z813" s="1774"/>
      <c r="AA813" s="1774"/>
      <c r="AB813" s="1774"/>
      <c r="AC813" s="1774"/>
      <c r="AD813" s="1856"/>
      <c r="AE813" s="1857"/>
      <c r="AF813" s="1858"/>
      <c r="AG813" s="1858"/>
      <c r="AH813" s="1858"/>
      <c r="AI813" s="1859"/>
      <c r="AJ813" s="1859"/>
      <c r="AK813" s="1859"/>
      <c r="AL813" s="1859"/>
      <c r="AM813" s="1858"/>
      <c r="AN813" s="1858"/>
      <c r="AO813" s="1858"/>
      <c r="AP813" s="1858"/>
      <c r="AQ813" s="1859"/>
      <c r="AR813" s="1859"/>
      <c r="AS813" s="1859"/>
      <c r="AT813" s="1859"/>
    </row>
    <row r="814" spans="1:46" s="1775" customFormat="1" ht="12" customHeight="1" x14ac:dyDescent="0.2">
      <c r="A814" s="1770" t="s">
        <v>459</v>
      </c>
      <c r="B814" s="1770" t="s">
        <v>1708</v>
      </c>
      <c r="C814" s="541" t="s">
        <v>1709</v>
      </c>
      <c r="D814" s="1770" t="s">
        <v>1839</v>
      </c>
      <c r="E814" s="1952">
        <v>2500</v>
      </c>
      <c r="F814" s="1771" t="s">
        <v>3637</v>
      </c>
      <c r="G814" s="1770" t="s">
        <v>3638</v>
      </c>
      <c r="H814" s="1770"/>
      <c r="I814" s="1770"/>
      <c r="J814" s="1771"/>
      <c r="K814" s="1771">
        <v>2</v>
      </c>
      <c r="L814" s="1772">
        <v>2</v>
      </c>
      <c r="M814" s="1773">
        <f t="shared" si="24"/>
        <v>5000</v>
      </c>
      <c r="N814" s="1771">
        <v>0</v>
      </c>
      <c r="O814" s="1772">
        <v>0</v>
      </c>
      <c r="P814" s="1773">
        <f t="shared" si="25"/>
        <v>0</v>
      </c>
      <c r="Q814" s="1774"/>
      <c r="R814" s="1774"/>
      <c r="S814" s="1774"/>
      <c r="T814" s="1774"/>
      <c r="U814" s="1774"/>
      <c r="V814" s="1774"/>
      <c r="W814" s="1774"/>
      <c r="X814" s="1774"/>
      <c r="Y814" s="1774"/>
      <c r="Z814" s="1774"/>
      <c r="AA814" s="1774"/>
      <c r="AB814" s="1774"/>
      <c r="AC814" s="1774"/>
      <c r="AD814" s="1856"/>
      <c r="AE814" s="1857"/>
      <c r="AF814" s="1858"/>
      <c r="AG814" s="1858"/>
      <c r="AH814" s="1858"/>
      <c r="AI814" s="1859"/>
      <c r="AJ814" s="1859"/>
      <c r="AK814" s="1859"/>
      <c r="AL814" s="1859"/>
      <c r="AM814" s="1858"/>
      <c r="AN814" s="1858"/>
      <c r="AO814" s="1858"/>
      <c r="AP814" s="1858"/>
      <c r="AQ814" s="1859"/>
      <c r="AR814" s="1859"/>
      <c r="AS814" s="1859"/>
      <c r="AT814" s="1859"/>
    </row>
    <row r="815" spans="1:46" s="1775" customFormat="1" ht="12" customHeight="1" x14ac:dyDescent="0.2">
      <c r="A815" s="1770" t="s">
        <v>459</v>
      </c>
      <c r="B815" s="1770" t="s">
        <v>1708</v>
      </c>
      <c r="C815" s="541" t="s">
        <v>1709</v>
      </c>
      <c r="D815" s="1770" t="s">
        <v>1730</v>
      </c>
      <c r="E815" s="1952">
        <v>14000</v>
      </c>
      <c r="F815" s="1771" t="s">
        <v>3639</v>
      </c>
      <c r="G815" s="1770" t="s">
        <v>3640</v>
      </c>
      <c r="H815" s="1770" t="s">
        <v>1807</v>
      </c>
      <c r="I815" s="1770" t="s">
        <v>1723</v>
      </c>
      <c r="J815" s="1771" t="s">
        <v>1715</v>
      </c>
      <c r="K815" s="1771">
        <v>0</v>
      </c>
      <c r="L815" s="1772">
        <v>12</v>
      </c>
      <c r="M815" s="1773">
        <f t="shared" si="24"/>
        <v>168000</v>
      </c>
      <c r="N815" s="1771">
        <v>0</v>
      </c>
      <c r="O815" s="1772">
        <v>6</v>
      </c>
      <c r="P815" s="1773">
        <f t="shared" si="25"/>
        <v>84000</v>
      </c>
      <c r="Q815" s="1774"/>
      <c r="R815" s="1774"/>
      <c r="S815" s="1774"/>
      <c r="T815" s="1774"/>
      <c r="U815" s="1774"/>
      <c r="V815" s="1774"/>
      <c r="W815" s="1774"/>
      <c r="X815" s="1774"/>
      <c r="Y815" s="1774"/>
      <c r="Z815" s="1774"/>
      <c r="AA815" s="1774"/>
      <c r="AB815" s="1774"/>
      <c r="AC815" s="1774"/>
      <c r="AD815" s="1856"/>
      <c r="AE815" s="1857"/>
      <c r="AF815" s="1858"/>
      <c r="AG815" s="1858"/>
      <c r="AH815" s="1858"/>
      <c r="AI815" s="1859"/>
      <c r="AJ815" s="1859"/>
      <c r="AK815" s="1859"/>
      <c r="AL815" s="1859"/>
      <c r="AM815" s="1858"/>
      <c r="AN815" s="1858"/>
      <c r="AO815" s="1858"/>
      <c r="AP815" s="1858"/>
      <c r="AQ815" s="1859"/>
      <c r="AR815" s="1859"/>
      <c r="AS815" s="1859"/>
      <c r="AT815" s="1859"/>
    </row>
    <row r="816" spans="1:46" s="1775" customFormat="1" ht="12" customHeight="1" x14ac:dyDescent="0.2">
      <c r="A816" s="1770" t="s">
        <v>459</v>
      </c>
      <c r="B816" s="1770" t="s">
        <v>1708</v>
      </c>
      <c r="C816" s="541" t="s">
        <v>1709</v>
      </c>
      <c r="D816" s="1770" t="s">
        <v>2431</v>
      </c>
      <c r="E816" s="1952">
        <v>7000</v>
      </c>
      <c r="F816" s="1771" t="s">
        <v>3641</v>
      </c>
      <c r="G816" s="1770" t="s">
        <v>3642</v>
      </c>
      <c r="H816" s="1770" t="s">
        <v>1773</v>
      </c>
      <c r="I816" s="1770" t="s">
        <v>1714</v>
      </c>
      <c r="J816" s="1771" t="s">
        <v>1715</v>
      </c>
      <c r="K816" s="1771">
        <v>1</v>
      </c>
      <c r="L816" s="1772">
        <v>3</v>
      </c>
      <c r="M816" s="1773">
        <f t="shared" si="24"/>
        <v>21000</v>
      </c>
      <c r="N816" s="1771">
        <v>4</v>
      </c>
      <c r="O816" s="1772">
        <v>6</v>
      </c>
      <c r="P816" s="1773">
        <f t="shared" si="25"/>
        <v>42000</v>
      </c>
      <c r="Q816" s="1774"/>
      <c r="R816" s="1774"/>
      <c r="S816" s="1774"/>
      <c r="T816" s="1774"/>
      <c r="U816" s="1774"/>
      <c r="V816" s="1774"/>
      <c r="W816" s="1774"/>
      <c r="X816" s="1774"/>
      <c r="Y816" s="1774"/>
      <c r="Z816" s="1774"/>
      <c r="AA816" s="1774"/>
      <c r="AB816" s="1774"/>
      <c r="AC816" s="1774"/>
      <c r="AD816" s="1856"/>
      <c r="AE816" s="1857"/>
      <c r="AF816" s="1858"/>
      <c r="AG816" s="1858"/>
      <c r="AH816" s="1858"/>
      <c r="AI816" s="1859"/>
      <c r="AJ816" s="1859"/>
      <c r="AK816" s="1859"/>
      <c r="AL816" s="1859"/>
      <c r="AM816" s="1858"/>
      <c r="AN816" s="1858"/>
      <c r="AO816" s="1858"/>
      <c r="AP816" s="1858"/>
      <c r="AQ816" s="1859"/>
      <c r="AR816" s="1859"/>
      <c r="AS816" s="1859"/>
      <c r="AT816" s="1859"/>
    </row>
    <row r="817" spans="1:46" s="1775" customFormat="1" ht="12" customHeight="1" x14ac:dyDescent="0.2">
      <c r="A817" s="1770" t="s">
        <v>459</v>
      </c>
      <c r="B817" s="1770" t="s">
        <v>1708</v>
      </c>
      <c r="C817" s="541" t="s">
        <v>1709</v>
      </c>
      <c r="D817" s="1770" t="s">
        <v>3643</v>
      </c>
      <c r="E817" s="1952">
        <v>7000</v>
      </c>
      <c r="F817" s="1771" t="s">
        <v>3644</v>
      </c>
      <c r="G817" s="1770" t="s">
        <v>3645</v>
      </c>
      <c r="H817" s="1770"/>
      <c r="I817" s="1770"/>
      <c r="J817" s="1771"/>
      <c r="K817" s="1771">
        <v>3</v>
      </c>
      <c r="L817" s="1772">
        <v>9</v>
      </c>
      <c r="M817" s="1773">
        <f t="shared" si="24"/>
        <v>63000</v>
      </c>
      <c r="N817" s="1771">
        <v>4</v>
      </c>
      <c r="O817" s="1772">
        <v>6</v>
      </c>
      <c r="P817" s="1773">
        <f t="shared" si="25"/>
        <v>42000</v>
      </c>
      <c r="Q817" s="1774"/>
      <c r="R817" s="1774"/>
      <c r="S817" s="1774"/>
      <c r="T817" s="1774"/>
      <c r="U817" s="1774"/>
      <c r="V817" s="1774"/>
      <c r="W817" s="1774"/>
      <c r="X817" s="1774"/>
      <c r="Y817" s="1774"/>
      <c r="Z817" s="1774"/>
      <c r="AA817" s="1774"/>
      <c r="AB817" s="1774"/>
      <c r="AC817" s="1774"/>
      <c r="AD817" s="1856"/>
      <c r="AE817" s="1857"/>
      <c r="AF817" s="1858"/>
      <c r="AG817" s="1858"/>
      <c r="AH817" s="1858"/>
      <c r="AI817" s="1859"/>
      <c r="AJ817" s="1859"/>
      <c r="AK817" s="1859"/>
      <c r="AL817" s="1859"/>
      <c r="AM817" s="1858"/>
      <c r="AN817" s="1858"/>
      <c r="AO817" s="1858"/>
      <c r="AP817" s="1858"/>
      <c r="AQ817" s="1859"/>
      <c r="AR817" s="1859"/>
      <c r="AS817" s="1859"/>
      <c r="AT817" s="1859"/>
    </row>
    <row r="818" spans="1:46" s="1775" customFormat="1" ht="12" customHeight="1" x14ac:dyDescent="0.2">
      <c r="A818" s="1770" t="s">
        <v>459</v>
      </c>
      <c r="B818" s="1770" t="s">
        <v>1708</v>
      </c>
      <c r="C818" s="541" t="s">
        <v>1709</v>
      </c>
      <c r="D818" s="1770" t="s">
        <v>1783</v>
      </c>
      <c r="E818" s="1952">
        <v>6500</v>
      </c>
      <c r="F818" s="1771" t="s">
        <v>3646</v>
      </c>
      <c r="G818" s="1770" t="s">
        <v>3647</v>
      </c>
      <c r="H818" s="1770" t="s">
        <v>2713</v>
      </c>
      <c r="I818" s="1770" t="s">
        <v>2601</v>
      </c>
      <c r="J818" s="1771" t="s">
        <v>1715</v>
      </c>
      <c r="K818" s="1771">
        <v>2</v>
      </c>
      <c r="L818" s="1772">
        <v>6</v>
      </c>
      <c r="M818" s="1773">
        <f t="shared" si="24"/>
        <v>39000</v>
      </c>
      <c r="N818" s="1771">
        <v>5</v>
      </c>
      <c r="O818" s="1772">
        <v>6</v>
      </c>
      <c r="P818" s="1773">
        <f t="shared" si="25"/>
        <v>39000</v>
      </c>
      <c r="Q818" s="1774"/>
      <c r="R818" s="1774"/>
      <c r="S818" s="1774"/>
      <c r="T818" s="1774"/>
      <c r="U818" s="1774"/>
      <c r="V818" s="1774"/>
      <c r="W818" s="1774"/>
      <c r="X818" s="1774"/>
      <c r="Y818" s="1774"/>
      <c r="Z818" s="1774"/>
      <c r="AA818" s="1774"/>
      <c r="AB818" s="1774"/>
      <c r="AC818" s="1774"/>
      <c r="AD818" s="1856"/>
      <c r="AE818" s="1857"/>
      <c r="AF818" s="1858"/>
      <c r="AG818" s="1858"/>
      <c r="AH818" s="1858"/>
      <c r="AI818" s="1859"/>
      <c r="AJ818" s="1859"/>
      <c r="AK818" s="1859"/>
      <c r="AL818" s="1859"/>
      <c r="AM818" s="1858"/>
      <c r="AN818" s="1858"/>
      <c r="AO818" s="1858"/>
      <c r="AP818" s="1858"/>
      <c r="AQ818" s="1859"/>
      <c r="AR818" s="1859"/>
      <c r="AS818" s="1859"/>
      <c r="AT818" s="1859"/>
    </row>
    <row r="819" spans="1:46" s="1775" customFormat="1" ht="12" customHeight="1" x14ac:dyDescent="0.2">
      <c r="A819" s="1770" t="s">
        <v>459</v>
      </c>
      <c r="B819" s="1770" t="s">
        <v>1708</v>
      </c>
      <c r="C819" s="541" t="s">
        <v>1709</v>
      </c>
      <c r="D819" s="1770" t="s">
        <v>1836</v>
      </c>
      <c r="E819" s="1952">
        <v>3500</v>
      </c>
      <c r="F819" s="1771" t="s">
        <v>3648</v>
      </c>
      <c r="G819" s="1770" t="s">
        <v>3649</v>
      </c>
      <c r="H819" s="1770" t="s">
        <v>1773</v>
      </c>
      <c r="I819" s="1770" t="s">
        <v>1714</v>
      </c>
      <c r="J819" s="1771" t="s">
        <v>1715</v>
      </c>
      <c r="K819" s="1771">
        <v>3</v>
      </c>
      <c r="L819" s="1772">
        <v>9</v>
      </c>
      <c r="M819" s="1773">
        <f t="shared" si="24"/>
        <v>31500</v>
      </c>
      <c r="N819" s="1771">
        <v>2</v>
      </c>
      <c r="O819" s="1772">
        <v>6</v>
      </c>
      <c r="P819" s="1773">
        <f t="shared" si="25"/>
        <v>21000</v>
      </c>
      <c r="Q819" s="1774"/>
      <c r="R819" s="1774"/>
      <c r="S819" s="1774"/>
      <c r="T819" s="1774"/>
      <c r="U819" s="1774"/>
      <c r="V819" s="1774"/>
      <c r="W819" s="1774"/>
      <c r="X819" s="1774"/>
      <c r="Y819" s="1774"/>
      <c r="Z819" s="1774"/>
      <c r="AA819" s="1774"/>
      <c r="AB819" s="1774"/>
      <c r="AC819" s="1774"/>
      <c r="AD819" s="1856"/>
      <c r="AE819" s="1857"/>
      <c r="AF819" s="1858"/>
      <c r="AG819" s="1858"/>
      <c r="AH819" s="1858"/>
      <c r="AI819" s="1859"/>
      <c r="AJ819" s="1859"/>
      <c r="AK819" s="1859"/>
      <c r="AL819" s="1859"/>
      <c r="AM819" s="1858"/>
      <c r="AN819" s="1858"/>
      <c r="AO819" s="1858"/>
      <c r="AP819" s="1858"/>
      <c r="AQ819" s="1859"/>
      <c r="AR819" s="1859"/>
      <c r="AS819" s="1859"/>
      <c r="AT819" s="1859"/>
    </row>
    <row r="820" spans="1:46" s="1775" customFormat="1" ht="12" customHeight="1" x14ac:dyDescent="0.2">
      <c r="A820" s="1770" t="s">
        <v>459</v>
      </c>
      <c r="B820" s="1770" t="s">
        <v>1708</v>
      </c>
      <c r="C820" s="541" t="s">
        <v>1709</v>
      </c>
      <c r="D820" s="1770" t="s">
        <v>2252</v>
      </c>
      <c r="E820" s="1952">
        <v>3500</v>
      </c>
      <c r="F820" s="1771" t="s">
        <v>3650</v>
      </c>
      <c r="G820" s="1770" t="s">
        <v>3651</v>
      </c>
      <c r="H820" s="1770"/>
      <c r="I820" s="1770"/>
      <c r="J820" s="1771"/>
      <c r="K820" s="1771">
        <v>1</v>
      </c>
      <c r="L820" s="1772">
        <v>1</v>
      </c>
      <c r="M820" s="1773">
        <f t="shared" si="24"/>
        <v>3500</v>
      </c>
      <c r="N820" s="1771">
        <v>0</v>
      </c>
      <c r="O820" s="1772">
        <v>0</v>
      </c>
      <c r="P820" s="1773">
        <f t="shared" si="25"/>
        <v>0</v>
      </c>
      <c r="Q820" s="1774"/>
      <c r="R820" s="1774"/>
      <c r="S820" s="1774"/>
      <c r="T820" s="1774"/>
      <c r="U820" s="1774"/>
      <c r="V820" s="1774"/>
      <c r="W820" s="1774"/>
      <c r="X820" s="1774"/>
      <c r="Y820" s="1774"/>
      <c r="Z820" s="1774"/>
      <c r="AA820" s="1774"/>
      <c r="AB820" s="1774"/>
      <c r="AC820" s="1774"/>
      <c r="AD820" s="1856"/>
      <c r="AE820" s="1857"/>
      <c r="AF820" s="1858"/>
      <c r="AG820" s="1858"/>
      <c r="AH820" s="1858"/>
      <c r="AI820" s="1859"/>
      <c r="AJ820" s="1859"/>
      <c r="AK820" s="1859"/>
      <c r="AL820" s="1859"/>
      <c r="AM820" s="1858"/>
      <c r="AN820" s="1858"/>
      <c r="AO820" s="1858"/>
      <c r="AP820" s="1858"/>
      <c r="AQ820" s="1859"/>
      <c r="AR820" s="1859"/>
      <c r="AS820" s="1859"/>
      <c r="AT820" s="1859"/>
    </row>
    <row r="821" spans="1:46" s="1775" customFormat="1" ht="12" customHeight="1" x14ac:dyDescent="0.2">
      <c r="A821" s="1770" t="s">
        <v>459</v>
      </c>
      <c r="B821" s="1770" t="s">
        <v>1708</v>
      </c>
      <c r="C821" s="541" t="s">
        <v>1709</v>
      </c>
      <c r="D821" s="1770" t="s">
        <v>1774</v>
      </c>
      <c r="E821" s="1952">
        <v>13000</v>
      </c>
      <c r="F821" s="1771" t="s">
        <v>3652</v>
      </c>
      <c r="G821" s="1770" t="s">
        <v>3653</v>
      </c>
      <c r="H821" s="1770" t="s">
        <v>3186</v>
      </c>
      <c r="I821" s="1770" t="s">
        <v>1723</v>
      </c>
      <c r="J821" s="1771" t="s">
        <v>1715</v>
      </c>
      <c r="K821" s="1771">
        <v>0</v>
      </c>
      <c r="L821" s="1772">
        <v>12</v>
      </c>
      <c r="M821" s="1773">
        <f t="shared" si="24"/>
        <v>156000</v>
      </c>
      <c r="N821" s="1771">
        <v>0</v>
      </c>
      <c r="O821" s="1772">
        <v>6</v>
      </c>
      <c r="P821" s="1773">
        <f t="shared" si="25"/>
        <v>78000</v>
      </c>
      <c r="Q821" s="1774"/>
      <c r="R821" s="1774"/>
      <c r="S821" s="1774"/>
      <c r="T821" s="1774"/>
      <c r="U821" s="1774"/>
      <c r="V821" s="1774"/>
      <c r="W821" s="1774"/>
      <c r="X821" s="1774"/>
      <c r="Y821" s="1774"/>
      <c r="Z821" s="1774"/>
      <c r="AA821" s="1774"/>
      <c r="AB821" s="1774"/>
      <c r="AC821" s="1774"/>
      <c r="AD821" s="1856"/>
      <c r="AE821" s="1857"/>
      <c r="AF821" s="1858"/>
      <c r="AG821" s="1858"/>
      <c r="AH821" s="1858"/>
      <c r="AI821" s="1859"/>
      <c r="AJ821" s="1859"/>
      <c r="AK821" s="1859"/>
      <c r="AL821" s="1859"/>
      <c r="AM821" s="1858"/>
      <c r="AN821" s="1858"/>
      <c r="AO821" s="1858"/>
      <c r="AP821" s="1858"/>
      <c r="AQ821" s="1859"/>
      <c r="AR821" s="1859"/>
      <c r="AS821" s="1859"/>
      <c r="AT821" s="1859"/>
    </row>
    <row r="822" spans="1:46" s="1775" customFormat="1" ht="12" customHeight="1" x14ac:dyDescent="0.2">
      <c r="A822" s="1770" t="s">
        <v>459</v>
      </c>
      <c r="B822" s="1770" t="s">
        <v>1708</v>
      </c>
      <c r="C822" s="541" t="s">
        <v>1709</v>
      </c>
      <c r="D822" s="1770" t="s">
        <v>3654</v>
      </c>
      <c r="E822" s="1952">
        <v>10000</v>
      </c>
      <c r="F822" s="1771" t="s">
        <v>3655</v>
      </c>
      <c r="G822" s="1770" t="s">
        <v>3656</v>
      </c>
      <c r="H822" s="1770" t="s">
        <v>1817</v>
      </c>
      <c r="I822" s="1770" t="s">
        <v>1723</v>
      </c>
      <c r="J822" s="1771" t="s">
        <v>1715</v>
      </c>
      <c r="K822" s="1771">
        <v>2</v>
      </c>
      <c r="L822" s="1772">
        <v>5</v>
      </c>
      <c r="M822" s="1773">
        <f t="shared" si="24"/>
        <v>50000</v>
      </c>
      <c r="N822" s="1771">
        <v>2</v>
      </c>
      <c r="O822" s="1772">
        <v>6</v>
      </c>
      <c r="P822" s="1773">
        <f t="shared" si="25"/>
        <v>60000</v>
      </c>
      <c r="Q822" s="1774"/>
      <c r="R822" s="1774"/>
      <c r="S822" s="1774"/>
      <c r="T822" s="1774"/>
      <c r="U822" s="1774"/>
      <c r="V822" s="1774"/>
      <c r="W822" s="1774"/>
      <c r="X822" s="1774"/>
      <c r="Y822" s="1774"/>
      <c r="Z822" s="1774"/>
      <c r="AA822" s="1774"/>
      <c r="AB822" s="1774"/>
      <c r="AC822" s="1774"/>
      <c r="AD822" s="1856"/>
      <c r="AE822" s="1857"/>
      <c r="AF822" s="1858"/>
      <c r="AG822" s="1858"/>
      <c r="AH822" s="1858"/>
      <c r="AI822" s="1859"/>
      <c r="AJ822" s="1859"/>
      <c r="AK822" s="1859"/>
      <c r="AL822" s="1859"/>
      <c r="AM822" s="1858"/>
      <c r="AN822" s="1858"/>
      <c r="AO822" s="1858"/>
      <c r="AP822" s="1858"/>
      <c r="AQ822" s="1859"/>
      <c r="AR822" s="1859"/>
      <c r="AS822" s="1859"/>
      <c r="AT822" s="1859"/>
    </row>
    <row r="823" spans="1:46" s="1775" customFormat="1" ht="12" customHeight="1" x14ac:dyDescent="0.2">
      <c r="A823" s="1770" t="s">
        <v>459</v>
      </c>
      <c r="B823" s="1770" t="s">
        <v>1708</v>
      </c>
      <c r="C823" s="541" t="s">
        <v>1709</v>
      </c>
      <c r="D823" s="1770" t="s">
        <v>2783</v>
      </c>
      <c r="E823" s="1952">
        <v>8000</v>
      </c>
      <c r="F823" s="1771" t="s">
        <v>3655</v>
      </c>
      <c r="G823" s="1770" t="s">
        <v>3656</v>
      </c>
      <c r="H823" s="1770" t="s">
        <v>1817</v>
      </c>
      <c r="I823" s="1770" t="s">
        <v>1723</v>
      </c>
      <c r="J823" s="1771" t="s">
        <v>1715</v>
      </c>
      <c r="K823" s="1771">
        <v>4</v>
      </c>
      <c r="L823" s="1772">
        <v>8</v>
      </c>
      <c r="M823" s="1773">
        <f t="shared" si="24"/>
        <v>64000</v>
      </c>
      <c r="N823" s="1771">
        <v>0</v>
      </c>
      <c r="O823" s="1772">
        <v>0</v>
      </c>
      <c r="P823" s="1773">
        <f t="shared" si="25"/>
        <v>0</v>
      </c>
      <c r="Q823" s="1774"/>
      <c r="R823" s="1774"/>
      <c r="S823" s="1774"/>
      <c r="T823" s="1774"/>
      <c r="U823" s="1774"/>
      <c r="V823" s="1774"/>
      <c r="W823" s="1774"/>
      <c r="X823" s="1774"/>
      <c r="Y823" s="1774"/>
      <c r="Z823" s="1774"/>
      <c r="AA823" s="1774"/>
      <c r="AB823" s="1774"/>
      <c r="AC823" s="1774"/>
      <c r="AD823" s="1856"/>
      <c r="AE823" s="1857"/>
      <c r="AF823" s="1858"/>
      <c r="AG823" s="1858"/>
      <c r="AH823" s="1858"/>
      <c r="AI823" s="1859"/>
      <c r="AJ823" s="1859"/>
      <c r="AK823" s="1859"/>
      <c r="AL823" s="1859"/>
      <c r="AM823" s="1858"/>
      <c r="AN823" s="1858"/>
      <c r="AO823" s="1858"/>
      <c r="AP823" s="1858"/>
      <c r="AQ823" s="1859"/>
      <c r="AR823" s="1859"/>
      <c r="AS823" s="1859"/>
      <c r="AT823" s="1859"/>
    </row>
    <row r="824" spans="1:46" s="1775" customFormat="1" ht="12" customHeight="1" x14ac:dyDescent="0.2">
      <c r="A824" s="1770" t="s">
        <v>459</v>
      </c>
      <c r="B824" s="1770" t="s">
        <v>1708</v>
      </c>
      <c r="C824" s="541" t="s">
        <v>1709</v>
      </c>
      <c r="D824" s="1770" t="s">
        <v>1716</v>
      </c>
      <c r="E824" s="1952">
        <v>5000</v>
      </c>
      <c r="F824" s="1771" t="s">
        <v>3657</v>
      </c>
      <c r="G824" s="1770" t="s">
        <v>3658</v>
      </c>
      <c r="H824" s="1770" t="s">
        <v>1713</v>
      </c>
      <c r="I824" s="1770" t="s">
        <v>1723</v>
      </c>
      <c r="J824" s="1771" t="s">
        <v>1715</v>
      </c>
      <c r="K824" s="1771">
        <v>5</v>
      </c>
      <c r="L824" s="1772">
        <v>12</v>
      </c>
      <c r="M824" s="1773">
        <f t="shared" si="24"/>
        <v>60000</v>
      </c>
      <c r="N824" s="1771">
        <v>2</v>
      </c>
      <c r="O824" s="1772">
        <v>6</v>
      </c>
      <c r="P824" s="1773">
        <f t="shared" si="25"/>
        <v>30000</v>
      </c>
      <c r="Q824" s="1774"/>
      <c r="R824" s="1774"/>
      <c r="S824" s="1774"/>
      <c r="T824" s="1774"/>
      <c r="U824" s="1774"/>
      <c r="V824" s="1774"/>
      <c r="W824" s="1774"/>
      <c r="X824" s="1774"/>
      <c r="Y824" s="1774"/>
      <c r="Z824" s="1774"/>
      <c r="AA824" s="1774"/>
      <c r="AB824" s="1774"/>
      <c r="AC824" s="1774"/>
      <c r="AD824" s="1856"/>
      <c r="AE824" s="1857"/>
      <c r="AF824" s="1858"/>
      <c r="AG824" s="1858"/>
      <c r="AH824" s="1858"/>
      <c r="AI824" s="1859"/>
      <c r="AJ824" s="1859"/>
      <c r="AK824" s="1859"/>
      <c r="AL824" s="1859"/>
      <c r="AM824" s="1858"/>
      <c r="AN824" s="1858"/>
      <c r="AO824" s="1858"/>
      <c r="AP824" s="1858"/>
      <c r="AQ824" s="1859"/>
      <c r="AR824" s="1859"/>
      <c r="AS824" s="1859"/>
      <c r="AT824" s="1859"/>
    </row>
    <row r="825" spans="1:46" s="1775" customFormat="1" ht="12" customHeight="1" x14ac:dyDescent="0.2">
      <c r="A825" s="1770" t="s">
        <v>459</v>
      </c>
      <c r="B825" s="1770" t="s">
        <v>1708</v>
      </c>
      <c r="C825" s="541" t="s">
        <v>1709</v>
      </c>
      <c r="D825" s="1770" t="s">
        <v>1745</v>
      </c>
      <c r="E825" s="1952">
        <v>5000</v>
      </c>
      <c r="F825" s="1771" t="s">
        <v>3659</v>
      </c>
      <c r="G825" s="1770" t="s">
        <v>3660</v>
      </c>
      <c r="H825" s="1770"/>
      <c r="I825" s="1770"/>
      <c r="J825" s="1771"/>
      <c r="K825" s="1771">
        <v>1</v>
      </c>
      <c r="L825" s="1772">
        <v>1</v>
      </c>
      <c r="M825" s="1773">
        <f t="shared" si="24"/>
        <v>5000</v>
      </c>
      <c r="N825" s="1771">
        <v>2</v>
      </c>
      <c r="O825" s="1772">
        <v>6</v>
      </c>
      <c r="P825" s="1773">
        <f t="shared" si="25"/>
        <v>30000</v>
      </c>
      <c r="Q825" s="1774"/>
      <c r="R825" s="1774"/>
      <c r="S825" s="1774"/>
      <c r="T825" s="1774"/>
      <c r="U825" s="1774"/>
      <c r="V825" s="1774"/>
      <c r="W825" s="1774"/>
      <c r="X825" s="1774"/>
      <c r="Y825" s="1774"/>
      <c r="Z825" s="1774"/>
      <c r="AA825" s="1774"/>
      <c r="AB825" s="1774"/>
      <c r="AC825" s="1774"/>
      <c r="AD825" s="1856"/>
      <c r="AE825" s="1857"/>
      <c r="AF825" s="1858"/>
      <c r="AG825" s="1858"/>
      <c r="AH825" s="1858"/>
      <c r="AI825" s="1859"/>
      <c r="AJ825" s="1859"/>
      <c r="AK825" s="1859"/>
      <c r="AL825" s="1859"/>
      <c r="AM825" s="1858"/>
      <c r="AN825" s="1858"/>
      <c r="AO825" s="1858"/>
      <c r="AP825" s="1858"/>
      <c r="AQ825" s="1859"/>
      <c r="AR825" s="1859"/>
      <c r="AS825" s="1859"/>
      <c r="AT825" s="1859"/>
    </row>
    <row r="826" spans="1:46" s="1775" customFormat="1" ht="12" customHeight="1" x14ac:dyDescent="0.2">
      <c r="A826" s="1770" t="s">
        <v>459</v>
      </c>
      <c r="B826" s="1770" t="s">
        <v>1708</v>
      </c>
      <c r="C826" s="541" t="s">
        <v>1709</v>
      </c>
      <c r="D826" s="1770" t="s">
        <v>1894</v>
      </c>
      <c r="E826" s="1952">
        <v>8000</v>
      </c>
      <c r="F826" s="1771" t="s">
        <v>3661</v>
      </c>
      <c r="G826" s="1770" t="s">
        <v>3662</v>
      </c>
      <c r="H826" s="1770" t="s">
        <v>1773</v>
      </c>
      <c r="I826" s="1770" t="s">
        <v>1714</v>
      </c>
      <c r="J826" s="1771" t="s">
        <v>1715</v>
      </c>
      <c r="K826" s="1771">
        <v>2</v>
      </c>
      <c r="L826" s="1772">
        <v>5</v>
      </c>
      <c r="M826" s="1773">
        <f t="shared" si="24"/>
        <v>40000</v>
      </c>
      <c r="N826" s="1771">
        <v>2</v>
      </c>
      <c r="O826" s="1772">
        <v>6</v>
      </c>
      <c r="P826" s="1773">
        <f t="shared" si="25"/>
        <v>48000</v>
      </c>
      <c r="Q826" s="1774"/>
      <c r="R826" s="1774"/>
      <c r="S826" s="1774"/>
      <c r="T826" s="1774"/>
      <c r="U826" s="1774"/>
      <c r="V826" s="1774"/>
      <c r="W826" s="1774"/>
      <c r="X826" s="1774"/>
      <c r="Y826" s="1774"/>
      <c r="Z826" s="1774"/>
      <c r="AA826" s="1774"/>
      <c r="AB826" s="1774"/>
      <c r="AC826" s="1774"/>
      <c r="AD826" s="1856"/>
      <c r="AE826" s="1857"/>
      <c r="AF826" s="1858"/>
      <c r="AG826" s="1858"/>
      <c r="AH826" s="1858"/>
      <c r="AI826" s="1859"/>
      <c r="AJ826" s="1859"/>
      <c r="AK826" s="1859"/>
      <c r="AL826" s="1859"/>
      <c r="AM826" s="1858"/>
      <c r="AN826" s="1858"/>
      <c r="AO826" s="1858"/>
      <c r="AP826" s="1858"/>
      <c r="AQ826" s="1859"/>
      <c r="AR826" s="1859"/>
      <c r="AS826" s="1859"/>
      <c r="AT826" s="1859"/>
    </row>
    <row r="827" spans="1:46" s="1775" customFormat="1" ht="12" customHeight="1" x14ac:dyDescent="0.2">
      <c r="A827" s="1770" t="s">
        <v>459</v>
      </c>
      <c r="B827" s="1770" t="s">
        <v>1708</v>
      </c>
      <c r="C827" s="541" t="s">
        <v>1709</v>
      </c>
      <c r="D827" s="1770" t="s">
        <v>1852</v>
      </c>
      <c r="E827" s="1952">
        <v>7000</v>
      </c>
      <c r="F827" s="1771" t="s">
        <v>3663</v>
      </c>
      <c r="G827" s="1770" t="s">
        <v>3664</v>
      </c>
      <c r="H827" s="1770" t="s">
        <v>1713</v>
      </c>
      <c r="I827" s="1770" t="s">
        <v>1714</v>
      </c>
      <c r="J827" s="1771" t="s">
        <v>1715</v>
      </c>
      <c r="K827" s="1771">
        <v>5</v>
      </c>
      <c r="L827" s="1772">
        <v>12</v>
      </c>
      <c r="M827" s="1773">
        <f t="shared" si="24"/>
        <v>84000</v>
      </c>
      <c r="N827" s="1771">
        <v>2</v>
      </c>
      <c r="O827" s="1772">
        <v>6</v>
      </c>
      <c r="P827" s="1773">
        <f t="shared" si="25"/>
        <v>42000</v>
      </c>
      <c r="Q827" s="1774"/>
      <c r="R827" s="1774"/>
      <c r="S827" s="1774"/>
      <c r="T827" s="1774"/>
      <c r="U827" s="1774"/>
      <c r="V827" s="1774"/>
      <c r="W827" s="1774"/>
      <c r="X827" s="1774"/>
      <c r="Y827" s="1774"/>
      <c r="Z827" s="1774"/>
      <c r="AA827" s="1774"/>
      <c r="AB827" s="1774"/>
      <c r="AC827" s="1774"/>
      <c r="AD827" s="1856"/>
      <c r="AE827" s="1857"/>
      <c r="AF827" s="1858"/>
      <c r="AG827" s="1858"/>
      <c r="AH827" s="1858"/>
      <c r="AI827" s="1859"/>
      <c r="AJ827" s="1859"/>
      <c r="AK827" s="1859"/>
      <c r="AL827" s="1859"/>
      <c r="AM827" s="1858"/>
      <c r="AN827" s="1858"/>
      <c r="AO827" s="1858"/>
      <c r="AP827" s="1858"/>
      <c r="AQ827" s="1859"/>
      <c r="AR827" s="1859"/>
      <c r="AS827" s="1859"/>
      <c r="AT827" s="1859"/>
    </row>
    <row r="828" spans="1:46" s="1775" customFormat="1" ht="12" customHeight="1" x14ac:dyDescent="0.2">
      <c r="A828" s="1770" t="s">
        <v>459</v>
      </c>
      <c r="B828" s="1770" t="s">
        <v>1708</v>
      </c>
      <c r="C828" s="541" t="s">
        <v>1709</v>
      </c>
      <c r="D828" s="1770" t="s">
        <v>3665</v>
      </c>
      <c r="E828" s="1952">
        <v>7000</v>
      </c>
      <c r="F828" s="1771" t="s">
        <v>3666</v>
      </c>
      <c r="G828" s="1770" t="s">
        <v>3667</v>
      </c>
      <c r="H828" s="1770" t="s">
        <v>1878</v>
      </c>
      <c r="I828" s="1770" t="s">
        <v>1723</v>
      </c>
      <c r="J828" s="1771" t="s">
        <v>1715</v>
      </c>
      <c r="K828" s="1771">
        <v>1</v>
      </c>
      <c r="L828" s="1772">
        <v>2</v>
      </c>
      <c r="M828" s="1773">
        <f t="shared" si="24"/>
        <v>14000</v>
      </c>
      <c r="N828" s="1771">
        <v>2</v>
      </c>
      <c r="O828" s="1772">
        <v>6</v>
      </c>
      <c r="P828" s="1773">
        <f t="shared" si="25"/>
        <v>42000</v>
      </c>
      <c r="Q828" s="1774"/>
      <c r="R828" s="1774"/>
      <c r="S828" s="1774"/>
      <c r="T828" s="1774"/>
      <c r="U828" s="1774"/>
      <c r="V828" s="1774"/>
      <c r="W828" s="1774"/>
      <c r="X828" s="1774"/>
      <c r="Y828" s="1774"/>
      <c r="Z828" s="1774"/>
      <c r="AA828" s="1774"/>
      <c r="AB828" s="1774"/>
      <c r="AC828" s="1774"/>
      <c r="AD828" s="1856"/>
      <c r="AE828" s="1857"/>
      <c r="AF828" s="1858"/>
      <c r="AG828" s="1858"/>
      <c r="AH828" s="1858"/>
      <c r="AI828" s="1859"/>
      <c r="AJ828" s="1859"/>
      <c r="AK828" s="1859"/>
      <c r="AL828" s="1859"/>
      <c r="AM828" s="1858"/>
      <c r="AN828" s="1858"/>
      <c r="AO828" s="1858"/>
      <c r="AP828" s="1858"/>
      <c r="AQ828" s="1859"/>
      <c r="AR828" s="1859"/>
      <c r="AS828" s="1859"/>
      <c r="AT828" s="1859"/>
    </row>
    <row r="829" spans="1:46" s="1775" customFormat="1" ht="12" customHeight="1" x14ac:dyDescent="0.2">
      <c r="A829" s="1770" t="s">
        <v>459</v>
      </c>
      <c r="B829" s="1770" t="s">
        <v>1708</v>
      </c>
      <c r="C829" s="541" t="s">
        <v>1709</v>
      </c>
      <c r="D829" s="1770" t="s">
        <v>3668</v>
      </c>
      <c r="E829" s="1952">
        <v>10000</v>
      </c>
      <c r="F829" s="1771" t="s">
        <v>3669</v>
      </c>
      <c r="G829" s="1770" t="s">
        <v>3670</v>
      </c>
      <c r="H829" s="1770" t="s">
        <v>2045</v>
      </c>
      <c r="I829" s="1770" t="s">
        <v>1723</v>
      </c>
      <c r="J829" s="1771" t="s">
        <v>1715</v>
      </c>
      <c r="K829" s="1771">
        <v>4</v>
      </c>
      <c r="L829" s="1772">
        <v>12</v>
      </c>
      <c r="M829" s="1773">
        <f t="shared" si="24"/>
        <v>120000</v>
      </c>
      <c r="N829" s="1771">
        <v>2</v>
      </c>
      <c r="O829" s="1772">
        <v>6</v>
      </c>
      <c r="P829" s="1773">
        <f t="shared" si="25"/>
        <v>60000</v>
      </c>
      <c r="Q829" s="1774"/>
      <c r="R829" s="1774"/>
      <c r="S829" s="1774"/>
      <c r="T829" s="1774"/>
      <c r="U829" s="1774"/>
      <c r="V829" s="1774"/>
      <c r="W829" s="1774"/>
      <c r="X829" s="1774"/>
      <c r="Y829" s="1774"/>
      <c r="Z829" s="1774"/>
      <c r="AA829" s="1774"/>
      <c r="AB829" s="1774"/>
      <c r="AC829" s="1774"/>
      <c r="AD829" s="1856"/>
      <c r="AE829" s="1857"/>
      <c r="AF829" s="1858"/>
      <c r="AG829" s="1858"/>
      <c r="AH829" s="1858"/>
      <c r="AI829" s="1859"/>
      <c r="AJ829" s="1859"/>
      <c r="AK829" s="1859"/>
      <c r="AL829" s="1859"/>
      <c r="AM829" s="1858"/>
      <c r="AN829" s="1858"/>
      <c r="AO829" s="1858"/>
      <c r="AP829" s="1858"/>
      <c r="AQ829" s="1859"/>
      <c r="AR829" s="1859"/>
      <c r="AS829" s="1859"/>
      <c r="AT829" s="1859"/>
    </row>
    <row r="830" spans="1:46" s="1775" customFormat="1" ht="12" customHeight="1" x14ac:dyDescent="0.2">
      <c r="A830" s="1770" t="s">
        <v>459</v>
      </c>
      <c r="B830" s="1770" t="s">
        <v>1708</v>
      </c>
      <c r="C830" s="541" t="s">
        <v>1709</v>
      </c>
      <c r="D830" s="1770" t="s">
        <v>1760</v>
      </c>
      <c r="E830" s="1952">
        <v>8000</v>
      </c>
      <c r="F830" s="1771" t="s">
        <v>3671</v>
      </c>
      <c r="G830" s="1770" t="s">
        <v>3672</v>
      </c>
      <c r="H830" s="1770" t="s">
        <v>1713</v>
      </c>
      <c r="I830" s="1770" t="s">
        <v>1714</v>
      </c>
      <c r="J830" s="1771" t="s">
        <v>1715</v>
      </c>
      <c r="K830" s="1771">
        <v>5</v>
      </c>
      <c r="L830" s="1772">
        <v>12</v>
      </c>
      <c r="M830" s="1773">
        <f t="shared" si="24"/>
        <v>96000</v>
      </c>
      <c r="N830" s="1771">
        <v>2</v>
      </c>
      <c r="O830" s="1772">
        <v>6</v>
      </c>
      <c r="P830" s="1773">
        <f t="shared" si="25"/>
        <v>48000</v>
      </c>
      <c r="Q830" s="1774"/>
      <c r="R830" s="1774"/>
      <c r="S830" s="1774"/>
      <c r="T830" s="1774"/>
      <c r="U830" s="1774"/>
      <c r="V830" s="1774"/>
      <c r="W830" s="1774"/>
      <c r="X830" s="1774"/>
      <c r="Y830" s="1774"/>
      <c r="Z830" s="1774"/>
      <c r="AA830" s="1774"/>
      <c r="AB830" s="1774"/>
      <c r="AC830" s="1774"/>
      <c r="AD830" s="1856"/>
      <c r="AE830" s="1857"/>
      <c r="AF830" s="1858"/>
      <c r="AG830" s="1858"/>
      <c r="AH830" s="1858"/>
      <c r="AI830" s="1859"/>
      <c r="AJ830" s="1859"/>
      <c r="AK830" s="1859"/>
      <c r="AL830" s="1859"/>
      <c r="AM830" s="1858"/>
      <c r="AN830" s="1858"/>
      <c r="AO830" s="1858"/>
      <c r="AP830" s="1858"/>
      <c r="AQ830" s="1859"/>
      <c r="AR830" s="1859"/>
      <c r="AS830" s="1859"/>
      <c r="AT830" s="1859"/>
    </row>
    <row r="831" spans="1:46" s="1775" customFormat="1" ht="12" customHeight="1" x14ac:dyDescent="0.2">
      <c r="A831" s="1770" t="s">
        <v>459</v>
      </c>
      <c r="B831" s="1770" t="s">
        <v>1708</v>
      </c>
      <c r="C831" s="541" t="s">
        <v>1709</v>
      </c>
      <c r="D831" s="1770" t="s">
        <v>3673</v>
      </c>
      <c r="E831" s="1952">
        <v>6000</v>
      </c>
      <c r="F831" s="1771" t="s">
        <v>3674</v>
      </c>
      <c r="G831" s="1770" t="s">
        <v>3675</v>
      </c>
      <c r="H831" s="1770" t="s">
        <v>2045</v>
      </c>
      <c r="I831" s="1770" t="s">
        <v>1723</v>
      </c>
      <c r="J831" s="1771" t="s">
        <v>1715</v>
      </c>
      <c r="K831" s="1771">
        <v>1</v>
      </c>
      <c r="L831" s="1772">
        <v>3</v>
      </c>
      <c r="M831" s="1773">
        <f t="shared" si="24"/>
        <v>18000</v>
      </c>
      <c r="N831" s="1771">
        <v>2</v>
      </c>
      <c r="O831" s="1772">
        <v>6</v>
      </c>
      <c r="P831" s="1773">
        <f t="shared" si="25"/>
        <v>36000</v>
      </c>
      <c r="Q831" s="1774"/>
      <c r="R831" s="1774"/>
      <c r="S831" s="1774"/>
      <c r="T831" s="1774"/>
      <c r="U831" s="1774"/>
      <c r="V831" s="1774"/>
      <c r="W831" s="1774"/>
      <c r="X831" s="1774"/>
      <c r="Y831" s="1774"/>
      <c r="Z831" s="1774"/>
      <c r="AA831" s="1774"/>
      <c r="AB831" s="1774"/>
      <c r="AC831" s="1774"/>
      <c r="AD831" s="1856"/>
      <c r="AE831" s="1857"/>
      <c r="AF831" s="1858"/>
      <c r="AG831" s="1858"/>
      <c r="AH831" s="1858"/>
      <c r="AI831" s="1859"/>
      <c r="AJ831" s="1859"/>
      <c r="AK831" s="1859"/>
      <c r="AL831" s="1859"/>
      <c r="AM831" s="1858"/>
      <c r="AN831" s="1858"/>
      <c r="AO831" s="1858"/>
      <c r="AP831" s="1858"/>
      <c r="AQ831" s="1859"/>
      <c r="AR831" s="1859"/>
      <c r="AS831" s="1859"/>
      <c r="AT831" s="1859"/>
    </row>
    <row r="832" spans="1:46" s="1775" customFormat="1" ht="12" customHeight="1" x14ac:dyDescent="0.2">
      <c r="A832" s="1770" t="s">
        <v>459</v>
      </c>
      <c r="B832" s="1770" t="s">
        <v>1708</v>
      </c>
      <c r="C832" s="541" t="s">
        <v>1709</v>
      </c>
      <c r="D832" s="1770" t="s">
        <v>2375</v>
      </c>
      <c r="E832" s="1952">
        <v>3500</v>
      </c>
      <c r="F832" s="1771" t="s">
        <v>3674</v>
      </c>
      <c r="G832" s="1770" t="s">
        <v>3675</v>
      </c>
      <c r="H832" s="1770" t="s">
        <v>2045</v>
      </c>
      <c r="I832" s="1770" t="s">
        <v>1723</v>
      </c>
      <c r="J832" s="1771" t="s">
        <v>1715</v>
      </c>
      <c r="K832" s="1771">
        <v>4</v>
      </c>
      <c r="L832" s="1772">
        <v>10</v>
      </c>
      <c r="M832" s="1773">
        <f t="shared" si="24"/>
        <v>35000</v>
      </c>
      <c r="N832" s="1771">
        <v>0</v>
      </c>
      <c r="O832" s="1772">
        <v>0</v>
      </c>
      <c r="P832" s="1773">
        <f t="shared" si="25"/>
        <v>0</v>
      </c>
      <c r="Q832" s="1774"/>
      <c r="R832" s="1774"/>
      <c r="S832" s="1774"/>
      <c r="T832" s="1774"/>
      <c r="U832" s="1774"/>
      <c r="V832" s="1774"/>
      <c r="W832" s="1774"/>
      <c r="X832" s="1774"/>
      <c r="Y832" s="1774"/>
      <c r="Z832" s="1774"/>
      <c r="AA832" s="1774"/>
      <c r="AB832" s="1774"/>
      <c r="AC832" s="1774"/>
      <c r="AD832" s="1856"/>
      <c r="AE832" s="1857"/>
      <c r="AF832" s="1858"/>
      <c r="AG832" s="1858"/>
      <c r="AH832" s="1858"/>
      <c r="AI832" s="1859"/>
      <c r="AJ832" s="1859"/>
      <c r="AK832" s="1859"/>
      <c r="AL832" s="1859"/>
      <c r="AM832" s="1858"/>
      <c r="AN832" s="1858"/>
      <c r="AO832" s="1858"/>
      <c r="AP832" s="1858"/>
      <c r="AQ832" s="1859"/>
      <c r="AR832" s="1859"/>
      <c r="AS832" s="1859"/>
      <c r="AT832" s="1859"/>
    </row>
    <row r="833" spans="1:46" s="1775" customFormat="1" ht="12" customHeight="1" x14ac:dyDescent="0.2">
      <c r="A833" s="1770" t="s">
        <v>459</v>
      </c>
      <c r="B833" s="1770" t="s">
        <v>1708</v>
      </c>
      <c r="C833" s="541" t="s">
        <v>1709</v>
      </c>
      <c r="D833" s="1770" t="s">
        <v>3676</v>
      </c>
      <c r="E833" s="1952">
        <v>9000</v>
      </c>
      <c r="F833" s="1771" t="s">
        <v>3677</v>
      </c>
      <c r="G833" s="1770" t="s">
        <v>3678</v>
      </c>
      <c r="H833" s="1770" t="s">
        <v>1713</v>
      </c>
      <c r="I833" s="1770" t="s">
        <v>1723</v>
      </c>
      <c r="J833" s="1771" t="s">
        <v>1715</v>
      </c>
      <c r="K833" s="1771">
        <v>1</v>
      </c>
      <c r="L833" s="1772">
        <v>2</v>
      </c>
      <c r="M833" s="1773">
        <f t="shared" si="24"/>
        <v>18000</v>
      </c>
      <c r="N833" s="1771">
        <v>4</v>
      </c>
      <c r="O833" s="1772">
        <v>6</v>
      </c>
      <c r="P833" s="1773">
        <f t="shared" si="25"/>
        <v>54000</v>
      </c>
      <c r="Q833" s="1774"/>
      <c r="R833" s="1774"/>
      <c r="S833" s="1774"/>
      <c r="T833" s="1774"/>
      <c r="U833" s="1774"/>
      <c r="V833" s="1774"/>
      <c r="W833" s="1774"/>
      <c r="X833" s="1774"/>
      <c r="Y833" s="1774"/>
      <c r="Z833" s="1774"/>
      <c r="AA833" s="1774"/>
      <c r="AB833" s="1774"/>
      <c r="AC833" s="1774"/>
      <c r="AD833" s="1856"/>
      <c r="AE833" s="1857"/>
      <c r="AF833" s="1858"/>
      <c r="AG833" s="1858"/>
      <c r="AH833" s="1858"/>
      <c r="AI833" s="1859"/>
      <c r="AJ833" s="1859"/>
      <c r="AK833" s="1859"/>
      <c r="AL833" s="1859"/>
      <c r="AM833" s="1858"/>
      <c r="AN833" s="1858"/>
      <c r="AO833" s="1858"/>
      <c r="AP833" s="1858"/>
      <c r="AQ833" s="1859"/>
      <c r="AR833" s="1859"/>
      <c r="AS833" s="1859"/>
      <c r="AT833" s="1859"/>
    </row>
    <row r="834" spans="1:46" s="1775" customFormat="1" ht="12" customHeight="1" x14ac:dyDescent="0.2">
      <c r="A834" s="1770" t="s">
        <v>459</v>
      </c>
      <c r="B834" s="1770" t="s">
        <v>1708</v>
      </c>
      <c r="C834" s="541" t="s">
        <v>1709</v>
      </c>
      <c r="D834" s="1770" t="s">
        <v>3241</v>
      </c>
      <c r="E834" s="1952">
        <v>2500</v>
      </c>
      <c r="F834" s="1771" t="s">
        <v>3679</v>
      </c>
      <c r="G834" s="1770" t="s">
        <v>3680</v>
      </c>
      <c r="H834" s="1770" t="s">
        <v>1713</v>
      </c>
      <c r="I834" s="1770" t="s">
        <v>1723</v>
      </c>
      <c r="J834" s="1771" t="s">
        <v>1715</v>
      </c>
      <c r="K834" s="1771">
        <v>4</v>
      </c>
      <c r="L834" s="1772">
        <v>12</v>
      </c>
      <c r="M834" s="1773">
        <f t="shared" si="24"/>
        <v>30000</v>
      </c>
      <c r="N834" s="1771">
        <v>2</v>
      </c>
      <c r="O834" s="1772">
        <v>6</v>
      </c>
      <c r="P834" s="1773">
        <f t="shared" si="25"/>
        <v>15000</v>
      </c>
      <c r="Q834" s="1774"/>
      <c r="R834" s="1774"/>
      <c r="S834" s="1774"/>
      <c r="T834" s="1774"/>
      <c r="U834" s="1774"/>
      <c r="V834" s="1774"/>
      <c r="W834" s="1774"/>
      <c r="X834" s="1774"/>
      <c r="Y834" s="1774"/>
      <c r="Z834" s="1774"/>
      <c r="AA834" s="1774"/>
      <c r="AB834" s="1774"/>
      <c r="AC834" s="1774"/>
      <c r="AD834" s="1856"/>
      <c r="AE834" s="1857"/>
      <c r="AF834" s="1858"/>
      <c r="AG834" s="1858"/>
      <c r="AH834" s="1858"/>
      <c r="AI834" s="1859"/>
      <c r="AJ834" s="1859"/>
      <c r="AK834" s="1859"/>
      <c r="AL834" s="1859"/>
      <c r="AM834" s="1858"/>
      <c r="AN834" s="1858"/>
      <c r="AO834" s="1858"/>
      <c r="AP834" s="1858"/>
      <c r="AQ834" s="1859"/>
      <c r="AR834" s="1859"/>
      <c r="AS834" s="1859"/>
      <c r="AT834" s="1859"/>
    </row>
    <row r="835" spans="1:46" s="1775" customFormat="1" ht="12" customHeight="1" x14ac:dyDescent="0.2">
      <c r="A835" s="1770" t="s">
        <v>459</v>
      </c>
      <c r="B835" s="1770" t="s">
        <v>1708</v>
      </c>
      <c r="C835" s="541" t="s">
        <v>1709</v>
      </c>
      <c r="D835" s="1770" t="s">
        <v>3681</v>
      </c>
      <c r="E835" s="1952">
        <v>4500</v>
      </c>
      <c r="F835" s="1771" t="s">
        <v>3682</v>
      </c>
      <c r="G835" s="1770" t="s">
        <v>3683</v>
      </c>
      <c r="H835" s="1770"/>
      <c r="I835" s="1770"/>
      <c r="J835" s="1771"/>
      <c r="K835" s="1771">
        <v>4</v>
      </c>
      <c r="L835" s="1772">
        <v>12</v>
      </c>
      <c r="M835" s="1773">
        <f t="shared" si="24"/>
        <v>54000</v>
      </c>
      <c r="N835" s="1771">
        <v>1</v>
      </c>
      <c r="O835" s="1772">
        <v>6</v>
      </c>
      <c r="P835" s="1773">
        <f t="shared" si="25"/>
        <v>27000</v>
      </c>
      <c r="Q835" s="1774"/>
      <c r="R835" s="1774"/>
      <c r="S835" s="1774"/>
      <c r="T835" s="1774"/>
      <c r="U835" s="1774"/>
      <c r="V835" s="1774"/>
      <c r="W835" s="1774"/>
      <c r="X835" s="1774"/>
      <c r="Y835" s="1774"/>
      <c r="Z835" s="1774"/>
      <c r="AA835" s="1774"/>
      <c r="AB835" s="1774"/>
      <c r="AC835" s="1774"/>
      <c r="AD835" s="1856"/>
      <c r="AE835" s="1857"/>
      <c r="AF835" s="1858"/>
      <c r="AG835" s="1858"/>
      <c r="AH835" s="1858"/>
      <c r="AI835" s="1859"/>
      <c r="AJ835" s="1859"/>
      <c r="AK835" s="1859"/>
      <c r="AL835" s="1859"/>
      <c r="AM835" s="1858"/>
      <c r="AN835" s="1858"/>
      <c r="AO835" s="1858"/>
      <c r="AP835" s="1858"/>
      <c r="AQ835" s="1859"/>
      <c r="AR835" s="1859"/>
      <c r="AS835" s="1859"/>
      <c r="AT835" s="1859"/>
    </row>
    <row r="836" spans="1:46" s="1775" customFormat="1" ht="12" customHeight="1" x14ac:dyDescent="0.2">
      <c r="A836" s="1770" t="s">
        <v>459</v>
      </c>
      <c r="B836" s="1770" t="s">
        <v>1708</v>
      </c>
      <c r="C836" s="541" t="s">
        <v>1709</v>
      </c>
      <c r="D836" s="1770" t="s">
        <v>2550</v>
      </c>
      <c r="E836" s="1952">
        <v>6000</v>
      </c>
      <c r="F836" s="1771" t="s">
        <v>3684</v>
      </c>
      <c r="G836" s="1770" t="s">
        <v>3685</v>
      </c>
      <c r="H836" s="1770"/>
      <c r="I836" s="1770"/>
      <c r="J836" s="1771"/>
      <c r="K836" s="1771">
        <v>4</v>
      </c>
      <c r="L836" s="1772">
        <v>4</v>
      </c>
      <c r="M836" s="1773">
        <f t="shared" si="24"/>
        <v>24000</v>
      </c>
      <c r="N836" s="1771">
        <v>0</v>
      </c>
      <c r="O836" s="1772">
        <v>0</v>
      </c>
      <c r="P836" s="1773">
        <f t="shared" si="25"/>
        <v>0</v>
      </c>
      <c r="Q836" s="1774"/>
      <c r="R836" s="1774"/>
      <c r="S836" s="1774"/>
      <c r="T836" s="1774"/>
      <c r="U836" s="1774"/>
      <c r="V836" s="1774"/>
      <c r="W836" s="1774"/>
      <c r="X836" s="1774"/>
      <c r="Y836" s="1774"/>
      <c r="Z836" s="1774"/>
      <c r="AA836" s="1774"/>
      <c r="AB836" s="1774"/>
      <c r="AC836" s="1774"/>
      <c r="AD836" s="1856"/>
      <c r="AE836" s="1857"/>
      <c r="AF836" s="1858"/>
      <c r="AG836" s="1858"/>
      <c r="AH836" s="1858"/>
      <c r="AI836" s="1859"/>
      <c r="AJ836" s="1859"/>
      <c r="AK836" s="1859"/>
      <c r="AL836" s="1859"/>
      <c r="AM836" s="1858"/>
      <c r="AN836" s="1858"/>
      <c r="AO836" s="1858"/>
      <c r="AP836" s="1858"/>
      <c r="AQ836" s="1859"/>
      <c r="AR836" s="1859"/>
      <c r="AS836" s="1859"/>
      <c r="AT836" s="1859"/>
    </row>
    <row r="837" spans="1:46" s="1775" customFormat="1" ht="12" customHeight="1" x14ac:dyDescent="0.2">
      <c r="A837" s="1770" t="s">
        <v>459</v>
      </c>
      <c r="B837" s="1770" t="s">
        <v>1708</v>
      </c>
      <c r="C837" s="541" t="s">
        <v>1709</v>
      </c>
      <c r="D837" s="1770" t="s">
        <v>2812</v>
      </c>
      <c r="E837" s="1952">
        <v>7000</v>
      </c>
      <c r="F837" s="1771" t="s">
        <v>3686</v>
      </c>
      <c r="G837" s="1770" t="s">
        <v>3687</v>
      </c>
      <c r="H837" s="1770" t="s">
        <v>1817</v>
      </c>
      <c r="I837" s="1770" t="s">
        <v>1744</v>
      </c>
      <c r="J837" s="1771" t="s">
        <v>1715</v>
      </c>
      <c r="K837" s="1771">
        <v>6</v>
      </c>
      <c r="L837" s="1772">
        <v>12</v>
      </c>
      <c r="M837" s="1773">
        <f t="shared" si="24"/>
        <v>84000</v>
      </c>
      <c r="N837" s="1771">
        <v>2</v>
      </c>
      <c r="O837" s="1772">
        <v>6</v>
      </c>
      <c r="P837" s="1773">
        <f t="shared" si="25"/>
        <v>42000</v>
      </c>
      <c r="Q837" s="1774"/>
      <c r="R837" s="1774"/>
      <c r="S837" s="1774"/>
      <c r="T837" s="1774"/>
      <c r="U837" s="1774"/>
      <c r="V837" s="1774"/>
      <c r="W837" s="1774"/>
      <c r="X837" s="1774"/>
      <c r="Y837" s="1774"/>
      <c r="Z837" s="1774"/>
      <c r="AA837" s="1774"/>
      <c r="AB837" s="1774"/>
      <c r="AC837" s="1774"/>
      <c r="AD837" s="1856"/>
      <c r="AE837" s="1857"/>
      <c r="AF837" s="1858"/>
      <c r="AG837" s="1858"/>
      <c r="AH837" s="1858"/>
      <c r="AI837" s="1859"/>
      <c r="AJ837" s="1859"/>
      <c r="AK837" s="1859"/>
      <c r="AL837" s="1859"/>
      <c r="AM837" s="1858"/>
      <c r="AN837" s="1858"/>
      <c r="AO837" s="1858"/>
      <c r="AP837" s="1858"/>
      <c r="AQ837" s="1859"/>
      <c r="AR837" s="1859"/>
      <c r="AS837" s="1859"/>
      <c r="AT837" s="1859"/>
    </row>
    <row r="838" spans="1:46" s="1775" customFormat="1" ht="12" customHeight="1" x14ac:dyDescent="0.2">
      <c r="A838" s="1770" t="s">
        <v>459</v>
      </c>
      <c r="B838" s="1770" t="s">
        <v>1708</v>
      </c>
      <c r="C838" s="541" t="s">
        <v>1709</v>
      </c>
      <c r="D838" s="1770" t="s">
        <v>1730</v>
      </c>
      <c r="E838" s="1952">
        <v>11321</v>
      </c>
      <c r="F838" s="1771" t="s">
        <v>3688</v>
      </c>
      <c r="G838" s="1770" t="s">
        <v>3689</v>
      </c>
      <c r="H838" s="1770"/>
      <c r="I838" s="1770"/>
      <c r="J838" s="1771"/>
      <c r="K838" s="1771">
        <v>0</v>
      </c>
      <c r="L838" s="1772">
        <v>6</v>
      </c>
      <c r="M838" s="1773">
        <f t="shared" ref="M838:M901" si="26">E838*L838</f>
        <v>67926</v>
      </c>
      <c r="N838" s="1771">
        <v>0</v>
      </c>
      <c r="O838" s="1772">
        <v>0</v>
      </c>
      <c r="P838" s="1773">
        <f t="shared" ref="P838:P901" si="27">E838*O838</f>
        <v>0</v>
      </c>
      <c r="Q838" s="1774"/>
      <c r="R838" s="1774"/>
      <c r="S838" s="1774"/>
      <c r="T838" s="1774"/>
      <c r="U838" s="1774"/>
      <c r="V838" s="1774"/>
      <c r="W838" s="1774"/>
      <c r="X838" s="1774"/>
      <c r="Y838" s="1774"/>
      <c r="Z838" s="1774"/>
      <c r="AA838" s="1774"/>
      <c r="AB838" s="1774"/>
      <c r="AC838" s="1774"/>
      <c r="AD838" s="1856"/>
      <c r="AE838" s="1857"/>
      <c r="AF838" s="1858"/>
      <c r="AG838" s="1858"/>
      <c r="AH838" s="1858"/>
      <c r="AI838" s="1859"/>
      <c r="AJ838" s="1859"/>
      <c r="AK838" s="1859"/>
      <c r="AL838" s="1859"/>
      <c r="AM838" s="1858"/>
      <c r="AN838" s="1858"/>
      <c r="AO838" s="1858"/>
      <c r="AP838" s="1858"/>
      <c r="AQ838" s="1859"/>
      <c r="AR838" s="1859"/>
      <c r="AS838" s="1859"/>
      <c r="AT838" s="1859"/>
    </row>
    <row r="839" spans="1:46" s="1775" customFormat="1" ht="12" customHeight="1" x14ac:dyDescent="0.2">
      <c r="A839" s="1770" t="s">
        <v>459</v>
      </c>
      <c r="B839" s="1770" t="s">
        <v>1708</v>
      </c>
      <c r="C839" s="541" t="s">
        <v>1709</v>
      </c>
      <c r="D839" s="1770" t="s">
        <v>3554</v>
      </c>
      <c r="E839" s="1952">
        <v>11000</v>
      </c>
      <c r="F839" s="1771" t="s">
        <v>3690</v>
      </c>
      <c r="G839" s="1770" t="s">
        <v>3691</v>
      </c>
      <c r="H839" s="1770"/>
      <c r="I839" s="1770"/>
      <c r="J839" s="1771"/>
      <c r="K839" s="1771">
        <v>1</v>
      </c>
      <c r="L839" s="1772">
        <v>1</v>
      </c>
      <c r="M839" s="1773">
        <f t="shared" si="26"/>
        <v>11000</v>
      </c>
      <c r="N839" s="1771">
        <v>0</v>
      </c>
      <c r="O839" s="1772">
        <v>0</v>
      </c>
      <c r="P839" s="1773">
        <f t="shared" si="27"/>
        <v>0</v>
      </c>
      <c r="Q839" s="1774"/>
      <c r="R839" s="1774"/>
      <c r="S839" s="1774"/>
      <c r="T839" s="1774"/>
      <c r="U839" s="1774"/>
      <c r="V839" s="1774"/>
      <c r="W839" s="1774"/>
      <c r="X839" s="1774"/>
      <c r="Y839" s="1774"/>
      <c r="Z839" s="1774"/>
      <c r="AA839" s="1774"/>
      <c r="AB839" s="1774"/>
      <c r="AC839" s="1774"/>
      <c r="AD839" s="1856"/>
      <c r="AE839" s="1857"/>
      <c r="AF839" s="1858"/>
      <c r="AG839" s="1858"/>
      <c r="AH839" s="1858"/>
      <c r="AI839" s="1859"/>
      <c r="AJ839" s="1859"/>
      <c r="AK839" s="1859"/>
      <c r="AL839" s="1859"/>
      <c r="AM839" s="1858"/>
      <c r="AN839" s="1858"/>
      <c r="AO839" s="1858"/>
      <c r="AP839" s="1858"/>
      <c r="AQ839" s="1859"/>
      <c r="AR839" s="1859"/>
      <c r="AS839" s="1859"/>
      <c r="AT839" s="1859"/>
    </row>
    <row r="840" spans="1:46" s="1775" customFormat="1" ht="12" customHeight="1" x14ac:dyDescent="0.2">
      <c r="A840" s="1770" t="s">
        <v>459</v>
      </c>
      <c r="B840" s="1770" t="s">
        <v>1708</v>
      </c>
      <c r="C840" s="541" t="s">
        <v>1709</v>
      </c>
      <c r="D840" s="1770" t="s">
        <v>3692</v>
      </c>
      <c r="E840" s="1952">
        <v>5000</v>
      </c>
      <c r="F840" s="1771" t="s">
        <v>3693</v>
      </c>
      <c r="G840" s="1770" t="s">
        <v>3694</v>
      </c>
      <c r="H840" s="1770"/>
      <c r="I840" s="1770"/>
      <c r="J840" s="1771"/>
      <c r="K840" s="1771">
        <v>6</v>
      </c>
      <c r="L840" s="1772">
        <v>12</v>
      </c>
      <c r="M840" s="1773">
        <f t="shared" si="26"/>
        <v>60000</v>
      </c>
      <c r="N840" s="1771">
        <v>5</v>
      </c>
      <c r="O840" s="1772">
        <v>6</v>
      </c>
      <c r="P840" s="1773">
        <f t="shared" si="27"/>
        <v>30000</v>
      </c>
      <c r="Q840" s="1774"/>
      <c r="R840" s="1774"/>
      <c r="S840" s="1774"/>
      <c r="T840" s="1774"/>
      <c r="U840" s="1774"/>
      <c r="V840" s="1774"/>
      <c r="W840" s="1774"/>
      <c r="X840" s="1774"/>
      <c r="Y840" s="1774"/>
      <c r="Z840" s="1774"/>
      <c r="AA840" s="1774"/>
      <c r="AB840" s="1774"/>
      <c r="AC840" s="1774"/>
      <c r="AD840" s="1856"/>
      <c r="AE840" s="1857"/>
      <c r="AF840" s="1858"/>
      <c r="AG840" s="1858"/>
      <c r="AH840" s="1858"/>
      <c r="AI840" s="1859"/>
      <c r="AJ840" s="1859"/>
      <c r="AK840" s="1859"/>
      <c r="AL840" s="1859"/>
      <c r="AM840" s="1858"/>
      <c r="AN840" s="1858"/>
      <c r="AO840" s="1858"/>
      <c r="AP840" s="1858"/>
      <c r="AQ840" s="1859"/>
      <c r="AR840" s="1859"/>
      <c r="AS840" s="1859"/>
      <c r="AT840" s="1859"/>
    </row>
    <row r="841" spans="1:46" s="1775" customFormat="1" ht="12" customHeight="1" x14ac:dyDescent="0.2">
      <c r="A841" s="1770" t="s">
        <v>459</v>
      </c>
      <c r="B841" s="1770" t="s">
        <v>1708</v>
      </c>
      <c r="C841" s="541" t="s">
        <v>1709</v>
      </c>
      <c r="D841" s="1770" t="s">
        <v>3695</v>
      </c>
      <c r="E841" s="1952">
        <v>8000</v>
      </c>
      <c r="F841" s="1771" t="s">
        <v>3696</v>
      </c>
      <c r="G841" s="1770" t="s">
        <v>3697</v>
      </c>
      <c r="H841" s="1770" t="s">
        <v>1807</v>
      </c>
      <c r="I841" s="1770" t="s">
        <v>1714</v>
      </c>
      <c r="J841" s="1771" t="s">
        <v>1715</v>
      </c>
      <c r="K841" s="1771">
        <v>1</v>
      </c>
      <c r="L841" s="1772">
        <v>3</v>
      </c>
      <c r="M841" s="1773">
        <f t="shared" si="26"/>
        <v>24000</v>
      </c>
      <c r="N841" s="1771">
        <v>3</v>
      </c>
      <c r="O841" s="1772">
        <v>6</v>
      </c>
      <c r="P841" s="1773">
        <f t="shared" si="27"/>
        <v>48000</v>
      </c>
      <c r="Q841" s="1774"/>
      <c r="R841" s="1774"/>
      <c r="S841" s="1774"/>
      <c r="T841" s="1774"/>
      <c r="U841" s="1774"/>
      <c r="V841" s="1774"/>
      <c r="W841" s="1774"/>
      <c r="X841" s="1774"/>
      <c r="Y841" s="1774"/>
      <c r="Z841" s="1774"/>
      <c r="AA841" s="1774"/>
      <c r="AB841" s="1774"/>
      <c r="AC841" s="1774"/>
      <c r="AD841" s="1856"/>
      <c r="AE841" s="1857"/>
      <c r="AF841" s="1858"/>
      <c r="AG841" s="1858"/>
      <c r="AH841" s="1858"/>
      <c r="AI841" s="1859"/>
      <c r="AJ841" s="1859"/>
      <c r="AK841" s="1859"/>
      <c r="AL841" s="1859"/>
      <c r="AM841" s="1858"/>
      <c r="AN841" s="1858"/>
      <c r="AO841" s="1858"/>
      <c r="AP841" s="1858"/>
      <c r="AQ841" s="1859"/>
      <c r="AR841" s="1859"/>
      <c r="AS841" s="1859"/>
      <c r="AT841" s="1859"/>
    </row>
    <row r="842" spans="1:46" s="1775" customFormat="1" ht="12" customHeight="1" x14ac:dyDescent="0.2">
      <c r="A842" s="1770" t="s">
        <v>459</v>
      </c>
      <c r="B842" s="1770" t="s">
        <v>1708</v>
      </c>
      <c r="C842" s="541" t="s">
        <v>1709</v>
      </c>
      <c r="D842" s="1770" t="s">
        <v>3248</v>
      </c>
      <c r="E842" s="1952">
        <v>6000</v>
      </c>
      <c r="F842" s="1771" t="s">
        <v>3698</v>
      </c>
      <c r="G842" s="1770" t="s">
        <v>3699</v>
      </c>
      <c r="H842" s="1770"/>
      <c r="I842" s="1770"/>
      <c r="J842" s="1771"/>
      <c r="K842" s="1771">
        <v>4</v>
      </c>
      <c r="L842" s="1772">
        <v>9</v>
      </c>
      <c r="M842" s="1773">
        <f t="shared" si="26"/>
        <v>54000</v>
      </c>
      <c r="N842" s="1771">
        <v>0</v>
      </c>
      <c r="O842" s="1772">
        <v>0</v>
      </c>
      <c r="P842" s="1773">
        <f t="shared" si="27"/>
        <v>0</v>
      </c>
      <c r="Q842" s="1774"/>
      <c r="R842" s="1774"/>
      <c r="S842" s="1774"/>
      <c r="T842" s="1774"/>
      <c r="U842" s="1774"/>
      <c r="V842" s="1774"/>
      <c r="W842" s="1774"/>
      <c r="X842" s="1774"/>
      <c r="Y842" s="1774"/>
      <c r="Z842" s="1774"/>
      <c r="AA842" s="1774"/>
      <c r="AB842" s="1774"/>
      <c r="AC842" s="1774"/>
      <c r="AD842" s="1856"/>
      <c r="AE842" s="1857"/>
      <c r="AF842" s="1858"/>
      <c r="AG842" s="1858"/>
      <c r="AH842" s="1858"/>
      <c r="AI842" s="1859"/>
      <c r="AJ842" s="1859"/>
      <c r="AK842" s="1859"/>
      <c r="AL842" s="1859"/>
      <c r="AM842" s="1858"/>
      <c r="AN842" s="1858"/>
      <c r="AO842" s="1858"/>
      <c r="AP842" s="1858"/>
      <c r="AQ842" s="1859"/>
      <c r="AR842" s="1859"/>
      <c r="AS842" s="1859"/>
      <c r="AT842" s="1859"/>
    </row>
    <row r="843" spans="1:46" s="1775" customFormat="1" ht="12" customHeight="1" x14ac:dyDescent="0.2">
      <c r="A843" s="1770" t="s">
        <v>459</v>
      </c>
      <c r="B843" s="1770" t="s">
        <v>1708</v>
      </c>
      <c r="C843" s="541" t="s">
        <v>1709</v>
      </c>
      <c r="D843" s="1770" t="s">
        <v>2296</v>
      </c>
      <c r="E843" s="1952">
        <v>7000</v>
      </c>
      <c r="F843" s="1771" t="s">
        <v>3700</v>
      </c>
      <c r="G843" s="1770" t="s">
        <v>3701</v>
      </c>
      <c r="H843" s="1770"/>
      <c r="I843" s="1770"/>
      <c r="J843" s="1771"/>
      <c r="K843" s="1771">
        <v>1</v>
      </c>
      <c r="L843" s="1772">
        <v>12</v>
      </c>
      <c r="M843" s="1773">
        <f t="shared" si="26"/>
        <v>84000</v>
      </c>
      <c r="N843" s="1771">
        <v>0</v>
      </c>
      <c r="O843" s="1772">
        <v>0</v>
      </c>
      <c r="P843" s="1773">
        <f t="shared" si="27"/>
        <v>0</v>
      </c>
      <c r="Q843" s="1774"/>
      <c r="R843" s="1774"/>
      <c r="S843" s="1774"/>
      <c r="T843" s="1774"/>
      <c r="U843" s="1774"/>
      <c r="V843" s="1774"/>
      <c r="W843" s="1774"/>
      <c r="X843" s="1774"/>
      <c r="Y843" s="1774"/>
      <c r="Z843" s="1774"/>
      <c r="AA843" s="1774"/>
      <c r="AB843" s="1774"/>
      <c r="AC843" s="1774"/>
      <c r="AD843" s="1856"/>
      <c r="AE843" s="1857"/>
      <c r="AF843" s="1858"/>
      <c r="AG843" s="1858"/>
      <c r="AH843" s="1858"/>
      <c r="AI843" s="1859"/>
      <c r="AJ843" s="1859"/>
      <c r="AK843" s="1859"/>
      <c r="AL843" s="1859"/>
      <c r="AM843" s="1858"/>
      <c r="AN843" s="1858"/>
      <c r="AO843" s="1858"/>
      <c r="AP843" s="1858"/>
      <c r="AQ843" s="1859"/>
      <c r="AR843" s="1859"/>
      <c r="AS843" s="1859"/>
      <c r="AT843" s="1859"/>
    </row>
    <row r="844" spans="1:46" s="1775" customFormat="1" ht="12" customHeight="1" x14ac:dyDescent="0.2">
      <c r="A844" s="1770" t="s">
        <v>459</v>
      </c>
      <c r="B844" s="1770" t="s">
        <v>1708</v>
      </c>
      <c r="C844" s="541" t="s">
        <v>1709</v>
      </c>
      <c r="D844" s="1770" t="s">
        <v>3702</v>
      </c>
      <c r="E844" s="1952">
        <v>2000</v>
      </c>
      <c r="F844" s="1771" t="s">
        <v>3703</v>
      </c>
      <c r="G844" s="1770" t="s">
        <v>3704</v>
      </c>
      <c r="H844" s="1770"/>
      <c r="I844" s="1770"/>
      <c r="J844" s="1771"/>
      <c r="K844" s="1771">
        <v>8</v>
      </c>
      <c r="L844" s="1772">
        <v>12</v>
      </c>
      <c r="M844" s="1773">
        <f t="shared" si="26"/>
        <v>24000</v>
      </c>
      <c r="N844" s="1771">
        <v>6</v>
      </c>
      <c r="O844" s="1772">
        <v>6</v>
      </c>
      <c r="P844" s="1773">
        <f t="shared" si="27"/>
        <v>12000</v>
      </c>
      <c r="Q844" s="1774"/>
      <c r="R844" s="1774"/>
      <c r="S844" s="1774"/>
      <c r="T844" s="1774"/>
      <c r="U844" s="1774"/>
      <c r="V844" s="1774"/>
      <c r="W844" s="1774"/>
      <c r="X844" s="1774"/>
      <c r="Y844" s="1774"/>
      <c r="Z844" s="1774"/>
      <c r="AA844" s="1774"/>
      <c r="AB844" s="1774"/>
      <c r="AC844" s="1774"/>
      <c r="AD844" s="1856"/>
      <c r="AE844" s="1857"/>
      <c r="AF844" s="1858"/>
      <c r="AG844" s="1858"/>
      <c r="AH844" s="1858"/>
      <c r="AI844" s="1859"/>
      <c r="AJ844" s="1859"/>
      <c r="AK844" s="1859"/>
      <c r="AL844" s="1859"/>
      <c r="AM844" s="1858"/>
      <c r="AN844" s="1858"/>
      <c r="AO844" s="1858"/>
      <c r="AP844" s="1858"/>
      <c r="AQ844" s="1859"/>
      <c r="AR844" s="1859"/>
      <c r="AS844" s="1859"/>
      <c r="AT844" s="1859"/>
    </row>
    <row r="845" spans="1:46" s="1775" customFormat="1" ht="12" customHeight="1" x14ac:dyDescent="0.2">
      <c r="A845" s="1770" t="s">
        <v>459</v>
      </c>
      <c r="B845" s="1770" t="s">
        <v>1708</v>
      </c>
      <c r="C845" s="541" t="s">
        <v>1709</v>
      </c>
      <c r="D845" s="1770" t="s">
        <v>3053</v>
      </c>
      <c r="E845" s="1952">
        <v>15600</v>
      </c>
      <c r="F845" s="1771" t="s">
        <v>3705</v>
      </c>
      <c r="G845" s="1770" t="s">
        <v>3706</v>
      </c>
      <c r="H845" s="1770"/>
      <c r="I845" s="1770"/>
      <c r="J845" s="1771"/>
      <c r="K845" s="1771">
        <v>0</v>
      </c>
      <c r="L845" s="1772">
        <v>12</v>
      </c>
      <c r="M845" s="1773">
        <f t="shared" si="26"/>
        <v>187200</v>
      </c>
      <c r="N845" s="1771">
        <v>0</v>
      </c>
      <c r="O845" s="1772">
        <v>6</v>
      </c>
      <c r="P845" s="1773">
        <f t="shared" si="27"/>
        <v>93600</v>
      </c>
      <c r="Q845" s="1774"/>
      <c r="R845" s="1774"/>
      <c r="S845" s="1774"/>
      <c r="T845" s="1774"/>
      <c r="U845" s="1774"/>
      <c r="V845" s="1774"/>
      <c r="W845" s="1774"/>
      <c r="X845" s="1774"/>
      <c r="Y845" s="1774"/>
      <c r="Z845" s="1774"/>
      <c r="AA845" s="1774"/>
      <c r="AB845" s="1774"/>
      <c r="AC845" s="1774"/>
      <c r="AD845" s="1856"/>
      <c r="AE845" s="1857"/>
      <c r="AF845" s="1858"/>
      <c r="AG845" s="1858"/>
      <c r="AH845" s="1858"/>
      <c r="AI845" s="1859"/>
      <c r="AJ845" s="1859"/>
      <c r="AK845" s="1859"/>
      <c r="AL845" s="1859"/>
      <c r="AM845" s="1858"/>
      <c r="AN845" s="1858"/>
      <c r="AO845" s="1858"/>
      <c r="AP845" s="1858"/>
      <c r="AQ845" s="1859"/>
      <c r="AR845" s="1859"/>
      <c r="AS845" s="1859"/>
      <c r="AT845" s="1859"/>
    </row>
    <row r="846" spans="1:46" s="1775" customFormat="1" ht="12" customHeight="1" x14ac:dyDescent="0.2">
      <c r="A846" s="1770" t="s">
        <v>459</v>
      </c>
      <c r="B846" s="1770" t="s">
        <v>1708</v>
      </c>
      <c r="C846" s="541" t="s">
        <v>1709</v>
      </c>
      <c r="D846" s="1770" t="s">
        <v>3707</v>
      </c>
      <c r="E846" s="1952">
        <v>9000</v>
      </c>
      <c r="F846" s="1771" t="s">
        <v>3708</v>
      </c>
      <c r="G846" s="1770" t="s">
        <v>3709</v>
      </c>
      <c r="H846" s="1770"/>
      <c r="I846" s="1770"/>
      <c r="J846" s="1771"/>
      <c r="K846" s="1771">
        <v>8</v>
      </c>
      <c r="L846" s="1772">
        <v>12</v>
      </c>
      <c r="M846" s="1773">
        <f t="shared" si="26"/>
        <v>108000</v>
      </c>
      <c r="N846" s="1771">
        <v>2</v>
      </c>
      <c r="O846" s="1772">
        <v>6</v>
      </c>
      <c r="P846" s="1773">
        <f t="shared" si="27"/>
        <v>54000</v>
      </c>
      <c r="Q846" s="1774"/>
      <c r="R846" s="1774"/>
      <c r="S846" s="1774"/>
      <c r="T846" s="1774"/>
      <c r="U846" s="1774"/>
      <c r="V846" s="1774"/>
      <c r="W846" s="1774"/>
      <c r="X846" s="1774"/>
      <c r="Y846" s="1774"/>
      <c r="Z846" s="1774"/>
      <c r="AA846" s="1774"/>
      <c r="AB846" s="1774"/>
      <c r="AC846" s="1774"/>
      <c r="AD846" s="1856"/>
      <c r="AE846" s="1857"/>
      <c r="AF846" s="1858"/>
      <c r="AG846" s="1858"/>
      <c r="AH846" s="1858"/>
      <c r="AI846" s="1859"/>
      <c r="AJ846" s="1859"/>
      <c r="AK846" s="1859"/>
      <c r="AL846" s="1859"/>
      <c r="AM846" s="1858"/>
      <c r="AN846" s="1858"/>
      <c r="AO846" s="1858"/>
      <c r="AP846" s="1858"/>
      <c r="AQ846" s="1859"/>
      <c r="AR846" s="1859"/>
      <c r="AS846" s="1859"/>
      <c r="AT846" s="1859"/>
    </row>
    <row r="847" spans="1:46" s="1775" customFormat="1" ht="12" customHeight="1" x14ac:dyDescent="0.2">
      <c r="A847" s="1770" t="s">
        <v>459</v>
      </c>
      <c r="B847" s="1770" t="s">
        <v>1708</v>
      </c>
      <c r="C847" s="541" t="s">
        <v>1709</v>
      </c>
      <c r="D847" s="1770" t="s">
        <v>1730</v>
      </c>
      <c r="E847" s="1952">
        <v>14000</v>
      </c>
      <c r="F847" s="1771" t="s">
        <v>3710</v>
      </c>
      <c r="G847" s="1770" t="s">
        <v>3711</v>
      </c>
      <c r="H847" s="1770"/>
      <c r="I847" s="1770"/>
      <c r="J847" s="1771"/>
      <c r="K847" s="1771">
        <v>0</v>
      </c>
      <c r="L847" s="1772">
        <v>8</v>
      </c>
      <c r="M847" s="1773">
        <f t="shared" si="26"/>
        <v>112000</v>
      </c>
      <c r="N847" s="1771">
        <v>0</v>
      </c>
      <c r="O847" s="1772">
        <v>0</v>
      </c>
      <c r="P847" s="1773">
        <f t="shared" si="27"/>
        <v>0</v>
      </c>
      <c r="Q847" s="1774"/>
      <c r="R847" s="1774"/>
      <c r="S847" s="1774"/>
      <c r="T847" s="1774"/>
      <c r="U847" s="1774"/>
      <c r="V847" s="1774"/>
      <c r="W847" s="1774"/>
      <c r="X847" s="1774"/>
      <c r="Y847" s="1774"/>
      <c r="Z847" s="1774"/>
      <c r="AA847" s="1774"/>
      <c r="AB847" s="1774"/>
      <c r="AC847" s="1774"/>
      <c r="AD847" s="1856"/>
      <c r="AE847" s="1857"/>
      <c r="AF847" s="1858"/>
      <c r="AG847" s="1858"/>
      <c r="AH847" s="1858"/>
      <c r="AI847" s="1859"/>
      <c r="AJ847" s="1859"/>
      <c r="AK847" s="1859"/>
      <c r="AL847" s="1859"/>
      <c r="AM847" s="1858"/>
      <c r="AN847" s="1858"/>
      <c r="AO847" s="1858"/>
      <c r="AP847" s="1858"/>
      <c r="AQ847" s="1859"/>
      <c r="AR847" s="1859"/>
      <c r="AS847" s="1859"/>
      <c r="AT847" s="1859"/>
    </row>
    <row r="848" spans="1:46" s="1775" customFormat="1" ht="12" customHeight="1" x14ac:dyDescent="0.2">
      <c r="A848" s="1770" t="s">
        <v>459</v>
      </c>
      <c r="B848" s="1770" t="s">
        <v>1708</v>
      </c>
      <c r="C848" s="541" t="s">
        <v>1709</v>
      </c>
      <c r="D848" s="1770" t="s">
        <v>1745</v>
      </c>
      <c r="E848" s="1952">
        <v>5500</v>
      </c>
      <c r="F848" s="1771" t="s">
        <v>3712</v>
      </c>
      <c r="G848" s="1770" t="s">
        <v>3713</v>
      </c>
      <c r="H848" s="1770" t="s">
        <v>1713</v>
      </c>
      <c r="I848" s="1770" t="s">
        <v>1911</v>
      </c>
      <c r="J848" s="1771" t="s">
        <v>1715</v>
      </c>
      <c r="K848" s="1771">
        <v>2</v>
      </c>
      <c r="L848" s="1772">
        <v>4</v>
      </c>
      <c r="M848" s="1773">
        <f t="shared" si="26"/>
        <v>22000</v>
      </c>
      <c r="N848" s="1771">
        <v>2</v>
      </c>
      <c r="O848" s="1772">
        <v>6</v>
      </c>
      <c r="P848" s="1773">
        <f t="shared" si="27"/>
        <v>33000</v>
      </c>
      <c r="Q848" s="1774"/>
      <c r="R848" s="1774"/>
      <c r="S848" s="1774"/>
      <c r="T848" s="1774"/>
      <c r="U848" s="1774"/>
      <c r="V848" s="1774"/>
      <c r="W848" s="1774"/>
      <c r="X848" s="1774"/>
      <c r="Y848" s="1774"/>
      <c r="Z848" s="1774"/>
      <c r="AA848" s="1774"/>
      <c r="AB848" s="1774"/>
      <c r="AC848" s="1774"/>
      <c r="AD848" s="1856"/>
      <c r="AE848" s="1857"/>
      <c r="AF848" s="1858"/>
      <c r="AG848" s="1858"/>
      <c r="AH848" s="1858"/>
      <c r="AI848" s="1859"/>
      <c r="AJ848" s="1859"/>
      <c r="AK848" s="1859"/>
      <c r="AL848" s="1859"/>
      <c r="AM848" s="1858"/>
      <c r="AN848" s="1858"/>
      <c r="AO848" s="1858"/>
      <c r="AP848" s="1858"/>
      <c r="AQ848" s="1859"/>
      <c r="AR848" s="1859"/>
      <c r="AS848" s="1859"/>
      <c r="AT848" s="1859"/>
    </row>
    <row r="849" spans="1:46" s="1775" customFormat="1" ht="12" customHeight="1" x14ac:dyDescent="0.2">
      <c r="A849" s="1770" t="s">
        <v>459</v>
      </c>
      <c r="B849" s="1770" t="s">
        <v>1708</v>
      </c>
      <c r="C849" s="541" t="s">
        <v>1709</v>
      </c>
      <c r="D849" s="1770" t="s">
        <v>1774</v>
      </c>
      <c r="E849" s="1952">
        <v>15000</v>
      </c>
      <c r="F849" s="1771" t="s">
        <v>3714</v>
      </c>
      <c r="G849" s="1770" t="s">
        <v>3715</v>
      </c>
      <c r="H849" s="1770"/>
      <c r="I849" s="1770"/>
      <c r="J849" s="1771"/>
      <c r="K849" s="1771">
        <v>0</v>
      </c>
      <c r="L849" s="1772">
        <v>4</v>
      </c>
      <c r="M849" s="1773">
        <f t="shared" si="26"/>
        <v>60000</v>
      </c>
      <c r="N849" s="1771">
        <v>0</v>
      </c>
      <c r="O849" s="1772">
        <v>0</v>
      </c>
      <c r="P849" s="1773">
        <f t="shared" si="27"/>
        <v>0</v>
      </c>
      <c r="Q849" s="1774"/>
      <c r="R849" s="1774"/>
      <c r="S849" s="1774"/>
      <c r="T849" s="1774"/>
      <c r="U849" s="1774"/>
      <c r="V849" s="1774"/>
      <c r="W849" s="1774"/>
      <c r="X849" s="1774"/>
      <c r="Y849" s="1774"/>
      <c r="Z849" s="1774"/>
      <c r="AA849" s="1774"/>
      <c r="AB849" s="1774"/>
      <c r="AC849" s="1774"/>
      <c r="AD849" s="1856"/>
      <c r="AE849" s="1857"/>
      <c r="AF849" s="1858"/>
      <c r="AG849" s="1858"/>
      <c r="AH849" s="1858"/>
      <c r="AI849" s="1859"/>
      <c r="AJ849" s="1859"/>
      <c r="AK849" s="1859"/>
      <c r="AL849" s="1859"/>
      <c r="AM849" s="1858"/>
      <c r="AN849" s="1858"/>
      <c r="AO849" s="1858"/>
      <c r="AP849" s="1858"/>
      <c r="AQ849" s="1859"/>
      <c r="AR849" s="1859"/>
      <c r="AS849" s="1859"/>
      <c r="AT849" s="1859"/>
    </row>
    <row r="850" spans="1:46" s="1775" customFormat="1" ht="12" customHeight="1" x14ac:dyDescent="0.2">
      <c r="A850" s="1770" t="s">
        <v>459</v>
      </c>
      <c r="B850" s="1770" t="s">
        <v>1708</v>
      </c>
      <c r="C850" s="541" t="s">
        <v>1709</v>
      </c>
      <c r="D850" s="1770" t="s">
        <v>3716</v>
      </c>
      <c r="E850" s="1952">
        <v>10000</v>
      </c>
      <c r="F850" s="1771" t="s">
        <v>3717</v>
      </c>
      <c r="G850" s="1770" t="s">
        <v>3718</v>
      </c>
      <c r="H850" s="1770" t="s">
        <v>2957</v>
      </c>
      <c r="I850" s="1770" t="s">
        <v>2601</v>
      </c>
      <c r="J850" s="1771" t="s">
        <v>1715</v>
      </c>
      <c r="K850" s="1771">
        <v>2</v>
      </c>
      <c r="L850" s="1772">
        <v>6</v>
      </c>
      <c r="M850" s="1773">
        <f t="shared" si="26"/>
        <v>60000</v>
      </c>
      <c r="N850" s="1771">
        <v>3</v>
      </c>
      <c r="O850" s="1772">
        <v>6</v>
      </c>
      <c r="P850" s="1773">
        <f t="shared" si="27"/>
        <v>60000</v>
      </c>
      <c r="Q850" s="1774"/>
      <c r="R850" s="1774"/>
      <c r="S850" s="1774"/>
      <c r="T850" s="1774"/>
      <c r="U850" s="1774"/>
      <c r="V850" s="1774"/>
      <c r="W850" s="1774"/>
      <c r="X850" s="1774"/>
      <c r="Y850" s="1774"/>
      <c r="Z850" s="1774"/>
      <c r="AA850" s="1774"/>
      <c r="AB850" s="1774"/>
      <c r="AC850" s="1774"/>
      <c r="AD850" s="1856"/>
      <c r="AE850" s="1857"/>
      <c r="AF850" s="1858"/>
      <c r="AG850" s="1858"/>
      <c r="AH850" s="1858"/>
      <c r="AI850" s="1859"/>
      <c r="AJ850" s="1859"/>
      <c r="AK850" s="1859"/>
      <c r="AL850" s="1859"/>
      <c r="AM850" s="1858"/>
      <c r="AN850" s="1858"/>
      <c r="AO850" s="1858"/>
      <c r="AP850" s="1858"/>
      <c r="AQ850" s="1859"/>
      <c r="AR850" s="1859"/>
      <c r="AS850" s="1859"/>
      <c r="AT850" s="1859"/>
    </row>
    <row r="851" spans="1:46" s="1775" customFormat="1" ht="12" customHeight="1" x14ac:dyDescent="0.2">
      <c r="A851" s="1770" t="s">
        <v>459</v>
      </c>
      <c r="B851" s="1770" t="s">
        <v>1708</v>
      </c>
      <c r="C851" s="541" t="s">
        <v>1709</v>
      </c>
      <c r="D851" s="1770" t="s">
        <v>3102</v>
      </c>
      <c r="E851" s="1952">
        <v>2500</v>
      </c>
      <c r="F851" s="1771" t="s">
        <v>3719</v>
      </c>
      <c r="G851" s="1770" t="s">
        <v>3720</v>
      </c>
      <c r="H851" s="1770"/>
      <c r="I851" s="1770"/>
      <c r="J851" s="1771"/>
      <c r="K851" s="1771">
        <v>0</v>
      </c>
      <c r="L851" s="1772">
        <v>0</v>
      </c>
      <c r="M851" s="1773">
        <f t="shared" si="26"/>
        <v>0</v>
      </c>
      <c r="N851" s="1771">
        <v>1</v>
      </c>
      <c r="O851" s="1772">
        <v>6</v>
      </c>
      <c r="P851" s="1773">
        <f t="shared" si="27"/>
        <v>15000</v>
      </c>
      <c r="Q851" s="1774"/>
      <c r="R851" s="1774"/>
      <c r="S851" s="1774"/>
      <c r="T851" s="1774"/>
      <c r="U851" s="1774"/>
      <c r="V851" s="1774"/>
      <c r="W851" s="1774"/>
      <c r="X851" s="1774"/>
      <c r="Y851" s="1774"/>
      <c r="Z851" s="1774"/>
      <c r="AA851" s="1774"/>
      <c r="AB851" s="1774"/>
      <c r="AC851" s="1774"/>
      <c r="AD851" s="1856"/>
      <c r="AE851" s="1857"/>
      <c r="AF851" s="1858"/>
      <c r="AG851" s="1858"/>
      <c r="AH851" s="1858"/>
      <c r="AI851" s="1859"/>
      <c r="AJ851" s="1859"/>
      <c r="AK851" s="1859"/>
      <c r="AL851" s="1859"/>
      <c r="AM851" s="1858"/>
      <c r="AN851" s="1858"/>
      <c r="AO851" s="1858"/>
      <c r="AP851" s="1858"/>
      <c r="AQ851" s="1859"/>
      <c r="AR851" s="1859"/>
      <c r="AS851" s="1859"/>
      <c r="AT851" s="1859"/>
    </row>
    <row r="852" spans="1:46" s="1775" customFormat="1" ht="12" customHeight="1" x14ac:dyDescent="0.2">
      <c r="A852" s="1770" t="s">
        <v>459</v>
      </c>
      <c r="B852" s="1770" t="s">
        <v>1708</v>
      </c>
      <c r="C852" s="541" t="s">
        <v>1709</v>
      </c>
      <c r="D852" s="1770" t="s">
        <v>3721</v>
      </c>
      <c r="E852" s="1952">
        <v>2000</v>
      </c>
      <c r="F852" s="1771" t="s">
        <v>3722</v>
      </c>
      <c r="G852" s="1770" t="s">
        <v>3723</v>
      </c>
      <c r="H852" s="1770"/>
      <c r="I852" s="1770"/>
      <c r="J852" s="1771"/>
      <c r="K852" s="1771">
        <v>6</v>
      </c>
      <c r="L852" s="1772">
        <v>12</v>
      </c>
      <c r="M852" s="1773">
        <f t="shared" si="26"/>
        <v>24000</v>
      </c>
      <c r="N852" s="1771">
        <v>2</v>
      </c>
      <c r="O852" s="1772">
        <v>6</v>
      </c>
      <c r="P852" s="1773">
        <f t="shared" si="27"/>
        <v>12000</v>
      </c>
      <c r="Q852" s="1774"/>
      <c r="R852" s="1774"/>
      <c r="S852" s="1774"/>
      <c r="T852" s="1774"/>
      <c r="U852" s="1774"/>
      <c r="V852" s="1774"/>
      <c r="W852" s="1774"/>
      <c r="X852" s="1774"/>
      <c r="Y852" s="1774"/>
      <c r="Z852" s="1774"/>
      <c r="AA852" s="1774"/>
      <c r="AB852" s="1774"/>
      <c r="AC852" s="1774"/>
      <c r="AD852" s="1856"/>
      <c r="AE852" s="1857"/>
      <c r="AF852" s="1858"/>
      <c r="AG852" s="1858"/>
      <c r="AH852" s="1858"/>
      <c r="AI852" s="1859"/>
      <c r="AJ852" s="1859"/>
      <c r="AK852" s="1859"/>
      <c r="AL852" s="1859"/>
      <c r="AM852" s="1858"/>
      <c r="AN852" s="1858"/>
      <c r="AO852" s="1858"/>
      <c r="AP852" s="1858"/>
      <c r="AQ852" s="1859"/>
      <c r="AR852" s="1859"/>
      <c r="AS852" s="1859"/>
      <c r="AT852" s="1859"/>
    </row>
    <row r="853" spans="1:46" s="1775" customFormat="1" ht="12" customHeight="1" x14ac:dyDescent="0.2">
      <c r="A853" s="1770" t="s">
        <v>459</v>
      </c>
      <c r="B853" s="1770" t="s">
        <v>1708</v>
      </c>
      <c r="C853" s="541" t="s">
        <v>1709</v>
      </c>
      <c r="D853" s="1770" t="s">
        <v>1999</v>
      </c>
      <c r="E853" s="1952">
        <v>5000</v>
      </c>
      <c r="F853" s="1771" t="s">
        <v>3724</v>
      </c>
      <c r="G853" s="1770" t="s">
        <v>3725</v>
      </c>
      <c r="H853" s="1770" t="s">
        <v>1713</v>
      </c>
      <c r="I853" s="1770" t="s">
        <v>1723</v>
      </c>
      <c r="J853" s="1771" t="s">
        <v>1715</v>
      </c>
      <c r="K853" s="1771">
        <v>10</v>
      </c>
      <c r="L853" s="1772">
        <v>12</v>
      </c>
      <c r="M853" s="1773">
        <f t="shared" si="26"/>
        <v>60000</v>
      </c>
      <c r="N853" s="1771">
        <v>4</v>
      </c>
      <c r="O853" s="1772">
        <v>6</v>
      </c>
      <c r="P853" s="1773">
        <f t="shared" si="27"/>
        <v>30000</v>
      </c>
      <c r="Q853" s="1774"/>
      <c r="R853" s="1774"/>
      <c r="S853" s="1774"/>
      <c r="T853" s="1774"/>
      <c r="U853" s="1774"/>
      <c r="V853" s="1774"/>
      <c r="W853" s="1774"/>
      <c r="X853" s="1774"/>
      <c r="Y853" s="1774"/>
      <c r="Z853" s="1774"/>
      <c r="AA853" s="1774"/>
      <c r="AB853" s="1774"/>
      <c r="AC853" s="1774"/>
      <c r="AD853" s="1856"/>
      <c r="AE853" s="1857"/>
      <c r="AF853" s="1858"/>
      <c r="AG853" s="1858"/>
      <c r="AH853" s="1858"/>
      <c r="AI853" s="1859"/>
      <c r="AJ853" s="1859"/>
      <c r="AK853" s="1859"/>
      <c r="AL853" s="1859"/>
      <c r="AM853" s="1858"/>
      <c r="AN853" s="1858"/>
      <c r="AO853" s="1858"/>
      <c r="AP853" s="1858"/>
      <c r="AQ853" s="1859"/>
      <c r="AR853" s="1859"/>
      <c r="AS853" s="1859"/>
      <c r="AT853" s="1859"/>
    </row>
    <row r="854" spans="1:46" s="1775" customFormat="1" ht="12" customHeight="1" x14ac:dyDescent="0.2">
      <c r="A854" s="1770" t="s">
        <v>459</v>
      </c>
      <c r="B854" s="1770" t="s">
        <v>1708</v>
      </c>
      <c r="C854" s="541" t="s">
        <v>1709</v>
      </c>
      <c r="D854" s="1770" t="s">
        <v>2783</v>
      </c>
      <c r="E854" s="1952">
        <v>8000</v>
      </c>
      <c r="F854" s="1771" t="s">
        <v>3726</v>
      </c>
      <c r="G854" s="1770" t="s">
        <v>3727</v>
      </c>
      <c r="H854" s="1770" t="s">
        <v>2196</v>
      </c>
      <c r="I854" s="1770" t="s">
        <v>1723</v>
      </c>
      <c r="J854" s="1771" t="s">
        <v>1715</v>
      </c>
      <c r="K854" s="1771">
        <v>4</v>
      </c>
      <c r="L854" s="1772">
        <v>12</v>
      </c>
      <c r="M854" s="1773">
        <f t="shared" si="26"/>
        <v>96000</v>
      </c>
      <c r="N854" s="1771">
        <v>2</v>
      </c>
      <c r="O854" s="1772">
        <v>6</v>
      </c>
      <c r="P854" s="1773">
        <f t="shared" si="27"/>
        <v>48000</v>
      </c>
      <c r="Q854" s="1774"/>
      <c r="R854" s="1774"/>
      <c r="S854" s="1774"/>
      <c r="T854" s="1774"/>
      <c r="U854" s="1774"/>
      <c r="V854" s="1774"/>
      <c r="W854" s="1774"/>
      <c r="X854" s="1774"/>
      <c r="Y854" s="1774"/>
      <c r="Z854" s="1774"/>
      <c r="AA854" s="1774"/>
      <c r="AB854" s="1774"/>
      <c r="AC854" s="1774"/>
      <c r="AD854" s="1856"/>
      <c r="AE854" s="1857"/>
      <c r="AF854" s="1858"/>
      <c r="AG854" s="1858"/>
      <c r="AH854" s="1858"/>
      <c r="AI854" s="1859"/>
      <c r="AJ854" s="1859"/>
      <c r="AK854" s="1859"/>
      <c r="AL854" s="1859"/>
      <c r="AM854" s="1858"/>
      <c r="AN854" s="1858"/>
      <c r="AO854" s="1858"/>
      <c r="AP854" s="1858"/>
      <c r="AQ854" s="1859"/>
      <c r="AR854" s="1859"/>
      <c r="AS854" s="1859"/>
      <c r="AT854" s="1859"/>
    </row>
    <row r="855" spans="1:46" s="1775" customFormat="1" ht="12" customHeight="1" x14ac:dyDescent="0.2">
      <c r="A855" s="1770" t="s">
        <v>459</v>
      </c>
      <c r="B855" s="1770" t="s">
        <v>1708</v>
      </c>
      <c r="C855" s="541" t="s">
        <v>1709</v>
      </c>
      <c r="D855" s="1770" t="s">
        <v>3728</v>
      </c>
      <c r="E855" s="1952">
        <v>8000</v>
      </c>
      <c r="F855" s="1771" t="s">
        <v>3729</v>
      </c>
      <c r="G855" s="1770" t="s">
        <v>3730</v>
      </c>
      <c r="H855" s="1770"/>
      <c r="I855" s="1770"/>
      <c r="J855" s="1771"/>
      <c r="K855" s="1771">
        <v>1</v>
      </c>
      <c r="L855" s="1772">
        <v>1</v>
      </c>
      <c r="M855" s="1773">
        <f t="shared" si="26"/>
        <v>8000</v>
      </c>
      <c r="N855" s="1771">
        <v>0</v>
      </c>
      <c r="O855" s="1772">
        <v>0</v>
      </c>
      <c r="P855" s="1773">
        <f t="shared" si="27"/>
        <v>0</v>
      </c>
      <c r="Q855" s="1774"/>
      <c r="R855" s="1774"/>
      <c r="S855" s="1774"/>
      <c r="T855" s="1774"/>
      <c r="U855" s="1774"/>
      <c r="V855" s="1774"/>
      <c r="W855" s="1774"/>
      <c r="X855" s="1774"/>
      <c r="Y855" s="1774"/>
      <c r="Z855" s="1774"/>
      <c r="AA855" s="1774"/>
      <c r="AB855" s="1774"/>
      <c r="AC855" s="1774"/>
      <c r="AD855" s="1856"/>
      <c r="AE855" s="1857"/>
      <c r="AF855" s="1858"/>
      <c r="AG855" s="1858"/>
      <c r="AH855" s="1858"/>
      <c r="AI855" s="1859"/>
      <c r="AJ855" s="1859"/>
      <c r="AK855" s="1859"/>
      <c r="AL855" s="1859"/>
      <c r="AM855" s="1858"/>
      <c r="AN855" s="1858"/>
      <c r="AO855" s="1858"/>
      <c r="AP855" s="1858"/>
      <c r="AQ855" s="1859"/>
      <c r="AR855" s="1859"/>
      <c r="AS855" s="1859"/>
      <c r="AT855" s="1859"/>
    </row>
    <row r="856" spans="1:46" s="1775" customFormat="1" ht="12" customHeight="1" x14ac:dyDescent="0.2">
      <c r="A856" s="1770" t="s">
        <v>459</v>
      </c>
      <c r="B856" s="1770" t="s">
        <v>1708</v>
      </c>
      <c r="C856" s="541" t="s">
        <v>1709</v>
      </c>
      <c r="D856" s="1770" t="s">
        <v>3731</v>
      </c>
      <c r="E856" s="1952">
        <v>10000</v>
      </c>
      <c r="F856" s="1771" t="s">
        <v>3732</v>
      </c>
      <c r="G856" s="1770" t="s">
        <v>3733</v>
      </c>
      <c r="H856" s="1770"/>
      <c r="I856" s="1770"/>
      <c r="J856" s="1771"/>
      <c r="K856" s="1771">
        <v>0</v>
      </c>
      <c r="L856" s="1772">
        <v>0</v>
      </c>
      <c r="M856" s="1773">
        <f t="shared" si="26"/>
        <v>0</v>
      </c>
      <c r="N856" s="1771">
        <v>2</v>
      </c>
      <c r="O856" s="1772">
        <v>5</v>
      </c>
      <c r="P856" s="1773">
        <f t="shared" si="27"/>
        <v>50000</v>
      </c>
      <c r="Q856" s="1774"/>
      <c r="R856" s="1774"/>
      <c r="S856" s="1774"/>
      <c r="T856" s="1774"/>
      <c r="U856" s="1774"/>
      <c r="V856" s="1774"/>
      <c r="W856" s="1774"/>
      <c r="X856" s="1774"/>
      <c r="Y856" s="1774"/>
      <c r="Z856" s="1774"/>
      <c r="AA856" s="1774"/>
      <c r="AB856" s="1774"/>
      <c r="AC856" s="1774"/>
      <c r="AD856" s="1856"/>
      <c r="AE856" s="1857"/>
      <c r="AF856" s="1858"/>
      <c r="AG856" s="1858"/>
      <c r="AH856" s="1858"/>
      <c r="AI856" s="1859"/>
      <c r="AJ856" s="1859"/>
      <c r="AK856" s="1859"/>
      <c r="AL856" s="1859"/>
      <c r="AM856" s="1858"/>
      <c r="AN856" s="1858"/>
      <c r="AO856" s="1858"/>
      <c r="AP856" s="1858"/>
      <c r="AQ856" s="1859"/>
      <c r="AR856" s="1859"/>
      <c r="AS856" s="1859"/>
      <c r="AT856" s="1859"/>
    </row>
    <row r="857" spans="1:46" s="1775" customFormat="1" ht="12" customHeight="1" x14ac:dyDescent="0.2">
      <c r="A857" s="1770" t="s">
        <v>459</v>
      </c>
      <c r="B857" s="1770" t="s">
        <v>1708</v>
      </c>
      <c r="C857" s="541" t="s">
        <v>1709</v>
      </c>
      <c r="D857" s="1770" t="s">
        <v>3734</v>
      </c>
      <c r="E857" s="1952">
        <v>6500</v>
      </c>
      <c r="F857" s="1771" t="s">
        <v>3735</v>
      </c>
      <c r="G857" s="1770" t="s">
        <v>3736</v>
      </c>
      <c r="H857" s="1770" t="s">
        <v>1713</v>
      </c>
      <c r="I857" s="1770" t="s">
        <v>1714</v>
      </c>
      <c r="J857" s="1771" t="s">
        <v>1715</v>
      </c>
      <c r="K857" s="1771">
        <v>9</v>
      </c>
      <c r="L857" s="1772">
        <v>12</v>
      </c>
      <c r="M857" s="1773">
        <f t="shared" si="26"/>
        <v>78000</v>
      </c>
      <c r="N857" s="1771">
        <v>2</v>
      </c>
      <c r="O857" s="1772">
        <v>6</v>
      </c>
      <c r="P857" s="1773">
        <f t="shared" si="27"/>
        <v>39000</v>
      </c>
      <c r="Q857" s="1774"/>
      <c r="R857" s="1774"/>
      <c r="S857" s="1774"/>
      <c r="T857" s="1774"/>
      <c r="U857" s="1774"/>
      <c r="V857" s="1774"/>
      <c r="W857" s="1774"/>
      <c r="X857" s="1774"/>
      <c r="Y857" s="1774"/>
      <c r="Z857" s="1774"/>
      <c r="AA857" s="1774"/>
      <c r="AB857" s="1774"/>
      <c r="AC857" s="1774"/>
      <c r="AD857" s="1856"/>
      <c r="AE857" s="1857"/>
      <c r="AF857" s="1858"/>
      <c r="AG857" s="1858"/>
      <c r="AH857" s="1858"/>
      <c r="AI857" s="1859"/>
      <c r="AJ857" s="1859"/>
      <c r="AK857" s="1859"/>
      <c r="AL857" s="1859"/>
      <c r="AM857" s="1858"/>
      <c r="AN857" s="1858"/>
      <c r="AO857" s="1858"/>
      <c r="AP857" s="1858"/>
      <c r="AQ857" s="1859"/>
      <c r="AR857" s="1859"/>
      <c r="AS857" s="1859"/>
      <c r="AT857" s="1859"/>
    </row>
    <row r="858" spans="1:46" s="1775" customFormat="1" ht="12" customHeight="1" x14ac:dyDescent="0.2">
      <c r="A858" s="1770" t="s">
        <v>459</v>
      </c>
      <c r="B858" s="1770" t="s">
        <v>1708</v>
      </c>
      <c r="C858" s="541" t="s">
        <v>1709</v>
      </c>
      <c r="D858" s="1770" t="s">
        <v>1783</v>
      </c>
      <c r="E858" s="1952">
        <v>6000</v>
      </c>
      <c r="F858" s="1771" t="s">
        <v>3737</v>
      </c>
      <c r="G858" s="1770" t="s">
        <v>3738</v>
      </c>
      <c r="H858" s="1770"/>
      <c r="I858" s="1770"/>
      <c r="J858" s="1771"/>
      <c r="K858" s="1771">
        <v>1</v>
      </c>
      <c r="L858" s="1772">
        <v>3</v>
      </c>
      <c r="M858" s="1773">
        <f t="shared" si="26"/>
        <v>18000</v>
      </c>
      <c r="N858" s="1771">
        <v>2</v>
      </c>
      <c r="O858" s="1772">
        <v>6</v>
      </c>
      <c r="P858" s="1773">
        <f t="shared" si="27"/>
        <v>36000</v>
      </c>
      <c r="Q858" s="1774"/>
      <c r="R858" s="1774"/>
      <c r="S858" s="1774"/>
      <c r="T858" s="1774"/>
      <c r="U858" s="1774"/>
      <c r="V858" s="1774"/>
      <c r="W858" s="1774"/>
      <c r="X858" s="1774"/>
      <c r="Y858" s="1774"/>
      <c r="Z858" s="1774"/>
      <c r="AA858" s="1774"/>
      <c r="AB858" s="1774"/>
      <c r="AC858" s="1774"/>
      <c r="AD858" s="1856"/>
      <c r="AE858" s="1857"/>
      <c r="AF858" s="1858"/>
      <c r="AG858" s="1858"/>
      <c r="AH858" s="1858"/>
      <c r="AI858" s="1859"/>
      <c r="AJ858" s="1859"/>
      <c r="AK858" s="1859"/>
      <c r="AL858" s="1859"/>
      <c r="AM858" s="1858"/>
      <c r="AN858" s="1858"/>
      <c r="AO858" s="1858"/>
      <c r="AP858" s="1858"/>
      <c r="AQ858" s="1859"/>
      <c r="AR858" s="1859"/>
      <c r="AS858" s="1859"/>
      <c r="AT858" s="1859"/>
    </row>
    <row r="859" spans="1:46" s="1775" customFormat="1" ht="12" customHeight="1" x14ac:dyDescent="0.2">
      <c r="A859" s="1770" t="s">
        <v>459</v>
      </c>
      <c r="B859" s="1770" t="s">
        <v>1708</v>
      </c>
      <c r="C859" s="541" t="s">
        <v>1709</v>
      </c>
      <c r="D859" s="1770" t="s">
        <v>3739</v>
      </c>
      <c r="E859" s="1952">
        <v>6500</v>
      </c>
      <c r="F859" s="1771" t="s">
        <v>3740</v>
      </c>
      <c r="G859" s="1770" t="s">
        <v>3741</v>
      </c>
      <c r="H859" s="1770"/>
      <c r="I859" s="1770"/>
      <c r="J859" s="1771"/>
      <c r="K859" s="1771">
        <v>2</v>
      </c>
      <c r="L859" s="1772">
        <v>4</v>
      </c>
      <c r="M859" s="1773">
        <f t="shared" si="26"/>
        <v>26000</v>
      </c>
      <c r="N859" s="1771">
        <v>0</v>
      </c>
      <c r="O859" s="1772">
        <v>0</v>
      </c>
      <c r="P859" s="1773">
        <f t="shared" si="27"/>
        <v>0</v>
      </c>
      <c r="Q859" s="1774"/>
      <c r="R859" s="1774"/>
      <c r="S859" s="1774"/>
      <c r="T859" s="1774"/>
      <c r="U859" s="1774"/>
      <c r="V859" s="1774"/>
      <c r="W859" s="1774"/>
      <c r="X859" s="1774"/>
      <c r="Y859" s="1774"/>
      <c r="Z859" s="1774"/>
      <c r="AA859" s="1774"/>
      <c r="AB859" s="1774"/>
      <c r="AC859" s="1774"/>
      <c r="AD859" s="1856"/>
      <c r="AE859" s="1857"/>
      <c r="AF859" s="1858"/>
      <c r="AG859" s="1858"/>
      <c r="AH859" s="1858"/>
      <c r="AI859" s="1859"/>
      <c r="AJ859" s="1859"/>
      <c r="AK859" s="1859"/>
      <c r="AL859" s="1859"/>
      <c r="AM859" s="1858"/>
      <c r="AN859" s="1858"/>
      <c r="AO859" s="1858"/>
      <c r="AP859" s="1858"/>
      <c r="AQ859" s="1859"/>
      <c r="AR859" s="1859"/>
      <c r="AS859" s="1859"/>
      <c r="AT859" s="1859"/>
    </row>
    <row r="860" spans="1:46" s="1775" customFormat="1" ht="12" customHeight="1" x14ac:dyDescent="0.2">
      <c r="A860" s="1770" t="s">
        <v>459</v>
      </c>
      <c r="B860" s="1770" t="s">
        <v>1708</v>
      </c>
      <c r="C860" s="541" t="s">
        <v>1709</v>
      </c>
      <c r="D860" s="1770" t="s">
        <v>1768</v>
      </c>
      <c r="E860" s="1952">
        <v>8000</v>
      </c>
      <c r="F860" s="1771" t="s">
        <v>3740</v>
      </c>
      <c r="G860" s="1770" t="s">
        <v>3741</v>
      </c>
      <c r="H860" s="1770"/>
      <c r="I860" s="1770"/>
      <c r="J860" s="1771"/>
      <c r="K860" s="1771">
        <v>1</v>
      </c>
      <c r="L860" s="1772">
        <v>3</v>
      </c>
      <c r="M860" s="1773">
        <f t="shared" si="26"/>
        <v>24000</v>
      </c>
      <c r="N860" s="1771">
        <v>3</v>
      </c>
      <c r="O860" s="1772">
        <v>6</v>
      </c>
      <c r="P860" s="1773">
        <f t="shared" si="27"/>
        <v>48000</v>
      </c>
      <c r="Q860" s="1774"/>
      <c r="R860" s="1774"/>
      <c r="S860" s="1774"/>
      <c r="T860" s="1774"/>
      <c r="U860" s="1774"/>
      <c r="V860" s="1774"/>
      <c r="W860" s="1774"/>
      <c r="X860" s="1774"/>
      <c r="Y860" s="1774"/>
      <c r="Z860" s="1774"/>
      <c r="AA860" s="1774"/>
      <c r="AB860" s="1774"/>
      <c r="AC860" s="1774"/>
      <c r="AD860" s="1856"/>
      <c r="AE860" s="1857"/>
      <c r="AF860" s="1858"/>
      <c r="AG860" s="1858"/>
      <c r="AH860" s="1858"/>
      <c r="AI860" s="1859"/>
      <c r="AJ860" s="1859"/>
      <c r="AK860" s="1859"/>
      <c r="AL860" s="1859"/>
      <c r="AM860" s="1858"/>
      <c r="AN860" s="1858"/>
      <c r="AO860" s="1858"/>
      <c r="AP860" s="1858"/>
      <c r="AQ860" s="1859"/>
      <c r="AR860" s="1859"/>
      <c r="AS860" s="1859"/>
      <c r="AT860" s="1859"/>
    </row>
    <row r="861" spans="1:46" s="1775" customFormat="1" ht="12" customHeight="1" x14ac:dyDescent="0.2">
      <c r="A861" s="1770" t="s">
        <v>459</v>
      </c>
      <c r="B861" s="1770" t="s">
        <v>1708</v>
      </c>
      <c r="C861" s="541" t="s">
        <v>1709</v>
      </c>
      <c r="D861" s="1770" t="s">
        <v>3742</v>
      </c>
      <c r="E861" s="1952">
        <v>9000</v>
      </c>
      <c r="F861" s="1771" t="s">
        <v>3743</v>
      </c>
      <c r="G861" s="1770" t="s">
        <v>3744</v>
      </c>
      <c r="H861" s="1770"/>
      <c r="I861" s="1770"/>
      <c r="J861" s="1771"/>
      <c r="K861" s="1771">
        <v>2</v>
      </c>
      <c r="L861" s="1772">
        <v>2</v>
      </c>
      <c r="M861" s="1773">
        <f t="shared" si="26"/>
        <v>18000</v>
      </c>
      <c r="N861" s="1771">
        <v>0</v>
      </c>
      <c r="O861" s="1772">
        <v>0</v>
      </c>
      <c r="P861" s="1773">
        <f t="shared" si="27"/>
        <v>0</v>
      </c>
      <c r="Q861" s="1774"/>
      <c r="R861" s="1774"/>
      <c r="S861" s="1774"/>
      <c r="T861" s="1774"/>
      <c r="U861" s="1774"/>
      <c r="V861" s="1774"/>
      <c r="W861" s="1774"/>
      <c r="X861" s="1774"/>
      <c r="Y861" s="1774"/>
      <c r="Z861" s="1774"/>
      <c r="AA861" s="1774"/>
      <c r="AB861" s="1774"/>
      <c r="AC861" s="1774"/>
      <c r="AD861" s="1856"/>
      <c r="AE861" s="1857"/>
      <c r="AF861" s="1858"/>
      <c r="AG861" s="1858"/>
      <c r="AH861" s="1858"/>
      <c r="AI861" s="1859"/>
      <c r="AJ861" s="1859"/>
      <c r="AK861" s="1859"/>
      <c r="AL861" s="1859"/>
      <c r="AM861" s="1858"/>
      <c r="AN861" s="1858"/>
      <c r="AO861" s="1858"/>
      <c r="AP861" s="1858"/>
      <c r="AQ861" s="1859"/>
      <c r="AR861" s="1859"/>
      <c r="AS861" s="1859"/>
      <c r="AT861" s="1859"/>
    </row>
    <row r="862" spans="1:46" s="1775" customFormat="1" ht="12" customHeight="1" x14ac:dyDescent="0.2">
      <c r="A862" s="1770" t="s">
        <v>459</v>
      </c>
      <c r="B862" s="1770" t="s">
        <v>1708</v>
      </c>
      <c r="C862" s="541" t="s">
        <v>1709</v>
      </c>
      <c r="D862" s="1770" t="s">
        <v>3745</v>
      </c>
      <c r="E862" s="1952">
        <v>4000</v>
      </c>
      <c r="F862" s="1771" t="s">
        <v>3746</v>
      </c>
      <c r="G862" s="1770" t="s">
        <v>3747</v>
      </c>
      <c r="H862" s="1770" t="s">
        <v>3748</v>
      </c>
      <c r="I862" s="1770" t="s">
        <v>1723</v>
      </c>
      <c r="J862" s="1771" t="s">
        <v>1715</v>
      </c>
      <c r="K862" s="1771">
        <v>2</v>
      </c>
      <c r="L862" s="1772">
        <v>7</v>
      </c>
      <c r="M862" s="1773">
        <f t="shared" si="26"/>
        <v>28000</v>
      </c>
      <c r="N862" s="1771">
        <v>2</v>
      </c>
      <c r="O862" s="1772">
        <v>6</v>
      </c>
      <c r="P862" s="1773">
        <f t="shared" si="27"/>
        <v>24000</v>
      </c>
      <c r="Q862" s="1774"/>
      <c r="R862" s="1774"/>
      <c r="S862" s="1774"/>
      <c r="T862" s="1774"/>
      <c r="U862" s="1774"/>
      <c r="V862" s="1774"/>
      <c r="W862" s="1774"/>
      <c r="X862" s="1774"/>
      <c r="Y862" s="1774"/>
      <c r="Z862" s="1774"/>
      <c r="AA862" s="1774"/>
      <c r="AB862" s="1774"/>
      <c r="AC862" s="1774"/>
      <c r="AD862" s="1856"/>
      <c r="AE862" s="1857"/>
      <c r="AF862" s="1858"/>
      <c r="AG862" s="1858"/>
      <c r="AH862" s="1858"/>
      <c r="AI862" s="1859"/>
      <c r="AJ862" s="1859"/>
      <c r="AK862" s="1859"/>
      <c r="AL862" s="1859"/>
      <c r="AM862" s="1858"/>
      <c r="AN862" s="1858"/>
      <c r="AO862" s="1858"/>
      <c r="AP862" s="1858"/>
      <c r="AQ862" s="1859"/>
      <c r="AR862" s="1859"/>
      <c r="AS862" s="1859"/>
      <c r="AT862" s="1859"/>
    </row>
    <row r="863" spans="1:46" s="1775" customFormat="1" ht="12" customHeight="1" x14ac:dyDescent="0.2">
      <c r="A863" s="1770" t="s">
        <v>459</v>
      </c>
      <c r="B863" s="1770" t="s">
        <v>1708</v>
      </c>
      <c r="C863" s="541" t="s">
        <v>1709</v>
      </c>
      <c r="D863" s="1770" t="s">
        <v>3749</v>
      </c>
      <c r="E863" s="1952">
        <v>1800</v>
      </c>
      <c r="F863" s="1771" t="s">
        <v>3746</v>
      </c>
      <c r="G863" s="1770" t="s">
        <v>3747</v>
      </c>
      <c r="H863" s="1770" t="s">
        <v>3748</v>
      </c>
      <c r="I863" s="1770" t="s">
        <v>1723</v>
      </c>
      <c r="J863" s="1771" t="s">
        <v>1715</v>
      </c>
      <c r="K863" s="1771">
        <v>4</v>
      </c>
      <c r="L863" s="1772">
        <v>6</v>
      </c>
      <c r="M863" s="1773">
        <f t="shared" si="26"/>
        <v>10800</v>
      </c>
      <c r="N863" s="1771">
        <v>0</v>
      </c>
      <c r="O863" s="1772">
        <v>0</v>
      </c>
      <c r="P863" s="1773">
        <f t="shared" si="27"/>
        <v>0</v>
      </c>
      <c r="Q863" s="1774"/>
      <c r="R863" s="1774"/>
      <c r="S863" s="1774"/>
      <c r="T863" s="1774"/>
      <c r="U863" s="1774"/>
      <c r="V863" s="1774"/>
      <c r="W863" s="1774"/>
      <c r="X863" s="1774"/>
      <c r="Y863" s="1774"/>
      <c r="Z863" s="1774"/>
      <c r="AA863" s="1774"/>
      <c r="AB863" s="1774"/>
      <c r="AC863" s="1774"/>
      <c r="AD863" s="1856"/>
      <c r="AE863" s="1857"/>
      <c r="AF863" s="1858"/>
      <c r="AG863" s="1858"/>
      <c r="AH863" s="1858"/>
      <c r="AI863" s="1859"/>
      <c r="AJ863" s="1859"/>
      <c r="AK863" s="1859"/>
      <c r="AL863" s="1859"/>
      <c r="AM863" s="1858"/>
      <c r="AN863" s="1858"/>
      <c r="AO863" s="1858"/>
      <c r="AP863" s="1858"/>
      <c r="AQ863" s="1859"/>
      <c r="AR863" s="1859"/>
      <c r="AS863" s="1859"/>
      <c r="AT863" s="1859"/>
    </row>
    <row r="864" spans="1:46" s="1775" customFormat="1" ht="12" customHeight="1" x14ac:dyDescent="0.2">
      <c r="A864" s="1770" t="s">
        <v>459</v>
      </c>
      <c r="B864" s="1770" t="s">
        <v>1708</v>
      </c>
      <c r="C864" s="541" t="s">
        <v>1709</v>
      </c>
      <c r="D864" s="1770" t="s">
        <v>3211</v>
      </c>
      <c r="E864" s="1952">
        <v>10000</v>
      </c>
      <c r="F864" s="1771" t="s">
        <v>3750</v>
      </c>
      <c r="G864" s="1770" t="s">
        <v>3751</v>
      </c>
      <c r="H864" s="1770"/>
      <c r="I864" s="1770"/>
      <c r="J864" s="1771"/>
      <c r="K864" s="1771">
        <v>2</v>
      </c>
      <c r="L864" s="1772">
        <v>7</v>
      </c>
      <c r="M864" s="1773">
        <f t="shared" si="26"/>
        <v>70000</v>
      </c>
      <c r="N864" s="1771">
        <v>0</v>
      </c>
      <c r="O864" s="1772">
        <v>0</v>
      </c>
      <c r="P864" s="1773">
        <f t="shared" si="27"/>
        <v>0</v>
      </c>
      <c r="Q864" s="1774"/>
      <c r="R864" s="1774"/>
      <c r="S864" s="1774"/>
      <c r="T864" s="1774"/>
      <c r="U864" s="1774"/>
      <c r="V864" s="1774"/>
      <c r="W864" s="1774"/>
      <c r="X864" s="1774"/>
      <c r="Y864" s="1774"/>
      <c r="Z864" s="1774"/>
      <c r="AA864" s="1774"/>
      <c r="AB864" s="1774"/>
      <c r="AC864" s="1774"/>
      <c r="AD864" s="1856"/>
      <c r="AE864" s="1857"/>
      <c r="AF864" s="1858"/>
      <c r="AG864" s="1858"/>
      <c r="AH864" s="1858"/>
      <c r="AI864" s="1859"/>
      <c r="AJ864" s="1859"/>
      <c r="AK864" s="1859"/>
      <c r="AL864" s="1859"/>
      <c r="AM864" s="1858"/>
      <c r="AN864" s="1858"/>
      <c r="AO864" s="1858"/>
      <c r="AP864" s="1858"/>
      <c r="AQ864" s="1859"/>
      <c r="AR864" s="1859"/>
      <c r="AS864" s="1859"/>
      <c r="AT864" s="1859"/>
    </row>
    <row r="865" spans="1:46" s="1775" customFormat="1" ht="12" customHeight="1" x14ac:dyDescent="0.2">
      <c r="A865" s="1770" t="s">
        <v>459</v>
      </c>
      <c r="B865" s="1770" t="s">
        <v>1708</v>
      </c>
      <c r="C865" s="541" t="s">
        <v>1709</v>
      </c>
      <c r="D865" s="1770" t="s">
        <v>3752</v>
      </c>
      <c r="E865" s="1952">
        <v>9000</v>
      </c>
      <c r="F865" s="1771" t="s">
        <v>3753</v>
      </c>
      <c r="G865" s="1770" t="s">
        <v>3754</v>
      </c>
      <c r="H865" s="1770" t="s">
        <v>1995</v>
      </c>
      <c r="I865" s="1770" t="s">
        <v>1723</v>
      </c>
      <c r="J865" s="1771" t="s">
        <v>1715</v>
      </c>
      <c r="K865" s="1771">
        <v>6</v>
      </c>
      <c r="L865" s="1772">
        <v>12</v>
      </c>
      <c r="M865" s="1773">
        <f t="shared" si="26"/>
        <v>108000</v>
      </c>
      <c r="N865" s="1771">
        <v>2</v>
      </c>
      <c r="O865" s="1772">
        <v>6</v>
      </c>
      <c r="P865" s="1773">
        <f t="shared" si="27"/>
        <v>54000</v>
      </c>
      <c r="Q865" s="1774"/>
      <c r="R865" s="1774"/>
      <c r="S865" s="1774"/>
      <c r="T865" s="1774"/>
      <c r="U865" s="1774"/>
      <c r="V865" s="1774"/>
      <c r="W865" s="1774"/>
      <c r="X865" s="1774"/>
      <c r="Y865" s="1774"/>
      <c r="Z865" s="1774"/>
      <c r="AA865" s="1774"/>
      <c r="AB865" s="1774"/>
      <c r="AC865" s="1774"/>
      <c r="AD865" s="1856"/>
      <c r="AE865" s="1857"/>
      <c r="AF865" s="1858"/>
      <c r="AG865" s="1858"/>
      <c r="AH865" s="1858"/>
      <c r="AI865" s="1859"/>
      <c r="AJ865" s="1859"/>
      <c r="AK865" s="1859"/>
      <c r="AL865" s="1859"/>
      <c r="AM865" s="1858"/>
      <c r="AN865" s="1858"/>
      <c r="AO865" s="1858"/>
      <c r="AP865" s="1858"/>
      <c r="AQ865" s="1859"/>
      <c r="AR865" s="1859"/>
      <c r="AS865" s="1859"/>
      <c r="AT865" s="1859"/>
    </row>
    <row r="866" spans="1:46" s="1775" customFormat="1" ht="12" customHeight="1" x14ac:dyDescent="0.2">
      <c r="A866" s="1770" t="s">
        <v>459</v>
      </c>
      <c r="B866" s="1770" t="s">
        <v>1708</v>
      </c>
      <c r="C866" s="541" t="s">
        <v>1709</v>
      </c>
      <c r="D866" s="1770" t="s">
        <v>1774</v>
      </c>
      <c r="E866" s="1952">
        <v>8290</v>
      </c>
      <c r="F866" s="1771" t="s">
        <v>3755</v>
      </c>
      <c r="G866" s="1770" t="s">
        <v>3756</v>
      </c>
      <c r="H866" s="1770"/>
      <c r="I866" s="1770"/>
      <c r="J866" s="1771"/>
      <c r="K866" s="1771">
        <v>0</v>
      </c>
      <c r="L866" s="1772">
        <v>10</v>
      </c>
      <c r="M866" s="1773">
        <f t="shared" si="26"/>
        <v>82900</v>
      </c>
      <c r="N866" s="1771">
        <v>0</v>
      </c>
      <c r="O866" s="1772">
        <v>0</v>
      </c>
      <c r="P866" s="1773">
        <f t="shared" si="27"/>
        <v>0</v>
      </c>
      <c r="Q866" s="1774"/>
      <c r="R866" s="1774"/>
      <c r="S866" s="1774"/>
      <c r="T866" s="1774"/>
      <c r="U866" s="1774"/>
      <c r="V866" s="1774"/>
      <c r="W866" s="1774"/>
      <c r="X866" s="1774"/>
      <c r="Y866" s="1774"/>
      <c r="Z866" s="1774"/>
      <c r="AA866" s="1774"/>
      <c r="AB866" s="1774"/>
      <c r="AC866" s="1774"/>
      <c r="AD866" s="1856"/>
      <c r="AE866" s="1857"/>
      <c r="AF866" s="1858"/>
      <c r="AG866" s="1858"/>
      <c r="AH866" s="1858"/>
      <c r="AI866" s="1859"/>
      <c r="AJ866" s="1859"/>
      <c r="AK866" s="1859"/>
      <c r="AL866" s="1859"/>
      <c r="AM866" s="1858"/>
      <c r="AN866" s="1858"/>
      <c r="AO866" s="1858"/>
      <c r="AP866" s="1858"/>
      <c r="AQ866" s="1859"/>
      <c r="AR866" s="1859"/>
      <c r="AS866" s="1859"/>
      <c r="AT866" s="1859"/>
    </row>
    <row r="867" spans="1:46" s="1775" customFormat="1" ht="12" customHeight="1" x14ac:dyDescent="0.2">
      <c r="A867" s="1770" t="s">
        <v>459</v>
      </c>
      <c r="B867" s="1770" t="s">
        <v>1708</v>
      </c>
      <c r="C867" s="541" t="s">
        <v>1709</v>
      </c>
      <c r="D867" s="1770" t="s">
        <v>3757</v>
      </c>
      <c r="E867" s="1952">
        <v>11000</v>
      </c>
      <c r="F867" s="1771" t="s">
        <v>3758</v>
      </c>
      <c r="G867" s="1770" t="s">
        <v>3759</v>
      </c>
      <c r="H867" s="1770"/>
      <c r="I867" s="1770"/>
      <c r="J867" s="1771"/>
      <c r="K867" s="1771">
        <v>1</v>
      </c>
      <c r="L867" s="1772">
        <v>1</v>
      </c>
      <c r="M867" s="1773">
        <f t="shared" si="26"/>
        <v>11000</v>
      </c>
      <c r="N867" s="1771">
        <v>0</v>
      </c>
      <c r="O867" s="1772">
        <v>0</v>
      </c>
      <c r="P867" s="1773">
        <f t="shared" si="27"/>
        <v>0</v>
      </c>
      <c r="Q867" s="1774"/>
      <c r="R867" s="1774"/>
      <c r="S867" s="1774"/>
      <c r="T867" s="1774"/>
      <c r="U867" s="1774"/>
      <c r="V867" s="1774"/>
      <c r="W867" s="1774"/>
      <c r="X867" s="1774"/>
      <c r="Y867" s="1774"/>
      <c r="Z867" s="1774"/>
      <c r="AA867" s="1774"/>
      <c r="AB867" s="1774"/>
      <c r="AC867" s="1774"/>
      <c r="AD867" s="1856"/>
      <c r="AE867" s="1857"/>
      <c r="AF867" s="1858"/>
      <c r="AG867" s="1858"/>
      <c r="AH867" s="1858"/>
      <c r="AI867" s="1859"/>
      <c r="AJ867" s="1859"/>
      <c r="AK867" s="1859"/>
      <c r="AL867" s="1859"/>
      <c r="AM867" s="1858"/>
      <c r="AN867" s="1858"/>
      <c r="AO867" s="1858"/>
      <c r="AP867" s="1858"/>
      <c r="AQ867" s="1859"/>
      <c r="AR867" s="1859"/>
      <c r="AS867" s="1859"/>
      <c r="AT867" s="1859"/>
    </row>
    <row r="868" spans="1:46" s="1775" customFormat="1" ht="12" customHeight="1" x14ac:dyDescent="0.2">
      <c r="A868" s="1770" t="s">
        <v>459</v>
      </c>
      <c r="B868" s="1770" t="s">
        <v>1708</v>
      </c>
      <c r="C868" s="541" t="s">
        <v>1709</v>
      </c>
      <c r="D868" s="1770" t="s">
        <v>1791</v>
      </c>
      <c r="E868" s="1952">
        <v>1500</v>
      </c>
      <c r="F868" s="1771" t="s">
        <v>3760</v>
      </c>
      <c r="G868" s="1770" t="s">
        <v>3761</v>
      </c>
      <c r="H868" s="1770" t="s">
        <v>1835</v>
      </c>
      <c r="I868" s="1770" t="s">
        <v>2455</v>
      </c>
      <c r="J868" s="1771" t="s">
        <v>1813</v>
      </c>
      <c r="K868" s="1771">
        <v>3</v>
      </c>
      <c r="L868" s="1772">
        <v>10</v>
      </c>
      <c r="M868" s="1773">
        <f t="shared" si="26"/>
        <v>15000</v>
      </c>
      <c r="N868" s="1771">
        <v>2</v>
      </c>
      <c r="O868" s="1772">
        <v>6</v>
      </c>
      <c r="P868" s="1773">
        <f t="shared" si="27"/>
        <v>9000</v>
      </c>
      <c r="Q868" s="1774"/>
      <c r="R868" s="1774"/>
      <c r="S868" s="1774"/>
      <c r="T868" s="1774"/>
      <c r="U868" s="1774"/>
      <c r="V868" s="1774"/>
      <c r="W868" s="1774"/>
      <c r="X868" s="1774"/>
      <c r="Y868" s="1774"/>
      <c r="Z868" s="1774"/>
      <c r="AA868" s="1774"/>
      <c r="AB868" s="1774"/>
      <c r="AC868" s="1774"/>
      <c r="AD868" s="1856"/>
      <c r="AE868" s="1857"/>
      <c r="AF868" s="1858"/>
      <c r="AG868" s="1858"/>
      <c r="AH868" s="1858"/>
      <c r="AI868" s="1859"/>
      <c r="AJ868" s="1859"/>
      <c r="AK868" s="1859"/>
      <c r="AL868" s="1859"/>
      <c r="AM868" s="1858"/>
      <c r="AN868" s="1858"/>
      <c r="AO868" s="1858"/>
      <c r="AP868" s="1858"/>
      <c r="AQ868" s="1859"/>
      <c r="AR868" s="1859"/>
      <c r="AS868" s="1859"/>
      <c r="AT868" s="1859"/>
    </row>
    <row r="869" spans="1:46" s="1775" customFormat="1" ht="12" customHeight="1" x14ac:dyDescent="0.2">
      <c r="A869" s="1770" t="s">
        <v>459</v>
      </c>
      <c r="B869" s="1770" t="s">
        <v>1708</v>
      </c>
      <c r="C869" s="541" t="s">
        <v>1709</v>
      </c>
      <c r="D869" s="1770" t="s">
        <v>1863</v>
      </c>
      <c r="E869" s="1952">
        <v>3000</v>
      </c>
      <c r="F869" s="1771" t="s">
        <v>3762</v>
      </c>
      <c r="G869" s="1770" t="s">
        <v>3763</v>
      </c>
      <c r="H869" s="1770"/>
      <c r="I869" s="1770"/>
      <c r="J869" s="1771"/>
      <c r="K869" s="1771">
        <v>6</v>
      </c>
      <c r="L869" s="1772">
        <v>12</v>
      </c>
      <c r="M869" s="1773">
        <f t="shared" si="26"/>
        <v>36000</v>
      </c>
      <c r="N869" s="1771">
        <v>2</v>
      </c>
      <c r="O869" s="1772">
        <v>6</v>
      </c>
      <c r="P869" s="1773">
        <f t="shared" si="27"/>
        <v>18000</v>
      </c>
      <c r="Q869" s="1774"/>
      <c r="R869" s="1774"/>
      <c r="S869" s="1774"/>
      <c r="T869" s="1774"/>
      <c r="U869" s="1774"/>
      <c r="V869" s="1774"/>
      <c r="W869" s="1774"/>
      <c r="X869" s="1774"/>
      <c r="Y869" s="1774"/>
      <c r="Z869" s="1774"/>
      <c r="AA869" s="1774"/>
      <c r="AB869" s="1774"/>
      <c r="AC869" s="1774"/>
      <c r="AD869" s="1856"/>
      <c r="AE869" s="1857"/>
      <c r="AF869" s="1858"/>
      <c r="AG869" s="1858"/>
      <c r="AH869" s="1858"/>
      <c r="AI869" s="1859"/>
      <c r="AJ869" s="1859"/>
      <c r="AK869" s="1859"/>
      <c r="AL869" s="1859"/>
      <c r="AM869" s="1858"/>
      <c r="AN869" s="1858"/>
      <c r="AO869" s="1858"/>
      <c r="AP869" s="1858"/>
      <c r="AQ869" s="1859"/>
      <c r="AR869" s="1859"/>
      <c r="AS869" s="1859"/>
      <c r="AT869" s="1859"/>
    </row>
    <row r="870" spans="1:46" s="1775" customFormat="1" ht="12" customHeight="1" x14ac:dyDescent="0.2">
      <c r="A870" s="1770" t="s">
        <v>459</v>
      </c>
      <c r="B870" s="1770" t="s">
        <v>1708</v>
      </c>
      <c r="C870" s="541" t="s">
        <v>1709</v>
      </c>
      <c r="D870" s="1770" t="s">
        <v>1923</v>
      </c>
      <c r="E870" s="1952">
        <v>6000</v>
      </c>
      <c r="F870" s="1771" t="s">
        <v>3764</v>
      </c>
      <c r="G870" s="1770" t="s">
        <v>3765</v>
      </c>
      <c r="H870" s="1770"/>
      <c r="I870" s="1770"/>
      <c r="J870" s="1771"/>
      <c r="K870" s="1771">
        <v>3</v>
      </c>
      <c r="L870" s="1772">
        <v>9</v>
      </c>
      <c r="M870" s="1773">
        <f t="shared" si="26"/>
        <v>54000</v>
      </c>
      <c r="N870" s="1771">
        <v>3</v>
      </c>
      <c r="O870" s="1772">
        <v>6</v>
      </c>
      <c r="P870" s="1773">
        <f t="shared" si="27"/>
        <v>36000</v>
      </c>
      <c r="Q870" s="1774"/>
      <c r="R870" s="1774"/>
      <c r="S870" s="1774"/>
      <c r="T870" s="1774"/>
      <c r="U870" s="1774"/>
      <c r="V870" s="1774"/>
      <c r="W870" s="1774"/>
      <c r="X870" s="1774"/>
      <c r="Y870" s="1774"/>
      <c r="Z870" s="1774"/>
      <c r="AA870" s="1774"/>
      <c r="AB870" s="1774"/>
      <c r="AC870" s="1774"/>
      <c r="AD870" s="1856"/>
      <c r="AE870" s="1857"/>
      <c r="AF870" s="1858"/>
      <c r="AG870" s="1858"/>
      <c r="AH870" s="1858"/>
      <c r="AI870" s="1859"/>
      <c r="AJ870" s="1859"/>
      <c r="AK870" s="1859"/>
      <c r="AL870" s="1859"/>
      <c r="AM870" s="1858"/>
      <c r="AN870" s="1858"/>
      <c r="AO870" s="1858"/>
      <c r="AP870" s="1858"/>
      <c r="AQ870" s="1859"/>
      <c r="AR870" s="1859"/>
      <c r="AS870" s="1859"/>
      <c r="AT870" s="1859"/>
    </row>
    <row r="871" spans="1:46" s="1775" customFormat="1" ht="12" customHeight="1" x14ac:dyDescent="0.2">
      <c r="A871" s="1770" t="s">
        <v>459</v>
      </c>
      <c r="B871" s="1770" t="s">
        <v>1708</v>
      </c>
      <c r="C871" s="541" t="s">
        <v>1709</v>
      </c>
      <c r="D871" s="1770" t="s">
        <v>3766</v>
      </c>
      <c r="E871" s="1952">
        <v>7000</v>
      </c>
      <c r="F871" s="1771" t="s">
        <v>3767</v>
      </c>
      <c r="G871" s="1770" t="s">
        <v>3768</v>
      </c>
      <c r="H871" s="1770" t="s">
        <v>3571</v>
      </c>
      <c r="I871" s="1770" t="s">
        <v>1723</v>
      </c>
      <c r="J871" s="1771" t="s">
        <v>1715</v>
      </c>
      <c r="K871" s="1771">
        <v>10</v>
      </c>
      <c r="L871" s="1772">
        <v>12</v>
      </c>
      <c r="M871" s="1773">
        <f t="shared" si="26"/>
        <v>84000</v>
      </c>
      <c r="N871" s="1771">
        <v>5</v>
      </c>
      <c r="O871" s="1772">
        <v>6</v>
      </c>
      <c r="P871" s="1773">
        <f t="shared" si="27"/>
        <v>42000</v>
      </c>
      <c r="Q871" s="1774"/>
      <c r="R871" s="1774"/>
      <c r="S871" s="1774"/>
      <c r="T871" s="1774"/>
      <c r="U871" s="1774"/>
      <c r="V871" s="1774"/>
      <c r="W871" s="1774"/>
      <c r="X871" s="1774"/>
      <c r="Y871" s="1774"/>
      <c r="Z871" s="1774"/>
      <c r="AA871" s="1774"/>
      <c r="AB871" s="1774"/>
      <c r="AC871" s="1774"/>
      <c r="AD871" s="1856"/>
      <c r="AE871" s="1857"/>
      <c r="AF871" s="1858"/>
      <c r="AG871" s="1858"/>
      <c r="AH871" s="1858"/>
      <c r="AI871" s="1859"/>
      <c r="AJ871" s="1859"/>
      <c r="AK871" s="1859"/>
      <c r="AL871" s="1859"/>
      <c r="AM871" s="1858"/>
      <c r="AN871" s="1858"/>
      <c r="AO871" s="1858"/>
      <c r="AP871" s="1858"/>
      <c r="AQ871" s="1859"/>
      <c r="AR871" s="1859"/>
      <c r="AS871" s="1859"/>
      <c r="AT871" s="1859"/>
    </row>
    <row r="872" spans="1:46" s="1775" customFormat="1" ht="12" customHeight="1" x14ac:dyDescent="0.2">
      <c r="A872" s="1770" t="s">
        <v>459</v>
      </c>
      <c r="B872" s="1770" t="s">
        <v>1708</v>
      </c>
      <c r="C872" s="541" t="s">
        <v>1709</v>
      </c>
      <c r="D872" s="1770" t="s">
        <v>2072</v>
      </c>
      <c r="E872" s="1952">
        <v>15600</v>
      </c>
      <c r="F872" s="1771" t="s">
        <v>3769</v>
      </c>
      <c r="G872" s="1770" t="s">
        <v>3770</v>
      </c>
      <c r="H872" s="1770"/>
      <c r="I872" s="1770"/>
      <c r="J872" s="1771"/>
      <c r="K872" s="1771">
        <v>0</v>
      </c>
      <c r="L872" s="1772">
        <v>7</v>
      </c>
      <c r="M872" s="1773">
        <f t="shared" si="26"/>
        <v>109200</v>
      </c>
      <c r="N872" s="1771">
        <v>0</v>
      </c>
      <c r="O872" s="1772">
        <v>0</v>
      </c>
      <c r="P872" s="1773">
        <f t="shared" si="27"/>
        <v>0</v>
      </c>
      <c r="Q872" s="1774"/>
      <c r="R872" s="1774"/>
      <c r="S872" s="1774"/>
      <c r="T872" s="1774"/>
      <c r="U872" s="1774"/>
      <c r="V872" s="1774"/>
      <c r="W872" s="1774"/>
      <c r="X872" s="1774"/>
      <c r="Y872" s="1774"/>
      <c r="Z872" s="1774"/>
      <c r="AA872" s="1774"/>
      <c r="AB872" s="1774"/>
      <c r="AC872" s="1774"/>
      <c r="AD872" s="1856"/>
      <c r="AE872" s="1857"/>
      <c r="AF872" s="1858"/>
      <c r="AG872" s="1858"/>
      <c r="AH872" s="1858"/>
      <c r="AI872" s="1859"/>
      <c r="AJ872" s="1859"/>
      <c r="AK872" s="1859"/>
      <c r="AL872" s="1859"/>
      <c r="AM872" s="1858"/>
      <c r="AN872" s="1858"/>
      <c r="AO872" s="1858"/>
      <c r="AP872" s="1858"/>
      <c r="AQ872" s="1859"/>
      <c r="AR872" s="1859"/>
      <c r="AS872" s="1859"/>
      <c r="AT872" s="1859"/>
    </row>
    <row r="873" spans="1:46" s="1775" customFormat="1" ht="12" customHeight="1" x14ac:dyDescent="0.2">
      <c r="A873" s="1770" t="s">
        <v>459</v>
      </c>
      <c r="B873" s="1770" t="s">
        <v>1708</v>
      </c>
      <c r="C873" s="541" t="s">
        <v>1709</v>
      </c>
      <c r="D873" s="1770" t="s">
        <v>1774</v>
      </c>
      <c r="E873" s="1952">
        <v>15000</v>
      </c>
      <c r="F873" s="1771" t="s">
        <v>3769</v>
      </c>
      <c r="G873" s="1770" t="s">
        <v>3770</v>
      </c>
      <c r="H873" s="1770"/>
      <c r="I873" s="1770"/>
      <c r="J873" s="1771"/>
      <c r="K873" s="1771">
        <v>0</v>
      </c>
      <c r="L873" s="1772">
        <v>1</v>
      </c>
      <c r="M873" s="1773">
        <f t="shared" si="26"/>
        <v>15000</v>
      </c>
      <c r="N873" s="1771">
        <v>0</v>
      </c>
      <c r="O873" s="1772">
        <v>0</v>
      </c>
      <c r="P873" s="1773">
        <f t="shared" si="27"/>
        <v>0</v>
      </c>
      <c r="Q873" s="1774"/>
      <c r="R873" s="1774"/>
      <c r="S873" s="1774"/>
      <c r="T873" s="1774"/>
      <c r="U873" s="1774"/>
      <c r="V873" s="1774"/>
      <c r="W873" s="1774"/>
      <c r="X873" s="1774"/>
      <c r="Y873" s="1774"/>
      <c r="Z873" s="1774"/>
      <c r="AA873" s="1774"/>
      <c r="AB873" s="1774"/>
      <c r="AC873" s="1774"/>
      <c r="AD873" s="1856"/>
      <c r="AE873" s="1857"/>
      <c r="AF873" s="1858"/>
      <c r="AG873" s="1858"/>
      <c r="AH873" s="1858"/>
      <c r="AI873" s="1859"/>
      <c r="AJ873" s="1859"/>
      <c r="AK873" s="1859"/>
      <c r="AL873" s="1859"/>
      <c r="AM873" s="1858"/>
      <c r="AN873" s="1858"/>
      <c r="AO873" s="1858"/>
      <c r="AP873" s="1858"/>
      <c r="AQ873" s="1859"/>
      <c r="AR873" s="1859"/>
      <c r="AS873" s="1859"/>
      <c r="AT873" s="1859"/>
    </row>
    <row r="874" spans="1:46" s="1775" customFormat="1" ht="12" customHeight="1" x14ac:dyDescent="0.2">
      <c r="A874" s="1770" t="s">
        <v>459</v>
      </c>
      <c r="B874" s="1770" t="s">
        <v>1708</v>
      </c>
      <c r="C874" s="541" t="s">
        <v>1709</v>
      </c>
      <c r="D874" s="1770" t="s">
        <v>3771</v>
      </c>
      <c r="E874" s="1952">
        <v>2500</v>
      </c>
      <c r="F874" s="1771" t="s">
        <v>3772</v>
      </c>
      <c r="G874" s="1770" t="s">
        <v>3773</v>
      </c>
      <c r="H874" s="1770"/>
      <c r="I874" s="1770"/>
      <c r="J874" s="1771"/>
      <c r="K874" s="1771">
        <v>3</v>
      </c>
      <c r="L874" s="1772">
        <v>12</v>
      </c>
      <c r="M874" s="1773">
        <f t="shared" si="26"/>
        <v>30000</v>
      </c>
      <c r="N874" s="1771">
        <v>0</v>
      </c>
      <c r="O874" s="1772">
        <v>0</v>
      </c>
      <c r="P874" s="1773">
        <f t="shared" si="27"/>
        <v>0</v>
      </c>
      <c r="Q874" s="1774"/>
      <c r="R874" s="1774"/>
      <c r="S874" s="1774"/>
      <c r="T874" s="1774"/>
      <c r="U874" s="1774"/>
      <c r="V874" s="1774"/>
      <c r="W874" s="1774"/>
      <c r="X874" s="1774"/>
      <c r="Y874" s="1774"/>
      <c r="Z874" s="1774"/>
      <c r="AA874" s="1774"/>
      <c r="AB874" s="1774"/>
      <c r="AC874" s="1774"/>
      <c r="AD874" s="1856"/>
      <c r="AE874" s="1857"/>
      <c r="AF874" s="1858"/>
      <c r="AG874" s="1858"/>
      <c r="AH874" s="1858"/>
      <c r="AI874" s="1859"/>
      <c r="AJ874" s="1859"/>
      <c r="AK874" s="1859"/>
      <c r="AL874" s="1859"/>
      <c r="AM874" s="1858"/>
      <c r="AN874" s="1858"/>
      <c r="AO874" s="1858"/>
      <c r="AP874" s="1858"/>
      <c r="AQ874" s="1859"/>
      <c r="AR874" s="1859"/>
      <c r="AS874" s="1859"/>
      <c r="AT874" s="1859"/>
    </row>
    <row r="875" spans="1:46" s="1775" customFormat="1" ht="12" customHeight="1" x14ac:dyDescent="0.2">
      <c r="A875" s="1770" t="s">
        <v>459</v>
      </c>
      <c r="B875" s="1770" t="s">
        <v>1708</v>
      </c>
      <c r="C875" s="541" t="s">
        <v>1709</v>
      </c>
      <c r="D875" s="1770" t="s">
        <v>1733</v>
      </c>
      <c r="E875" s="1952">
        <v>3500</v>
      </c>
      <c r="F875" s="1771" t="s">
        <v>3774</v>
      </c>
      <c r="G875" s="1770" t="s">
        <v>3775</v>
      </c>
      <c r="H875" s="1770" t="s">
        <v>1713</v>
      </c>
      <c r="I875" s="1770" t="s">
        <v>3776</v>
      </c>
      <c r="J875" s="1771" t="s">
        <v>1829</v>
      </c>
      <c r="K875" s="1771">
        <v>8</v>
      </c>
      <c r="L875" s="1772">
        <v>12</v>
      </c>
      <c r="M875" s="1773">
        <f t="shared" si="26"/>
        <v>42000</v>
      </c>
      <c r="N875" s="1771">
        <v>5</v>
      </c>
      <c r="O875" s="1772">
        <v>6</v>
      </c>
      <c r="P875" s="1773">
        <f t="shared" si="27"/>
        <v>21000</v>
      </c>
      <c r="Q875" s="1774"/>
      <c r="R875" s="1774"/>
      <c r="S875" s="1774"/>
      <c r="T875" s="1774"/>
      <c r="U875" s="1774"/>
      <c r="V875" s="1774"/>
      <c r="W875" s="1774"/>
      <c r="X875" s="1774"/>
      <c r="Y875" s="1774"/>
      <c r="Z875" s="1774"/>
      <c r="AA875" s="1774"/>
      <c r="AB875" s="1774"/>
      <c r="AC875" s="1774"/>
      <c r="AD875" s="1856"/>
      <c r="AE875" s="1857"/>
      <c r="AF875" s="1858"/>
      <c r="AG875" s="1858"/>
      <c r="AH875" s="1858"/>
      <c r="AI875" s="1859"/>
      <c r="AJ875" s="1859"/>
      <c r="AK875" s="1859"/>
      <c r="AL875" s="1859"/>
      <c r="AM875" s="1858"/>
      <c r="AN875" s="1858"/>
      <c r="AO875" s="1858"/>
      <c r="AP875" s="1858"/>
      <c r="AQ875" s="1859"/>
      <c r="AR875" s="1859"/>
      <c r="AS875" s="1859"/>
      <c r="AT875" s="1859"/>
    </row>
    <row r="876" spans="1:46" s="1775" customFormat="1" ht="12" customHeight="1" x14ac:dyDescent="0.2">
      <c r="A876" s="1770" t="s">
        <v>459</v>
      </c>
      <c r="B876" s="1770" t="s">
        <v>1708</v>
      </c>
      <c r="C876" s="541" t="s">
        <v>1709</v>
      </c>
      <c r="D876" s="1770" t="s">
        <v>1889</v>
      </c>
      <c r="E876" s="1952">
        <v>7000</v>
      </c>
      <c r="F876" s="1771" t="s">
        <v>3777</v>
      </c>
      <c r="G876" s="1770" t="s">
        <v>3778</v>
      </c>
      <c r="H876" s="1770"/>
      <c r="I876" s="1770"/>
      <c r="J876" s="1771"/>
      <c r="K876" s="1771">
        <v>2</v>
      </c>
      <c r="L876" s="1772">
        <v>3</v>
      </c>
      <c r="M876" s="1773">
        <f t="shared" si="26"/>
        <v>21000</v>
      </c>
      <c r="N876" s="1771">
        <v>0</v>
      </c>
      <c r="O876" s="1772">
        <v>0</v>
      </c>
      <c r="P876" s="1773">
        <f t="shared" si="27"/>
        <v>0</v>
      </c>
      <c r="Q876" s="1774"/>
      <c r="R876" s="1774"/>
      <c r="S876" s="1774"/>
      <c r="T876" s="1774"/>
      <c r="U876" s="1774"/>
      <c r="V876" s="1774"/>
      <c r="W876" s="1774"/>
      <c r="X876" s="1774"/>
      <c r="Y876" s="1774"/>
      <c r="Z876" s="1774"/>
      <c r="AA876" s="1774"/>
      <c r="AB876" s="1774"/>
      <c r="AC876" s="1774"/>
      <c r="AD876" s="1856"/>
      <c r="AE876" s="1857"/>
      <c r="AF876" s="1858"/>
      <c r="AG876" s="1858"/>
      <c r="AH876" s="1858"/>
      <c r="AI876" s="1859"/>
      <c r="AJ876" s="1859"/>
      <c r="AK876" s="1859"/>
      <c r="AL876" s="1859"/>
      <c r="AM876" s="1858"/>
      <c r="AN876" s="1858"/>
      <c r="AO876" s="1858"/>
      <c r="AP876" s="1858"/>
      <c r="AQ876" s="1859"/>
      <c r="AR876" s="1859"/>
      <c r="AS876" s="1859"/>
      <c r="AT876" s="1859"/>
    </row>
    <row r="877" spans="1:46" s="1775" customFormat="1" ht="12" customHeight="1" x14ac:dyDescent="0.2">
      <c r="A877" s="1770" t="s">
        <v>459</v>
      </c>
      <c r="B877" s="1770" t="s">
        <v>1708</v>
      </c>
      <c r="C877" s="541" t="s">
        <v>1709</v>
      </c>
      <c r="D877" s="1770" t="s">
        <v>1840</v>
      </c>
      <c r="E877" s="1952">
        <v>2000</v>
      </c>
      <c r="F877" s="1771" t="s">
        <v>3779</v>
      </c>
      <c r="G877" s="1770" t="s">
        <v>3780</v>
      </c>
      <c r="H877" s="1770"/>
      <c r="I877" s="1770"/>
      <c r="J877" s="1771"/>
      <c r="K877" s="1771">
        <v>1</v>
      </c>
      <c r="L877" s="1772">
        <v>9</v>
      </c>
      <c r="M877" s="1773">
        <f t="shared" si="26"/>
        <v>18000</v>
      </c>
      <c r="N877" s="1771">
        <v>0</v>
      </c>
      <c r="O877" s="1772">
        <v>0</v>
      </c>
      <c r="P877" s="1773">
        <f t="shared" si="27"/>
        <v>0</v>
      </c>
      <c r="Q877" s="1774"/>
      <c r="R877" s="1774"/>
      <c r="S877" s="1774"/>
      <c r="T877" s="1774"/>
      <c r="U877" s="1774"/>
      <c r="V877" s="1774"/>
      <c r="W877" s="1774"/>
      <c r="X877" s="1774"/>
      <c r="Y877" s="1774"/>
      <c r="Z877" s="1774"/>
      <c r="AA877" s="1774"/>
      <c r="AB877" s="1774"/>
      <c r="AC877" s="1774"/>
      <c r="AD877" s="1856"/>
      <c r="AE877" s="1857"/>
      <c r="AF877" s="1858"/>
      <c r="AG877" s="1858"/>
      <c r="AH877" s="1858"/>
      <c r="AI877" s="1859"/>
      <c r="AJ877" s="1859"/>
      <c r="AK877" s="1859"/>
      <c r="AL877" s="1859"/>
      <c r="AM877" s="1858"/>
      <c r="AN877" s="1858"/>
      <c r="AO877" s="1858"/>
      <c r="AP877" s="1858"/>
      <c r="AQ877" s="1859"/>
      <c r="AR877" s="1859"/>
      <c r="AS877" s="1859"/>
      <c r="AT877" s="1859"/>
    </row>
    <row r="878" spans="1:46" s="1775" customFormat="1" ht="12" customHeight="1" x14ac:dyDescent="0.2">
      <c r="A878" s="1770" t="s">
        <v>459</v>
      </c>
      <c r="B878" s="1770" t="s">
        <v>1708</v>
      </c>
      <c r="C878" s="541" t="s">
        <v>1709</v>
      </c>
      <c r="D878" s="1770" t="s">
        <v>1757</v>
      </c>
      <c r="E878" s="1952">
        <v>9000</v>
      </c>
      <c r="F878" s="1771" t="s">
        <v>3781</v>
      </c>
      <c r="G878" s="1770" t="s">
        <v>3782</v>
      </c>
      <c r="H878" s="1770"/>
      <c r="I878" s="1770"/>
      <c r="J878" s="1771"/>
      <c r="K878" s="1771">
        <v>1</v>
      </c>
      <c r="L878" s="1772">
        <v>1</v>
      </c>
      <c r="M878" s="1773">
        <f t="shared" si="26"/>
        <v>9000</v>
      </c>
      <c r="N878" s="1771">
        <v>2</v>
      </c>
      <c r="O878" s="1772">
        <v>6</v>
      </c>
      <c r="P878" s="1773">
        <f t="shared" si="27"/>
        <v>54000</v>
      </c>
      <c r="Q878" s="1774"/>
      <c r="R878" s="1774"/>
      <c r="S878" s="1774"/>
      <c r="T878" s="1774"/>
      <c r="U878" s="1774"/>
      <c r="V878" s="1774"/>
      <c r="W878" s="1774"/>
      <c r="X878" s="1774"/>
      <c r="Y878" s="1774"/>
      <c r="Z878" s="1774"/>
      <c r="AA878" s="1774"/>
      <c r="AB878" s="1774"/>
      <c r="AC878" s="1774"/>
      <c r="AD878" s="1856"/>
      <c r="AE878" s="1857"/>
      <c r="AF878" s="1858"/>
      <c r="AG878" s="1858"/>
      <c r="AH878" s="1858"/>
      <c r="AI878" s="1859"/>
      <c r="AJ878" s="1859"/>
      <c r="AK878" s="1859"/>
      <c r="AL878" s="1859"/>
      <c r="AM878" s="1858"/>
      <c r="AN878" s="1858"/>
      <c r="AO878" s="1858"/>
      <c r="AP878" s="1858"/>
      <c r="AQ878" s="1859"/>
      <c r="AR878" s="1859"/>
      <c r="AS878" s="1859"/>
      <c r="AT878" s="1859"/>
    </row>
    <row r="879" spans="1:46" s="1775" customFormat="1" ht="12" customHeight="1" x14ac:dyDescent="0.2">
      <c r="A879" s="1770" t="s">
        <v>459</v>
      </c>
      <c r="B879" s="1770" t="s">
        <v>1708</v>
      </c>
      <c r="C879" s="541" t="s">
        <v>1709</v>
      </c>
      <c r="D879" s="1770" t="s">
        <v>3783</v>
      </c>
      <c r="E879" s="1952">
        <v>11000</v>
      </c>
      <c r="F879" s="1771" t="s">
        <v>3784</v>
      </c>
      <c r="G879" s="1770" t="s">
        <v>3785</v>
      </c>
      <c r="H879" s="1770"/>
      <c r="I879" s="1770"/>
      <c r="J879" s="1771"/>
      <c r="K879" s="1771">
        <v>5</v>
      </c>
      <c r="L879" s="1772">
        <v>6</v>
      </c>
      <c r="M879" s="1773">
        <f t="shared" si="26"/>
        <v>66000</v>
      </c>
      <c r="N879" s="1771">
        <v>0</v>
      </c>
      <c r="O879" s="1772">
        <v>0</v>
      </c>
      <c r="P879" s="1773">
        <f t="shared" si="27"/>
        <v>0</v>
      </c>
      <c r="Q879" s="1774"/>
      <c r="R879" s="1774"/>
      <c r="S879" s="1774"/>
      <c r="T879" s="1774"/>
      <c r="U879" s="1774"/>
      <c r="V879" s="1774"/>
      <c r="W879" s="1774"/>
      <c r="X879" s="1774"/>
      <c r="Y879" s="1774"/>
      <c r="Z879" s="1774"/>
      <c r="AA879" s="1774"/>
      <c r="AB879" s="1774"/>
      <c r="AC879" s="1774"/>
      <c r="AD879" s="1856"/>
      <c r="AE879" s="1857"/>
      <c r="AF879" s="1858"/>
      <c r="AG879" s="1858"/>
      <c r="AH879" s="1858"/>
      <c r="AI879" s="1859"/>
      <c r="AJ879" s="1859"/>
      <c r="AK879" s="1859"/>
      <c r="AL879" s="1859"/>
      <c r="AM879" s="1858"/>
      <c r="AN879" s="1858"/>
      <c r="AO879" s="1858"/>
      <c r="AP879" s="1858"/>
      <c r="AQ879" s="1859"/>
      <c r="AR879" s="1859"/>
      <c r="AS879" s="1859"/>
      <c r="AT879" s="1859"/>
    </row>
    <row r="880" spans="1:46" s="1775" customFormat="1" ht="12" customHeight="1" x14ac:dyDescent="0.2">
      <c r="A880" s="1770" t="s">
        <v>459</v>
      </c>
      <c r="B880" s="1770" t="s">
        <v>1708</v>
      </c>
      <c r="C880" s="541" t="s">
        <v>1709</v>
      </c>
      <c r="D880" s="1770" t="s">
        <v>3786</v>
      </c>
      <c r="E880" s="1952">
        <v>2000</v>
      </c>
      <c r="F880" s="1771" t="s">
        <v>3787</v>
      </c>
      <c r="G880" s="1770" t="s">
        <v>3788</v>
      </c>
      <c r="H880" s="1770"/>
      <c r="I880" s="1770"/>
      <c r="J880" s="1771"/>
      <c r="K880" s="1771">
        <v>1</v>
      </c>
      <c r="L880" s="1772">
        <v>1</v>
      </c>
      <c r="M880" s="1773">
        <f t="shared" si="26"/>
        <v>2000</v>
      </c>
      <c r="N880" s="1771">
        <v>0</v>
      </c>
      <c r="O880" s="1772">
        <v>0</v>
      </c>
      <c r="P880" s="1773">
        <f t="shared" si="27"/>
        <v>0</v>
      </c>
      <c r="Q880" s="1774"/>
      <c r="R880" s="1774"/>
      <c r="S880" s="1774"/>
      <c r="T880" s="1774"/>
      <c r="U880" s="1774"/>
      <c r="V880" s="1774"/>
      <c r="W880" s="1774"/>
      <c r="X880" s="1774"/>
      <c r="Y880" s="1774"/>
      <c r="Z880" s="1774"/>
      <c r="AA880" s="1774"/>
      <c r="AB880" s="1774"/>
      <c r="AC880" s="1774"/>
      <c r="AD880" s="1856"/>
      <c r="AE880" s="1857"/>
      <c r="AF880" s="1858"/>
      <c r="AG880" s="1858"/>
      <c r="AH880" s="1858"/>
      <c r="AI880" s="1859"/>
      <c r="AJ880" s="1859"/>
      <c r="AK880" s="1859"/>
      <c r="AL880" s="1859"/>
      <c r="AM880" s="1858"/>
      <c r="AN880" s="1858"/>
      <c r="AO880" s="1858"/>
      <c r="AP880" s="1858"/>
      <c r="AQ880" s="1859"/>
      <c r="AR880" s="1859"/>
      <c r="AS880" s="1859"/>
      <c r="AT880" s="1859"/>
    </row>
    <row r="881" spans="1:46" s="1775" customFormat="1" ht="12" customHeight="1" x14ac:dyDescent="0.2">
      <c r="A881" s="1770" t="s">
        <v>459</v>
      </c>
      <c r="B881" s="1770" t="s">
        <v>1708</v>
      </c>
      <c r="C881" s="541" t="s">
        <v>1709</v>
      </c>
      <c r="D881" s="1770" t="s">
        <v>3789</v>
      </c>
      <c r="E881" s="1952">
        <v>4000</v>
      </c>
      <c r="F881" s="1771" t="s">
        <v>3787</v>
      </c>
      <c r="G881" s="1770" t="s">
        <v>3788</v>
      </c>
      <c r="H881" s="1770"/>
      <c r="I881" s="1770"/>
      <c r="J881" s="1771"/>
      <c r="K881" s="1771">
        <v>4</v>
      </c>
      <c r="L881" s="1772">
        <v>11</v>
      </c>
      <c r="M881" s="1773">
        <f t="shared" si="26"/>
        <v>44000</v>
      </c>
      <c r="N881" s="1771">
        <v>2</v>
      </c>
      <c r="O881" s="1772">
        <v>6</v>
      </c>
      <c r="P881" s="1773">
        <f t="shared" si="27"/>
        <v>24000</v>
      </c>
      <c r="Q881" s="1774"/>
      <c r="R881" s="1774"/>
      <c r="S881" s="1774"/>
      <c r="T881" s="1774"/>
      <c r="U881" s="1774"/>
      <c r="V881" s="1774"/>
      <c r="W881" s="1774"/>
      <c r="X881" s="1774"/>
      <c r="Y881" s="1774"/>
      <c r="Z881" s="1774"/>
      <c r="AA881" s="1774"/>
      <c r="AB881" s="1774"/>
      <c r="AC881" s="1774"/>
      <c r="AD881" s="1856"/>
      <c r="AE881" s="1857"/>
      <c r="AF881" s="1858"/>
      <c r="AG881" s="1858"/>
      <c r="AH881" s="1858"/>
      <c r="AI881" s="1859"/>
      <c r="AJ881" s="1859"/>
      <c r="AK881" s="1859"/>
      <c r="AL881" s="1859"/>
      <c r="AM881" s="1858"/>
      <c r="AN881" s="1858"/>
      <c r="AO881" s="1858"/>
      <c r="AP881" s="1858"/>
      <c r="AQ881" s="1859"/>
      <c r="AR881" s="1859"/>
      <c r="AS881" s="1859"/>
      <c r="AT881" s="1859"/>
    </row>
    <row r="882" spans="1:46" s="1775" customFormat="1" ht="12" customHeight="1" x14ac:dyDescent="0.2">
      <c r="A882" s="1770" t="s">
        <v>459</v>
      </c>
      <c r="B882" s="1770" t="s">
        <v>1708</v>
      </c>
      <c r="C882" s="541" t="s">
        <v>1709</v>
      </c>
      <c r="D882" s="1770" t="s">
        <v>3790</v>
      </c>
      <c r="E882" s="1952">
        <v>6000</v>
      </c>
      <c r="F882" s="1771" t="s">
        <v>3791</v>
      </c>
      <c r="G882" s="1770" t="s">
        <v>3792</v>
      </c>
      <c r="H882" s="1770" t="s">
        <v>1800</v>
      </c>
      <c r="I882" s="1770" t="s">
        <v>1744</v>
      </c>
      <c r="J882" s="1771" t="s">
        <v>1715</v>
      </c>
      <c r="K882" s="1771">
        <v>1</v>
      </c>
      <c r="L882" s="1772">
        <v>3</v>
      </c>
      <c r="M882" s="1773">
        <f t="shared" si="26"/>
        <v>18000</v>
      </c>
      <c r="N882" s="1771">
        <v>2</v>
      </c>
      <c r="O882" s="1772">
        <v>6</v>
      </c>
      <c r="P882" s="1773">
        <f t="shared" si="27"/>
        <v>36000</v>
      </c>
      <c r="Q882" s="1774"/>
      <c r="R882" s="1774"/>
      <c r="S882" s="1774"/>
      <c r="T882" s="1774"/>
      <c r="U882" s="1774"/>
      <c r="V882" s="1774"/>
      <c r="W882" s="1774"/>
      <c r="X882" s="1774"/>
      <c r="Y882" s="1774"/>
      <c r="Z882" s="1774"/>
      <c r="AA882" s="1774"/>
      <c r="AB882" s="1774"/>
      <c r="AC882" s="1774"/>
      <c r="AD882" s="1856"/>
      <c r="AE882" s="1857"/>
      <c r="AF882" s="1858"/>
      <c r="AG882" s="1858"/>
      <c r="AH882" s="1858"/>
      <c r="AI882" s="1859"/>
      <c r="AJ882" s="1859"/>
      <c r="AK882" s="1859"/>
      <c r="AL882" s="1859"/>
      <c r="AM882" s="1858"/>
      <c r="AN882" s="1858"/>
      <c r="AO882" s="1858"/>
      <c r="AP882" s="1858"/>
      <c r="AQ882" s="1859"/>
      <c r="AR882" s="1859"/>
      <c r="AS882" s="1859"/>
      <c r="AT882" s="1859"/>
    </row>
    <row r="883" spans="1:46" s="1775" customFormat="1" ht="12" customHeight="1" x14ac:dyDescent="0.2">
      <c r="A883" s="1770" t="s">
        <v>459</v>
      </c>
      <c r="B883" s="1770" t="s">
        <v>1708</v>
      </c>
      <c r="C883" s="541" t="s">
        <v>1709</v>
      </c>
      <c r="D883" s="1770" t="s">
        <v>1757</v>
      </c>
      <c r="E883" s="1952">
        <v>10000</v>
      </c>
      <c r="F883" s="1771" t="s">
        <v>3793</v>
      </c>
      <c r="G883" s="1770" t="s">
        <v>3794</v>
      </c>
      <c r="H883" s="1770" t="s">
        <v>1713</v>
      </c>
      <c r="I883" s="1770" t="s">
        <v>1723</v>
      </c>
      <c r="J883" s="1771" t="s">
        <v>1715</v>
      </c>
      <c r="K883" s="1771">
        <v>3</v>
      </c>
      <c r="L883" s="1772">
        <v>9</v>
      </c>
      <c r="M883" s="1773">
        <f t="shared" si="26"/>
        <v>90000</v>
      </c>
      <c r="N883" s="1771">
        <v>2</v>
      </c>
      <c r="O883" s="1772">
        <v>6</v>
      </c>
      <c r="P883" s="1773">
        <f t="shared" si="27"/>
        <v>60000</v>
      </c>
      <c r="Q883" s="1774"/>
      <c r="R883" s="1774"/>
      <c r="S883" s="1774"/>
      <c r="T883" s="1774"/>
      <c r="U883" s="1774"/>
      <c r="V883" s="1774"/>
      <c r="W883" s="1774"/>
      <c r="X883" s="1774"/>
      <c r="Y883" s="1774"/>
      <c r="Z883" s="1774"/>
      <c r="AA883" s="1774"/>
      <c r="AB883" s="1774"/>
      <c r="AC883" s="1774"/>
      <c r="AD883" s="1856"/>
      <c r="AE883" s="1857"/>
      <c r="AF883" s="1858"/>
      <c r="AG883" s="1858"/>
      <c r="AH883" s="1858"/>
      <c r="AI883" s="1859"/>
      <c r="AJ883" s="1859"/>
      <c r="AK883" s="1859"/>
      <c r="AL883" s="1859"/>
      <c r="AM883" s="1858"/>
      <c r="AN883" s="1858"/>
      <c r="AO883" s="1858"/>
      <c r="AP883" s="1858"/>
      <c r="AQ883" s="1859"/>
      <c r="AR883" s="1859"/>
      <c r="AS883" s="1859"/>
      <c r="AT883" s="1859"/>
    </row>
    <row r="884" spans="1:46" s="1775" customFormat="1" ht="12" customHeight="1" x14ac:dyDescent="0.2">
      <c r="A884" s="1770" t="s">
        <v>459</v>
      </c>
      <c r="B884" s="1770" t="s">
        <v>1708</v>
      </c>
      <c r="C884" s="541" t="s">
        <v>1709</v>
      </c>
      <c r="D884" s="1770" t="s">
        <v>1774</v>
      </c>
      <c r="E884" s="1952">
        <v>15000</v>
      </c>
      <c r="F884" s="1771" t="s">
        <v>3795</v>
      </c>
      <c r="G884" s="1770" t="s">
        <v>3796</v>
      </c>
      <c r="H884" s="1770"/>
      <c r="I884" s="1770"/>
      <c r="J884" s="1771"/>
      <c r="K884" s="1771">
        <v>0</v>
      </c>
      <c r="L884" s="1772">
        <v>12</v>
      </c>
      <c r="M884" s="1773">
        <f t="shared" si="26"/>
        <v>180000</v>
      </c>
      <c r="N884" s="1771">
        <v>0</v>
      </c>
      <c r="O884" s="1772">
        <v>6</v>
      </c>
      <c r="P884" s="1773">
        <f t="shared" si="27"/>
        <v>90000</v>
      </c>
      <c r="Q884" s="1774"/>
      <c r="R884" s="1774"/>
      <c r="S884" s="1774"/>
      <c r="T884" s="1774"/>
      <c r="U884" s="1774"/>
      <c r="V884" s="1774"/>
      <c r="W884" s="1774"/>
      <c r="X884" s="1774"/>
      <c r="Y884" s="1774"/>
      <c r="Z884" s="1774"/>
      <c r="AA884" s="1774"/>
      <c r="AB884" s="1774"/>
      <c r="AC884" s="1774"/>
      <c r="AD884" s="1856"/>
      <c r="AE884" s="1857"/>
      <c r="AF884" s="1858"/>
      <c r="AG884" s="1858"/>
      <c r="AH884" s="1858"/>
      <c r="AI884" s="1859"/>
      <c r="AJ884" s="1859"/>
      <c r="AK884" s="1859"/>
      <c r="AL884" s="1859"/>
      <c r="AM884" s="1858"/>
      <c r="AN884" s="1858"/>
      <c r="AO884" s="1858"/>
      <c r="AP884" s="1858"/>
      <c r="AQ884" s="1859"/>
      <c r="AR884" s="1859"/>
      <c r="AS884" s="1859"/>
      <c r="AT884" s="1859"/>
    </row>
    <row r="885" spans="1:46" s="1775" customFormat="1" ht="12" customHeight="1" x14ac:dyDescent="0.2">
      <c r="A885" s="1770" t="s">
        <v>459</v>
      </c>
      <c r="B885" s="1770" t="s">
        <v>1708</v>
      </c>
      <c r="C885" s="541" t="s">
        <v>1709</v>
      </c>
      <c r="D885" s="1770" t="s">
        <v>1745</v>
      </c>
      <c r="E885" s="1952">
        <v>5000</v>
      </c>
      <c r="F885" s="1771" t="s">
        <v>3797</v>
      </c>
      <c r="G885" s="1770" t="s">
        <v>3798</v>
      </c>
      <c r="H885" s="1770" t="s">
        <v>1713</v>
      </c>
      <c r="I885" s="1770" t="s">
        <v>1723</v>
      </c>
      <c r="J885" s="1771" t="s">
        <v>1715</v>
      </c>
      <c r="K885" s="1771">
        <v>5</v>
      </c>
      <c r="L885" s="1772">
        <v>12</v>
      </c>
      <c r="M885" s="1773">
        <f t="shared" si="26"/>
        <v>60000</v>
      </c>
      <c r="N885" s="1771">
        <v>2</v>
      </c>
      <c r="O885" s="1772">
        <v>6</v>
      </c>
      <c r="P885" s="1773">
        <f t="shared" si="27"/>
        <v>30000</v>
      </c>
      <c r="Q885" s="1774"/>
      <c r="R885" s="1774"/>
      <c r="S885" s="1774"/>
      <c r="T885" s="1774"/>
      <c r="U885" s="1774"/>
      <c r="V885" s="1774"/>
      <c r="W885" s="1774"/>
      <c r="X885" s="1774"/>
      <c r="Y885" s="1774"/>
      <c r="Z885" s="1774"/>
      <c r="AA885" s="1774"/>
      <c r="AB885" s="1774"/>
      <c r="AC885" s="1774"/>
      <c r="AD885" s="1856"/>
      <c r="AE885" s="1857"/>
      <c r="AF885" s="1858"/>
      <c r="AG885" s="1858"/>
      <c r="AH885" s="1858"/>
      <c r="AI885" s="1859"/>
      <c r="AJ885" s="1859"/>
      <c r="AK885" s="1859"/>
      <c r="AL885" s="1859"/>
      <c r="AM885" s="1858"/>
      <c r="AN885" s="1858"/>
      <c r="AO885" s="1858"/>
      <c r="AP885" s="1858"/>
      <c r="AQ885" s="1859"/>
      <c r="AR885" s="1859"/>
      <c r="AS885" s="1859"/>
      <c r="AT885" s="1859"/>
    </row>
    <row r="886" spans="1:46" s="1775" customFormat="1" ht="12" customHeight="1" x14ac:dyDescent="0.2">
      <c r="A886" s="1770" t="s">
        <v>459</v>
      </c>
      <c r="B886" s="1770" t="s">
        <v>1708</v>
      </c>
      <c r="C886" s="541" t="s">
        <v>1709</v>
      </c>
      <c r="D886" s="1770" t="s">
        <v>3799</v>
      </c>
      <c r="E886" s="1952">
        <v>3500</v>
      </c>
      <c r="F886" s="1771" t="s">
        <v>3800</v>
      </c>
      <c r="G886" s="1770" t="s">
        <v>3801</v>
      </c>
      <c r="H886" s="1770" t="s">
        <v>1800</v>
      </c>
      <c r="I886" s="1770" t="s">
        <v>2601</v>
      </c>
      <c r="J886" s="1771" t="s">
        <v>1715</v>
      </c>
      <c r="K886" s="1771">
        <v>2</v>
      </c>
      <c r="L886" s="1772">
        <v>6</v>
      </c>
      <c r="M886" s="1773">
        <f t="shared" si="26"/>
        <v>21000</v>
      </c>
      <c r="N886" s="1771">
        <v>3</v>
      </c>
      <c r="O886" s="1772">
        <v>6</v>
      </c>
      <c r="P886" s="1773">
        <f t="shared" si="27"/>
        <v>21000</v>
      </c>
      <c r="Q886" s="1774"/>
      <c r="R886" s="1774"/>
      <c r="S886" s="1774"/>
      <c r="T886" s="1774"/>
      <c r="U886" s="1774"/>
      <c r="V886" s="1774"/>
      <c r="W886" s="1774"/>
      <c r="X886" s="1774"/>
      <c r="Y886" s="1774"/>
      <c r="Z886" s="1774"/>
      <c r="AA886" s="1774"/>
      <c r="AB886" s="1774"/>
      <c r="AC886" s="1774"/>
      <c r="AD886" s="1856"/>
      <c r="AE886" s="1857"/>
      <c r="AF886" s="1858"/>
      <c r="AG886" s="1858"/>
      <c r="AH886" s="1858"/>
      <c r="AI886" s="1859"/>
      <c r="AJ886" s="1859"/>
      <c r="AK886" s="1859"/>
      <c r="AL886" s="1859"/>
      <c r="AM886" s="1858"/>
      <c r="AN886" s="1858"/>
      <c r="AO886" s="1858"/>
      <c r="AP886" s="1858"/>
      <c r="AQ886" s="1859"/>
      <c r="AR886" s="1859"/>
      <c r="AS886" s="1859"/>
      <c r="AT886" s="1859"/>
    </row>
    <row r="887" spans="1:46" s="1775" customFormat="1" ht="12" customHeight="1" x14ac:dyDescent="0.2">
      <c r="A887" s="1770" t="s">
        <v>459</v>
      </c>
      <c r="B887" s="1770" t="s">
        <v>1708</v>
      </c>
      <c r="C887" s="541" t="s">
        <v>1709</v>
      </c>
      <c r="D887" s="1770" t="s">
        <v>1716</v>
      </c>
      <c r="E887" s="1952">
        <v>2000</v>
      </c>
      <c r="F887" s="1771" t="s">
        <v>3802</v>
      </c>
      <c r="G887" s="1770" t="s">
        <v>3803</v>
      </c>
      <c r="H887" s="1770"/>
      <c r="I887" s="1770"/>
      <c r="J887" s="1771"/>
      <c r="K887" s="1771">
        <v>3</v>
      </c>
      <c r="L887" s="1772">
        <v>9</v>
      </c>
      <c r="M887" s="1773">
        <f t="shared" si="26"/>
        <v>18000</v>
      </c>
      <c r="N887" s="1771">
        <v>0</v>
      </c>
      <c r="O887" s="1772">
        <v>0</v>
      </c>
      <c r="P887" s="1773">
        <f t="shared" si="27"/>
        <v>0</v>
      </c>
      <c r="Q887" s="1774"/>
      <c r="R887" s="1774"/>
      <c r="S887" s="1774"/>
      <c r="T887" s="1774"/>
      <c r="U887" s="1774"/>
      <c r="V887" s="1774"/>
      <c r="W887" s="1774"/>
      <c r="X887" s="1774"/>
      <c r="Y887" s="1774"/>
      <c r="Z887" s="1774"/>
      <c r="AA887" s="1774"/>
      <c r="AB887" s="1774"/>
      <c r="AC887" s="1774"/>
      <c r="AD887" s="1856"/>
      <c r="AE887" s="1857"/>
      <c r="AF887" s="1858"/>
      <c r="AG887" s="1858"/>
      <c r="AH887" s="1858"/>
      <c r="AI887" s="1859"/>
      <c r="AJ887" s="1859"/>
      <c r="AK887" s="1859"/>
      <c r="AL887" s="1859"/>
      <c r="AM887" s="1858"/>
      <c r="AN887" s="1858"/>
      <c r="AO887" s="1858"/>
      <c r="AP887" s="1858"/>
      <c r="AQ887" s="1859"/>
      <c r="AR887" s="1859"/>
      <c r="AS887" s="1859"/>
      <c r="AT887" s="1859"/>
    </row>
    <row r="888" spans="1:46" s="1775" customFormat="1" ht="12" customHeight="1" x14ac:dyDescent="0.2">
      <c r="A888" s="1770" t="s">
        <v>459</v>
      </c>
      <c r="B888" s="1770" t="s">
        <v>1708</v>
      </c>
      <c r="C888" s="541" t="s">
        <v>1709</v>
      </c>
      <c r="D888" s="1770" t="s">
        <v>1753</v>
      </c>
      <c r="E888" s="1952">
        <v>4000</v>
      </c>
      <c r="F888" s="1771" t="s">
        <v>3804</v>
      </c>
      <c r="G888" s="1770" t="s">
        <v>3805</v>
      </c>
      <c r="H888" s="1770" t="s">
        <v>1713</v>
      </c>
      <c r="I888" s="1770" t="s">
        <v>1714</v>
      </c>
      <c r="J888" s="1771" t="s">
        <v>1715</v>
      </c>
      <c r="K888" s="1771">
        <v>6</v>
      </c>
      <c r="L888" s="1772">
        <v>12</v>
      </c>
      <c r="M888" s="1773">
        <f t="shared" si="26"/>
        <v>48000</v>
      </c>
      <c r="N888" s="1771">
        <v>6</v>
      </c>
      <c r="O888" s="1772">
        <v>6</v>
      </c>
      <c r="P888" s="1773">
        <f t="shared" si="27"/>
        <v>24000</v>
      </c>
      <c r="Q888" s="1774"/>
      <c r="R888" s="1774"/>
      <c r="S888" s="1774"/>
      <c r="T888" s="1774"/>
      <c r="U888" s="1774"/>
      <c r="V888" s="1774"/>
      <c r="W888" s="1774"/>
      <c r="X888" s="1774"/>
      <c r="Y888" s="1774"/>
      <c r="Z888" s="1774"/>
      <c r="AA888" s="1774"/>
      <c r="AB888" s="1774"/>
      <c r="AC888" s="1774"/>
      <c r="AD888" s="1856"/>
      <c r="AE888" s="1857"/>
      <c r="AF888" s="1858"/>
      <c r="AG888" s="1858"/>
      <c r="AH888" s="1858"/>
      <c r="AI888" s="1859"/>
      <c r="AJ888" s="1859"/>
      <c r="AK888" s="1859"/>
      <c r="AL888" s="1859"/>
      <c r="AM888" s="1858"/>
      <c r="AN888" s="1858"/>
      <c r="AO888" s="1858"/>
      <c r="AP888" s="1858"/>
      <c r="AQ888" s="1859"/>
      <c r="AR888" s="1859"/>
      <c r="AS888" s="1859"/>
      <c r="AT888" s="1859"/>
    </row>
    <row r="889" spans="1:46" s="1775" customFormat="1" ht="12" customHeight="1" x14ac:dyDescent="0.2">
      <c r="A889" s="1770" t="s">
        <v>459</v>
      </c>
      <c r="B889" s="1770" t="s">
        <v>1708</v>
      </c>
      <c r="C889" s="541" t="s">
        <v>1709</v>
      </c>
      <c r="D889" s="1770" t="s">
        <v>1948</v>
      </c>
      <c r="E889" s="1952">
        <v>15000</v>
      </c>
      <c r="F889" s="1771" t="s">
        <v>3806</v>
      </c>
      <c r="G889" s="1770" t="s">
        <v>3807</v>
      </c>
      <c r="H889" s="1770" t="s">
        <v>1713</v>
      </c>
      <c r="I889" s="1770" t="s">
        <v>1723</v>
      </c>
      <c r="J889" s="1771" t="s">
        <v>1715</v>
      </c>
      <c r="K889" s="1771">
        <v>0</v>
      </c>
      <c r="L889" s="1772">
        <v>12</v>
      </c>
      <c r="M889" s="1773">
        <f t="shared" si="26"/>
        <v>180000</v>
      </c>
      <c r="N889" s="1771">
        <v>0</v>
      </c>
      <c r="O889" s="1772">
        <v>6</v>
      </c>
      <c r="P889" s="1773">
        <f t="shared" si="27"/>
        <v>90000</v>
      </c>
      <c r="Q889" s="1774"/>
      <c r="R889" s="1774"/>
      <c r="S889" s="1774"/>
      <c r="T889" s="1774"/>
      <c r="U889" s="1774"/>
      <c r="V889" s="1774"/>
      <c r="W889" s="1774"/>
      <c r="X889" s="1774"/>
      <c r="Y889" s="1774"/>
      <c r="Z889" s="1774"/>
      <c r="AA889" s="1774"/>
      <c r="AB889" s="1774"/>
      <c r="AC889" s="1774"/>
      <c r="AD889" s="1856"/>
      <c r="AE889" s="1857"/>
      <c r="AF889" s="1858"/>
      <c r="AG889" s="1858"/>
      <c r="AH889" s="1858"/>
      <c r="AI889" s="1859"/>
      <c r="AJ889" s="1859"/>
      <c r="AK889" s="1859"/>
      <c r="AL889" s="1859"/>
      <c r="AM889" s="1858"/>
      <c r="AN889" s="1858"/>
      <c r="AO889" s="1858"/>
      <c r="AP889" s="1858"/>
      <c r="AQ889" s="1859"/>
      <c r="AR889" s="1859"/>
      <c r="AS889" s="1859"/>
      <c r="AT889" s="1859"/>
    </row>
    <row r="890" spans="1:46" s="1775" customFormat="1" ht="12" customHeight="1" x14ac:dyDescent="0.2">
      <c r="A890" s="1770" t="s">
        <v>459</v>
      </c>
      <c r="B890" s="1770" t="s">
        <v>1708</v>
      </c>
      <c r="C890" s="541" t="s">
        <v>1709</v>
      </c>
      <c r="D890" s="1770" t="s">
        <v>1753</v>
      </c>
      <c r="E890" s="1952">
        <v>5500</v>
      </c>
      <c r="F890" s="1771" t="s">
        <v>3808</v>
      </c>
      <c r="G890" s="1770" t="s">
        <v>3809</v>
      </c>
      <c r="H890" s="1770" t="s">
        <v>1756</v>
      </c>
      <c r="I890" s="1770" t="s">
        <v>2650</v>
      </c>
      <c r="J890" s="1771" t="s">
        <v>1715</v>
      </c>
      <c r="K890" s="1771">
        <v>4</v>
      </c>
      <c r="L890" s="1772">
        <v>12</v>
      </c>
      <c r="M890" s="1773">
        <f t="shared" si="26"/>
        <v>66000</v>
      </c>
      <c r="N890" s="1771">
        <v>2</v>
      </c>
      <c r="O890" s="1772">
        <v>6</v>
      </c>
      <c r="P890" s="1773">
        <f t="shared" si="27"/>
        <v>33000</v>
      </c>
      <c r="Q890" s="1774"/>
      <c r="R890" s="1774"/>
      <c r="S890" s="1774"/>
      <c r="T890" s="1774"/>
      <c r="U890" s="1774"/>
      <c r="V890" s="1774"/>
      <c r="W890" s="1774"/>
      <c r="X890" s="1774"/>
      <c r="Y890" s="1774"/>
      <c r="Z890" s="1774"/>
      <c r="AA890" s="1774"/>
      <c r="AB890" s="1774"/>
      <c r="AC890" s="1774"/>
      <c r="AD890" s="1856"/>
      <c r="AE890" s="1857"/>
      <c r="AF890" s="1858"/>
      <c r="AG890" s="1858"/>
      <c r="AH890" s="1858"/>
      <c r="AI890" s="1859"/>
      <c r="AJ890" s="1859"/>
      <c r="AK890" s="1859"/>
      <c r="AL890" s="1859"/>
      <c r="AM890" s="1858"/>
      <c r="AN890" s="1858"/>
      <c r="AO890" s="1858"/>
      <c r="AP890" s="1858"/>
      <c r="AQ890" s="1859"/>
      <c r="AR890" s="1859"/>
      <c r="AS890" s="1859"/>
      <c r="AT890" s="1859"/>
    </row>
    <row r="891" spans="1:46" s="1775" customFormat="1" ht="12" customHeight="1" x14ac:dyDescent="0.2">
      <c r="A891" s="1770" t="s">
        <v>459</v>
      </c>
      <c r="B891" s="1770" t="s">
        <v>1708</v>
      </c>
      <c r="C891" s="541" t="s">
        <v>1709</v>
      </c>
      <c r="D891" s="1770" t="s">
        <v>3810</v>
      </c>
      <c r="E891" s="1952">
        <v>4000</v>
      </c>
      <c r="F891" s="1771" t="s">
        <v>3811</v>
      </c>
      <c r="G891" s="1770" t="s">
        <v>3812</v>
      </c>
      <c r="H891" s="1770" t="s">
        <v>1800</v>
      </c>
      <c r="I891" s="1770" t="s">
        <v>1723</v>
      </c>
      <c r="J891" s="1771" t="s">
        <v>1715</v>
      </c>
      <c r="K891" s="1771">
        <v>4</v>
      </c>
      <c r="L891" s="1772">
        <v>12</v>
      </c>
      <c r="M891" s="1773">
        <f t="shared" si="26"/>
        <v>48000</v>
      </c>
      <c r="N891" s="1771">
        <v>3</v>
      </c>
      <c r="O891" s="1772">
        <v>6</v>
      </c>
      <c r="P891" s="1773">
        <f t="shared" si="27"/>
        <v>24000</v>
      </c>
      <c r="Q891" s="1774"/>
      <c r="R891" s="1774"/>
      <c r="S891" s="1774"/>
      <c r="T891" s="1774"/>
      <c r="U891" s="1774"/>
      <c r="V891" s="1774"/>
      <c r="W891" s="1774"/>
      <c r="X891" s="1774"/>
      <c r="Y891" s="1774"/>
      <c r="Z891" s="1774"/>
      <c r="AA891" s="1774"/>
      <c r="AB891" s="1774"/>
      <c r="AC891" s="1774"/>
      <c r="AD891" s="1856"/>
      <c r="AE891" s="1857"/>
      <c r="AF891" s="1858"/>
      <c r="AG891" s="1858"/>
      <c r="AH891" s="1858"/>
      <c r="AI891" s="1859"/>
      <c r="AJ891" s="1859"/>
      <c r="AK891" s="1859"/>
      <c r="AL891" s="1859"/>
      <c r="AM891" s="1858"/>
      <c r="AN891" s="1858"/>
      <c r="AO891" s="1858"/>
      <c r="AP891" s="1858"/>
      <c r="AQ891" s="1859"/>
      <c r="AR891" s="1859"/>
      <c r="AS891" s="1859"/>
      <c r="AT891" s="1859"/>
    </row>
    <row r="892" spans="1:46" s="1775" customFormat="1" ht="12" customHeight="1" x14ac:dyDescent="0.2">
      <c r="A892" s="1770" t="s">
        <v>459</v>
      </c>
      <c r="B892" s="1770" t="s">
        <v>1708</v>
      </c>
      <c r="C892" s="541" t="s">
        <v>1709</v>
      </c>
      <c r="D892" s="1770" t="s">
        <v>3813</v>
      </c>
      <c r="E892" s="1952">
        <v>2000</v>
      </c>
      <c r="F892" s="1771" t="s">
        <v>3814</v>
      </c>
      <c r="G892" s="1770" t="s">
        <v>3815</v>
      </c>
      <c r="H892" s="1770"/>
      <c r="I892" s="1770"/>
      <c r="J892" s="1771"/>
      <c r="K892" s="1771">
        <v>2</v>
      </c>
      <c r="L892" s="1772">
        <v>3</v>
      </c>
      <c r="M892" s="1773">
        <f t="shared" si="26"/>
        <v>6000</v>
      </c>
      <c r="N892" s="1771">
        <v>0</v>
      </c>
      <c r="O892" s="1772">
        <v>0</v>
      </c>
      <c r="P892" s="1773">
        <f t="shared" si="27"/>
        <v>0</v>
      </c>
      <c r="Q892" s="1774"/>
      <c r="R892" s="1774"/>
      <c r="S892" s="1774"/>
      <c r="T892" s="1774"/>
      <c r="U892" s="1774"/>
      <c r="V892" s="1774"/>
      <c r="W892" s="1774"/>
      <c r="X892" s="1774"/>
      <c r="Y892" s="1774"/>
      <c r="Z892" s="1774"/>
      <c r="AA892" s="1774"/>
      <c r="AB892" s="1774"/>
      <c r="AC892" s="1774"/>
      <c r="AD892" s="1856"/>
      <c r="AE892" s="1857"/>
      <c r="AF892" s="1858"/>
      <c r="AG892" s="1858"/>
      <c r="AH892" s="1858"/>
      <c r="AI892" s="1859"/>
      <c r="AJ892" s="1859"/>
      <c r="AK892" s="1859"/>
      <c r="AL892" s="1859"/>
      <c r="AM892" s="1858"/>
      <c r="AN892" s="1858"/>
      <c r="AO892" s="1858"/>
      <c r="AP892" s="1858"/>
      <c r="AQ892" s="1859"/>
      <c r="AR892" s="1859"/>
      <c r="AS892" s="1859"/>
      <c r="AT892" s="1859"/>
    </row>
    <row r="893" spans="1:46" s="1775" customFormat="1" ht="12" customHeight="1" x14ac:dyDescent="0.2">
      <c r="A893" s="1770" t="s">
        <v>459</v>
      </c>
      <c r="B893" s="1770" t="s">
        <v>1708</v>
      </c>
      <c r="C893" s="541" t="s">
        <v>1709</v>
      </c>
      <c r="D893" s="1770" t="s">
        <v>3816</v>
      </c>
      <c r="E893" s="1952">
        <v>6000</v>
      </c>
      <c r="F893" s="1771" t="s">
        <v>3817</v>
      </c>
      <c r="G893" s="1770" t="s">
        <v>3818</v>
      </c>
      <c r="H893" s="1770" t="s">
        <v>3819</v>
      </c>
      <c r="I893" s="1770" t="s">
        <v>1714</v>
      </c>
      <c r="J893" s="1771" t="s">
        <v>1715</v>
      </c>
      <c r="K893" s="1771">
        <v>0</v>
      </c>
      <c r="L893" s="1772">
        <v>0</v>
      </c>
      <c r="M893" s="1773">
        <f t="shared" si="26"/>
        <v>0</v>
      </c>
      <c r="N893" s="1771">
        <v>2</v>
      </c>
      <c r="O893" s="1772">
        <v>5</v>
      </c>
      <c r="P893" s="1773">
        <f t="shared" si="27"/>
        <v>30000</v>
      </c>
      <c r="Q893" s="1774"/>
      <c r="R893" s="1774"/>
      <c r="S893" s="1774"/>
      <c r="T893" s="1774"/>
      <c r="U893" s="1774"/>
      <c r="V893" s="1774"/>
      <c r="W893" s="1774"/>
      <c r="X893" s="1774"/>
      <c r="Y893" s="1774"/>
      <c r="Z893" s="1774"/>
      <c r="AA893" s="1774"/>
      <c r="AB893" s="1774"/>
      <c r="AC893" s="1774"/>
      <c r="AD893" s="1856"/>
      <c r="AE893" s="1857"/>
      <c r="AF893" s="1858"/>
      <c r="AG893" s="1858"/>
      <c r="AH893" s="1858"/>
      <c r="AI893" s="1859"/>
      <c r="AJ893" s="1859"/>
      <c r="AK893" s="1859"/>
      <c r="AL893" s="1859"/>
      <c r="AM893" s="1858"/>
      <c r="AN893" s="1858"/>
      <c r="AO893" s="1858"/>
      <c r="AP893" s="1858"/>
      <c r="AQ893" s="1859"/>
      <c r="AR893" s="1859"/>
      <c r="AS893" s="1859"/>
      <c r="AT893" s="1859"/>
    </row>
    <row r="894" spans="1:46" s="1775" customFormat="1" ht="12" customHeight="1" x14ac:dyDescent="0.2">
      <c r="A894" s="1770" t="s">
        <v>459</v>
      </c>
      <c r="B894" s="1770" t="s">
        <v>1708</v>
      </c>
      <c r="C894" s="541" t="s">
        <v>1709</v>
      </c>
      <c r="D894" s="1770" t="s">
        <v>2428</v>
      </c>
      <c r="E894" s="1952">
        <v>5000</v>
      </c>
      <c r="F894" s="1771" t="s">
        <v>3820</v>
      </c>
      <c r="G894" s="1770" t="s">
        <v>3821</v>
      </c>
      <c r="H894" s="1770"/>
      <c r="I894" s="1770"/>
      <c r="J894" s="1771"/>
      <c r="K894" s="1771">
        <v>8</v>
      </c>
      <c r="L894" s="1772">
        <v>12</v>
      </c>
      <c r="M894" s="1773">
        <f t="shared" si="26"/>
        <v>60000</v>
      </c>
      <c r="N894" s="1771">
        <v>2</v>
      </c>
      <c r="O894" s="1772">
        <v>6</v>
      </c>
      <c r="P894" s="1773">
        <f t="shared" si="27"/>
        <v>30000</v>
      </c>
      <c r="Q894" s="1774"/>
      <c r="R894" s="1774"/>
      <c r="S894" s="1774"/>
      <c r="T894" s="1774"/>
      <c r="U894" s="1774"/>
      <c r="V894" s="1774"/>
      <c r="W894" s="1774"/>
      <c r="X894" s="1774"/>
      <c r="Y894" s="1774"/>
      <c r="Z894" s="1774"/>
      <c r="AA894" s="1774"/>
      <c r="AB894" s="1774"/>
      <c r="AC894" s="1774"/>
      <c r="AD894" s="1856"/>
      <c r="AE894" s="1857"/>
      <c r="AF894" s="1858"/>
      <c r="AG894" s="1858"/>
      <c r="AH894" s="1858"/>
      <c r="AI894" s="1859"/>
      <c r="AJ894" s="1859"/>
      <c r="AK894" s="1859"/>
      <c r="AL894" s="1859"/>
      <c r="AM894" s="1858"/>
      <c r="AN894" s="1858"/>
      <c r="AO894" s="1858"/>
      <c r="AP894" s="1858"/>
      <c r="AQ894" s="1859"/>
      <c r="AR894" s="1859"/>
      <c r="AS894" s="1859"/>
      <c r="AT894" s="1859"/>
    </row>
    <row r="895" spans="1:46" s="1775" customFormat="1" ht="12" customHeight="1" x14ac:dyDescent="0.2">
      <c r="A895" s="1770" t="s">
        <v>459</v>
      </c>
      <c r="B895" s="1770" t="s">
        <v>1708</v>
      </c>
      <c r="C895" s="541" t="s">
        <v>1709</v>
      </c>
      <c r="D895" s="1770" t="s">
        <v>3822</v>
      </c>
      <c r="E895" s="1952">
        <v>6000</v>
      </c>
      <c r="F895" s="1771" t="s">
        <v>3823</v>
      </c>
      <c r="G895" s="1770" t="s">
        <v>3824</v>
      </c>
      <c r="H895" s="1770"/>
      <c r="I895" s="1770"/>
      <c r="J895" s="1771"/>
      <c r="K895" s="1771">
        <v>8</v>
      </c>
      <c r="L895" s="1772">
        <v>12</v>
      </c>
      <c r="M895" s="1773">
        <f t="shared" si="26"/>
        <v>72000</v>
      </c>
      <c r="N895" s="1771">
        <v>4</v>
      </c>
      <c r="O895" s="1772">
        <v>6</v>
      </c>
      <c r="P895" s="1773">
        <f t="shared" si="27"/>
        <v>36000</v>
      </c>
      <c r="Q895" s="1774"/>
      <c r="R895" s="1774"/>
      <c r="S895" s="1774"/>
      <c r="T895" s="1774"/>
      <c r="U895" s="1774"/>
      <c r="V895" s="1774"/>
      <c r="W895" s="1774"/>
      <c r="X895" s="1774"/>
      <c r="Y895" s="1774"/>
      <c r="Z895" s="1774"/>
      <c r="AA895" s="1774"/>
      <c r="AB895" s="1774"/>
      <c r="AC895" s="1774"/>
      <c r="AD895" s="1856"/>
      <c r="AE895" s="1857"/>
      <c r="AF895" s="1858"/>
      <c r="AG895" s="1858"/>
      <c r="AH895" s="1858"/>
      <c r="AI895" s="1859"/>
      <c r="AJ895" s="1859"/>
      <c r="AK895" s="1859"/>
      <c r="AL895" s="1859"/>
      <c r="AM895" s="1858"/>
      <c r="AN895" s="1858"/>
      <c r="AO895" s="1858"/>
      <c r="AP895" s="1858"/>
      <c r="AQ895" s="1859"/>
      <c r="AR895" s="1859"/>
      <c r="AS895" s="1859"/>
      <c r="AT895" s="1859"/>
    </row>
    <row r="896" spans="1:46" s="1775" customFormat="1" ht="12" customHeight="1" x14ac:dyDescent="0.2">
      <c r="A896" s="1770" t="s">
        <v>459</v>
      </c>
      <c r="B896" s="1770" t="s">
        <v>1708</v>
      </c>
      <c r="C896" s="541" t="s">
        <v>1709</v>
      </c>
      <c r="D896" s="1770" t="s">
        <v>1889</v>
      </c>
      <c r="E896" s="1952">
        <v>7000</v>
      </c>
      <c r="F896" s="1771" t="s">
        <v>3825</v>
      </c>
      <c r="G896" s="1770" t="s">
        <v>3826</v>
      </c>
      <c r="H896" s="1770"/>
      <c r="I896" s="1770"/>
      <c r="J896" s="1771"/>
      <c r="K896" s="1771">
        <v>5</v>
      </c>
      <c r="L896" s="1772">
        <v>12</v>
      </c>
      <c r="M896" s="1773">
        <f t="shared" si="26"/>
        <v>84000</v>
      </c>
      <c r="N896" s="1771">
        <v>2</v>
      </c>
      <c r="O896" s="1772">
        <v>6</v>
      </c>
      <c r="P896" s="1773">
        <f t="shared" si="27"/>
        <v>42000</v>
      </c>
      <c r="Q896" s="1774"/>
      <c r="R896" s="1774"/>
      <c r="S896" s="1774"/>
      <c r="T896" s="1774"/>
      <c r="U896" s="1774"/>
      <c r="V896" s="1774"/>
      <c r="W896" s="1774"/>
      <c r="X896" s="1774"/>
      <c r="Y896" s="1774"/>
      <c r="Z896" s="1774"/>
      <c r="AA896" s="1774"/>
      <c r="AB896" s="1774"/>
      <c r="AC896" s="1774"/>
      <c r="AD896" s="1856"/>
      <c r="AE896" s="1857"/>
      <c r="AF896" s="1858"/>
      <c r="AG896" s="1858"/>
      <c r="AH896" s="1858"/>
      <c r="AI896" s="1859"/>
      <c r="AJ896" s="1859"/>
      <c r="AK896" s="1859"/>
      <c r="AL896" s="1859"/>
      <c r="AM896" s="1858"/>
      <c r="AN896" s="1858"/>
      <c r="AO896" s="1858"/>
      <c r="AP896" s="1858"/>
      <c r="AQ896" s="1859"/>
      <c r="AR896" s="1859"/>
      <c r="AS896" s="1859"/>
      <c r="AT896" s="1859"/>
    </row>
    <row r="897" spans="1:46" s="1775" customFormat="1" ht="12" customHeight="1" x14ac:dyDescent="0.2">
      <c r="A897" s="1770" t="s">
        <v>459</v>
      </c>
      <c r="B897" s="1770" t="s">
        <v>1708</v>
      </c>
      <c r="C897" s="541" t="s">
        <v>1709</v>
      </c>
      <c r="D897" s="1770" t="s">
        <v>1753</v>
      </c>
      <c r="E897" s="1952">
        <v>6000</v>
      </c>
      <c r="F897" s="1771" t="s">
        <v>3827</v>
      </c>
      <c r="G897" s="1770" t="s">
        <v>3828</v>
      </c>
      <c r="H897" s="1770" t="s">
        <v>1713</v>
      </c>
      <c r="I897" s="1770" t="s">
        <v>1714</v>
      </c>
      <c r="J897" s="1771" t="s">
        <v>1715</v>
      </c>
      <c r="K897" s="1771">
        <v>4</v>
      </c>
      <c r="L897" s="1772">
        <v>12</v>
      </c>
      <c r="M897" s="1773">
        <f t="shared" si="26"/>
        <v>72000</v>
      </c>
      <c r="N897" s="1771">
        <v>2</v>
      </c>
      <c r="O897" s="1772">
        <v>6</v>
      </c>
      <c r="P897" s="1773">
        <f t="shared" si="27"/>
        <v>36000</v>
      </c>
      <c r="Q897" s="1774"/>
      <c r="R897" s="1774"/>
      <c r="S897" s="1774"/>
      <c r="T897" s="1774"/>
      <c r="U897" s="1774"/>
      <c r="V897" s="1774"/>
      <c r="W897" s="1774"/>
      <c r="X897" s="1774"/>
      <c r="Y897" s="1774"/>
      <c r="Z897" s="1774"/>
      <c r="AA897" s="1774"/>
      <c r="AB897" s="1774"/>
      <c r="AC897" s="1774"/>
      <c r="AD897" s="1856"/>
      <c r="AE897" s="1857"/>
      <c r="AF897" s="1858"/>
      <c r="AG897" s="1858"/>
      <c r="AH897" s="1858"/>
      <c r="AI897" s="1859"/>
      <c r="AJ897" s="1859"/>
      <c r="AK897" s="1859"/>
      <c r="AL897" s="1859"/>
      <c r="AM897" s="1858"/>
      <c r="AN897" s="1858"/>
      <c r="AO897" s="1858"/>
      <c r="AP897" s="1858"/>
      <c r="AQ897" s="1859"/>
      <c r="AR897" s="1859"/>
      <c r="AS897" s="1859"/>
      <c r="AT897" s="1859"/>
    </row>
    <row r="898" spans="1:46" s="1775" customFormat="1" ht="12" customHeight="1" x14ac:dyDescent="0.2">
      <c r="A898" s="1770" t="s">
        <v>459</v>
      </c>
      <c r="B898" s="1770" t="s">
        <v>1708</v>
      </c>
      <c r="C898" s="541" t="s">
        <v>1709</v>
      </c>
      <c r="D898" s="1770" t="s">
        <v>3829</v>
      </c>
      <c r="E898" s="1952">
        <v>7000</v>
      </c>
      <c r="F898" s="1771" t="s">
        <v>3830</v>
      </c>
      <c r="G898" s="1770" t="s">
        <v>3831</v>
      </c>
      <c r="H898" s="1770" t="s">
        <v>2041</v>
      </c>
      <c r="I898" s="1770" t="s">
        <v>1723</v>
      </c>
      <c r="J898" s="1771" t="s">
        <v>1715</v>
      </c>
      <c r="K898" s="1771">
        <v>2</v>
      </c>
      <c r="L898" s="1772">
        <v>8</v>
      </c>
      <c r="M898" s="1773">
        <f t="shared" si="26"/>
        <v>56000</v>
      </c>
      <c r="N898" s="1771">
        <v>3</v>
      </c>
      <c r="O898" s="1772">
        <v>6</v>
      </c>
      <c r="P898" s="1773">
        <f t="shared" si="27"/>
        <v>42000</v>
      </c>
      <c r="Q898" s="1774"/>
      <c r="R898" s="1774"/>
      <c r="S898" s="1774"/>
      <c r="T898" s="1774"/>
      <c r="U898" s="1774"/>
      <c r="V898" s="1774"/>
      <c r="W898" s="1774"/>
      <c r="X898" s="1774"/>
      <c r="Y898" s="1774"/>
      <c r="Z898" s="1774"/>
      <c r="AA898" s="1774"/>
      <c r="AB898" s="1774"/>
      <c r="AC898" s="1774"/>
      <c r="AD898" s="1856"/>
      <c r="AE898" s="1857"/>
      <c r="AF898" s="1858"/>
      <c r="AG898" s="1858"/>
      <c r="AH898" s="1858"/>
      <c r="AI898" s="1859"/>
      <c r="AJ898" s="1859"/>
      <c r="AK898" s="1859"/>
      <c r="AL898" s="1859"/>
      <c r="AM898" s="1858"/>
      <c r="AN898" s="1858"/>
      <c r="AO898" s="1858"/>
      <c r="AP898" s="1858"/>
      <c r="AQ898" s="1859"/>
      <c r="AR898" s="1859"/>
      <c r="AS898" s="1859"/>
      <c r="AT898" s="1859"/>
    </row>
    <row r="899" spans="1:46" s="1775" customFormat="1" ht="12" customHeight="1" x14ac:dyDescent="0.2">
      <c r="A899" s="1770" t="s">
        <v>459</v>
      </c>
      <c r="B899" s="1770" t="s">
        <v>1708</v>
      </c>
      <c r="C899" s="541" t="s">
        <v>1709</v>
      </c>
      <c r="D899" s="1770" t="s">
        <v>3832</v>
      </c>
      <c r="E899" s="1952">
        <v>5000</v>
      </c>
      <c r="F899" s="1771" t="s">
        <v>3830</v>
      </c>
      <c r="G899" s="1770" t="s">
        <v>3831</v>
      </c>
      <c r="H899" s="1770" t="s">
        <v>2041</v>
      </c>
      <c r="I899" s="1770" t="s">
        <v>1723</v>
      </c>
      <c r="J899" s="1771" t="s">
        <v>1715</v>
      </c>
      <c r="K899" s="1771">
        <v>3</v>
      </c>
      <c r="L899" s="1772">
        <v>5</v>
      </c>
      <c r="M899" s="1773">
        <f t="shared" si="26"/>
        <v>25000</v>
      </c>
      <c r="N899" s="1771">
        <v>0</v>
      </c>
      <c r="O899" s="1772">
        <v>0</v>
      </c>
      <c r="P899" s="1773">
        <f t="shared" si="27"/>
        <v>0</v>
      </c>
      <c r="Q899" s="1774"/>
      <c r="R899" s="1774"/>
      <c r="S899" s="1774"/>
      <c r="T899" s="1774"/>
      <c r="U899" s="1774"/>
      <c r="V899" s="1774"/>
      <c r="W899" s="1774"/>
      <c r="X899" s="1774"/>
      <c r="Y899" s="1774"/>
      <c r="Z899" s="1774"/>
      <c r="AA899" s="1774"/>
      <c r="AB899" s="1774"/>
      <c r="AC899" s="1774"/>
      <c r="AD899" s="1856"/>
      <c r="AE899" s="1857"/>
      <c r="AF899" s="1858"/>
      <c r="AG899" s="1858"/>
      <c r="AH899" s="1858"/>
      <c r="AI899" s="1859"/>
      <c r="AJ899" s="1859"/>
      <c r="AK899" s="1859"/>
      <c r="AL899" s="1859"/>
      <c r="AM899" s="1858"/>
      <c r="AN899" s="1858"/>
      <c r="AO899" s="1858"/>
      <c r="AP899" s="1858"/>
      <c r="AQ899" s="1859"/>
      <c r="AR899" s="1859"/>
      <c r="AS899" s="1859"/>
      <c r="AT899" s="1859"/>
    </row>
    <row r="900" spans="1:46" s="1775" customFormat="1" ht="12" customHeight="1" x14ac:dyDescent="0.2">
      <c r="A900" s="1770" t="s">
        <v>459</v>
      </c>
      <c r="B900" s="1770" t="s">
        <v>1708</v>
      </c>
      <c r="C900" s="541" t="s">
        <v>1709</v>
      </c>
      <c r="D900" s="1770" t="s">
        <v>3333</v>
      </c>
      <c r="E900" s="1952">
        <v>8000</v>
      </c>
      <c r="F900" s="1771" t="s">
        <v>3833</v>
      </c>
      <c r="G900" s="1770" t="s">
        <v>3834</v>
      </c>
      <c r="H900" s="1770"/>
      <c r="I900" s="1770"/>
      <c r="J900" s="1771"/>
      <c r="K900" s="1771">
        <v>6</v>
      </c>
      <c r="L900" s="1772">
        <v>10</v>
      </c>
      <c r="M900" s="1773">
        <f t="shared" si="26"/>
        <v>80000</v>
      </c>
      <c r="N900" s="1771">
        <v>0</v>
      </c>
      <c r="O900" s="1772">
        <v>0</v>
      </c>
      <c r="P900" s="1773">
        <f t="shared" si="27"/>
        <v>0</v>
      </c>
      <c r="Q900" s="1774"/>
      <c r="R900" s="1774"/>
      <c r="S900" s="1774"/>
      <c r="T900" s="1774"/>
      <c r="U900" s="1774"/>
      <c r="V900" s="1774"/>
      <c r="W900" s="1774"/>
      <c r="X900" s="1774"/>
      <c r="Y900" s="1774"/>
      <c r="Z900" s="1774"/>
      <c r="AA900" s="1774"/>
      <c r="AB900" s="1774"/>
      <c r="AC900" s="1774"/>
      <c r="AD900" s="1856"/>
      <c r="AE900" s="1857"/>
      <c r="AF900" s="1858"/>
      <c r="AG900" s="1858"/>
      <c r="AH900" s="1858"/>
      <c r="AI900" s="1859"/>
      <c r="AJ900" s="1859"/>
      <c r="AK900" s="1859"/>
      <c r="AL900" s="1859"/>
      <c r="AM900" s="1858"/>
      <c r="AN900" s="1858"/>
      <c r="AO900" s="1858"/>
      <c r="AP900" s="1858"/>
      <c r="AQ900" s="1859"/>
      <c r="AR900" s="1859"/>
      <c r="AS900" s="1859"/>
      <c r="AT900" s="1859"/>
    </row>
    <row r="901" spans="1:46" s="1775" customFormat="1" ht="12" customHeight="1" x14ac:dyDescent="0.2">
      <c r="A901" s="1770" t="s">
        <v>459</v>
      </c>
      <c r="B901" s="1770" t="s">
        <v>1708</v>
      </c>
      <c r="C901" s="541" t="s">
        <v>1709</v>
      </c>
      <c r="D901" s="1770" t="s">
        <v>2029</v>
      </c>
      <c r="E901" s="1952">
        <v>10000</v>
      </c>
      <c r="F901" s="1771" t="s">
        <v>3833</v>
      </c>
      <c r="G901" s="1770" t="s">
        <v>3834</v>
      </c>
      <c r="H901" s="1770"/>
      <c r="I901" s="1770"/>
      <c r="J901" s="1771"/>
      <c r="K901" s="1771">
        <v>1</v>
      </c>
      <c r="L901" s="1772">
        <v>11</v>
      </c>
      <c r="M901" s="1773">
        <f t="shared" si="26"/>
        <v>110000</v>
      </c>
      <c r="N901" s="1771">
        <v>0</v>
      </c>
      <c r="O901" s="1772">
        <v>0</v>
      </c>
      <c r="P901" s="1773">
        <f t="shared" si="27"/>
        <v>0</v>
      </c>
      <c r="Q901" s="1774"/>
      <c r="R901" s="1774"/>
      <c r="S901" s="1774"/>
      <c r="T901" s="1774"/>
      <c r="U901" s="1774"/>
      <c r="V901" s="1774"/>
      <c r="W901" s="1774"/>
      <c r="X901" s="1774"/>
      <c r="Y901" s="1774"/>
      <c r="Z901" s="1774"/>
      <c r="AA901" s="1774"/>
      <c r="AB901" s="1774"/>
      <c r="AC901" s="1774"/>
      <c r="AD901" s="1856"/>
      <c r="AE901" s="1857"/>
      <c r="AF901" s="1858"/>
      <c r="AG901" s="1858"/>
      <c r="AH901" s="1858"/>
      <c r="AI901" s="1859"/>
      <c r="AJ901" s="1859"/>
      <c r="AK901" s="1859"/>
      <c r="AL901" s="1859"/>
      <c r="AM901" s="1858"/>
      <c r="AN901" s="1858"/>
      <c r="AO901" s="1858"/>
      <c r="AP901" s="1858"/>
      <c r="AQ901" s="1859"/>
      <c r="AR901" s="1859"/>
      <c r="AS901" s="1859"/>
      <c r="AT901" s="1859"/>
    </row>
    <row r="902" spans="1:46" s="1775" customFormat="1" ht="12" customHeight="1" x14ac:dyDescent="0.2">
      <c r="A902" s="1770" t="s">
        <v>459</v>
      </c>
      <c r="B902" s="1770" t="s">
        <v>1708</v>
      </c>
      <c r="C902" s="541" t="s">
        <v>1709</v>
      </c>
      <c r="D902" s="1770" t="s">
        <v>3835</v>
      </c>
      <c r="E902" s="1952">
        <v>8500</v>
      </c>
      <c r="F902" s="1771" t="s">
        <v>3836</v>
      </c>
      <c r="G902" s="1770" t="s">
        <v>3837</v>
      </c>
      <c r="H902" s="1770" t="s">
        <v>1722</v>
      </c>
      <c r="I902" s="1770" t="s">
        <v>1714</v>
      </c>
      <c r="J902" s="1771" t="s">
        <v>1715</v>
      </c>
      <c r="K902" s="1771">
        <v>2</v>
      </c>
      <c r="L902" s="1772">
        <v>8</v>
      </c>
      <c r="M902" s="1773">
        <f t="shared" ref="M902:M965" si="28">E902*L902</f>
        <v>68000</v>
      </c>
      <c r="N902" s="1771">
        <v>3</v>
      </c>
      <c r="O902" s="1772">
        <v>6</v>
      </c>
      <c r="P902" s="1773">
        <f t="shared" ref="P902:P965" si="29">E902*O902</f>
        <v>51000</v>
      </c>
      <c r="Q902" s="1774"/>
      <c r="R902" s="1774"/>
      <c r="S902" s="1774"/>
      <c r="T902" s="1774"/>
      <c r="U902" s="1774"/>
      <c r="V902" s="1774"/>
      <c r="W902" s="1774"/>
      <c r="X902" s="1774"/>
      <c r="Y902" s="1774"/>
      <c r="Z902" s="1774"/>
      <c r="AA902" s="1774"/>
      <c r="AB902" s="1774"/>
      <c r="AC902" s="1774"/>
      <c r="AD902" s="1856"/>
      <c r="AE902" s="1857"/>
      <c r="AF902" s="1858"/>
      <c r="AG902" s="1858"/>
      <c r="AH902" s="1858"/>
      <c r="AI902" s="1859"/>
      <c r="AJ902" s="1859"/>
      <c r="AK902" s="1859"/>
      <c r="AL902" s="1859"/>
      <c r="AM902" s="1858"/>
      <c r="AN902" s="1858"/>
      <c r="AO902" s="1858"/>
      <c r="AP902" s="1858"/>
      <c r="AQ902" s="1859"/>
      <c r="AR902" s="1859"/>
      <c r="AS902" s="1859"/>
      <c r="AT902" s="1859"/>
    </row>
    <row r="903" spans="1:46" s="1775" customFormat="1" ht="12" customHeight="1" x14ac:dyDescent="0.2">
      <c r="A903" s="1770" t="s">
        <v>459</v>
      </c>
      <c r="B903" s="1770" t="s">
        <v>1708</v>
      </c>
      <c r="C903" s="541" t="s">
        <v>1709</v>
      </c>
      <c r="D903" s="1770" t="s">
        <v>1774</v>
      </c>
      <c r="E903" s="1952">
        <v>15000</v>
      </c>
      <c r="F903" s="1771" t="s">
        <v>3838</v>
      </c>
      <c r="G903" s="1770" t="s">
        <v>3839</v>
      </c>
      <c r="H903" s="1770"/>
      <c r="I903" s="1770"/>
      <c r="J903" s="1771"/>
      <c r="K903" s="1771">
        <v>0</v>
      </c>
      <c r="L903" s="1772">
        <v>5</v>
      </c>
      <c r="M903" s="1773">
        <f t="shared" si="28"/>
        <v>75000</v>
      </c>
      <c r="N903" s="1771">
        <v>0</v>
      </c>
      <c r="O903" s="1772">
        <v>0</v>
      </c>
      <c r="P903" s="1773">
        <f t="shared" si="29"/>
        <v>0</v>
      </c>
      <c r="Q903" s="1774"/>
      <c r="R903" s="1774"/>
      <c r="S903" s="1774"/>
      <c r="T903" s="1774"/>
      <c r="U903" s="1774"/>
      <c r="V903" s="1774"/>
      <c r="W903" s="1774"/>
      <c r="X903" s="1774"/>
      <c r="Y903" s="1774"/>
      <c r="Z903" s="1774"/>
      <c r="AA903" s="1774"/>
      <c r="AB903" s="1774"/>
      <c r="AC903" s="1774"/>
      <c r="AD903" s="1856"/>
      <c r="AE903" s="1857"/>
      <c r="AF903" s="1858"/>
      <c r="AG903" s="1858"/>
      <c r="AH903" s="1858"/>
      <c r="AI903" s="1859"/>
      <c r="AJ903" s="1859"/>
      <c r="AK903" s="1859"/>
      <c r="AL903" s="1859"/>
      <c r="AM903" s="1858"/>
      <c r="AN903" s="1858"/>
      <c r="AO903" s="1858"/>
      <c r="AP903" s="1858"/>
      <c r="AQ903" s="1859"/>
      <c r="AR903" s="1859"/>
      <c r="AS903" s="1859"/>
      <c r="AT903" s="1859"/>
    </row>
    <row r="904" spans="1:46" s="1775" customFormat="1" ht="12" customHeight="1" x14ac:dyDescent="0.2">
      <c r="A904" s="1770" t="s">
        <v>459</v>
      </c>
      <c r="B904" s="1770" t="s">
        <v>1708</v>
      </c>
      <c r="C904" s="541" t="s">
        <v>1709</v>
      </c>
      <c r="D904" s="1770" t="s">
        <v>3840</v>
      </c>
      <c r="E904" s="1952">
        <v>6000</v>
      </c>
      <c r="F904" s="1771" t="s">
        <v>3841</v>
      </c>
      <c r="G904" s="1770" t="s">
        <v>3842</v>
      </c>
      <c r="H904" s="1770"/>
      <c r="I904" s="1770"/>
      <c r="J904" s="1771"/>
      <c r="K904" s="1771">
        <v>2</v>
      </c>
      <c r="L904" s="1772">
        <v>7</v>
      </c>
      <c r="M904" s="1773">
        <f t="shared" si="28"/>
        <v>42000</v>
      </c>
      <c r="N904" s="1771">
        <v>3</v>
      </c>
      <c r="O904" s="1772">
        <v>6</v>
      </c>
      <c r="P904" s="1773">
        <f t="shared" si="29"/>
        <v>36000</v>
      </c>
      <c r="Q904" s="1774"/>
      <c r="R904" s="1774"/>
      <c r="S904" s="1774"/>
      <c r="T904" s="1774"/>
      <c r="U904" s="1774"/>
      <c r="V904" s="1774"/>
      <c r="W904" s="1774"/>
      <c r="X904" s="1774"/>
      <c r="Y904" s="1774"/>
      <c r="Z904" s="1774"/>
      <c r="AA904" s="1774"/>
      <c r="AB904" s="1774"/>
      <c r="AC904" s="1774"/>
      <c r="AD904" s="1856"/>
      <c r="AE904" s="1857"/>
      <c r="AF904" s="1858"/>
      <c r="AG904" s="1858"/>
      <c r="AH904" s="1858"/>
      <c r="AI904" s="1859"/>
      <c r="AJ904" s="1859"/>
      <c r="AK904" s="1859"/>
      <c r="AL904" s="1859"/>
      <c r="AM904" s="1858"/>
      <c r="AN904" s="1858"/>
      <c r="AO904" s="1858"/>
      <c r="AP904" s="1858"/>
      <c r="AQ904" s="1859"/>
      <c r="AR904" s="1859"/>
      <c r="AS904" s="1859"/>
      <c r="AT904" s="1859"/>
    </row>
    <row r="905" spans="1:46" s="1775" customFormat="1" ht="12" customHeight="1" x14ac:dyDescent="0.2">
      <c r="A905" s="1770" t="s">
        <v>459</v>
      </c>
      <c r="B905" s="1770" t="s">
        <v>1708</v>
      </c>
      <c r="C905" s="541" t="s">
        <v>1709</v>
      </c>
      <c r="D905" s="1770" t="s">
        <v>2008</v>
      </c>
      <c r="E905" s="1952">
        <v>5000</v>
      </c>
      <c r="F905" s="1771" t="s">
        <v>3843</v>
      </c>
      <c r="G905" s="1770" t="s">
        <v>3844</v>
      </c>
      <c r="H905" s="1770"/>
      <c r="I905" s="1770"/>
      <c r="J905" s="1771"/>
      <c r="K905" s="1771">
        <v>1</v>
      </c>
      <c r="L905" s="1772">
        <v>5</v>
      </c>
      <c r="M905" s="1773">
        <f t="shared" si="28"/>
        <v>25000</v>
      </c>
      <c r="N905" s="1771">
        <v>0</v>
      </c>
      <c r="O905" s="1772">
        <v>0</v>
      </c>
      <c r="P905" s="1773">
        <f t="shared" si="29"/>
        <v>0</v>
      </c>
      <c r="Q905" s="1774"/>
      <c r="R905" s="1774"/>
      <c r="S905" s="1774"/>
      <c r="T905" s="1774"/>
      <c r="U905" s="1774"/>
      <c r="V905" s="1774"/>
      <c r="W905" s="1774"/>
      <c r="X905" s="1774"/>
      <c r="Y905" s="1774"/>
      <c r="Z905" s="1774"/>
      <c r="AA905" s="1774"/>
      <c r="AB905" s="1774"/>
      <c r="AC905" s="1774"/>
      <c r="AD905" s="1856"/>
      <c r="AE905" s="1857"/>
      <c r="AF905" s="1858"/>
      <c r="AG905" s="1858"/>
      <c r="AH905" s="1858"/>
      <c r="AI905" s="1859"/>
      <c r="AJ905" s="1859"/>
      <c r="AK905" s="1859"/>
      <c r="AL905" s="1859"/>
      <c r="AM905" s="1858"/>
      <c r="AN905" s="1858"/>
      <c r="AO905" s="1858"/>
      <c r="AP905" s="1858"/>
      <c r="AQ905" s="1859"/>
      <c r="AR905" s="1859"/>
      <c r="AS905" s="1859"/>
      <c r="AT905" s="1859"/>
    </row>
    <row r="906" spans="1:46" s="1775" customFormat="1" ht="12" customHeight="1" x14ac:dyDescent="0.2">
      <c r="A906" s="1770" t="s">
        <v>459</v>
      </c>
      <c r="B906" s="1770" t="s">
        <v>1708</v>
      </c>
      <c r="C906" s="541" t="s">
        <v>1709</v>
      </c>
      <c r="D906" s="1770" t="s">
        <v>3845</v>
      </c>
      <c r="E906" s="1952">
        <v>2000</v>
      </c>
      <c r="F906" s="1771" t="s">
        <v>3846</v>
      </c>
      <c r="G906" s="1770" t="s">
        <v>3847</v>
      </c>
      <c r="H906" s="1770" t="s">
        <v>1713</v>
      </c>
      <c r="I906" s="1770" t="s">
        <v>1723</v>
      </c>
      <c r="J906" s="1771" t="s">
        <v>1796</v>
      </c>
      <c r="K906" s="1771">
        <v>0</v>
      </c>
      <c r="L906" s="1772">
        <v>0</v>
      </c>
      <c r="M906" s="1773">
        <f t="shared" si="28"/>
        <v>0</v>
      </c>
      <c r="N906" s="1771">
        <v>2</v>
      </c>
      <c r="O906" s="1772">
        <v>5</v>
      </c>
      <c r="P906" s="1773">
        <f t="shared" si="29"/>
        <v>10000</v>
      </c>
      <c r="Q906" s="1774"/>
      <c r="R906" s="1774"/>
      <c r="S906" s="1774"/>
      <c r="T906" s="1774"/>
      <c r="U906" s="1774"/>
      <c r="V906" s="1774"/>
      <c r="W906" s="1774"/>
      <c r="X906" s="1774"/>
      <c r="Y906" s="1774"/>
      <c r="Z906" s="1774"/>
      <c r="AA906" s="1774"/>
      <c r="AB906" s="1774"/>
      <c r="AC906" s="1774"/>
      <c r="AD906" s="1856"/>
      <c r="AE906" s="1857"/>
      <c r="AF906" s="1858"/>
      <c r="AG906" s="1858"/>
      <c r="AH906" s="1858"/>
      <c r="AI906" s="1859"/>
      <c r="AJ906" s="1859"/>
      <c r="AK906" s="1859"/>
      <c r="AL906" s="1859"/>
      <c r="AM906" s="1858"/>
      <c r="AN906" s="1858"/>
      <c r="AO906" s="1858"/>
      <c r="AP906" s="1858"/>
      <c r="AQ906" s="1859"/>
      <c r="AR906" s="1859"/>
      <c r="AS906" s="1859"/>
      <c r="AT906" s="1859"/>
    </row>
    <row r="907" spans="1:46" s="1775" customFormat="1" ht="12" customHeight="1" x14ac:dyDescent="0.2">
      <c r="A907" s="1770" t="s">
        <v>459</v>
      </c>
      <c r="B907" s="1770" t="s">
        <v>1708</v>
      </c>
      <c r="C907" s="541" t="s">
        <v>1709</v>
      </c>
      <c r="D907" s="1770" t="s">
        <v>3848</v>
      </c>
      <c r="E907" s="1952">
        <v>3000</v>
      </c>
      <c r="F907" s="1771" t="s">
        <v>3849</v>
      </c>
      <c r="G907" s="1770" t="s">
        <v>3850</v>
      </c>
      <c r="H907" s="1770"/>
      <c r="I907" s="1770"/>
      <c r="J907" s="1771"/>
      <c r="K907" s="1771">
        <v>2</v>
      </c>
      <c r="L907" s="1772">
        <v>8</v>
      </c>
      <c r="M907" s="1773">
        <f t="shared" si="28"/>
        <v>24000</v>
      </c>
      <c r="N907" s="1771">
        <v>0</v>
      </c>
      <c r="O907" s="1772">
        <v>0</v>
      </c>
      <c r="P907" s="1773">
        <f t="shared" si="29"/>
        <v>0</v>
      </c>
      <c r="Q907" s="1774"/>
      <c r="R907" s="1774"/>
      <c r="S907" s="1774"/>
      <c r="T907" s="1774"/>
      <c r="U907" s="1774"/>
      <c r="V907" s="1774"/>
      <c r="W907" s="1774"/>
      <c r="X907" s="1774"/>
      <c r="Y907" s="1774"/>
      <c r="Z907" s="1774"/>
      <c r="AA907" s="1774"/>
      <c r="AB907" s="1774"/>
      <c r="AC907" s="1774"/>
      <c r="AD907" s="1856"/>
      <c r="AE907" s="1857"/>
      <c r="AF907" s="1858"/>
      <c r="AG907" s="1858"/>
      <c r="AH907" s="1858"/>
      <c r="AI907" s="1859"/>
      <c r="AJ907" s="1859"/>
      <c r="AK907" s="1859"/>
      <c r="AL907" s="1859"/>
      <c r="AM907" s="1858"/>
      <c r="AN907" s="1858"/>
      <c r="AO907" s="1858"/>
      <c r="AP907" s="1858"/>
      <c r="AQ907" s="1859"/>
      <c r="AR907" s="1859"/>
      <c r="AS907" s="1859"/>
      <c r="AT907" s="1859"/>
    </row>
    <row r="908" spans="1:46" s="1775" customFormat="1" ht="12" customHeight="1" x14ac:dyDescent="0.2">
      <c r="A908" s="1770" t="s">
        <v>459</v>
      </c>
      <c r="B908" s="1770" t="s">
        <v>1708</v>
      </c>
      <c r="C908" s="541" t="s">
        <v>1709</v>
      </c>
      <c r="D908" s="1770" t="s">
        <v>1757</v>
      </c>
      <c r="E908" s="1952">
        <v>10000</v>
      </c>
      <c r="F908" s="1771" t="s">
        <v>3851</v>
      </c>
      <c r="G908" s="1770" t="s">
        <v>3852</v>
      </c>
      <c r="H908" s="1770"/>
      <c r="I908" s="1770"/>
      <c r="J908" s="1771"/>
      <c r="K908" s="1771">
        <v>1</v>
      </c>
      <c r="L908" s="1772">
        <v>3</v>
      </c>
      <c r="M908" s="1773">
        <f t="shared" si="28"/>
        <v>30000</v>
      </c>
      <c r="N908" s="1771">
        <v>2</v>
      </c>
      <c r="O908" s="1772">
        <v>6</v>
      </c>
      <c r="P908" s="1773">
        <f t="shared" si="29"/>
        <v>60000</v>
      </c>
      <c r="Q908" s="1774"/>
      <c r="R908" s="1774"/>
      <c r="S908" s="1774"/>
      <c r="T908" s="1774"/>
      <c r="U908" s="1774"/>
      <c r="V908" s="1774"/>
      <c r="W908" s="1774"/>
      <c r="X908" s="1774"/>
      <c r="Y908" s="1774"/>
      <c r="Z908" s="1774"/>
      <c r="AA908" s="1774"/>
      <c r="AB908" s="1774"/>
      <c r="AC908" s="1774"/>
      <c r="AD908" s="1856"/>
      <c r="AE908" s="1857"/>
      <c r="AF908" s="1858"/>
      <c r="AG908" s="1858"/>
      <c r="AH908" s="1858"/>
      <c r="AI908" s="1859"/>
      <c r="AJ908" s="1859"/>
      <c r="AK908" s="1859"/>
      <c r="AL908" s="1859"/>
      <c r="AM908" s="1858"/>
      <c r="AN908" s="1858"/>
      <c r="AO908" s="1858"/>
      <c r="AP908" s="1858"/>
      <c r="AQ908" s="1859"/>
      <c r="AR908" s="1859"/>
      <c r="AS908" s="1859"/>
      <c r="AT908" s="1859"/>
    </row>
    <row r="909" spans="1:46" s="1775" customFormat="1" ht="12" customHeight="1" x14ac:dyDescent="0.2">
      <c r="A909" s="1770" t="s">
        <v>459</v>
      </c>
      <c r="B909" s="1770" t="s">
        <v>1708</v>
      </c>
      <c r="C909" s="541" t="s">
        <v>1709</v>
      </c>
      <c r="D909" s="1770" t="s">
        <v>1727</v>
      </c>
      <c r="E909" s="1952">
        <v>7000</v>
      </c>
      <c r="F909" s="1771" t="s">
        <v>3853</v>
      </c>
      <c r="G909" s="1770" t="s">
        <v>3854</v>
      </c>
      <c r="H909" s="1770"/>
      <c r="I909" s="1770"/>
      <c r="J909" s="1771"/>
      <c r="K909" s="1771">
        <v>4</v>
      </c>
      <c r="L909" s="1772">
        <v>6</v>
      </c>
      <c r="M909" s="1773">
        <f t="shared" si="28"/>
        <v>42000</v>
      </c>
      <c r="N909" s="1771">
        <v>0</v>
      </c>
      <c r="O909" s="1772">
        <v>0</v>
      </c>
      <c r="P909" s="1773">
        <f t="shared" si="29"/>
        <v>0</v>
      </c>
      <c r="Q909" s="1774"/>
      <c r="R909" s="1774"/>
      <c r="S909" s="1774"/>
      <c r="T909" s="1774"/>
      <c r="U909" s="1774"/>
      <c r="V909" s="1774"/>
      <c r="W909" s="1774"/>
      <c r="X909" s="1774"/>
      <c r="Y909" s="1774"/>
      <c r="Z909" s="1774"/>
      <c r="AA909" s="1774"/>
      <c r="AB909" s="1774"/>
      <c r="AC909" s="1774"/>
      <c r="AD909" s="1856"/>
      <c r="AE909" s="1857"/>
      <c r="AF909" s="1858"/>
      <c r="AG909" s="1858"/>
      <c r="AH909" s="1858"/>
      <c r="AI909" s="1859"/>
      <c r="AJ909" s="1859"/>
      <c r="AK909" s="1859"/>
      <c r="AL909" s="1859"/>
      <c r="AM909" s="1858"/>
      <c r="AN909" s="1858"/>
      <c r="AO909" s="1858"/>
      <c r="AP909" s="1858"/>
      <c r="AQ909" s="1859"/>
      <c r="AR909" s="1859"/>
      <c r="AS909" s="1859"/>
      <c r="AT909" s="1859"/>
    </row>
    <row r="910" spans="1:46" s="1775" customFormat="1" ht="12" customHeight="1" x14ac:dyDescent="0.2">
      <c r="A910" s="1770" t="s">
        <v>459</v>
      </c>
      <c r="B910" s="1770" t="s">
        <v>1708</v>
      </c>
      <c r="C910" s="541" t="s">
        <v>1709</v>
      </c>
      <c r="D910" s="1770" t="s">
        <v>2224</v>
      </c>
      <c r="E910" s="1952">
        <v>9000</v>
      </c>
      <c r="F910" s="1771" t="s">
        <v>3853</v>
      </c>
      <c r="G910" s="1770" t="s">
        <v>3855</v>
      </c>
      <c r="H910" s="1770"/>
      <c r="I910" s="1770"/>
      <c r="J910" s="1771"/>
      <c r="K910" s="1771">
        <v>2</v>
      </c>
      <c r="L910" s="1772">
        <v>12</v>
      </c>
      <c r="M910" s="1773">
        <f t="shared" si="28"/>
        <v>108000</v>
      </c>
      <c r="N910" s="1771">
        <v>0</v>
      </c>
      <c r="O910" s="1772">
        <v>0</v>
      </c>
      <c r="P910" s="1773">
        <f t="shared" si="29"/>
        <v>0</v>
      </c>
      <c r="Q910" s="1774"/>
      <c r="R910" s="1774"/>
      <c r="S910" s="1774"/>
      <c r="T910" s="1774"/>
      <c r="U910" s="1774"/>
      <c r="V910" s="1774"/>
      <c r="W910" s="1774"/>
      <c r="X910" s="1774"/>
      <c r="Y910" s="1774"/>
      <c r="Z910" s="1774"/>
      <c r="AA910" s="1774"/>
      <c r="AB910" s="1774"/>
      <c r="AC910" s="1774"/>
      <c r="AD910" s="1856"/>
      <c r="AE910" s="1857"/>
      <c r="AF910" s="1858"/>
      <c r="AG910" s="1858"/>
      <c r="AH910" s="1858"/>
      <c r="AI910" s="1859"/>
      <c r="AJ910" s="1859"/>
      <c r="AK910" s="1859"/>
      <c r="AL910" s="1859"/>
      <c r="AM910" s="1858"/>
      <c r="AN910" s="1858"/>
      <c r="AO910" s="1858"/>
      <c r="AP910" s="1858"/>
      <c r="AQ910" s="1859"/>
      <c r="AR910" s="1859"/>
      <c r="AS910" s="1859"/>
      <c r="AT910" s="1859"/>
    </row>
    <row r="911" spans="1:46" s="1775" customFormat="1" ht="12" customHeight="1" x14ac:dyDescent="0.2">
      <c r="A911" s="1770" t="s">
        <v>459</v>
      </c>
      <c r="B911" s="1770" t="s">
        <v>1708</v>
      </c>
      <c r="C911" s="541" t="s">
        <v>1709</v>
      </c>
      <c r="D911" s="1770" t="s">
        <v>1836</v>
      </c>
      <c r="E911" s="1952">
        <v>2500</v>
      </c>
      <c r="F911" s="1771" t="s">
        <v>3856</v>
      </c>
      <c r="G911" s="1770" t="s">
        <v>3857</v>
      </c>
      <c r="H911" s="1770" t="s">
        <v>1919</v>
      </c>
      <c r="I911" s="1770" t="s">
        <v>1740</v>
      </c>
      <c r="J911" s="1771" t="s">
        <v>1715</v>
      </c>
      <c r="K911" s="1771">
        <v>4</v>
      </c>
      <c r="L911" s="1772">
        <v>12</v>
      </c>
      <c r="M911" s="1773">
        <f t="shared" si="28"/>
        <v>30000</v>
      </c>
      <c r="N911" s="1771">
        <v>2</v>
      </c>
      <c r="O911" s="1772">
        <v>6</v>
      </c>
      <c r="P911" s="1773">
        <f t="shared" si="29"/>
        <v>15000</v>
      </c>
      <c r="Q911" s="1774"/>
      <c r="R911" s="1774"/>
      <c r="S911" s="1774"/>
      <c r="T911" s="1774"/>
      <c r="U911" s="1774"/>
      <c r="V911" s="1774"/>
      <c r="W911" s="1774"/>
      <c r="X911" s="1774"/>
      <c r="Y911" s="1774"/>
      <c r="Z911" s="1774"/>
      <c r="AA911" s="1774"/>
      <c r="AB911" s="1774"/>
      <c r="AC911" s="1774"/>
      <c r="AD911" s="1856"/>
      <c r="AE911" s="1857"/>
      <c r="AF911" s="1858"/>
      <c r="AG911" s="1858"/>
      <c r="AH911" s="1858"/>
      <c r="AI911" s="1859"/>
      <c r="AJ911" s="1859"/>
      <c r="AK911" s="1859"/>
      <c r="AL911" s="1859"/>
      <c r="AM911" s="1858"/>
      <c r="AN911" s="1858"/>
      <c r="AO911" s="1858"/>
      <c r="AP911" s="1858"/>
      <c r="AQ911" s="1859"/>
      <c r="AR911" s="1859"/>
      <c r="AS911" s="1859"/>
      <c r="AT911" s="1859"/>
    </row>
    <row r="912" spans="1:46" s="1775" customFormat="1" ht="12" customHeight="1" x14ac:dyDescent="0.2">
      <c r="A912" s="1770" t="s">
        <v>459</v>
      </c>
      <c r="B912" s="1770" t="s">
        <v>1708</v>
      </c>
      <c r="C912" s="541" t="s">
        <v>1709</v>
      </c>
      <c r="D912" s="1770" t="s">
        <v>1852</v>
      </c>
      <c r="E912" s="1952">
        <v>7000</v>
      </c>
      <c r="F912" s="1771" t="s">
        <v>3858</v>
      </c>
      <c r="G912" s="1770" t="s">
        <v>3859</v>
      </c>
      <c r="H912" s="1770"/>
      <c r="I912" s="1770"/>
      <c r="J912" s="1771"/>
      <c r="K912" s="1771">
        <v>6</v>
      </c>
      <c r="L912" s="1772">
        <v>12</v>
      </c>
      <c r="M912" s="1773">
        <f t="shared" si="28"/>
        <v>84000</v>
      </c>
      <c r="N912" s="1771">
        <v>4</v>
      </c>
      <c r="O912" s="1772">
        <v>6</v>
      </c>
      <c r="P912" s="1773">
        <f t="shared" si="29"/>
        <v>42000</v>
      </c>
      <c r="Q912" s="1774"/>
      <c r="R912" s="1774"/>
      <c r="S912" s="1774"/>
      <c r="T912" s="1774"/>
      <c r="U912" s="1774"/>
      <c r="V912" s="1774"/>
      <c r="W912" s="1774"/>
      <c r="X912" s="1774"/>
      <c r="Y912" s="1774"/>
      <c r="Z912" s="1774"/>
      <c r="AA912" s="1774"/>
      <c r="AB912" s="1774"/>
      <c r="AC912" s="1774"/>
      <c r="AD912" s="1856"/>
      <c r="AE912" s="1857"/>
      <c r="AF912" s="1858"/>
      <c r="AG912" s="1858"/>
      <c r="AH912" s="1858"/>
      <c r="AI912" s="1859"/>
      <c r="AJ912" s="1859"/>
      <c r="AK912" s="1859"/>
      <c r="AL912" s="1859"/>
      <c r="AM912" s="1858"/>
      <c r="AN912" s="1858"/>
      <c r="AO912" s="1858"/>
      <c r="AP912" s="1858"/>
      <c r="AQ912" s="1859"/>
      <c r="AR912" s="1859"/>
      <c r="AS912" s="1859"/>
      <c r="AT912" s="1859"/>
    </row>
    <row r="913" spans="1:46" s="1775" customFormat="1" ht="12" customHeight="1" x14ac:dyDescent="0.2">
      <c r="A913" s="1770" t="s">
        <v>459</v>
      </c>
      <c r="B913" s="1770" t="s">
        <v>1708</v>
      </c>
      <c r="C913" s="541" t="s">
        <v>1709</v>
      </c>
      <c r="D913" s="1770" t="s">
        <v>2180</v>
      </c>
      <c r="E913" s="1952">
        <v>1800</v>
      </c>
      <c r="F913" s="1771" t="s">
        <v>3860</v>
      </c>
      <c r="G913" s="1770" t="s">
        <v>3861</v>
      </c>
      <c r="H913" s="1770"/>
      <c r="I913" s="1770"/>
      <c r="J913" s="1771"/>
      <c r="K913" s="1771">
        <v>6</v>
      </c>
      <c r="L913" s="1772">
        <v>12</v>
      </c>
      <c r="M913" s="1773">
        <f t="shared" si="28"/>
        <v>21600</v>
      </c>
      <c r="N913" s="1771">
        <v>2</v>
      </c>
      <c r="O913" s="1772">
        <v>6</v>
      </c>
      <c r="P913" s="1773">
        <f t="shared" si="29"/>
        <v>10800</v>
      </c>
      <c r="Q913" s="1774"/>
      <c r="R913" s="1774"/>
      <c r="S913" s="1774"/>
      <c r="T913" s="1774"/>
      <c r="U913" s="1774"/>
      <c r="V913" s="1774"/>
      <c r="W913" s="1774"/>
      <c r="X913" s="1774"/>
      <c r="Y913" s="1774"/>
      <c r="Z913" s="1774"/>
      <c r="AA913" s="1774"/>
      <c r="AB913" s="1774"/>
      <c r="AC913" s="1774"/>
      <c r="AD913" s="1856"/>
      <c r="AE913" s="1857"/>
      <c r="AF913" s="1858"/>
      <c r="AG913" s="1858"/>
      <c r="AH913" s="1858"/>
      <c r="AI913" s="1859"/>
      <c r="AJ913" s="1859"/>
      <c r="AK913" s="1859"/>
      <c r="AL913" s="1859"/>
      <c r="AM913" s="1858"/>
      <c r="AN913" s="1858"/>
      <c r="AO913" s="1858"/>
      <c r="AP913" s="1858"/>
      <c r="AQ913" s="1859"/>
      <c r="AR913" s="1859"/>
      <c r="AS913" s="1859"/>
      <c r="AT913" s="1859"/>
    </row>
    <row r="914" spans="1:46" s="1775" customFormat="1" ht="12" customHeight="1" x14ac:dyDescent="0.2">
      <c r="A914" s="1770" t="s">
        <v>459</v>
      </c>
      <c r="B914" s="1770" t="s">
        <v>1708</v>
      </c>
      <c r="C914" s="541" t="s">
        <v>1709</v>
      </c>
      <c r="D914" s="1770" t="s">
        <v>1753</v>
      </c>
      <c r="E914" s="1952">
        <v>5500</v>
      </c>
      <c r="F914" s="1771" t="s">
        <v>3862</v>
      </c>
      <c r="G914" s="1770" t="s">
        <v>3863</v>
      </c>
      <c r="H914" s="1770" t="s">
        <v>1713</v>
      </c>
      <c r="I914" s="1770" t="s">
        <v>1723</v>
      </c>
      <c r="J914" s="1771" t="s">
        <v>1715</v>
      </c>
      <c r="K914" s="1771">
        <v>4</v>
      </c>
      <c r="L914" s="1772">
        <v>12</v>
      </c>
      <c r="M914" s="1773">
        <f t="shared" si="28"/>
        <v>66000</v>
      </c>
      <c r="N914" s="1771">
        <v>2</v>
      </c>
      <c r="O914" s="1772">
        <v>6</v>
      </c>
      <c r="P914" s="1773">
        <f t="shared" si="29"/>
        <v>33000</v>
      </c>
      <c r="Q914" s="1774"/>
      <c r="R914" s="1774"/>
      <c r="S914" s="1774"/>
      <c r="T914" s="1774"/>
      <c r="U914" s="1774"/>
      <c r="V914" s="1774"/>
      <c r="W914" s="1774"/>
      <c r="X914" s="1774"/>
      <c r="Y914" s="1774"/>
      <c r="Z914" s="1774"/>
      <c r="AA914" s="1774"/>
      <c r="AB914" s="1774"/>
      <c r="AC914" s="1774"/>
      <c r="AD914" s="1856"/>
      <c r="AE914" s="1857"/>
      <c r="AF914" s="1858"/>
      <c r="AG914" s="1858"/>
      <c r="AH914" s="1858"/>
      <c r="AI914" s="1859"/>
      <c r="AJ914" s="1859"/>
      <c r="AK914" s="1859"/>
      <c r="AL914" s="1859"/>
      <c r="AM914" s="1858"/>
      <c r="AN914" s="1858"/>
      <c r="AO914" s="1858"/>
      <c r="AP914" s="1858"/>
      <c r="AQ914" s="1859"/>
      <c r="AR914" s="1859"/>
      <c r="AS914" s="1859"/>
      <c r="AT914" s="1859"/>
    </row>
    <row r="915" spans="1:46" s="1775" customFormat="1" ht="12" customHeight="1" x14ac:dyDescent="0.2">
      <c r="A915" s="1770" t="s">
        <v>459</v>
      </c>
      <c r="B915" s="1770" t="s">
        <v>1708</v>
      </c>
      <c r="C915" s="541" t="s">
        <v>1709</v>
      </c>
      <c r="D915" s="1770" t="s">
        <v>3864</v>
      </c>
      <c r="E915" s="1952">
        <v>1800</v>
      </c>
      <c r="F915" s="1771" t="s">
        <v>3865</v>
      </c>
      <c r="G915" s="1770" t="s">
        <v>3866</v>
      </c>
      <c r="H915" s="1770"/>
      <c r="I915" s="1770"/>
      <c r="J915" s="1771"/>
      <c r="K915" s="1771">
        <v>8</v>
      </c>
      <c r="L915" s="1772">
        <v>12</v>
      </c>
      <c r="M915" s="1773">
        <f t="shared" si="28"/>
        <v>21600</v>
      </c>
      <c r="N915" s="1771">
        <v>1</v>
      </c>
      <c r="O915" s="1772">
        <v>0</v>
      </c>
      <c r="P915" s="1773">
        <f t="shared" si="29"/>
        <v>0</v>
      </c>
      <c r="Q915" s="1774"/>
      <c r="R915" s="1774"/>
      <c r="S915" s="1774"/>
      <c r="T915" s="1774"/>
      <c r="U915" s="1774"/>
      <c r="V915" s="1774"/>
      <c r="W915" s="1774"/>
      <c r="X915" s="1774"/>
      <c r="Y915" s="1774"/>
      <c r="Z915" s="1774"/>
      <c r="AA915" s="1774"/>
      <c r="AB915" s="1774"/>
      <c r="AC915" s="1774"/>
      <c r="AD915" s="1856"/>
      <c r="AE915" s="1857"/>
      <c r="AF915" s="1858"/>
      <c r="AG915" s="1858"/>
      <c r="AH915" s="1858"/>
      <c r="AI915" s="1859"/>
      <c r="AJ915" s="1859"/>
      <c r="AK915" s="1859"/>
      <c r="AL915" s="1859"/>
      <c r="AM915" s="1858"/>
      <c r="AN915" s="1858"/>
      <c r="AO915" s="1858"/>
      <c r="AP915" s="1858"/>
      <c r="AQ915" s="1859"/>
      <c r="AR915" s="1859"/>
      <c r="AS915" s="1859"/>
      <c r="AT915" s="1859"/>
    </row>
    <row r="916" spans="1:46" s="1775" customFormat="1" ht="12" customHeight="1" x14ac:dyDescent="0.2">
      <c r="A916" s="1770" t="s">
        <v>459</v>
      </c>
      <c r="B916" s="1770" t="s">
        <v>1708</v>
      </c>
      <c r="C916" s="541" t="s">
        <v>1709</v>
      </c>
      <c r="D916" s="1770" t="s">
        <v>3248</v>
      </c>
      <c r="E916" s="1952">
        <v>6000</v>
      </c>
      <c r="F916" s="1771" t="s">
        <v>3867</v>
      </c>
      <c r="G916" s="1770" t="s">
        <v>3868</v>
      </c>
      <c r="H916" s="1770"/>
      <c r="I916" s="1770"/>
      <c r="J916" s="1771"/>
      <c r="K916" s="1771">
        <v>5</v>
      </c>
      <c r="L916" s="1772">
        <v>12</v>
      </c>
      <c r="M916" s="1773">
        <f t="shared" si="28"/>
        <v>72000</v>
      </c>
      <c r="N916" s="1771">
        <v>1</v>
      </c>
      <c r="O916" s="1772">
        <v>6</v>
      </c>
      <c r="P916" s="1773">
        <f t="shared" si="29"/>
        <v>36000</v>
      </c>
      <c r="Q916" s="1774"/>
      <c r="R916" s="1774"/>
      <c r="S916" s="1774"/>
      <c r="T916" s="1774"/>
      <c r="U916" s="1774"/>
      <c r="V916" s="1774"/>
      <c r="W916" s="1774"/>
      <c r="X916" s="1774"/>
      <c r="Y916" s="1774"/>
      <c r="Z916" s="1774"/>
      <c r="AA916" s="1774"/>
      <c r="AB916" s="1774"/>
      <c r="AC916" s="1774"/>
      <c r="AD916" s="1856"/>
      <c r="AE916" s="1857"/>
      <c r="AF916" s="1858"/>
      <c r="AG916" s="1858"/>
      <c r="AH916" s="1858"/>
      <c r="AI916" s="1859"/>
      <c r="AJ916" s="1859"/>
      <c r="AK916" s="1859"/>
      <c r="AL916" s="1859"/>
      <c r="AM916" s="1858"/>
      <c r="AN916" s="1858"/>
      <c r="AO916" s="1858"/>
      <c r="AP916" s="1858"/>
      <c r="AQ916" s="1859"/>
      <c r="AR916" s="1859"/>
      <c r="AS916" s="1859"/>
      <c r="AT916" s="1859"/>
    </row>
    <row r="917" spans="1:46" s="1775" customFormat="1" ht="12" customHeight="1" x14ac:dyDescent="0.2">
      <c r="A917" s="1770" t="s">
        <v>459</v>
      </c>
      <c r="B917" s="1770" t="s">
        <v>1708</v>
      </c>
      <c r="C917" s="541" t="s">
        <v>1709</v>
      </c>
      <c r="D917" s="1770" t="s">
        <v>3869</v>
      </c>
      <c r="E917" s="1952">
        <v>3500</v>
      </c>
      <c r="F917" s="1771" t="s">
        <v>3870</v>
      </c>
      <c r="G917" s="1770" t="s">
        <v>3871</v>
      </c>
      <c r="H917" s="1770" t="s">
        <v>1773</v>
      </c>
      <c r="I917" s="1770" t="s">
        <v>1723</v>
      </c>
      <c r="J917" s="1771" t="s">
        <v>1829</v>
      </c>
      <c r="K917" s="1771">
        <v>5</v>
      </c>
      <c r="L917" s="1772">
        <v>12</v>
      </c>
      <c r="M917" s="1773">
        <f t="shared" si="28"/>
        <v>42000</v>
      </c>
      <c r="N917" s="1771">
        <v>2</v>
      </c>
      <c r="O917" s="1772">
        <v>6</v>
      </c>
      <c r="P917" s="1773">
        <f t="shared" si="29"/>
        <v>21000</v>
      </c>
      <c r="Q917" s="1774"/>
      <c r="R917" s="1774"/>
      <c r="S917" s="1774"/>
      <c r="T917" s="1774"/>
      <c r="U917" s="1774"/>
      <c r="V917" s="1774"/>
      <c r="W917" s="1774"/>
      <c r="X917" s="1774"/>
      <c r="Y917" s="1774"/>
      <c r="Z917" s="1774"/>
      <c r="AA917" s="1774"/>
      <c r="AB917" s="1774"/>
      <c r="AC917" s="1774"/>
      <c r="AD917" s="1856"/>
      <c r="AE917" s="1857"/>
      <c r="AF917" s="1858"/>
      <c r="AG917" s="1858"/>
      <c r="AH917" s="1858"/>
      <c r="AI917" s="1859"/>
      <c r="AJ917" s="1859"/>
      <c r="AK917" s="1859"/>
      <c r="AL917" s="1859"/>
      <c r="AM917" s="1858"/>
      <c r="AN917" s="1858"/>
      <c r="AO917" s="1858"/>
      <c r="AP917" s="1858"/>
      <c r="AQ917" s="1859"/>
      <c r="AR917" s="1859"/>
      <c r="AS917" s="1859"/>
      <c r="AT917" s="1859"/>
    </row>
    <row r="918" spans="1:46" s="1775" customFormat="1" ht="12" customHeight="1" x14ac:dyDescent="0.2">
      <c r="A918" s="1770" t="s">
        <v>459</v>
      </c>
      <c r="B918" s="1770" t="s">
        <v>1708</v>
      </c>
      <c r="C918" s="541" t="s">
        <v>1709</v>
      </c>
      <c r="D918" s="1770" t="s">
        <v>2310</v>
      </c>
      <c r="E918" s="1952">
        <v>7000</v>
      </c>
      <c r="F918" s="1771" t="s">
        <v>3872</v>
      </c>
      <c r="G918" s="1770" t="s">
        <v>3873</v>
      </c>
      <c r="H918" s="1770" t="s">
        <v>1713</v>
      </c>
      <c r="I918" s="1770" t="s">
        <v>1723</v>
      </c>
      <c r="J918" s="1771" t="s">
        <v>1715</v>
      </c>
      <c r="K918" s="1771">
        <v>1</v>
      </c>
      <c r="L918" s="1772">
        <v>3</v>
      </c>
      <c r="M918" s="1773">
        <f t="shared" si="28"/>
        <v>21000</v>
      </c>
      <c r="N918" s="1771">
        <v>2</v>
      </c>
      <c r="O918" s="1772">
        <v>6</v>
      </c>
      <c r="P918" s="1773">
        <f t="shared" si="29"/>
        <v>42000</v>
      </c>
      <c r="Q918" s="1774"/>
      <c r="R918" s="1774"/>
      <c r="S918" s="1774"/>
      <c r="T918" s="1774"/>
      <c r="U918" s="1774"/>
      <c r="V918" s="1774"/>
      <c r="W918" s="1774"/>
      <c r="X918" s="1774"/>
      <c r="Y918" s="1774"/>
      <c r="Z918" s="1774"/>
      <c r="AA918" s="1774"/>
      <c r="AB918" s="1774"/>
      <c r="AC918" s="1774"/>
      <c r="AD918" s="1856"/>
      <c r="AE918" s="1857"/>
      <c r="AF918" s="1858"/>
      <c r="AG918" s="1858"/>
      <c r="AH918" s="1858"/>
      <c r="AI918" s="1859"/>
      <c r="AJ918" s="1859"/>
      <c r="AK918" s="1859"/>
      <c r="AL918" s="1859"/>
      <c r="AM918" s="1858"/>
      <c r="AN918" s="1858"/>
      <c r="AO918" s="1858"/>
      <c r="AP918" s="1858"/>
      <c r="AQ918" s="1859"/>
      <c r="AR918" s="1859"/>
      <c r="AS918" s="1859"/>
      <c r="AT918" s="1859"/>
    </row>
    <row r="919" spans="1:46" s="1775" customFormat="1" ht="12" customHeight="1" x14ac:dyDescent="0.2">
      <c r="A919" s="1770" t="s">
        <v>459</v>
      </c>
      <c r="B919" s="1770" t="s">
        <v>1708</v>
      </c>
      <c r="C919" s="541" t="s">
        <v>1709</v>
      </c>
      <c r="D919" s="1770" t="s">
        <v>3874</v>
      </c>
      <c r="E919" s="1952">
        <v>10000</v>
      </c>
      <c r="F919" s="1771" t="s">
        <v>3875</v>
      </c>
      <c r="G919" s="1770" t="s">
        <v>3876</v>
      </c>
      <c r="H919" s="1770"/>
      <c r="I919" s="1770"/>
      <c r="J919" s="1771"/>
      <c r="K919" s="1771">
        <v>2</v>
      </c>
      <c r="L919" s="1772">
        <v>4</v>
      </c>
      <c r="M919" s="1773">
        <f t="shared" si="28"/>
        <v>40000</v>
      </c>
      <c r="N919" s="1771">
        <v>4</v>
      </c>
      <c r="O919" s="1772">
        <v>6</v>
      </c>
      <c r="P919" s="1773">
        <f t="shared" si="29"/>
        <v>60000</v>
      </c>
      <c r="Q919" s="1774"/>
      <c r="R919" s="1774"/>
      <c r="S919" s="1774"/>
      <c r="T919" s="1774"/>
      <c r="U919" s="1774"/>
      <c r="V919" s="1774"/>
      <c r="W919" s="1774"/>
      <c r="X919" s="1774"/>
      <c r="Y919" s="1774"/>
      <c r="Z919" s="1774"/>
      <c r="AA919" s="1774"/>
      <c r="AB919" s="1774"/>
      <c r="AC919" s="1774"/>
      <c r="AD919" s="1856"/>
      <c r="AE919" s="1857"/>
      <c r="AF919" s="1858"/>
      <c r="AG919" s="1858"/>
      <c r="AH919" s="1858"/>
      <c r="AI919" s="1859"/>
      <c r="AJ919" s="1859"/>
      <c r="AK919" s="1859"/>
      <c r="AL919" s="1859"/>
      <c r="AM919" s="1858"/>
      <c r="AN919" s="1858"/>
      <c r="AO919" s="1858"/>
      <c r="AP919" s="1858"/>
      <c r="AQ919" s="1859"/>
      <c r="AR919" s="1859"/>
      <c r="AS919" s="1859"/>
      <c r="AT919" s="1859"/>
    </row>
    <row r="920" spans="1:46" s="1775" customFormat="1" ht="12" customHeight="1" x14ac:dyDescent="0.2">
      <c r="A920" s="1770" t="s">
        <v>459</v>
      </c>
      <c r="B920" s="1770" t="s">
        <v>1708</v>
      </c>
      <c r="C920" s="541" t="s">
        <v>1709</v>
      </c>
      <c r="D920" s="1770" t="s">
        <v>1889</v>
      </c>
      <c r="E920" s="1952">
        <v>7000</v>
      </c>
      <c r="F920" s="1771" t="s">
        <v>3877</v>
      </c>
      <c r="G920" s="1770" t="s">
        <v>3878</v>
      </c>
      <c r="H920" s="1770"/>
      <c r="I920" s="1770"/>
      <c r="J920" s="1771"/>
      <c r="K920" s="1771">
        <v>4</v>
      </c>
      <c r="L920" s="1772">
        <v>6</v>
      </c>
      <c r="M920" s="1773">
        <f t="shared" si="28"/>
        <v>42000</v>
      </c>
      <c r="N920" s="1771">
        <v>0</v>
      </c>
      <c r="O920" s="1772">
        <v>0</v>
      </c>
      <c r="P920" s="1773">
        <f t="shared" si="29"/>
        <v>0</v>
      </c>
      <c r="Q920" s="1774"/>
      <c r="R920" s="1774"/>
      <c r="S920" s="1774"/>
      <c r="T920" s="1774"/>
      <c r="U920" s="1774"/>
      <c r="V920" s="1774"/>
      <c r="W920" s="1774"/>
      <c r="X920" s="1774"/>
      <c r="Y920" s="1774"/>
      <c r="Z920" s="1774"/>
      <c r="AA920" s="1774"/>
      <c r="AB920" s="1774"/>
      <c r="AC920" s="1774"/>
      <c r="AD920" s="1856"/>
      <c r="AE920" s="1857"/>
      <c r="AF920" s="1858"/>
      <c r="AG920" s="1858"/>
      <c r="AH920" s="1858"/>
      <c r="AI920" s="1859"/>
      <c r="AJ920" s="1859"/>
      <c r="AK920" s="1859"/>
      <c r="AL920" s="1859"/>
      <c r="AM920" s="1858"/>
      <c r="AN920" s="1858"/>
      <c r="AO920" s="1858"/>
      <c r="AP920" s="1858"/>
      <c r="AQ920" s="1859"/>
      <c r="AR920" s="1859"/>
      <c r="AS920" s="1859"/>
      <c r="AT920" s="1859"/>
    </row>
    <row r="921" spans="1:46" s="1775" customFormat="1" ht="12" customHeight="1" x14ac:dyDescent="0.2">
      <c r="A921" s="1770" t="s">
        <v>459</v>
      </c>
      <c r="B921" s="1770" t="s">
        <v>1708</v>
      </c>
      <c r="C921" s="541" t="s">
        <v>1709</v>
      </c>
      <c r="D921" s="1770" t="s">
        <v>1730</v>
      </c>
      <c r="E921" s="1952">
        <v>14000</v>
      </c>
      <c r="F921" s="1771" t="s">
        <v>3879</v>
      </c>
      <c r="G921" s="1770" t="s">
        <v>3880</v>
      </c>
      <c r="H921" s="1770" t="s">
        <v>2021</v>
      </c>
      <c r="I921" s="1770" t="s">
        <v>1714</v>
      </c>
      <c r="J921" s="1771" t="s">
        <v>1715</v>
      </c>
      <c r="K921" s="1771">
        <v>0</v>
      </c>
      <c r="L921" s="1772">
        <v>1</v>
      </c>
      <c r="M921" s="1773">
        <f t="shared" si="28"/>
        <v>14000</v>
      </c>
      <c r="N921" s="1771">
        <v>0</v>
      </c>
      <c r="O921" s="1772">
        <v>6</v>
      </c>
      <c r="P921" s="1773">
        <f t="shared" si="29"/>
        <v>84000</v>
      </c>
      <c r="Q921" s="1774"/>
      <c r="R921" s="1774"/>
      <c r="S921" s="1774"/>
      <c r="T921" s="1774"/>
      <c r="U921" s="1774"/>
      <c r="V921" s="1774"/>
      <c r="W921" s="1774"/>
      <c r="X921" s="1774"/>
      <c r="Y921" s="1774"/>
      <c r="Z921" s="1774"/>
      <c r="AA921" s="1774"/>
      <c r="AB921" s="1774"/>
      <c r="AC921" s="1774"/>
      <c r="AD921" s="1856"/>
      <c r="AE921" s="1857"/>
      <c r="AF921" s="1858"/>
      <c r="AG921" s="1858"/>
      <c r="AH921" s="1858"/>
      <c r="AI921" s="1859"/>
      <c r="AJ921" s="1859"/>
      <c r="AK921" s="1859"/>
      <c r="AL921" s="1859"/>
      <c r="AM921" s="1858"/>
      <c r="AN921" s="1858"/>
      <c r="AO921" s="1858"/>
      <c r="AP921" s="1858"/>
      <c r="AQ921" s="1859"/>
      <c r="AR921" s="1859"/>
      <c r="AS921" s="1859"/>
      <c r="AT921" s="1859"/>
    </row>
    <row r="922" spans="1:46" s="1775" customFormat="1" ht="12" customHeight="1" x14ac:dyDescent="0.2">
      <c r="A922" s="1770" t="s">
        <v>459</v>
      </c>
      <c r="B922" s="1770" t="s">
        <v>1708</v>
      </c>
      <c r="C922" s="541" t="s">
        <v>1709</v>
      </c>
      <c r="D922" s="1770" t="s">
        <v>1733</v>
      </c>
      <c r="E922" s="1952">
        <v>5000</v>
      </c>
      <c r="F922" s="1771" t="s">
        <v>3881</v>
      </c>
      <c r="G922" s="1770" t="s">
        <v>3882</v>
      </c>
      <c r="H922" s="1770"/>
      <c r="I922" s="1770"/>
      <c r="J922" s="1771"/>
      <c r="K922" s="1771">
        <v>2</v>
      </c>
      <c r="L922" s="1772">
        <v>2</v>
      </c>
      <c r="M922" s="1773">
        <f t="shared" si="28"/>
        <v>10000</v>
      </c>
      <c r="N922" s="1771">
        <v>0</v>
      </c>
      <c r="O922" s="1772">
        <v>0</v>
      </c>
      <c r="P922" s="1773">
        <f t="shared" si="29"/>
        <v>0</v>
      </c>
      <c r="Q922" s="1774"/>
      <c r="R922" s="1774"/>
      <c r="S922" s="1774"/>
      <c r="T922" s="1774"/>
      <c r="U922" s="1774"/>
      <c r="V922" s="1774"/>
      <c r="W922" s="1774"/>
      <c r="X922" s="1774"/>
      <c r="Y922" s="1774"/>
      <c r="Z922" s="1774"/>
      <c r="AA922" s="1774"/>
      <c r="AB922" s="1774"/>
      <c r="AC922" s="1774"/>
      <c r="AD922" s="1856"/>
      <c r="AE922" s="1857"/>
      <c r="AF922" s="1858"/>
      <c r="AG922" s="1858"/>
      <c r="AH922" s="1858"/>
      <c r="AI922" s="1859"/>
      <c r="AJ922" s="1859"/>
      <c r="AK922" s="1859"/>
      <c r="AL922" s="1859"/>
      <c r="AM922" s="1858"/>
      <c r="AN922" s="1858"/>
      <c r="AO922" s="1858"/>
      <c r="AP922" s="1858"/>
      <c r="AQ922" s="1859"/>
      <c r="AR922" s="1859"/>
      <c r="AS922" s="1859"/>
      <c r="AT922" s="1859"/>
    </row>
    <row r="923" spans="1:46" s="1775" customFormat="1" ht="12" customHeight="1" x14ac:dyDescent="0.2">
      <c r="A923" s="1770" t="s">
        <v>459</v>
      </c>
      <c r="B923" s="1770" t="s">
        <v>1708</v>
      </c>
      <c r="C923" s="541" t="s">
        <v>1709</v>
      </c>
      <c r="D923" s="1770" t="s">
        <v>3883</v>
      </c>
      <c r="E923" s="1952">
        <v>2500</v>
      </c>
      <c r="F923" s="1771" t="s">
        <v>3884</v>
      </c>
      <c r="G923" s="1770" t="s">
        <v>3885</v>
      </c>
      <c r="H923" s="1770" t="s">
        <v>2534</v>
      </c>
      <c r="I923" s="1770" t="s">
        <v>1744</v>
      </c>
      <c r="J923" s="1771" t="s">
        <v>1829</v>
      </c>
      <c r="K923" s="1771">
        <v>1</v>
      </c>
      <c r="L923" s="1772">
        <v>3</v>
      </c>
      <c r="M923" s="1773">
        <f t="shared" si="28"/>
        <v>7500</v>
      </c>
      <c r="N923" s="1771">
        <v>2</v>
      </c>
      <c r="O923" s="1772">
        <v>6</v>
      </c>
      <c r="P923" s="1773">
        <f t="shared" si="29"/>
        <v>15000</v>
      </c>
      <c r="Q923" s="1774"/>
      <c r="R923" s="1774"/>
      <c r="S923" s="1774"/>
      <c r="T923" s="1774"/>
      <c r="U923" s="1774"/>
      <c r="V923" s="1774"/>
      <c r="W923" s="1774"/>
      <c r="X923" s="1774"/>
      <c r="Y923" s="1774"/>
      <c r="Z923" s="1774"/>
      <c r="AA923" s="1774"/>
      <c r="AB923" s="1774"/>
      <c r="AC923" s="1774"/>
      <c r="AD923" s="1856"/>
      <c r="AE923" s="1857"/>
      <c r="AF923" s="1858"/>
      <c r="AG923" s="1858"/>
      <c r="AH923" s="1858"/>
      <c r="AI923" s="1859"/>
      <c r="AJ923" s="1859"/>
      <c r="AK923" s="1859"/>
      <c r="AL923" s="1859"/>
      <c r="AM923" s="1858"/>
      <c r="AN923" s="1858"/>
      <c r="AO923" s="1858"/>
      <c r="AP923" s="1858"/>
      <c r="AQ923" s="1859"/>
      <c r="AR923" s="1859"/>
      <c r="AS923" s="1859"/>
      <c r="AT923" s="1859"/>
    </row>
    <row r="924" spans="1:46" s="1775" customFormat="1" ht="12" customHeight="1" x14ac:dyDescent="0.2">
      <c r="A924" s="1770" t="s">
        <v>459</v>
      </c>
      <c r="B924" s="1770" t="s">
        <v>1708</v>
      </c>
      <c r="C924" s="541" t="s">
        <v>1709</v>
      </c>
      <c r="D924" s="1770" t="s">
        <v>1736</v>
      </c>
      <c r="E924" s="1952">
        <v>2000</v>
      </c>
      <c r="F924" s="1771" t="s">
        <v>3886</v>
      </c>
      <c r="G924" s="1770" t="s">
        <v>3887</v>
      </c>
      <c r="H924" s="1770"/>
      <c r="I924" s="1770"/>
      <c r="J924" s="1771"/>
      <c r="K924" s="1771">
        <v>5</v>
      </c>
      <c r="L924" s="1772">
        <v>12</v>
      </c>
      <c r="M924" s="1773">
        <f t="shared" si="28"/>
        <v>24000</v>
      </c>
      <c r="N924" s="1771">
        <v>2</v>
      </c>
      <c r="O924" s="1772">
        <v>6</v>
      </c>
      <c r="P924" s="1773">
        <f t="shared" si="29"/>
        <v>12000</v>
      </c>
      <c r="Q924" s="1774"/>
      <c r="R924" s="1774"/>
      <c r="S924" s="1774"/>
      <c r="T924" s="1774"/>
      <c r="U924" s="1774"/>
      <c r="V924" s="1774"/>
      <c r="W924" s="1774"/>
      <c r="X924" s="1774"/>
      <c r="Y924" s="1774"/>
      <c r="Z924" s="1774"/>
      <c r="AA924" s="1774"/>
      <c r="AB924" s="1774"/>
      <c r="AC924" s="1774"/>
      <c r="AD924" s="1856"/>
      <c r="AE924" s="1857"/>
      <c r="AF924" s="1858"/>
      <c r="AG924" s="1858"/>
      <c r="AH924" s="1858"/>
      <c r="AI924" s="1859"/>
      <c r="AJ924" s="1859"/>
      <c r="AK924" s="1859"/>
      <c r="AL924" s="1859"/>
      <c r="AM924" s="1858"/>
      <c r="AN924" s="1858"/>
      <c r="AO924" s="1858"/>
      <c r="AP924" s="1858"/>
      <c r="AQ924" s="1859"/>
      <c r="AR924" s="1859"/>
      <c r="AS924" s="1859"/>
      <c r="AT924" s="1859"/>
    </row>
    <row r="925" spans="1:46" s="1775" customFormat="1" ht="12" customHeight="1" x14ac:dyDescent="0.2">
      <c r="A925" s="1770" t="s">
        <v>459</v>
      </c>
      <c r="B925" s="1770" t="s">
        <v>1708</v>
      </c>
      <c r="C925" s="541" t="s">
        <v>1709</v>
      </c>
      <c r="D925" s="1770" t="s">
        <v>2058</v>
      </c>
      <c r="E925" s="1952">
        <v>9000</v>
      </c>
      <c r="F925" s="1771" t="s">
        <v>3888</v>
      </c>
      <c r="G925" s="1770" t="s">
        <v>3889</v>
      </c>
      <c r="H925" s="1770"/>
      <c r="I925" s="1770"/>
      <c r="J925" s="1771"/>
      <c r="K925" s="1771">
        <v>1</v>
      </c>
      <c r="L925" s="1772">
        <v>10</v>
      </c>
      <c r="M925" s="1773">
        <f t="shared" si="28"/>
        <v>90000</v>
      </c>
      <c r="N925" s="1771">
        <v>0</v>
      </c>
      <c r="O925" s="1772">
        <v>0</v>
      </c>
      <c r="P925" s="1773">
        <f t="shared" si="29"/>
        <v>0</v>
      </c>
      <c r="Q925" s="1774"/>
      <c r="R925" s="1774"/>
      <c r="S925" s="1774"/>
      <c r="T925" s="1774"/>
      <c r="U925" s="1774"/>
      <c r="V925" s="1774"/>
      <c r="W925" s="1774"/>
      <c r="X925" s="1774"/>
      <c r="Y925" s="1774"/>
      <c r="Z925" s="1774"/>
      <c r="AA925" s="1774"/>
      <c r="AB925" s="1774"/>
      <c r="AC925" s="1774"/>
      <c r="AD925" s="1856"/>
      <c r="AE925" s="1857"/>
      <c r="AF925" s="1858"/>
      <c r="AG925" s="1858"/>
      <c r="AH925" s="1858"/>
      <c r="AI925" s="1859"/>
      <c r="AJ925" s="1859"/>
      <c r="AK925" s="1859"/>
      <c r="AL925" s="1859"/>
      <c r="AM925" s="1858"/>
      <c r="AN925" s="1858"/>
      <c r="AO925" s="1858"/>
      <c r="AP925" s="1858"/>
      <c r="AQ925" s="1859"/>
      <c r="AR925" s="1859"/>
      <c r="AS925" s="1859"/>
      <c r="AT925" s="1859"/>
    </row>
    <row r="926" spans="1:46" s="1775" customFormat="1" ht="12" customHeight="1" x14ac:dyDescent="0.2">
      <c r="A926" s="1770" t="s">
        <v>459</v>
      </c>
      <c r="B926" s="1770" t="s">
        <v>1708</v>
      </c>
      <c r="C926" s="541" t="s">
        <v>1709</v>
      </c>
      <c r="D926" s="1770" t="s">
        <v>1846</v>
      </c>
      <c r="E926" s="1952">
        <v>13000</v>
      </c>
      <c r="F926" s="1771" t="s">
        <v>3890</v>
      </c>
      <c r="G926" s="1770" t="s">
        <v>3891</v>
      </c>
      <c r="H926" s="1770"/>
      <c r="I926" s="1770"/>
      <c r="J926" s="1771"/>
      <c r="K926" s="1771">
        <v>0</v>
      </c>
      <c r="L926" s="1772">
        <v>12</v>
      </c>
      <c r="M926" s="1773">
        <f t="shared" si="28"/>
        <v>156000</v>
      </c>
      <c r="N926" s="1771">
        <v>0</v>
      </c>
      <c r="O926" s="1772">
        <v>6</v>
      </c>
      <c r="P926" s="1773">
        <f t="shared" si="29"/>
        <v>78000</v>
      </c>
      <c r="Q926" s="1774"/>
      <c r="R926" s="1774"/>
      <c r="S926" s="1774"/>
      <c r="T926" s="1774"/>
      <c r="U926" s="1774"/>
      <c r="V926" s="1774"/>
      <c r="W926" s="1774"/>
      <c r="X926" s="1774"/>
      <c r="Y926" s="1774"/>
      <c r="Z926" s="1774"/>
      <c r="AA926" s="1774"/>
      <c r="AB926" s="1774"/>
      <c r="AC926" s="1774"/>
      <c r="AD926" s="1856"/>
      <c r="AE926" s="1857"/>
      <c r="AF926" s="1858"/>
      <c r="AG926" s="1858"/>
      <c r="AH926" s="1858"/>
      <c r="AI926" s="1859"/>
      <c r="AJ926" s="1859"/>
      <c r="AK926" s="1859"/>
      <c r="AL926" s="1859"/>
      <c r="AM926" s="1858"/>
      <c r="AN926" s="1858"/>
      <c r="AO926" s="1858"/>
      <c r="AP926" s="1858"/>
      <c r="AQ926" s="1859"/>
      <c r="AR926" s="1859"/>
      <c r="AS926" s="1859"/>
      <c r="AT926" s="1859"/>
    </row>
    <row r="927" spans="1:46" s="1775" customFormat="1" ht="12" customHeight="1" x14ac:dyDescent="0.2">
      <c r="A927" s="1770" t="s">
        <v>459</v>
      </c>
      <c r="B927" s="1770" t="s">
        <v>1708</v>
      </c>
      <c r="C927" s="541" t="s">
        <v>1709</v>
      </c>
      <c r="D927" s="1770" t="s">
        <v>1753</v>
      </c>
      <c r="E927" s="1952">
        <v>4500</v>
      </c>
      <c r="F927" s="1771" t="s">
        <v>3892</v>
      </c>
      <c r="G927" s="1770" t="s">
        <v>3893</v>
      </c>
      <c r="H927" s="1770" t="s">
        <v>1713</v>
      </c>
      <c r="I927" s="1770" t="s">
        <v>1714</v>
      </c>
      <c r="J927" s="1771" t="s">
        <v>1715</v>
      </c>
      <c r="K927" s="1771">
        <v>4</v>
      </c>
      <c r="L927" s="1772">
        <v>12</v>
      </c>
      <c r="M927" s="1773">
        <f t="shared" si="28"/>
        <v>54000</v>
      </c>
      <c r="N927" s="1771">
        <v>2</v>
      </c>
      <c r="O927" s="1772">
        <v>6</v>
      </c>
      <c r="P927" s="1773">
        <f t="shared" si="29"/>
        <v>27000</v>
      </c>
      <c r="Q927" s="1774"/>
      <c r="R927" s="1774"/>
      <c r="S927" s="1774"/>
      <c r="T927" s="1774"/>
      <c r="U927" s="1774"/>
      <c r="V927" s="1774"/>
      <c r="W927" s="1774"/>
      <c r="X927" s="1774"/>
      <c r="Y927" s="1774"/>
      <c r="Z927" s="1774"/>
      <c r="AA927" s="1774"/>
      <c r="AB927" s="1774"/>
      <c r="AC927" s="1774"/>
      <c r="AD927" s="1856"/>
      <c r="AE927" s="1857"/>
      <c r="AF927" s="1858"/>
      <c r="AG927" s="1858"/>
      <c r="AH927" s="1858"/>
      <c r="AI927" s="1859"/>
      <c r="AJ927" s="1859"/>
      <c r="AK927" s="1859"/>
      <c r="AL927" s="1859"/>
      <c r="AM927" s="1858"/>
      <c r="AN927" s="1858"/>
      <c r="AO927" s="1858"/>
      <c r="AP927" s="1858"/>
      <c r="AQ927" s="1859"/>
      <c r="AR927" s="1859"/>
      <c r="AS927" s="1859"/>
      <c r="AT927" s="1859"/>
    </row>
    <row r="928" spans="1:46" s="1775" customFormat="1" ht="12" customHeight="1" x14ac:dyDescent="0.2">
      <c r="A928" s="1770" t="s">
        <v>459</v>
      </c>
      <c r="B928" s="1770" t="s">
        <v>1708</v>
      </c>
      <c r="C928" s="541" t="s">
        <v>1709</v>
      </c>
      <c r="D928" s="1770" t="s">
        <v>3883</v>
      </c>
      <c r="E928" s="1952">
        <v>2500</v>
      </c>
      <c r="F928" s="1771" t="s">
        <v>3894</v>
      </c>
      <c r="G928" s="1770" t="s">
        <v>3895</v>
      </c>
      <c r="H928" s="1770"/>
      <c r="I928" s="1770"/>
      <c r="J928" s="1771"/>
      <c r="K928" s="1771">
        <v>2</v>
      </c>
      <c r="L928" s="1772">
        <v>3</v>
      </c>
      <c r="M928" s="1773">
        <f t="shared" si="28"/>
        <v>7500</v>
      </c>
      <c r="N928" s="1771">
        <v>0</v>
      </c>
      <c r="O928" s="1772">
        <v>0</v>
      </c>
      <c r="P928" s="1773">
        <f t="shared" si="29"/>
        <v>0</v>
      </c>
      <c r="Q928" s="1774"/>
      <c r="R928" s="1774"/>
      <c r="S928" s="1774"/>
      <c r="T928" s="1774"/>
      <c r="U928" s="1774"/>
      <c r="V928" s="1774"/>
      <c r="W928" s="1774"/>
      <c r="X928" s="1774"/>
      <c r="Y928" s="1774"/>
      <c r="Z928" s="1774"/>
      <c r="AA928" s="1774"/>
      <c r="AB928" s="1774"/>
      <c r="AC928" s="1774"/>
      <c r="AD928" s="1856"/>
      <c r="AE928" s="1857"/>
      <c r="AF928" s="1858"/>
      <c r="AG928" s="1858"/>
      <c r="AH928" s="1858"/>
      <c r="AI928" s="1859"/>
      <c r="AJ928" s="1859"/>
      <c r="AK928" s="1859"/>
      <c r="AL928" s="1859"/>
      <c r="AM928" s="1858"/>
      <c r="AN928" s="1858"/>
      <c r="AO928" s="1858"/>
      <c r="AP928" s="1858"/>
      <c r="AQ928" s="1859"/>
      <c r="AR928" s="1859"/>
      <c r="AS928" s="1859"/>
      <c r="AT928" s="1859"/>
    </row>
    <row r="929" spans="1:46" s="1775" customFormat="1" ht="12" customHeight="1" x14ac:dyDescent="0.2">
      <c r="A929" s="1770" t="s">
        <v>459</v>
      </c>
      <c r="B929" s="1770" t="s">
        <v>1708</v>
      </c>
      <c r="C929" s="541" t="s">
        <v>1709</v>
      </c>
      <c r="D929" s="1770" t="s">
        <v>2335</v>
      </c>
      <c r="E929" s="1952">
        <v>8500</v>
      </c>
      <c r="F929" s="1771" t="s">
        <v>3896</v>
      </c>
      <c r="G929" s="1770" t="s">
        <v>3897</v>
      </c>
      <c r="H929" s="1770" t="s">
        <v>1713</v>
      </c>
      <c r="I929" s="1770" t="s">
        <v>1714</v>
      </c>
      <c r="J929" s="1771" t="s">
        <v>1715</v>
      </c>
      <c r="K929" s="1771">
        <v>0</v>
      </c>
      <c r="L929" s="1772">
        <v>0</v>
      </c>
      <c r="M929" s="1773">
        <f t="shared" si="28"/>
        <v>0</v>
      </c>
      <c r="N929" s="1771">
        <v>2</v>
      </c>
      <c r="O929" s="1772">
        <v>5</v>
      </c>
      <c r="P929" s="1773">
        <f t="shared" si="29"/>
        <v>42500</v>
      </c>
      <c r="Q929" s="1774"/>
      <c r="R929" s="1774"/>
      <c r="S929" s="1774"/>
      <c r="T929" s="1774"/>
      <c r="U929" s="1774"/>
      <c r="V929" s="1774"/>
      <c r="W929" s="1774"/>
      <c r="X929" s="1774"/>
      <c r="Y929" s="1774"/>
      <c r="Z929" s="1774"/>
      <c r="AA929" s="1774"/>
      <c r="AB929" s="1774"/>
      <c r="AC929" s="1774"/>
      <c r="AD929" s="1856"/>
      <c r="AE929" s="1857"/>
      <c r="AF929" s="1858"/>
      <c r="AG929" s="1858"/>
      <c r="AH929" s="1858"/>
      <c r="AI929" s="1859"/>
      <c r="AJ929" s="1859"/>
      <c r="AK929" s="1859"/>
      <c r="AL929" s="1859"/>
      <c r="AM929" s="1858"/>
      <c r="AN929" s="1858"/>
      <c r="AO929" s="1858"/>
      <c r="AP929" s="1858"/>
      <c r="AQ929" s="1859"/>
      <c r="AR929" s="1859"/>
      <c r="AS929" s="1859"/>
      <c r="AT929" s="1859"/>
    </row>
    <row r="930" spans="1:46" s="1775" customFormat="1" ht="12" customHeight="1" x14ac:dyDescent="0.2">
      <c r="A930" s="1770" t="s">
        <v>459</v>
      </c>
      <c r="B930" s="1770" t="s">
        <v>1708</v>
      </c>
      <c r="C930" s="541" t="s">
        <v>1709</v>
      </c>
      <c r="D930" s="1770" t="s">
        <v>3898</v>
      </c>
      <c r="E930" s="1952">
        <v>2000</v>
      </c>
      <c r="F930" s="1771" t="s">
        <v>3899</v>
      </c>
      <c r="G930" s="1770" t="s">
        <v>3900</v>
      </c>
      <c r="H930" s="1770"/>
      <c r="I930" s="1770"/>
      <c r="J930" s="1771"/>
      <c r="K930" s="1771">
        <v>2</v>
      </c>
      <c r="L930" s="1772">
        <v>7</v>
      </c>
      <c r="M930" s="1773">
        <f t="shared" si="28"/>
        <v>14000</v>
      </c>
      <c r="N930" s="1771">
        <v>2</v>
      </c>
      <c r="O930" s="1772">
        <v>6</v>
      </c>
      <c r="P930" s="1773">
        <f t="shared" si="29"/>
        <v>12000</v>
      </c>
      <c r="Q930" s="1774"/>
      <c r="R930" s="1774"/>
      <c r="S930" s="1774"/>
      <c r="T930" s="1774"/>
      <c r="U930" s="1774"/>
      <c r="V930" s="1774"/>
      <c r="W930" s="1774"/>
      <c r="X930" s="1774"/>
      <c r="Y930" s="1774"/>
      <c r="Z930" s="1774"/>
      <c r="AA930" s="1774"/>
      <c r="AB930" s="1774"/>
      <c r="AC930" s="1774"/>
      <c r="AD930" s="1856"/>
      <c r="AE930" s="1857"/>
      <c r="AF930" s="1858"/>
      <c r="AG930" s="1858"/>
      <c r="AH930" s="1858"/>
      <c r="AI930" s="1859"/>
      <c r="AJ930" s="1859"/>
      <c r="AK930" s="1859"/>
      <c r="AL930" s="1859"/>
      <c r="AM930" s="1858"/>
      <c r="AN930" s="1858"/>
      <c r="AO930" s="1858"/>
      <c r="AP930" s="1858"/>
      <c r="AQ930" s="1859"/>
      <c r="AR930" s="1859"/>
      <c r="AS930" s="1859"/>
      <c r="AT930" s="1859"/>
    </row>
    <row r="931" spans="1:46" s="1775" customFormat="1" ht="12" customHeight="1" x14ac:dyDescent="0.2">
      <c r="A931" s="1770" t="s">
        <v>459</v>
      </c>
      <c r="B931" s="1770" t="s">
        <v>1708</v>
      </c>
      <c r="C931" s="541" t="s">
        <v>1709</v>
      </c>
      <c r="D931" s="1770" t="s">
        <v>1730</v>
      </c>
      <c r="E931" s="1952">
        <v>15600</v>
      </c>
      <c r="F931" s="1771" t="s">
        <v>3901</v>
      </c>
      <c r="G931" s="1770" t="s">
        <v>3902</v>
      </c>
      <c r="H931" s="1770"/>
      <c r="I931" s="1770"/>
      <c r="J931" s="1771"/>
      <c r="K931" s="1771">
        <v>0</v>
      </c>
      <c r="L931" s="1772">
        <v>11</v>
      </c>
      <c r="M931" s="1773">
        <f t="shared" si="28"/>
        <v>171600</v>
      </c>
      <c r="N931" s="1771">
        <v>0</v>
      </c>
      <c r="O931" s="1772">
        <v>0</v>
      </c>
      <c r="P931" s="1773">
        <f t="shared" si="29"/>
        <v>0</v>
      </c>
      <c r="Q931" s="1774"/>
      <c r="R931" s="1774"/>
      <c r="S931" s="1774"/>
      <c r="T931" s="1774"/>
      <c r="U931" s="1774"/>
      <c r="V931" s="1774"/>
      <c r="W931" s="1774"/>
      <c r="X931" s="1774"/>
      <c r="Y931" s="1774"/>
      <c r="Z931" s="1774"/>
      <c r="AA931" s="1774"/>
      <c r="AB931" s="1774"/>
      <c r="AC931" s="1774"/>
      <c r="AD931" s="1856"/>
      <c r="AE931" s="1857"/>
      <c r="AF931" s="1858"/>
      <c r="AG931" s="1858"/>
      <c r="AH931" s="1858"/>
      <c r="AI931" s="1859"/>
      <c r="AJ931" s="1859"/>
      <c r="AK931" s="1859"/>
      <c r="AL931" s="1859"/>
      <c r="AM931" s="1858"/>
      <c r="AN931" s="1858"/>
      <c r="AO931" s="1858"/>
      <c r="AP931" s="1858"/>
      <c r="AQ931" s="1859"/>
      <c r="AR931" s="1859"/>
      <c r="AS931" s="1859"/>
      <c r="AT931" s="1859"/>
    </row>
    <row r="932" spans="1:46" s="1775" customFormat="1" ht="12" customHeight="1" x14ac:dyDescent="0.2">
      <c r="A932" s="1770" t="s">
        <v>459</v>
      </c>
      <c r="B932" s="1770" t="s">
        <v>1708</v>
      </c>
      <c r="C932" s="541" t="s">
        <v>1709</v>
      </c>
      <c r="D932" s="1770" t="s">
        <v>3903</v>
      </c>
      <c r="E932" s="1952">
        <v>4000</v>
      </c>
      <c r="F932" s="1771" t="s">
        <v>3904</v>
      </c>
      <c r="G932" s="1770" t="s">
        <v>3905</v>
      </c>
      <c r="H932" s="1770"/>
      <c r="I932" s="1770"/>
      <c r="J932" s="1771"/>
      <c r="K932" s="1771">
        <v>0</v>
      </c>
      <c r="L932" s="1772">
        <v>0</v>
      </c>
      <c r="M932" s="1773">
        <f t="shared" si="28"/>
        <v>0</v>
      </c>
      <c r="N932" s="1771">
        <v>2</v>
      </c>
      <c r="O932" s="1772">
        <v>5</v>
      </c>
      <c r="P932" s="1773">
        <f t="shared" si="29"/>
        <v>20000</v>
      </c>
      <c r="Q932" s="1774"/>
      <c r="R932" s="1774"/>
      <c r="S932" s="1774"/>
      <c r="T932" s="1774"/>
      <c r="U932" s="1774"/>
      <c r="V932" s="1774"/>
      <c r="W932" s="1774"/>
      <c r="X932" s="1774"/>
      <c r="Y932" s="1774"/>
      <c r="Z932" s="1774"/>
      <c r="AA932" s="1774"/>
      <c r="AB932" s="1774"/>
      <c r="AC932" s="1774"/>
      <c r="AD932" s="1856"/>
      <c r="AE932" s="1857"/>
      <c r="AF932" s="1858"/>
      <c r="AG932" s="1858"/>
      <c r="AH932" s="1858"/>
      <c r="AI932" s="1859"/>
      <c r="AJ932" s="1859"/>
      <c r="AK932" s="1859"/>
      <c r="AL932" s="1859"/>
      <c r="AM932" s="1858"/>
      <c r="AN932" s="1858"/>
      <c r="AO932" s="1858"/>
      <c r="AP932" s="1858"/>
      <c r="AQ932" s="1859"/>
      <c r="AR932" s="1859"/>
      <c r="AS932" s="1859"/>
      <c r="AT932" s="1859"/>
    </row>
    <row r="933" spans="1:46" s="1775" customFormat="1" ht="12" customHeight="1" x14ac:dyDescent="0.2">
      <c r="A933" s="1770" t="s">
        <v>459</v>
      </c>
      <c r="B933" s="1770" t="s">
        <v>1708</v>
      </c>
      <c r="C933" s="541" t="s">
        <v>1709</v>
      </c>
      <c r="D933" s="1770" t="s">
        <v>3906</v>
      </c>
      <c r="E933" s="1952">
        <v>7000</v>
      </c>
      <c r="F933" s="1771" t="s">
        <v>3907</v>
      </c>
      <c r="G933" s="1770" t="s">
        <v>3908</v>
      </c>
      <c r="H933" s="1770"/>
      <c r="I933" s="1770"/>
      <c r="J933" s="1771"/>
      <c r="K933" s="1771">
        <v>7</v>
      </c>
      <c r="L933" s="1772">
        <v>9</v>
      </c>
      <c r="M933" s="1773">
        <f t="shared" si="28"/>
        <v>63000</v>
      </c>
      <c r="N933" s="1771">
        <v>0</v>
      </c>
      <c r="O933" s="1772">
        <v>0</v>
      </c>
      <c r="P933" s="1773">
        <f t="shared" si="29"/>
        <v>0</v>
      </c>
      <c r="Q933" s="1774"/>
      <c r="R933" s="1774"/>
      <c r="S933" s="1774"/>
      <c r="T933" s="1774"/>
      <c r="U933" s="1774"/>
      <c r="V933" s="1774"/>
      <c r="W933" s="1774"/>
      <c r="X933" s="1774"/>
      <c r="Y933" s="1774"/>
      <c r="Z933" s="1774"/>
      <c r="AA933" s="1774"/>
      <c r="AB933" s="1774"/>
      <c r="AC933" s="1774"/>
      <c r="AD933" s="1856"/>
      <c r="AE933" s="1857"/>
      <c r="AF933" s="1858"/>
      <c r="AG933" s="1858"/>
      <c r="AH933" s="1858"/>
      <c r="AI933" s="1859"/>
      <c r="AJ933" s="1859"/>
      <c r="AK933" s="1859"/>
      <c r="AL933" s="1859"/>
      <c r="AM933" s="1858"/>
      <c r="AN933" s="1858"/>
      <c r="AO933" s="1858"/>
      <c r="AP933" s="1858"/>
      <c r="AQ933" s="1859"/>
      <c r="AR933" s="1859"/>
      <c r="AS933" s="1859"/>
      <c r="AT933" s="1859"/>
    </row>
    <row r="934" spans="1:46" s="1775" customFormat="1" ht="12" customHeight="1" x14ac:dyDescent="0.2">
      <c r="A934" s="1770" t="s">
        <v>459</v>
      </c>
      <c r="B934" s="1770" t="s">
        <v>1708</v>
      </c>
      <c r="C934" s="541" t="s">
        <v>1709</v>
      </c>
      <c r="D934" s="1770" t="s">
        <v>3909</v>
      </c>
      <c r="E934" s="1952">
        <v>2800</v>
      </c>
      <c r="F934" s="1771" t="s">
        <v>3910</v>
      </c>
      <c r="G934" s="1770" t="s">
        <v>3911</v>
      </c>
      <c r="H934" s="1770" t="s">
        <v>3912</v>
      </c>
      <c r="I934" s="1770" t="s">
        <v>1723</v>
      </c>
      <c r="J934" s="1771" t="s">
        <v>1715</v>
      </c>
      <c r="K934" s="1771">
        <v>5</v>
      </c>
      <c r="L934" s="1772">
        <v>12</v>
      </c>
      <c r="M934" s="1773">
        <f t="shared" si="28"/>
        <v>33600</v>
      </c>
      <c r="N934" s="1771">
        <v>4</v>
      </c>
      <c r="O934" s="1772">
        <v>6</v>
      </c>
      <c r="P934" s="1773">
        <f t="shared" si="29"/>
        <v>16800</v>
      </c>
      <c r="Q934" s="1774"/>
      <c r="R934" s="1774"/>
      <c r="S934" s="1774"/>
      <c r="T934" s="1774"/>
      <c r="U934" s="1774"/>
      <c r="V934" s="1774"/>
      <c r="W934" s="1774"/>
      <c r="X934" s="1774"/>
      <c r="Y934" s="1774"/>
      <c r="Z934" s="1774"/>
      <c r="AA934" s="1774"/>
      <c r="AB934" s="1774"/>
      <c r="AC934" s="1774"/>
      <c r="AD934" s="1856"/>
      <c r="AE934" s="1857"/>
      <c r="AF934" s="1858"/>
      <c r="AG934" s="1858"/>
      <c r="AH934" s="1858"/>
      <c r="AI934" s="1859"/>
      <c r="AJ934" s="1859"/>
      <c r="AK934" s="1859"/>
      <c r="AL934" s="1859"/>
      <c r="AM934" s="1858"/>
      <c r="AN934" s="1858"/>
      <c r="AO934" s="1858"/>
      <c r="AP934" s="1858"/>
      <c r="AQ934" s="1859"/>
      <c r="AR934" s="1859"/>
      <c r="AS934" s="1859"/>
      <c r="AT934" s="1859"/>
    </row>
    <row r="935" spans="1:46" s="1775" customFormat="1" ht="12" customHeight="1" x14ac:dyDescent="0.2">
      <c r="A935" s="1770" t="s">
        <v>459</v>
      </c>
      <c r="B935" s="1770" t="s">
        <v>1708</v>
      </c>
      <c r="C935" s="541" t="s">
        <v>1709</v>
      </c>
      <c r="D935" s="1770" t="s">
        <v>2431</v>
      </c>
      <c r="E935" s="1952">
        <v>7000</v>
      </c>
      <c r="F935" s="1771" t="s">
        <v>3913</v>
      </c>
      <c r="G935" s="1770" t="s">
        <v>3914</v>
      </c>
      <c r="H935" s="1770"/>
      <c r="I935" s="1770"/>
      <c r="J935" s="1771"/>
      <c r="K935" s="1771">
        <v>4</v>
      </c>
      <c r="L935" s="1772">
        <v>12</v>
      </c>
      <c r="M935" s="1773">
        <f t="shared" si="28"/>
        <v>84000</v>
      </c>
      <c r="N935" s="1771">
        <v>2</v>
      </c>
      <c r="O935" s="1772">
        <v>6</v>
      </c>
      <c r="P935" s="1773">
        <f t="shared" si="29"/>
        <v>42000</v>
      </c>
      <c r="Q935" s="1774"/>
      <c r="R935" s="1774"/>
      <c r="S935" s="1774"/>
      <c r="T935" s="1774"/>
      <c r="U935" s="1774"/>
      <c r="V935" s="1774"/>
      <c r="W935" s="1774"/>
      <c r="X935" s="1774"/>
      <c r="Y935" s="1774"/>
      <c r="Z935" s="1774"/>
      <c r="AA935" s="1774"/>
      <c r="AB935" s="1774"/>
      <c r="AC935" s="1774"/>
      <c r="AD935" s="1856"/>
      <c r="AE935" s="1857"/>
      <c r="AF935" s="1858"/>
      <c r="AG935" s="1858"/>
      <c r="AH935" s="1858"/>
      <c r="AI935" s="1859"/>
      <c r="AJ935" s="1859"/>
      <c r="AK935" s="1859"/>
      <c r="AL935" s="1859"/>
      <c r="AM935" s="1858"/>
      <c r="AN935" s="1858"/>
      <c r="AO935" s="1858"/>
      <c r="AP935" s="1858"/>
      <c r="AQ935" s="1859"/>
      <c r="AR935" s="1859"/>
      <c r="AS935" s="1859"/>
      <c r="AT935" s="1859"/>
    </row>
    <row r="936" spans="1:46" s="1775" customFormat="1" ht="12" customHeight="1" x14ac:dyDescent="0.2">
      <c r="A936" s="1770" t="s">
        <v>459</v>
      </c>
      <c r="B936" s="1770" t="s">
        <v>1708</v>
      </c>
      <c r="C936" s="541" t="s">
        <v>1709</v>
      </c>
      <c r="D936" s="1770" t="s">
        <v>1976</v>
      </c>
      <c r="E936" s="1952">
        <v>6000</v>
      </c>
      <c r="F936" s="1771" t="s">
        <v>3915</v>
      </c>
      <c r="G936" s="1770" t="s">
        <v>3916</v>
      </c>
      <c r="H936" s="1770"/>
      <c r="I936" s="1770"/>
      <c r="J936" s="1771"/>
      <c r="K936" s="1771">
        <v>1</v>
      </c>
      <c r="L936" s="1772">
        <v>1</v>
      </c>
      <c r="M936" s="1773">
        <f t="shared" si="28"/>
        <v>6000</v>
      </c>
      <c r="N936" s="1771">
        <v>2</v>
      </c>
      <c r="O936" s="1772">
        <v>6</v>
      </c>
      <c r="P936" s="1773">
        <f t="shared" si="29"/>
        <v>36000</v>
      </c>
      <c r="Q936" s="1774"/>
      <c r="R936" s="1774"/>
      <c r="S936" s="1774"/>
      <c r="T936" s="1774"/>
      <c r="U936" s="1774"/>
      <c r="V936" s="1774"/>
      <c r="W936" s="1774"/>
      <c r="X936" s="1774"/>
      <c r="Y936" s="1774"/>
      <c r="Z936" s="1774"/>
      <c r="AA936" s="1774"/>
      <c r="AB936" s="1774"/>
      <c r="AC936" s="1774"/>
      <c r="AD936" s="1856"/>
      <c r="AE936" s="1857"/>
      <c r="AF936" s="1858"/>
      <c r="AG936" s="1858"/>
      <c r="AH936" s="1858"/>
      <c r="AI936" s="1859"/>
      <c r="AJ936" s="1859"/>
      <c r="AK936" s="1859"/>
      <c r="AL936" s="1859"/>
      <c r="AM936" s="1858"/>
      <c r="AN936" s="1858"/>
      <c r="AO936" s="1858"/>
      <c r="AP936" s="1858"/>
      <c r="AQ936" s="1859"/>
      <c r="AR936" s="1859"/>
      <c r="AS936" s="1859"/>
      <c r="AT936" s="1859"/>
    </row>
    <row r="937" spans="1:46" s="1775" customFormat="1" ht="12" customHeight="1" x14ac:dyDescent="0.2">
      <c r="A937" s="1770" t="s">
        <v>459</v>
      </c>
      <c r="B937" s="1770" t="s">
        <v>1708</v>
      </c>
      <c r="C937" s="541" t="s">
        <v>1709</v>
      </c>
      <c r="D937" s="1770" t="s">
        <v>1836</v>
      </c>
      <c r="E937" s="1952">
        <v>2000</v>
      </c>
      <c r="F937" s="1771" t="s">
        <v>3917</v>
      </c>
      <c r="G937" s="1770" t="s">
        <v>3918</v>
      </c>
      <c r="H937" s="1770"/>
      <c r="I937" s="1770"/>
      <c r="J937" s="1771"/>
      <c r="K937" s="1771">
        <v>4</v>
      </c>
      <c r="L937" s="1772">
        <v>9</v>
      </c>
      <c r="M937" s="1773">
        <f t="shared" si="28"/>
        <v>18000</v>
      </c>
      <c r="N937" s="1771">
        <v>0</v>
      </c>
      <c r="O937" s="1772">
        <v>0</v>
      </c>
      <c r="P937" s="1773">
        <f t="shared" si="29"/>
        <v>0</v>
      </c>
      <c r="Q937" s="1774"/>
      <c r="R937" s="1774"/>
      <c r="S937" s="1774"/>
      <c r="T937" s="1774"/>
      <c r="U937" s="1774"/>
      <c r="V937" s="1774"/>
      <c r="W937" s="1774"/>
      <c r="X937" s="1774"/>
      <c r="Y937" s="1774"/>
      <c r="Z937" s="1774"/>
      <c r="AA937" s="1774"/>
      <c r="AB937" s="1774"/>
      <c r="AC937" s="1774"/>
      <c r="AD937" s="1856"/>
      <c r="AE937" s="1857"/>
      <c r="AF937" s="1858"/>
      <c r="AG937" s="1858"/>
      <c r="AH937" s="1858"/>
      <c r="AI937" s="1859"/>
      <c r="AJ937" s="1859"/>
      <c r="AK937" s="1859"/>
      <c r="AL937" s="1859"/>
      <c r="AM937" s="1858"/>
      <c r="AN937" s="1858"/>
      <c r="AO937" s="1858"/>
      <c r="AP937" s="1858"/>
      <c r="AQ937" s="1859"/>
      <c r="AR937" s="1859"/>
      <c r="AS937" s="1859"/>
      <c r="AT937" s="1859"/>
    </row>
    <row r="938" spans="1:46" s="1775" customFormat="1" ht="12" customHeight="1" x14ac:dyDescent="0.2">
      <c r="A938" s="1770" t="s">
        <v>459</v>
      </c>
      <c r="B938" s="1770" t="s">
        <v>1708</v>
      </c>
      <c r="C938" s="541" t="s">
        <v>1709</v>
      </c>
      <c r="D938" s="1770" t="s">
        <v>2174</v>
      </c>
      <c r="E938" s="1952">
        <v>12000</v>
      </c>
      <c r="F938" s="1771" t="s">
        <v>3919</v>
      </c>
      <c r="G938" s="1770" t="s">
        <v>3920</v>
      </c>
      <c r="H938" s="1770" t="s">
        <v>1713</v>
      </c>
      <c r="I938" s="1770" t="s">
        <v>1714</v>
      </c>
      <c r="J938" s="1771" t="s">
        <v>1715</v>
      </c>
      <c r="K938" s="1771">
        <v>0</v>
      </c>
      <c r="L938" s="1772">
        <v>12</v>
      </c>
      <c r="M938" s="1773">
        <f t="shared" si="28"/>
        <v>144000</v>
      </c>
      <c r="N938" s="1771">
        <v>0</v>
      </c>
      <c r="O938" s="1772">
        <v>6</v>
      </c>
      <c r="P938" s="1773">
        <f t="shared" si="29"/>
        <v>72000</v>
      </c>
      <c r="Q938" s="1774"/>
      <c r="R938" s="1774"/>
      <c r="S938" s="1774"/>
      <c r="T938" s="1774"/>
      <c r="U938" s="1774"/>
      <c r="V938" s="1774"/>
      <c r="W938" s="1774"/>
      <c r="X938" s="1774"/>
      <c r="Y938" s="1774"/>
      <c r="Z938" s="1774"/>
      <c r="AA938" s="1774"/>
      <c r="AB938" s="1774"/>
      <c r="AC938" s="1774"/>
      <c r="AD938" s="1856"/>
      <c r="AE938" s="1857"/>
      <c r="AF938" s="1858"/>
      <c r="AG938" s="1858"/>
      <c r="AH938" s="1858"/>
      <c r="AI938" s="1859"/>
      <c r="AJ938" s="1859"/>
      <c r="AK938" s="1859"/>
      <c r="AL938" s="1859"/>
      <c r="AM938" s="1858"/>
      <c r="AN938" s="1858"/>
      <c r="AO938" s="1858"/>
      <c r="AP938" s="1858"/>
      <c r="AQ938" s="1859"/>
      <c r="AR938" s="1859"/>
      <c r="AS938" s="1859"/>
      <c r="AT938" s="1859"/>
    </row>
    <row r="939" spans="1:46" s="1775" customFormat="1" ht="12" customHeight="1" x14ac:dyDescent="0.2">
      <c r="A939" s="1770" t="s">
        <v>459</v>
      </c>
      <c r="B939" s="1770" t="s">
        <v>1708</v>
      </c>
      <c r="C939" s="541" t="s">
        <v>1709</v>
      </c>
      <c r="D939" s="1770" t="s">
        <v>1757</v>
      </c>
      <c r="E939" s="1952">
        <v>9000</v>
      </c>
      <c r="F939" s="1771" t="s">
        <v>3921</v>
      </c>
      <c r="G939" s="1770" t="s">
        <v>3922</v>
      </c>
      <c r="H939" s="1770"/>
      <c r="I939" s="1770"/>
      <c r="J939" s="1771"/>
      <c r="K939" s="1771">
        <v>3</v>
      </c>
      <c r="L939" s="1772">
        <v>8</v>
      </c>
      <c r="M939" s="1773">
        <f t="shared" si="28"/>
        <v>72000</v>
      </c>
      <c r="N939" s="1771">
        <v>2</v>
      </c>
      <c r="O939" s="1772">
        <v>6</v>
      </c>
      <c r="P939" s="1773">
        <f t="shared" si="29"/>
        <v>54000</v>
      </c>
      <c r="Q939" s="1774"/>
      <c r="R939" s="1774"/>
      <c r="S939" s="1774"/>
      <c r="T939" s="1774"/>
      <c r="U939" s="1774"/>
      <c r="V939" s="1774"/>
      <c r="W939" s="1774"/>
      <c r="X939" s="1774"/>
      <c r="Y939" s="1774"/>
      <c r="Z939" s="1774"/>
      <c r="AA939" s="1774"/>
      <c r="AB939" s="1774"/>
      <c r="AC939" s="1774"/>
      <c r="AD939" s="1856"/>
      <c r="AE939" s="1857"/>
      <c r="AF939" s="1858"/>
      <c r="AG939" s="1858"/>
      <c r="AH939" s="1858"/>
      <c r="AI939" s="1859"/>
      <c r="AJ939" s="1859"/>
      <c r="AK939" s="1859"/>
      <c r="AL939" s="1859"/>
      <c r="AM939" s="1858"/>
      <c r="AN939" s="1858"/>
      <c r="AO939" s="1858"/>
      <c r="AP939" s="1858"/>
      <c r="AQ939" s="1859"/>
      <c r="AR939" s="1859"/>
      <c r="AS939" s="1859"/>
      <c r="AT939" s="1859"/>
    </row>
    <row r="940" spans="1:46" s="1775" customFormat="1" ht="12" customHeight="1" x14ac:dyDescent="0.2">
      <c r="A940" s="1770" t="s">
        <v>459</v>
      </c>
      <c r="B940" s="1770" t="s">
        <v>1708</v>
      </c>
      <c r="C940" s="541" t="s">
        <v>1709</v>
      </c>
      <c r="D940" s="1770" t="s">
        <v>2860</v>
      </c>
      <c r="E940" s="1952">
        <v>7000</v>
      </c>
      <c r="F940" s="1771" t="s">
        <v>3923</v>
      </c>
      <c r="G940" s="1770" t="s">
        <v>3924</v>
      </c>
      <c r="H940" s="1770"/>
      <c r="I940" s="1770"/>
      <c r="J940" s="1771"/>
      <c r="K940" s="1771">
        <v>4</v>
      </c>
      <c r="L940" s="1772">
        <v>12</v>
      </c>
      <c r="M940" s="1773">
        <f t="shared" si="28"/>
        <v>84000</v>
      </c>
      <c r="N940" s="1771">
        <v>2</v>
      </c>
      <c r="O940" s="1772">
        <v>6</v>
      </c>
      <c r="P940" s="1773">
        <f t="shared" si="29"/>
        <v>42000</v>
      </c>
      <c r="Q940" s="1774"/>
      <c r="R940" s="1774"/>
      <c r="S940" s="1774"/>
      <c r="T940" s="1774"/>
      <c r="U940" s="1774"/>
      <c r="V940" s="1774"/>
      <c r="W940" s="1774"/>
      <c r="X940" s="1774"/>
      <c r="Y940" s="1774"/>
      <c r="Z940" s="1774"/>
      <c r="AA940" s="1774"/>
      <c r="AB940" s="1774"/>
      <c r="AC940" s="1774"/>
      <c r="AD940" s="1856"/>
      <c r="AE940" s="1857"/>
      <c r="AF940" s="1858"/>
      <c r="AG940" s="1858"/>
      <c r="AH940" s="1858"/>
      <c r="AI940" s="1859"/>
      <c r="AJ940" s="1859"/>
      <c r="AK940" s="1859"/>
      <c r="AL940" s="1859"/>
      <c r="AM940" s="1858"/>
      <c r="AN940" s="1858"/>
      <c r="AO940" s="1858"/>
      <c r="AP940" s="1858"/>
      <c r="AQ940" s="1859"/>
      <c r="AR940" s="1859"/>
      <c r="AS940" s="1859"/>
      <c r="AT940" s="1859"/>
    </row>
    <row r="941" spans="1:46" s="1775" customFormat="1" ht="12" customHeight="1" x14ac:dyDescent="0.2">
      <c r="A941" s="1770" t="s">
        <v>459</v>
      </c>
      <c r="B941" s="1770" t="s">
        <v>1708</v>
      </c>
      <c r="C941" s="541" t="s">
        <v>1709</v>
      </c>
      <c r="D941" s="1770" t="s">
        <v>1783</v>
      </c>
      <c r="E941" s="1952">
        <v>6000</v>
      </c>
      <c r="F941" s="1771" t="s">
        <v>3925</v>
      </c>
      <c r="G941" s="1770" t="s">
        <v>3926</v>
      </c>
      <c r="H941" s="1770" t="s">
        <v>1713</v>
      </c>
      <c r="I941" s="1770" t="s">
        <v>1714</v>
      </c>
      <c r="J941" s="1771" t="s">
        <v>1715</v>
      </c>
      <c r="K941" s="1771">
        <v>2</v>
      </c>
      <c r="L941" s="1772">
        <v>9</v>
      </c>
      <c r="M941" s="1773">
        <f t="shared" si="28"/>
        <v>54000</v>
      </c>
      <c r="N941" s="1771">
        <v>2</v>
      </c>
      <c r="O941" s="1772">
        <v>6</v>
      </c>
      <c r="P941" s="1773">
        <f t="shared" si="29"/>
        <v>36000</v>
      </c>
      <c r="Q941" s="1774"/>
      <c r="R941" s="1774"/>
      <c r="S941" s="1774"/>
      <c r="T941" s="1774"/>
      <c r="U941" s="1774"/>
      <c r="V941" s="1774"/>
      <c r="W941" s="1774"/>
      <c r="X941" s="1774"/>
      <c r="Y941" s="1774"/>
      <c r="Z941" s="1774"/>
      <c r="AA941" s="1774"/>
      <c r="AB941" s="1774"/>
      <c r="AC941" s="1774"/>
      <c r="AD941" s="1856"/>
      <c r="AE941" s="1857"/>
      <c r="AF941" s="1858"/>
      <c r="AG941" s="1858"/>
      <c r="AH941" s="1858"/>
      <c r="AI941" s="1859"/>
      <c r="AJ941" s="1859"/>
      <c r="AK941" s="1859"/>
      <c r="AL941" s="1859"/>
      <c r="AM941" s="1858"/>
      <c r="AN941" s="1858"/>
      <c r="AO941" s="1858"/>
      <c r="AP941" s="1858"/>
      <c r="AQ941" s="1859"/>
      <c r="AR941" s="1859"/>
      <c r="AS941" s="1859"/>
      <c r="AT941" s="1859"/>
    </row>
    <row r="942" spans="1:46" s="1775" customFormat="1" ht="12" customHeight="1" x14ac:dyDescent="0.2">
      <c r="A942" s="1770" t="s">
        <v>459</v>
      </c>
      <c r="B942" s="1770" t="s">
        <v>1708</v>
      </c>
      <c r="C942" s="541" t="s">
        <v>1709</v>
      </c>
      <c r="D942" s="1770" t="s">
        <v>1999</v>
      </c>
      <c r="E942" s="1952">
        <v>4500</v>
      </c>
      <c r="F942" s="1771" t="s">
        <v>3925</v>
      </c>
      <c r="G942" s="1770" t="s">
        <v>3926</v>
      </c>
      <c r="H942" s="1770" t="s">
        <v>1713</v>
      </c>
      <c r="I942" s="1770" t="s">
        <v>1714</v>
      </c>
      <c r="J942" s="1771" t="s">
        <v>1715</v>
      </c>
      <c r="K942" s="1771">
        <v>2</v>
      </c>
      <c r="L942" s="1772">
        <v>3</v>
      </c>
      <c r="M942" s="1773">
        <f t="shared" si="28"/>
        <v>13500</v>
      </c>
      <c r="N942" s="1771">
        <v>0</v>
      </c>
      <c r="O942" s="1772">
        <v>0</v>
      </c>
      <c r="P942" s="1773">
        <f t="shared" si="29"/>
        <v>0</v>
      </c>
      <c r="Q942" s="1774"/>
      <c r="R942" s="1774"/>
      <c r="S942" s="1774"/>
      <c r="T942" s="1774"/>
      <c r="U942" s="1774"/>
      <c r="V942" s="1774"/>
      <c r="W942" s="1774"/>
      <c r="X942" s="1774"/>
      <c r="Y942" s="1774"/>
      <c r="Z942" s="1774"/>
      <c r="AA942" s="1774"/>
      <c r="AB942" s="1774"/>
      <c r="AC942" s="1774"/>
      <c r="AD942" s="1856"/>
      <c r="AE942" s="1857"/>
      <c r="AF942" s="1858"/>
      <c r="AG942" s="1858"/>
      <c r="AH942" s="1858"/>
      <c r="AI942" s="1859"/>
      <c r="AJ942" s="1859"/>
      <c r="AK942" s="1859"/>
      <c r="AL942" s="1859"/>
      <c r="AM942" s="1858"/>
      <c r="AN942" s="1858"/>
      <c r="AO942" s="1858"/>
      <c r="AP942" s="1858"/>
      <c r="AQ942" s="1859"/>
      <c r="AR942" s="1859"/>
      <c r="AS942" s="1859"/>
      <c r="AT942" s="1859"/>
    </row>
    <row r="943" spans="1:46" s="1775" customFormat="1" ht="12" customHeight="1" x14ac:dyDescent="0.2">
      <c r="A943" s="1770" t="s">
        <v>459</v>
      </c>
      <c r="B943" s="1770" t="s">
        <v>1708</v>
      </c>
      <c r="C943" s="541" t="s">
        <v>1709</v>
      </c>
      <c r="D943" s="1770" t="s">
        <v>2072</v>
      </c>
      <c r="E943" s="1952">
        <v>7027</v>
      </c>
      <c r="F943" s="1771" t="s">
        <v>3927</v>
      </c>
      <c r="G943" s="1770" t="s">
        <v>3928</v>
      </c>
      <c r="H943" s="1770"/>
      <c r="I943" s="1770"/>
      <c r="J943" s="1771"/>
      <c r="K943" s="1771">
        <v>0</v>
      </c>
      <c r="L943" s="1772">
        <v>2</v>
      </c>
      <c r="M943" s="1773">
        <f t="shared" si="28"/>
        <v>14054</v>
      </c>
      <c r="N943" s="1771">
        <v>0</v>
      </c>
      <c r="O943" s="1772">
        <v>0</v>
      </c>
      <c r="P943" s="1773">
        <f t="shared" si="29"/>
        <v>0</v>
      </c>
      <c r="Q943" s="1774"/>
      <c r="R943" s="1774"/>
      <c r="S943" s="1774"/>
      <c r="T943" s="1774"/>
      <c r="U943" s="1774"/>
      <c r="V943" s="1774"/>
      <c r="W943" s="1774"/>
      <c r="X943" s="1774"/>
      <c r="Y943" s="1774"/>
      <c r="Z943" s="1774"/>
      <c r="AA943" s="1774"/>
      <c r="AB943" s="1774"/>
      <c r="AC943" s="1774"/>
      <c r="AD943" s="1856"/>
      <c r="AE943" s="1857"/>
      <c r="AF943" s="1858"/>
      <c r="AG943" s="1858"/>
      <c r="AH943" s="1858"/>
      <c r="AI943" s="1859"/>
      <c r="AJ943" s="1859"/>
      <c r="AK943" s="1859"/>
      <c r="AL943" s="1859"/>
      <c r="AM943" s="1858"/>
      <c r="AN943" s="1858"/>
      <c r="AO943" s="1858"/>
      <c r="AP943" s="1858"/>
      <c r="AQ943" s="1859"/>
      <c r="AR943" s="1859"/>
      <c r="AS943" s="1859"/>
      <c r="AT943" s="1859"/>
    </row>
    <row r="944" spans="1:46" s="1775" customFormat="1" ht="12" customHeight="1" x14ac:dyDescent="0.2">
      <c r="A944" s="1770" t="s">
        <v>459</v>
      </c>
      <c r="B944" s="1770" t="s">
        <v>1708</v>
      </c>
      <c r="C944" s="541" t="s">
        <v>1709</v>
      </c>
      <c r="D944" s="1770" t="s">
        <v>1716</v>
      </c>
      <c r="E944" s="1952">
        <v>2500</v>
      </c>
      <c r="F944" s="1771" t="s">
        <v>3929</v>
      </c>
      <c r="G944" s="1770" t="s">
        <v>3930</v>
      </c>
      <c r="H944" s="1770" t="s">
        <v>1713</v>
      </c>
      <c r="I944" s="1770" t="s">
        <v>1723</v>
      </c>
      <c r="J944" s="1771" t="s">
        <v>1829</v>
      </c>
      <c r="K944" s="1771">
        <v>3</v>
      </c>
      <c r="L944" s="1772">
        <v>11</v>
      </c>
      <c r="M944" s="1773">
        <f t="shared" si="28"/>
        <v>27500</v>
      </c>
      <c r="N944" s="1771">
        <v>2</v>
      </c>
      <c r="O944" s="1772">
        <v>6</v>
      </c>
      <c r="P944" s="1773">
        <f t="shared" si="29"/>
        <v>15000</v>
      </c>
      <c r="Q944" s="1774"/>
      <c r="R944" s="1774"/>
      <c r="S944" s="1774"/>
      <c r="T944" s="1774"/>
      <c r="U944" s="1774"/>
      <c r="V944" s="1774"/>
      <c r="W944" s="1774"/>
      <c r="X944" s="1774"/>
      <c r="Y944" s="1774"/>
      <c r="Z944" s="1774"/>
      <c r="AA944" s="1774"/>
      <c r="AB944" s="1774"/>
      <c r="AC944" s="1774"/>
      <c r="AD944" s="1856"/>
      <c r="AE944" s="1857"/>
      <c r="AF944" s="1858"/>
      <c r="AG944" s="1858"/>
      <c r="AH944" s="1858"/>
      <c r="AI944" s="1859"/>
      <c r="AJ944" s="1859"/>
      <c r="AK944" s="1859"/>
      <c r="AL944" s="1859"/>
      <c r="AM944" s="1858"/>
      <c r="AN944" s="1858"/>
      <c r="AO944" s="1858"/>
      <c r="AP944" s="1858"/>
      <c r="AQ944" s="1859"/>
      <c r="AR944" s="1859"/>
      <c r="AS944" s="1859"/>
      <c r="AT944" s="1859"/>
    </row>
    <row r="945" spans="1:46" s="1775" customFormat="1" ht="12" customHeight="1" x14ac:dyDescent="0.2">
      <c r="A945" s="1770" t="s">
        <v>459</v>
      </c>
      <c r="B945" s="1770" t="s">
        <v>1708</v>
      </c>
      <c r="C945" s="541" t="s">
        <v>1709</v>
      </c>
      <c r="D945" s="1770" t="s">
        <v>2970</v>
      </c>
      <c r="E945" s="1952">
        <v>2000</v>
      </c>
      <c r="F945" s="1771" t="s">
        <v>3931</v>
      </c>
      <c r="G945" s="1770" t="s">
        <v>3932</v>
      </c>
      <c r="H945" s="1770"/>
      <c r="I945" s="1770"/>
      <c r="J945" s="1771"/>
      <c r="K945" s="1771">
        <v>1</v>
      </c>
      <c r="L945" s="1772">
        <v>1</v>
      </c>
      <c r="M945" s="1773">
        <f t="shared" si="28"/>
        <v>2000</v>
      </c>
      <c r="N945" s="1771">
        <v>2</v>
      </c>
      <c r="O945" s="1772">
        <v>6</v>
      </c>
      <c r="P945" s="1773">
        <f t="shared" si="29"/>
        <v>12000</v>
      </c>
      <c r="Q945" s="1774"/>
      <c r="R945" s="1774"/>
      <c r="S945" s="1774"/>
      <c r="T945" s="1774"/>
      <c r="U945" s="1774"/>
      <c r="V945" s="1774"/>
      <c r="W945" s="1774"/>
      <c r="X945" s="1774"/>
      <c r="Y945" s="1774"/>
      <c r="Z945" s="1774"/>
      <c r="AA945" s="1774"/>
      <c r="AB945" s="1774"/>
      <c r="AC945" s="1774"/>
      <c r="AD945" s="1856"/>
      <c r="AE945" s="1857"/>
      <c r="AF945" s="1858"/>
      <c r="AG945" s="1858"/>
      <c r="AH945" s="1858"/>
      <c r="AI945" s="1859"/>
      <c r="AJ945" s="1859"/>
      <c r="AK945" s="1859"/>
      <c r="AL945" s="1859"/>
      <c r="AM945" s="1858"/>
      <c r="AN945" s="1858"/>
      <c r="AO945" s="1858"/>
      <c r="AP945" s="1858"/>
      <c r="AQ945" s="1859"/>
      <c r="AR945" s="1859"/>
      <c r="AS945" s="1859"/>
      <c r="AT945" s="1859"/>
    </row>
    <row r="946" spans="1:46" s="1775" customFormat="1" ht="12" customHeight="1" x14ac:dyDescent="0.2">
      <c r="A946" s="1770" t="s">
        <v>459</v>
      </c>
      <c r="B946" s="1770" t="s">
        <v>1708</v>
      </c>
      <c r="C946" s="541" t="s">
        <v>1709</v>
      </c>
      <c r="D946" s="1770" t="s">
        <v>1736</v>
      </c>
      <c r="E946" s="1952">
        <v>2500</v>
      </c>
      <c r="F946" s="1771" t="s">
        <v>3933</v>
      </c>
      <c r="G946" s="1770" t="s">
        <v>3934</v>
      </c>
      <c r="H946" s="1770"/>
      <c r="I946" s="1770"/>
      <c r="J946" s="1771"/>
      <c r="K946" s="1771">
        <v>3</v>
      </c>
      <c r="L946" s="1772">
        <v>4</v>
      </c>
      <c r="M946" s="1773">
        <f t="shared" si="28"/>
        <v>10000</v>
      </c>
      <c r="N946" s="1771">
        <v>0</v>
      </c>
      <c r="O946" s="1772">
        <v>0</v>
      </c>
      <c r="P946" s="1773">
        <f t="shared" si="29"/>
        <v>0</v>
      </c>
      <c r="Q946" s="1774"/>
      <c r="R946" s="1774"/>
      <c r="S946" s="1774"/>
      <c r="T946" s="1774"/>
      <c r="U946" s="1774"/>
      <c r="V946" s="1774"/>
      <c r="W946" s="1774"/>
      <c r="X946" s="1774"/>
      <c r="Y946" s="1774"/>
      <c r="Z946" s="1774"/>
      <c r="AA946" s="1774"/>
      <c r="AB946" s="1774"/>
      <c r="AC946" s="1774"/>
      <c r="AD946" s="1856"/>
      <c r="AE946" s="1857"/>
      <c r="AF946" s="1858"/>
      <c r="AG946" s="1858"/>
      <c r="AH946" s="1858"/>
      <c r="AI946" s="1859"/>
      <c r="AJ946" s="1859"/>
      <c r="AK946" s="1859"/>
      <c r="AL946" s="1859"/>
      <c r="AM946" s="1858"/>
      <c r="AN946" s="1858"/>
      <c r="AO946" s="1858"/>
      <c r="AP946" s="1858"/>
      <c r="AQ946" s="1859"/>
      <c r="AR946" s="1859"/>
      <c r="AS946" s="1859"/>
      <c r="AT946" s="1859"/>
    </row>
    <row r="947" spans="1:46" s="1775" customFormat="1" ht="12" customHeight="1" x14ac:dyDescent="0.2">
      <c r="A947" s="1770" t="s">
        <v>459</v>
      </c>
      <c r="B947" s="1770" t="s">
        <v>1708</v>
      </c>
      <c r="C947" s="541" t="s">
        <v>1709</v>
      </c>
      <c r="D947" s="1770" t="s">
        <v>3935</v>
      </c>
      <c r="E947" s="1952">
        <v>2000</v>
      </c>
      <c r="F947" s="1771" t="s">
        <v>3936</v>
      </c>
      <c r="G947" s="1770" t="s">
        <v>3937</v>
      </c>
      <c r="H947" s="1770" t="s">
        <v>3938</v>
      </c>
      <c r="I947" s="1770" t="s">
        <v>1740</v>
      </c>
      <c r="J947" s="1771" t="s">
        <v>1715</v>
      </c>
      <c r="K947" s="1771">
        <v>4</v>
      </c>
      <c r="L947" s="1772">
        <v>12</v>
      </c>
      <c r="M947" s="1773">
        <f t="shared" si="28"/>
        <v>24000</v>
      </c>
      <c r="N947" s="1771">
        <v>4</v>
      </c>
      <c r="O947" s="1772">
        <v>6</v>
      </c>
      <c r="P947" s="1773">
        <f t="shared" si="29"/>
        <v>12000</v>
      </c>
      <c r="Q947" s="1774"/>
      <c r="R947" s="1774"/>
      <c r="S947" s="1774"/>
      <c r="T947" s="1774"/>
      <c r="U947" s="1774"/>
      <c r="V947" s="1774"/>
      <c r="W947" s="1774"/>
      <c r="X947" s="1774"/>
      <c r="Y947" s="1774"/>
      <c r="Z947" s="1774"/>
      <c r="AA947" s="1774"/>
      <c r="AB947" s="1774"/>
      <c r="AC947" s="1774"/>
      <c r="AD947" s="1856"/>
      <c r="AE947" s="1857"/>
      <c r="AF947" s="1858"/>
      <c r="AG947" s="1858"/>
      <c r="AH947" s="1858"/>
      <c r="AI947" s="1859"/>
      <c r="AJ947" s="1859"/>
      <c r="AK947" s="1859"/>
      <c r="AL947" s="1859"/>
      <c r="AM947" s="1858"/>
      <c r="AN947" s="1858"/>
      <c r="AO947" s="1858"/>
      <c r="AP947" s="1858"/>
      <c r="AQ947" s="1859"/>
      <c r="AR947" s="1859"/>
      <c r="AS947" s="1859"/>
      <c r="AT947" s="1859"/>
    </row>
    <row r="948" spans="1:46" s="1775" customFormat="1" ht="12" customHeight="1" x14ac:dyDescent="0.2">
      <c r="A948" s="1770" t="s">
        <v>459</v>
      </c>
      <c r="B948" s="1770" t="s">
        <v>1708</v>
      </c>
      <c r="C948" s="541" t="s">
        <v>1709</v>
      </c>
      <c r="D948" s="1770" t="s">
        <v>3939</v>
      </c>
      <c r="E948" s="1952">
        <v>6500</v>
      </c>
      <c r="F948" s="1771" t="s">
        <v>3940</v>
      </c>
      <c r="G948" s="1770" t="s">
        <v>3941</v>
      </c>
      <c r="H948" s="1770"/>
      <c r="I948" s="1770"/>
      <c r="J948" s="1771"/>
      <c r="K948" s="1771">
        <v>6</v>
      </c>
      <c r="L948" s="1772">
        <v>12</v>
      </c>
      <c r="M948" s="1773">
        <f t="shared" si="28"/>
        <v>78000</v>
      </c>
      <c r="N948" s="1771">
        <v>2</v>
      </c>
      <c r="O948" s="1772">
        <v>6</v>
      </c>
      <c r="P948" s="1773">
        <f t="shared" si="29"/>
        <v>39000</v>
      </c>
      <c r="Q948" s="1774"/>
      <c r="R948" s="1774"/>
      <c r="S948" s="1774"/>
      <c r="T948" s="1774"/>
      <c r="U948" s="1774"/>
      <c r="V948" s="1774"/>
      <c r="W948" s="1774"/>
      <c r="X948" s="1774"/>
      <c r="Y948" s="1774"/>
      <c r="Z948" s="1774"/>
      <c r="AA948" s="1774"/>
      <c r="AB948" s="1774"/>
      <c r="AC948" s="1774"/>
      <c r="AD948" s="1856"/>
      <c r="AE948" s="1857"/>
      <c r="AF948" s="1858"/>
      <c r="AG948" s="1858"/>
      <c r="AH948" s="1858"/>
      <c r="AI948" s="1859"/>
      <c r="AJ948" s="1859"/>
      <c r="AK948" s="1859"/>
      <c r="AL948" s="1859"/>
      <c r="AM948" s="1858"/>
      <c r="AN948" s="1858"/>
      <c r="AO948" s="1858"/>
      <c r="AP948" s="1858"/>
      <c r="AQ948" s="1859"/>
      <c r="AR948" s="1859"/>
      <c r="AS948" s="1859"/>
      <c r="AT948" s="1859"/>
    </row>
    <row r="949" spans="1:46" s="1775" customFormat="1" ht="12" customHeight="1" x14ac:dyDescent="0.2">
      <c r="A949" s="1770" t="s">
        <v>459</v>
      </c>
      <c r="B949" s="1770" t="s">
        <v>1708</v>
      </c>
      <c r="C949" s="541" t="s">
        <v>1709</v>
      </c>
      <c r="D949" s="1770" t="s">
        <v>3942</v>
      </c>
      <c r="E949" s="1952">
        <v>6000</v>
      </c>
      <c r="F949" s="1771" t="s">
        <v>3943</v>
      </c>
      <c r="G949" s="1770" t="s">
        <v>3944</v>
      </c>
      <c r="H949" s="1770" t="s">
        <v>1773</v>
      </c>
      <c r="I949" s="1770" t="s">
        <v>1744</v>
      </c>
      <c r="J949" s="1771" t="s">
        <v>1715</v>
      </c>
      <c r="K949" s="1771">
        <v>3</v>
      </c>
      <c r="L949" s="1772">
        <v>6</v>
      </c>
      <c r="M949" s="1773">
        <f t="shared" si="28"/>
        <v>36000</v>
      </c>
      <c r="N949" s="1771">
        <v>5</v>
      </c>
      <c r="O949" s="1772">
        <v>6</v>
      </c>
      <c r="P949" s="1773">
        <f t="shared" si="29"/>
        <v>36000</v>
      </c>
      <c r="Q949" s="1774"/>
      <c r="R949" s="1774"/>
      <c r="S949" s="1774"/>
      <c r="T949" s="1774"/>
      <c r="U949" s="1774"/>
      <c r="V949" s="1774"/>
      <c r="W949" s="1774"/>
      <c r="X949" s="1774"/>
      <c r="Y949" s="1774"/>
      <c r="Z949" s="1774"/>
      <c r="AA949" s="1774"/>
      <c r="AB949" s="1774"/>
      <c r="AC949" s="1774"/>
      <c r="AD949" s="1856"/>
      <c r="AE949" s="1857"/>
      <c r="AF949" s="1858"/>
      <c r="AG949" s="1858"/>
      <c r="AH949" s="1858"/>
      <c r="AI949" s="1859"/>
      <c r="AJ949" s="1859"/>
      <c r="AK949" s="1859"/>
      <c r="AL949" s="1859"/>
      <c r="AM949" s="1858"/>
      <c r="AN949" s="1858"/>
      <c r="AO949" s="1858"/>
      <c r="AP949" s="1858"/>
      <c r="AQ949" s="1859"/>
      <c r="AR949" s="1859"/>
      <c r="AS949" s="1859"/>
      <c r="AT949" s="1859"/>
    </row>
    <row r="950" spans="1:46" s="1775" customFormat="1" ht="12" customHeight="1" x14ac:dyDescent="0.2">
      <c r="A950" s="1770" t="s">
        <v>459</v>
      </c>
      <c r="B950" s="1770" t="s">
        <v>1708</v>
      </c>
      <c r="C950" s="541" t="s">
        <v>1709</v>
      </c>
      <c r="D950" s="1770" t="s">
        <v>3945</v>
      </c>
      <c r="E950" s="1952">
        <v>3500</v>
      </c>
      <c r="F950" s="1771" t="s">
        <v>3943</v>
      </c>
      <c r="G950" s="1770" t="s">
        <v>3944</v>
      </c>
      <c r="H950" s="1770" t="s">
        <v>1773</v>
      </c>
      <c r="I950" s="1770" t="s">
        <v>1744</v>
      </c>
      <c r="J950" s="1771" t="s">
        <v>1715</v>
      </c>
      <c r="K950" s="1771">
        <v>4</v>
      </c>
      <c r="L950" s="1772">
        <v>7</v>
      </c>
      <c r="M950" s="1773">
        <f t="shared" si="28"/>
        <v>24500</v>
      </c>
      <c r="N950" s="1771">
        <v>0</v>
      </c>
      <c r="O950" s="1772">
        <v>0</v>
      </c>
      <c r="P950" s="1773">
        <f t="shared" si="29"/>
        <v>0</v>
      </c>
      <c r="Q950" s="1774"/>
      <c r="R950" s="1774"/>
      <c r="S950" s="1774"/>
      <c r="T950" s="1774"/>
      <c r="U950" s="1774"/>
      <c r="V950" s="1774"/>
      <c r="W950" s="1774"/>
      <c r="X950" s="1774"/>
      <c r="Y950" s="1774"/>
      <c r="Z950" s="1774"/>
      <c r="AA950" s="1774"/>
      <c r="AB950" s="1774"/>
      <c r="AC950" s="1774"/>
      <c r="AD950" s="1856"/>
      <c r="AE950" s="1857"/>
      <c r="AF950" s="1858"/>
      <c r="AG950" s="1858"/>
      <c r="AH950" s="1858"/>
      <c r="AI950" s="1859"/>
      <c r="AJ950" s="1859"/>
      <c r="AK950" s="1859"/>
      <c r="AL950" s="1859"/>
      <c r="AM950" s="1858"/>
      <c r="AN950" s="1858"/>
      <c r="AO950" s="1858"/>
      <c r="AP950" s="1858"/>
      <c r="AQ950" s="1859"/>
      <c r="AR950" s="1859"/>
      <c r="AS950" s="1859"/>
      <c r="AT950" s="1859"/>
    </row>
    <row r="951" spans="1:46" s="1775" customFormat="1" ht="12" customHeight="1" x14ac:dyDescent="0.2">
      <c r="A951" s="1770" t="s">
        <v>459</v>
      </c>
      <c r="B951" s="1770" t="s">
        <v>1708</v>
      </c>
      <c r="C951" s="541" t="s">
        <v>1709</v>
      </c>
      <c r="D951" s="1770" t="s">
        <v>3946</v>
      </c>
      <c r="E951" s="1952">
        <v>9000</v>
      </c>
      <c r="F951" s="1771" t="s">
        <v>3947</v>
      </c>
      <c r="G951" s="1770" t="s">
        <v>3948</v>
      </c>
      <c r="H951" s="1770" t="s">
        <v>1800</v>
      </c>
      <c r="I951" s="1770" t="s">
        <v>1740</v>
      </c>
      <c r="J951" s="1771" t="s">
        <v>1715</v>
      </c>
      <c r="K951" s="1771">
        <v>1</v>
      </c>
      <c r="L951" s="1772">
        <v>3</v>
      </c>
      <c r="M951" s="1773">
        <f t="shared" si="28"/>
        <v>27000</v>
      </c>
      <c r="N951" s="1771">
        <v>3</v>
      </c>
      <c r="O951" s="1772">
        <v>6</v>
      </c>
      <c r="P951" s="1773">
        <f t="shared" si="29"/>
        <v>54000</v>
      </c>
      <c r="Q951" s="1774"/>
      <c r="R951" s="1774"/>
      <c r="S951" s="1774"/>
      <c r="T951" s="1774"/>
      <c r="U951" s="1774"/>
      <c r="V951" s="1774"/>
      <c r="W951" s="1774"/>
      <c r="X951" s="1774"/>
      <c r="Y951" s="1774"/>
      <c r="Z951" s="1774"/>
      <c r="AA951" s="1774"/>
      <c r="AB951" s="1774"/>
      <c r="AC951" s="1774"/>
      <c r="AD951" s="1856"/>
      <c r="AE951" s="1857"/>
      <c r="AF951" s="1858"/>
      <c r="AG951" s="1858"/>
      <c r="AH951" s="1858"/>
      <c r="AI951" s="1859"/>
      <c r="AJ951" s="1859"/>
      <c r="AK951" s="1859"/>
      <c r="AL951" s="1859"/>
      <c r="AM951" s="1858"/>
      <c r="AN951" s="1858"/>
      <c r="AO951" s="1858"/>
      <c r="AP951" s="1858"/>
      <c r="AQ951" s="1859"/>
      <c r="AR951" s="1859"/>
      <c r="AS951" s="1859"/>
      <c r="AT951" s="1859"/>
    </row>
    <row r="952" spans="1:46" s="1775" customFormat="1" ht="12" customHeight="1" x14ac:dyDescent="0.2">
      <c r="A952" s="1770" t="s">
        <v>459</v>
      </c>
      <c r="B952" s="1770" t="s">
        <v>1708</v>
      </c>
      <c r="C952" s="541" t="s">
        <v>1709</v>
      </c>
      <c r="D952" s="1770" t="s">
        <v>3949</v>
      </c>
      <c r="E952" s="1952">
        <v>6000</v>
      </c>
      <c r="F952" s="1771" t="s">
        <v>3950</v>
      </c>
      <c r="G952" s="1770" t="s">
        <v>3951</v>
      </c>
      <c r="H952" s="1770" t="s">
        <v>2021</v>
      </c>
      <c r="I952" s="1770" t="s">
        <v>1723</v>
      </c>
      <c r="J952" s="1771" t="s">
        <v>1715</v>
      </c>
      <c r="K952" s="1771">
        <v>5</v>
      </c>
      <c r="L952" s="1772">
        <v>12</v>
      </c>
      <c r="M952" s="1773">
        <f t="shared" si="28"/>
        <v>72000</v>
      </c>
      <c r="N952" s="1771">
        <v>2</v>
      </c>
      <c r="O952" s="1772">
        <v>6</v>
      </c>
      <c r="P952" s="1773">
        <f t="shared" si="29"/>
        <v>36000</v>
      </c>
      <c r="Q952" s="1774"/>
      <c r="R952" s="1774"/>
      <c r="S952" s="1774"/>
      <c r="T952" s="1774"/>
      <c r="U952" s="1774"/>
      <c r="V952" s="1774"/>
      <c r="W952" s="1774"/>
      <c r="X952" s="1774"/>
      <c r="Y952" s="1774"/>
      <c r="Z952" s="1774"/>
      <c r="AA952" s="1774"/>
      <c r="AB952" s="1774"/>
      <c r="AC952" s="1774"/>
      <c r="AD952" s="1856"/>
      <c r="AE952" s="1857"/>
      <c r="AF952" s="1858"/>
      <c r="AG952" s="1858"/>
      <c r="AH952" s="1858"/>
      <c r="AI952" s="1859"/>
      <c r="AJ952" s="1859"/>
      <c r="AK952" s="1859"/>
      <c r="AL952" s="1859"/>
      <c r="AM952" s="1858"/>
      <c r="AN952" s="1858"/>
      <c r="AO952" s="1858"/>
      <c r="AP952" s="1858"/>
      <c r="AQ952" s="1859"/>
      <c r="AR952" s="1859"/>
      <c r="AS952" s="1859"/>
      <c r="AT952" s="1859"/>
    </row>
    <row r="953" spans="1:46" s="1775" customFormat="1" ht="12" customHeight="1" x14ac:dyDescent="0.2">
      <c r="A953" s="1770" t="s">
        <v>459</v>
      </c>
      <c r="B953" s="1770" t="s">
        <v>1708</v>
      </c>
      <c r="C953" s="541" t="s">
        <v>1709</v>
      </c>
      <c r="D953" s="1770" t="s">
        <v>1741</v>
      </c>
      <c r="E953" s="1952">
        <v>7000</v>
      </c>
      <c r="F953" s="1771" t="s">
        <v>3952</v>
      </c>
      <c r="G953" s="1770" t="s">
        <v>3953</v>
      </c>
      <c r="H953" s="1770" t="s">
        <v>1713</v>
      </c>
      <c r="I953" s="1770" t="s">
        <v>1723</v>
      </c>
      <c r="J953" s="1771" t="s">
        <v>1715</v>
      </c>
      <c r="K953" s="1771">
        <v>1</v>
      </c>
      <c r="L953" s="1772">
        <v>2</v>
      </c>
      <c r="M953" s="1773">
        <f t="shared" si="28"/>
        <v>14000</v>
      </c>
      <c r="N953" s="1771">
        <v>2</v>
      </c>
      <c r="O953" s="1772">
        <v>6</v>
      </c>
      <c r="P953" s="1773">
        <f t="shared" si="29"/>
        <v>42000</v>
      </c>
      <c r="Q953" s="1774"/>
      <c r="R953" s="1774"/>
      <c r="S953" s="1774"/>
      <c r="T953" s="1774"/>
      <c r="U953" s="1774"/>
      <c r="V953" s="1774"/>
      <c r="W953" s="1774"/>
      <c r="X953" s="1774"/>
      <c r="Y953" s="1774"/>
      <c r="Z953" s="1774"/>
      <c r="AA953" s="1774"/>
      <c r="AB953" s="1774"/>
      <c r="AC953" s="1774"/>
      <c r="AD953" s="1856"/>
      <c r="AE953" s="1857"/>
      <c r="AF953" s="1858"/>
      <c r="AG953" s="1858"/>
      <c r="AH953" s="1858"/>
      <c r="AI953" s="1859"/>
      <c r="AJ953" s="1859"/>
      <c r="AK953" s="1859"/>
      <c r="AL953" s="1859"/>
      <c r="AM953" s="1858"/>
      <c r="AN953" s="1858"/>
      <c r="AO953" s="1858"/>
      <c r="AP953" s="1858"/>
      <c r="AQ953" s="1859"/>
      <c r="AR953" s="1859"/>
      <c r="AS953" s="1859"/>
      <c r="AT953" s="1859"/>
    </row>
    <row r="954" spans="1:46" s="1775" customFormat="1" ht="12" customHeight="1" x14ac:dyDescent="0.2">
      <c r="A954" s="1770" t="s">
        <v>459</v>
      </c>
      <c r="B954" s="1770" t="s">
        <v>1708</v>
      </c>
      <c r="C954" s="541" t="s">
        <v>1709</v>
      </c>
      <c r="D954" s="1770" t="s">
        <v>1745</v>
      </c>
      <c r="E954" s="1952">
        <v>5000</v>
      </c>
      <c r="F954" s="1771" t="s">
        <v>3954</v>
      </c>
      <c r="G954" s="1770" t="s">
        <v>3955</v>
      </c>
      <c r="H954" s="1770" t="s">
        <v>1713</v>
      </c>
      <c r="I954" s="1770" t="s">
        <v>1723</v>
      </c>
      <c r="J954" s="1771" t="s">
        <v>1715</v>
      </c>
      <c r="K954" s="1771">
        <v>11</v>
      </c>
      <c r="L954" s="1772">
        <v>12</v>
      </c>
      <c r="M954" s="1773">
        <f t="shared" si="28"/>
        <v>60000</v>
      </c>
      <c r="N954" s="1771">
        <v>5</v>
      </c>
      <c r="O954" s="1772">
        <v>6</v>
      </c>
      <c r="P954" s="1773">
        <f t="shared" si="29"/>
        <v>30000</v>
      </c>
      <c r="Q954" s="1774"/>
      <c r="R954" s="1774"/>
      <c r="S954" s="1774"/>
      <c r="T954" s="1774"/>
      <c r="U954" s="1774"/>
      <c r="V954" s="1774"/>
      <c r="W954" s="1774"/>
      <c r="X954" s="1774"/>
      <c r="Y954" s="1774"/>
      <c r="Z954" s="1774"/>
      <c r="AA954" s="1774"/>
      <c r="AB954" s="1774"/>
      <c r="AC954" s="1774"/>
      <c r="AD954" s="1856"/>
      <c r="AE954" s="1857"/>
      <c r="AF954" s="1858"/>
      <c r="AG954" s="1858"/>
      <c r="AH954" s="1858"/>
      <c r="AI954" s="1859"/>
      <c r="AJ954" s="1859"/>
      <c r="AK954" s="1859"/>
      <c r="AL954" s="1859"/>
      <c r="AM954" s="1858"/>
      <c r="AN954" s="1858"/>
      <c r="AO954" s="1858"/>
      <c r="AP954" s="1858"/>
      <c r="AQ954" s="1859"/>
      <c r="AR954" s="1859"/>
      <c r="AS954" s="1859"/>
      <c r="AT954" s="1859"/>
    </row>
    <row r="955" spans="1:46" s="1775" customFormat="1" ht="12" customHeight="1" x14ac:dyDescent="0.2">
      <c r="A955" s="1770" t="s">
        <v>459</v>
      </c>
      <c r="B955" s="1770" t="s">
        <v>1708</v>
      </c>
      <c r="C955" s="541" t="s">
        <v>1709</v>
      </c>
      <c r="D955" s="1770" t="s">
        <v>3956</v>
      </c>
      <c r="E955" s="1952">
        <v>11000</v>
      </c>
      <c r="F955" s="1771" t="s">
        <v>3957</v>
      </c>
      <c r="G955" s="1770" t="s">
        <v>3958</v>
      </c>
      <c r="H955" s="1770" t="s">
        <v>2196</v>
      </c>
      <c r="I955" s="1770" t="s">
        <v>1714</v>
      </c>
      <c r="J955" s="1771" t="s">
        <v>1715</v>
      </c>
      <c r="K955" s="1771">
        <v>2</v>
      </c>
      <c r="L955" s="1772">
        <v>6</v>
      </c>
      <c r="M955" s="1773">
        <f t="shared" si="28"/>
        <v>66000</v>
      </c>
      <c r="N955" s="1771">
        <v>4</v>
      </c>
      <c r="O955" s="1772">
        <v>6</v>
      </c>
      <c r="P955" s="1773">
        <f t="shared" si="29"/>
        <v>66000</v>
      </c>
      <c r="Q955" s="1774"/>
      <c r="R955" s="1774"/>
      <c r="S955" s="1774"/>
      <c r="T955" s="1774"/>
      <c r="U955" s="1774"/>
      <c r="V955" s="1774"/>
      <c r="W955" s="1774"/>
      <c r="X955" s="1774"/>
      <c r="Y955" s="1774"/>
      <c r="Z955" s="1774"/>
      <c r="AA955" s="1774"/>
      <c r="AB955" s="1774"/>
      <c r="AC955" s="1774"/>
      <c r="AD955" s="1856"/>
      <c r="AE955" s="1857"/>
      <c r="AF955" s="1858"/>
      <c r="AG955" s="1858"/>
      <c r="AH955" s="1858"/>
      <c r="AI955" s="1859"/>
      <c r="AJ955" s="1859"/>
      <c r="AK955" s="1859"/>
      <c r="AL955" s="1859"/>
      <c r="AM955" s="1858"/>
      <c r="AN955" s="1858"/>
      <c r="AO955" s="1858"/>
      <c r="AP955" s="1858"/>
      <c r="AQ955" s="1859"/>
      <c r="AR955" s="1859"/>
      <c r="AS955" s="1859"/>
      <c r="AT955" s="1859"/>
    </row>
    <row r="956" spans="1:46" s="1775" customFormat="1" ht="12" customHeight="1" x14ac:dyDescent="0.2">
      <c r="A956" s="1770" t="s">
        <v>459</v>
      </c>
      <c r="B956" s="1770" t="s">
        <v>1708</v>
      </c>
      <c r="C956" s="541" t="s">
        <v>1709</v>
      </c>
      <c r="D956" s="1770" t="s">
        <v>3959</v>
      </c>
      <c r="E956" s="1952">
        <v>8000</v>
      </c>
      <c r="F956" s="1771" t="s">
        <v>3960</v>
      </c>
      <c r="G956" s="1770" t="s">
        <v>3961</v>
      </c>
      <c r="H956" s="1770"/>
      <c r="I956" s="1770"/>
      <c r="J956" s="1771"/>
      <c r="K956" s="1771">
        <v>2</v>
      </c>
      <c r="L956" s="1772">
        <v>7</v>
      </c>
      <c r="M956" s="1773">
        <f t="shared" si="28"/>
        <v>56000</v>
      </c>
      <c r="N956" s="1771">
        <v>0</v>
      </c>
      <c r="O956" s="1772">
        <v>0</v>
      </c>
      <c r="P956" s="1773">
        <f t="shared" si="29"/>
        <v>0</v>
      </c>
      <c r="Q956" s="1774"/>
      <c r="R956" s="1774"/>
      <c r="S956" s="1774"/>
      <c r="T956" s="1774"/>
      <c r="U956" s="1774"/>
      <c r="V956" s="1774"/>
      <c r="W956" s="1774"/>
      <c r="X956" s="1774"/>
      <c r="Y956" s="1774"/>
      <c r="Z956" s="1774"/>
      <c r="AA956" s="1774"/>
      <c r="AB956" s="1774"/>
      <c r="AC956" s="1774"/>
      <c r="AD956" s="1856"/>
      <c r="AE956" s="1857"/>
      <c r="AF956" s="1858"/>
      <c r="AG956" s="1858"/>
      <c r="AH956" s="1858"/>
      <c r="AI956" s="1859"/>
      <c r="AJ956" s="1859"/>
      <c r="AK956" s="1859"/>
      <c r="AL956" s="1859"/>
      <c r="AM956" s="1858"/>
      <c r="AN956" s="1858"/>
      <c r="AO956" s="1858"/>
      <c r="AP956" s="1858"/>
      <c r="AQ956" s="1859"/>
      <c r="AR956" s="1859"/>
      <c r="AS956" s="1859"/>
      <c r="AT956" s="1859"/>
    </row>
    <row r="957" spans="1:46" s="1775" customFormat="1" ht="12" customHeight="1" x14ac:dyDescent="0.2">
      <c r="A957" s="1770" t="s">
        <v>459</v>
      </c>
      <c r="B957" s="1770" t="s">
        <v>1708</v>
      </c>
      <c r="C957" s="541" t="s">
        <v>1709</v>
      </c>
      <c r="D957" s="1770" t="s">
        <v>1753</v>
      </c>
      <c r="E957" s="1952">
        <v>6000</v>
      </c>
      <c r="F957" s="1771" t="s">
        <v>3962</v>
      </c>
      <c r="G957" s="1770" t="s">
        <v>3963</v>
      </c>
      <c r="H957" s="1770" t="s">
        <v>1713</v>
      </c>
      <c r="I957" s="1770" t="s">
        <v>1714</v>
      </c>
      <c r="J957" s="1771" t="s">
        <v>1715</v>
      </c>
      <c r="K957" s="1771">
        <v>4</v>
      </c>
      <c r="L957" s="1772">
        <v>12</v>
      </c>
      <c r="M957" s="1773">
        <f t="shared" si="28"/>
        <v>72000</v>
      </c>
      <c r="N957" s="1771">
        <v>2</v>
      </c>
      <c r="O957" s="1772">
        <v>6</v>
      </c>
      <c r="P957" s="1773">
        <f t="shared" si="29"/>
        <v>36000</v>
      </c>
      <c r="Q957" s="1774"/>
      <c r="R957" s="1774"/>
      <c r="S957" s="1774"/>
      <c r="T957" s="1774"/>
      <c r="U957" s="1774"/>
      <c r="V957" s="1774"/>
      <c r="W957" s="1774"/>
      <c r="X957" s="1774"/>
      <c r="Y957" s="1774"/>
      <c r="Z957" s="1774"/>
      <c r="AA957" s="1774"/>
      <c r="AB957" s="1774"/>
      <c r="AC957" s="1774"/>
      <c r="AD957" s="1856"/>
      <c r="AE957" s="1857"/>
      <c r="AF957" s="1858"/>
      <c r="AG957" s="1858"/>
      <c r="AH957" s="1858"/>
      <c r="AI957" s="1859"/>
      <c r="AJ957" s="1859"/>
      <c r="AK957" s="1859"/>
      <c r="AL957" s="1859"/>
      <c r="AM957" s="1858"/>
      <c r="AN957" s="1858"/>
      <c r="AO957" s="1858"/>
      <c r="AP957" s="1858"/>
      <c r="AQ957" s="1859"/>
      <c r="AR957" s="1859"/>
      <c r="AS957" s="1859"/>
      <c r="AT957" s="1859"/>
    </row>
    <row r="958" spans="1:46" s="1775" customFormat="1" ht="12" customHeight="1" x14ac:dyDescent="0.2">
      <c r="A958" s="1770" t="s">
        <v>459</v>
      </c>
      <c r="B958" s="1770" t="s">
        <v>1708</v>
      </c>
      <c r="C958" s="541" t="s">
        <v>1709</v>
      </c>
      <c r="D958" s="1770" t="s">
        <v>2013</v>
      </c>
      <c r="E958" s="1952">
        <v>1230</v>
      </c>
      <c r="F958" s="1771" t="s">
        <v>3964</v>
      </c>
      <c r="G958" s="1770" t="s">
        <v>3965</v>
      </c>
      <c r="H958" s="1770"/>
      <c r="I958" s="1770"/>
      <c r="J958" s="1771"/>
      <c r="K958" s="1771">
        <v>2</v>
      </c>
      <c r="L958" s="1772">
        <v>4</v>
      </c>
      <c r="M958" s="1773">
        <f t="shared" si="28"/>
        <v>4920</v>
      </c>
      <c r="N958" s="1771">
        <v>0</v>
      </c>
      <c r="O958" s="1772">
        <v>0</v>
      </c>
      <c r="P958" s="1773">
        <f t="shared" si="29"/>
        <v>0</v>
      </c>
      <c r="Q958" s="1774"/>
      <c r="R958" s="1774"/>
      <c r="S958" s="1774"/>
      <c r="T958" s="1774"/>
      <c r="U958" s="1774"/>
      <c r="V958" s="1774"/>
      <c r="W958" s="1774"/>
      <c r="X958" s="1774"/>
      <c r="Y958" s="1774"/>
      <c r="Z958" s="1774"/>
      <c r="AA958" s="1774"/>
      <c r="AB958" s="1774"/>
      <c r="AC958" s="1774"/>
      <c r="AD958" s="1856"/>
      <c r="AE958" s="1857"/>
      <c r="AF958" s="1858"/>
      <c r="AG958" s="1858"/>
      <c r="AH958" s="1858"/>
      <c r="AI958" s="1859"/>
      <c r="AJ958" s="1859"/>
      <c r="AK958" s="1859"/>
      <c r="AL958" s="1859"/>
      <c r="AM958" s="1858"/>
      <c r="AN958" s="1858"/>
      <c r="AO958" s="1858"/>
      <c r="AP958" s="1858"/>
      <c r="AQ958" s="1859"/>
      <c r="AR958" s="1859"/>
      <c r="AS958" s="1859"/>
      <c r="AT958" s="1859"/>
    </row>
    <row r="959" spans="1:46" s="1775" customFormat="1" ht="12" customHeight="1" x14ac:dyDescent="0.2">
      <c r="A959" s="1770" t="s">
        <v>459</v>
      </c>
      <c r="B959" s="1770" t="s">
        <v>1708</v>
      </c>
      <c r="C959" s="541" t="s">
        <v>1709</v>
      </c>
      <c r="D959" s="1770" t="s">
        <v>1913</v>
      </c>
      <c r="E959" s="1952">
        <v>6000</v>
      </c>
      <c r="F959" s="1771" t="s">
        <v>3966</v>
      </c>
      <c r="G959" s="1770" t="s">
        <v>3967</v>
      </c>
      <c r="H959" s="1770" t="s">
        <v>1773</v>
      </c>
      <c r="I959" s="1770" t="s">
        <v>1714</v>
      </c>
      <c r="J959" s="1771" t="s">
        <v>1715</v>
      </c>
      <c r="K959" s="1771">
        <v>1</v>
      </c>
      <c r="L959" s="1772">
        <v>2</v>
      </c>
      <c r="M959" s="1773">
        <f t="shared" si="28"/>
        <v>12000</v>
      </c>
      <c r="N959" s="1771">
        <v>2</v>
      </c>
      <c r="O959" s="1772">
        <v>6</v>
      </c>
      <c r="P959" s="1773">
        <f t="shared" si="29"/>
        <v>36000</v>
      </c>
      <c r="Q959" s="1774"/>
      <c r="R959" s="1774"/>
      <c r="S959" s="1774"/>
      <c r="T959" s="1774"/>
      <c r="U959" s="1774"/>
      <c r="V959" s="1774"/>
      <c r="W959" s="1774"/>
      <c r="X959" s="1774"/>
      <c r="Y959" s="1774"/>
      <c r="Z959" s="1774"/>
      <c r="AA959" s="1774"/>
      <c r="AB959" s="1774"/>
      <c r="AC959" s="1774"/>
      <c r="AD959" s="1856"/>
      <c r="AE959" s="1857"/>
      <c r="AF959" s="1858"/>
      <c r="AG959" s="1858"/>
      <c r="AH959" s="1858"/>
      <c r="AI959" s="1859"/>
      <c r="AJ959" s="1859"/>
      <c r="AK959" s="1859"/>
      <c r="AL959" s="1859"/>
      <c r="AM959" s="1858"/>
      <c r="AN959" s="1858"/>
      <c r="AO959" s="1858"/>
      <c r="AP959" s="1858"/>
      <c r="AQ959" s="1859"/>
      <c r="AR959" s="1859"/>
      <c r="AS959" s="1859"/>
      <c r="AT959" s="1859"/>
    </row>
    <row r="960" spans="1:46" s="1775" customFormat="1" ht="12" customHeight="1" x14ac:dyDescent="0.2">
      <c r="A960" s="1770" t="s">
        <v>459</v>
      </c>
      <c r="B960" s="1770" t="s">
        <v>1708</v>
      </c>
      <c r="C960" s="541" t="s">
        <v>1709</v>
      </c>
      <c r="D960" s="1770" t="s">
        <v>3968</v>
      </c>
      <c r="E960" s="1952">
        <v>11000</v>
      </c>
      <c r="F960" s="1771" t="s">
        <v>3969</v>
      </c>
      <c r="G960" s="1770" t="s">
        <v>3970</v>
      </c>
      <c r="H960" s="1770" t="s">
        <v>2045</v>
      </c>
      <c r="I960" s="1770" t="s">
        <v>1723</v>
      </c>
      <c r="J960" s="1771" t="s">
        <v>1813</v>
      </c>
      <c r="K960" s="1771">
        <v>4</v>
      </c>
      <c r="L960" s="1772">
        <v>12</v>
      </c>
      <c r="M960" s="1773">
        <f t="shared" si="28"/>
        <v>132000</v>
      </c>
      <c r="N960" s="1771">
        <v>2</v>
      </c>
      <c r="O960" s="1772">
        <v>6</v>
      </c>
      <c r="P960" s="1773">
        <f t="shared" si="29"/>
        <v>66000</v>
      </c>
      <c r="Q960" s="1774"/>
      <c r="R960" s="1774"/>
      <c r="S960" s="1774"/>
      <c r="T960" s="1774"/>
      <c r="U960" s="1774"/>
      <c r="V960" s="1774"/>
      <c r="W960" s="1774"/>
      <c r="X960" s="1774"/>
      <c r="Y960" s="1774"/>
      <c r="Z960" s="1774"/>
      <c r="AA960" s="1774"/>
      <c r="AB960" s="1774"/>
      <c r="AC960" s="1774"/>
      <c r="AD960" s="1856"/>
      <c r="AE960" s="1857"/>
      <c r="AF960" s="1858"/>
      <c r="AG960" s="1858"/>
      <c r="AH960" s="1858"/>
      <c r="AI960" s="1859"/>
      <c r="AJ960" s="1859"/>
      <c r="AK960" s="1859"/>
      <c r="AL960" s="1859"/>
      <c r="AM960" s="1858"/>
      <c r="AN960" s="1858"/>
      <c r="AO960" s="1858"/>
      <c r="AP960" s="1858"/>
      <c r="AQ960" s="1859"/>
      <c r="AR960" s="1859"/>
      <c r="AS960" s="1859"/>
      <c r="AT960" s="1859"/>
    </row>
    <row r="961" spans="1:46" s="1775" customFormat="1" ht="12" customHeight="1" x14ac:dyDescent="0.2">
      <c r="A961" s="1770" t="s">
        <v>459</v>
      </c>
      <c r="B961" s="1770" t="s">
        <v>1708</v>
      </c>
      <c r="C961" s="541" t="s">
        <v>1709</v>
      </c>
      <c r="D961" s="1770" t="s">
        <v>1745</v>
      </c>
      <c r="E961" s="1952">
        <v>5500</v>
      </c>
      <c r="F961" s="1771" t="s">
        <v>3971</v>
      </c>
      <c r="G961" s="1770" t="s">
        <v>3972</v>
      </c>
      <c r="H961" s="1770" t="s">
        <v>1713</v>
      </c>
      <c r="I961" s="1770" t="s">
        <v>1723</v>
      </c>
      <c r="J961" s="1771" t="s">
        <v>1715</v>
      </c>
      <c r="K961" s="1771">
        <v>4</v>
      </c>
      <c r="L961" s="1772">
        <v>12</v>
      </c>
      <c r="M961" s="1773">
        <f t="shared" si="28"/>
        <v>66000</v>
      </c>
      <c r="N961" s="1771">
        <v>2</v>
      </c>
      <c r="O961" s="1772">
        <v>6</v>
      </c>
      <c r="P961" s="1773">
        <f t="shared" si="29"/>
        <v>33000</v>
      </c>
      <c r="Q961" s="1774"/>
      <c r="R961" s="1774"/>
      <c r="S961" s="1774"/>
      <c r="T961" s="1774"/>
      <c r="U961" s="1774"/>
      <c r="V961" s="1774"/>
      <c r="W961" s="1774"/>
      <c r="X961" s="1774"/>
      <c r="Y961" s="1774"/>
      <c r="Z961" s="1774"/>
      <c r="AA961" s="1774"/>
      <c r="AB961" s="1774"/>
      <c r="AC961" s="1774"/>
      <c r="AD961" s="1856"/>
      <c r="AE961" s="1857"/>
      <c r="AF961" s="1858"/>
      <c r="AG961" s="1858"/>
      <c r="AH961" s="1858"/>
      <c r="AI961" s="1859"/>
      <c r="AJ961" s="1859"/>
      <c r="AK961" s="1859"/>
      <c r="AL961" s="1859"/>
      <c r="AM961" s="1858"/>
      <c r="AN961" s="1858"/>
      <c r="AO961" s="1858"/>
      <c r="AP961" s="1858"/>
      <c r="AQ961" s="1859"/>
      <c r="AR961" s="1859"/>
      <c r="AS961" s="1859"/>
      <c r="AT961" s="1859"/>
    </row>
    <row r="962" spans="1:46" s="1775" customFormat="1" ht="12" customHeight="1" x14ac:dyDescent="0.2">
      <c r="A962" s="1770" t="s">
        <v>459</v>
      </c>
      <c r="B962" s="1770" t="s">
        <v>1708</v>
      </c>
      <c r="C962" s="541" t="s">
        <v>1709</v>
      </c>
      <c r="D962" s="1770" t="s">
        <v>1783</v>
      </c>
      <c r="E962" s="1952">
        <v>5000</v>
      </c>
      <c r="F962" s="1771" t="s">
        <v>3973</v>
      </c>
      <c r="G962" s="1770" t="s">
        <v>3974</v>
      </c>
      <c r="H962" s="1770"/>
      <c r="I962" s="1770"/>
      <c r="J962" s="1771"/>
      <c r="K962" s="1771">
        <v>2</v>
      </c>
      <c r="L962" s="1772">
        <v>6</v>
      </c>
      <c r="M962" s="1773">
        <f t="shared" si="28"/>
        <v>30000</v>
      </c>
      <c r="N962" s="1771">
        <v>2</v>
      </c>
      <c r="O962" s="1772">
        <v>6</v>
      </c>
      <c r="P962" s="1773">
        <f t="shared" si="29"/>
        <v>30000</v>
      </c>
      <c r="Q962" s="1774"/>
      <c r="R962" s="1774"/>
      <c r="S962" s="1774"/>
      <c r="T962" s="1774"/>
      <c r="U962" s="1774"/>
      <c r="V962" s="1774"/>
      <c r="W962" s="1774"/>
      <c r="X962" s="1774"/>
      <c r="Y962" s="1774"/>
      <c r="Z962" s="1774"/>
      <c r="AA962" s="1774"/>
      <c r="AB962" s="1774"/>
      <c r="AC962" s="1774"/>
      <c r="AD962" s="1856"/>
      <c r="AE962" s="1857"/>
      <c r="AF962" s="1858"/>
      <c r="AG962" s="1858"/>
      <c r="AH962" s="1858"/>
      <c r="AI962" s="1859"/>
      <c r="AJ962" s="1859"/>
      <c r="AK962" s="1859"/>
      <c r="AL962" s="1859"/>
      <c r="AM962" s="1858"/>
      <c r="AN962" s="1858"/>
      <c r="AO962" s="1858"/>
      <c r="AP962" s="1858"/>
      <c r="AQ962" s="1859"/>
      <c r="AR962" s="1859"/>
      <c r="AS962" s="1859"/>
      <c r="AT962" s="1859"/>
    </row>
    <row r="963" spans="1:46" s="1775" customFormat="1" ht="12" customHeight="1" x14ac:dyDescent="0.2">
      <c r="A963" s="1770" t="s">
        <v>459</v>
      </c>
      <c r="B963" s="1770" t="s">
        <v>1708</v>
      </c>
      <c r="C963" s="541" t="s">
        <v>1709</v>
      </c>
      <c r="D963" s="1770" t="s">
        <v>1733</v>
      </c>
      <c r="E963" s="1952">
        <v>3500</v>
      </c>
      <c r="F963" s="1771" t="s">
        <v>3973</v>
      </c>
      <c r="G963" s="1770" t="s">
        <v>3974</v>
      </c>
      <c r="H963" s="1770"/>
      <c r="I963" s="1770"/>
      <c r="J963" s="1771"/>
      <c r="K963" s="1771">
        <v>4</v>
      </c>
      <c r="L963" s="1772">
        <v>7</v>
      </c>
      <c r="M963" s="1773">
        <f t="shared" si="28"/>
        <v>24500</v>
      </c>
      <c r="N963" s="1771">
        <v>0</v>
      </c>
      <c r="O963" s="1772">
        <v>0</v>
      </c>
      <c r="P963" s="1773">
        <f t="shared" si="29"/>
        <v>0</v>
      </c>
      <c r="Q963" s="1774"/>
      <c r="R963" s="1774"/>
      <c r="S963" s="1774"/>
      <c r="T963" s="1774"/>
      <c r="U963" s="1774"/>
      <c r="V963" s="1774"/>
      <c r="W963" s="1774"/>
      <c r="X963" s="1774"/>
      <c r="Y963" s="1774"/>
      <c r="Z963" s="1774"/>
      <c r="AA963" s="1774"/>
      <c r="AB963" s="1774"/>
      <c r="AC963" s="1774"/>
      <c r="AD963" s="1856"/>
      <c r="AE963" s="1857"/>
      <c r="AF963" s="1858"/>
      <c r="AG963" s="1858"/>
      <c r="AH963" s="1858"/>
      <c r="AI963" s="1859"/>
      <c r="AJ963" s="1859"/>
      <c r="AK963" s="1859"/>
      <c r="AL963" s="1859"/>
      <c r="AM963" s="1858"/>
      <c r="AN963" s="1858"/>
      <c r="AO963" s="1858"/>
      <c r="AP963" s="1858"/>
      <c r="AQ963" s="1859"/>
      <c r="AR963" s="1859"/>
      <c r="AS963" s="1859"/>
      <c r="AT963" s="1859"/>
    </row>
    <row r="964" spans="1:46" s="1775" customFormat="1" ht="12" customHeight="1" x14ac:dyDescent="0.2">
      <c r="A964" s="1770" t="s">
        <v>459</v>
      </c>
      <c r="B964" s="1770" t="s">
        <v>1708</v>
      </c>
      <c r="C964" s="541" t="s">
        <v>1709</v>
      </c>
      <c r="D964" s="1770" t="s">
        <v>1768</v>
      </c>
      <c r="E964" s="1952">
        <v>8000</v>
      </c>
      <c r="F964" s="1771" t="s">
        <v>3975</v>
      </c>
      <c r="G964" s="1770" t="s">
        <v>3976</v>
      </c>
      <c r="H964" s="1770" t="s">
        <v>1713</v>
      </c>
      <c r="I964" s="1770" t="s">
        <v>1723</v>
      </c>
      <c r="J964" s="1771" t="s">
        <v>1715</v>
      </c>
      <c r="K964" s="1771">
        <v>1</v>
      </c>
      <c r="L964" s="1772">
        <v>1</v>
      </c>
      <c r="M964" s="1773">
        <f t="shared" si="28"/>
        <v>8000</v>
      </c>
      <c r="N964" s="1771">
        <v>3</v>
      </c>
      <c r="O964" s="1772">
        <v>6</v>
      </c>
      <c r="P964" s="1773">
        <f t="shared" si="29"/>
        <v>48000</v>
      </c>
      <c r="Q964" s="1774"/>
      <c r="R964" s="1774"/>
      <c r="S964" s="1774"/>
      <c r="T964" s="1774"/>
      <c r="U964" s="1774"/>
      <c r="V964" s="1774"/>
      <c r="W964" s="1774"/>
      <c r="X964" s="1774"/>
      <c r="Y964" s="1774"/>
      <c r="Z964" s="1774"/>
      <c r="AA964" s="1774"/>
      <c r="AB964" s="1774"/>
      <c r="AC964" s="1774"/>
      <c r="AD964" s="1856"/>
      <c r="AE964" s="1857"/>
      <c r="AF964" s="1858"/>
      <c r="AG964" s="1858"/>
      <c r="AH964" s="1858"/>
      <c r="AI964" s="1859"/>
      <c r="AJ964" s="1859"/>
      <c r="AK964" s="1859"/>
      <c r="AL964" s="1859"/>
      <c r="AM964" s="1858"/>
      <c r="AN964" s="1858"/>
      <c r="AO964" s="1858"/>
      <c r="AP964" s="1858"/>
      <c r="AQ964" s="1859"/>
      <c r="AR964" s="1859"/>
      <c r="AS964" s="1859"/>
      <c r="AT964" s="1859"/>
    </row>
    <row r="965" spans="1:46" s="1775" customFormat="1" ht="12" customHeight="1" x14ac:dyDescent="0.2">
      <c r="A965" s="1770" t="s">
        <v>459</v>
      </c>
      <c r="B965" s="1770" t="s">
        <v>1708</v>
      </c>
      <c r="C965" s="541" t="s">
        <v>1709</v>
      </c>
      <c r="D965" s="1770" t="s">
        <v>2310</v>
      </c>
      <c r="E965" s="1952">
        <v>7000</v>
      </c>
      <c r="F965" s="1771" t="s">
        <v>3975</v>
      </c>
      <c r="G965" s="1770" t="s">
        <v>3976</v>
      </c>
      <c r="H965" s="1770" t="s">
        <v>1713</v>
      </c>
      <c r="I965" s="1770" t="s">
        <v>1723</v>
      </c>
      <c r="J965" s="1771" t="s">
        <v>1715</v>
      </c>
      <c r="K965" s="1771">
        <v>7</v>
      </c>
      <c r="L965" s="1772">
        <v>12</v>
      </c>
      <c r="M965" s="1773">
        <f t="shared" si="28"/>
        <v>84000</v>
      </c>
      <c r="N965" s="1771">
        <v>1</v>
      </c>
      <c r="O965" s="1772">
        <v>0</v>
      </c>
      <c r="P965" s="1773">
        <f t="shared" si="29"/>
        <v>0</v>
      </c>
      <c r="Q965" s="1774"/>
      <c r="R965" s="1774"/>
      <c r="S965" s="1774"/>
      <c r="T965" s="1774"/>
      <c r="U965" s="1774"/>
      <c r="V965" s="1774"/>
      <c r="W965" s="1774"/>
      <c r="X965" s="1774"/>
      <c r="Y965" s="1774"/>
      <c r="Z965" s="1774"/>
      <c r="AA965" s="1774"/>
      <c r="AB965" s="1774"/>
      <c r="AC965" s="1774"/>
      <c r="AD965" s="1856"/>
      <c r="AE965" s="1857"/>
      <c r="AF965" s="1858"/>
      <c r="AG965" s="1858"/>
      <c r="AH965" s="1858"/>
      <c r="AI965" s="1859"/>
      <c r="AJ965" s="1859"/>
      <c r="AK965" s="1859"/>
      <c r="AL965" s="1859"/>
      <c r="AM965" s="1858"/>
      <c r="AN965" s="1858"/>
      <c r="AO965" s="1858"/>
      <c r="AP965" s="1858"/>
      <c r="AQ965" s="1859"/>
      <c r="AR965" s="1859"/>
      <c r="AS965" s="1859"/>
      <c r="AT965" s="1859"/>
    </row>
    <row r="966" spans="1:46" s="1775" customFormat="1" ht="12" customHeight="1" x14ac:dyDescent="0.2">
      <c r="A966" s="1770" t="s">
        <v>459</v>
      </c>
      <c r="B966" s="1770" t="s">
        <v>1708</v>
      </c>
      <c r="C966" s="541" t="s">
        <v>1709</v>
      </c>
      <c r="D966" s="1770" t="s">
        <v>2061</v>
      </c>
      <c r="E966" s="1952">
        <v>3000</v>
      </c>
      <c r="F966" s="1771" t="s">
        <v>3977</v>
      </c>
      <c r="G966" s="1770" t="s">
        <v>3978</v>
      </c>
      <c r="H966" s="1770" t="s">
        <v>1713</v>
      </c>
      <c r="I966" s="1770" t="s">
        <v>1714</v>
      </c>
      <c r="J966" s="1771" t="s">
        <v>1715</v>
      </c>
      <c r="K966" s="1771">
        <v>4</v>
      </c>
      <c r="L966" s="1772">
        <v>12</v>
      </c>
      <c r="M966" s="1773">
        <f t="shared" ref="M966:M1029" si="30">E966*L966</f>
        <v>36000</v>
      </c>
      <c r="N966" s="1771">
        <v>3</v>
      </c>
      <c r="O966" s="1772">
        <v>6</v>
      </c>
      <c r="P966" s="1773">
        <f t="shared" ref="P966:P1029" si="31">E966*O966</f>
        <v>18000</v>
      </c>
      <c r="Q966" s="1774"/>
      <c r="R966" s="1774"/>
      <c r="S966" s="1774"/>
      <c r="T966" s="1774"/>
      <c r="U966" s="1774"/>
      <c r="V966" s="1774"/>
      <c r="W966" s="1774"/>
      <c r="X966" s="1774"/>
      <c r="Y966" s="1774"/>
      <c r="Z966" s="1774"/>
      <c r="AA966" s="1774"/>
      <c r="AB966" s="1774"/>
      <c r="AC966" s="1774"/>
      <c r="AD966" s="1856"/>
      <c r="AE966" s="1857"/>
      <c r="AF966" s="1858"/>
      <c r="AG966" s="1858"/>
      <c r="AH966" s="1858"/>
      <c r="AI966" s="1859"/>
      <c r="AJ966" s="1859"/>
      <c r="AK966" s="1859"/>
      <c r="AL966" s="1859"/>
      <c r="AM966" s="1858"/>
      <c r="AN966" s="1858"/>
      <c r="AO966" s="1858"/>
      <c r="AP966" s="1858"/>
      <c r="AQ966" s="1859"/>
      <c r="AR966" s="1859"/>
      <c r="AS966" s="1859"/>
      <c r="AT966" s="1859"/>
    </row>
    <row r="967" spans="1:46" s="1775" customFormat="1" ht="12" customHeight="1" x14ac:dyDescent="0.2">
      <c r="A967" s="1770" t="s">
        <v>459</v>
      </c>
      <c r="B967" s="1770" t="s">
        <v>1708</v>
      </c>
      <c r="C967" s="541" t="s">
        <v>1709</v>
      </c>
      <c r="D967" s="1770" t="s">
        <v>2123</v>
      </c>
      <c r="E967" s="1952">
        <v>2000</v>
      </c>
      <c r="F967" s="1771" t="s">
        <v>3979</v>
      </c>
      <c r="G967" s="1770" t="s">
        <v>3980</v>
      </c>
      <c r="H967" s="1770"/>
      <c r="I967" s="1770"/>
      <c r="J967" s="1771"/>
      <c r="K967" s="1771">
        <v>5</v>
      </c>
      <c r="L967" s="1772">
        <v>12</v>
      </c>
      <c r="M967" s="1773">
        <f t="shared" si="30"/>
        <v>24000</v>
      </c>
      <c r="N967" s="1771">
        <v>2</v>
      </c>
      <c r="O967" s="1772">
        <v>6</v>
      </c>
      <c r="P967" s="1773">
        <f t="shared" si="31"/>
        <v>12000</v>
      </c>
      <c r="Q967" s="1774"/>
      <c r="R967" s="1774"/>
      <c r="S967" s="1774"/>
      <c r="T967" s="1774"/>
      <c r="U967" s="1774"/>
      <c r="V967" s="1774"/>
      <c r="W967" s="1774"/>
      <c r="X967" s="1774"/>
      <c r="Y967" s="1774"/>
      <c r="Z967" s="1774"/>
      <c r="AA967" s="1774"/>
      <c r="AB967" s="1774"/>
      <c r="AC967" s="1774"/>
      <c r="AD967" s="1856"/>
      <c r="AE967" s="1857"/>
      <c r="AF967" s="1858"/>
      <c r="AG967" s="1858"/>
      <c r="AH967" s="1858"/>
      <c r="AI967" s="1859"/>
      <c r="AJ967" s="1859"/>
      <c r="AK967" s="1859"/>
      <c r="AL967" s="1859"/>
      <c r="AM967" s="1858"/>
      <c r="AN967" s="1858"/>
      <c r="AO967" s="1858"/>
      <c r="AP967" s="1858"/>
      <c r="AQ967" s="1859"/>
      <c r="AR967" s="1859"/>
      <c r="AS967" s="1859"/>
      <c r="AT967" s="1859"/>
    </row>
    <row r="968" spans="1:46" s="1775" customFormat="1" ht="12" customHeight="1" x14ac:dyDescent="0.2">
      <c r="A968" s="1770" t="s">
        <v>459</v>
      </c>
      <c r="B968" s="1770" t="s">
        <v>1708</v>
      </c>
      <c r="C968" s="541" t="s">
        <v>1709</v>
      </c>
      <c r="D968" s="1770" t="s">
        <v>3082</v>
      </c>
      <c r="E968" s="1952">
        <v>4000</v>
      </c>
      <c r="F968" s="1771" t="s">
        <v>3981</v>
      </c>
      <c r="G968" s="1770" t="s">
        <v>3982</v>
      </c>
      <c r="H968" s="1770" t="s">
        <v>1713</v>
      </c>
      <c r="I968" s="1770" t="s">
        <v>1723</v>
      </c>
      <c r="J968" s="1771" t="s">
        <v>1829</v>
      </c>
      <c r="K968" s="1771">
        <v>5</v>
      </c>
      <c r="L968" s="1772">
        <v>12</v>
      </c>
      <c r="M968" s="1773">
        <f t="shared" si="30"/>
        <v>48000</v>
      </c>
      <c r="N968" s="1771">
        <v>2</v>
      </c>
      <c r="O968" s="1772">
        <v>6</v>
      </c>
      <c r="P968" s="1773">
        <f t="shared" si="31"/>
        <v>24000</v>
      </c>
      <c r="Q968" s="1774"/>
      <c r="R968" s="1774"/>
      <c r="S968" s="1774"/>
      <c r="T968" s="1774"/>
      <c r="U968" s="1774"/>
      <c r="V968" s="1774"/>
      <c r="W968" s="1774"/>
      <c r="X968" s="1774"/>
      <c r="Y968" s="1774"/>
      <c r="Z968" s="1774"/>
      <c r="AA968" s="1774"/>
      <c r="AB968" s="1774"/>
      <c r="AC968" s="1774"/>
      <c r="AD968" s="1856"/>
      <c r="AE968" s="1857"/>
      <c r="AF968" s="1858"/>
      <c r="AG968" s="1858"/>
      <c r="AH968" s="1858"/>
      <c r="AI968" s="1859"/>
      <c r="AJ968" s="1859"/>
      <c r="AK968" s="1859"/>
      <c r="AL968" s="1859"/>
      <c r="AM968" s="1858"/>
      <c r="AN968" s="1858"/>
      <c r="AO968" s="1858"/>
      <c r="AP968" s="1858"/>
      <c r="AQ968" s="1859"/>
      <c r="AR968" s="1859"/>
      <c r="AS968" s="1859"/>
      <c r="AT968" s="1859"/>
    </row>
    <row r="969" spans="1:46" s="1775" customFormat="1" ht="12" customHeight="1" x14ac:dyDescent="0.2">
      <c r="A969" s="1770" t="s">
        <v>459</v>
      </c>
      <c r="B969" s="1770" t="s">
        <v>1708</v>
      </c>
      <c r="C969" s="541" t="s">
        <v>1709</v>
      </c>
      <c r="D969" s="1770" t="s">
        <v>3983</v>
      </c>
      <c r="E969" s="1952">
        <v>11000</v>
      </c>
      <c r="F969" s="1771" t="s">
        <v>3984</v>
      </c>
      <c r="G969" s="1770" t="s">
        <v>3985</v>
      </c>
      <c r="H969" s="1770"/>
      <c r="I969" s="1770"/>
      <c r="J969" s="1771"/>
      <c r="K969" s="1771">
        <v>5</v>
      </c>
      <c r="L969" s="1772">
        <v>12</v>
      </c>
      <c r="M969" s="1773">
        <f t="shared" si="30"/>
        <v>132000</v>
      </c>
      <c r="N969" s="1771">
        <v>2</v>
      </c>
      <c r="O969" s="1772">
        <v>6</v>
      </c>
      <c r="P969" s="1773">
        <f t="shared" si="31"/>
        <v>66000</v>
      </c>
      <c r="Q969" s="1774"/>
      <c r="R969" s="1774"/>
      <c r="S969" s="1774"/>
      <c r="T969" s="1774"/>
      <c r="U969" s="1774"/>
      <c r="V969" s="1774"/>
      <c r="W969" s="1774"/>
      <c r="X969" s="1774"/>
      <c r="Y969" s="1774"/>
      <c r="Z969" s="1774"/>
      <c r="AA969" s="1774"/>
      <c r="AB969" s="1774"/>
      <c r="AC969" s="1774"/>
      <c r="AD969" s="1856"/>
      <c r="AE969" s="1857"/>
      <c r="AF969" s="1858"/>
      <c r="AG969" s="1858"/>
      <c r="AH969" s="1858"/>
      <c r="AI969" s="1859"/>
      <c r="AJ969" s="1859"/>
      <c r="AK969" s="1859"/>
      <c r="AL969" s="1859"/>
      <c r="AM969" s="1858"/>
      <c r="AN969" s="1858"/>
      <c r="AO969" s="1858"/>
      <c r="AP969" s="1858"/>
      <c r="AQ969" s="1859"/>
      <c r="AR969" s="1859"/>
      <c r="AS969" s="1859"/>
      <c r="AT969" s="1859"/>
    </row>
    <row r="970" spans="1:46" s="1775" customFormat="1" ht="12" customHeight="1" x14ac:dyDescent="0.2">
      <c r="A970" s="1770" t="s">
        <v>459</v>
      </c>
      <c r="B970" s="1770" t="s">
        <v>1708</v>
      </c>
      <c r="C970" s="541" t="s">
        <v>1709</v>
      </c>
      <c r="D970" s="1770" t="s">
        <v>1863</v>
      </c>
      <c r="E970" s="1952">
        <v>2000</v>
      </c>
      <c r="F970" s="1771" t="s">
        <v>3986</v>
      </c>
      <c r="G970" s="1770" t="s">
        <v>3987</v>
      </c>
      <c r="H970" s="1770"/>
      <c r="I970" s="1770"/>
      <c r="J970" s="1771"/>
      <c r="K970" s="1771">
        <v>1</v>
      </c>
      <c r="L970" s="1772">
        <v>1</v>
      </c>
      <c r="M970" s="1773">
        <f t="shared" si="30"/>
        <v>2000</v>
      </c>
      <c r="N970" s="1771">
        <v>0</v>
      </c>
      <c r="O970" s="1772">
        <v>0</v>
      </c>
      <c r="P970" s="1773">
        <f t="shared" si="31"/>
        <v>0</v>
      </c>
      <c r="Q970" s="1774"/>
      <c r="R970" s="1774"/>
      <c r="S970" s="1774"/>
      <c r="T970" s="1774"/>
      <c r="U970" s="1774"/>
      <c r="V970" s="1774"/>
      <c r="W970" s="1774"/>
      <c r="X970" s="1774"/>
      <c r="Y970" s="1774"/>
      <c r="Z970" s="1774"/>
      <c r="AA970" s="1774"/>
      <c r="AB970" s="1774"/>
      <c r="AC970" s="1774"/>
      <c r="AD970" s="1856"/>
      <c r="AE970" s="1857"/>
      <c r="AF970" s="1858"/>
      <c r="AG970" s="1858"/>
      <c r="AH970" s="1858"/>
      <c r="AI970" s="1859"/>
      <c r="AJ970" s="1859"/>
      <c r="AK970" s="1859"/>
      <c r="AL970" s="1859"/>
      <c r="AM970" s="1858"/>
      <c r="AN970" s="1858"/>
      <c r="AO970" s="1858"/>
      <c r="AP970" s="1858"/>
      <c r="AQ970" s="1859"/>
      <c r="AR970" s="1859"/>
      <c r="AS970" s="1859"/>
      <c r="AT970" s="1859"/>
    </row>
    <row r="971" spans="1:46" s="1775" customFormat="1" ht="12" customHeight="1" x14ac:dyDescent="0.2">
      <c r="A971" s="1770" t="s">
        <v>459</v>
      </c>
      <c r="B971" s="1770" t="s">
        <v>1708</v>
      </c>
      <c r="C971" s="541" t="s">
        <v>1709</v>
      </c>
      <c r="D971" s="1770" t="s">
        <v>2420</v>
      </c>
      <c r="E971" s="1952">
        <v>6000</v>
      </c>
      <c r="F971" s="1771" t="s">
        <v>3988</v>
      </c>
      <c r="G971" s="1770" t="s">
        <v>3989</v>
      </c>
      <c r="H971" s="1770"/>
      <c r="I971" s="1770"/>
      <c r="J971" s="1771"/>
      <c r="K971" s="1771">
        <v>1</v>
      </c>
      <c r="L971" s="1772">
        <v>1</v>
      </c>
      <c r="M971" s="1773">
        <f t="shared" si="30"/>
        <v>6000</v>
      </c>
      <c r="N971" s="1771">
        <v>5</v>
      </c>
      <c r="O971" s="1772">
        <v>6</v>
      </c>
      <c r="P971" s="1773">
        <f t="shared" si="31"/>
        <v>36000</v>
      </c>
      <c r="Q971" s="1774"/>
      <c r="R971" s="1774"/>
      <c r="S971" s="1774"/>
      <c r="T971" s="1774"/>
      <c r="U971" s="1774"/>
      <c r="V971" s="1774"/>
      <c r="W971" s="1774"/>
      <c r="X971" s="1774"/>
      <c r="Y971" s="1774"/>
      <c r="Z971" s="1774"/>
      <c r="AA971" s="1774"/>
      <c r="AB971" s="1774"/>
      <c r="AC971" s="1774"/>
      <c r="AD971" s="1856"/>
      <c r="AE971" s="1857"/>
      <c r="AF971" s="1858"/>
      <c r="AG971" s="1858"/>
      <c r="AH971" s="1858"/>
      <c r="AI971" s="1859"/>
      <c r="AJ971" s="1859"/>
      <c r="AK971" s="1859"/>
      <c r="AL971" s="1859"/>
      <c r="AM971" s="1858"/>
      <c r="AN971" s="1858"/>
      <c r="AO971" s="1858"/>
      <c r="AP971" s="1858"/>
      <c r="AQ971" s="1859"/>
      <c r="AR971" s="1859"/>
      <c r="AS971" s="1859"/>
      <c r="AT971" s="1859"/>
    </row>
    <row r="972" spans="1:46" s="1775" customFormat="1" ht="12" customHeight="1" x14ac:dyDescent="0.2">
      <c r="A972" s="1770" t="s">
        <v>459</v>
      </c>
      <c r="B972" s="1770" t="s">
        <v>1708</v>
      </c>
      <c r="C972" s="541" t="s">
        <v>1709</v>
      </c>
      <c r="D972" s="1770" t="s">
        <v>3990</v>
      </c>
      <c r="E972" s="1952">
        <v>3000</v>
      </c>
      <c r="F972" s="1771" t="s">
        <v>3991</v>
      </c>
      <c r="G972" s="1770" t="s">
        <v>3992</v>
      </c>
      <c r="H972" s="1770"/>
      <c r="I972" s="1770"/>
      <c r="J972" s="1771"/>
      <c r="K972" s="1771">
        <v>0</v>
      </c>
      <c r="L972" s="1772">
        <v>0</v>
      </c>
      <c r="M972" s="1773">
        <f t="shared" si="30"/>
        <v>0</v>
      </c>
      <c r="N972" s="1771">
        <v>3</v>
      </c>
      <c r="O972" s="1772">
        <v>6</v>
      </c>
      <c r="P972" s="1773">
        <f t="shared" si="31"/>
        <v>18000</v>
      </c>
      <c r="Q972" s="1774"/>
      <c r="R972" s="1774"/>
      <c r="S972" s="1774"/>
      <c r="T972" s="1774"/>
      <c r="U972" s="1774"/>
      <c r="V972" s="1774"/>
      <c r="W972" s="1774"/>
      <c r="X972" s="1774"/>
      <c r="Y972" s="1774"/>
      <c r="Z972" s="1774"/>
      <c r="AA972" s="1774"/>
      <c r="AB972" s="1774"/>
      <c r="AC972" s="1774"/>
      <c r="AD972" s="1856"/>
      <c r="AE972" s="1857"/>
      <c r="AF972" s="1858"/>
      <c r="AG972" s="1858"/>
      <c r="AH972" s="1858"/>
      <c r="AI972" s="1859"/>
      <c r="AJ972" s="1859"/>
      <c r="AK972" s="1859"/>
      <c r="AL972" s="1859"/>
      <c r="AM972" s="1858"/>
      <c r="AN972" s="1858"/>
      <c r="AO972" s="1858"/>
      <c r="AP972" s="1858"/>
      <c r="AQ972" s="1859"/>
      <c r="AR972" s="1859"/>
      <c r="AS972" s="1859"/>
      <c r="AT972" s="1859"/>
    </row>
    <row r="973" spans="1:46" s="1775" customFormat="1" ht="12" customHeight="1" x14ac:dyDescent="0.2">
      <c r="A973" s="1770" t="s">
        <v>459</v>
      </c>
      <c r="B973" s="1770" t="s">
        <v>1708</v>
      </c>
      <c r="C973" s="541" t="s">
        <v>1709</v>
      </c>
      <c r="D973" s="1770" t="s">
        <v>3993</v>
      </c>
      <c r="E973" s="1952">
        <v>10000</v>
      </c>
      <c r="F973" s="1771" t="s">
        <v>3994</v>
      </c>
      <c r="G973" s="1770" t="s">
        <v>3995</v>
      </c>
      <c r="H973" s="1770" t="s">
        <v>1713</v>
      </c>
      <c r="I973" s="1770" t="s">
        <v>1714</v>
      </c>
      <c r="J973" s="1771" t="s">
        <v>1715</v>
      </c>
      <c r="K973" s="1771">
        <v>1</v>
      </c>
      <c r="L973" s="1772">
        <v>2</v>
      </c>
      <c r="M973" s="1773">
        <f t="shared" si="30"/>
        <v>20000</v>
      </c>
      <c r="N973" s="1771">
        <v>2</v>
      </c>
      <c r="O973" s="1772">
        <v>6</v>
      </c>
      <c r="P973" s="1773">
        <f t="shared" si="31"/>
        <v>60000</v>
      </c>
      <c r="Q973" s="1774"/>
      <c r="R973" s="1774"/>
      <c r="S973" s="1774"/>
      <c r="T973" s="1774"/>
      <c r="U973" s="1774"/>
      <c r="V973" s="1774"/>
      <c r="W973" s="1774"/>
      <c r="X973" s="1774"/>
      <c r="Y973" s="1774"/>
      <c r="Z973" s="1774"/>
      <c r="AA973" s="1774"/>
      <c r="AB973" s="1774"/>
      <c r="AC973" s="1774"/>
      <c r="AD973" s="1856"/>
      <c r="AE973" s="1857"/>
      <c r="AF973" s="1858"/>
      <c r="AG973" s="1858"/>
      <c r="AH973" s="1858"/>
      <c r="AI973" s="1859"/>
      <c r="AJ973" s="1859"/>
      <c r="AK973" s="1859"/>
      <c r="AL973" s="1859"/>
      <c r="AM973" s="1858"/>
      <c r="AN973" s="1858"/>
      <c r="AO973" s="1858"/>
      <c r="AP973" s="1858"/>
      <c r="AQ973" s="1859"/>
      <c r="AR973" s="1859"/>
      <c r="AS973" s="1859"/>
      <c r="AT973" s="1859"/>
    </row>
    <row r="974" spans="1:46" s="1775" customFormat="1" ht="12" customHeight="1" x14ac:dyDescent="0.2">
      <c r="A974" s="1770" t="s">
        <v>459</v>
      </c>
      <c r="B974" s="1770" t="s">
        <v>1708</v>
      </c>
      <c r="C974" s="541" t="s">
        <v>1709</v>
      </c>
      <c r="D974" s="1770" t="s">
        <v>2583</v>
      </c>
      <c r="E974" s="1952">
        <v>9000</v>
      </c>
      <c r="F974" s="1771" t="s">
        <v>3994</v>
      </c>
      <c r="G974" s="1770" t="s">
        <v>3995</v>
      </c>
      <c r="H974" s="1770" t="s">
        <v>1713</v>
      </c>
      <c r="I974" s="1770" t="s">
        <v>1714</v>
      </c>
      <c r="J974" s="1771" t="s">
        <v>1715</v>
      </c>
      <c r="K974" s="1771">
        <v>5</v>
      </c>
      <c r="L974" s="1772">
        <v>11</v>
      </c>
      <c r="M974" s="1773">
        <f t="shared" si="30"/>
        <v>99000</v>
      </c>
      <c r="N974" s="1771">
        <v>0</v>
      </c>
      <c r="O974" s="1772">
        <v>0</v>
      </c>
      <c r="P974" s="1773">
        <f t="shared" si="31"/>
        <v>0</v>
      </c>
      <c r="Q974" s="1774"/>
      <c r="R974" s="1774"/>
      <c r="S974" s="1774"/>
      <c r="T974" s="1774"/>
      <c r="U974" s="1774"/>
      <c r="V974" s="1774"/>
      <c r="W974" s="1774"/>
      <c r="X974" s="1774"/>
      <c r="Y974" s="1774"/>
      <c r="Z974" s="1774"/>
      <c r="AA974" s="1774"/>
      <c r="AB974" s="1774"/>
      <c r="AC974" s="1774"/>
      <c r="AD974" s="1856"/>
      <c r="AE974" s="1857"/>
      <c r="AF974" s="1858"/>
      <c r="AG974" s="1858"/>
      <c r="AH974" s="1858"/>
      <c r="AI974" s="1859"/>
      <c r="AJ974" s="1859"/>
      <c r="AK974" s="1859"/>
      <c r="AL974" s="1859"/>
      <c r="AM974" s="1858"/>
      <c r="AN974" s="1858"/>
      <c r="AO974" s="1858"/>
      <c r="AP974" s="1858"/>
      <c r="AQ974" s="1859"/>
      <c r="AR974" s="1859"/>
      <c r="AS974" s="1859"/>
      <c r="AT974" s="1859"/>
    </row>
    <row r="975" spans="1:46" s="1775" customFormat="1" ht="12" customHeight="1" x14ac:dyDescent="0.2">
      <c r="A975" s="1770" t="s">
        <v>459</v>
      </c>
      <c r="B975" s="1770" t="s">
        <v>1708</v>
      </c>
      <c r="C975" s="541" t="s">
        <v>1709</v>
      </c>
      <c r="D975" s="1770" t="s">
        <v>3996</v>
      </c>
      <c r="E975" s="1952">
        <v>3000</v>
      </c>
      <c r="F975" s="1771" t="s">
        <v>3997</v>
      </c>
      <c r="G975" s="1770" t="s">
        <v>3998</v>
      </c>
      <c r="H975" s="1770" t="s">
        <v>3999</v>
      </c>
      <c r="I975" s="1770" t="s">
        <v>2080</v>
      </c>
      <c r="J975" s="1771" t="s">
        <v>1715</v>
      </c>
      <c r="K975" s="1771">
        <v>1</v>
      </c>
      <c r="L975" s="1772">
        <v>2</v>
      </c>
      <c r="M975" s="1773">
        <f t="shared" si="30"/>
        <v>6000</v>
      </c>
      <c r="N975" s="1771">
        <v>4</v>
      </c>
      <c r="O975" s="1772">
        <v>6</v>
      </c>
      <c r="P975" s="1773">
        <f t="shared" si="31"/>
        <v>18000</v>
      </c>
      <c r="Q975" s="1774"/>
      <c r="R975" s="1774"/>
      <c r="S975" s="1774"/>
      <c r="T975" s="1774"/>
      <c r="U975" s="1774"/>
      <c r="V975" s="1774"/>
      <c r="W975" s="1774"/>
      <c r="X975" s="1774"/>
      <c r="Y975" s="1774"/>
      <c r="Z975" s="1774"/>
      <c r="AA975" s="1774"/>
      <c r="AB975" s="1774"/>
      <c r="AC975" s="1774"/>
      <c r="AD975" s="1856"/>
      <c r="AE975" s="1857"/>
      <c r="AF975" s="1858"/>
      <c r="AG975" s="1858"/>
      <c r="AH975" s="1858"/>
      <c r="AI975" s="1859"/>
      <c r="AJ975" s="1859"/>
      <c r="AK975" s="1859"/>
      <c r="AL975" s="1859"/>
      <c r="AM975" s="1858"/>
      <c r="AN975" s="1858"/>
      <c r="AO975" s="1858"/>
      <c r="AP975" s="1858"/>
      <c r="AQ975" s="1859"/>
      <c r="AR975" s="1859"/>
      <c r="AS975" s="1859"/>
      <c r="AT975" s="1859"/>
    </row>
    <row r="976" spans="1:46" s="1775" customFormat="1" ht="12" customHeight="1" x14ac:dyDescent="0.2">
      <c r="A976" s="1770" t="s">
        <v>459</v>
      </c>
      <c r="B976" s="1770" t="s">
        <v>1708</v>
      </c>
      <c r="C976" s="541" t="s">
        <v>1709</v>
      </c>
      <c r="D976" s="1770" t="s">
        <v>4000</v>
      </c>
      <c r="E976" s="1952">
        <v>1800</v>
      </c>
      <c r="F976" s="1771" t="s">
        <v>3997</v>
      </c>
      <c r="G976" s="1770" t="s">
        <v>3998</v>
      </c>
      <c r="H976" s="1770" t="s">
        <v>3999</v>
      </c>
      <c r="I976" s="1770" t="s">
        <v>2080</v>
      </c>
      <c r="J976" s="1771" t="s">
        <v>1715</v>
      </c>
      <c r="K976" s="1771">
        <v>6</v>
      </c>
      <c r="L976" s="1772">
        <v>11</v>
      </c>
      <c r="M976" s="1773">
        <f t="shared" si="30"/>
        <v>19800</v>
      </c>
      <c r="N976" s="1771">
        <v>0</v>
      </c>
      <c r="O976" s="1772">
        <v>0</v>
      </c>
      <c r="P976" s="1773">
        <f t="shared" si="31"/>
        <v>0</v>
      </c>
      <c r="Q976" s="1774"/>
      <c r="R976" s="1774"/>
      <c r="S976" s="1774"/>
      <c r="T976" s="1774"/>
      <c r="U976" s="1774"/>
      <c r="V976" s="1774"/>
      <c r="W976" s="1774"/>
      <c r="X976" s="1774"/>
      <c r="Y976" s="1774"/>
      <c r="Z976" s="1774"/>
      <c r="AA976" s="1774"/>
      <c r="AB976" s="1774"/>
      <c r="AC976" s="1774"/>
      <c r="AD976" s="1856"/>
      <c r="AE976" s="1857"/>
      <c r="AF976" s="1858"/>
      <c r="AG976" s="1858"/>
      <c r="AH976" s="1858"/>
      <c r="AI976" s="1859"/>
      <c r="AJ976" s="1859"/>
      <c r="AK976" s="1859"/>
      <c r="AL976" s="1859"/>
      <c r="AM976" s="1858"/>
      <c r="AN976" s="1858"/>
      <c r="AO976" s="1858"/>
      <c r="AP976" s="1858"/>
      <c r="AQ976" s="1859"/>
      <c r="AR976" s="1859"/>
      <c r="AS976" s="1859"/>
      <c r="AT976" s="1859"/>
    </row>
    <row r="977" spans="1:46" s="1775" customFormat="1" ht="12" customHeight="1" x14ac:dyDescent="0.2">
      <c r="A977" s="1770" t="s">
        <v>459</v>
      </c>
      <c r="B977" s="1770" t="s">
        <v>1708</v>
      </c>
      <c r="C977" s="541" t="s">
        <v>1709</v>
      </c>
      <c r="D977" s="1770" t="s">
        <v>2310</v>
      </c>
      <c r="E977" s="1952">
        <v>7000</v>
      </c>
      <c r="F977" s="1771" t="s">
        <v>4001</v>
      </c>
      <c r="G977" s="1770" t="s">
        <v>4002</v>
      </c>
      <c r="H977" s="1770" t="s">
        <v>1713</v>
      </c>
      <c r="I977" s="1770" t="s">
        <v>1714</v>
      </c>
      <c r="J977" s="1771" t="s">
        <v>1715</v>
      </c>
      <c r="K977" s="1771">
        <v>1</v>
      </c>
      <c r="L977" s="1772">
        <v>2</v>
      </c>
      <c r="M977" s="1773">
        <f t="shared" si="30"/>
        <v>14000</v>
      </c>
      <c r="N977" s="1771">
        <v>5</v>
      </c>
      <c r="O977" s="1772">
        <v>6</v>
      </c>
      <c r="P977" s="1773">
        <f t="shared" si="31"/>
        <v>42000</v>
      </c>
      <c r="Q977" s="1774"/>
      <c r="R977" s="1774"/>
      <c r="S977" s="1774"/>
      <c r="T977" s="1774"/>
      <c r="U977" s="1774"/>
      <c r="V977" s="1774"/>
      <c r="W977" s="1774"/>
      <c r="X977" s="1774"/>
      <c r="Y977" s="1774"/>
      <c r="Z977" s="1774"/>
      <c r="AA977" s="1774"/>
      <c r="AB977" s="1774"/>
      <c r="AC977" s="1774"/>
      <c r="AD977" s="1856"/>
      <c r="AE977" s="1857"/>
      <c r="AF977" s="1858"/>
      <c r="AG977" s="1858"/>
      <c r="AH977" s="1858"/>
      <c r="AI977" s="1859"/>
      <c r="AJ977" s="1859"/>
      <c r="AK977" s="1859"/>
      <c r="AL977" s="1859"/>
      <c r="AM977" s="1858"/>
      <c r="AN977" s="1858"/>
      <c r="AO977" s="1858"/>
      <c r="AP977" s="1858"/>
      <c r="AQ977" s="1859"/>
      <c r="AR977" s="1859"/>
      <c r="AS977" s="1859"/>
      <c r="AT977" s="1859"/>
    </row>
    <row r="978" spans="1:46" s="1775" customFormat="1" ht="12" customHeight="1" x14ac:dyDescent="0.2">
      <c r="A978" s="1770" t="s">
        <v>459</v>
      </c>
      <c r="B978" s="1770" t="s">
        <v>1708</v>
      </c>
      <c r="C978" s="541" t="s">
        <v>1709</v>
      </c>
      <c r="D978" s="1770" t="s">
        <v>2135</v>
      </c>
      <c r="E978" s="1952">
        <v>6000</v>
      </c>
      <c r="F978" s="1771" t="s">
        <v>4001</v>
      </c>
      <c r="G978" s="1770" t="s">
        <v>4002</v>
      </c>
      <c r="H978" s="1770" t="s">
        <v>1713</v>
      </c>
      <c r="I978" s="1770" t="s">
        <v>1714</v>
      </c>
      <c r="J978" s="1771" t="s">
        <v>1715</v>
      </c>
      <c r="K978" s="1771">
        <v>6</v>
      </c>
      <c r="L978" s="1772">
        <v>11</v>
      </c>
      <c r="M978" s="1773">
        <f t="shared" si="30"/>
        <v>66000</v>
      </c>
      <c r="N978" s="1771">
        <v>0</v>
      </c>
      <c r="O978" s="1772">
        <v>0</v>
      </c>
      <c r="P978" s="1773">
        <f t="shared" si="31"/>
        <v>0</v>
      </c>
      <c r="Q978" s="1774"/>
      <c r="R978" s="1774"/>
      <c r="S978" s="1774"/>
      <c r="T978" s="1774"/>
      <c r="U978" s="1774"/>
      <c r="V978" s="1774"/>
      <c r="W978" s="1774"/>
      <c r="X978" s="1774"/>
      <c r="Y978" s="1774"/>
      <c r="Z978" s="1774"/>
      <c r="AA978" s="1774"/>
      <c r="AB978" s="1774"/>
      <c r="AC978" s="1774"/>
      <c r="AD978" s="1856"/>
      <c r="AE978" s="1857"/>
      <c r="AF978" s="1858"/>
      <c r="AG978" s="1858"/>
      <c r="AH978" s="1858"/>
      <c r="AI978" s="1859"/>
      <c r="AJ978" s="1859"/>
      <c r="AK978" s="1859"/>
      <c r="AL978" s="1859"/>
      <c r="AM978" s="1858"/>
      <c r="AN978" s="1858"/>
      <c r="AO978" s="1858"/>
      <c r="AP978" s="1858"/>
      <c r="AQ978" s="1859"/>
      <c r="AR978" s="1859"/>
      <c r="AS978" s="1859"/>
      <c r="AT978" s="1859"/>
    </row>
    <row r="979" spans="1:46" s="1775" customFormat="1" ht="12" customHeight="1" x14ac:dyDescent="0.2">
      <c r="A979" s="1770" t="s">
        <v>459</v>
      </c>
      <c r="B979" s="1770" t="s">
        <v>1708</v>
      </c>
      <c r="C979" s="541" t="s">
        <v>1709</v>
      </c>
      <c r="D979" s="1770" t="s">
        <v>1774</v>
      </c>
      <c r="E979" s="1952">
        <v>15000</v>
      </c>
      <c r="F979" s="1771" t="s">
        <v>4003</v>
      </c>
      <c r="G979" s="1770" t="s">
        <v>4004</v>
      </c>
      <c r="H979" s="1770"/>
      <c r="I979" s="1770"/>
      <c r="J979" s="1771"/>
      <c r="K979" s="1771">
        <v>0</v>
      </c>
      <c r="L979" s="1772">
        <v>7</v>
      </c>
      <c r="M979" s="1773">
        <f t="shared" si="30"/>
        <v>105000</v>
      </c>
      <c r="N979" s="1771">
        <v>0</v>
      </c>
      <c r="O979" s="1772">
        <v>0</v>
      </c>
      <c r="P979" s="1773">
        <f t="shared" si="31"/>
        <v>0</v>
      </c>
      <c r="Q979" s="1774"/>
      <c r="R979" s="1774"/>
      <c r="S979" s="1774"/>
      <c r="T979" s="1774"/>
      <c r="U979" s="1774"/>
      <c r="V979" s="1774"/>
      <c r="W979" s="1774"/>
      <c r="X979" s="1774"/>
      <c r="Y979" s="1774"/>
      <c r="Z979" s="1774"/>
      <c r="AA979" s="1774"/>
      <c r="AB979" s="1774"/>
      <c r="AC979" s="1774"/>
      <c r="AD979" s="1856"/>
      <c r="AE979" s="1857"/>
      <c r="AF979" s="1858"/>
      <c r="AG979" s="1858"/>
      <c r="AH979" s="1858"/>
      <c r="AI979" s="1859"/>
      <c r="AJ979" s="1859"/>
      <c r="AK979" s="1859"/>
      <c r="AL979" s="1859"/>
      <c r="AM979" s="1858"/>
      <c r="AN979" s="1858"/>
      <c r="AO979" s="1858"/>
      <c r="AP979" s="1858"/>
      <c r="AQ979" s="1859"/>
      <c r="AR979" s="1859"/>
      <c r="AS979" s="1859"/>
      <c r="AT979" s="1859"/>
    </row>
    <row r="980" spans="1:46" s="1775" customFormat="1" ht="12" customHeight="1" x14ac:dyDescent="0.2">
      <c r="A980" s="1770" t="s">
        <v>459</v>
      </c>
      <c r="B980" s="1770" t="s">
        <v>1708</v>
      </c>
      <c r="C980" s="541" t="s">
        <v>1709</v>
      </c>
      <c r="D980" s="1770" t="s">
        <v>4005</v>
      </c>
      <c r="E980" s="1952">
        <v>6500</v>
      </c>
      <c r="F980" s="1771" t="s">
        <v>4006</v>
      </c>
      <c r="G980" s="1770" t="s">
        <v>4007</v>
      </c>
      <c r="H980" s="1770"/>
      <c r="I980" s="1770"/>
      <c r="J980" s="1771"/>
      <c r="K980" s="1771">
        <v>2</v>
      </c>
      <c r="L980" s="1772">
        <v>2</v>
      </c>
      <c r="M980" s="1773">
        <f t="shared" si="30"/>
        <v>13000</v>
      </c>
      <c r="N980" s="1771">
        <v>0</v>
      </c>
      <c r="O980" s="1772">
        <v>0</v>
      </c>
      <c r="P980" s="1773">
        <f t="shared" si="31"/>
        <v>0</v>
      </c>
      <c r="Q980" s="1774"/>
      <c r="R980" s="1774"/>
      <c r="S980" s="1774"/>
      <c r="T980" s="1774"/>
      <c r="U980" s="1774"/>
      <c r="V980" s="1774"/>
      <c r="W980" s="1774"/>
      <c r="X980" s="1774"/>
      <c r="Y980" s="1774"/>
      <c r="Z980" s="1774"/>
      <c r="AA980" s="1774"/>
      <c r="AB980" s="1774"/>
      <c r="AC980" s="1774"/>
      <c r="AD980" s="1856"/>
      <c r="AE980" s="1857"/>
      <c r="AF980" s="1858"/>
      <c r="AG980" s="1858"/>
      <c r="AH980" s="1858"/>
      <c r="AI980" s="1859"/>
      <c r="AJ980" s="1859"/>
      <c r="AK980" s="1859"/>
      <c r="AL980" s="1859"/>
      <c r="AM980" s="1858"/>
      <c r="AN980" s="1858"/>
      <c r="AO980" s="1858"/>
      <c r="AP980" s="1858"/>
      <c r="AQ980" s="1859"/>
      <c r="AR980" s="1859"/>
      <c r="AS980" s="1859"/>
      <c r="AT980" s="1859"/>
    </row>
    <row r="981" spans="1:46" s="1775" customFormat="1" ht="12" customHeight="1" x14ac:dyDescent="0.2">
      <c r="A981" s="1770" t="s">
        <v>459</v>
      </c>
      <c r="B981" s="1770" t="s">
        <v>1708</v>
      </c>
      <c r="C981" s="541" t="s">
        <v>1709</v>
      </c>
      <c r="D981" s="1770" t="s">
        <v>1736</v>
      </c>
      <c r="E981" s="1952">
        <v>2400</v>
      </c>
      <c r="F981" s="1771" t="s">
        <v>4008</v>
      </c>
      <c r="G981" s="1770" t="s">
        <v>4009</v>
      </c>
      <c r="H981" s="1770"/>
      <c r="I981" s="1770"/>
      <c r="J981" s="1771"/>
      <c r="K981" s="1771">
        <v>7</v>
      </c>
      <c r="L981" s="1772">
        <v>12</v>
      </c>
      <c r="M981" s="1773">
        <f t="shared" si="30"/>
        <v>28800</v>
      </c>
      <c r="N981" s="1771">
        <v>3</v>
      </c>
      <c r="O981" s="1772">
        <v>6</v>
      </c>
      <c r="P981" s="1773">
        <f t="shared" si="31"/>
        <v>14400</v>
      </c>
      <c r="Q981" s="1774"/>
      <c r="R981" s="1774"/>
      <c r="S981" s="1774"/>
      <c r="T981" s="1774"/>
      <c r="U981" s="1774"/>
      <c r="V981" s="1774"/>
      <c r="W981" s="1774"/>
      <c r="X981" s="1774"/>
      <c r="Y981" s="1774"/>
      <c r="Z981" s="1774"/>
      <c r="AA981" s="1774"/>
      <c r="AB981" s="1774"/>
      <c r="AC981" s="1774"/>
      <c r="AD981" s="1856"/>
      <c r="AE981" s="1857"/>
      <c r="AF981" s="1858"/>
      <c r="AG981" s="1858"/>
      <c r="AH981" s="1858"/>
      <c r="AI981" s="1859"/>
      <c r="AJ981" s="1859"/>
      <c r="AK981" s="1859"/>
      <c r="AL981" s="1859"/>
      <c r="AM981" s="1858"/>
      <c r="AN981" s="1858"/>
      <c r="AO981" s="1858"/>
      <c r="AP981" s="1858"/>
      <c r="AQ981" s="1859"/>
      <c r="AR981" s="1859"/>
      <c r="AS981" s="1859"/>
      <c r="AT981" s="1859"/>
    </row>
    <row r="982" spans="1:46" s="1775" customFormat="1" ht="12" customHeight="1" x14ac:dyDescent="0.2">
      <c r="A982" s="1770" t="s">
        <v>459</v>
      </c>
      <c r="B982" s="1770" t="s">
        <v>1708</v>
      </c>
      <c r="C982" s="541" t="s">
        <v>1709</v>
      </c>
      <c r="D982" s="1770" t="s">
        <v>2970</v>
      </c>
      <c r="E982" s="1952">
        <v>2000</v>
      </c>
      <c r="F982" s="1771" t="s">
        <v>4010</v>
      </c>
      <c r="G982" s="1770" t="s">
        <v>4011</v>
      </c>
      <c r="H982" s="1770"/>
      <c r="I982" s="1770"/>
      <c r="J982" s="1771"/>
      <c r="K982" s="1771">
        <v>1</v>
      </c>
      <c r="L982" s="1772">
        <v>2</v>
      </c>
      <c r="M982" s="1773">
        <f t="shared" si="30"/>
        <v>4000</v>
      </c>
      <c r="N982" s="1771">
        <v>3</v>
      </c>
      <c r="O982" s="1772">
        <v>6</v>
      </c>
      <c r="P982" s="1773">
        <f t="shared" si="31"/>
        <v>12000</v>
      </c>
      <c r="Q982" s="1774"/>
      <c r="R982" s="1774"/>
      <c r="S982" s="1774"/>
      <c r="T982" s="1774"/>
      <c r="U982" s="1774"/>
      <c r="V982" s="1774"/>
      <c r="W982" s="1774"/>
      <c r="X982" s="1774"/>
      <c r="Y982" s="1774"/>
      <c r="Z982" s="1774"/>
      <c r="AA982" s="1774"/>
      <c r="AB982" s="1774"/>
      <c r="AC982" s="1774"/>
      <c r="AD982" s="1856"/>
      <c r="AE982" s="1857"/>
      <c r="AF982" s="1858"/>
      <c r="AG982" s="1858"/>
      <c r="AH982" s="1858"/>
      <c r="AI982" s="1859"/>
      <c r="AJ982" s="1859"/>
      <c r="AK982" s="1859"/>
      <c r="AL982" s="1859"/>
      <c r="AM982" s="1858"/>
      <c r="AN982" s="1858"/>
      <c r="AO982" s="1858"/>
      <c r="AP982" s="1858"/>
      <c r="AQ982" s="1859"/>
      <c r="AR982" s="1859"/>
      <c r="AS982" s="1859"/>
      <c r="AT982" s="1859"/>
    </row>
    <row r="983" spans="1:46" s="1775" customFormat="1" ht="12" customHeight="1" x14ac:dyDescent="0.2">
      <c r="A983" s="1770" t="s">
        <v>459</v>
      </c>
      <c r="B983" s="1770" t="s">
        <v>1708</v>
      </c>
      <c r="C983" s="541" t="s">
        <v>1709</v>
      </c>
      <c r="D983" s="1770" t="s">
        <v>2666</v>
      </c>
      <c r="E983" s="1952">
        <v>7000</v>
      </c>
      <c r="F983" s="1771" t="s">
        <v>4012</v>
      </c>
      <c r="G983" s="1770" t="s">
        <v>4013</v>
      </c>
      <c r="H983" s="1770" t="s">
        <v>1773</v>
      </c>
      <c r="I983" s="1770" t="s">
        <v>2683</v>
      </c>
      <c r="J983" s="1771" t="s">
        <v>1813</v>
      </c>
      <c r="K983" s="1771">
        <v>4</v>
      </c>
      <c r="L983" s="1772">
        <v>12</v>
      </c>
      <c r="M983" s="1773">
        <f t="shared" si="30"/>
        <v>84000</v>
      </c>
      <c r="N983" s="1771">
        <v>3</v>
      </c>
      <c r="O983" s="1772">
        <v>6</v>
      </c>
      <c r="P983" s="1773">
        <f t="shared" si="31"/>
        <v>42000</v>
      </c>
      <c r="Q983" s="1774"/>
      <c r="R983" s="1774"/>
      <c r="S983" s="1774"/>
      <c r="T983" s="1774"/>
      <c r="U983" s="1774"/>
      <c r="V983" s="1774"/>
      <c r="W983" s="1774"/>
      <c r="X983" s="1774"/>
      <c r="Y983" s="1774"/>
      <c r="Z983" s="1774"/>
      <c r="AA983" s="1774"/>
      <c r="AB983" s="1774"/>
      <c r="AC983" s="1774"/>
      <c r="AD983" s="1856"/>
      <c r="AE983" s="1857"/>
      <c r="AF983" s="1858"/>
      <c r="AG983" s="1858"/>
      <c r="AH983" s="1858"/>
      <c r="AI983" s="1859"/>
      <c r="AJ983" s="1859"/>
      <c r="AK983" s="1859"/>
      <c r="AL983" s="1859"/>
      <c r="AM983" s="1858"/>
      <c r="AN983" s="1858"/>
      <c r="AO983" s="1858"/>
      <c r="AP983" s="1858"/>
      <c r="AQ983" s="1859"/>
      <c r="AR983" s="1859"/>
      <c r="AS983" s="1859"/>
      <c r="AT983" s="1859"/>
    </row>
    <row r="984" spans="1:46" s="1775" customFormat="1" ht="12" customHeight="1" x14ac:dyDescent="0.2">
      <c r="A984" s="1770" t="s">
        <v>459</v>
      </c>
      <c r="B984" s="1770" t="s">
        <v>1708</v>
      </c>
      <c r="C984" s="541" t="s">
        <v>1709</v>
      </c>
      <c r="D984" s="1770" t="s">
        <v>1836</v>
      </c>
      <c r="E984" s="1952">
        <v>2500</v>
      </c>
      <c r="F984" s="1771" t="s">
        <v>4014</v>
      </c>
      <c r="G984" s="1770" t="s">
        <v>4015</v>
      </c>
      <c r="H984" s="1770" t="s">
        <v>1773</v>
      </c>
      <c r="I984" s="1770" t="s">
        <v>2455</v>
      </c>
      <c r="J984" s="1771" t="s">
        <v>1813</v>
      </c>
      <c r="K984" s="1771">
        <v>4</v>
      </c>
      <c r="L984" s="1772">
        <v>12</v>
      </c>
      <c r="M984" s="1773">
        <f t="shared" si="30"/>
        <v>30000</v>
      </c>
      <c r="N984" s="1771">
        <v>2</v>
      </c>
      <c r="O984" s="1772">
        <v>6</v>
      </c>
      <c r="P984" s="1773">
        <f t="shared" si="31"/>
        <v>15000</v>
      </c>
      <c r="Q984" s="1774"/>
      <c r="R984" s="1774"/>
      <c r="S984" s="1774"/>
      <c r="T984" s="1774"/>
      <c r="U984" s="1774"/>
      <c r="V984" s="1774"/>
      <c r="W984" s="1774"/>
      <c r="X984" s="1774"/>
      <c r="Y984" s="1774"/>
      <c r="Z984" s="1774"/>
      <c r="AA984" s="1774"/>
      <c r="AB984" s="1774"/>
      <c r="AC984" s="1774"/>
      <c r="AD984" s="1856"/>
      <c r="AE984" s="1857"/>
      <c r="AF984" s="1858"/>
      <c r="AG984" s="1858"/>
      <c r="AH984" s="1858"/>
      <c r="AI984" s="1859"/>
      <c r="AJ984" s="1859"/>
      <c r="AK984" s="1859"/>
      <c r="AL984" s="1859"/>
      <c r="AM984" s="1858"/>
      <c r="AN984" s="1858"/>
      <c r="AO984" s="1858"/>
      <c r="AP984" s="1858"/>
      <c r="AQ984" s="1859"/>
      <c r="AR984" s="1859"/>
      <c r="AS984" s="1859"/>
      <c r="AT984" s="1859"/>
    </row>
    <row r="985" spans="1:46" s="1775" customFormat="1" ht="12" customHeight="1" x14ac:dyDescent="0.2">
      <c r="A985" s="1770" t="s">
        <v>459</v>
      </c>
      <c r="B985" s="1770" t="s">
        <v>1708</v>
      </c>
      <c r="C985" s="541" t="s">
        <v>1709</v>
      </c>
      <c r="D985" s="1770" t="s">
        <v>4016</v>
      </c>
      <c r="E985" s="1952">
        <v>6500</v>
      </c>
      <c r="F985" s="1771" t="s">
        <v>4017</v>
      </c>
      <c r="G985" s="1770" t="s">
        <v>4018</v>
      </c>
      <c r="H985" s="1770" t="s">
        <v>1713</v>
      </c>
      <c r="I985" s="1770" t="s">
        <v>1714</v>
      </c>
      <c r="J985" s="1771" t="s">
        <v>1715</v>
      </c>
      <c r="K985" s="1771">
        <v>0</v>
      </c>
      <c r="L985" s="1772">
        <v>0</v>
      </c>
      <c r="M985" s="1773">
        <f t="shared" si="30"/>
        <v>0</v>
      </c>
      <c r="N985" s="1771">
        <v>3</v>
      </c>
      <c r="O985" s="1772">
        <v>6</v>
      </c>
      <c r="P985" s="1773">
        <f t="shared" si="31"/>
        <v>39000</v>
      </c>
      <c r="Q985" s="1774"/>
      <c r="R985" s="1774"/>
      <c r="S985" s="1774"/>
      <c r="T985" s="1774"/>
      <c r="U985" s="1774"/>
      <c r="V985" s="1774"/>
      <c r="W985" s="1774"/>
      <c r="X985" s="1774"/>
      <c r="Y985" s="1774"/>
      <c r="Z985" s="1774"/>
      <c r="AA985" s="1774"/>
      <c r="AB985" s="1774"/>
      <c r="AC985" s="1774"/>
      <c r="AD985" s="1856"/>
      <c r="AE985" s="1857"/>
      <c r="AF985" s="1858"/>
      <c r="AG985" s="1858"/>
      <c r="AH985" s="1858"/>
      <c r="AI985" s="1859"/>
      <c r="AJ985" s="1859"/>
      <c r="AK985" s="1859"/>
      <c r="AL985" s="1859"/>
      <c r="AM985" s="1858"/>
      <c r="AN985" s="1858"/>
      <c r="AO985" s="1858"/>
      <c r="AP985" s="1858"/>
      <c r="AQ985" s="1859"/>
      <c r="AR985" s="1859"/>
      <c r="AS985" s="1859"/>
      <c r="AT985" s="1859"/>
    </row>
    <row r="986" spans="1:46" s="1775" customFormat="1" ht="12" customHeight="1" x14ac:dyDescent="0.2">
      <c r="A986" s="1770" t="s">
        <v>459</v>
      </c>
      <c r="B986" s="1770" t="s">
        <v>1708</v>
      </c>
      <c r="C986" s="541" t="s">
        <v>1709</v>
      </c>
      <c r="D986" s="1770" t="s">
        <v>1899</v>
      </c>
      <c r="E986" s="1952">
        <v>3500</v>
      </c>
      <c r="F986" s="1771" t="s">
        <v>4017</v>
      </c>
      <c r="G986" s="1770" t="s">
        <v>4018</v>
      </c>
      <c r="H986" s="1770" t="s">
        <v>1713</v>
      </c>
      <c r="I986" s="1770" t="s">
        <v>1714</v>
      </c>
      <c r="J986" s="1771" t="s">
        <v>1715</v>
      </c>
      <c r="K986" s="1771">
        <v>2</v>
      </c>
      <c r="L986" s="1772">
        <v>4</v>
      </c>
      <c r="M986" s="1773">
        <f t="shared" si="30"/>
        <v>14000</v>
      </c>
      <c r="N986" s="1771">
        <v>2</v>
      </c>
      <c r="O986" s="1772">
        <v>6</v>
      </c>
      <c r="P986" s="1773">
        <f t="shared" si="31"/>
        <v>21000</v>
      </c>
      <c r="Q986" s="1774"/>
      <c r="R986" s="1774"/>
      <c r="S986" s="1774"/>
      <c r="T986" s="1774"/>
      <c r="U986" s="1774"/>
      <c r="V986" s="1774"/>
      <c r="W986" s="1774"/>
      <c r="X986" s="1774"/>
      <c r="Y986" s="1774"/>
      <c r="Z986" s="1774"/>
      <c r="AA986" s="1774"/>
      <c r="AB986" s="1774"/>
      <c r="AC986" s="1774"/>
      <c r="AD986" s="1856"/>
      <c r="AE986" s="1857"/>
      <c r="AF986" s="1858"/>
      <c r="AG986" s="1858"/>
      <c r="AH986" s="1858"/>
      <c r="AI986" s="1859"/>
      <c r="AJ986" s="1859"/>
      <c r="AK986" s="1859"/>
      <c r="AL986" s="1859"/>
      <c r="AM986" s="1858"/>
      <c r="AN986" s="1858"/>
      <c r="AO986" s="1858"/>
      <c r="AP986" s="1858"/>
      <c r="AQ986" s="1859"/>
      <c r="AR986" s="1859"/>
      <c r="AS986" s="1859"/>
      <c r="AT986" s="1859"/>
    </row>
    <row r="987" spans="1:46" s="1775" customFormat="1" ht="12" customHeight="1" x14ac:dyDescent="0.2">
      <c r="A987" s="1770" t="s">
        <v>459</v>
      </c>
      <c r="B987" s="1770" t="s">
        <v>1708</v>
      </c>
      <c r="C987" s="541" t="s">
        <v>1709</v>
      </c>
      <c r="D987" s="1770" t="s">
        <v>4019</v>
      </c>
      <c r="E987" s="1952">
        <v>4000</v>
      </c>
      <c r="F987" s="1771" t="s">
        <v>4020</v>
      </c>
      <c r="G987" s="1770" t="s">
        <v>4021</v>
      </c>
      <c r="H987" s="1770"/>
      <c r="I987" s="1770"/>
      <c r="J987" s="1771"/>
      <c r="K987" s="1771">
        <v>5</v>
      </c>
      <c r="L987" s="1772">
        <v>12</v>
      </c>
      <c r="M987" s="1773">
        <f t="shared" si="30"/>
        <v>48000</v>
      </c>
      <c r="N987" s="1771">
        <v>3</v>
      </c>
      <c r="O987" s="1772">
        <v>6</v>
      </c>
      <c r="P987" s="1773">
        <f t="shared" si="31"/>
        <v>24000</v>
      </c>
      <c r="Q987" s="1774"/>
      <c r="R987" s="1774"/>
      <c r="S987" s="1774"/>
      <c r="T987" s="1774"/>
      <c r="U987" s="1774"/>
      <c r="V987" s="1774"/>
      <c r="W987" s="1774"/>
      <c r="X987" s="1774"/>
      <c r="Y987" s="1774"/>
      <c r="Z987" s="1774"/>
      <c r="AA987" s="1774"/>
      <c r="AB987" s="1774"/>
      <c r="AC987" s="1774"/>
      <c r="AD987" s="1856"/>
      <c r="AE987" s="1857"/>
      <c r="AF987" s="1858"/>
      <c r="AG987" s="1858"/>
      <c r="AH987" s="1858"/>
      <c r="AI987" s="1859"/>
      <c r="AJ987" s="1859"/>
      <c r="AK987" s="1859"/>
      <c r="AL987" s="1859"/>
      <c r="AM987" s="1858"/>
      <c r="AN987" s="1858"/>
      <c r="AO987" s="1858"/>
      <c r="AP987" s="1858"/>
      <c r="AQ987" s="1859"/>
      <c r="AR987" s="1859"/>
      <c r="AS987" s="1859"/>
      <c r="AT987" s="1859"/>
    </row>
    <row r="988" spans="1:46" s="1775" customFormat="1" ht="12" customHeight="1" x14ac:dyDescent="0.2">
      <c r="A988" s="1770" t="s">
        <v>459</v>
      </c>
      <c r="B988" s="1770" t="s">
        <v>1708</v>
      </c>
      <c r="C988" s="541" t="s">
        <v>1709</v>
      </c>
      <c r="D988" s="1770" t="s">
        <v>4022</v>
      </c>
      <c r="E988" s="1952">
        <v>11000</v>
      </c>
      <c r="F988" s="1771" t="s">
        <v>4023</v>
      </c>
      <c r="G988" s="1770" t="s">
        <v>4024</v>
      </c>
      <c r="H988" s="1770"/>
      <c r="I988" s="1770"/>
      <c r="J988" s="1771"/>
      <c r="K988" s="1771">
        <v>1</v>
      </c>
      <c r="L988" s="1772">
        <v>8</v>
      </c>
      <c r="M988" s="1773">
        <f t="shared" si="30"/>
        <v>88000</v>
      </c>
      <c r="N988" s="1771">
        <v>0</v>
      </c>
      <c r="O988" s="1772">
        <v>0</v>
      </c>
      <c r="P988" s="1773">
        <f t="shared" si="31"/>
        <v>0</v>
      </c>
      <c r="Q988" s="1774"/>
      <c r="R988" s="1774"/>
      <c r="S988" s="1774"/>
      <c r="T988" s="1774"/>
      <c r="U988" s="1774"/>
      <c r="V988" s="1774"/>
      <c r="W988" s="1774"/>
      <c r="X988" s="1774"/>
      <c r="Y988" s="1774"/>
      <c r="Z988" s="1774"/>
      <c r="AA988" s="1774"/>
      <c r="AB988" s="1774"/>
      <c r="AC988" s="1774"/>
      <c r="AD988" s="1856"/>
      <c r="AE988" s="1857"/>
      <c r="AF988" s="1858"/>
      <c r="AG988" s="1858"/>
      <c r="AH988" s="1858"/>
      <c r="AI988" s="1859"/>
      <c r="AJ988" s="1859"/>
      <c r="AK988" s="1859"/>
      <c r="AL988" s="1859"/>
      <c r="AM988" s="1858"/>
      <c r="AN988" s="1858"/>
      <c r="AO988" s="1858"/>
      <c r="AP988" s="1858"/>
      <c r="AQ988" s="1859"/>
      <c r="AR988" s="1859"/>
      <c r="AS988" s="1859"/>
      <c r="AT988" s="1859"/>
    </row>
    <row r="989" spans="1:46" s="1775" customFormat="1" ht="12" customHeight="1" x14ac:dyDescent="0.2">
      <c r="A989" s="1770" t="s">
        <v>459</v>
      </c>
      <c r="B989" s="1770" t="s">
        <v>1708</v>
      </c>
      <c r="C989" s="541" t="s">
        <v>1709</v>
      </c>
      <c r="D989" s="1770" t="s">
        <v>1730</v>
      </c>
      <c r="E989" s="1952">
        <v>15600</v>
      </c>
      <c r="F989" s="1771" t="s">
        <v>4025</v>
      </c>
      <c r="G989" s="1770" t="s">
        <v>4026</v>
      </c>
      <c r="H989" s="1770" t="s">
        <v>1713</v>
      </c>
      <c r="I989" s="1770" t="s">
        <v>1723</v>
      </c>
      <c r="J989" s="1771" t="s">
        <v>1715</v>
      </c>
      <c r="K989" s="1771">
        <v>0</v>
      </c>
      <c r="L989" s="1772">
        <v>0</v>
      </c>
      <c r="M989" s="1773">
        <f t="shared" si="30"/>
        <v>0</v>
      </c>
      <c r="N989" s="1771">
        <v>0</v>
      </c>
      <c r="O989" s="1772">
        <v>0</v>
      </c>
      <c r="P989" s="1773">
        <f t="shared" si="31"/>
        <v>0</v>
      </c>
      <c r="Q989" s="1774"/>
      <c r="R989" s="1774"/>
      <c r="S989" s="1774"/>
      <c r="T989" s="1774"/>
      <c r="U989" s="1774"/>
      <c r="V989" s="1774"/>
      <c r="W989" s="1774"/>
      <c r="X989" s="1774"/>
      <c r="Y989" s="1774"/>
      <c r="Z989" s="1774"/>
      <c r="AA989" s="1774"/>
      <c r="AB989" s="1774"/>
      <c r="AC989" s="1774"/>
      <c r="AD989" s="1856"/>
      <c r="AE989" s="1857"/>
      <c r="AF989" s="1858"/>
      <c r="AG989" s="1858"/>
      <c r="AH989" s="1858"/>
      <c r="AI989" s="1859"/>
      <c r="AJ989" s="1859"/>
      <c r="AK989" s="1859"/>
      <c r="AL989" s="1859"/>
      <c r="AM989" s="1858"/>
      <c r="AN989" s="1858"/>
      <c r="AO989" s="1858"/>
      <c r="AP989" s="1858"/>
      <c r="AQ989" s="1859"/>
      <c r="AR989" s="1859"/>
      <c r="AS989" s="1859"/>
      <c r="AT989" s="1859"/>
    </row>
    <row r="990" spans="1:46" s="1775" customFormat="1" ht="12" customHeight="1" x14ac:dyDescent="0.2">
      <c r="A990" s="1770" t="s">
        <v>459</v>
      </c>
      <c r="B990" s="1770" t="s">
        <v>1708</v>
      </c>
      <c r="C990" s="541" t="s">
        <v>1709</v>
      </c>
      <c r="D990" s="1770" t="s">
        <v>3037</v>
      </c>
      <c r="E990" s="1952">
        <v>12500</v>
      </c>
      <c r="F990" s="1771" t="s">
        <v>4027</v>
      </c>
      <c r="G990" s="1770" t="s">
        <v>4028</v>
      </c>
      <c r="H990" s="1770"/>
      <c r="I990" s="1770"/>
      <c r="J990" s="1771"/>
      <c r="K990" s="1771">
        <v>1</v>
      </c>
      <c r="L990" s="1772">
        <v>1</v>
      </c>
      <c r="M990" s="1773">
        <f t="shared" si="30"/>
        <v>12500</v>
      </c>
      <c r="N990" s="1771">
        <v>0</v>
      </c>
      <c r="O990" s="1772">
        <v>0</v>
      </c>
      <c r="P990" s="1773">
        <f t="shared" si="31"/>
        <v>0</v>
      </c>
      <c r="Q990" s="1774"/>
      <c r="R990" s="1774"/>
      <c r="S990" s="1774"/>
      <c r="T990" s="1774"/>
      <c r="U990" s="1774"/>
      <c r="V990" s="1774"/>
      <c r="W990" s="1774"/>
      <c r="X990" s="1774"/>
      <c r="Y990" s="1774"/>
      <c r="Z990" s="1774"/>
      <c r="AA990" s="1774"/>
      <c r="AB990" s="1774"/>
      <c r="AC990" s="1774"/>
      <c r="AD990" s="1856"/>
      <c r="AE990" s="1857"/>
      <c r="AF990" s="1858"/>
      <c r="AG990" s="1858"/>
      <c r="AH990" s="1858"/>
      <c r="AI990" s="1859"/>
      <c r="AJ990" s="1859"/>
      <c r="AK990" s="1859"/>
      <c r="AL990" s="1859"/>
      <c r="AM990" s="1858"/>
      <c r="AN990" s="1858"/>
      <c r="AO990" s="1858"/>
      <c r="AP990" s="1858"/>
      <c r="AQ990" s="1859"/>
      <c r="AR990" s="1859"/>
      <c r="AS990" s="1859"/>
      <c r="AT990" s="1859"/>
    </row>
    <row r="991" spans="1:46" s="1775" customFormat="1" ht="12" customHeight="1" x14ac:dyDescent="0.2">
      <c r="A991" s="1770" t="s">
        <v>459</v>
      </c>
      <c r="B991" s="1770" t="s">
        <v>1708</v>
      </c>
      <c r="C991" s="541" t="s">
        <v>1709</v>
      </c>
      <c r="D991" s="1770" t="s">
        <v>1753</v>
      </c>
      <c r="E991" s="1952">
        <v>5500</v>
      </c>
      <c r="F991" s="1771" t="s">
        <v>4029</v>
      </c>
      <c r="G991" s="1770" t="s">
        <v>4030</v>
      </c>
      <c r="H991" s="1770" t="s">
        <v>1713</v>
      </c>
      <c r="I991" s="1770" t="s">
        <v>1714</v>
      </c>
      <c r="J991" s="1771" t="s">
        <v>1715</v>
      </c>
      <c r="K991" s="1771">
        <v>6</v>
      </c>
      <c r="L991" s="1772">
        <v>12</v>
      </c>
      <c r="M991" s="1773">
        <f t="shared" si="30"/>
        <v>66000</v>
      </c>
      <c r="N991" s="1771">
        <v>3</v>
      </c>
      <c r="O991" s="1772">
        <v>6</v>
      </c>
      <c r="P991" s="1773">
        <f t="shared" si="31"/>
        <v>33000</v>
      </c>
      <c r="Q991" s="1774"/>
      <c r="R991" s="1774"/>
      <c r="S991" s="1774"/>
      <c r="T991" s="1774"/>
      <c r="U991" s="1774"/>
      <c r="V991" s="1774"/>
      <c r="W991" s="1774"/>
      <c r="X991" s="1774"/>
      <c r="Y991" s="1774"/>
      <c r="Z991" s="1774"/>
      <c r="AA991" s="1774"/>
      <c r="AB991" s="1774"/>
      <c r="AC991" s="1774"/>
      <c r="AD991" s="1856"/>
      <c r="AE991" s="1857"/>
      <c r="AF991" s="1858"/>
      <c r="AG991" s="1858"/>
      <c r="AH991" s="1858"/>
      <c r="AI991" s="1859"/>
      <c r="AJ991" s="1859"/>
      <c r="AK991" s="1859"/>
      <c r="AL991" s="1859"/>
      <c r="AM991" s="1858"/>
      <c r="AN991" s="1858"/>
      <c r="AO991" s="1858"/>
      <c r="AP991" s="1858"/>
      <c r="AQ991" s="1859"/>
      <c r="AR991" s="1859"/>
      <c r="AS991" s="1859"/>
      <c r="AT991" s="1859"/>
    </row>
    <row r="992" spans="1:46" s="1775" customFormat="1" ht="12" customHeight="1" x14ac:dyDescent="0.2">
      <c r="A992" s="1770" t="s">
        <v>459</v>
      </c>
      <c r="B992" s="1770" t="s">
        <v>1708</v>
      </c>
      <c r="C992" s="541" t="s">
        <v>1709</v>
      </c>
      <c r="D992" s="1770" t="s">
        <v>1908</v>
      </c>
      <c r="E992" s="1952">
        <v>5000</v>
      </c>
      <c r="F992" s="1771" t="s">
        <v>4031</v>
      </c>
      <c r="G992" s="1770" t="s">
        <v>4032</v>
      </c>
      <c r="H992" s="1770"/>
      <c r="I992" s="1770"/>
      <c r="J992" s="1771"/>
      <c r="K992" s="1771">
        <v>3</v>
      </c>
      <c r="L992" s="1772">
        <v>5</v>
      </c>
      <c r="M992" s="1773">
        <f t="shared" si="30"/>
        <v>25000</v>
      </c>
      <c r="N992" s="1771">
        <v>0</v>
      </c>
      <c r="O992" s="1772">
        <v>0</v>
      </c>
      <c r="P992" s="1773">
        <f t="shared" si="31"/>
        <v>0</v>
      </c>
      <c r="Q992" s="1774"/>
      <c r="R992" s="1774"/>
      <c r="S992" s="1774"/>
      <c r="T992" s="1774"/>
      <c r="U992" s="1774"/>
      <c r="V992" s="1774"/>
      <c r="W992" s="1774"/>
      <c r="X992" s="1774"/>
      <c r="Y992" s="1774"/>
      <c r="Z992" s="1774"/>
      <c r="AA992" s="1774"/>
      <c r="AB992" s="1774"/>
      <c r="AC992" s="1774"/>
      <c r="AD992" s="1856"/>
      <c r="AE992" s="1857"/>
      <c r="AF992" s="1858"/>
      <c r="AG992" s="1858"/>
      <c r="AH992" s="1858"/>
      <c r="AI992" s="1859"/>
      <c r="AJ992" s="1859"/>
      <c r="AK992" s="1859"/>
      <c r="AL992" s="1859"/>
      <c r="AM992" s="1858"/>
      <c r="AN992" s="1858"/>
      <c r="AO992" s="1858"/>
      <c r="AP992" s="1858"/>
      <c r="AQ992" s="1859"/>
      <c r="AR992" s="1859"/>
      <c r="AS992" s="1859"/>
      <c r="AT992" s="1859"/>
    </row>
    <row r="993" spans="1:46" s="1775" customFormat="1" ht="12" customHeight="1" x14ac:dyDescent="0.2">
      <c r="A993" s="1770" t="s">
        <v>459</v>
      </c>
      <c r="B993" s="1770" t="s">
        <v>1708</v>
      </c>
      <c r="C993" s="541" t="s">
        <v>1709</v>
      </c>
      <c r="D993" s="1770" t="s">
        <v>1912</v>
      </c>
      <c r="E993" s="1952">
        <v>2000</v>
      </c>
      <c r="F993" s="1771" t="s">
        <v>4033</v>
      </c>
      <c r="G993" s="1770" t="s">
        <v>4034</v>
      </c>
      <c r="H993" s="1770"/>
      <c r="I993" s="1770"/>
      <c r="J993" s="1771"/>
      <c r="K993" s="1771">
        <v>3</v>
      </c>
      <c r="L993" s="1772">
        <v>5</v>
      </c>
      <c r="M993" s="1773">
        <f t="shared" si="30"/>
        <v>10000</v>
      </c>
      <c r="N993" s="1771">
        <v>0</v>
      </c>
      <c r="O993" s="1772">
        <v>0</v>
      </c>
      <c r="P993" s="1773">
        <f t="shared" si="31"/>
        <v>0</v>
      </c>
      <c r="Q993" s="1774"/>
      <c r="R993" s="1774"/>
      <c r="S993" s="1774"/>
      <c r="T993" s="1774"/>
      <c r="U993" s="1774"/>
      <c r="V993" s="1774"/>
      <c r="W993" s="1774"/>
      <c r="X993" s="1774"/>
      <c r="Y993" s="1774"/>
      <c r="Z993" s="1774"/>
      <c r="AA993" s="1774"/>
      <c r="AB993" s="1774"/>
      <c r="AC993" s="1774"/>
      <c r="AD993" s="1856"/>
      <c r="AE993" s="1857"/>
      <c r="AF993" s="1858"/>
      <c r="AG993" s="1858"/>
      <c r="AH993" s="1858"/>
      <c r="AI993" s="1859"/>
      <c r="AJ993" s="1859"/>
      <c r="AK993" s="1859"/>
      <c r="AL993" s="1859"/>
      <c r="AM993" s="1858"/>
      <c r="AN993" s="1858"/>
      <c r="AO993" s="1858"/>
      <c r="AP993" s="1858"/>
      <c r="AQ993" s="1859"/>
      <c r="AR993" s="1859"/>
      <c r="AS993" s="1859"/>
      <c r="AT993" s="1859"/>
    </row>
    <row r="994" spans="1:46" s="1775" customFormat="1" ht="12" customHeight="1" x14ac:dyDescent="0.2">
      <c r="A994" s="1770" t="s">
        <v>459</v>
      </c>
      <c r="B994" s="1770" t="s">
        <v>1708</v>
      </c>
      <c r="C994" s="541" t="s">
        <v>1709</v>
      </c>
      <c r="D994" s="1770" t="s">
        <v>4035</v>
      </c>
      <c r="E994" s="1952">
        <v>10000</v>
      </c>
      <c r="F994" s="1771" t="s">
        <v>4036</v>
      </c>
      <c r="G994" s="1770" t="s">
        <v>4037</v>
      </c>
      <c r="H994" s="1770"/>
      <c r="I994" s="1770"/>
      <c r="J994" s="1771"/>
      <c r="K994" s="1771">
        <v>2</v>
      </c>
      <c r="L994" s="1772">
        <v>12</v>
      </c>
      <c r="M994" s="1773">
        <f t="shared" si="30"/>
        <v>120000</v>
      </c>
      <c r="N994" s="1771">
        <v>0</v>
      </c>
      <c r="O994" s="1772">
        <v>0</v>
      </c>
      <c r="P994" s="1773">
        <f t="shared" si="31"/>
        <v>0</v>
      </c>
      <c r="Q994" s="1774"/>
      <c r="R994" s="1774"/>
      <c r="S994" s="1774"/>
      <c r="T994" s="1774"/>
      <c r="U994" s="1774"/>
      <c r="V994" s="1774"/>
      <c r="W994" s="1774"/>
      <c r="X994" s="1774"/>
      <c r="Y994" s="1774"/>
      <c r="Z994" s="1774"/>
      <c r="AA994" s="1774"/>
      <c r="AB994" s="1774"/>
      <c r="AC994" s="1774"/>
      <c r="AD994" s="1856"/>
      <c r="AE994" s="1857"/>
      <c r="AF994" s="1858"/>
      <c r="AG994" s="1858"/>
      <c r="AH994" s="1858"/>
      <c r="AI994" s="1859"/>
      <c r="AJ994" s="1859"/>
      <c r="AK994" s="1859"/>
      <c r="AL994" s="1859"/>
      <c r="AM994" s="1858"/>
      <c r="AN994" s="1858"/>
      <c r="AO994" s="1858"/>
      <c r="AP994" s="1858"/>
      <c r="AQ994" s="1859"/>
      <c r="AR994" s="1859"/>
      <c r="AS994" s="1859"/>
      <c r="AT994" s="1859"/>
    </row>
    <row r="995" spans="1:46" s="1775" customFormat="1" ht="12" customHeight="1" x14ac:dyDescent="0.2">
      <c r="A995" s="1770" t="s">
        <v>459</v>
      </c>
      <c r="B995" s="1770" t="s">
        <v>1708</v>
      </c>
      <c r="C995" s="541" t="s">
        <v>1709</v>
      </c>
      <c r="D995" s="1770" t="s">
        <v>4038</v>
      </c>
      <c r="E995" s="1952">
        <v>1500</v>
      </c>
      <c r="F995" s="1771" t="s">
        <v>4039</v>
      </c>
      <c r="G995" s="1770" t="s">
        <v>4040</v>
      </c>
      <c r="H995" s="1770" t="s">
        <v>4041</v>
      </c>
      <c r="I995" s="1770" t="s">
        <v>1714</v>
      </c>
      <c r="J995" s="1771" t="s">
        <v>1715</v>
      </c>
      <c r="K995" s="1771">
        <v>7</v>
      </c>
      <c r="L995" s="1772">
        <v>11</v>
      </c>
      <c r="M995" s="1773">
        <f t="shared" si="30"/>
        <v>16500</v>
      </c>
      <c r="N995" s="1771">
        <v>2</v>
      </c>
      <c r="O995" s="1772">
        <v>6</v>
      </c>
      <c r="P995" s="1773">
        <f t="shared" si="31"/>
        <v>9000</v>
      </c>
      <c r="Q995" s="1774"/>
      <c r="R995" s="1774"/>
      <c r="S995" s="1774"/>
      <c r="T995" s="1774"/>
      <c r="U995" s="1774"/>
      <c r="V995" s="1774"/>
      <c r="W995" s="1774"/>
      <c r="X995" s="1774"/>
      <c r="Y995" s="1774"/>
      <c r="Z995" s="1774"/>
      <c r="AA995" s="1774"/>
      <c r="AB995" s="1774"/>
      <c r="AC995" s="1774"/>
      <c r="AD995" s="1856"/>
      <c r="AE995" s="1857"/>
      <c r="AF995" s="1858"/>
      <c r="AG995" s="1858"/>
      <c r="AH995" s="1858"/>
      <c r="AI995" s="1859"/>
      <c r="AJ995" s="1859"/>
      <c r="AK995" s="1859"/>
      <c r="AL995" s="1859"/>
      <c r="AM995" s="1858"/>
      <c r="AN995" s="1858"/>
      <c r="AO995" s="1858"/>
      <c r="AP995" s="1858"/>
      <c r="AQ995" s="1859"/>
      <c r="AR995" s="1859"/>
      <c r="AS995" s="1859"/>
      <c r="AT995" s="1859"/>
    </row>
    <row r="996" spans="1:46" s="1775" customFormat="1" ht="12" customHeight="1" x14ac:dyDescent="0.2">
      <c r="A996" s="1770" t="s">
        <v>459</v>
      </c>
      <c r="B996" s="1770" t="s">
        <v>1708</v>
      </c>
      <c r="C996" s="541" t="s">
        <v>1709</v>
      </c>
      <c r="D996" s="1770" t="s">
        <v>1757</v>
      </c>
      <c r="E996" s="1952">
        <v>10000</v>
      </c>
      <c r="F996" s="1771" t="s">
        <v>4042</v>
      </c>
      <c r="G996" s="1770" t="s">
        <v>4043</v>
      </c>
      <c r="H996" s="1770"/>
      <c r="I996" s="1770"/>
      <c r="J996" s="1771"/>
      <c r="K996" s="1771">
        <v>1</v>
      </c>
      <c r="L996" s="1772">
        <v>2</v>
      </c>
      <c r="M996" s="1773">
        <f t="shared" si="30"/>
        <v>20000</v>
      </c>
      <c r="N996" s="1771">
        <v>3</v>
      </c>
      <c r="O996" s="1772">
        <v>6</v>
      </c>
      <c r="P996" s="1773">
        <f t="shared" si="31"/>
        <v>60000</v>
      </c>
      <c r="Q996" s="1774"/>
      <c r="R996" s="1774"/>
      <c r="S996" s="1774"/>
      <c r="T996" s="1774"/>
      <c r="U996" s="1774"/>
      <c r="V996" s="1774"/>
      <c r="W996" s="1774"/>
      <c r="X996" s="1774"/>
      <c r="Y996" s="1774"/>
      <c r="Z996" s="1774"/>
      <c r="AA996" s="1774"/>
      <c r="AB996" s="1774"/>
      <c r="AC996" s="1774"/>
      <c r="AD996" s="1856"/>
      <c r="AE996" s="1857"/>
      <c r="AF996" s="1858"/>
      <c r="AG996" s="1858"/>
      <c r="AH996" s="1858"/>
      <c r="AI996" s="1859"/>
      <c r="AJ996" s="1859"/>
      <c r="AK996" s="1859"/>
      <c r="AL996" s="1859"/>
      <c r="AM996" s="1858"/>
      <c r="AN996" s="1858"/>
      <c r="AO996" s="1858"/>
      <c r="AP996" s="1858"/>
      <c r="AQ996" s="1859"/>
      <c r="AR996" s="1859"/>
      <c r="AS996" s="1859"/>
      <c r="AT996" s="1859"/>
    </row>
    <row r="997" spans="1:46" s="1775" customFormat="1" ht="12" customHeight="1" x14ac:dyDescent="0.2">
      <c r="A997" s="1770" t="s">
        <v>459</v>
      </c>
      <c r="B997" s="1770" t="s">
        <v>1708</v>
      </c>
      <c r="C997" s="541" t="s">
        <v>1709</v>
      </c>
      <c r="D997" s="1770" t="s">
        <v>1774</v>
      </c>
      <c r="E997" s="1952">
        <v>15000</v>
      </c>
      <c r="F997" s="1771" t="s">
        <v>4044</v>
      </c>
      <c r="G997" s="1770" t="s">
        <v>4045</v>
      </c>
      <c r="H997" s="1770"/>
      <c r="I997" s="1770"/>
      <c r="J997" s="1771"/>
      <c r="K997" s="1771">
        <v>0</v>
      </c>
      <c r="L997" s="1772">
        <v>8</v>
      </c>
      <c r="M997" s="1773">
        <f t="shared" si="30"/>
        <v>120000</v>
      </c>
      <c r="N997" s="1771">
        <v>0</v>
      </c>
      <c r="O997" s="1772">
        <v>0</v>
      </c>
      <c r="P997" s="1773">
        <f t="shared" si="31"/>
        <v>0</v>
      </c>
      <c r="Q997" s="1774"/>
      <c r="R997" s="1774"/>
      <c r="S997" s="1774"/>
      <c r="T997" s="1774"/>
      <c r="U997" s="1774"/>
      <c r="V997" s="1774"/>
      <c r="W997" s="1774"/>
      <c r="X997" s="1774"/>
      <c r="Y997" s="1774"/>
      <c r="Z997" s="1774"/>
      <c r="AA997" s="1774"/>
      <c r="AB997" s="1774"/>
      <c r="AC997" s="1774"/>
      <c r="AD997" s="1856"/>
      <c r="AE997" s="1857"/>
      <c r="AF997" s="1858"/>
      <c r="AG997" s="1858"/>
      <c r="AH997" s="1858"/>
      <c r="AI997" s="1859"/>
      <c r="AJ997" s="1859"/>
      <c r="AK997" s="1859"/>
      <c r="AL997" s="1859"/>
      <c r="AM997" s="1858"/>
      <c r="AN997" s="1858"/>
      <c r="AO997" s="1858"/>
      <c r="AP997" s="1858"/>
      <c r="AQ997" s="1859"/>
      <c r="AR997" s="1859"/>
      <c r="AS997" s="1859"/>
      <c r="AT997" s="1859"/>
    </row>
    <row r="998" spans="1:46" s="1775" customFormat="1" ht="12" customHeight="1" x14ac:dyDescent="0.2">
      <c r="A998" s="1770" t="s">
        <v>459</v>
      </c>
      <c r="B998" s="1770" t="s">
        <v>1708</v>
      </c>
      <c r="C998" s="541" t="s">
        <v>1709</v>
      </c>
      <c r="D998" s="1770" t="s">
        <v>4046</v>
      </c>
      <c r="E998" s="1952">
        <v>6000</v>
      </c>
      <c r="F998" s="1771" t="s">
        <v>4047</v>
      </c>
      <c r="G998" s="1770" t="s">
        <v>4048</v>
      </c>
      <c r="H998" s="1770" t="s">
        <v>3748</v>
      </c>
      <c r="I998" s="1770" t="s">
        <v>1723</v>
      </c>
      <c r="J998" s="1771" t="s">
        <v>1829</v>
      </c>
      <c r="K998" s="1771">
        <v>2</v>
      </c>
      <c r="L998" s="1772">
        <v>7</v>
      </c>
      <c r="M998" s="1773">
        <f t="shared" si="30"/>
        <v>42000</v>
      </c>
      <c r="N998" s="1771">
        <v>2</v>
      </c>
      <c r="O998" s="1772">
        <v>6</v>
      </c>
      <c r="P998" s="1773">
        <f t="shared" si="31"/>
        <v>36000</v>
      </c>
      <c r="Q998" s="1774"/>
      <c r="R998" s="1774"/>
      <c r="S998" s="1774"/>
      <c r="T998" s="1774"/>
      <c r="U998" s="1774"/>
      <c r="V998" s="1774"/>
      <c r="W998" s="1774"/>
      <c r="X998" s="1774"/>
      <c r="Y998" s="1774"/>
      <c r="Z998" s="1774"/>
      <c r="AA998" s="1774"/>
      <c r="AB998" s="1774"/>
      <c r="AC998" s="1774"/>
      <c r="AD998" s="1856"/>
      <c r="AE998" s="1857"/>
      <c r="AF998" s="1858"/>
      <c r="AG998" s="1858"/>
      <c r="AH998" s="1858"/>
      <c r="AI998" s="1859"/>
      <c r="AJ998" s="1859"/>
      <c r="AK998" s="1859"/>
      <c r="AL998" s="1859"/>
      <c r="AM998" s="1858"/>
      <c r="AN998" s="1858"/>
      <c r="AO998" s="1858"/>
      <c r="AP998" s="1858"/>
      <c r="AQ998" s="1859"/>
      <c r="AR998" s="1859"/>
      <c r="AS998" s="1859"/>
      <c r="AT998" s="1859"/>
    </row>
    <row r="999" spans="1:46" s="1775" customFormat="1" ht="12" customHeight="1" x14ac:dyDescent="0.2">
      <c r="A999" s="1770" t="s">
        <v>459</v>
      </c>
      <c r="B999" s="1770" t="s">
        <v>1708</v>
      </c>
      <c r="C999" s="541" t="s">
        <v>1709</v>
      </c>
      <c r="D999" s="1770" t="s">
        <v>4049</v>
      </c>
      <c r="E999" s="1952">
        <v>3700</v>
      </c>
      <c r="F999" s="1771" t="s">
        <v>4047</v>
      </c>
      <c r="G999" s="1770" t="s">
        <v>4048</v>
      </c>
      <c r="H999" s="1770" t="s">
        <v>3748</v>
      </c>
      <c r="I999" s="1770" t="s">
        <v>1723</v>
      </c>
      <c r="J999" s="1771" t="s">
        <v>1829</v>
      </c>
      <c r="K999" s="1771">
        <v>4</v>
      </c>
      <c r="L999" s="1772">
        <v>6</v>
      </c>
      <c r="M999" s="1773">
        <f t="shared" si="30"/>
        <v>22200</v>
      </c>
      <c r="N999" s="1771">
        <v>0</v>
      </c>
      <c r="O999" s="1772">
        <v>0</v>
      </c>
      <c r="P999" s="1773">
        <f t="shared" si="31"/>
        <v>0</v>
      </c>
      <c r="Q999" s="1774"/>
      <c r="R999" s="1774"/>
      <c r="S999" s="1774"/>
      <c r="T999" s="1774"/>
      <c r="U999" s="1774"/>
      <c r="V999" s="1774"/>
      <c r="W999" s="1774"/>
      <c r="X999" s="1774"/>
      <c r="Y999" s="1774"/>
      <c r="Z999" s="1774"/>
      <c r="AA999" s="1774"/>
      <c r="AB999" s="1774"/>
      <c r="AC999" s="1774"/>
      <c r="AD999" s="1856"/>
      <c r="AE999" s="1857"/>
      <c r="AF999" s="1858"/>
      <c r="AG999" s="1858"/>
      <c r="AH999" s="1858"/>
      <c r="AI999" s="1859"/>
      <c r="AJ999" s="1859"/>
      <c r="AK999" s="1859"/>
      <c r="AL999" s="1859"/>
      <c r="AM999" s="1858"/>
      <c r="AN999" s="1858"/>
      <c r="AO999" s="1858"/>
      <c r="AP999" s="1858"/>
      <c r="AQ999" s="1859"/>
      <c r="AR999" s="1859"/>
      <c r="AS999" s="1859"/>
      <c r="AT999" s="1859"/>
    </row>
    <row r="1000" spans="1:46" s="1775" customFormat="1" ht="12" customHeight="1" x14ac:dyDescent="0.2">
      <c r="A1000" s="1770" t="s">
        <v>459</v>
      </c>
      <c r="B1000" s="1770" t="s">
        <v>1708</v>
      </c>
      <c r="C1000" s="541" t="s">
        <v>1709</v>
      </c>
      <c r="D1000" s="1770" t="s">
        <v>1923</v>
      </c>
      <c r="E1000" s="1952">
        <v>5000</v>
      </c>
      <c r="F1000" s="1771" t="s">
        <v>4050</v>
      </c>
      <c r="G1000" s="1770" t="s">
        <v>4051</v>
      </c>
      <c r="H1000" s="1770" t="s">
        <v>1919</v>
      </c>
      <c r="I1000" s="1770" t="s">
        <v>1740</v>
      </c>
      <c r="J1000" s="1771" t="s">
        <v>1715</v>
      </c>
      <c r="K1000" s="1771">
        <v>1</v>
      </c>
      <c r="L1000" s="1772">
        <v>2</v>
      </c>
      <c r="M1000" s="1773">
        <f t="shared" si="30"/>
        <v>10000</v>
      </c>
      <c r="N1000" s="1771">
        <v>3</v>
      </c>
      <c r="O1000" s="1772">
        <v>6</v>
      </c>
      <c r="P1000" s="1773">
        <f t="shared" si="31"/>
        <v>30000</v>
      </c>
      <c r="Q1000" s="1774"/>
      <c r="R1000" s="1774"/>
      <c r="S1000" s="1774"/>
      <c r="T1000" s="1774"/>
      <c r="U1000" s="1774"/>
      <c r="V1000" s="1774"/>
      <c r="W1000" s="1774"/>
      <c r="X1000" s="1774"/>
      <c r="Y1000" s="1774"/>
      <c r="Z1000" s="1774"/>
      <c r="AA1000" s="1774"/>
      <c r="AB1000" s="1774"/>
      <c r="AC1000" s="1774"/>
      <c r="AD1000" s="1856"/>
      <c r="AE1000" s="1857"/>
      <c r="AF1000" s="1858"/>
      <c r="AG1000" s="1858"/>
      <c r="AH1000" s="1858"/>
      <c r="AI1000" s="1859"/>
      <c r="AJ1000" s="1859"/>
      <c r="AK1000" s="1859"/>
      <c r="AL1000" s="1859"/>
      <c r="AM1000" s="1858"/>
      <c r="AN1000" s="1858"/>
      <c r="AO1000" s="1858"/>
      <c r="AP1000" s="1858"/>
      <c r="AQ1000" s="1859"/>
      <c r="AR1000" s="1859"/>
      <c r="AS1000" s="1859"/>
      <c r="AT1000" s="1859"/>
    </row>
    <row r="1001" spans="1:46" s="1775" customFormat="1" ht="12" customHeight="1" x14ac:dyDescent="0.2">
      <c r="A1001" s="1770" t="s">
        <v>459</v>
      </c>
      <c r="B1001" s="1770" t="s">
        <v>1708</v>
      </c>
      <c r="C1001" s="541" t="s">
        <v>1709</v>
      </c>
      <c r="D1001" s="1770" t="s">
        <v>1836</v>
      </c>
      <c r="E1001" s="1952">
        <v>4000</v>
      </c>
      <c r="F1001" s="1771" t="s">
        <v>4050</v>
      </c>
      <c r="G1001" s="1770" t="s">
        <v>4051</v>
      </c>
      <c r="H1001" s="1770" t="s">
        <v>1919</v>
      </c>
      <c r="I1001" s="1770" t="s">
        <v>1740</v>
      </c>
      <c r="J1001" s="1771" t="s">
        <v>1715</v>
      </c>
      <c r="K1001" s="1771">
        <v>5</v>
      </c>
      <c r="L1001" s="1772">
        <v>11</v>
      </c>
      <c r="M1001" s="1773">
        <f t="shared" si="30"/>
        <v>44000</v>
      </c>
      <c r="N1001" s="1771">
        <v>0</v>
      </c>
      <c r="O1001" s="1772">
        <v>0</v>
      </c>
      <c r="P1001" s="1773">
        <f t="shared" si="31"/>
        <v>0</v>
      </c>
      <c r="Q1001" s="1774"/>
      <c r="R1001" s="1774"/>
      <c r="S1001" s="1774"/>
      <c r="T1001" s="1774"/>
      <c r="U1001" s="1774"/>
      <c r="V1001" s="1774"/>
      <c r="W1001" s="1774"/>
      <c r="X1001" s="1774"/>
      <c r="Y1001" s="1774"/>
      <c r="Z1001" s="1774"/>
      <c r="AA1001" s="1774"/>
      <c r="AB1001" s="1774"/>
      <c r="AC1001" s="1774"/>
      <c r="AD1001" s="1856"/>
      <c r="AE1001" s="1857"/>
      <c r="AF1001" s="1858"/>
      <c r="AG1001" s="1858"/>
      <c r="AH1001" s="1858"/>
      <c r="AI1001" s="1859"/>
      <c r="AJ1001" s="1859"/>
      <c r="AK1001" s="1859"/>
      <c r="AL1001" s="1859"/>
      <c r="AM1001" s="1858"/>
      <c r="AN1001" s="1858"/>
      <c r="AO1001" s="1858"/>
      <c r="AP1001" s="1858"/>
      <c r="AQ1001" s="1859"/>
      <c r="AR1001" s="1859"/>
      <c r="AS1001" s="1859"/>
      <c r="AT1001" s="1859"/>
    </row>
    <row r="1002" spans="1:46" s="1775" customFormat="1" ht="12" customHeight="1" x14ac:dyDescent="0.2">
      <c r="A1002" s="1770" t="s">
        <v>459</v>
      </c>
      <c r="B1002" s="1770" t="s">
        <v>1708</v>
      </c>
      <c r="C1002" s="541" t="s">
        <v>1709</v>
      </c>
      <c r="D1002" s="1770" t="s">
        <v>2224</v>
      </c>
      <c r="E1002" s="1952">
        <v>10000</v>
      </c>
      <c r="F1002" s="1771" t="s">
        <v>4052</v>
      </c>
      <c r="G1002" s="1770" t="s">
        <v>4053</v>
      </c>
      <c r="H1002" s="1770"/>
      <c r="I1002" s="1770"/>
      <c r="J1002" s="1771"/>
      <c r="K1002" s="1771">
        <v>9</v>
      </c>
      <c r="L1002" s="1772">
        <v>12</v>
      </c>
      <c r="M1002" s="1773">
        <f t="shared" si="30"/>
        <v>120000</v>
      </c>
      <c r="N1002" s="1771">
        <v>3</v>
      </c>
      <c r="O1002" s="1772">
        <v>6</v>
      </c>
      <c r="P1002" s="1773">
        <f t="shared" si="31"/>
        <v>60000</v>
      </c>
      <c r="Q1002" s="1774"/>
      <c r="R1002" s="1774"/>
      <c r="S1002" s="1774"/>
      <c r="T1002" s="1774"/>
      <c r="U1002" s="1774"/>
      <c r="V1002" s="1774"/>
      <c r="W1002" s="1774"/>
      <c r="X1002" s="1774"/>
      <c r="Y1002" s="1774"/>
      <c r="Z1002" s="1774"/>
      <c r="AA1002" s="1774"/>
      <c r="AB1002" s="1774"/>
      <c r="AC1002" s="1774"/>
      <c r="AD1002" s="1856"/>
      <c r="AE1002" s="1857"/>
      <c r="AF1002" s="1858"/>
      <c r="AG1002" s="1858"/>
      <c r="AH1002" s="1858"/>
      <c r="AI1002" s="1859"/>
      <c r="AJ1002" s="1859"/>
      <c r="AK1002" s="1859"/>
      <c r="AL1002" s="1859"/>
      <c r="AM1002" s="1858"/>
      <c r="AN1002" s="1858"/>
      <c r="AO1002" s="1858"/>
      <c r="AP1002" s="1858"/>
      <c r="AQ1002" s="1859"/>
      <c r="AR1002" s="1859"/>
      <c r="AS1002" s="1859"/>
      <c r="AT1002" s="1859"/>
    </row>
    <row r="1003" spans="1:46" s="1775" customFormat="1" ht="12" customHeight="1" x14ac:dyDescent="0.2">
      <c r="A1003" s="1770" t="s">
        <v>459</v>
      </c>
      <c r="B1003" s="1770" t="s">
        <v>1708</v>
      </c>
      <c r="C1003" s="541" t="s">
        <v>1709</v>
      </c>
      <c r="D1003" s="1770" t="s">
        <v>1839</v>
      </c>
      <c r="E1003" s="1952">
        <v>3500</v>
      </c>
      <c r="F1003" s="1771" t="s">
        <v>4054</v>
      </c>
      <c r="G1003" s="1770" t="s">
        <v>4055</v>
      </c>
      <c r="H1003" s="1770" t="s">
        <v>1713</v>
      </c>
      <c r="I1003" s="1770" t="s">
        <v>1714</v>
      </c>
      <c r="J1003" s="1771" t="s">
        <v>1715</v>
      </c>
      <c r="K1003" s="1771">
        <v>5</v>
      </c>
      <c r="L1003" s="1772">
        <v>12</v>
      </c>
      <c r="M1003" s="1773">
        <f t="shared" si="30"/>
        <v>42000</v>
      </c>
      <c r="N1003" s="1771">
        <v>2</v>
      </c>
      <c r="O1003" s="1772">
        <v>6</v>
      </c>
      <c r="P1003" s="1773">
        <f t="shared" si="31"/>
        <v>21000</v>
      </c>
      <c r="Q1003" s="1774"/>
      <c r="R1003" s="1774"/>
      <c r="S1003" s="1774"/>
      <c r="T1003" s="1774"/>
      <c r="U1003" s="1774"/>
      <c r="V1003" s="1774"/>
      <c r="W1003" s="1774"/>
      <c r="X1003" s="1774"/>
      <c r="Y1003" s="1774"/>
      <c r="Z1003" s="1774"/>
      <c r="AA1003" s="1774"/>
      <c r="AB1003" s="1774"/>
      <c r="AC1003" s="1774"/>
      <c r="AD1003" s="1856"/>
      <c r="AE1003" s="1857"/>
      <c r="AF1003" s="1858"/>
      <c r="AG1003" s="1858"/>
      <c r="AH1003" s="1858"/>
      <c r="AI1003" s="1859"/>
      <c r="AJ1003" s="1859"/>
      <c r="AK1003" s="1859"/>
      <c r="AL1003" s="1859"/>
      <c r="AM1003" s="1858"/>
      <c r="AN1003" s="1858"/>
      <c r="AO1003" s="1858"/>
      <c r="AP1003" s="1858"/>
      <c r="AQ1003" s="1859"/>
      <c r="AR1003" s="1859"/>
      <c r="AS1003" s="1859"/>
      <c r="AT1003" s="1859"/>
    </row>
    <row r="1004" spans="1:46" s="1775" customFormat="1" ht="12" customHeight="1" x14ac:dyDescent="0.2">
      <c r="A1004" s="1770" t="s">
        <v>459</v>
      </c>
      <c r="B1004" s="1770" t="s">
        <v>1708</v>
      </c>
      <c r="C1004" s="541" t="s">
        <v>1709</v>
      </c>
      <c r="D1004" s="1770" t="s">
        <v>4056</v>
      </c>
      <c r="E1004" s="1952">
        <v>3000</v>
      </c>
      <c r="F1004" s="1771" t="s">
        <v>4057</v>
      </c>
      <c r="G1004" s="1770" t="s">
        <v>4058</v>
      </c>
      <c r="H1004" s="1770"/>
      <c r="I1004" s="1770"/>
      <c r="J1004" s="1771"/>
      <c r="K1004" s="1771">
        <v>1</v>
      </c>
      <c r="L1004" s="1772">
        <v>1</v>
      </c>
      <c r="M1004" s="1773">
        <f t="shared" si="30"/>
        <v>3000</v>
      </c>
      <c r="N1004" s="1771">
        <v>0</v>
      </c>
      <c r="O1004" s="1772">
        <v>0</v>
      </c>
      <c r="P1004" s="1773">
        <f t="shared" si="31"/>
        <v>0</v>
      </c>
      <c r="Q1004" s="1774"/>
      <c r="R1004" s="1774"/>
      <c r="S1004" s="1774"/>
      <c r="T1004" s="1774"/>
      <c r="U1004" s="1774"/>
      <c r="V1004" s="1774"/>
      <c r="W1004" s="1774"/>
      <c r="X1004" s="1774"/>
      <c r="Y1004" s="1774"/>
      <c r="Z1004" s="1774"/>
      <c r="AA1004" s="1774"/>
      <c r="AB1004" s="1774"/>
      <c r="AC1004" s="1774"/>
      <c r="AD1004" s="1856"/>
      <c r="AE1004" s="1857"/>
      <c r="AF1004" s="1858"/>
      <c r="AG1004" s="1858"/>
      <c r="AH1004" s="1858"/>
      <c r="AI1004" s="1859"/>
      <c r="AJ1004" s="1859"/>
      <c r="AK1004" s="1859"/>
      <c r="AL1004" s="1859"/>
      <c r="AM1004" s="1858"/>
      <c r="AN1004" s="1858"/>
      <c r="AO1004" s="1858"/>
      <c r="AP1004" s="1858"/>
      <c r="AQ1004" s="1859"/>
      <c r="AR1004" s="1859"/>
      <c r="AS1004" s="1859"/>
      <c r="AT1004" s="1859"/>
    </row>
    <row r="1005" spans="1:46" s="1775" customFormat="1" ht="12" customHeight="1" x14ac:dyDescent="0.2">
      <c r="A1005" s="1770" t="s">
        <v>459</v>
      </c>
      <c r="B1005" s="1770" t="s">
        <v>1708</v>
      </c>
      <c r="C1005" s="541" t="s">
        <v>1709</v>
      </c>
      <c r="D1005" s="1770" t="s">
        <v>3728</v>
      </c>
      <c r="E1005" s="1952">
        <v>8000</v>
      </c>
      <c r="F1005" s="1771" t="s">
        <v>4059</v>
      </c>
      <c r="G1005" s="1770" t="s">
        <v>4060</v>
      </c>
      <c r="H1005" s="1770" t="s">
        <v>1807</v>
      </c>
      <c r="I1005" s="1770" t="s">
        <v>1723</v>
      </c>
      <c r="J1005" s="1771" t="s">
        <v>1715</v>
      </c>
      <c r="K1005" s="1771">
        <v>6</v>
      </c>
      <c r="L1005" s="1772">
        <v>11</v>
      </c>
      <c r="M1005" s="1773">
        <f t="shared" si="30"/>
        <v>88000</v>
      </c>
      <c r="N1005" s="1771">
        <v>2</v>
      </c>
      <c r="O1005" s="1772">
        <v>6</v>
      </c>
      <c r="P1005" s="1773">
        <f t="shared" si="31"/>
        <v>48000</v>
      </c>
      <c r="Q1005" s="1774"/>
      <c r="R1005" s="1774"/>
      <c r="S1005" s="1774"/>
      <c r="T1005" s="1774"/>
      <c r="U1005" s="1774"/>
      <c r="V1005" s="1774"/>
      <c r="W1005" s="1774"/>
      <c r="X1005" s="1774"/>
      <c r="Y1005" s="1774"/>
      <c r="Z1005" s="1774"/>
      <c r="AA1005" s="1774"/>
      <c r="AB1005" s="1774"/>
      <c r="AC1005" s="1774"/>
      <c r="AD1005" s="1856"/>
      <c r="AE1005" s="1857"/>
      <c r="AF1005" s="1858"/>
      <c r="AG1005" s="1858"/>
      <c r="AH1005" s="1858"/>
      <c r="AI1005" s="1859"/>
      <c r="AJ1005" s="1859"/>
      <c r="AK1005" s="1859"/>
      <c r="AL1005" s="1859"/>
      <c r="AM1005" s="1858"/>
      <c r="AN1005" s="1858"/>
      <c r="AO1005" s="1858"/>
      <c r="AP1005" s="1858"/>
      <c r="AQ1005" s="1859"/>
      <c r="AR1005" s="1859"/>
      <c r="AS1005" s="1859"/>
      <c r="AT1005" s="1859"/>
    </row>
    <row r="1006" spans="1:46" s="1775" customFormat="1" ht="12" customHeight="1" x14ac:dyDescent="0.2">
      <c r="A1006" s="1770" t="s">
        <v>459</v>
      </c>
      <c r="B1006" s="1770" t="s">
        <v>1708</v>
      </c>
      <c r="C1006" s="541" t="s">
        <v>1709</v>
      </c>
      <c r="D1006" s="1770" t="s">
        <v>1774</v>
      </c>
      <c r="E1006" s="1952">
        <v>15000</v>
      </c>
      <c r="F1006" s="1771" t="s">
        <v>4061</v>
      </c>
      <c r="G1006" s="1770" t="s">
        <v>4062</v>
      </c>
      <c r="H1006" s="1770"/>
      <c r="I1006" s="1770"/>
      <c r="J1006" s="1771"/>
      <c r="K1006" s="1771">
        <v>0</v>
      </c>
      <c r="L1006" s="1772">
        <v>4</v>
      </c>
      <c r="M1006" s="1773">
        <f t="shared" si="30"/>
        <v>60000</v>
      </c>
      <c r="N1006" s="1771">
        <v>0</v>
      </c>
      <c r="O1006" s="1772">
        <v>0</v>
      </c>
      <c r="P1006" s="1773">
        <f t="shared" si="31"/>
        <v>0</v>
      </c>
      <c r="Q1006" s="1774"/>
      <c r="R1006" s="1774"/>
      <c r="S1006" s="1774"/>
      <c r="T1006" s="1774"/>
      <c r="U1006" s="1774"/>
      <c r="V1006" s="1774"/>
      <c r="W1006" s="1774"/>
      <c r="X1006" s="1774"/>
      <c r="Y1006" s="1774"/>
      <c r="Z1006" s="1774"/>
      <c r="AA1006" s="1774"/>
      <c r="AB1006" s="1774"/>
      <c r="AC1006" s="1774"/>
      <c r="AD1006" s="1856"/>
      <c r="AE1006" s="1857"/>
      <c r="AF1006" s="1858"/>
      <c r="AG1006" s="1858"/>
      <c r="AH1006" s="1858"/>
      <c r="AI1006" s="1859"/>
      <c r="AJ1006" s="1859"/>
      <c r="AK1006" s="1859"/>
      <c r="AL1006" s="1859"/>
      <c r="AM1006" s="1858"/>
      <c r="AN1006" s="1858"/>
      <c r="AO1006" s="1858"/>
      <c r="AP1006" s="1858"/>
      <c r="AQ1006" s="1859"/>
      <c r="AR1006" s="1859"/>
      <c r="AS1006" s="1859"/>
      <c r="AT1006" s="1859"/>
    </row>
    <row r="1007" spans="1:46" s="1775" customFormat="1" ht="12" customHeight="1" x14ac:dyDescent="0.2">
      <c r="A1007" s="1770" t="s">
        <v>459</v>
      </c>
      <c r="B1007" s="1770" t="s">
        <v>1708</v>
      </c>
      <c r="C1007" s="541" t="s">
        <v>1709</v>
      </c>
      <c r="D1007" s="1770" t="s">
        <v>4063</v>
      </c>
      <c r="E1007" s="1952">
        <v>6000</v>
      </c>
      <c r="F1007" s="1771" t="s">
        <v>4064</v>
      </c>
      <c r="G1007" s="1770" t="s">
        <v>4065</v>
      </c>
      <c r="H1007" s="1770"/>
      <c r="I1007" s="1770"/>
      <c r="J1007" s="1771"/>
      <c r="K1007" s="1771">
        <v>3</v>
      </c>
      <c r="L1007" s="1772">
        <v>3</v>
      </c>
      <c r="M1007" s="1773">
        <f t="shared" si="30"/>
        <v>18000</v>
      </c>
      <c r="N1007" s="1771">
        <v>0</v>
      </c>
      <c r="O1007" s="1772">
        <v>0</v>
      </c>
      <c r="P1007" s="1773">
        <f t="shared" si="31"/>
        <v>0</v>
      </c>
      <c r="Q1007" s="1774"/>
      <c r="R1007" s="1774"/>
      <c r="S1007" s="1774"/>
      <c r="T1007" s="1774"/>
      <c r="U1007" s="1774"/>
      <c r="V1007" s="1774"/>
      <c r="W1007" s="1774"/>
      <c r="X1007" s="1774"/>
      <c r="Y1007" s="1774"/>
      <c r="Z1007" s="1774"/>
      <c r="AA1007" s="1774"/>
      <c r="AB1007" s="1774"/>
      <c r="AC1007" s="1774"/>
      <c r="AD1007" s="1856"/>
      <c r="AE1007" s="1857"/>
      <c r="AF1007" s="1858"/>
      <c r="AG1007" s="1858"/>
      <c r="AH1007" s="1858"/>
      <c r="AI1007" s="1859"/>
      <c r="AJ1007" s="1859"/>
      <c r="AK1007" s="1859"/>
      <c r="AL1007" s="1859"/>
      <c r="AM1007" s="1858"/>
      <c r="AN1007" s="1858"/>
      <c r="AO1007" s="1858"/>
      <c r="AP1007" s="1858"/>
      <c r="AQ1007" s="1859"/>
      <c r="AR1007" s="1859"/>
      <c r="AS1007" s="1859"/>
      <c r="AT1007" s="1859"/>
    </row>
    <row r="1008" spans="1:46" s="1775" customFormat="1" ht="12" customHeight="1" x14ac:dyDescent="0.2">
      <c r="A1008" s="1770" t="s">
        <v>459</v>
      </c>
      <c r="B1008" s="1770" t="s">
        <v>1708</v>
      </c>
      <c r="C1008" s="541" t="s">
        <v>1709</v>
      </c>
      <c r="D1008" s="1770" t="s">
        <v>1846</v>
      </c>
      <c r="E1008" s="1952">
        <v>15000</v>
      </c>
      <c r="F1008" s="1771" t="s">
        <v>4066</v>
      </c>
      <c r="G1008" s="1770" t="s">
        <v>4067</v>
      </c>
      <c r="H1008" s="1770"/>
      <c r="I1008" s="1770"/>
      <c r="J1008" s="1771"/>
      <c r="K1008" s="1771">
        <v>0</v>
      </c>
      <c r="L1008" s="1772">
        <v>12</v>
      </c>
      <c r="M1008" s="1773">
        <f t="shared" si="30"/>
        <v>180000</v>
      </c>
      <c r="N1008" s="1771">
        <v>0</v>
      </c>
      <c r="O1008" s="1772">
        <v>6</v>
      </c>
      <c r="P1008" s="1773">
        <f t="shared" si="31"/>
        <v>90000</v>
      </c>
      <c r="Q1008" s="1774"/>
      <c r="R1008" s="1774"/>
      <c r="S1008" s="1774"/>
      <c r="T1008" s="1774"/>
      <c r="U1008" s="1774"/>
      <c r="V1008" s="1774"/>
      <c r="W1008" s="1774"/>
      <c r="X1008" s="1774"/>
      <c r="Y1008" s="1774"/>
      <c r="Z1008" s="1774"/>
      <c r="AA1008" s="1774"/>
      <c r="AB1008" s="1774"/>
      <c r="AC1008" s="1774"/>
      <c r="AD1008" s="1856"/>
      <c r="AE1008" s="1857"/>
      <c r="AF1008" s="1858"/>
      <c r="AG1008" s="1858"/>
      <c r="AH1008" s="1858"/>
      <c r="AI1008" s="1859"/>
      <c r="AJ1008" s="1859"/>
      <c r="AK1008" s="1859"/>
      <c r="AL1008" s="1859"/>
      <c r="AM1008" s="1858"/>
      <c r="AN1008" s="1858"/>
      <c r="AO1008" s="1858"/>
      <c r="AP1008" s="1858"/>
      <c r="AQ1008" s="1859"/>
      <c r="AR1008" s="1859"/>
      <c r="AS1008" s="1859"/>
      <c r="AT1008" s="1859"/>
    </row>
    <row r="1009" spans="1:46" s="1775" customFormat="1" ht="12" customHeight="1" x14ac:dyDescent="0.2">
      <c r="A1009" s="1770" t="s">
        <v>459</v>
      </c>
      <c r="B1009" s="1770" t="s">
        <v>1708</v>
      </c>
      <c r="C1009" s="541" t="s">
        <v>1709</v>
      </c>
      <c r="D1009" s="1770" t="s">
        <v>4068</v>
      </c>
      <c r="E1009" s="1952">
        <v>4500</v>
      </c>
      <c r="F1009" s="1771" t="s">
        <v>4069</v>
      </c>
      <c r="G1009" s="1770" t="s">
        <v>4070</v>
      </c>
      <c r="H1009" s="1770"/>
      <c r="I1009" s="1770"/>
      <c r="J1009" s="1771"/>
      <c r="K1009" s="1771">
        <v>2</v>
      </c>
      <c r="L1009" s="1772">
        <v>2</v>
      </c>
      <c r="M1009" s="1773">
        <f t="shared" si="30"/>
        <v>9000</v>
      </c>
      <c r="N1009" s="1771">
        <v>0</v>
      </c>
      <c r="O1009" s="1772">
        <v>0</v>
      </c>
      <c r="P1009" s="1773">
        <f t="shared" si="31"/>
        <v>0</v>
      </c>
      <c r="Q1009" s="1774"/>
      <c r="R1009" s="1774"/>
      <c r="S1009" s="1774"/>
      <c r="T1009" s="1774"/>
      <c r="U1009" s="1774"/>
      <c r="V1009" s="1774"/>
      <c r="W1009" s="1774"/>
      <c r="X1009" s="1774"/>
      <c r="Y1009" s="1774"/>
      <c r="Z1009" s="1774"/>
      <c r="AA1009" s="1774"/>
      <c r="AB1009" s="1774"/>
      <c r="AC1009" s="1774"/>
      <c r="AD1009" s="1856"/>
      <c r="AE1009" s="1857"/>
      <c r="AF1009" s="1858"/>
      <c r="AG1009" s="1858"/>
      <c r="AH1009" s="1858"/>
      <c r="AI1009" s="1859"/>
      <c r="AJ1009" s="1859"/>
      <c r="AK1009" s="1859"/>
      <c r="AL1009" s="1859"/>
      <c r="AM1009" s="1858"/>
      <c r="AN1009" s="1858"/>
      <c r="AO1009" s="1858"/>
      <c r="AP1009" s="1858"/>
      <c r="AQ1009" s="1859"/>
      <c r="AR1009" s="1859"/>
      <c r="AS1009" s="1859"/>
      <c r="AT1009" s="1859"/>
    </row>
    <row r="1010" spans="1:46" s="1775" customFormat="1" ht="12" customHeight="1" x14ac:dyDescent="0.2">
      <c r="A1010" s="1770" t="s">
        <v>459</v>
      </c>
      <c r="B1010" s="1770" t="s">
        <v>1708</v>
      </c>
      <c r="C1010" s="541" t="s">
        <v>1709</v>
      </c>
      <c r="D1010" s="1770" t="s">
        <v>2841</v>
      </c>
      <c r="E1010" s="1952">
        <v>7000</v>
      </c>
      <c r="F1010" s="1771" t="s">
        <v>4069</v>
      </c>
      <c r="G1010" s="1770" t="s">
        <v>4070</v>
      </c>
      <c r="H1010" s="1770"/>
      <c r="I1010" s="1770"/>
      <c r="J1010" s="1771"/>
      <c r="K1010" s="1771">
        <v>2</v>
      </c>
      <c r="L1010" s="1772">
        <v>10</v>
      </c>
      <c r="M1010" s="1773">
        <f t="shared" si="30"/>
        <v>70000</v>
      </c>
      <c r="N1010" s="1771">
        <v>2</v>
      </c>
      <c r="O1010" s="1772">
        <v>6</v>
      </c>
      <c r="P1010" s="1773">
        <f t="shared" si="31"/>
        <v>42000</v>
      </c>
      <c r="Q1010" s="1774"/>
      <c r="R1010" s="1774"/>
      <c r="S1010" s="1774"/>
      <c r="T1010" s="1774"/>
      <c r="U1010" s="1774"/>
      <c r="V1010" s="1774"/>
      <c r="W1010" s="1774"/>
      <c r="X1010" s="1774"/>
      <c r="Y1010" s="1774"/>
      <c r="Z1010" s="1774"/>
      <c r="AA1010" s="1774"/>
      <c r="AB1010" s="1774"/>
      <c r="AC1010" s="1774"/>
      <c r="AD1010" s="1856"/>
      <c r="AE1010" s="1857"/>
      <c r="AF1010" s="1858"/>
      <c r="AG1010" s="1858"/>
      <c r="AH1010" s="1858"/>
      <c r="AI1010" s="1859"/>
      <c r="AJ1010" s="1859"/>
      <c r="AK1010" s="1859"/>
      <c r="AL1010" s="1859"/>
      <c r="AM1010" s="1858"/>
      <c r="AN1010" s="1858"/>
      <c r="AO1010" s="1858"/>
      <c r="AP1010" s="1858"/>
      <c r="AQ1010" s="1859"/>
      <c r="AR1010" s="1859"/>
      <c r="AS1010" s="1859"/>
      <c r="AT1010" s="1859"/>
    </row>
    <row r="1011" spans="1:46" s="1775" customFormat="1" ht="12" customHeight="1" x14ac:dyDescent="0.2">
      <c r="A1011" s="1770" t="s">
        <v>459</v>
      </c>
      <c r="B1011" s="1770" t="s">
        <v>1708</v>
      </c>
      <c r="C1011" s="541" t="s">
        <v>1709</v>
      </c>
      <c r="D1011" s="1770" t="s">
        <v>2123</v>
      </c>
      <c r="E1011" s="1952">
        <v>1480</v>
      </c>
      <c r="F1011" s="1771" t="s">
        <v>4071</v>
      </c>
      <c r="G1011" s="1770" t="s">
        <v>4072</v>
      </c>
      <c r="H1011" s="1770"/>
      <c r="I1011" s="1770"/>
      <c r="J1011" s="1771"/>
      <c r="K1011" s="1771">
        <v>7</v>
      </c>
      <c r="L1011" s="1772">
        <v>12</v>
      </c>
      <c r="M1011" s="1773">
        <f t="shared" si="30"/>
        <v>17760</v>
      </c>
      <c r="N1011" s="1771">
        <v>4</v>
      </c>
      <c r="O1011" s="1772">
        <v>6</v>
      </c>
      <c r="P1011" s="1773">
        <f t="shared" si="31"/>
        <v>8880</v>
      </c>
      <c r="Q1011" s="1774"/>
      <c r="R1011" s="1774"/>
      <c r="S1011" s="1774"/>
      <c r="T1011" s="1774"/>
      <c r="U1011" s="1774"/>
      <c r="V1011" s="1774"/>
      <c r="W1011" s="1774"/>
      <c r="X1011" s="1774"/>
      <c r="Y1011" s="1774"/>
      <c r="Z1011" s="1774"/>
      <c r="AA1011" s="1774"/>
      <c r="AB1011" s="1774"/>
      <c r="AC1011" s="1774"/>
      <c r="AD1011" s="1856"/>
      <c r="AE1011" s="1857"/>
      <c r="AF1011" s="1858"/>
      <c r="AG1011" s="1858"/>
      <c r="AH1011" s="1858"/>
      <c r="AI1011" s="1859"/>
      <c r="AJ1011" s="1859"/>
      <c r="AK1011" s="1859"/>
      <c r="AL1011" s="1859"/>
      <c r="AM1011" s="1858"/>
      <c r="AN1011" s="1858"/>
      <c r="AO1011" s="1858"/>
      <c r="AP1011" s="1858"/>
      <c r="AQ1011" s="1859"/>
      <c r="AR1011" s="1859"/>
      <c r="AS1011" s="1859"/>
      <c r="AT1011" s="1859"/>
    </row>
    <row r="1012" spans="1:46" s="1775" customFormat="1" ht="12" customHeight="1" x14ac:dyDescent="0.2">
      <c r="A1012" s="1770" t="s">
        <v>459</v>
      </c>
      <c r="B1012" s="1770" t="s">
        <v>1708</v>
      </c>
      <c r="C1012" s="541" t="s">
        <v>1709</v>
      </c>
      <c r="D1012" s="1770" t="s">
        <v>2072</v>
      </c>
      <c r="E1012" s="1952">
        <v>15600</v>
      </c>
      <c r="F1012" s="1771" t="s">
        <v>4073</v>
      </c>
      <c r="G1012" s="1770" t="s">
        <v>4074</v>
      </c>
      <c r="H1012" s="1770"/>
      <c r="I1012" s="1770"/>
      <c r="J1012" s="1771"/>
      <c r="K1012" s="1771">
        <v>0</v>
      </c>
      <c r="L1012" s="1772">
        <v>0</v>
      </c>
      <c r="M1012" s="1773">
        <f t="shared" si="30"/>
        <v>0</v>
      </c>
      <c r="N1012" s="1771">
        <v>0</v>
      </c>
      <c r="O1012" s="1772">
        <v>0</v>
      </c>
      <c r="P1012" s="1773">
        <f t="shared" si="31"/>
        <v>0</v>
      </c>
      <c r="Q1012" s="1774"/>
      <c r="R1012" s="1774"/>
      <c r="S1012" s="1774"/>
      <c r="T1012" s="1774"/>
      <c r="U1012" s="1774"/>
      <c r="V1012" s="1774"/>
      <c r="W1012" s="1774"/>
      <c r="X1012" s="1774"/>
      <c r="Y1012" s="1774"/>
      <c r="Z1012" s="1774"/>
      <c r="AA1012" s="1774"/>
      <c r="AB1012" s="1774"/>
      <c r="AC1012" s="1774"/>
      <c r="AD1012" s="1856"/>
      <c r="AE1012" s="1857"/>
      <c r="AF1012" s="1858"/>
      <c r="AG1012" s="1858"/>
      <c r="AH1012" s="1858"/>
      <c r="AI1012" s="1859"/>
      <c r="AJ1012" s="1859"/>
      <c r="AK1012" s="1859"/>
      <c r="AL1012" s="1859"/>
      <c r="AM1012" s="1858"/>
      <c r="AN1012" s="1858"/>
      <c r="AO1012" s="1858"/>
      <c r="AP1012" s="1858"/>
      <c r="AQ1012" s="1859"/>
      <c r="AR1012" s="1859"/>
      <c r="AS1012" s="1859"/>
      <c r="AT1012" s="1859"/>
    </row>
    <row r="1013" spans="1:46" s="1775" customFormat="1" ht="12" customHeight="1" x14ac:dyDescent="0.2">
      <c r="A1013" s="1770" t="s">
        <v>459</v>
      </c>
      <c r="B1013" s="1770" t="s">
        <v>1708</v>
      </c>
      <c r="C1013" s="541" t="s">
        <v>1709</v>
      </c>
      <c r="D1013" s="1770" t="s">
        <v>2123</v>
      </c>
      <c r="E1013" s="1952">
        <v>2000</v>
      </c>
      <c r="F1013" s="1771" t="s">
        <v>4075</v>
      </c>
      <c r="G1013" s="1770" t="s">
        <v>4076</v>
      </c>
      <c r="H1013" s="1770" t="s">
        <v>4077</v>
      </c>
      <c r="I1013" s="1770" t="s">
        <v>2455</v>
      </c>
      <c r="J1013" s="1771" t="s">
        <v>1813</v>
      </c>
      <c r="K1013" s="1771">
        <v>4</v>
      </c>
      <c r="L1013" s="1772">
        <v>12</v>
      </c>
      <c r="M1013" s="1773">
        <f t="shared" si="30"/>
        <v>24000</v>
      </c>
      <c r="N1013" s="1771">
        <v>2</v>
      </c>
      <c r="O1013" s="1772">
        <v>6</v>
      </c>
      <c r="P1013" s="1773">
        <f t="shared" si="31"/>
        <v>12000</v>
      </c>
      <c r="Q1013" s="1774"/>
      <c r="R1013" s="1774"/>
      <c r="S1013" s="1774"/>
      <c r="T1013" s="1774"/>
      <c r="U1013" s="1774"/>
      <c r="V1013" s="1774"/>
      <c r="W1013" s="1774"/>
      <c r="X1013" s="1774"/>
      <c r="Y1013" s="1774"/>
      <c r="Z1013" s="1774"/>
      <c r="AA1013" s="1774"/>
      <c r="AB1013" s="1774"/>
      <c r="AC1013" s="1774"/>
      <c r="AD1013" s="1856"/>
      <c r="AE1013" s="1857"/>
      <c r="AF1013" s="1858"/>
      <c r="AG1013" s="1858"/>
      <c r="AH1013" s="1858"/>
      <c r="AI1013" s="1859"/>
      <c r="AJ1013" s="1859"/>
      <c r="AK1013" s="1859"/>
      <c r="AL1013" s="1859"/>
      <c r="AM1013" s="1858"/>
      <c r="AN1013" s="1858"/>
      <c r="AO1013" s="1858"/>
      <c r="AP1013" s="1858"/>
      <c r="AQ1013" s="1859"/>
      <c r="AR1013" s="1859"/>
      <c r="AS1013" s="1859"/>
      <c r="AT1013" s="1859"/>
    </row>
    <row r="1014" spans="1:46" s="1775" customFormat="1" ht="12" customHeight="1" x14ac:dyDescent="0.2">
      <c r="A1014" s="1770" t="s">
        <v>459</v>
      </c>
      <c r="B1014" s="1770" t="s">
        <v>1708</v>
      </c>
      <c r="C1014" s="541" t="s">
        <v>1709</v>
      </c>
      <c r="D1014" s="1770" t="s">
        <v>4078</v>
      </c>
      <c r="E1014" s="1952">
        <v>6000</v>
      </c>
      <c r="F1014" s="1771" t="s">
        <v>4079</v>
      </c>
      <c r="G1014" s="1770" t="s">
        <v>4080</v>
      </c>
      <c r="H1014" s="1770" t="s">
        <v>1773</v>
      </c>
      <c r="I1014" s="1770" t="s">
        <v>1723</v>
      </c>
      <c r="J1014" s="1771" t="s">
        <v>1715</v>
      </c>
      <c r="K1014" s="1771">
        <v>8</v>
      </c>
      <c r="L1014" s="1772">
        <v>12</v>
      </c>
      <c r="M1014" s="1773">
        <f t="shared" si="30"/>
        <v>72000</v>
      </c>
      <c r="N1014" s="1771">
        <v>2</v>
      </c>
      <c r="O1014" s="1772">
        <v>6</v>
      </c>
      <c r="P1014" s="1773">
        <f t="shared" si="31"/>
        <v>36000</v>
      </c>
      <c r="Q1014" s="1774"/>
      <c r="R1014" s="1774"/>
      <c r="S1014" s="1774"/>
      <c r="T1014" s="1774"/>
      <c r="U1014" s="1774"/>
      <c r="V1014" s="1774"/>
      <c r="W1014" s="1774"/>
      <c r="X1014" s="1774"/>
      <c r="Y1014" s="1774"/>
      <c r="Z1014" s="1774"/>
      <c r="AA1014" s="1774"/>
      <c r="AB1014" s="1774"/>
      <c r="AC1014" s="1774"/>
      <c r="AD1014" s="1856"/>
      <c r="AE1014" s="1857"/>
      <c r="AF1014" s="1858"/>
      <c r="AG1014" s="1858"/>
      <c r="AH1014" s="1858"/>
      <c r="AI1014" s="1859"/>
      <c r="AJ1014" s="1859"/>
      <c r="AK1014" s="1859"/>
      <c r="AL1014" s="1859"/>
      <c r="AM1014" s="1858"/>
      <c r="AN1014" s="1858"/>
      <c r="AO1014" s="1858"/>
      <c r="AP1014" s="1858"/>
      <c r="AQ1014" s="1859"/>
      <c r="AR1014" s="1859"/>
      <c r="AS1014" s="1859"/>
      <c r="AT1014" s="1859"/>
    </row>
    <row r="1015" spans="1:46" s="1775" customFormat="1" ht="12" customHeight="1" x14ac:dyDescent="0.2">
      <c r="A1015" s="1770" t="s">
        <v>459</v>
      </c>
      <c r="B1015" s="1770" t="s">
        <v>1708</v>
      </c>
      <c r="C1015" s="541" t="s">
        <v>1709</v>
      </c>
      <c r="D1015" s="1770" t="s">
        <v>2431</v>
      </c>
      <c r="E1015" s="1952">
        <v>7000</v>
      </c>
      <c r="F1015" s="1771" t="s">
        <v>4081</v>
      </c>
      <c r="G1015" s="1770" t="s">
        <v>4082</v>
      </c>
      <c r="H1015" s="1770" t="s">
        <v>1773</v>
      </c>
      <c r="I1015" s="1770" t="s">
        <v>1714</v>
      </c>
      <c r="J1015" s="1771" t="s">
        <v>1715</v>
      </c>
      <c r="K1015" s="1771">
        <v>1</v>
      </c>
      <c r="L1015" s="1772">
        <v>2</v>
      </c>
      <c r="M1015" s="1773">
        <f t="shared" si="30"/>
        <v>14000</v>
      </c>
      <c r="N1015" s="1771">
        <v>2</v>
      </c>
      <c r="O1015" s="1772">
        <v>6</v>
      </c>
      <c r="P1015" s="1773">
        <f t="shared" si="31"/>
        <v>42000</v>
      </c>
      <c r="Q1015" s="1774"/>
      <c r="R1015" s="1774"/>
      <c r="S1015" s="1774"/>
      <c r="T1015" s="1774"/>
      <c r="U1015" s="1774"/>
      <c r="V1015" s="1774"/>
      <c r="W1015" s="1774"/>
      <c r="X1015" s="1774"/>
      <c r="Y1015" s="1774"/>
      <c r="Z1015" s="1774"/>
      <c r="AA1015" s="1774"/>
      <c r="AB1015" s="1774"/>
      <c r="AC1015" s="1774"/>
      <c r="AD1015" s="1856"/>
      <c r="AE1015" s="1857"/>
      <c r="AF1015" s="1858"/>
      <c r="AG1015" s="1858"/>
      <c r="AH1015" s="1858"/>
      <c r="AI1015" s="1859"/>
      <c r="AJ1015" s="1859"/>
      <c r="AK1015" s="1859"/>
      <c r="AL1015" s="1859"/>
      <c r="AM1015" s="1858"/>
      <c r="AN1015" s="1858"/>
      <c r="AO1015" s="1858"/>
      <c r="AP1015" s="1858"/>
      <c r="AQ1015" s="1859"/>
      <c r="AR1015" s="1859"/>
      <c r="AS1015" s="1859"/>
      <c r="AT1015" s="1859"/>
    </row>
    <row r="1016" spans="1:46" s="1775" customFormat="1" ht="12" customHeight="1" x14ac:dyDescent="0.2">
      <c r="A1016" s="1770" t="s">
        <v>459</v>
      </c>
      <c r="B1016" s="1770" t="s">
        <v>1708</v>
      </c>
      <c r="C1016" s="541" t="s">
        <v>1709</v>
      </c>
      <c r="D1016" s="1770" t="s">
        <v>4083</v>
      </c>
      <c r="E1016" s="1952">
        <v>6000</v>
      </c>
      <c r="F1016" s="1771" t="s">
        <v>4084</v>
      </c>
      <c r="G1016" s="1770" t="s">
        <v>4085</v>
      </c>
      <c r="H1016" s="1770"/>
      <c r="I1016" s="1770"/>
      <c r="J1016" s="1771"/>
      <c r="K1016" s="1771">
        <v>2</v>
      </c>
      <c r="L1016" s="1772">
        <v>12</v>
      </c>
      <c r="M1016" s="1773">
        <f t="shared" si="30"/>
        <v>72000</v>
      </c>
      <c r="N1016" s="1771">
        <v>0</v>
      </c>
      <c r="O1016" s="1772">
        <v>0</v>
      </c>
      <c r="P1016" s="1773">
        <f t="shared" si="31"/>
        <v>0</v>
      </c>
      <c r="Q1016" s="1774"/>
      <c r="R1016" s="1774"/>
      <c r="S1016" s="1774"/>
      <c r="T1016" s="1774"/>
      <c r="U1016" s="1774"/>
      <c r="V1016" s="1774"/>
      <c r="W1016" s="1774"/>
      <c r="X1016" s="1774"/>
      <c r="Y1016" s="1774"/>
      <c r="Z1016" s="1774"/>
      <c r="AA1016" s="1774"/>
      <c r="AB1016" s="1774"/>
      <c r="AC1016" s="1774"/>
      <c r="AD1016" s="1856"/>
      <c r="AE1016" s="1857"/>
      <c r="AF1016" s="1858"/>
      <c r="AG1016" s="1858"/>
      <c r="AH1016" s="1858"/>
      <c r="AI1016" s="1859"/>
      <c r="AJ1016" s="1859"/>
      <c r="AK1016" s="1859"/>
      <c r="AL1016" s="1859"/>
      <c r="AM1016" s="1858"/>
      <c r="AN1016" s="1858"/>
      <c r="AO1016" s="1858"/>
      <c r="AP1016" s="1858"/>
      <c r="AQ1016" s="1859"/>
      <c r="AR1016" s="1859"/>
      <c r="AS1016" s="1859"/>
      <c r="AT1016" s="1859"/>
    </row>
    <row r="1017" spans="1:46" s="1775" customFormat="1" ht="12" customHeight="1" x14ac:dyDescent="0.2">
      <c r="A1017" s="1770" t="s">
        <v>459</v>
      </c>
      <c r="B1017" s="1770" t="s">
        <v>1708</v>
      </c>
      <c r="C1017" s="541" t="s">
        <v>1709</v>
      </c>
      <c r="D1017" s="1770" t="s">
        <v>3771</v>
      </c>
      <c r="E1017" s="1952">
        <v>2500</v>
      </c>
      <c r="F1017" s="1771" t="s">
        <v>4086</v>
      </c>
      <c r="G1017" s="1770" t="s">
        <v>4087</v>
      </c>
      <c r="H1017" s="1770"/>
      <c r="I1017" s="1770"/>
      <c r="J1017" s="1771"/>
      <c r="K1017" s="1771">
        <v>1</v>
      </c>
      <c r="L1017" s="1772">
        <v>1</v>
      </c>
      <c r="M1017" s="1773">
        <f t="shared" si="30"/>
        <v>2500</v>
      </c>
      <c r="N1017" s="1771">
        <v>0</v>
      </c>
      <c r="O1017" s="1772">
        <v>0</v>
      </c>
      <c r="P1017" s="1773">
        <f t="shared" si="31"/>
        <v>0</v>
      </c>
      <c r="Q1017" s="1774"/>
      <c r="R1017" s="1774"/>
      <c r="S1017" s="1774"/>
      <c r="T1017" s="1774"/>
      <c r="U1017" s="1774"/>
      <c r="V1017" s="1774"/>
      <c r="W1017" s="1774"/>
      <c r="X1017" s="1774"/>
      <c r="Y1017" s="1774"/>
      <c r="Z1017" s="1774"/>
      <c r="AA1017" s="1774"/>
      <c r="AB1017" s="1774"/>
      <c r="AC1017" s="1774"/>
      <c r="AD1017" s="1856"/>
      <c r="AE1017" s="1857"/>
      <c r="AF1017" s="1858"/>
      <c r="AG1017" s="1858"/>
      <c r="AH1017" s="1858"/>
      <c r="AI1017" s="1859"/>
      <c r="AJ1017" s="1859"/>
      <c r="AK1017" s="1859"/>
      <c r="AL1017" s="1859"/>
      <c r="AM1017" s="1858"/>
      <c r="AN1017" s="1858"/>
      <c r="AO1017" s="1858"/>
      <c r="AP1017" s="1858"/>
      <c r="AQ1017" s="1859"/>
      <c r="AR1017" s="1859"/>
      <c r="AS1017" s="1859"/>
      <c r="AT1017" s="1859"/>
    </row>
    <row r="1018" spans="1:46" s="1775" customFormat="1" ht="12" customHeight="1" x14ac:dyDescent="0.2">
      <c r="A1018" s="1770" t="s">
        <v>459</v>
      </c>
      <c r="B1018" s="1770" t="s">
        <v>1708</v>
      </c>
      <c r="C1018" s="541" t="s">
        <v>1709</v>
      </c>
      <c r="D1018" s="1770" t="s">
        <v>4088</v>
      </c>
      <c r="E1018" s="1952">
        <v>8000</v>
      </c>
      <c r="F1018" s="1771" t="s">
        <v>4089</v>
      </c>
      <c r="G1018" s="1770" t="s">
        <v>4090</v>
      </c>
      <c r="H1018" s="1770" t="s">
        <v>1756</v>
      </c>
      <c r="I1018" s="1770" t="s">
        <v>1714</v>
      </c>
      <c r="J1018" s="1771" t="s">
        <v>1715</v>
      </c>
      <c r="K1018" s="1771">
        <v>6</v>
      </c>
      <c r="L1018" s="1772">
        <v>12</v>
      </c>
      <c r="M1018" s="1773">
        <f t="shared" si="30"/>
        <v>96000</v>
      </c>
      <c r="N1018" s="1771">
        <v>3</v>
      </c>
      <c r="O1018" s="1772">
        <v>6</v>
      </c>
      <c r="P1018" s="1773">
        <f t="shared" si="31"/>
        <v>48000</v>
      </c>
      <c r="Q1018" s="1774"/>
      <c r="R1018" s="1774"/>
      <c r="S1018" s="1774"/>
      <c r="T1018" s="1774"/>
      <c r="U1018" s="1774"/>
      <c r="V1018" s="1774"/>
      <c r="W1018" s="1774"/>
      <c r="X1018" s="1774"/>
      <c r="Y1018" s="1774"/>
      <c r="Z1018" s="1774"/>
      <c r="AA1018" s="1774"/>
      <c r="AB1018" s="1774"/>
      <c r="AC1018" s="1774"/>
      <c r="AD1018" s="1856"/>
      <c r="AE1018" s="1857"/>
      <c r="AF1018" s="1858"/>
      <c r="AG1018" s="1858"/>
      <c r="AH1018" s="1858"/>
      <c r="AI1018" s="1859"/>
      <c r="AJ1018" s="1859"/>
      <c r="AK1018" s="1859"/>
      <c r="AL1018" s="1859"/>
      <c r="AM1018" s="1858"/>
      <c r="AN1018" s="1858"/>
      <c r="AO1018" s="1858"/>
      <c r="AP1018" s="1858"/>
      <c r="AQ1018" s="1859"/>
      <c r="AR1018" s="1859"/>
      <c r="AS1018" s="1859"/>
      <c r="AT1018" s="1859"/>
    </row>
    <row r="1019" spans="1:46" s="1775" customFormat="1" ht="12" customHeight="1" x14ac:dyDescent="0.2">
      <c r="A1019" s="1770" t="s">
        <v>459</v>
      </c>
      <c r="B1019" s="1770" t="s">
        <v>1708</v>
      </c>
      <c r="C1019" s="541" t="s">
        <v>1709</v>
      </c>
      <c r="D1019" s="1770" t="s">
        <v>4091</v>
      </c>
      <c r="E1019" s="1952">
        <v>11000</v>
      </c>
      <c r="F1019" s="1771" t="s">
        <v>4092</v>
      </c>
      <c r="G1019" s="1770" t="s">
        <v>4093</v>
      </c>
      <c r="H1019" s="1770" t="s">
        <v>1756</v>
      </c>
      <c r="I1019" s="1770" t="s">
        <v>1744</v>
      </c>
      <c r="J1019" s="1771" t="s">
        <v>1715</v>
      </c>
      <c r="K1019" s="1771">
        <v>5</v>
      </c>
      <c r="L1019" s="1772">
        <v>12</v>
      </c>
      <c r="M1019" s="1773">
        <f t="shared" si="30"/>
        <v>132000</v>
      </c>
      <c r="N1019" s="1771">
        <v>2</v>
      </c>
      <c r="O1019" s="1772">
        <v>6</v>
      </c>
      <c r="P1019" s="1773">
        <f t="shared" si="31"/>
        <v>66000</v>
      </c>
      <c r="Q1019" s="1774"/>
      <c r="R1019" s="1774"/>
      <c r="S1019" s="1774"/>
      <c r="T1019" s="1774"/>
      <c r="U1019" s="1774"/>
      <c r="V1019" s="1774"/>
      <c r="W1019" s="1774"/>
      <c r="X1019" s="1774"/>
      <c r="Y1019" s="1774"/>
      <c r="Z1019" s="1774"/>
      <c r="AA1019" s="1774"/>
      <c r="AB1019" s="1774"/>
      <c r="AC1019" s="1774"/>
      <c r="AD1019" s="1856"/>
      <c r="AE1019" s="1857"/>
      <c r="AF1019" s="1858"/>
      <c r="AG1019" s="1858"/>
      <c r="AH1019" s="1858"/>
      <c r="AI1019" s="1859"/>
      <c r="AJ1019" s="1859"/>
      <c r="AK1019" s="1859"/>
      <c r="AL1019" s="1859"/>
      <c r="AM1019" s="1858"/>
      <c r="AN1019" s="1858"/>
      <c r="AO1019" s="1858"/>
      <c r="AP1019" s="1858"/>
      <c r="AQ1019" s="1859"/>
      <c r="AR1019" s="1859"/>
      <c r="AS1019" s="1859"/>
      <c r="AT1019" s="1859"/>
    </row>
    <row r="1020" spans="1:46" s="1775" customFormat="1" ht="12" customHeight="1" x14ac:dyDescent="0.2">
      <c r="A1020" s="1770" t="s">
        <v>459</v>
      </c>
      <c r="B1020" s="1770" t="s">
        <v>1708</v>
      </c>
      <c r="C1020" s="541" t="s">
        <v>1709</v>
      </c>
      <c r="D1020" s="1770" t="s">
        <v>4094</v>
      </c>
      <c r="E1020" s="1952">
        <v>2500</v>
      </c>
      <c r="F1020" s="1771" t="s">
        <v>4095</v>
      </c>
      <c r="G1020" s="1770" t="s">
        <v>4096</v>
      </c>
      <c r="H1020" s="1770" t="s">
        <v>1773</v>
      </c>
      <c r="I1020" s="1770" t="s">
        <v>1723</v>
      </c>
      <c r="J1020" s="1771" t="s">
        <v>1829</v>
      </c>
      <c r="K1020" s="1771">
        <v>4</v>
      </c>
      <c r="L1020" s="1772">
        <v>12</v>
      </c>
      <c r="M1020" s="1773">
        <f t="shared" si="30"/>
        <v>30000</v>
      </c>
      <c r="N1020" s="1771">
        <v>2</v>
      </c>
      <c r="O1020" s="1772">
        <v>6</v>
      </c>
      <c r="P1020" s="1773">
        <f t="shared" si="31"/>
        <v>15000</v>
      </c>
      <c r="Q1020" s="1774"/>
      <c r="R1020" s="1774"/>
      <c r="S1020" s="1774"/>
      <c r="T1020" s="1774"/>
      <c r="U1020" s="1774"/>
      <c r="V1020" s="1774"/>
      <c r="W1020" s="1774"/>
      <c r="X1020" s="1774"/>
      <c r="Y1020" s="1774"/>
      <c r="Z1020" s="1774"/>
      <c r="AA1020" s="1774"/>
      <c r="AB1020" s="1774"/>
      <c r="AC1020" s="1774"/>
      <c r="AD1020" s="1856"/>
      <c r="AE1020" s="1857"/>
      <c r="AF1020" s="1858"/>
      <c r="AG1020" s="1858"/>
      <c r="AH1020" s="1858"/>
      <c r="AI1020" s="1859"/>
      <c r="AJ1020" s="1859"/>
      <c r="AK1020" s="1859"/>
      <c r="AL1020" s="1859"/>
      <c r="AM1020" s="1858"/>
      <c r="AN1020" s="1858"/>
      <c r="AO1020" s="1858"/>
      <c r="AP1020" s="1858"/>
      <c r="AQ1020" s="1859"/>
      <c r="AR1020" s="1859"/>
      <c r="AS1020" s="1859"/>
      <c r="AT1020" s="1859"/>
    </row>
    <row r="1021" spans="1:46" s="1775" customFormat="1" ht="12" customHeight="1" x14ac:dyDescent="0.2">
      <c r="A1021" s="1770" t="s">
        <v>459</v>
      </c>
      <c r="B1021" s="1770" t="s">
        <v>1708</v>
      </c>
      <c r="C1021" s="541" t="s">
        <v>1709</v>
      </c>
      <c r="D1021" s="1770" t="s">
        <v>1757</v>
      </c>
      <c r="E1021" s="1952">
        <v>10000</v>
      </c>
      <c r="F1021" s="1771" t="s">
        <v>4097</v>
      </c>
      <c r="G1021" s="1770" t="s">
        <v>4098</v>
      </c>
      <c r="H1021" s="1770"/>
      <c r="I1021" s="1770"/>
      <c r="J1021" s="1771"/>
      <c r="K1021" s="1771">
        <v>1</v>
      </c>
      <c r="L1021" s="1772">
        <v>12</v>
      </c>
      <c r="M1021" s="1773">
        <f t="shared" si="30"/>
        <v>120000</v>
      </c>
      <c r="N1021" s="1771">
        <v>0</v>
      </c>
      <c r="O1021" s="1772">
        <v>0</v>
      </c>
      <c r="P1021" s="1773">
        <f t="shared" si="31"/>
        <v>0</v>
      </c>
      <c r="Q1021" s="1774"/>
      <c r="R1021" s="1774"/>
      <c r="S1021" s="1774"/>
      <c r="T1021" s="1774"/>
      <c r="U1021" s="1774"/>
      <c r="V1021" s="1774"/>
      <c r="W1021" s="1774"/>
      <c r="X1021" s="1774"/>
      <c r="Y1021" s="1774"/>
      <c r="Z1021" s="1774"/>
      <c r="AA1021" s="1774"/>
      <c r="AB1021" s="1774"/>
      <c r="AC1021" s="1774"/>
      <c r="AD1021" s="1856"/>
      <c r="AE1021" s="1857"/>
      <c r="AF1021" s="1858"/>
      <c r="AG1021" s="1858"/>
      <c r="AH1021" s="1858"/>
      <c r="AI1021" s="1859"/>
      <c r="AJ1021" s="1859"/>
      <c r="AK1021" s="1859"/>
      <c r="AL1021" s="1859"/>
      <c r="AM1021" s="1858"/>
      <c r="AN1021" s="1858"/>
      <c r="AO1021" s="1858"/>
      <c r="AP1021" s="1858"/>
      <c r="AQ1021" s="1859"/>
      <c r="AR1021" s="1859"/>
      <c r="AS1021" s="1859"/>
      <c r="AT1021" s="1859"/>
    </row>
    <row r="1022" spans="1:46" s="1775" customFormat="1" ht="12" customHeight="1" x14ac:dyDescent="0.2">
      <c r="A1022" s="1770" t="s">
        <v>459</v>
      </c>
      <c r="B1022" s="1770" t="s">
        <v>1708</v>
      </c>
      <c r="C1022" s="541" t="s">
        <v>1709</v>
      </c>
      <c r="D1022" s="1770" t="s">
        <v>3405</v>
      </c>
      <c r="E1022" s="1952">
        <v>7000</v>
      </c>
      <c r="F1022" s="1771" t="s">
        <v>4099</v>
      </c>
      <c r="G1022" s="1770" t="s">
        <v>4100</v>
      </c>
      <c r="H1022" s="1770" t="s">
        <v>1800</v>
      </c>
      <c r="I1022" s="1770" t="s">
        <v>1714</v>
      </c>
      <c r="J1022" s="1771" t="s">
        <v>1715</v>
      </c>
      <c r="K1022" s="1771">
        <v>4</v>
      </c>
      <c r="L1022" s="1772">
        <v>12</v>
      </c>
      <c r="M1022" s="1773">
        <f t="shared" si="30"/>
        <v>84000</v>
      </c>
      <c r="N1022" s="1771">
        <v>2</v>
      </c>
      <c r="O1022" s="1772">
        <v>6</v>
      </c>
      <c r="P1022" s="1773">
        <f t="shared" si="31"/>
        <v>42000</v>
      </c>
      <c r="Q1022" s="1774"/>
      <c r="R1022" s="1774"/>
      <c r="S1022" s="1774"/>
      <c r="T1022" s="1774"/>
      <c r="U1022" s="1774"/>
      <c r="V1022" s="1774"/>
      <c r="W1022" s="1774"/>
      <c r="X1022" s="1774"/>
      <c r="Y1022" s="1774"/>
      <c r="Z1022" s="1774"/>
      <c r="AA1022" s="1774"/>
      <c r="AB1022" s="1774"/>
      <c r="AC1022" s="1774"/>
      <c r="AD1022" s="1856"/>
      <c r="AE1022" s="1857"/>
      <c r="AF1022" s="1858"/>
      <c r="AG1022" s="1858"/>
      <c r="AH1022" s="1858"/>
      <c r="AI1022" s="1859"/>
      <c r="AJ1022" s="1859"/>
      <c r="AK1022" s="1859"/>
      <c r="AL1022" s="1859"/>
      <c r="AM1022" s="1858"/>
      <c r="AN1022" s="1858"/>
      <c r="AO1022" s="1858"/>
      <c r="AP1022" s="1858"/>
      <c r="AQ1022" s="1859"/>
      <c r="AR1022" s="1859"/>
      <c r="AS1022" s="1859"/>
      <c r="AT1022" s="1859"/>
    </row>
    <row r="1023" spans="1:46" s="1775" customFormat="1" ht="12" customHeight="1" x14ac:dyDescent="0.2">
      <c r="A1023" s="1770" t="s">
        <v>459</v>
      </c>
      <c r="B1023" s="1770" t="s">
        <v>1708</v>
      </c>
      <c r="C1023" s="541" t="s">
        <v>1709</v>
      </c>
      <c r="D1023" s="1770" t="s">
        <v>4101</v>
      </c>
      <c r="E1023" s="1952">
        <v>8000</v>
      </c>
      <c r="F1023" s="1771" t="s">
        <v>4102</v>
      </c>
      <c r="G1023" s="1770" t="s">
        <v>4103</v>
      </c>
      <c r="H1023" s="1770"/>
      <c r="I1023" s="1770"/>
      <c r="J1023" s="1771"/>
      <c r="K1023" s="1771">
        <v>1</v>
      </c>
      <c r="L1023" s="1772">
        <v>2</v>
      </c>
      <c r="M1023" s="1773">
        <f t="shared" si="30"/>
        <v>16000</v>
      </c>
      <c r="N1023" s="1771">
        <v>3</v>
      </c>
      <c r="O1023" s="1772">
        <v>6</v>
      </c>
      <c r="P1023" s="1773">
        <f t="shared" si="31"/>
        <v>48000</v>
      </c>
      <c r="Q1023" s="1774"/>
      <c r="R1023" s="1774"/>
      <c r="S1023" s="1774"/>
      <c r="T1023" s="1774"/>
      <c r="U1023" s="1774"/>
      <c r="V1023" s="1774"/>
      <c r="W1023" s="1774"/>
      <c r="X1023" s="1774"/>
      <c r="Y1023" s="1774"/>
      <c r="Z1023" s="1774"/>
      <c r="AA1023" s="1774"/>
      <c r="AB1023" s="1774"/>
      <c r="AC1023" s="1774"/>
      <c r="AD1023" s="1856"/>
      <c r="AE1023" s="1857"/>
      <c r="AF1023" s="1858"/>
      <c r="AG1023" s="1858"/>
      <c r="AH1023" s="1858"/>
      <c r="AI1023" s="1859"/>
      <c r="AJ1023" s="1859"/>
      <c r="AK1023" s="1859"/>
      <c r="AL1023" s="1859"/>
      <c r="AM1023" s="1858"/>
      <c r="AN1023" s="1858"/>
      <c r="AO1023" s="1858"/>
      <c r="AP1023" s="1858"/>
      <c r="AQ1023" s="1859"/>
      <c r="AR1023" s="1859"/>
      <c r="AS1023" s="1859"/>
      <c r="AT1023" s="1859"/>
    </row>
    <row r="1024" spans="1:46" s="1775" customFormat="1" ht="12" customHeight="1" x14ac:dyDescent="0.2">
      <c r="A1024" s="1770" t="s">
        <v>459</v>
      </c>
      <c r="B1024" s="1770" t="s">
        <v>1708</v>
      </c>
      <c r="C1024" s="541" t="s">
        <v>1709</v>
      </c>
      <c r="D1024" s="1770" t="s">
        <v>1912</v>
      </c>
      <c r="E1024" s="1952">
        <v>2500</v>
      </c>
      <c r="F1024" s="1771" t="s">
        <v>4104</v>
      </c>
      <c r="G1024" s="1770" t="s">
        <v>4105</v>
      </c>
      <c r="H1024" s="1770"/>
      <c r="I1024" s="1770"/>
      <c r="J1024" s="1771"/>
      <c r="K1024" s="1771">
        <v>6</v>
      </c>
      <c r="L1024" s="1772">
        <v>7</v>
      </c>
      <c r="M1024" s="1773">
        <f t="shared" si="30"/>
        <v>17500</v>
      </c>
      <c r="N1024" s="1771">
        <v>0</v>
      </c>
      <c r="O1024" s="1772">
        <v>0</v>
      </c>
      <c r="P1024" s="1773">
        <f t="shared" si="31"/>
        <v>0</v>
      </c>
      <c r="Q1024" s="1774"/>
      <c r="R1024" s="1774"/>
      <c r="S1024" s="1774"/>
      <c r="T1024" s="1774"/>
      <c r="U1024" s="1774"/>
      <c r="V1024" s="1774"/>
      <c r="W1024" s="1774"/>
      <c r="X1024" s="1774"/>
      <c r="Y1024" s="1774"/>
      <c r="Z1024" s="1774"/>
      <c r="AA1024" s="1774"/>
      <c r="AB1024" s="1774"/>
      <c r="AC1024" s="1774"/>
      <c r="AD1024" s="1856"/>
      <c r="AE1024" s="1857"/>
      <c r="AF1024" s="1858"/>
      <c r="AG1024" s="1858"/>
      <c r="AH1024" s="1858"/>
      <c r="AI1024" s="1859"/>
      <c r="AJ1024" s="1859"/>
      <c r="AK1024" s="1859"/>
      <c r="AL1024" s="1859"/>
      <c r="AM1024" s="1858"/>
      <c r="AN1024" s="1858"/>
      <c r="AO1024" s="1858"/>
      <c r="AP1024" s="1858"/>
      <c r="AQ1024" s="1859"/>
      <c r="AR1024" s="1859"/>
      <c r="AS1024" s="1859"/>
      <c r="AT1024" s="1859"/>
    </row>
    <row r="1025" spans="1:46" s="1775" customFormat="1" ht="12" customHeight="1" x14ac:dyDescent="0.2">
      <c r="A1025" s="1770" t="s">
        <v>459</v>
      </c>
      <c r="B1025" s="1770" t="s">
        <v>1708</v>
      </c>
      <c r="C1025" s="541" t="s">
        <v>1709</v>
      </c>
      <c r="D1025" s="1770" t="s">
        <v>2296</v>
      </c>
      <c r="E1025" s="1952">
        <v>7000</v>
      </c>
      <c r="F1025" s="1771" t="s">
        <v>4106</v>
      </c>
      <c r="G1025" s="1770" t="s">
        <v>4107</v>
      </c>
      <c r="H1025" s="1770"/>
      <c r="I1025" s="1770"/>
      <c r="J1025" s="1771"/>
      <c r="K1025" s="1771">
        <v>1</v>
      </c>
      <c r="L1025" s="1772">
        <v>12</v>
      </c>
      <c r="M1025" s="1773">
        <f t="shared" si="30"/>
        <v>84000</v>
      </c>
      <c r="N1025" s="1771">
        <v>0</v>
      </c>
      <c r="O1025" s="1772">
        <v>0</v>
      </c>
      <c r="P1025" s="1773">
        <f t="shared" si="31"/>
        <v>0</v>
      </c>
      <c r="Q1025" s="1774"/>
      <c r="R1025" s="1774"/>
      <c r="S1025" s="1774"/>
      <c r="T1025" s="1774"/>
      <c r="U1025" s="1774"/>
      <c r="V1025" s="1774"/>
      <c r="W1025" s="1774"/>
      <c r="X1025" s="1774"/>
      <c r="Y1025" s="1774"/>
      <c r="Z1025" s="1774"/>
      <c r="AA1025" s="1774"/>
      <c r="AB1025" s="1774"/>
      <c r="AC1025" s="1774"/>
      <c r="AD1025" s="1856"/>
      <c r="AE1025" s="1857"/>
      <c r="AF1025" s="1858"/>
      <c r="AG1025" s="1858"/>
      <c r="AH1025" s="1858"/>
      <c r="AI1025" s="1859"/>
      <c r="AJ1025" s="1859"/>
      <c r="AK1025" s="1859"/>
      <c r="AL1025" s="1859"/>
      <c r="AM1025" s="1858"/>
      <c r="AN1025" s="1858"/>
      <c r="AO1025" s="1858"/>
      <c r="AP1025" s="1858"/>
      <c r="AQ1025" s="1859"/>
      <c r="AR1025" s="1859"/>
      <c r="AS1025" s="1859"/>
      <c r="AT1025" s="1859"/>
    </row>
    <row r="1026" spans="1:46" s="1775" customFormat="1" ht="12" customHeight="1" x14ac:dyDescent="0.2">
      <c r="A1026" s="1770" t="s">
        <v>459</v>
      </c>
      <c r="B1026" s="1770" t="s">
        <v>1708</v>
      </c>
      <c r="C1026" s="541" t="s">
        <v>1709</v>
      </c>
      <c r="D1026" s="1770" t="s">
        <v>2438</v>
      </c>
      <c r="E1026" s="1952">
        <v>5700</v>
      </c>
      <c r="F1026" s="1771" t="s">
        <v>4108</v>
      </c>
      <c r="G1026" s="1770" t="s">
        <v>4109</v>
      </c>
      <c r="H1026" s="1770"/>
      <c r="I1026" s="1770"/>
      <c r="J1026" s="1771"/>
      <c r="K1026" s="1771">
        <v>2</v>
      </c>
      <c r="L1026" s="1772">
        <v>6</v>
      </c>
      <c r="M1026" s="1773">
        <f t="shared" si="30"/>
        <v>34200</v>
      </c>
      <c r="N1026" s="1771">
        <v>5</v>
      </c>
      <c r="O1026" s="1772">
        <v>6</v>
      </c>
      <c r="P1026" s="1773">
        <f t="shared" si="31"/>
        <v>34200</v>
      </c>
      <c r="Q1026" s="1774"/>
      <c r="R1026" s="1774"/>
      <c r="S1026" s="1774"/>
      <c r="T1026" s="1774"/>
      <c r="U1026" s="1774"/>
      <c r="V1026" s="1774"/>
      <c r="W1026" s="1774"/>
      <c r="X1026" s="1774"/>
      <c r="Y1026" s="1774"/>
      <c r="Z1026" s="1774"/>
      <c r="AA1026" s="1774"/>
      <c r="AB1026" s="1774"/>
      <c r="AC1026" s="1774"/>
      <c r="AD1026" s="1856"/>
      <c r="AE1026" s="1857"/>
      <c r="AF1026" s="1858"/>
      <c r="AG1026" s="1858"/>
      <c r="AH1026" s="1858"/>
      <c r="AI1026" s="1859"/>
      <c r="AJ1026" s="1859"/>
      <c r="AK1026" s="1859"/>
      <c r="AL1026" s="1859"/>
      <c r="AM1026" s="1858"/>
      <c r="AN1026" s="1858"/>
      <c r="AO1026" s="1858"/>
      <c r="AP1026" s="1858"/>
      <c r="AQ1026" s="1859"/>
      <c r="AR1026" s="1859"/>
      <c r="AS1026" s="1859"/>
      <c r="AT1026" s="1859"/>
    </row>
    <row r="1027" spans="1:46" s="1775" customFormat="1" ht="12" customHeight="1" x14ac:dyDescent="0.2">
      <c r="A1027" s="1770" t="s">
        <v>459</v>
      </c>
      <c r="B1027" s="1770" t="s">
        <v>1708</v>
      </c>
      <c r="C1027" s="541" t="s">
        <v>1709</v>
      </c>
      <c r="D1027" s="1770" t="s">
        <v>4110</v>
      </c>
      <c r="E1027" s="1952">
        <v>6000</v>
      </c>
      <c r="F1027" s="1771" t="s">
        <v>4111</v>
      </c>
      <c r="G1027" s="1770" t="s">
        <v>4112</v>
      </c>
      <c r="H1027" s="1770"/>
      <c r="I1027" s="1770"/>
      <c r="J1027" s="1771"/>
      <c r="K1027" s="1771">
        <v>1</v>
      </c>
      <c r="L1027" s="1772">
        <v>1</v>
      </c>
      <c r="M1027" s="1773">
        <f t="shared" si="30"/>
        <v>6000</v>
      </c>
      <c r="N1027" s="1771">
        <v>0</v>
      </c>
      <c r="O1027" s="1772">
        <v>0</v>
      </c>
      <c r="P1027" s="1773">
        <f t="shared" si="31"/>
        <v>0</v>
      </c>
      <c r="Q1027" s="1774"/>
      <c r="R1027" s="1774"/>
      <c r="S1027" s="1774"/>
      <c r="T1027" s="1774"/>
      <c r="U1027" s="1774"/>
      <c r="V1027" s="1774"/>
      <c r="W1027" s="1774"/>
      <c r="X1027" s="1774"/>
      <c r="Y1027" s="1774"/>
      <c r="Z1027" s="1774"/>
      <c r="AA1027" s="1774"/>
      <c r="AB1027" s="1774"/>
      <c r="AC1027" s="1774"/>
      <c r="AD1027" s="1856"/>
      <c r="AE1027" s="1857"/>
      <c r="AF1027" s="1858"/>
      <c r="AG1027" s="1858"/>
      <c r="AH1027" s="1858"/>
      <c r="AI1027" s="1859"/>
      <c r="AJ1027" s="1859"/>
      <c r="AK1027" s="1859"/>
      <c r="AL1027" s="1859"/>
      <c r="AM1027" s="1858"/>
      <c r="AN1027" s="1858"/>
      <c r="AO1027" s="1858"/>
      <c r="AP1027" s="1858"/>
      <c r="AQ1027" s="1859"/>
      <c r="AR1027" s="1859"/>
      <c r="AS1027" s="1859"/>
      <c r="AT1027" s="1859"/>
    </row>
    <row r="1028" spans="1:46" s="1775" customFormat="1" ht="12" customHeight="1" x14ac:dyDescent="0.2">
      <c r="A1028" s="1770" t="s">
        <v>459</v>
      </c>
      <c r="B1028" s="1770" t="s">
        <v>1708</v>
      </c>
      <c r="C1028" s="541" t="s">
        <v>1709</v>
      </c>
      <c r="D1028" s="1770" t="s">
        <v>2698</v>
      </c>
      <c r="E1028" s="1952">
        <v>10000</v>
      </c>
      <c r="F1028" s="1771" t="s">
        <v>4113</v>
      </c>
      <c r="G1028" s="1770" t="s">
        <v>4114</v>
      </c>
      <c r="H1028" s="1770" t="s">
        <v>1807</v>
      </c>
      <c r="I1028" s="1770" t="s">
        <v>1723</v>
      </c>
      <c r="J1028" s="1771" t="s">
        <v>1715</v>
      </c>
      <c r="K1028" s="1771">
        <v>5</v>
      </c>
      <c r="L1028" s="1772">
        <v>12</v>
      </c>
      <c r="M1028" s="1773">
        <f t="shared" si="30"/>
        <v>120000</v>
      </c>
      <c r="N1028" s="1771">
        <v>2</v>
      </c>
      <c r="O1028" s="1772">
        <v>6</v>
      </c>
      <c r="P1028" s="1773">
        <f t="shared" si="31"/>
        <v>60000</v>
      </c>
      <c r="Q1028" s="1774"/>
      <c r="R1028" s="1774"/>
      <c r="S1028" s="1774"/>
      <c r="T1028" s="1774"/>
      <c r="U1028" s="1774"/>
      <c r="V1028" s="1774"/>
      <c r="W1028" s="1774"/>
      <c r="X1028" s="1774"/>
      <c r="Y1028" s="1774"/>
      <c r="Z1028" s="1774"/>
      <c r="AA1028" s="1774"/>
      <c r="AB1028" s="1774"/>
      <c r="AC1028" s="1774"/>
      <c r="AD1028" s="1856"/>
      <c r="AE1028" s="1857"/>
      <c r="AF1028" s="1858"/>
      <c r="AG1028" s="1858"/>
      <c r="AH1028" s="1858"/>
      <c r="AI1028" s="1859"/>
      <c r="AJ1028" s="1859"/>
      <c r="AK1028" s="1859"/>
      <c r="AL1028" s="1859"/>
      <c r="AM1028" s="1858"/>
      <c r="AN1028" s="1858"/>
      <c r="AO1028" s="1858"/>
      <c r="AP1028" s="1858"/>
      <c r="AQ1028" s="1859"/>
      <c r="AR1028" s="1859"/>
      <c r="AS1028" s="1859"/>
      <c r="AT1028" s="1859"/>
    </row>
    <row r="1029" spans="1:46" s="1775" customFormat="1" ht="12" customHeight="1" x14ac:dyDescent="0.2">
      <c r="A1029" s="1770" t="s">
        <v>459</v>
      </c>
      <c r="B1029" s="1770" t="s">
        <v>1708</v>
      </c>
      <c r="C1029" s="541" t="s">
        <v>1709</v>
      </c>
      <c r="D1029" s="1770" t="s">
        <v>1839</v>
      </c>
      <c r="E1029" s="1952">
        <v>2000</v>
      </c>
      <c r="F1029" s="1771" t="s">
        <v>4115</v>
      </c>
      <c r="G1029" s="1770" t="s">
        <v>4116</v>
      </c>
      <c r="H1029" s="1770"/>
      <c r="I1029" s="1770"/>
      <c r="J1029" s="1771"/>
      <c r="K1029" s="1771">
        <v>4</v>
      </c>
      <c r="L1029" s="1772">
        <v>12</v>
      </c>
      <c r="M1029" s="1773">
        <f t="shared" si="30"/>
        <v>24000</v>
      </c>
      <c r="N1029" s="1771">
        <v>1</v>
      </c>
      <c r="O1029" s="1772">
        <v>0</v>
      </c>
      <c r="P1029" s="1773">
        <f t="shared" si="31"/>
        <v>0</v>
      </c>
      <c r="Q1029" s="1774"/>
      <c r="R1029" s="1774"/>
      <c r="S1029" s="1774"/>
      <c r="T1029" s="1774"/>
      <c r="U1029" s="1774"/>
      <c r="V1029" s="1774"/>
      <c r="W1029" s="1774"/>
      <c r="X1029" s="1774"/>
      <c r="Y1029" s="1774"/>
      <c r="Z1029" s="1774"/>
      <c r="AA1029" s="1774"/>
      <c r="AB1029" s="1774"/>
      <c r="AC1029" s="1774"/>
      <c r="AD1029" s="1856"/>
      <c r="AE1029" s="1857"/>
      <c r="AF1029" s="1858"/>
      <c r="AG1029" s="1858"/>
      <c r="AH1029" s="1858"/>
      <c r="AI1029" s="1859"/>
      <c r="AJ1029" s="1859"/>
      <c r="AK1029" s="1859"/>
      <c r="AL1029" s="1859"/>
      <c r="AM1029" s="1858"/>
      <c r="AN1029" s="1858"/>
      <c r="AO1029" s="1858"/>
      <c r="AP1029" s="1858"/>
      <c r="AQ1029" s="1859"/>
      <c r="AR1029" s="1859"/>
      <c r="AS1029" s="1859"/>
      <c r="AT1029" s="1859"/>
    </row>
    <row r="1030" spans="1:46" s="1775" customFormat="1" ht="12" customHeight="1" x14ac:dyDescent="0.2">
      <c r="A1030" s="1770" t="s">
        <v>459</v>
      </c>
      <c r="B1030" s="1770" t="s">
        <v>1708</v>
      </c>
      <c r="C1030" s="541" t="s">
        <v>1709</v>
      </c>
      <c r="D1030" s="1770" t="s">
        <v>2335</v>
      </c>
      <c r="E1030" s="1952">
        <v>8000</v>
      </c>
      <c r="F1030" s="1771" t="s">
        <v>4117</v>
      </c>
      <c r="G1030" s="1770" t="s">
        <v>4118</v>
      </c>
      <c r="H1030" s="1770"/>
      <c r="I1030" s="1770"/>
      <c r="J1030" s="1771"/>
      <c r="K1030" s="1771">
        <v>7</v>
      </c>
      <c r="L1030" s="1772">
        <v>12</v>
      </c>
      <c r="M1030" s="1773">
        <f t="shared" ref="M1030:M1093" si="32">E1030*L1030</f>
        <v>96000</v>
      </c>
      <c r="N1030" s="1771">
        <v>5</v>
      </c>
      <c r="O1030" s="1772">
        <v>6</v>
      </c>
      <c r="P1030" s="1773">
        <f t="shared" ref="P1030:P1093" si="33">E1030*O1030</f>
        <v>48000</v>
      </c>
      <c r="Q1030" s="1774"/>
      <c r="R1030" s="1774"/>
      <c r="S1030" s="1774"/>
      <c r="T1030" s="1774"/>
      <c r="U1030" s="1774"/>
      <c r="V1030" s="1774"/>
      <c r="W1030" s="1774"/>
      <c r="X1030" s="1774"/>
      <c r="Y1030" s="1774"/>
      <c r="Z1030" s="1774"/>
      <c r="AA1030" s="1774"/>
      <c r="AB1030" s="1774"/>
      <c r="AC1030" s="1774"/>
      <c r="AD1030" s="1856"/>
      <c r="AE1030" s="1857"/>
      <c r="AF1030" s="1858"/>
      <c r="AG1030" s="1858"/>
      <c r="AH1030" s="1858"/>
      <c r="AI1030" s="1859"/>
      <c r="AJ1030" s="1859"/>
      <c r="AK1030" s="1859"/>
      <c r="AL1030" s="1859"/>
      <c r="AM1030" s="1858"/>
      <c r="AN1030" s="1858"/>
      <c r="AO1030" s="1858"/>
      <c r="AP1030" s="1858"/>
      <c r="AQ1030" s="1859"/>
      <c r="AR1030" s="1859"/>
      <c r="AS1030" s="1859"/>
      <c r="AT1030" s="1859"/>
    </row>
    <row r="1031" spans="1:46" s="1775" customFormat="1" ht="12" customHeight="1" x14ac:dyDescent="0.2">
      <c r="A1031" s="1770" t="s">
        <v>459</v>
      </c>
      <c r="B1031" s="1770" t="s">
        <v>1708</v>
      </c>
      <c r="C1031" s="541" t="s">
        <v>1709</v>
      </c>
      <c r="D1031" s="1770" t="s">
        <v>4119</v>
      </c>
      <c r="E1031" s="1952">
        <v>8000</v>
      </c>
      <c r="F1031" s="1771" t="s">
        <v>4120</v>
      </c>
      <c r="G1031" s="1770" t="s">
        <v>4121</v>
      </c>
      <c r="H1031" s="1770" t="s">
        <v>3411</v>
      </c>
      <c r="I1031" s="1770" t="s">
        <v>1714</v>
      </c>
      <c r="J1031" s="1771" t="s">
        <v>1715</v>
      </c>
      <c r="K1031" s="1771">
        <v>3</v>
      </c>
      <c r="L1031" s="1772">
        <v>5</v>
      </c>
      <c r="M1031" s="1773">
        <f t="shared" si="32"/>
        <v>40000</v>
      </c>
      <c r="N1031" s="1771">
        <v>3</v>
      </c>
      <c r="O1031" s="1772">
        <v>6</v>
      </c>
      <c r="P1031" s="1773">
        <f t="shared" si="33"/>
        <v>48000</v>
      </c>
      <c r="Q1031" s="1774"/>
      <c r="R1031" s="1774"/>
      <c r="S1031" s="1774"/>
      <c r="T1031" s="1774"/>
      <c r="U1031" s="1774"/>
      <c r="V1031" s="1774"/>
      <c r="W1031" s="1774"/>
      <c r="X1031" s="1774"/>
      <c r="Y1031" s="1774"/>
      <c r="Z1031" s="1774"/>
      <c r="AA1031" s="1774"/>
      <c r="AB1031" s="1774"/>
      <c r="AC1031" s="1774"/>
      <c r="AD1031" s="1856"/>
      <c r="AE1031" s="1857"/>
      <c r="AF1031" s="1858"/>
      <c r="AG1031" s="1858"/>
      <c r="AH1031" s="1858"/>
      <c r="AI1031" s="1859"/>
      <c r="AJ1031" s="1859"/>
      <c r="AK1031" s="1859"/>
      <c r="AL1031" s="1859"/>
      <c r="AM1031" s="1858"/>
      <c r="AN1031" s="1858"/>
      <c r="AO1031" s="1858"/>
      <c r="AP1031" s="1858"/>
      <c r="AQ1031" s="1859"/>
      <c r="AR1031" s="1859"/>
      <c r="AS1031" s="1859"/>
      <c r="AT1031" s="1859"/>
    </row>
    <row r="1032" spans="1:46" s="1775" customFormat="1" ht="12" customHeight="1" x14ac:dyDescent="0.2">
      <c r="A1032" s="1770" t="s">
        <v>459</v>
      </c>
      <c r="B1032" s="1770" t="s">
        <v>1708</v>
      </c>
      <c r="C1032" s="541" t="s">
        <v>1709</v>
      </c>
      <c r="D1032" s="1770" t="s">
        <v>4122</v>
      </c>
      <c r="E1032" s="1952">
        <v>6000</v>
      </c>
      <c r="F1032" s="1771" t="s">
        <v>4123</v>
      </c>
      <c r="G1032" s="1770" t="s">
        <v>4124</v>
      </c>
      <c r="H1032" s="1770"/>
      <c r="I1032" s="1770"/>
      <c r="J1032" s="1771"/>
      <c r="K1032" s="1771">
        <v>3</v>
      </c>
      <c r="L1032" s="1772">
        <v>4</v>
      </c>
      <c r="M1032" s="1773">
        <f t="shared" si="32"/>
        <v>24000</v>
      </c>
      <c r="N1032" s="1771">
        <v>0</v>
      </c>
      <c r="O1032" s="1772">
        <v>0</v>
      </c>
      <c r="P1032" s="1773">
        <f t="shared" si="33"/>
        <v>0</v>
      </c>
      <c r="Q1032" s="1774"/>
      <c r="R1032" s="1774"/>
      <c r="S1032" s="1774"/>
      <c r="T1032" s="1774"/>
      <c r="U1032" s="1774"/>
      <c r="V1032" s="1774"/>
      <c r="W1032" s="1774"/>
      <c r="X1032" s="1774"/>
      <c r="Y1032" s="1774"/>
      <c r="Z1032" s="1774"/>
      <c r="AA1032" s="1774"/>
      <c r="AB1032" s="1774"/>
      <c r="AC1032" s="1774"/>
      <c r="AD1032" s="1856"/>
      <c r="AE1032" s="1857"/>
      <c r="AF1032" s="1858"/>
      <c r="AG1032" s="1858"/>
      <c r="AH1032" s="1858"/>
      <c r="AI1032" s="1859"/>
      <c r="AJ1032" s="1859"/>
      <c r="AK1032" s="1859"/>
      <c r="AL1032" s="1859"/>
      <c r="AM1032" s="1858"/>
      <c r="AN1032" s="1858"/>
      <c r="AO1032" s="1858"/>
      <c r="AP1032" s="1858"/>
      <c r="AQ1032" s="1859"/>
      <c r="AR1032" s="1859"/>
      <c r="AS1032" s="1859"/>
      <c r="AT1032" s="1859"/>
    </row>
    <row r="1033" spans="1:46" s="1775" customFormat="1" ht="12" customHeight="1" x14ac:dyDescent="0.2">
      <c r="A1033" s="1770" t="s">
        <v>459</v>
      </c>
      <c r="B1033" s="1770" t="s">
        <v>1708</v>
      </c>
      <c r="C1033" s="541" t="s">
        <v>1709</v>
      </c>
      <c r="D1033" s="1770" t="s">
        <v>3554</v>
      </c>
      <c r="E1033" s="1952">
        <v>12000</v>
      </c>
      <c r="F1033" s="1771" t="s">
        <v>4125</v>
      </c>
      <c r="G1033" s="1770" t="s">
        <v>4126</v>
      </c>
      <c r="H1033" s="1770"/>
      <c r="I1033" s="1770"/>
      <c r="J1033" s="1771"/>
      <c r="K1033" s="1771">
        <v>3</v>
      </c>
      <c r="L1033" s="1772">
        <v>5</v>
      </c>
      <c r="M1033" s="1773">
        <f t="shared" si="32"/>
        <v>60000</v>
      </c>
      <c r="N1033" s="1771">
        <v>0</v>
      </c>
      <c r="O1033" s="1772">
        <v>0</v>
      </c>
      <c r="P1033" s="1773">
        <f t="shared" si="33"/>
        <v>0</v>
      </c>
      <c r="Q1033" s="1774"/>
      <c r="R1033" s="1774"/>
      <c r="S1033" s="1774"/>
      <c r="T1033" s="1774"/>
      <c r="U1033" s="1774"/>
      <c r="V1033" s="1774"/>
      <c r="W1033" s="1774"/>
      <c r="X1033" s="1774"/>
      <c r="Y1033" s="1774"/>
      <c r="Z1033" s="1774"/>
      <c r="AA1033" s="1774"/>
      <c r="AB1033" s="1774"/>
      <c r="AC1033" s="1774"/>
      <c r="AD1033" s="1856"/>
      <c r="AE1033" s="1857"/>
      <c r="AF1033" s="1858"/>
      <c r="AG1033" s="1858"/>
      <c r="AH1033" s="1858"/>
      <c r="AI1033" s="1859"/>
      <c r="AJ1033" s="1859"/>
      <c r="AK1033" s="1859"/>
      <c r="AL1033" s="1859"/>
      <c r="AM1033" s="1858"/>
      <c r="AN1033" s="1858"/>
      <c r="AO1033" s="1858"/>
      <c r="AP1033" s="1858"/>
      <c r="AQ1033" s="1859"/>
      <c r="AR1033" s="1859"/>
      <c r="AS1033" s="1859"/>
      <c r="AT1033" s="1859"/>
    </row>
    <row r="1034" spans="1:46" s="1775" customFormat="1" ht="12" customHeight="1" x14ac:dyDescent="0.2">
      <c r="A1034" s="1770" t="s">
        <v>459</v>
      </c>
      <c r="B1034" s="1770" t="s">
        <v>1708</v>
      </c>
      <c r="C1034" s="541" t="s">
        <v>1709</v>
      </c>
      <c r="D1034" s="1770" t="s">
        <v>4127</v>
      </c>
      <c r="E1034" s="1952">
        <v>5000</v>
      </c>
      <c r="F1034" s="1771" t="s">
        <v>4128</v>
      </c>
      <c r="G1034" s="1770" t="s">
        <v>4129</v>
      </c>
      <c r="H1034" s="1770"/>
      <c r="I1034" s="1770"/>
      <c r="J1034" s="1771"/>
      <c r="K1034" s="1771">
        <v>2</v>
      </c>
      <c r="L1034" s="1772">
        <v>3</v>
      </c>
      <c r="M1034" s="1773">
        <f t="shared" si="32"/>
        <v>15000</v>
      </c>
      <c r="N1034" s="1771">
        <v>0</v>
      </c>
      <c r="O1034" s="1772">
        <v>0</v>
      </c>
      <c r="P1034" s="1773">
        <f t="shared" si="33"/>
        <v>0</v>
      </c>
      <c r="Q1034" s="1774"/>
      <c r="R1034" s="1774"/>
      <c r="S1034" s="1774"/>
      <c r="T1034" s="1774"/>
      <c r="U1034" s="1774"/>
      <c r="V1034" s="1774"/>
      <c r="W1034" s="1774"/>
      <c r="X1034" s="1774"/>
      <c r="Y1034" s="1774"/>
      <c r="Z1034" s="1774"/>
      <c r="AA1034" s="1774"/>
      <c r="AB1034" s="1774"/>
      <c r="AC1034" s="1774"/>
      <c r="AD1034" s="1856"/>
      <c r="AE1034" s="1857"/>
      <c r="AF1034" s="1858"/>
      <c r="AG1034" s="1858"/>
      <c r="AH1034" s="1858"/>
      <c r="AI1034" s="1859"/>
      <c r="AJ1034" s="1859"/>
      <c r="AK1034" s="1859"/>
      <c r="AL1034" s="1859"/>
      <c r="AM1034" s="1858"/>
      <c r="AN1034" s="1858"/>
      <c r="AO1034" s="1858"/>
      <c r="AP1034" s="1858"/>
      <c r="AQ1034" s="1859"/>
      <c r="AR1034" s="1859"/>
      <c r="AS1034" s="1859"/>
      <c r="AT1034" s="1859"/>
    </row>
    <row r="1035" spans="1:46" s="1775" customFormat="1" ht="12" customHeight="1" x14ac:dyDescent="0.2">
      <c r="A1035" s="1770" t="s">
        <v>459</v>
      </c>
      <c r="B1035" s="1770" t="s">
        <v>1708</v>
      </c>
      <c r="C1035" s="541" t="s">
        <v>1709</v>
      </c>
      <c r="D1035" s="1770" t="s">
        <v>2224</v>
      </c>
      <c r="E1035" s="1952">
        <v>10000</v>
      </c>
      <c r="F1035" s="1771" t="s">
        <v>4130</v>
      </c>
      <c r="G1035" s="1770" t="s">
        <v>4131</v>
      </c>
      <c r="H1035" s="1770"/>
      <c r="I1035" s="1770"/>
      <c r="J1035" s="1771"/>
      <c r="K1035" s="1771">
        <v>1</v>
      </c>
      <c r="L1035" s="1772">
        <v>2</v>
      </c>
      <c r="M1035" s="1773">
        <f t="shared" si="32"/>
        <v>20000</v>
      </c>
      <c r="N1035" s="1771">
        <v>3</v>
      </c>
      <c r="O1035" s="1772">
        <v>6</v>
      </c>
      <c r="P1035" s="1773">
        <f t="shared" si="33"/>
        <v>60000</v>
      </c>
      <c r="Q1035" s="1774"/>
      <c r="R1035" s="1774"/>
      <c r="S1035" s="1774"/>
      <c r="T1035" s="1774"/>
      <c r="U1035" s="1774"/>
      <c r="V1035" s="1774"/>
      <c r="W1035" s="1774"/>
      <c r="X1035" s="1774"/>
      <c r="Y1035" s="1774"/>
      <c r="Z1035" s="1774"/>
      <c r="AA1035" s="1774"/>
      <c r="AB1035" s="1774"/>
      <c r="AC1035" s="1774"/>
      <c r="AD1035" s="1856"/>
      <c r="AE1035" s="1857"/>
      <c r="AF1035" s="1858"/>
      <c r="AG1035" s="1858"/>
      <c r="AH1035" s="1858"/>
      <c r="AI1035" s="1859"/>
      <c r="AJ1035" s="1859"/>
      <c r="AK1035" s="1859"/>
      <c r="AL1035" s="1859"/>
      <c r="AM1035" s="1858"/>
      <c r="AN1035" s="1858"/>
      <c r="AO1035" s="1858"/>
      <c r="AP1035" s="1858"/>
      <c r="AQ1035" s="1859"/>
      <c r="AR1035" s="1859"/>
      <c r="AS1035" s="1859"/>
      <c r="AT1035" s="1859"/>
    </row>
    <row r="1036" spans="1:46" s="1775" customFormat="1" ht="12" customHeight="1" x14ac:dyDescent="0.2">
      <c r="A1036" s="1770" t="s">
        <v>459</v>
      </c>
      <c r="B1036" s="1770" t="s">
        <v>1708</v>
      </c>
      <c r="C1036" s="541" t="s">
        <v>1709</v>
      </c>
      <c r="D1036" s="1770" t="s">
        <v>2266</v>
      </c>
      <c r="E1036" s="1952">
        <v>9000</v>
      </c>
      <c r="F1036" s="1771" t="s">
        <v>4130</v>
      </c>
      <c r="G1036" s="1770" t="s">
        <v>4131</v>
      </c>
      <c r="H1036" s="1770"/>
      <c r="I1036" s="1770"/>
      <c r="J1036" s="1771"/>
      <c r="K1036" s="1771">
        <v>4</v>
      </c>
      <c r="L1036" s="1772">
        <v>11</v>
      </c>
      <c r="M1036" s="1773">
        <f t="shared" si="32"/>
        <v>99000</v>
      </c>
      <c r="N1036" s="1771">
        <v>0</v>
      </c>
      <c r="O1036" s="1772">
        <v>0</v>
      </c>
      <c r="P1036" s="1773">
        <f t="shared" si="33"/>
        <v>0</v>
      </c>
      <c r="Q1036" s="1774"/>
      <c r="R1036" s="1774"/>
      <c r="S1036" s="1774"/>
      <c r="T1036" s="1774"/>
      <c r="U1036" s="1774"/>
      <c r="V1036" s="1774"/>
      <c r="W1036" s="1774"/>
      <c r="X1036" s="1774"/>
      <c r="Y1036" s="1774"/>
      <c r="Z1036" s="1774"/>
      <c r="AA1036" s="1774"/>
      <c r="AB1036" s="1774"/>
      <c r="AC1036" s="1774"/>
      <c r="AD1036" s="1856"/>
      <c r="AE1036" s="1857"/>
      <c r="AF1036" s="1858"/>
      <c r="AG1036" s="1858"/>
      <c r="AH1036" s="1858"/>
      <c r="AI1036" s="1859"/>
      <c r="AJ1036" s="1859"/>
      <c r="AK1036" s="1859"/>
      <c r="AL1036" s="1859"/>
      <c r="AM1036" s="1858"/>
      <c r="AN1036" s="1858"/>
      <c r="AO1036" s="1858"/>
      <c r="AP1036" s="1858"/>
      <c r="AQ1036" s="1859"/>
      <c r="AR1036" s="1859"/>
      <c r="AS1036" s="1859"/>
      <c r="AT1036" s="1859"/>
    </row>
    <row r="1037" spans="1:46" s="1775" customFormat="1" ht="12" customHeight="1" x14ac:dyDescent="0.2">
      <c r="A1037" s="1770" t="s">
        <v>459</v>
      </c>
      <c r="B1037" s="1770" t="s">
        <v>1708</v>
      </c>
      <c r="C1037" s="541" t="s">
        <v>1709</v>
      </c>
      <c r="D1037" s="1770" t="s">
        <v>2123</v>
      </c>
      <c r="E1037" s="1952">
        <v>1800</v>
      </c>
      <c r="F1037" s="1771" t="s">
        <v>4132</v>
      </c>
      <c r="G1037" s="1770" t="s">
        <v>4133</v>
      </c>
      <c r="H1037" s="1770" t="s">
        <v>1919</v>
      </c>
      <c r="I1037" s="1770" t="s">
        <v>1740</v>
      </c>
      <c r="J1037" s="1771" t="s">
        <v>1715</v>
      </c>
      <c r="K1037" s="1771">
        <v>7</v>
      </c>
      <c r="L1037" s="1772">
        <v>12</v>
      </c>
      <c r="M1037" s="1773">
        <f t="shared" si="32"/>
        <v>21600</v>
      </c>
      <c r="N1037" s="1771">
        <v>4</v>
      </c>
      <c r="O1037" s="1772">
        <v>6</v>
      </c>
      <c r="P1037" s="1773">
        <f t="shared" si="33"/>
        <v>10800</v>
      </c>
      <c r="Q1037" s="1774"/>
      <c r="R1037" s="1774"/>
      <c r="S1037" s="1774"/>
      <c r="T1037" s="1774"/>
      <c r="U1037" s="1774"/>
      <c r="V1037" s="1774"/>
      <c r="W1037" s="1774"/>
      <c r="X1037" s="1774"/>
      <c r="Y1037" s="1774"/>
      <c r="Z1037" s="1774"/>
      <c r="AA1037" s="1774"/>
      <c r="AB1037" s="1774"/>
      <c r="AC1037" s="1774"/>
      <c r="AD1037" s="1856"/>
      <c r="AE1037" s="1857"/>
      <c r="AF1037" s="1858"/>
      <c r="AG1037" s="1858"/>
      <c r="AH1037" s="1858"/>
      <c r="AI1037" s="1859"/>
      <c r="AJ1037" s="1859"/>
      <c r="AK1037" s="1859"/>
      <c r="AL1037" s="1859"/>
      <c r="AM1037" s="1858"/>
      <c r="AN1037" s="1858"/>
      <c r="AO1037" s="1858"/>
      <c r="AP1037" s="1858"/>
      <c r="AQ1037" s="1859"/>
      <c r="AR1037" s="1859"/>
      <c r="AS1037" s="1859"/>
      <c r="AT1037" s="1859"/>
    </row>
    <row r="1038" spans="1:46" s="1775" customFormat="1" ht="12" customHeight="1" x14ac:dyDescent="0.2">
      <c r="A1038" s="1770" t="s">
        <v>459</v>
      </c>
      <c r="B1038" s="1770" t="s">
        <v>1708</v>
      </c>
      <c r="C1038" s="541" t="s">
        <v>1709</v>
      </c>
      <c r="D1038" s="1770" t="s">
        <v>1730</v>
      </c>
      <c r="E1038" s="1952">
        <v>12932</v>
      </c>
      <c r="F1038" s="1771" t="s">
        <v>4134</v>
      </c>
      <c r="G1038" s="1770" t="s">
        <v>4135</v>
      </c>
      <c r="H1038" s="1770"/>
      <c r="I1038" s="1770"/>
      <c r="J1038" s="1771"/>
      <c r="K1038" s="1771">
        <v>0</v>
      </c>
      <c r="L1038" s="1772">
        <v>5</v>
      </c>
      <c r="M1038" s="1773">
        <f t="shared" si="32"/>
        <v>64660</v>
      </c>
      <c r="N1038" s="1771">
        <v>0</v>
      </c>
      <c r="O1038" s="1772">
        <v>0</v>
      </c>
      <c r="P1038" s="1773">
        <f t="shared" si="33"/>
        <v>0</v>
      </c>
      <c r="Q1038" s="1774"/>
      <c r="R1038" s="1774"/>
      <c r="S1038" s="1774"/>
      <c r="T1038" s="1774"/>
      <c r="U1038" s="1774"/>
      <c r="V1038" s="1774"/>
      <c r="W1038" s="1774"/>
      <c r="X1038" s="1774"/>
      <c r="Y1038" s="1774"/>
      <c r="Z1038" s="1774"/>
      <c r="AA1038" s="1774"/>
      <c r="AB1038" s="1774"/>
      <c r="AC1038" s="1774"/>
      <c r="AD1038" s="1856"/>
      <c r="AE1038" s="1857"/>
      <c r="AF1038" s="1858"/>
      <c r="AG1038" s="1858"/>
      <c r="AH1038" s="1858"/>
      <c r="AI1038" s="1859"/>
      <c r="AJ1038" s="1859"/>
      <c r="AK1038" s="1859"/>
      <c r="AL1038" s="1859"/>
      <c r="AM1038" s="1858"/>
      <c r="AN1038" s="1858"/>
      <c r="AO1038" s="1858"/>
      <c r="AP1038" s="1858"/>
      <c r="AQ1038" s="1859"/>
      <c r="AR1038" s="1859"/>
      <c r="AS1038" s="1859"/>
      <c r="AT1038" s="1859"/>
    </row>
    <row r="1039" spans="1:46" s="1775" customFormat="1" ht="12" customHeight="1" x14ac:dyDescent="0.2">
      <c r="A1039" s="1770" t="s">
        <v>459</v>
      </c>
      <c r="B1039" s="1770" t="s">
        <v>1708</v>
      </c>
      <c r="C1039" s="541" t="s">
        <v>1709</v>
      </c>
      <c r="D1039" s="1770" t="s">
        <v>2072</v>
      </c>
      <c r="E1039" s="1952">
        <v>12932</v>
      </c>
      <c r="F1039" s="1771" t="s">
        <v>4134</v>
      </c>
      <c r="G1039" s="1770" t="s">
        <v>4135</v>
      </c>
      <c r="H1039" s="1770"/>
      <c r="I1039" s="1770"/>
      <c r="J1039" s="1771"/>
      <c r="K1039" s="1771">
        <v>0</v>
      </c>
      <c r="L1039" s="1772">
        <v>5</v>
      </c>
      <c r="M1039" s="1773">
        <f t="shared" si="32"/>
        <v>64660</v>
      </c>
      <c r="N1039" s="1771">
        <v>0</v>
      </c>
      <c r="O1039" s="1772">
        <v>0</v>
      </c>
      <c r="P1039" s="1773">
        <f t="shared" si="33"/>
        <v>0</v>
      </c>
      <c r="Q1039" s="1774"/>
      <c r="R1039" s="1774"/>
      <c r="S1039" s="1774"/>
      <c r="T1039" s="1774"/>
      <c r="U1039" s="1774"/>
      <c r="V1039" s="1774"/>
      <c r="W1039" s="1774"/>
      <c r="X1039" s="1774"/>
      <c r="Y1039" s="1774"/>
      <c r="Z1039" s="1774"/>
      <c r="AA1039" s="1774"/>
      <c r="AB1039" s="1774"/>
      <c r="AC1039" s="1774"/>
      <c r="AD1039" s="1856"/>
      <c r="AE1039" s="1857"/>
      <c r="AF1039" s="1858"/>
      <c r="AG1039" s="1858"/>
      <c r="AH1039" s="1858"/>
      <c r="AI1039" s="1859"/>
      <c r="AJ1039" s="1859"/>
      <c r="AK1039" s="1859"/>
      <c r="AL1039" s="1859"/>
      <c r="AM1039" s="1858"/>
      <c r="AN1039" s="1858"/>
      <c r="AO1039" s="1858"/>
      <c r="AP1039" s="1858"/>
      <c r="AQ1039" s="1859"/>
      <c r="AR1039" s="1859"/>
      <c r="AS1039" s="1859"/>
      <c r="AT1039" s="1859"/>
    </row>
    <row r="1040" spans="1:46" s="1775" customFormat="1" ht="12" customHeight="1" x14ac:dyDescent="0.2">
      <c r="A1040" s="1770" t="s">
        <v>459</v>
      </c>
      <c r="B1040" s="1770" t="s">
        <v>1708</v>
      </c>
      <c r="C1040" s="541" t="s">
        <v>1709</v>
      </c>
      <c r="D1040" s="1770" t="s">
        <v>1976</v>
      </c>
      <c r="E1040" s="1952">
        <v>6000</v>
      </c>
      <c r="F1040" s="1771" t="s">
        <v>4136</v>
      </c>
      <c r="G1040" s="1770" t="s">
        <v>4137</v>
      </c>
      <c r="H1040" s="1770" t="s">
        <v>2021</v>
      </c>
      <c r="I1040" s="1770" t="s">
        <v>1723</v>
      </c>
      <c r="J1040" s="1771" t="s">
        <v>1715</v>
      </c>
      <c r="K1040" s="1771">
        <v>4</v>
      </c>
      <c r="L1040" s="1772">
        <v>12</v>
      </c>
      <c r="M1040" s="1773">
        <f t="shared" si="32"/>
        <v>72000</v>
      </c>
      <c r="N1040" s="1771">
        <v>4</v>
      </c>
      <c r="O1040" s="1772">
        <v>6</v>
      </c>
      <c r="P1040" s="1773">
        <f t="shared" si="33"/>
        <v>36000</v>
      </c>
      <c r="Q1040" s="1774"/>
      <c r="R1040" s="1774"/>
      <c r="S1040" s="1774"/>
      <c r="T1040" s="1774"/>
      <c r="U1040" s="1774"/>
      <c r="V1040" s="1774"/>
      <c r="W1040" s="1774"/>
      <c r="X1040" s="1774"/>
      <c r="Y1040" s="1774"/>
      <c r="Z1040" s="1774"/>
      <c r="AA1040" s="1774"/>
      <c r="AB1040" s="1774"/>
      <c r="AC1040" s="1774"/>
      <c r="AD1040" s="1856"/>
      <c r="AE1040" s="1857"/>
      <c r="AF1040" s="1858"/>
      <c r="AG1040" s="1858"/>
      <c r="AH1040" s="1858"/>
      <c r="AI1040" s="1859"/>
      <c r="AJ1040" s="1859"/>
      <c r="AK1040" s="1859"/>
      <c r="AL1040" s="1859"/>
      <c r="AM1040" s="1858"/>
      <c r="AN1040" s="1858"/>
      <c r="AO1040" s="1858"/>
      <c r="AP1040" s="1858"/>
      <c r="AQ1040" s="1859"/>
      <c r="AR1040" s="1859"/>
      <c r="AS1040" s="1859"/>
      <c r="AT1040" s="1859"/>
    </row>
    <row r="1041" spans="1:46" s="1775" customFormat="1" ht="12" customHeight="1" x14ac:dyDescent="0.2">
      <c r="A1041" s="1770" t="s">
        <v>459</v>
      </c>
      <c r="B1041" s="1770" t="s">
        <v>1708</v>
      </c>
      <c r="C1041" s="541" t="s">
        <v>1709</v>
      </c>
      <c r="D1041" s="1770" t="s">
        <v>4083</v>
      </c>
      <c r="E1041" s="1952">
        <v>5000</v>
      </c>
      <c r="F1041" s="1771" t="s">
        <v>4138</v>
      </c>
      <c r="G1041" s="1770" t="s">
        <v>4139</v>
      </c>
      <c r="H1041" s="1770"/>
      <c r="I1041" s="1770"/>
      <c r="J1041" s="1771"/>
      <c r="K1041" s="1771">
        <v>8</v>
      </c>
      <c r="L1041" s="1772">
        <v>12</v>
      </c>
      <c r="M1041" s="1773">
        <f t="shared" si="32"/>
        <v>60000</v>
      </c>
      <c r="N1041" s="1771">
        <v>2</v>
      </c>
      <c r="O1041" s="1772">
        <v>6</v>
      </c>
      <c r="P1041" s="1773">
        <f t="shared" si="33"/>
        <v>30000</v>
      </c>
      <c r="Q1041" s="1774"/>
      <c r="R1041" s="1774"/>
      <c r="S1041" s="1774"/>
      <c r="T1041" s="1774"/>
      <c r="U1041" s="1774"/>
      <c r="V1041" s="1774"/>
      <c r="W1041" s="1774"/>
      <c r="X1041" s="1774"/>
      <c r="Y1041" s="1774"/>
      <c r="Z1041" s="1774"/>
      <c r="AA1041" s="1774"/>
      <c r="AB1041" s="1774"/>
      <c r="AC1041" s="1774"/>
      <c r="AD1041" s="1856"/>
      <c r="AE1041" s="1857"/>
      <c r="AF1041" s="1858"/>
      <c r="AG1041" s="1858"/>
      <c r="AH1041" s="1858"/>
      <c r="AI1041" s="1859"/>
      <c r="AJ1041" s="1859"/>
      <c r="AK1041" s="1859"/>
      <c r="AL1041" s="1859"/>
      <c r="AM1041" s="1858"/>
      <c r="AN1041" s="1858"/>
      <c r="AO1041" s="1858"/>
      <c r="AP1041" s="1858"/>
      <c r="AQ1041" s="1859"/>
      <c r="AR1041" s="1859"/>
      <c r="AS1041" s="1859"/>
      <c r="AT1041" s="1859"/>
    </row>
    <row r="1042" spans="1:46" s="1775" customFormat="1" ht="12" customHeight="1" x14ac:dyDescent="0.2">
      <c r="A1042" s="1770" t="s">
        <v>459</v>
      </c>
      <c r="B1042" s="1770" t="s">
        <v>1708</v>
      </c>
      <c r="C1042" s="541" t="s">
        <v>1709</v>
      </c>
      <c r="D1042" s="1770" t="s">
        <v>1745</v>
      </c>
      <c r="E1042" s="1952">
        <v>5000</v>
      </c>
      <c r="F1042" s="1771" t="s">
        <v>4140</v>
      </c>
      <c r="G1042" s="1770" t="s">
        <v>4141</v>
      </c>
      <c r="H1042" s="1770" t="s">
        <v>1713</v>
      </c>
      <c r="I1042" s="1770" t="s">
        <v>1723</v>
      </c>
      <c r="J1042" s="1771" t="s">
        <v>1715</v>
      </c>
      <c r="K1042" s="1771">
        <v>5</v>
      </c>
      <c r="L1042" s="1772">
        <v>12</v>
      </c>
      <c r="M1042" s="1773">
        <f t="shared" si="32"/>
        <v>60000</v>
      </c>
      <c r="N1042" s="1771">
        <v>2</v>
      </c>
      <c r="O1042" s="1772">
        <v>6</v>
      </c>
      <c r="P1042" s="1773">
        <f t="shared" si="33"/>
        <v>30000</v>
      </c>
      <c r="Q1042" s="1774"/>
      <c r="R1042" s="1774"/>
      <c r="S1042" s="1774"/>
      <c r="T1042" s="1774"/>
      <c r="U1042" s="1774"/>
      <c r="V1042" s="1774"/>
      <c r="W1042" s="1774"/>
      <c r="X1042" s="1774"/>
      <c r="Y1042" s="1774"/>
      <c r="Z1042" s="1774"/>
      <c r="AA1042" s="1774"/>
      <c r="AB1042" s="1774"/>
      <c r="AC1042" s="1774"/>
      <c r="AD1042" s="1856"/>
      <c r="AE1042" s="1857"/>
      <c r="AF1042" s="1858"/>
      <c r="AG1042" s="1858"/>
      <c r="AH1042" s="1858"/>
      <c r="AI1042" s="1859"/>
      <c r="AJ1042" s="1859"/>
      <c r="AK1042" s="1859"/>
      <c r="AL1042" s="1859"/>
      <c r="AM1042" s="1858"/>
      <c r="AN1042" s="1858"/>
      <c r="AO1042" s="1858"/>
      <c r="AP1042" s="1858"/>
      <c r="AQ1042" s="1859"/>
      <c r="AR1042" s="1859"/>
      <c r="AS1042" s="1859"/>
      <c r="AT1042" s="1859"/>
    </row>
    <row r="1043" spans="1:46" s="1775" customFormat="1" ht="12" customHeight="1" x14ac:dyDescent="0.2">
      <c r="A1043" s="1770" t="s">
        <v>459</v>
      </c>
      <c r="B1043" s="1770" t="s">
        <v>1708</v>
      </c>
      <c r="C1043" s="541" t="s">
        <v>1709</v>
      </c>
      <c r="D1043" s="1770" t="s">
        <v>1730</v>
      </c>
      <c r="E1043" s="1952">
        <v>10800</v>
      </c>
      <c r="F1043" s="1771" t="s">
        <v>4142</v>
      </c>
      <c r="G1043" s="1770" t="s">
        <v>4143</v>
      </c>
      <c r="H1043" s="1770" t="s">
        <v>1807</v>
      </c>
      <c r="I1043" s="1770" t="s">
        <v>1723</v>
      </c>
      <c r="J1043" s="1771" t="s">
        <v>1715</v>
      </c>
      <c r="K1043" s="1771">
        <v>0</v>
      </c>
      <c r="L1043" s="1772">
        <v>12</v>
      </c>
      <c r="M1043" s="1773">
        <f t="shared" si="32"/>
        <v>129600</v>
      </c>
      <c r="N1043" s="1771">
        <v>0</v>
      </c>
      <c r="O1043" s="1772">
        <v>6</v>
      </c>
      <c r="P1043" s="1773">
        <f t="shared" si="33"/>
        <v>64800</v>
      </c>
      <c r="Q1043" s="1774"/>
      <c r="R1043" s="1774"/>
      <c r="S1043" s="1774"/>
      <c r="T1043" s="1774"/>
      <c r="U1043" s="1774"/>
      <c r="V1043" s="1774"/>
      <c r="W1043" s="1774"/>
      <c r="X1043" s="1774"/>
      <c r="Y1043" s="1774"/>
      <c r="Z1043" s="1774"/>
      <c r="AA1043" s="1774"/>
      <c r="AB1043" s="1774"/>
      <c r="AC1043" s="1774"/>
      <c r="AD1043" s="1856"/>
      <c r="AE1043" s="1857"/>
      <c r="AF1043" s="1858"/>
      <c r="AG1043" s="1858"/>
      <c r="AH1043" s="1858"/>
      <c r="AI1043" s="1859"/>
      <c r="AJ1043" s="1859"/>
      <c r="AK1043" s="1859"/>
      <c r="AL1043" s="1859"/>
      <c r="AM1043" s="1858"/>
      <c r="AN1043" s="1858"/>
      <c r="AO1043" s="1858"/>
      <c r="AP1043" s="1858"/>
      <c r="AQ1043" s="1859"/>
      <c r="AR1043" s="1859"/>
      <c r="AS1043" s="1859"/>
      <c r="AT1043" s="1859"/>
    </row>
    <row r="1044" spans="1:46" s="1775" customFormat="1" ht="12" customHeight="1" x14ac:dyDescent="0.2">
      <c r="A1044" s="1770" t="s">
        <v>459</v>
      </c>
      <c r="B1044" s="1770" t="s">
        <v>1708</v>
      </c>
      <c r="C1044" s="541" t="s">
        <v>1709</v>
      </c>
      <c r="D1044" s="1770" t="s">
        <v>2458</v>
      </c>
      <c r="E1044" s="1952">
        <v>8000</v>
      </c>
      <c r="F1044" s="1771" t="s">
        <v>4144</v>
      </c>
      <c r="G1044" s="1770" t="s">
        <v>4145</v>
      </c>
      <c r="H1044" s="1770"/>
      <c r="I1044" s="1770"/>
      <c r="J1044" s="1771"/>
      <c r="K1044" s="1771">
        <v>1</v>
      </c>
      <c r="L1044" s="1772">
        <v>12</v>
      </c>
      <c r="M1044" s="1773">
        <f t="shared" si="32"/>
        <v>96000</v>
      </c>
      <c r="N1044" s="1771">
        <v>0</v>
      </c>
      <c r="O1044" s="1772">
        <v>0</v>
      </c>
      <c r="P1044" s="1773">
        <f t="shared" si="33"/>
        <v>0</v>
      </c>
      <c r="Q1044" s="1774"/>
      <c r="R1044" s="1774"/>
      <c r="S1044" s="1774"/>
      <c r="T1044" s="1774"/>
      <c r="U1044" s="1774"/>
      <c r="V1044" s="1774"/>
      <c r="W1044" s="1774"/>
      <c r="X1044" s="1774"/>
      <c r="Y1044" s="1774"/>
      <c r="Z1044" s="1774"/>
      <c r="AA1044" s="1774"/>
      <c r="AB1044" s="1774"/>
      <c r="AC1044" s="1774"/>
      <c r="AD1044" s="1856"/>
      <c r="AE1044" s="1857"/>
      <c r="AF1044" s="1858"/>
      <c r="AG1044" s="1858"/>
      <c r="AH1044" s="1858"/>
      <c r="AI1044" s="1859"/>
      <c r="AJ1044" s="1859"/>
      <c r="AK1044" s="1859"/>
      <c r="AL1044" s="1859"/>
      <c r="AM1044" s="1858"/>
      <c r="AN1044" s="1858"/>
      <c r="AO1044" s="1858"/>
      <c r="AP1044" s="1858"/>
      <c r="AQ1044" s="1859"/>
      <c r="AR1044" s="1859"/>
      <c r="AS1044" s="1859"/>
      <c r="AT1044" s="1859"/>
    </row>
    <row r="1045" spans="1:46" s="1775" customFormat="1" ht="12" customHeight="1" x14ac:dyDescent="0.2">
      <c r="A1045" s="1770" t="s">
        <v>459</v>
      </c>
      <c r="B1045" s="1770" t="s">
        <v>1708</v>
      </c>
      <c r="C1045" s="541" t="s">
        <v>1709</v>
      </c>
      <c r="D1045" s="1770" t="s">
        <v>3551</v>
      </c>
      <c r="E1045" s="1952">
        <v>12500</v>
      </c>
      <c r="F1045" s="1771" t="s">
        <v>4146</v>
      </c>
      <c r="G1045" s="1770" t="s">
        <v>4147</v>
      </c>
      <c r="H1045" s="1770" t="s">
        <v>1713</v>
      </c>
      <c r="I1045" s="1770" t="s">
        <v>1714</v>
      </c>
      <c r="J1045" s="1771" t="s">
        <v>1715</v>
      </c>
      <c r="K1045" s="1771">
        <v>0</v>
      </c>
      <c r="L1045" s="1772">
        <v>12</v>
      </c>
      <c r="M1045" s="1773">
        <f t="shared" si="32"/>
        <v>150000</v>
      </c>
      <c r="N1045" s="1771">
        <v>0</v>
      </c>
      <c r="O1045" s="1772">
        <v>6</v>
      </c>
      <c r="P1045" s="1773">
        <f t="shared" si="33"/>
        <v>75000</v>
      </c>
      <c r="Q1045" s="1774"/>
      <c r="R1045" s="1774"/>
      <c r="S1045" s="1774"/>
      <c r="T1045" s="1774"/>
      <c r="U1045" s="1774"/>
      <c r="V1045" s="1774"/>
      <c r="W1045" s="1774"/>
      <c r="X1045" s="1774"/>
      <c r="Y1045" s="1774"/>
      <c r="Z1045" s="1774"/>
      <c r="AA1045" s="1774"/>
      <c r="AB1045" s="1774"/>
      <c r="AC1045" s="1774"/>
      <c r="AD1045" s="1856"/>
      <c r="AE1045" s="1857"/>
      <c r="AF1045" s="1858"/>
      <c r="AG1045" s="1858"/>
      <c r="AH1045" s="1858"/>
      <c r="AI1045" s="1859"/>
      <c r="AJ1045" s="1859"/>
      <c r="AK1045" s="1859"/>
      <c r="AL1045" s="1859"/>
      <c r="AM1045" s="1858"/>
      <c r="AN1045" s="1858"/>
      <c r="AO1045" s="1858"/>
      <c r="AP1045" s="1858"/>
      <c r="AQ1045" s="1859"/>
      <c r="AR1045" s="1859"/>
      <c r="AS1045" s="1859"/>
      <c r="AT1045" s="1859"/>
    </row>
    <row r="1046" spans="1:46" s="1775" customFormat="1" ht="12" customHeight="1" x14ac:dyDescent="0.2">
      <c r="A1046" s="1770" t="s">
        <v>459</v>
      </c>
      <c r="B1046" s="1770" t="s">
        <v>1708</v>
      </c>
      <c r="C1046" s="541" t="s">
        <v>1709</v>
      </c>
      <c r="D1046" s="1770" t="s">
        <v>2252</v>
      </c>
      <c r="E1046" s="1952">
        <v>3000</v>
      </c>
      <c r="F1046" s="1771" t="s">
        <v>4148</v>
      </c>
      <c r="G1046" s="1770" t="s">
        <v>4149</v>
      </c>
      <c r="H1046" s="1770" t="s">
        <v>1835</v>
      </c>
      <c r="I1046" s="1770" t="s">
        <v>1740</v>
      </c>
      <c r="J1046" s="1771" t="s">
        <v>1715</v>
      </c>
      <c r="K1046" s="1771">
        <v>4</v>
      </c>
      <c r="L1046" s="1772">
        <v>12</v>
      </c>
      <c r="M1046" s="1773">
        <f t="shared" si="32"/>
        <v>36000</v>
      </c>
      <c r="N1046" s="1771">
        <v>2</v>
      </c>
      <c r="O1046" s="1772">
        <v>6</v>
      </c>
      <c r="P1046" s="1773">
        <f t="shared" si="33"/>
        <v>18000</v>
      </c>
      <c r="Q1046" s="1774"/>
      <c r="R1046" s="1774"/>
      <c r="S1046" s="1774"/>
      <c r="T1046" s="1774"/>
      <c r="U1046" s="1774"/>
      <c r="V1046" s="1774"/>
      <c r="W1046" s="1774"/>
      <c r="X1046" s="1774"/>
      <c r="Y1046" s="1774"/>
      <c r="Z1046" s="1774"/>
      <c r="AA1046" s="1774"/>
      <c r="AB1046" s="1774"/>
      <c r="AC1046" s="1774"/>
      <c r="AD1046" s="1856"/>
      <c r="AE1046" s="1857"/>
      <c r="AF1046" s="1858"/>
      <c r="AG1046" s="1858"/>
      <c r="AH1046" s="1858"/>
      <c r="AI1046" s="1859"/>
      <c r="AJ1046" s="1859"/>
      <c r="AK1046" s="1859"/>
      <c r="AL1046" s="1859"/>
      <c r="AM1046" s="1858"/>
      <c r="AN1046" s="1858"/>
      <c r="AO1046" s="1858"/>
      <c r="AP1046" s="1858"/>
      <c r="AQ1046" s="1859"/>
      <c r="AR1046" s="1859"/>
      <c r="AS1046" s="1859"/>
      <c r="AT1046" s="1859"/>
    </row>
    <row r="1047" spans="1:46" s="1775" customFormat="1" ht="12" customHeight="1" x14ac:dyDescent="0.2">
      <c r="A1047" s="1770" t="s">
        <v>459</v>
      </c>
      <c r="B1047" s="1770" t="s">
        <v>1708</v>
      </c>
      <c r="C1047" s="541" t="s">
        <v>1709</v>
      </c>
      <c r="D1047" s="1770" t="s">
        <v>2148</v>
      </c>
      <c r="E1047" s="1952">
        <v>8000</v>
      </c>
      <c r="F1047" s="1771" t="s">
        <v>4150</v>
      </c>
      <c r="G1047" s="1770" t="s">
        <v>4151</v>
      </c>
      <c r="H1047" s="1770"/>
      <c r="I1047" s="1770"/>
      <c r="J1047" s="1771"/>
      <c r="K1047" s="1771">
        <v>5</v>
      </c>
      <c r="L1047" s="1772">
        <v>12</v>
      </c>
      <c r="M1047" s="1773">
        <f t="shared" si="32"/>
        <v>96000</v>
      </c>
      <c r="N1047" s="1771">
        <v>2</v>
      </c>
      <c r="O1047" s="1772">
        <v>6</v>
      </c>
      <c r="P1047" s="1773">
        <f t="shared" si="33"/>
        <v>48000</v>
      </c>
      <c r="Q1047" s="1774"/>
      <c r="R1047" s="1774"/>
      <c r="S1047" s="1774"/>
      <c r="T1047" s="1774"/>
      <c r="U1047" s="1774"/>
      <c r="V1047" s="1774"/>
      <c r="W1047" s="1774"/>
      <c r="X1047" s="1774"/>
      <c r="Y1047" s="1774"/>
      <c r="Z1047" s="1774"/>
      <c r="AA1047" s="1774"/>
      <c r="AB1047" s="1774"/>
      <c r="AC1047" s="1774"/>
      <c r="AD1047" s="1856"/>
      <c r="AE1047" s="1857"/>
      <c r="AF1047" s="1858"/>
      <c r="AG1047" s="1858"/>
      <c r="AH1047" s="1858"/>
      <c r="AI1047" s="1859"/>
      <c r="AJ1047" s="1859"/>
      <c r="AK1047" s="1859"/>
      <c r="AL1047" s="1859"/>
      <c r="AM1047" s="1858"/>
      <c r="AN1047" s="1858"/>
      <c r="AO1047" s="1858"/>
      <c r="AP1047" s="1858"/>
      <c r="AQ1047" s="1859"/>
      <c r="AR1047" s="1859"/>
      <c r="AS1047" s="1859"/>
      <c r="AT1047" s="1859"/>
    </row>
    <row r="1048" spans="1:46" s="1775" customFormat="1" ht="12" customHeight="1" x14ac:dyDescent="0.2">
      <c r="A1048" s="1770" t="s">
        <v>459</v>
      </c>
      <c r="B1048" s="1770" t="s">
        <v>1708</v>
      </c>
      <c r="C1048" s="541" t="s">
        <v>1709</v>
      </c>
      <c r="D1048" s="1770" t="s">
        <v>1889</v>
      </c>
      <c r="E1048" s="1952">
        <v>7000</v>
      </c>
      <c r="F1048" s="1771" t="s">
        <v>4152</v>
      </c>
      <c r="G1048" s="1770" t="s">
        <v>4153</v>
      </c>
      <c r="H1048" s="1770" t="s">
        <v>1713</v>
      </c>
      <c r="I1048" s="1770" t="s">
        <v>1714</v>
      </c>
      <c r="J1048" s="1771" t="s">
        <v>1715</v>
      </c>
      <c r="K1048" s="1771">
        <v>5</v>
      </c>
      <c r="L1048" s="1772">
        <v>12</v>
      </c>
      <c r="M1048" s="1773">
        <f t="shared" si="32"/>
        <v>84000</v>
      </c>
      <c r="N1048" s="1771">
        <v>2</v>
      </c>
      <c r="O1048" s="1772">
        <v>6</v>
      </c>
      <c r="P1048" s="1773">
        <f t="shared" si="33"/>
        <v>42000</v>
      </c>
      <c r="Q1048" s="1774"/>
      <c r="R1048" s="1774"/>
      <c r="S1048" s="1774"/>
      <c r="T1048" s="1774"/>
      <c r="U1048" s="1774"/>
      <c r="V1048" s="1774"/>
      <c r="W1048" s="1774"/>
      <c r="X1048" s="1774"/>
      <c r="Y1048" s="1774"/>
      <c r="Z1048" s="1774"/>
      <c r="AA1048" s="1774"/>
      <c r="AB1048" s="1774"/>
      <c r="AC1048" s="1774"/>
      <c r="AD1048" s="1856"/>
      <c r="AE1048" s="1857"/>
      <c r="AF1048" s="1858"/>
      <c r="AG1048" s="1858"/>
      <c r="AH1048" s="1858"/>
      <c r="AI1048" s="1859"/>
      <c r="AJ1048" s="1859"/>
      <c r="AK1048" s="1859"/>
      <c r="AL1048" s="1859"/>
      <c r="AM1048" s="1858"/>
      <c r="AN1048" s="1858"/>
      <c r="AO1048" s="1858"/>
      <c r="AP1048" s="1858"/>
      <c r="AQ1048" s="1859"/>
      <c r="AR1048" s="1859"/>
      <c r="AS1048" s="1859"/>
      <c r="AT1048" s="1859"/>
    </row>
    <row r="1049" spans="1:46" s="1775" customFormat="1" ht="12" customHeight="1" x14ac:dyDescent="0.2">
      <c r="A1049" s="1770" t="s">
        <v>459</v>
      </c>
      <c r="B1049" s="1770" t="s">
        <v>1708</v>
      </c>
      <c r="C1049" s="541" t="s">
        <v>1709</v>
      </c>
      <c r="D1049" s="1770" t="s">
        <v>1716</v>
      </c>
      <c r="E1049" s="1952">
        <v>2000</v>
      </c>
      <c r="F1049" s="1771" t="s">
        <v>4154</v>
      </c>
      <c r="G1049" s="1770" t="s">
        <v>4155</v>
      </c>
      <c r="H1049" s="1770" t="s">
        <v>1713</v>
      </c>
      <c r="I1049" s="1770" t="s">
        <v>1744</v>
      </c>
      <c r="J1049" s="1771" t="s">
        <v>1829</v>
      </c>
      <c r="K1049" s="1771">
        <v>1</v>
      </c>
      <c r="L1049" s="1772">
        <v>2</v>
      </c>
      <c r="M1049" s="1773">
        <f t="shared" si="32"/>
        <v>4000</v>
      </c>
      <c r="N1049" s="1771">
        <v>2</v>
      </c>
      <c r="O1049" s="1772">
        <v>6</v>
      </c>
      <c r="P1049" s="1773">
        <f t="shared" si="33"/>
        <v>12000</v>
      </c>
      <c r="Q1049" s="1774"/>
      <c r="R1049" s="1774"/>
      <c r="S1049" s="1774"/>
      <c r="T1049" s="1774"/>
      <c r="U1049" s="1774"/>
      <c r="V1049" s="1774"/>
      <c r="W1049" s="1774"/>
      <c r="X1049" s="1774"/>
      <c r="Y1049" s="1774"/>
      <c r="Z1049" s="1774"/>
      <c r="AA1049" s="1774"/>
      <c r="AB1049" s="1774"/>
      <c r="AC1049" s="1774"/>
      <c r="AD1049" s="1856"/>
      <c r="AE1049" s="1857"/>
      <c r="AF1049" s="1858"/>
      <c r="AG1049" s="1858"/>
      <c r="AH1049" s="1858"/>
      <c r="AI1049" s="1859"/>
      <c r="AJ1049" s="1859"/>
      <c r="AK1049" s="1859"/>
      <c r="AL1049" s="1859"/>
      <c r="AM1049" s="1858"/>
      <c r="AN1049" s="1858"/>
      <c r="AO1049" s="1858"/>
      <c r="AP1049" s="1858"/>
      <c r="AQ1049" s="1859"/>
      <c r="AR1049" s="1859"/>
      <c r="AS1049" s="1859"/>
      <c r="AT1049" s="1859"/>
    </row>
    <row r="1050" spans="1:46" s="1775" customFormat="1" ht="12" customHeight="1" x14ac:dyDescent="0.2">
      <c r="A1050" s="1770" t="s">
        <v>459</v>
      </c>
      <c r="B1050" s="1770" t="s">
        <v>1708</v>
      </c>
      <c r="C1050" s="541" t="s">
        <v>1709</v>
      </c>
      <c r="D1050" s="1770" t="s">
        <v>1863</v>
      </c>
      <c r="E1050" s="1952">
        <v>2000</v>
      </c>
      <c r="F1050" s="1771" t="s">
        <v>4154</v>
      </c>
      <c r="G1050" s="1770" t="s">
        <v>4155</v>
      </c>
      <c r="H1050" s="1770" t="s">
        <v>1713</v>
      </c>
      <c r="I1050" s="1770" t="s">
        <v>1744</v>
      </c>
      <c r="J1050" s="1771" t="s">
        <v>1829</v>
      </c>
      <c r="K1050" s="1771">
        <v>2</v>
      </c>
      <c r="L1050" s="1772">
        <v>11</v>
      </c>
      <c r="M1050" s="1773">
        <f t="shared" si="32"/>
        <v>22000</v>
      </c>
      <c r="N1050" s="1771">
        <v>0</v>
      </c>
      <c r="O1050" s="1772">
        <v>0</v>
      </c>
      <c r="P1050" s="1773">
        <f t="shared" si="33"/>
        <v>0</v>
      </c>
      <c r="Q1050" s="1774"/>
      <c r="R1050" s="1774"/>
      <c r="S1050" s="1774"/>
      <c r="T1050" s="1774"/>
      <c r="U1050" s="1774"/>
      <c r="V1050" s="1774"/>
      <c r="W1050" s="1774"/>
      <c r="X1050" s="1774"/>
      <c r="Y1050" s="1774"/>
      <c r="Z1050" s="1774"/>
      <c r="AA1050" s="1774"/>
      <c r="AB1050" s="1774"/>
      <c r="AC1050" s="1774"/>
      <c r="AD1050" s="1856"/>
      <c r="AE1050" s="1857"/>
      <c r="AF1050" s="1858"/>
      <c r="AG1050" s="1858"/>
      <c r="AH1050" s="1858"/>
      <c r="AI1050" s="1859"/>
      <c r="AJ1050" s="1859"/>
      <c r="AK1050" s="1859"/>
      <c r="AL1050" s="1859"/>
      <c r="AM1050" s="1858"/>
      <c r="AN1050" s="1858"/>
      <c r="AO1050" s="1858"/>
      <c r="AP1050" s="1858"/>
      <c r="AQ1050" s="1859"/>
      <c r="AR1050" s="1859"/>
      <c r="AS1050" s="1859"/>
      <c r="AT1050" s="1859"/>
    </row>
    <row r="1051" spans="1:46" s="1775" customFormat="1" ht="12" customHeight="1" x14ac:dyDescent="0.2">
      <c r="A1051" s="1770" t="s">
        <v>459</v>
      </c>
      <c r="B1051" s="1770" t="s">
        <v>1708</v>
      </c>
      <c r="C1051" s="541" t="s">
        <v>1709</v>
      </c>
      <c r="D1051" s="1770" t="s">
        <v>4156</v>
      </c>
      <c r="E1051" s="1952">
        <v>7000</v>
      </c>
      <c r="F1051" s="1771" t="s">
        <v>4157</v>
      </c>
      <c r="G1051" s="1770" t="s">
        <v>4158</v>
      </c>
      <c r="H1051" s="1770"/>
      <c r="I1051" s="1770"/>
      <c r="J1051" s="1771"/>
      <c r="K1051" s="1771">
        <v>1</v>
      </c>
      <c r="L1051" s="1772">
        <v>1</v>
      </c>
      <c r="M1051" s="1773">
        <f t="shared" si="32"/>
        <v>7000</v>
      </c>
      <c r="N1051" s="1771">
        <v>2</v>
      </c>
      <c r="O1051" s="1772">
        <v>6</v>
      </c>
      <c r="P1051" s="1773">
        <f t="shared" si="33"/>
        <v>42000</v>
      </c>
      <c r="Q1051" s="1774"/>
      <c r="R1051" s="1774"/>
      <c r="S1051" s="1774"/>
      <c r="T1051" s="1774"/>
      <c r="U1051" s="1774"/>
      <c r="V1051" s="1774"/>
      <c r="W1051" s="1774"/>
      <c r="X1051" s="1774"/>
      <c r="Y1051" s="1774"/>
      <c r="Z1051" s="1774"/>
      <c r="AA1051" s="1774"/>
      <c r="AB1051" s="1774"/>
      <c r="AC1051" s="1774"/>
      <c r="AD1051" s="1856"/>
      <c r="AE1051" s="1857"/>
      <c r="AF1051" s="1858"/>
      <c r="AG1051" s="1858"/>
      <c r="AH1051" s="1858"/>
      <c r="AI1051" s="1859"/>
      <c r="AJ1051" s="1859"/>
      <c r="AK1051" s="1859"/>
      <c r="AL1051" s="1859"/>
      <c r="AM1051" s="1858"/>
      <c r="AN1051" s="1858"/>
      <c r="AO1051" s="1858"/>
      <c r="AP1051" s="1858"/>
      <c r="AQ1051" s="1859"/>
      <c r="AR1051" s="1859"/>
      <c r="AS1051" s="1859"/>
      <c r="AT1051" s="1859"/>
    </row>
    <row r="1052" spans="1:46" s="1775" customFormat="1" ht="12" customHeight="1" x14ac:dyDescent="0.2">
      <c r="A1052" s="1770" t="s">
        <v>459</v>
      </c>
      <c r="B1052" s="1770" t="s">
        <v>1708</v>
      </c>
      <c r="C1052" s="541" t="s">
        <v>1709</v>
      </c>
      <c r="D1052" s="1770" t="s">
        <v>4159</v>
      </c>
      <c r="E1052" s="1952">
        <v>6000</v>
      </c>
      <c r="F1052" s="1771" t="s">
        <v>4157</v>
      </c>
      <c r="G1052" s="1770" t="s">
        <v>4158</v>
      </c>
      <c r="H1052" s="1770"/>
      <c r="I1052" s="1770"/>
      <c r="J1052" s="1771"/>
      <c r="K1052" s="1771">
        <v>4</v>
      </c>
      <c r="L1052" s="1772">
        <v>12</v>
      </c>
      <c r="M1052" s="1773">
        <f t="shared" si="32"/>
        <v>72000</v>
      </c>
      <c r="N1052" s="1771">
        <v>0</v>
      </c>
      <c r="O1052" s="1772">
        <v>0</v>
      </c>
      <c r="P1052" s="1773">
        <f t="shared" si="33"/>
        <v>0</v>
      </c>
      <c r="Q1052" s="1774"/>
      <c r="R1052" s="1774"/>
      <c r="S1052" s="1774"/>
      <c r="T1052" s="1774"/>
      <c r="U1052" s="1774"/>
      <c r="V1052" s="1774"/>
      <c r="W1052" s="1774"/>
      <c r="X1052" s="1774"/>
      <c r="Y1052" s="1774"/>
      <c r="Z1052" s="1774"/>
      <c r="AA1052" s="1774"/>
      <c r="AB1052" s="1774"/>
      <c r="AC1052" s="1774"/>
      <c r="AD1052" s="1856"/>
      <c r="AE1052" s="1857"/>
      <c r="AF1052" s="1858"/>
      <c r="AG1052" s="1858"/>
      <c r="AH1052" s="1858"/>
      <c r="AI1052" s="1859"/>
      <c r="AJ1052" s="1859"/>
      <c r="AK1052" s="1859"/>
      <c r="AL1052" s="1859"/>
      <c r="AM1052" s="1858"/>
      <c r="AN1052" s="1858"/>
      <c r="AO1052" s="1858"/>
      <c r="AP1052" s="1858"/>
      <c r="AQ1052" s="1859"/>
      <c r="AR1052" s="1859"/>
      <c r="AS1052" s="1859"/>
      <c r="AT1052" s="1859"/>
    </row>
    <row r="1053" spans="1:46" s="1775" customFormat="1" ht="12" customHeight="1" x14ac:dyDescent="0.2">
      <c r="A1053" s="1770" t="s">
        <v>459</v>
      </c>
      <c r="B1053" s="1770" t="s">
        <v>1708</v>
      </c>
      <c r="C1053" s="541" t="s">
        <v>1709</v>
      </c>
      <c r="D1053" s="1770" t="s">
        <v>4160</v>
      </c>
      <c r="E1053" s="1952">
        <v>1500</v>
      </c>
      <c r="F1053" s="1771" t="s">
        <v>4161</v>
      </c>
      <c r="G1053" s="1770" t="s">
        <v>4162</v>
      </c>
      <c r="H1053" s="1770" t="s">
        <v>1713</v>
      </c>
      <c r="I1053" s="1770" t="s">
        <v>1744</v>
      </c>
      <c r="J1053" s="1771" t="s">
        <v>1715</v>
      </c>
      <c r="K1053" s="1771">
        <v>6</v>
      </c>
      <c r="L1053" s="1772">
        <v>12</v>
      </c>
      <c r="M1053" s="1773">
        <f t="shared" si="32"/>
        <v>18000</v>
      </c>
      <c r="N1053" s="1771">
        <v>2</v>
      </c>
      <c r="O1053" s="1772">
        <v>6</v>
      </c>
      <c r="P1053" s="1773">
        <f t="shared" si="33"/>
        <v>9000</v>
      </c>
      <c r="Q1053" s="1774"/>
      <c r="R1053" s="1774"/>
      <c r="S1053" s="1774"/>
      <c r="T1053" s="1774"/>
      <c r="U1053" s="1774"/>
      <c r="V1053" s="1774"/>
      <c r="W1053" s="1774"/>
      <c r="X1053" s="1774"/>
      <c r="Y1053" s="1774"/>
      <c r="Z1053" s="1774"/>
      <c r="AA1053" s="1774"/>
      <c r="AB1053" s="1774"/>
      <c r="AC1053" s="1774"/>
      <c r="AD1053" s="1856"/>
      <c r="AE1053" s="1857"/>
      <c r="AF1053" s="1858"/>
      <c r="AG1053" s="1858"/>
      <c r="AH1053" s="1858"/>
      <c r="AI1053" s="1859"/>
      <c r="AJ1053" s="1859"/>
      <c r="AK1053" s="1859"/>
      <c r="AL1053" s="1859"/>
      <c r="AM1053" s="1858"/>
      <c r="AN1053" s="1858"/>
      <c r="AO1053" s="1858"/>
      <c r="AP1053" s="1858"/>
      <c r="AQ1053" s="1859"/>
      <c r="AR1053" s="1859"/>
      <c r="AS1053" s="1859"/>
      <c r="AT1053" s="1859"/>
    </row>
    <row r="1054" spans="1:46" s="1775" customFormat="1" ht="12" customHeight="1" x14ac:dyDescent="0.2">
      <c r="A1054" s="1770" t="s">
        <v>459</v>
      </c>
      <c r="B1054" s="1770" t="s">
        <v>1708</v>
      </c>
      <c r="C1054" s="541" t="s">
        <v>1709</v>
      </c>
      <c r="D1054" s="1770" t="s">
        <v>4163</v>
      </c>
      <c r="E1054" s="1952">
        <v>4000</v>
      </c>
      <c r="F1054" s="1771" t="s">
        <v>4164</v>
      </c>
      <c r="G1054" s="1770" t="s">
        <v>4165</v>
      </c>
      <c r="H1054" s="1770" t="s">
        <v>1773</v>
      </c>
      <c r="I1054" s="1770" t="s">
        <v>1723</v>
      </c>
      <c r="J1054" s="1771" t="s">
        <v>1829</v>
      </c>
      <c r="K1054" s="1771">
        <v>2</v>
      </c>
      <c r="L1054" s="1772">
        <v>5</v>
      </c>
      <c r="M1054" s="1773">
        <f t="shared" si="32"/>
        <v>20000</v>
      </c>
      <c r="N1054" s="1771">
        <v>2</v>
      </c>
      <c r="O1054" s="1772">
        <v>6</v>
      </c>
      <c r="P1054" s="1773">
        <f t="shared" si="33"/>
        <v>24000</v>
      </c>
      <c r="Q1054" s="1774"/>
      <c r="R1054" s="1774"/>
      <c r="S1054" s="1774"/>
      <c r="T1054" s="1774"/>
      <c r="U1054" s="1774"/>
      <c r="V1054" s="1774"/>
      <c r="W1054" s="1774"/>
      <c r="X1054" s="1774"/>
      <c r="Y1054" s="1774"/>
      <c r="Z1054" s="1774"/>
      <c r="AA1054" s="1774"/>
      <c r="AB1054" s="1774"/>
      <c r="AC1054" s="1774"/>
      <c r="AD1054" s="1856"/>
      <c r="AE1054" s="1857"/>
      <c r="AF1054" s="1858"/>
      <c r="AG1054" s="1858"/>
      <c r="AH1054" s="1858"/>
      <c r="AI1054" s="1859"/>
      <c r="AJ1054" s="1859"/>
      <c r="AK1054" s="1859"/>
      <c r="AL1054" s="1859"/>
      <c r="AM1054" s="1858"/>
      <c r="AN1054" s="1858"/>
      <c r="AO1054" s="1858"/>
      <c r="AP1054" s="1858"/>
      <c r="AQ1054" s="1859"/>
      <c r="AR1054" s="1859"/>
      <c r="AS1054" s="1859"/>
      <c r="AT1054" s="1859"/>
    </row>
    <row r="1055" spans="1:46" s="1775" customFormat="1" ht="12" customHeight="1" x14ac:dyDescent="0.2">
      <c r="A1055" s="1770" t="s">
        <v>459</v>
      </c>
      <c r="B1055" s="1770" t="s">
        <v>1708</v>
      </c>
      <c r="C1055" s="541" t="s">
        <v>1709</v>
      </c>
      <c r="D1055" s="1770" t="s">
        <v>1970</v>
      </c>
      <c r="E1055" s="1952">
        <v>3000</v>
      </c>
      <c r="F1055" s="1771" t="s">
        <v>4164</v>
      </c>
      <c r="G1055" s="1770" t="s">
        <v>4165</v>
      </c>
      <c r="H1055" s="1770" t="s">
        <v>1773</v>
      </c>
      <c r="I1055" s="1770" t="s">
        <v>1723</v>
      </c>
      <c r="J1055" s="1771" t="s">
        <v>1829</v>
      </c>
      <c r="K1055" s="1771">
        <v>4</v>
      </c>
      <c r="L1055" s="1772">
        <v>8</v>
      </c>
      <c r="M1055" s="1773">
        <f t="shared" si="32"/>
        <v>24000</v>
      </c>
      <c r="N1055" s="1771">
        <v>0</v>
      </c>
      <c r="O1055" s="1772">
        <v>0</v>
      </c>
      <c r="P1055" s="1773">
        <f t="shared" si="33"/>
        <v>0</v>
      </c>
      <c r="Q1055" s="1774"/>
      <c r="R1055" s="1774"/>
      <c r="S1055" s="1774"/>
      <c r="T1055" s="1774"/>
      <c r="U1055" s="1774"/>
      <c r="V1055" s="1774"/>
      <c r="W1055" s="1774"/>
      <c r="X1055" s="1774"/>
      <c r="Y1055" s="1774"/>
      <c r="Z1055" s="1774"/>
      <c r="AA1055" s="1774"/>
      <c r="AB1055" s="1774"/>
      <c r="AC1055" s="1774"/>
      <c r="AD1055" s="1856"/>
      <c r="AE1055" s="1857"/>
      <c r="AF1055" s="1858"/>
      <c r="AG1055" s="1858"/>
      <c r="AH1055" s="1858"/>
      <c r="AI1055" s="1859"/>
      <c r="AJ1055" s="1859"/>
      <c r="AK1055" s="1859"/>
      <c r="AL1055" s="1859"/>
      <c r="AM1055" s="1858"/>
      <c r="AN1055" s="1858"/>
      <c r="AO1055" s="1858"/>
      <c r="AP1055" s="1858"/>
      <c r="AQ1055" s="1859"/>
      <c r="AR1055" s="1859"/>
      <c r="AS1055" s="1859"/>
      <c r="AT1055" s="1859"/>
    </row>
    <row r="1056" spans="1:46" s="1775" customFormat="1" ht="12" customHeight="1" x14ac:dyDescent="0.2">
      <c r="A1056" s="1770" t="s">
        <v>459</v>
      </c>
      <c r="B1056" s="1770" t="s">
        <v>1708</v>
      </c>
      <c r="C1056" s="541" t="s">
        <v>1709</v>
      </c>
      <c r="D1056" s="1770" t="s">
        <v>2420</v>
      </c>
      <c r="E1056" s="1952">
        <v>6000</v>
      </c>
      <c r="F1056" s="1771" t="s">
        <v>4166</v>
      </c>
      <c r="G1056" s="1770" t="s">
        <v>4167</v>
      </c>
      <c r="H1056" s="1770"/>
      <c r="I1056" s="1770"/>
      <c r="J1056" s="1771"/>
      <c r="K1056" s="1771">
        <v>1</v>
      </c>
      <c r="L1056" s="1772">
        <v>1</v>
      </c>
      <c r="M1056" s="1773">
        <f t="shared" si="32"/>
        <v>6000</v>
      </c>
      <c r="N1056" s="1771">
        <v>5</v>
      </c>
      <c r="O1056" s="1772">
        <v>6</v>
      </c>
      <c r="P1056" s="1773">
        <f t="shared" si="33"/>
        <v>36000</v>
      </c>
      <c r="Q1056" s="1774"/>
      <c r="R1056" s="1774"/>
      <c r="S1056" s="1774"/>
      <c r="T1056" s="1774"/>
      <c r="U1056" s="1774"/>
      <c r="V1056" s="1774"/>
      <c r="W1056" s="1774"/>
      <c r="X1056" s="1774"/>
      <c r="Y1056" s="1774"/>
      <c r="Z1056" s="1774"/>
      <c r="AA1056" s="1774"/>
      <c r="AB1056" s="1774"/>
      <c r="AC1056" s="1774"/>
      <c r="AD1056" s="1856"/>
      <c r="AE1056" s="1857"/>
      <c r="AF1056" s="1858"/>
      <c r="AG1056" s="1858"/>
      <c r="AH1056" s="1858"/>
      <c r="AI1056" s="1859"/>
      <c r="AJ1056" s="1859"/>
      <c r="AK1056" s="1859"/>
      <c r="AL1056" s="1859"/>
      <c r="AM1056" s="1858"/>
      <c r="AN1056" s="1858"/>
      <c r="AO1056" s="1858"/>
      <c r="AP1056" s="1858"/>
      <c r="AQ1056" s="1859"/>
      <c r="AR1056" s="1859"/>
      <c r="AS1056" s="1859"/>
      <c r="AT1056" s="1859"/>
    </row>
    <row r="1057" spans="1:46" s="1775" customFormat="1" ht="12" customHeight="1" x14ac:dyDescent="0.2">
      <c r="A1057" s="1770" t="s">
        <v>459</v>
      </c>
      <c r="B1057" s="1770" t="s">
        <v>1708</v>
      </c>
      <c r="C1057" s="541" t="s">
        <v>1709</v>
      </c>
      <c r="D1057" s="1770" t="s">
        <v>1774</v>
      </c>
      <c r="E1057" s="1952">
        <v>12000</v>
      </c>
      <c r="F1057" s="1771" t="s">
        <v>4168</v>
      </c>
      <c r="G1057" s="1770" t="s">
        <v>4169</v>
      </c>
      <c r="H1057" s="1770"/>
      <c r="I1057" s="1770"/>
      <c r="J1057" s="1771"/>
      <c r="K1057" s="1771">
        <v>0</v>
      </c>
      <c r="L1057" s="1772">
        <v>1</v>
      </c>
      <c r="M1057" s="1773">
        <f t="shared" si="32"/>
        <v>12000</v>
      </c>
      <c r="N1057" s="1771">
        <v>0</v>
      </c>
      <c r="O1057" s="1772">
        <v>0</v>
      </c>
      <c r="P1057" s="1773">
        <f t="shared" si="33"/>
        <v>0</v>
      </c>
      <c r="Q1057" s="1774"/>
      <c r="R1057" s="1774"/>
      <c r="S1057" s="1774"/>
      <c r="T1057" s="1774"/>
      <c r="U1057" s="1774"/>
      <c r="V1057" s="1774"/>
      <c r="W1057" s="1774"/>
      <c r="X1057" s="1774"/>
      <c r="Y1057" s="1774"/>
      <c r="Z1057" s="1774"/>
      <c r="AA1057" s="1774"/>
      <c r="AB1057" s="1774"/>
      <c r="AC1057" s="1774"/>
      <c r="AD1057" s="1856"/>
      <c r="AE1057" s="1857"/>
      <c r="AF1057" s="1858"/>
      <c r="AG1057" s="1858"/>
      <c r="AH1057" s="1858"/>
      <c r="AI1057" s="1859"/>
      <c r="AJ1057" s="1859"/>
      <c r="AK1057" s="1859"/>
      <c r="AL1057" s="1859"/>
      <c r="AM1057" s="1858"/>
      <c r="AN1057" s="1858"/>
      <c r="AO1057" s="1858"/>
      <c r="AP1057" s="1858"/>
      <c r="AQ1057" s="1859"/>
      <c r="AR1057" s="1859"/>
      <c r="AS1057" s="1859"/>
      <c r="AT1057" s="1859"/>
    </row>
    <row r="1058" spans="1:46" s="1775" customFormat="1" ht="12" customHeight="1" x14ac:dyDescent="0.2">
      <c r="A1058" s="1770" t="s">
        <v>459</v>
      </c>
      <c r="B1058" s="1770" t="s">
        <v>1708</v>
      </c>
      <c r="C1058" s="541" t="s">
        <v>1709</v>
      </c>
      <c r="D1058" s="1770" t="s">
        <v>2800</v>
      </c>
      <c r="E1058" s="1952">
        <v>4000</v>
      </c>
      <c r="F1058" s="1771" t="s">
        <v>4170</v>
      </c>
      <c r="G1058" s="1770" t="s">
        <v>4171</v>
      </c>
      <c r="H1058" s="1770"/>
      <c r="I1058" s="1770"/>
      <c r="J1058" s="1771"/>
      <c r="K1058" s="1771">
        <v>1</v>
      </c>
      <c r="L1058" s="1772">
        <v>1</v>
      </c>
      <c r="M1058" s="1773">
        <f t="shared" si="32"/>
        <v>4000</v>
      </c>
      <c r="N1058" s="1771">
        <v>2</v>
      </c>
      <c r="O1058" s="1772">
        <v>6</v>
      </c>
      <c r="P1058" s="1773">
        <f t="shared" si="33"/>
        <v>24000</v>
      </c>
      <c r="Q1058" s="1774"/>
      <c r="R1058" s="1774"/>
      <c r="S1058" s="1774"/>
      <c r="T1058" s="1774"/>
      <c r="U1058" s="1774"/>
      <c r="V1058" s="1774"/>
      <c r="W1058" s="1774"/>
      <c r="X1058" s="1774"/>
      <c r="Y1058" s="1774"/>
      <c r="Z1058" s="1774"/>
      <c r="AA1058" s="1774"/>
      <c r="AB1058" s="1774"/>
      <c r="AC1058" s="1774"/>
      <c r="AD1058" s="1856"/>
      <c r="AE1058" s="1857"/>
      <c r="AF1058" s="1858"/>
      <c r="AG1058" s="1858"/>
      <c r="AH1058" s="1858"/>
      <c r="AI1058" s="1859"/>
      <c r="AJ1058" s="1859"/>
      <c r="AK1058" s="1859"/>
      <c r="AL1058" s="1859"/>
      <c r="AM1058" s="1858"/>
      <c r="AN1058" s="1858"/>
      <c r="AO1058" s="1858"/>
      <c r="AP1058" s="1858"/>
      <c r="AQ1058" s="1859"/>
      <c r="AR1058" s="1859"/>
      <c r="AS1058" s="1859"/>
      <c r="AT1058" s="1859"/>
    </row>
    <row r="1059" spans="1:46" s="1775" customFormat="1" ht="12" customHeight="1" x14ac:dyDescent="0.2">
      <c r="A1059" s="1770" t="s">
        <v>459</v>
      </c>
      <c r="B1059" s="1770" t="s">
        <v>1708</v>
      </c>
      <c r="C1059" s="541" t="s">
        <v>1709</v>
      </c>
      <c r="D1059" s="1770" t="s">
        <v>4172</v>
      </c>
      <c r="E1059" s="1952">
        <v>10000</v>
      </c>
      <c r="F1059" s="1771" t="s">
        <v>4173</v>
      </c>
      <c r="G1059" s="1770" t="s">
        <v>4174</v>
      </c>
      <c r="H1059" s="1770" t="s">
        <v>1773</v>
      </c>
      <c r="I1059" s="1770" t="s">
        <v>1723</v>
      </c>
      <c r="J1059" s="1771" t="s">
        <v>1715</v>
      </c>
      <c r="K1059" s="1771">
        <v>2</v>
      </c>
      <c r="L1059" s="1772">
        <v>9</v>
      </c>
      <c r="M1059" s="1773">
        <f t="shared" si="32"/>
        <v>90000</v>
      </c>
      <c r="N1059" s="1771">
        <v>3</v>
      </c>
      <c r="O1059" s="1772">
        <v>6</v>
      </c>
      <c r="P1059" s="1773">
        <f t="shared" si="33"/>
        <v>60000</v>
      </c>
      <c r="Q1059" s="1774"/>
      <c r="R1059" s="1774"/>
      <c r="S1059" s="1774"/>
      <c r="T1059" s="1774"/>
      <c r="U1059" s="1774"/>
      <c r="V1059" s="1774"/>
      <c r="W1059" s="1774"/>
      <c r="X1059" s="1774"/>
      <c r="Y1059" s="1774"/>
      <c r="Z1059" s="1774"/>
      <c r="AA1059" s="1774"/>
      <c r="AB1059" s="1774"/>
      <c r="AC1059" s="1774"/>
      <c r="AD1059" s="1856"/>
      <c r="AE1059" s="1857"/>
      <c r="AF1059" s="1858"/>
      <c r="AG1059" s="1858"/>
      <c r="AH1059" s="1858"/>
      <c r="AI1059" s="1859"/>
      <c r="AJ1059" s="1859"/>
      <c r="AK1059" s="1859"/>
      <c r="AL1059" s="1859"/>
      <c r="AM1059" s="1858"/>
      <c r="AN1059" s="1858"/>
      <c r="AO1059" s="1858"/>
      <c r="AP1059" s="1858"/>
      <c r="AQ1059" s="1859"/>
      <c r="AR1059" s="1859"/>
      <c r="AS1059" s="1859"/>
      <c r="AT1059" s="1859"/>
    </row>
    <row r="1060" spans="1:46" s="1775" customFormat="1" ht="12" customHeight="1" x14ac:dyDescent="0.2">
      <c r="A1060" s="1770" t="s">
        <v>459</v>
      </c>
      <c r="B1060" s="1770" t="s">
        <v>1708</v>
      </c>
      <c r="C1060" s="541" t="s">
        <v>1709</v>
      </c>
      <c r="D1060" s="1770" t="s">
        <v>4175</v>
      </c>
      <c r="E1060" s="1952">
        <v>10000</v>
      </c>
      <c r="F1060" s="1771" t="s">
        <v>4176</v>
      </c>
      <c r="G1060" s="1770" t="s">
        <v>4177</v>
      </c>
      <c r="H1060" s="1770"/>
      <c r="I1060" s="1770"/>
      <c r="J1060" s="1771"/>
      <c r="K1060" s="1771">
        <v>6</v>
      </c>
      <c r="L1060" s="1772">
        <v>8</v>
      </c>
      <c r="M1060" s="1773">
        <f t="shared" si="32"/>
        <v>80000</v>
      </c>
      <c r="N1060" s="1771">
        <v>0</v>
      </c>
      <c r="O1060" s="1772">
        <v>0</v>
      </c>
      <c r="P1060" s="1773">
        <f t="shared" si="33"/>
        <v>0</v>
      </c>
      <c r="Q1060" s="1774"/>
      <c r="R1060" s="1774"/>
      <c r="S1060" s="1774"/>
      <c r="T1060" s="1774"/>
      <c r="U1060" s="1774"/>
      <c r="V1060" s="1774"/>
      <c r="W1060" s="1774"/>
      <c r="X1060" s="1774"/>
      <c r="Y1060" s="1774"/>
      <c r="Z1060" s="1774"/>
      <c r="AA1060" s="1774"/>
      <c r="AB1060" s="1774"/>
      <c r="AC1060" s="1774"/>
      <c r="AD1060" s="1856"/>
      <c r="AE1060" s="1857"/>
      <c r="AF1060" s="1858"/>
      <c r="AG1060" s="1858"/>
      <c r="AH1060" s="1858"/>
      <c r="AI1060" s="1859"/>
      <c r="AJ1060" s="1859"/>
      <c r="AK1060" s="1859"/>
      <c r="AL1060" s="1859"/>
      <c r="AM1060" s="1858"/>
      <c r="AN1060" s="1858"/>
      <c r="AO1060" s="1858"/>
      <c r="AP1060" s="1858"/>
      <c r="AQ1060" s="1859"/>
      <c r="AR1060" s="1859"/>
      <c r="AS1060" s="1859"/>
      <c r="AT1060" s="1859"/>
    </row>
    <row r="1061" spans="1:46" s="1775" customFormat="1" ht="12" customHeight="1" x14ac:dyDescent="0.2">
      <c r="A1061" s="1770" t="s">
        <v>459</v>
      </c>
      <c r="B1061" s="1770" t="s">
        <v>1708</v>
      </c>
      <c r="C1061" s="541" t="s">
        <v>1709</v>
      </c>
      <c r="D1061" s="1770" t="s">
        <v>2029</v>
      </c>
      <c r="E1061" s="1952">
        <v>11000</v>
      </c>
      <c r="F1061" s="1771" t="s">
        <v>4178</v>
      </c>
      <c r="G1061" s="1770" t="s">
        <v>4179</v>
      </c>
      <c r="H1061" s="1770" t="s">
        <v>1800</v>
      </c>
      <c r="I1061" s="1770" t="s">
        <v>1714</v>
      </c>
      <c r="J1061" s="1771" t="s">
        <v>1715</v>
      </c>
      <c r="K1061" s="1771">
        <v>2</v>
      </c>
      <c r="L1061" s="1772">
        <v>6</v>
      </c>
      <c r="M1061" s="1773">
        <f t="shared" si="32"/>
        <v>66000</v>
      </c>
      <c r="N1061" s="1771">
        <v>3</v>
      </c>
      <c r="O1061" s="1772">
        <v>6</v>
      </c>
      <c r="P1061" s="1773">
        <f t="shared" si="33"/>
        <v>66000</v>
      </c>
      <c r="Q1061" s="1774"/>
      <c r="R1061" s="1774"/>
      <c r="S1061" s="1774"/>
      <c r="T1061" s="1774"/>
      <c r="U1061" s="1774"/>
      <c r="V1061" s="1774"/>
      <c r="W1061" s="1774"/>
      <c r="X1061" s="1774"/>
      <c r="Y1061" s="1774"/>
      <c r="Z1061" s="1774"/>
      <c r="AA1061" s="1774"/>
      <c r="AB1061" s="1774"/>
      <c r="AC1061" s="1774"/>
      <c r="AD1061" s="1856"/>
      <c r="AE1061" s="1857"/>
      <c r="AF1061" s="1858"/>
      <c r="AG1061" s="1858"/>
      <c r="AH1061" s="1858"/>
      <c r="AI1061" s="1859"/>
      <c r="AJ1061" s="1859"/>
      <c r="AK1061" s="1859"/>
      <c r="AL1061" s="1859"/>
      <c r="AM1061" s="1858"/>
      <c r="AN1061" s="1858"/>
      <c r="AO1061" s="1858"/>
      <c r="AP1061" s="1858"/>
      <c r="AQ1061" s="1859"/>
      <c r="AR1061" s="1859"/>
      <c r="AS1061" s="1859"/>
      <c r="AT1061" s="1859"/>
    </row>
    <row r="1062" spans="1:46" s="1775" customFormat="1" ht="12" customHeight="1" x14ac:dyDescent="0.2">
      <c r="A1062" s="1770" t="s">
        <v>459</v>
      </c>
      <c r="B1062" s="1770" t="s">
        <v>1708</v>
      </c>
      <c r="C1062" s="541" t="s">
        <v>1709</v>
      </c>
      <c r="D1062" s="1770" t="s">
        <v>4180</v>
      </c>
      <c r="E1062" s="1952">
        <v>10000</v>
      </c>
      <c r="F1062" s="1771" t="s">
        <v>4181</v>
      </c>
      <c r="G1062" s="1770" t="s">
        <v>4182</v>
      </c>
      <c r="H1062" s="1770" t="s">
        <v>1807</v>
      </c>
      <c r="I1062" s="1770" t="s">
        <v>1714</v>
      </c>
      <c r="J1062" s="1771" t="s">
        <v>1715</v>
      </c>
      <c r="K1062" s="1771">
        <v>2</v>
      </c>
      <c r="L1062" s="1772">
        <v>5</v>
      </c>
      <c r="M1062" s="1773">
        <f t="shared" si="32"/>
        <v>50000</v>
      </c>
      <c r="N1062" s="1771">
        <v>2</v>
      </c>
      <c r="O1062" s="1772">
        <v>6</v>
      </c>
      <c r="P1062" s="1773">
        <f t="shared" si="33"/>
        <v>60000</v>
      </c>
      <c r="Q1062" s="1774"/>
      <c r="R1062" s="1774"/>
      <c r="S1062" s="1774"/>
      <c r="T1062" s="1774"/>
      <c r="U1062" s="1774"/>
      <c r="V1062" s="1774"/>
      <c r="W1062" s="1774"/>
      <c r="X1062" s="1774"/>
      <c r="Y1062" s="1774"/>
      <c r="Z1062" s="1774"/>
      <c r="AA1062" s="1774"/>
      <c r="AB1062" s="1774"/>
      <c r="AC1062" s="1774"/>
      <c r="AD1062" s="1856"/>
      <c r="AE1062" s="1857"/>
      <c r="AF1062" s="1858"/>
      <c r="AG1062" s="1858"/>
      <c r="AH1062" s="1858"/>
      <c r="AI1062" s="1859"/>
      <c r="AJ1062" s="1859"/>
      <c r="AK1062" s="1859"/>
      <c r="AL1062" s="1859"/>
      <c r="AM1062" s="1858"/>
      <c r="AN1062" s="1858"/>
      <c r="AO1062" s="1858"/>
      <c r="AP1062" s="1858"/>
      <c r="AQ1062" s="1859"/>
      <c r="AR1062" s="1859"/>
      <c r="AS1062" s="1859"/>
      <c r="AT1062" s="1859"/>
    </row>
    <row r="1063" spans="1:46" s="1775" customFormat="1" ht="12" customHeight="1" x14ac:dyDescent="0.2">
      <c r="A1063" s="1770" t="s">
        <v>459</v>
      </c>
      <c r="B1063" s="1770" t="s">
        <v>1708</v>
      </c>
      <c r="C1063" s="541" t="s">
        <v>1709</v>
      </c>
      <c r="D1063" s="1770" t="s">
        <v>2822</v>
      </c>
      <c r="E1063" s="1952">
        <v>9000</v>
      </c>
      <c r="F1063" s="1771" t="s">
        <v>4181</v>
      </c>
      <c r="G1063" s="1770" t="s">
        <v>4182</v>
      </c>
      <c r="H1063" s="1770" t="s">
        <v>1807</v>
      </c>
      <c r="I1063" s="1770" t="s">
        <v>1714</v>
      </c>
      <c r="J1063" s="1771" t="s">
        <v>1715</v>
      </c>
      <c r="K1063" s="1771">
        <v>1</v>
      </c>
      <c r="L1063" s="1772">
        <v>1</v>
      </c>
      <c r="M1063" s="1773">
        <f t="shared" si="32"/>
        <v>9000</v>
      </c>
      <c r="N1063" s="1771">
        <v>0</v>
      </c>
      <c r="O1063" s="1772">
        <v>0</v>
      </c>
      <c r="P1063" s="1773">
        <f t="shared" si="33"/>
        <v>0</v>
      </c>
      <c r="Q1063" s="1774"/>
      <c r="R1063" s="1774"/>
      <c r="S1063" s="1774"/>
      <c r="T1063" s="1774"/>
      <c r="U1063" s="1774"/>
      <c r="V1063" s="1774"/>
      <c r="W1063" s="1774"/>
      <c r="X1063" s="1774"/>
      <c r="Y1063" s="1774"/>
      <c r="Z1063" s="1774"/>
      <c r="AA1063" s="1774"/>
      <c r="AB1063" s="1774"/>
      <c r="AC1063" s="1774"/>
      <c r="AD1063" s="1856"/>
      <c r="AE1063" s="1857"/>
      <c r="AF1063" s="1858"/>
      <c r="AG1063" s="1858"/>
      <c r="AH1063" s="1858"/>
      <c r="AI1063" s="1859"/>
      <c r="AJ1063" s="1859"/>
      <c r="AK1063" s="1859"/>
      <c r="AL1063" s="1859"/>
      <c r="AM1063" s="1858"/>
      <c r="AN1063" s="1858"/>
      <c r="AO1063" s="1858"/>
      <c r="AP1063" s="1858"/>
      <c r="AQ1063" s="1859"/>
      <c r="AR1063" s="1859"/>
      <c r="AS1063" s="1859"/>
      <c r="AT1063" s="1859"/>
    </row>
    <row r="1064" spans="1:46" s="1775" customFormat="1" ht="12" customHeight="1" x14ac:dyDescent="0.2">
      <c r="A1064" s="1770" t="s">
        <v>459</v>
      </c>
      <c r="B1064" s="1770" t="s">
        <v>1708</v>
      </c>
      <c r="C1064" s="541" t="s">
        <v>1709</v>
      </c>
      <c r="D1064" s="1770" t="s">
        <v>2032</v>
      </c>
      <c r="E1064" s="1952">
        <v>8690</v>
      </c>
      <c r="F1064" s="1771" t="s">
        <v>4183</v>
      </c>
      <c r="G1064" s="1770" t="s">
        <v>4184</v>
      </c>
      <c r="H1064" s="1770"/>
      <c r="I1064" s="1770"/>
      <c r="J1064" s="1771"/>
      <c r="K1064" s="1771">
        <v>2</v>
      </c>
      <c r="L1064" s="1772">
        <v>7</v>
      </c>
      <c r="M1064" s="1773">
        <f t="shared" si="32"/>
        <v>60830</v>
      </c>
      <c r="N1064" s="1771">
        <v>0</v>
      </c>
      <c r="O1064" s="1772">
        <v>0</v>
      </c>
      <c r="P1064" s="1773">
        <f t="shared" si="33"/>
        <v>0</v>
      </c>
      <c r="Q1064" s="1774"/>
      <c r="R1064" s="1774"/>
      <c r="S1064" s="1774"/>
      <c r="T1064" s="1774"/>
      <c r="U1064" s="1774"/>
      <c r="V1064" s="1774"/>
      <c r="W1064" s="1774"/>
      <c r="X1064" s="1774"/>
      <c r="Y1064" s="1774"/>
      <c r="Z1064" s="1774"/>
      <c r="AA1064" s="1774"/>
      <c r="AB1064" s="1774"/>
      <c r="AC1064" s="1774"/>
      <c r="AD1064" s="1856"/>
      <c r="AE1064" s="1857"/>
      <c r="AF1064" s="1858"/>
      <c r="AG1064" s="1858"/>
      <c r="AH1064" s="1858"/>
      <c r="AI1064" s="1859"/>
      <c r="AJ1064" s="1859"/>
      <c r="AK1064" s="1859"/>
      <c r="AL1064" s="1859"/>
      <c r="AM1064" s="1858"/>
      <c r="AN1064" s="1858"/>
      <c r="AO1064" s="1858"/>
      <c r="AP1064" s="1858"/>
      <c r="AQ1064" s="1859"/>
      <c r="AR1064" s="1859"/>
      <c r="AS1064" s="1859"/>
      <c r="AT1064" s="1859"/>
    </row>
    <row r="1065" spans="1:46" s="1775" customFormat="1" ht="12" customHeight="1" x14ac:dyDescent="0.2">
      <c r="A1065" s="1770" t="s">
        <v>459</v>
      </c>
      <c r="B1065" s="1770" t="s">
        <v>1708</v>
      </c>
      <c r="C1065" s="541" t="s">
        <v>1709</v>
      </c>
      <c r="D1065" s="1770" t="s">
        <v>2072</v>
      </c>
      <c r="E1065" s="1952">
        <v>15600</v>
      </c>
      <c r="F1065" s="1771" t="s">
        <v>4185</v>
      </c>
      <c r="G1065" s="1770" t="s">
        <v>4186</v>
      </c>
      <c r="H1065" s="1770" t="s">
        <v>2727</v>
      </c>
      <c r="I1065" s="1770" t="s">
        <v>1723</v>
      </c>
      <c r="J1065" s="1771" t="s">
        <v>1829</v>
      </c>
      <c r="K1065" s="1771">
        <v>0</v>
      </c>
      <c r="L1065" s="1772">
        <v>0</v>
      </c>
      <c r="M1065" s="1773">
        <f t="shared" si="32"/>
        <v>0</v>
      </c>
      <c r="N1065" s="1771">
        <v>0</v>
      </c>
      <c r="O1065" s="1772">
        <v>5</v>
      </c>
      <c r="P1065" s="1773">
        <f t="shared" si="33"/>
        <v>78000</v>
      </c>
      <c r="Q1065" s="1774"/>
      <c r="R1065" s="1774"/>
      <c r="S1065" s="1774"/>
      <c r="T1065" s="1774"/>
      <c r="U1065" s="1774"/>
      <c r="V1065" s="1774"/>
      <c r="W1065" s="1774"/>
      <c r="X1065" s="1774"/>
      <c r="Y1065" s="1774"/>
      <c r="Z1065" s="1774"/>
      <c r="AA1065" s="1774"/>
      <c r="AB1065" s="1774"/>
      <c r="AC1065" s="1774"/>
      <c r="AD1065" s="1856"/>
      <c r="AE1065" s="1857"/>
      <c r="AF1065" s="1858"/>
      <c r="AG1065" s="1858"/>
      <c r="AH1065" s="1858"/>
      <c r="AI1065" s="1859"/>
      <c r="AJ1065" s="1859"/>
      <c r="AK1065" s="1859"/>
      <c r="AL1065" s="1859"/>
      <c r="AM1065" s="1858"/>
      <c r="AN1065" s="1858"/>
      <c r="AO1065" s="1858"/>
      <c r="AP1065" s="1858"/>
      <c r="AQ1065" s="1859"/>
      <c r="AR1065" s="1859"/>
      <c r="AS1065" s="1859"/>
      <c r="AT1065" s="1859"/>
    </row>
    <row r="1066" spans="1:46" s="1775" customFormat="1" ht="12" customHeight="1" x14ac:dyDescent="0.2">
      <c r="A1066" s="1770" t="s">
        <v>459</v>
      </c>
      <c r="B1066" s="1770" t="s">
        <v>1708</v>
      </c>
      <c r="C1066" s="541" t="s">
        <v>1709</v>
      </c>
      <c r="D1066" s="1770" t="s">
        <v>2072</v>
      </c>
      <c r="E1066" s="1952">
        <v>7027</v>
      </c>
      <c r="F1066" s="1771" t="s">
        <v>4185</v>
      </c>
      <c r="G1066" s="1770" t="s">
        <v>4186</v>
      </c>
      <c r="H1066" s="1770" t="s">
        <v>2727</v>
      </c>
      <c r="I1066" s="1770" t="s">
        <v>1723</v>
      </c>
      <c r="J1066" s="1771" t="s">
        <v>1829</v>
      </c>
      <c r="K1066" s="1771">
        <v>0</v>
      </c>
      <c r="L1066" s="1772">
        <v>11</v>
      </c>
      <c r="M1066" s="1773">
        <f t="shared" si="32"/>
        <v>77297</v>
      </c>
      <c r="N1066" s="1771">
        <v>0</v>
      </c>
      <c r="O1066" s="1772">
        <v>0</v>
      </c>
      <c r="P1066" s="1773">
        <f t="shared" si="33"/>
        <v>0</v>
      </c>
      <c r="Q1066" s="1774"/>
      <c r="R1066" s="1774"/>
      <c r="S1066" s="1774"/>
      <c r="T1066" s="1774"/>
      <c r="U1066" s="1774"/>
      <c r="V1066" s="1774"/>
      <c r="W1066" s="1774"/>
      <c r="X1066" s="1774"/>
      <c r="Y1066" s="1774"/>
      <c r="Z1066" s="1774"/>
      <c r="AA1066" s="1774"/>
      <c r="AB1066" s="1774"/>
      <c r="AC1066" s="1774"/>
      <c r="AD1066" s="1856"/>
      <c r="AE1066" s="1857"/>
      <c r="AF1066" s="1858"/>
      <c r="AG1066" s="1858"/>
      <c r="AH1066" s="1858"/>
      <c r="AI1066" s="1859"/>
      <c r="AJ1066" s="1859"/>
      <c r="AK1066" s="1859"/>
      <c r="AL1066" s="1859"/>
      <c r="AM1066" s="1858"/>
      <c r="AN1066" s="1858"/>
      <c r="AO1066" s="1858"/>
      <c r="AP1066" s="1858"/>
      <c r="AQ1066" s="1859"/>
      <c r="AR1066" s="1859"/>
      <c r="AS1066" s="1859"/>
      <c r="AT1066" s="1859"/>
    </row>
    <row r="1067" spans="1:46" s="1775" customFormat="1" ht="12" customHeight="1" x14ac:dyDescent="0.2">
      <c r="A1067" s="1770" t="s">
        <v>459</v>
      </c>
      <c r="B1067" s="1770" t="s">
        <v>1708</v>
      </c>
      <c r="C1067" s="541" t="s">
        <v>1709</v>
      </c>
      <c r="D1067" s="1770" t="s">
        <v>1999</v>
      </c>
      <c r="E1067" s="1952">
        <v>5000</v>
      </c>
      <c r="F1067" s="1771" t="s">
        <v>4187</v>
      </c>
      <c r="G1067" s="1770" t="s">
        <v>4188</v>
      </c>
      <c r="H1067" s="1770" t="s">
        <v>1713</v>
      </c>
      <c r="I1067" s="1770" t="s">
        <v>1714</v>
      </c>
      <c r="J1067" s="1771" t="s">
        <v>1715</v>
      </c>
      <c r="K1067" s="1771">
        <v>5</v>
      </c>
      <c r="L1067" s="1772">
        <v>12</v>
      </c>
      <c r="M1067" s="1773">
        <f t="shared" si="32"/>
        <v>60000</v>
      </c>
      <c r="N1067" s="1771">
        <v>2</v>
      </c>
      <c r="O1067" s="1772">
        <v>6</v>
      </c>
      <c r="P1067" s="1773">
        <f t="shared" si="33"/>
        <v>30000</v>
      </c>
      <c r="Q1067" s="1774"/>
      <c r="R1067" s="1774"/>
      <c r="S1067" s="1774"/>
      <c r="T1067" s="1774"/>
      <c r="U1067" s="1774"/>
      <c r="V1067" s="1774"/>
      <c r="W1067" s="1774"/>
      <c r="X1067" s="1774"/>
      <c r="Y1067" s="1774"/>
      <c r="Z1067" s="1774"/>
      <c r="AA1067" s="1774"/>
      <c r="AB1067" s="1774"/>
      <c r="AC1067" s="1774"/>
      <c r="AD1067" s="1856"/>
      <c r="AE1067" s="1857"/>
      <c r="AF1067" s="1858"/>
      <c r="AG1067" s="1858"/>
      <c r="AH1067" s="1858"/>
      <c r="AI1067" s="1859"/>
      <c r="AJ1067" s="1859"/>
      <c r="AK1067" s="1859"/>
      <c r="AL1067" s="1859"/>
      <c r="AM1067" s="1858"/>
      <c r="AN1067" s="1858"/>
      <c r="AO1067" s="1858"/>
      <c r="AP1067" s="1858"/>
      <c r="AQ1067" s="1859"/>
      <c r="AR1067" s="1859"/>
      <c r="AS1067" s="1859"/>
      <c r="AT1067" s="1859"/>
    </row>
    <row r="1068" spans="1:46" s="1775" customFormat="1" ht="12" customHeight="1" x14ac:dyDescent="0.2">
      <c r="A1068" s="1770" t="s">
        <v>459</v>
      </c>
      <c r="B1068" s="1770" t="s">
        <v>1708</v>
      </c>
      <c r="C1068" s="541" t="s">
        <v>1709</v>
      </c>
      <c r="D1068" s="1770" t="s">
        <v>2120</v>
      </c>
      <c r="E1068" s="1952">
        <v>7000</v>
      </c>
      <c r="F1068" s="1771" t="s">
        <v>4189</v>
      </c>
      <c r="G1068" s="1770" t="s">
        <v>4190</v>
      </c>
      <c r="H1068" s="1770"/>
      <c r="I1068" s="1770"/>
      <c r="J1068" s="1771"/>
      <c r="K1068" s="1771">
        <v>6</v>
      </c>
      <c r="L1068" s="1772">
        <v>12</v>
      </c>
      <c r="M1068" s="1773">
        <f t="shared" si="32"/>
        <v>84000</v>
      </c>
      <c r="N1068" s="1771">
        <v>0</v>
      </c>
      <c r="O1068" s="1772">
        <v>0</v>
      </c>
      <c r="P1068" s="1773">
        <f t="shared" si="33"/>
        <v>0</v>
      </c>
      <c r="Q1068" s="1774"/>
      <c r="R1068" s="1774"/>
      <c r="S1068" s="1774"/>
      <c r="T1068" s="1774"/>
      <c r="U1068" s="1774"/>
      <c r="V1068" s="1774"/>
      <c r="W1068" s="1774"/>
      <c r="X1068" s="1774"/>
      <c r="Y1068" s="1774"/>
      <c r="Z1068" s="1774"/>
      <c r="AA1068" s="1774"/>
      <c r="AB1068" s="1774"/>
      <c r="AC1068" s="1774"/>
      <c r="AD1068" s="1856"/>
      <c r="AE1068" s="1857"/>
      <c r="AF1068" s="1858"/>
      <c r="AG1068" s="1858"/>
      <c r="AH1068" s="1858"/>
      <c r="AI1068" s="1859"/>
      <c r="AJ1068" s="1859"/>
      <c r="AK1068" s="1859"/>
      <c r="AL1068" s="1859"/>
      <c r="AM1068" s="1858"/>
      <c r="AN1068" s="1858"/>
      <c r="AO1068" s="1858"/>
      <c r="AP1068" s="1858"/>
      <c r="AQ1068" s="1859"/>
      <c r="AR1068" s="1859"/>
      <c r="AS1068" s="1859"/>
      <c r="AT1068" s="1859"/>
    </row>
    <row r="1069" spans="1:46" s="1775" customFormat="1" ht="12" customHeight="1" x14ac:dyDescent="0.2">
      <c r="A1069" s="1770" t="s">
        <v>459</v>
      </c>
      <c r="B1069" s="1770" t="s">
        <v>1708</v>
      </c>
      <c r="C1069" s="541" t="s">
        <v>1709</v>
      </c>
      <c r="D1069" s="1770" t="s">
        <v>4191</v>
      </c>
      <c r="E1069" s="1952">
        <v>9000</v>
      </c>
      <c r="F1069" s="1771" t="s">
        <v>4189</v>
      </c>
      <c r="G1069" s="1770" t="s">
        <v>4192</v>
      </c>
      <c r="H1069" s="1770"/>
      <c r="I1069" s="1770"/>
      <c r="J1069" s="1771"/>
      <c r="K1069" s="1771">
        <v>1</v>
      </c>
      <c r="L1069" s="1772">
        <v>1</v>
      </c>
      <c r="M1069" s="1773">
        <f t="shared" si="32"/>
        <v>9000</v>
      </c>
      <c r="N1069" s="1771">
        <v>3</v>
      </c>
      <c r="O1069" s="1772">
        <v>6</v>
      </c>
      <c r="P1069" s="1773">
        <f t="shared" si="33"/>
        <v>54000</v>
      </c>
      <c r="Q1069" s="1774"/>
      <c r="R1069" s="1774"/>
      <c r="S1069" s="1774"/>
      <c r="T1069" s="1774"/>
      <c r="U1069" s="1774"/>
      <c r="V1069" s="1774"/>
      <c r="W1069" s="1774"/>
      <c r="X1069" s="1774"/>
      <c r="Y1069" s="1774"/>
      <c r="Z1069" s="1774"/>
      <c r="AA1069" s="1774"/>
      <c r="AB1069" s="1774"/>
      <c r="AC1069" s="1774"/>
      <c r="AD1069" s="1856"/>
      <c r="AE1069" s="1857"/>
      <c r="AF1069" s="1858"/>
      <c r="AG1069" s="1858"/>
      <c r="AH1069" s="1858"/>
      <c r="AI1069" s="1859"/>
      <c r="AJ1069" s="1859"/>
      <c r="AK1069" s="1859"/>
      <c r="AL1069" s="1859"/>
      <c r="AM1069" s="1858"/>
      <c r="AN1069" s="1858"/>
      <c r="AO1069" s="1858"/>
      <c r="AP1069" s="1858"/>
      <c r="AQ1069" s="1859"/>
      <c r="AR1069" s="1859"/>
      <c r="AS1069" s="1859"/>
      <c r="AT1069" s="1859"/>
    </row>
    <row r="1070" spans="1:46" s="1775" customFormat="1" ht="12" customHeight="1" x14ac:dyDescent="0.2">
      <c r="A1070" s="1770" t="s">
        <v>459</v>
      </c>
      <c r="B1070" s="1770" t="s">
        <v>1708</v>
      </c>
      <c r="C1070" s="541" t="s">
        <v>1709</v>
      </c>
      <c r="D1070" s="1770" t="s">
        <v>4193</v>
      </c>
      <c r="E1070" s="1952">
        <v>7000</v>
      </c>
      <c r="F1070" s="1771" t="s">
        <v>4194</v>
      </c>
      <c r="G1070" s="1770" t="s">
        <v>4195</v>
      </c>
      <c r="H1070" s="1770" t="s">
        <v>2041</v>
      </c>
      <c r="I1070" s="1770" t="s">
        <v>1723</v>
      </c>
      <c r="J1070" s="1771" t="s">
        <v>1829</v>
      </c>
      <c r="K1070" s="1771">
        <v>0</v>
      </c>
      <c r="L1070" s="1772">
        <v>0</v>
      </c>
      <c r="M1070" s="1773">
        <f t="shared" si="32"/>
        <v>0</v>
      </c>
      <c r="N1070" s="1771">
        <v>2</v>
      </c>
      <c r="O1070" s="1772">
        <v>6</v>
      </c>
      <c r="P1070" s="1773">
        <f t="shared" si="33"/>
        <v>42000</v>
      </c>
      <c r="Q1070" s="1774"/>
      <c r="R1070" s="1774"/>
      <c r="S1070" s="1774"/>
      <c r="T1070" s="1774"/>
      <c r="U1070" s="1774"/>
      <c r="V1070" s="1774"/>
      <c r="W1070" s="1774"/>
      <c r="X1070" s="1774"/>
      <c r="Y1070" s="1774"/>
      <c r="Z1070" s="1774"/>
      <c r="AA1070" s="1774"/>
      <c r="AB1070" s="1774"/>
      <c r="AC1070" s="1774"/>
      <c r="AD1070" s="1856"/>
      <c r="AE1070" s="1857"/>
      <c r="AF1070" s="1858"/>
      <c r="AG1070" s="1858"/>
      <c r="AH1070" s="1858"/>
      <c r="AI1070" s="1859"/>
      <c r="AJ1070" s="1859"/>
      <c r="AK1070" s="1859"/>
      <c r="AL1070" s="1859"/>
      <c r="AM1070" s="1858"/>
      <c r="AN1070" s="1858"/>
      <c r="AO1070" s="1858"/>
      <c r="AP1070" s="1858"/>
      <c r="AQ1070" s="1859"/>
      <c r="AR1070" s="1859"/>
      <c r="AS1070" s="1859"/>
      <c r="AT1070" s="1859"/>
    </row>
    <row r="1071" spans="1:46" s="1775" customFormat="1" ht="12" customHeight="1" x14ac:dyDescent="0.2">
      <c r="A1071" s="1770" t="s">
        <v>459</v>
      </c>
      <c r="B1071" s="1770" t="s">
        <v>1708</v>
      </c>
      <c r="C1071" s="541" t="s">
        <v>1709</v>
      </c>
      <c r="D1071" s="1770" t="s">
        <v>4196</v>
      </c>
      <c r="E1071" s="1952">
        <v>2500</v>
      </c>
      <c r="F1071" s="1771" t="s">
        <v>4197</v>
      </c>
      <c r="G1071" s="1770" t="s">
        <v>4198</v>
      </c>
      <c r="H1071" s="1770"/>
      <c r="I1071" s="1770"/>
      <c r="J1071" s="1771"/>
      <c r="K1071" s="1771">
        <v>2</v>
      </c>
      <c r="L1071" s="1772">
        <v>7</v>
      </c>
      <c r="M1071" s="1773">
        <f t="shared" si="32"/>
        <v>17500</v>
      </c>
      <c r="N1071" s="1771">
        <v>2</v>
      </c>
      <c r="O1071" s="1772">
        <v>6</v>
      </c>
      <c r="P1071" s="1773">
        <f t="shared" si="33"/>
        <v>15000</v>
      </c>
      <c r="Q1071" s="1774"/>
      <c r="R1071" s="1774"/>
      <c r="S1071" s="1774"/>
      <c r="T1071" s="1774"/>
      <c r="U1071" s="1774"/>
      <c r="V1071" s="1774"/>
      <c r="W1071" s="1774"/>
      <c r="X1071" s="1774"/>
      <c r="Y1071" s="1774"/>
      <c r="Z1071" s="1774"/>
      <c r="AA1071" s="1774"/>
      <c r="AB1071" s="1774"/>
      <c r="AC1071" s="1774"/>
      <c r="AD1071" s="1856"/>
      <c r="AE1071" s="1857"/>
      <c r="AF1071" s="1858"/>
      <c r="AG1071" s="1858"/>
      <c r="AH1071" s="1858"/>
      <c r="AI1071" s="1859"/>
      <c r="AJ1071" s="1859"/>
      <c r="AK1071" s="1859"/>
      <c r="AL1071" s="1859"/>
      <c r="AM1071" s="1858"/>
      <c r="AN1071" s="1858"/>
      <c r="AO1071" s="1858"/>
      <c r="AP1071" s="1858"/>
      <c r="AQ1071" s="1859"/>
      <c r="AR1071" s="1859"/>
      <c r="AS1071" s="1859"/>
      <c r="AT1071" s="1859"/>
    </row>
    <row r="1072" spans="1:46" s="1775" customFormat="1" ht="12" customHeight="1" x14ac:dyDescent="0.2">
      <c r="A1072" s="1770" t="s">
        <v>459</v>
      </c>
      <c r="B1072" s="1770" t="s">
        <v>1708</v>
      </c>
      <c r="C1072" s="541" t="s">
        <v>1709</v>
      </c>
      <c r="D1072" s="1770" t="s">
        <v>1768</v>
      </c>
      <c r="E1072" s="1952">
        <v>8000</v>
      </c>
      <c r="F1072" s="1771" t="s">
        <v>4199</v>
      </c>
      <c r="G1072" s="1770" t="s">
        <v>4200</v>
      </c>
      <c r="H1072" s="1770" t="s">
        <v>1713</v>
      </c>
      <c r="I1072" s="1770" t="s">
        <v>1723</v>
      </c>
      <c r="J1072" s="1771" t="s">
        <v>1715</v>
      </c>
      <c r="K1072" s="1771">
        <v>1</v>
      </c>
      <c r="L1072" s="1772">
        <v>1</v>
      </c>
      <c r="M1072" s="1773">
        <f t="shared" si="32"/>
        <v>8000</v>
      </c>
      <c r="N1072" s="1771">
        <v>3</v>
      </c>
      <c r="O1072" s="1772">
        <v>6</v>
      </c>
      <c r="P1072" s="1773">
        <f t="shared" si="33"/>
        <v>48000</v>
      </c>
      <c r="Q1072" s="1774"/>
      <c r="R1072" s="1774"/>
      <c r="S1072" s="1774"/>
      <c r="T1072" s="1774"/>
      <c r="U1072" s="1774"/>
      <c r="V1072" s="1774"/>
      <c r="W1072" s="1774"/>
      <c r="X1072" s="1774"/>
      <c r="Y1072" s="1774"/>
      <c r="Z1072" s="1774"/>
      <c r="AA1072" s="1774"/>
      <c r="AB1072" s="1774"/>
      <c r="AC1072" s="1774"/>
      <c r="AD1072" s="1856"/>
      <c r="AE1072" s="1857"/>
      <c r="AF1072" s="1858"/>
      <c r="AG1072" s="1858"/>
      <c r="AH1072" s="1858"/>
      <c r="AI1072" s="1859"/>
      <c r="AJ1072" s="1859"/>
      <c r="AK1072" s="1859"/>
      <c r="AL1072" s="1859"/>
      <c r="AM1072" s="1858"/>
      <c r="AN1072" s="1858"/>
      <c r="AO1072" s="1858"/>
      <c r="AP1072" s="1858"/>
      <c r="AQ1072" s="1859"/>
      <c r="AR1072" s="1859"/>
      <c r="AS1072" s="1859"/>
      <c r="AT1072" s="1859"/>
    </row>
    <row r="1073" spans="1:46" s="1775" customFormat="1" ht="12" customHeight="1" x14ac:dyDescent="0.2">
      <c r="A1073" s="1770" t="s">
        <v>459</v>
      </c>
      <c r="B1073" s="1770" t="s">
        <v>1708</v>
      </c>
      <c r="C1073" s="541" t="s">
        <v>1709</v>
      </c>
      <c r="D1073" s="1770" t="s">
        <v>1783</v>
      </c>
      <c r="E1073" s="1952">
        <v>6000</v>
      </c>
      <c r="F1073" s="1771" t="s">
        <v>4199</v>
      </c>
      <c r="G1073" s="1770" t="s">
        <v>4200</v>
      </c>
      <c r="H1073" s="1770" t="s">
        <v>1713</v>
      </c>
      <c r="I1073" s="1770" t="s">
        <v>1723</v>
      </c>
      <c r="J1073" s="1771" t="s">
        <v>1715</v>
      </c>
      <c r="K1073" s="1771">
        <v>6</v>
      </c>
      <c r="L1073" s="1772">
        <v>12</v>
      </c>
      <c r="M1073" s="1773">
        <f t="shared" si="32"/>
        <v>72000</v>
      </c>
      <c r="N1073" s="1771">
        <v>1</v>
      </c>
      <c r="O1073" s="1772">
        <v>0</v>
      </c>
      <c r="P1073" s="1773">
        <f t="shared" si="33"/>
        <v>0</v>
      </c>
      <c r="Q1073" s="1774"/>
      <c r="R1073" s="1774"/>
      <c r="S1073" s="1774"/>
      <c r="T1073" s="1774"/>
      <c r="U1073" s="1774"/>
      <c r="V1073" s="1774"/>
      <c r="W1073" s="1774"/>
      <c r="X1073" s="1774"/>
      <c r="Y1073" s="1774"/>
      <c r="Z1073" s="1774"/>
      <c r="AA1073" s="1774"/>
      <c r="AB1073" s="1774"/>
      <c r="AC1073" s="1774"/>
      <c r="AD1073" s="1856"/>
      <c r="AE1073" s="1857"/>
      <c r="AF1073" s="1858"/>
      <c r="AG1073" s="1858"/>
      <c r="AH1073" s="1858"/>
      <c r="AI1073" s="1859"/>
      <c r="AJ1073" s="1859"/>
      <c r="AK1073" s="1859"/>
      <c r="AL1073" s="1859"/>
      <c r="AM1073" s="1858"/>
      <c r="AN1073" s="1858"/>
      <c r="AO1073" s="1858"/>
      <c r="AP1073" s="1858"/>
      <c r="AQ1073" s="1859"/>
      <c r="AR1073" s="1859"/>
      <c r="AS1073" s="1859"/>
      <c r="AT1073" s="1859"/>
    </row>
    <row r="1074" spans="1:46" s="1775" customFormat="1" ht="12" customHeight="1" x14ac:dyDescent="0.2">
      <c r="A1074" s="1770" t="s">
        <v>459</v>
      </c>
      <c r="B1074" s="1770" t="s">
        <v>1708</v>
      </c>
      <c r="C1074" s="541" t="s">
        <v>1709</v>
      </c>
      <c r="D1074" s="1770" t="s">
        <v>2807</v>
      </c>
      <c r="E1074" s="1952">
        <v>4000</v>
      </c>
      <c r="F1074" s="1771" t="s">
        <v>4201</v>
      </c>
      <c r="G1074" s="1770" t="s">
        <v>4202</v>
      </c>
      <c r="H1074" s="1770"/>
      <c r="I1074" s="1770"/>
      <c r="J1074" s="1771"/>
      <c r="K1074" s="1771">
        <v>3</v>
      </c>
      <c r="L1074" s="1772">
        <v>8</v>
      </c>
      <c r="M1074" s="1773">
        <f t="shared" si="32"/>
        <v>32000</v>
      </c>
      <c r="N1074" s="1771">
        <v>0</v>
      </c>
      <c r="O1074" s="1772">
        <v>0</v>
      </c>
      <c r="P1074" s="1773">
        <f t="shared" si="33"/>
        <v>0</v>
      </c>
      <c r="Q1074" s="1774"/>
      <c r="R1074" s="1774"/>
      <c r="S1074" s="1774"/>
      <c r="T1074" s="1774"/>
      <c r="U1074" s="1774"/>
      <c r="V1074" s="1774"/>
      <c r="W1074" s="1774"/>
      <c r="X1074" s="1774"/>
      <c r="Y1074" s="1774"/>
      <c r="Z1074" s="1774"/>
      <c r="AA1074" s="1774"/>
      <c r="AB1074" s="1774"/>
      <c r="AC1074" s="1774"/>
      <c r="AD1074" s="1856"/>
      <c r="AE1074" s="1857"/>
      <c r="AF1074" s="1858"/>
      <c r="AG1074" s="1858"/>
      <c r="AH1074" s="1858"/>
      <c r="AI1074" s="1859"/>
      <c r="AJ1074" s="1859"/>
      <c r="AK1074" s="1859"/>
      <c r="AL1074" s="1859"/>
      <c r="AM1074" s="1858"/>
      <c r="AN1074" s="1858"/>
      <c r="AO1074" s="1858"/>
      <c r="AP1074" s="1858"/>
      <c r="AQ1074" s="1859"/>
      <c r="AR1074" s="1859"/>
      <c r="AS1074" s="1859"/>
      <c r="AT1074" s="1859"/>
    </row>
    <row r="1075" spans="1:46" s="1775" customFormat="1" ht="12" customHeight="1" x14ac:dyDescent="0.2">
      <c r="A1075" s="1770" t="s">
        <v>459</v>
      </c>
      <c r="B1075" s="1770" t="s">
        <v>1708</v>
      </c>
      <c r="C1075" s="541" t="s">
        <v>1709</v>
      </c>
      <c r="D1075" s="1770" t="s">
        <v>2325</v>
      </c>
      <c r="E1075" s="1952">
        <v>5000</v>
      </c>
      <c r="F1075" s="1771" t="s">
        <v>4201</v>
      </c>
      <c r="G1075" s="1770" t="s">
        <v>4202</v>
      </c>
      <c r="H1075" s="1770"/>
      <c r="I1075" s="1770"/>
      <c r="J1075" s="1771"/>
      <c r="K1075" s="1771">
        <v>2</v>
      </c>
      <c r="L1075" s="1772">
        <v>12</v>
      </c>
      <c r="M1075" s="1773">
        <f t="shared" si="32"/>
        <v>60000</v>
      </c>
      <c r="N1075" s="1771">
        <v>0</v>
      </c>
      <c r="O1075" s="1772">
        <v>0</v>
      </c>
      <c r="P1075" s="1773">
        <f t="shared" si="33"/>
        <v>0</v>
      </c>
      <c r="Q1075" s="1774"/>
      <c r="R1075" s="1774"/>
      <c r="S1075" s="1774"/>
      <c r="T1075" s="1774"/>
      <c r="U1075" s="1774"/>
      <c r="V1075" s="1774"/>
      <c r="W1075" s="1774"/>
      <c r="X1075" s="1774"/>
      <c r="Y1075" s="1774"/>
      <c r="Z1075" s="1774"/>
      <c r="AA1075" s="1774"/>
      <c r="AB1075" s="1774"/>
      <c r="AC1075" s="1774"/>
      <c r="AD1075" s="1856"/>
      <c r="AE1075" s="1857"/>
      <c r="AF1075" s="1858"/>
      <c r="AG1075" s="1858"/>
      <c r="AH1075" s="1858"/>
      <c r="AI1075" s="1859"/>
      <c r="AJ1075" s="1859"/>
      <c r="AK1075" s="1859"/>
      <c r="AL1075" s="1859"/>
      <c r="AM1075" s="1858"/>
      <c r="AN1075" s="1858"/>
      <c r="AO1075" s="1858"/>
      <c r="AP1075" s="1858"/>
      <c r="AQ1075" s="1859"/>
      <c r="AR1075" s="1859"/>
      <c r="AS1075" s="1859"/>
      <c r="AT1075" s="1859"/>
    </row>
    <row r="1076" spans="1:46" s="1775" customFormat="1" ht="12" customHeight="1" x14ac:dyDescent="0.2">
      <c r="A1076" s="1770" t="s">
        <v>459</v>
      </c>
      <c r="B1076" s="1770" t="s">
        <v>1708</v>
      </c>
      <c r="C1076" s="541" t="s">
        <v>1709</v>
      </c>
      <c r="D1076" s="1770" t="s">
        <v>1753</v>
      </c>
      <c r="E1076" s="1952">
        <v>5000</v>
      </c>
      <c r="F1076" s="1771" t="s">
        <v>4203</v>
      </c>
      <c r="G1076" s="1770" t="s">
        <v>4204</v>
      </c>
      <c r="H1076" s="1770"/>
      <c r="I1076" s="1770"/>
      <c r="J1076" s="1771"/>
      <c r="K1076" s="1771">
        <v>4</v>
      </c>
      <c r="L1076" s="1772">
        <v>4</v>
      </c>
      <c r="M1076" s="1773">
        <f t="shared" si="32"/>
        <v>20000</v>
      </c>
      <c r="N1076" s="1771">
        <v>0</v>
      </c>
      <c r="O1076" s="1772">
        <v>0</v>
      </c>
      <c r="P1076" s="1773">
        <f t="shared" si="33"/>
        <v>0</v>
      </c>
      <c r="Q1076" s="1774"/>
      <c r="R1076" s="1774"/>
      <c r="S1076" s="1774"/>
      <c r="T1076" s="1774"/>
      <c r="U1076" s="1774"/>
      <c r="V1076" s="1774"/>
      <c r="W1076" s="1774"/>
      <c r="X1076" s="1774"/>
      <c r="Y1076" s="1774"/>
      <c r="Z1076" s="1774"/>
      <c r="AA1076" s="1774"/>
      <c r="AB1076" s="1774"/>
      <c r="AC1076" s="1774"/>
      <c r="AD1076" s="1856"/>
      <c r="AE1076" s="1857"/>
      <c r="AF1076" s="1858"/>
      <c r="AG1076" s="1858"/>
      <c r="AH1076" s="1858"/>
      <c r="AI1076" s="1859"/>
      <c r="AJ1076" s="1859"/>
      <c r="AK1076" s="1859"/>
      <c r="AL1076" s="1859"/>
      <c r="AM1076" s="1858"/>
      <c r="AN1076" s="1858"/>
      <c r="AO1076" s="1858"/>
      <c r="AP1076" s="1858"/>
      <c r="AQ1076" s="1859"/>
      <c r="AR1076" s="1859"/>
      <c r="AS1076" s="1859"/>
      <c r="AT1076" s="1859"/>
    </row>
    <row r="1077" spans="1:46" s="1775" customFormat="1" ht="12" customHeight="1" x14ac:dyDescent="0.2">
      <c r="A1077" s="1770" t="s">
        <v>459</v>
      </c>
      <c r="B1077" s="1770" t="s">
        <v>1708</v>
      </c>
      <c r="C1077" s="541" t="s">
        <v>1709</v>
      </c>
      <c r="D1077" s="1770" t="s">
        <v>1839</v>
      </c>
      <c r="E1077" s="1952">
        <v>2600</v>
      </c>
      <c r="F1077" s="1771" t="s">
        <v>4205</v>
      </c>
      <c r="G1077" s="1770" t="s">
        <v>4206</v>
      </c>
      <c r="H1077" s="1770" t="s">
        <v>1713</v>
      </c>
      <c r="I1077" s="1770" t="s">
        <v>1911</v>
      </c>
      <c r="J1077" s="1771" t="s">
        <v>1715</v>
      </c>
      <c r="K1077" s="1771">
        <v>4</v>
      </c>
      <c r="L1077" s="1772">
        <v>12</v>
      </c>
      <c r="M1077" s="1773">
        <f t="shared" si="32"/>
        <v>31200</v>
      </c>
      <c r="N1077" s="1771">
        <v>2</v>
      </c>
      <c r="O1077" s="1772">
        <v>6</v>
      </c>
      <c r="P1077" s="1773">
        <f t="shared" si="33"/>
        <v>15600</v>
      </c>
      <c r="Q1077" s="1774"/>
      <c r="R1077" s="1774"/>
      <c r="S1077" s="1774"/>
      <c r="T1077" s="1774"/>
      <c r="U1077" s="1774"/>
      <c r="V1077" s="1774"/>
      <c r="W1077" s="1774"/>
      <c r="X1077" s="1774"/>
      <c r="Y1077" s="1774"/>
      <c r="Z1077" s="1774"/>
      <c r="AA1077" s="1774"/>
      <c r="AB1077" s="1774"/>
      <c r="AC1077" s="1774"/>
      <c r="AD1077" s="1856"/>
      <c r="AE1077" s="1857"/>
      <c r="AF1077" s="1858"/>
      <c r="AG1077" s="1858"/>
      <c r="AH1077" s="1858"/>
      <c r="AI1077" s="1859"/>
      <c r="AJ1077" s="1859"/>
      <c r="AK1077" s="1859"/>
      <c r="AL1077" s="1859"/>
      <c r="AM1077" s="1858"/>
      <c r="AN1077" s="1858"/>
      <c r="AO1077" s="1858"/>
      <c r="AP1077" s="1858"/>
      <c r="AQ1077" s="1859"/>
      <c r="AR1077" s="1859"/>
      <c r="AS1077" s="1859"/>
      <c r="AT1077" s="1859"/>
    </row>
    <row r="1078" spans="1:46" s="1775" customFormat="1" ht="12" customHeight="1" x14ac:dyDescent="0.2">
      <c r="A1078" s="1770" t="s">
        <v>459</v>
      </c>
      <c r="B1078" s="1770" t="s">
        <v>1708</v>
      </c>
      <c r="C1078" s="541" t="s">
        <v>1709</v>
      </c>
      <c r="D1078" s="1770" t="s">
        <v>1783</v>
      </c>
      <c r="E1078" s="1952">
        <v>6000</v>
      </c>
      <c r="F1078" s="1771" t="s">
        <v>4207</v>
      </c>
      <c r="G1078" s="1770" t="s">
        <v>4208</v>
      </c>
      <c r="H1078" s="1770"/>
      <c r="I1078" s="1770"/>
      <c r="J1078" s="1771"/>
      <c r="K1078" s="1771">
        <v>3</v>
      </c>
      <c r="L1078" s="1772">
        <v>3</v>
      </c>
      <c r="M1078" s="1773">
        <f t="shared" si="32"/>
        <v>18000</v>
      </c>
      <c r="N1078" s="1771">
        <v>0</v>
      </c>
      <c r="O1078" s="1772">
        <v>0</v>
      </c>
      <c r="P1078" s="1773">
        <f t="shared" si="33"/>
        <v>0</v>
      </c>
      <c r="Q1078" s="1774"/>
      <c r="R1078" s="1774"/>
      <c r="S1078" s="1774"/>
      <c r="T1078" s="1774"/>
      <c r="U1078" s="1774"/>
      <c r="V1078" s="1774"/>
      <c r="W1078" s="1774"/>
      <c r="X1078" s="1774"/>
      <c r="Y1078" s="1774"/>
      <c r="Z1078" s="1774"/>
      <c r="AA1078" s="1774"/>
      <c r="AB1078" s="1774"/>
      <c r="AC1078" s="1774"/>
      <c r="AD1078" s="1856"/>
      <c r="AE1078" s="1857"/>
      <c r="AF1078" s="1858"/>
      <c r="AG1078" s="1858"/>
      <c r="AH1078" s="1858"/>
      <c r="AI1078" s="1859"/>
      <c r="AJ1078" s="1859"/>
      <c r="AK1078" s="1859"/>
      <c r="AL1078" s="1859"/>
      <c r="AM1078" s="1858"/>
      <c r="AN1078" s="1858"/>
      <c r="AO1078" s="1858"/>
      <c r="AP1078" s="1858"/>
      <c r="AQ1078" s="1859"/>
      <c r="AR1078" s="1859"/>
      <c r="AS1078" s="1859"/>
      <c r="AT1078" s="1859"/>
    </row>
    <row r="1079" spans="1:46" s="1775" customFormat="1" ht="12" customHeight="1" x14ac:dyDescent="0.2">
      <c r="A1079" s="1770" t="s">
        <v>459</v>
      </c>
      <c r="B1079" s="1770" t="s">
        <v>1708</v>
      </c>
      <c r="C1079" s="541" t="s">
        <v>1709</v>
      </c>
      <c r="D1079" s="1770" t="s">
        <v>4209</v>
      </c>
      <c r="E1079" s="1952">
        <v>10000</v>
      </c>
      <c r="F1079" s="1771" t="s">
        <v>4210</v>
      </c>
      <c r="G1079" s="1770" t="s">
        <v>4211</v>
      </c>
      <c r="H1079" s="1770" t="s">
        <v>1800</v>
      </c>
      <c r="I1079" s="1770" t="s">
        <v>1714</v>
      </c>
      <c r="J1079" s="1771" t="s">
        <v>1715</v>
      </c>
      <c r="K1079" s="1771">
        <v>7</v>
      </c>
      <c r="L1079" s="1772">
        <v>12</v>
      </c>
      <c r="M1079" s="1773">
        <f t="shared" si="32"/>
        <v>120000</v>
      </c>
      <c r="N1079" s="1771">
        <v>4</v>
      </c>
      <c r="O1079" s="1772">
        <v>6</v>
      </c>
      <c r="P1079" s="1773">
        <f t="shared" si="33"/>
        <v>60000</v>
      </c>
      <c r="Q1079" s="1774"/>
      <c r="R1079" s="1774"/>
      <c r="S1079" s="1774"/>
      <c r="T1079" s="1774"/>
      <c r="U1079" s="1774"/>
      <c r="V1079" s="1774"/>
      <c r="W1079" s="1774"/>
      <c r="X1079" s="1774"/>
      <c r="Y1079" s="1774"/>
      <c r="Z1079" s="1774"/>
      <c r="AA1079" s="1774"/>
      <c r="AB1079" s="1774"/>
      <c r="AC1079" s="1774"/>
      <c r="AD1079" s="1856"/>
      <c r="AE1079" s="1857"/>
      <c r="AF1079" s="1858"/>
      <c r="AG1079" s="1858"/>
      <c r="AH1079" s="1858"/>
      <c r="AI1079" s="1859"/>
      <c r="AJ1079" s="1859"/>
      <c r="AK1079" s="1859"/>
      <c r="AL1079" s="1859"/>
      <c r="AM1079" s="1858"/>
      <c r="AN1079" s="1858"/>
      <c r="AO1079" s="1858"/>
      <c r="AP1079" s="1858"/>
      <c r="AQ1079" s="1859"/>
      <c r="AR1079" s="1859"/>
      <c r="AS1079" s="1859"/>
      <c r="AT1079" s="1859"/>
    </row>
    <row r="1080" spans="1:46" s="1775" customFormat="1" ht="12" customHeight="1" x14ac:dyDescent="0.2">
      <c r="A1080" s="1770" t="s">
        <v>459</v>
      </c>
      <c r="B1080" s="1770" t="s">
        <v>1708</v>
      </c>
      <c r="C1080" s="541" t="s">
        <v>1709</v>
      </c>
      <c r="D1080" s="1770" t="s">
        <v>3551</v>
      </c>
      <c r="E1080" s="1952">
        <v>12500</v>
      </c>
      <c r="F1080" s="1771" t="s">
        <v>4212</v>
      </c>
      <c r="G1080" s="1770" t="s">
        <v>4213</v>
      </c>
      <c r="H1080" s="1770" t="s">
        <v>1713</v>
      </c>
      <c r="I1080" s="1770" t="s">
        <v>1723</v>
      </c>
      <c r="J1080" s="1771" t="s">
        <v>1829</v>
      </c>
      <c r="K1080" s="1771">
        <v>0</v>
      </c>
      <c r="L1080" s="1772">
        <v>12</v>
      </c>
      <c r="M1080" s="1773">
        <f t="shared" si="32"/>
        <v>150000</v>
      </c>
      <c r="N1080" s="1771">
        <v>0</v>
      </c>
      <c r="O1080" s="1772">
        <v>6</v>
      </c>
      <c r="P1080" s="1773">
        <f t="shared" si="33"/>
        <v>75000</v>
      </c>
      <c r="Q1080" s="1774"/>
      <c r="R1080" s="1774"/>
      <c r="S1080" s="1774"/>
      <c r="T1080" s="1774"/>
      <c r="U1080" s="1774"/>
      <c r="V1080" s="1774"/>
      <c r="W1080" s="1774"/>
      <c r="X1080" s="1774"/>
      <c r="Y1080" s="1774"/>
      <c r="Z1080" s="1774"/>
      <c r="AA1080" s="1774"/>
      <c r="AB1080" s="1774"/>
      <c r="AC1080" s="1774"/>
      <c r="AD1080" s="1856"/>
      <c r="AE1080" s="1857"/>
      <c r="AF1080" s="1858"/>
      <c r="AG1080" s="1858"/>
      <c r="AH1080" s="1858"/>
      <c r="AI1080" s="1859"/>
      <c r="AJ1080" s="1859"/>
      <c r="AK1080" s="1859"/>
      <c r="AL1080" s="1859"/>
      <c r="AM1080" s="1858"/>
      <c r="AN1080" s="1858"/>
      <c r="AO1080" s="1858"/>
      <c r="AP1080" s="1858"/>
      <c r="AQ1080" s="1859"/>
      <c r="AR1080" s="1859"/>
      <c r="AS1080" s="1859"/>
      <c r="AT1080" s="1859"/>
    </row>
    <row r="1081" spans="1:46" s="1775" customFormat="1" ht="12" customHeight="1" x14ac:dyDescent="0.2">
      <c r="A1081" s="1770" t="s">
        <v>459</v>
      </c>
      <c r="B1081" s="1770" t="s">
        <v>1708</v>
      </c>
      <c r="C1081" s="541" t="s">
        <v>1709</v>
      </c>
      <c r="D1081" s="1770" t="s">
        <v>4214</v>
      </c>
      <c r="E1081" s="1952">
        <v>7000</v>
      </c>
      <c r="F1081" s="1771" t="s">
        <v>4215</v>
      </c>
      <c r="G1081" s="1770" t="s">
        <v>4216</v>
      </c>
      <c r="H1081" s="1770"/>
      <c r="I1081" s="1770"/>
      <c r="J1081" s="1771"/>
      <c r="K1081" s="1771">
        <v>4</v>
      </c>
      <c r="L1081" s="1772">
        <v>11</v>
      </c>
      <c r="M1081" s="1773">
        <f t="shared" si="32"/>
        <v>77000</v>
      </c>
      <c r="N1081" s="1771">
        <v>5</v>
      </c>
      <c r="O1081" s="1772">
        <v>6</v>
      </c>
      <c r="P1081" s="1773">
        <f t="shared" si="33"/>
        <v>42000</v>
      </c>
      <c r="Q1081" s="1774"/>
      <c r="R1081" s="1774"/>
      <c r="S1081" s="1774"/>
      <c r="T1081" s="1774"/>
      <c r="U1081" s="1774"/>
      <c r="V1081" s="1774"/>
      <c r="W1081" s="1774"/>
      <c r="X1081" s="1774"/>
      <c r="Y1081" s="1774"/>
      <c r="Z1081" s="1774"/>
      <c r="AA1081" s="1774"/>
      <c r="AB1081" s="1774"/>
      <c r="AC1081" s="1774"/>
      <c r="AD1081" s="1856"/>
      <c r="AE1081" s="1857"/>
      <c r="AF1081" s="1858"/>
      <c r="AG1081" s="1858"/>
      <c r="AH1081" s="1858"/>
      <c r="AI1081" s="1859"/>
      <c r="AJ1081" s="1859"/>
      <c r="AK1081" s="1859"/>
      <c r="AL1081" s="1859"/>
      <c r="AM1081" s="1858"/>
      <c r="AN1081" s="1858"/>
      <c r="AO1081" s="1858"/>
      <c r="AP1081" s="1858"/>
      <c r="AQ1081" s="1859"/>
      <c r="AR1081" s="1859"/>
      <c r="AS1081" s="1859"/>
      <c r="AT1081" s="1859"/>
    </row>
    <row r="1082" spans="1:46" s="1775" customFormat="1" ht="12" customHeight="1" x14ac:dyDescent="0.2">
      <c r="A1082" s="1770" t="s">
        <v>459</v>
      </c>
      <c r="B1082" s="1770" t="s">
        <v>1708</v>
      </c>
      <c r="C1082" s="541" t="s">
        <v>1709</v>
      </c>
      <c r="D1082" s="1770" t="s">
        <v>1753</v>
      </c>
      <c r="E1082" s="1952">
        <v>4500</v>
      </c>
      <c r="F1082" s="1771" t="s">
        <v>4217</v>
      </c>
      <c r="G1082" s="1770" t="s">
        <v>4218</v>
      </c>
      <c r="H1082" s="1770"/>
      <c r="I1082" s="1770"/>
      <c r="J1082" s="1771"/>
      <c r="K1082" s="1771">
        <v>7</v>
      </c>
      <c r="L1082" s="1772">
        <v>12</v>
      </c>
      <c r="M1082" s="1773">
        <f t="shared" si="32"/>
        <v>54000</v>
      </c>
      <c r="N1082" s="1771">
        <v>1</v>
      </c>
      <c r="O1082" s="1772">
        <v>6</v>
      </c>
      <c r="P1082" s="1773">
        <f t="shared" si="33"/>
        <v>27000</v>
      </c>
      <c r="Q1082" s="1774"/>
      <c r="R1082" s="1774"/>
      <c r="S1082" s="1774"/>
      <c r="T1082" s="1774"/>
      <c r="U1082" s="1774"/>
      <c r="V1082" s="1774"/>
      <c r="W1082" s="1774"/>
      <c r="X1082" s="1774"/>
      <c r="Y1082" s="1774"/>
      <c r="Z1082" s="1774"/>
      <c r="AA1082" s="1774"/>
      <c r="AB1082" s="1774"/>
      <c r="AC1082" s="1774"/>
      <c r="AD1082" s="1856"/>
      <c r="AE1082" s="1857"/>
      <c r="AF1082" s="1858"/>
      <c r="AG1082" s="1858"/>
      <c r="AH1082" s="1858"/>
      <c r="AI1082" s="1859"/>
      <c r="AJ1082" s="1859"/>
      <c r="AK1082" s="1859"/>
      <c r="AL1082" s="1859"/>
      <c r="AM1082" s="1858"/>
      <c r="AN1082" s="1858"/>
      <c r="AO1082" s="1858"/>
      <c r="AP1082" s="1858"/>
      <c r="AQ1082" s="1859"/>
      <c r="AR1082" s="1859"/>
      <c r="AS1082" s="1859"/>
      <c r="AT1082" s="1859"/>
    </row>
    <row r="1083" spans="1:46" s="1775" customFormat="1" ht="12" customHeight="1" x14ac:dyDescent="0.2">
      <c r="A1083" s="1770" t="s">
        <v>459</v>
      </c>
      <c r="B1083" s="1770" t="s">
        <v>1708</v>
      </c>
      <c r="C1083" s="541" t="s">
        <v>1709</v>
      </c>
      <c r="D1083" s="1770" t="s">
        <v>4219</v>
      </c>
      <c r="E1083" s="1952">
        <v>1800</v>
      </c>
      <c r="F1083" s="1771" t="s">
        <v>4220</v>
      </c>
      <c r="G1083" s="1770" t="s">
        <v>4221</v>
      </c>
      <c r="H1083" s="1770" t="s">
        <v>1835</v>
      </c>
      <c r="I1083" s="1770" t="s">
        <v>1795</v>
      </c>
      <c r="J1083" s="1771" t="s">
        <v>1715</v>
      </c>
      <c r="K1083" s="1771">
        <v>6</v>
      </c>
      <c r="L1083" s="1772">
        <v>11</v>
      </c>
      <c r="M1083" s="1773">
        <f t="shared" si="32"/>
        <v>19800</v>
      </c>
      <c r="N1083" s="1771">
        <v>0</v>
      </c>
      <c r="O1083" s="1772">
        <v>0</v>
      </c>
      <c r="P1083" s="1773">
        <f t="shared" si="33"/>
        <v>0</v>
      </c>
      <c r="Q1083" s="1774"/>
      <c r="R1083" s="1774"/>
      <c r="S1083" s="1774"/>
      <c r="T1083" s="1774"/>
      <c r="U1083" s="1774"/>
      <c r="V1083" s="1774"/>
      <c r="W1083" s="1774"/>
      <c r="X1083" s="1774"/>
      <c r="Y1083" s="1774"/>
      <c r="Z1083" s="1774"/>
      <c r="AA1083" s="1774"/>
      <c r="AB1083" s="1774"/>
      <c r="AC1083" s="1774"/>
      <c r="AD1083" s="1856"/>
      <c r="AE1083" s="1857"/>
      <c r="AF1083" s="1858"/>
      <c r="AG1083" s="1858"/>
      <c r="AH1083" s="1858"/>
      <c r="AI1083" s="1859"/>
      <c r="AJ1083" s="1859"/>
      <c r="AK1083" s="1859"/>
      <c r="AL1083" s="1859"/>
      <c r="AM1083" s="1858"/>
      <c r="AN1083" s="1858"/>
      <c r="AO1083" s="1858"/>
      <c r="AP1083" s="1858"/>
      <c r="AQ1083" s="1859"/>
      <c r="AR1083" s="1859"/>
      <c r="AS1083" s="1859"/>
      <c r="AT1083" s="1859"/>
    </row>
    <row r="1084" spans="1:46" s="1775" customFormat="1" ht="12" customHeight="1" x14ac:dyDescent="0.2">
      <c r="A1084" s="1770" t="s">
        <v>459</v>
      </c>
      <c r="B1084" s="1770" t="s">
        <v>1708</v>
      </c>
      <c r="C1084" s="541" t="s">
        <v>1709</v>
      </c>
      <c r="D1084" s="1770" t="s">
        <v>2452</v>
      </c>
      <c r="E1084" s="1952">
        <v>3000</v>
      </c>
      <c r="F1084" s="1771" t="s">
        <v>4220</v>
      </c>
      <c r="G1084" s="1770" t="s">
        <v>4222</v>
      </c>
      <c r="H1084" s="1770" t="s">
        <v>1835</v>
      </c>
      <c r="I1084" s="1770" t="s">
        <v>1795</v>
      </c>
      <c r="J1084" s="1771" t="s">
        <v>1715</v>
      </c>
      <c r="K1084" s="1771">
        <v>1</v>
      </c>
      <c r="L1084" s="1772">
        <v>2</v>
      </c>
      <c r="M1084" s="1773">
        <f t="shared" si="32"/>
        <v>6000</v>
      </c>
      <c r="N1084" s="1771">
        <v>4</v>
      </c>
      <c r="O1084" s="1772">
        <v>6</v>
      </c>
      <c r="P1084" s="1773">
        <f t="shared" si="33"/>
        <v>18000</v>
      </c>
      <c r="Q1084" s="1774"/>
      <c r="R1084" s="1774"/>
      <c r="S1084" s="1774"/>
      <c r="T1084" s="1774"/>
      <c r="U1084" s="1774"/>
      <c r="V1084" s="1774"/>
      <c r="W1084" s="1774"/>
      <c r="X1084" s="1774"/>
      <c r="Y1084" s="1774"/>
      <c r="Z1084" s="1774"/>
      <c r="AA1084" s="1774"/>
      <c r="AB1084" s="1774"/>
      <c r="AC1084" s="1774"/>
      <c r="AD1084" s="1856"/>
      <c r="AE1084" s="1857"/>
      <c r="AF1084" s="1858"/>
      <c r="AG1084" s="1858"/>
      <c r="AH1084" s="1858"/>
      <c r="AI1084" s="1859"/>
      <c r="AJ1084" s="1859"/>
      <c r="AK1084" s="1859"/>
      <c r="AL1084" s="1859"/>
      <c r="AM1084" s="1858"/>
      <c r="AN1084" s="1858"/>
      <c r="AO1084" s="1858"/>
      <c r="AP1084" s="1858"/>
      <c r="AQ1084" s="1859"/>
      <c r="AR1084" s="1859"/>
      <c r="AS1084" s="1859"/>
      <c r="AT1084" s="1859"/>
    </row>
    <row r="1085" spans="1:46" s="1775" customFormat="1" ht="12" customHeight="1" x14ac:dyDescent="0.2">
      <c r="A1085" s="1770" t="s">
        <v>459</v>
      </c>
      <c r="B1085" s="1770" t="s">
        <v>1708</v>
      </c>
      <c r="C1085" s="541" t="s">
        <v>1709</v>
      </c>
      <c r="D1085" s="1770" t="s">
        <v>1839</v>
      </c>
      <c r="E1085" s="1952">
        <v>2500</v>
      </c>
      <c r="F1085" s="1771" t="s">
        <v>4223</v>
      </c>
      <c r="G1085" s="1770" t="s">
        <v>4224</v>
      </c>
      <c r="H1085" s="1770" t="s">
        <v>1713</v>
      </c>
      <c r="I1085" s="1770" t="s">
        <v>1744</v>
      </c>
      <c r="J1085" s="1771" t="s">
        <v>1715</v>
      </c>
      <c r="K1085" s="1771">
        <v>4</v>
      </c>
      <c r="L1085" s="1772">
        <v>12</v>
      </c>
      <c r="M1085" s="1773">
        <f t="shared" si="32"/>
        <v>30000</v>
      </c>
      <c r="N1085" s="1771">
        <v>2</v>
      </c>
      <c r="O1085" s="1772">
        <v>6</v>
      </c>
      <c r="P1085" s="1773">
        <f t="shared" si="33"/>
        <v>15000</v>
      </c>
      <c r="Q1085" s="1774"/>
      <c r="R1085" s="1774"/>
      <c r="S1085" s="1774"/>
      <c r="T1085" s="1774"/>
      <c r="U1085" s="1774"/>
      <c r="V1085" s="1774"/>
      <c r="W1085" s="1774"/>
      <c r="X1085" s="1774"/>
      <c r="Y1085" s="1774"/>
      <c r="Z1085" s="1774"/>
      <c r="AA1085" s="1774"/>
      <c r="AB1085" s="1774"/>
      <c r="AC1085" s="1774"/>
      <c r="AD1085" s="1856"/>
      <c r="AE1085" s="1857"/>
      <c r="AF1085" s="1858"/>
      <c r="AG1085" s="1858"/>
      <c r="AH1085" s="1858"/>
      <c r="AI1085" s="1859"/>
      <c r="AJ1085" s="1859"/>
      <c r="AK1085" s="1859"/>
      <c r="AL1085" s="1859"/>
      <c r="AM1085" s="1858"/>
      <c r="AN1085" s="1858"/>
      <c r="AO1085" s="1858"/>
      <c r="AP1085" s="1858"/>
      <c r="AQ1085" s="1859"/>
      <c r="AR1085" s="1859"/>
      <c r="AS1085" s="1859"/>
      <c r="AT1085" s="1859"/>
    </row>
    <row r="1086" spans="1:46" s="1775" customFormat="1" ht="12" customHeight="1" x14ac:dyDescent="0.2">
      <c r="A1086" s="1770" t="s">
        <v>459</v>
      </c>
      <c r="B1086" s="1770" t="s">
        <v>1708</v>
      </c>
      <c r="C1086" s="541" t="s">
        <v>1709</v>
      </c>
      <c r="D1086" s="1770" t="s">
        <v>2296</v>
      </c>
      <c r="E1086" s="1952">
        <v>7000</v>
      </c>
      <c r="F1086" s="1771" t="s">
        <v>4225</v>
      </c>
      <c r="G1086" s="1770" t="s">
        <v>4226</v>
      </c>
      <c r="H1086" s="1770"/>
      <c r="I1086" s="1770"/>
      <c r="J1086" s="1771"/>
      <c r="K1086" s="1771">
        <v>1</v>
      </c>
      <c r="L1086" s="1772">
        <v>12</v>
      </c>
      <c r="M1086" s="1773">
        <f t="shared" si="32"/>
        <v>84000</v>
      </c>
      <c r="N1086" s="1771">
        <v>0</v>
      </c>
      <c r="O1086" s="1772">
        <v>0</v>
      </c>
      <c r="P1086" s="1773">
        <f t="shared" si="33"/>
        <v>0</v>
      </c>
      <c r="Q1086" s="1774"/>
      <c r="R1086" s="1774"/>
      <c r="S1086" s="1774"/>
      <c r="T1086" s="1774"/>
      <c r="U1086" s="1774"/>
      <c r="V1086" s="1774"/>
      <c r="W1086" s="1774"/>
      <c r="X1086" s="1774"/>
      <c r="Y1086" s="1774"/>
      <c r="Z1086" s="1774"/>
      <c r="AA1086" s="1774"/>
      <c r="AB1086" s="1774"/>
      <c r="AC1086" s="1774"/>
      <c r="AD1086" s="1856"/>
      <c r="AE1086" s="1857"/>
      <c r="AF1086" s="1858"/>
      <c r="AG1086" s="1858"/>
      <c r="AH1086" s="1858"/>
      <c r="AI1086" s="1859"/>
      <c r="AJ1086" s="1859"/>
      <c r="AK1086" s="1859"/>
      <c r="AL1086" s="1859"/>
      <c r="AM1086" s="1858"/>
      <c r="AN1086" s="1858"/>
      <c r="AO1086" s="1858"/>
      <c r="AP1086" s="1858"/>
      <c r="AQ1086" s="1859"/>
      <c r="AR1086" s="1859"/>
      <c r="AS1086" s="1859"/>
      <c r="AT1086" s="1859"/>
    </row>
    <row r="1087" spans="1:46" s="1775" customFormat="1" ht="12" customHeight="1" x14ac:dyDescent="0.2">
      <c r="A1087" s="1770" t="s">
        <v>459</v>
      </c>
      <c r="B1087" s="1770" t="s">
        <v>1708</v>
      </c>
      <c r="C1087" s="541" t="s">
        <v>1709</v>
      </c>
      <c r="D1087" s="1770" t="s">
        <v>1774</v>
      </c>
      <c r="E1087" s="1952">
        <v>15000</v>
      </c>
      <c r="F1087" s="1771" t="s">
        <v>4227</v>
      </c>
      <c r="G1087" s="1770" t="s">
        <v>4228</v>
      </c>
      <c r="H1087" s="1770"/>
      <c r="I1087" s="1770"/>
      <c r="J1087" s="1771"/>
      <c r="K1087" s="1771">
        <v>0</v>
      </c>
      <c r="L1087" s="1772">
        <v>1</v>
      </c>
      <c r="M1087" s="1773">
        <f t="shared" si="32"/>
        <v>15000</v>
      </c>
      <c r="N1087" s="1771">
        <v>0</v>
      </c>
      <c r="O1087" s="1772">
        <v>0</v>
      </c>
      <c r="P1087" s="1773">
        <f t="shared" si="33"/>
        <v>0</v>
      </c>
      <c r="Q1087" s="1774"/>
      <c r="R1087" s="1774"/>
      <c r="S1087" s="1774"/>
      <c r="T1087" s="1774"/>
      <c r="U1087" s="1774"/>
      <c r="V1087" s="1774"/>
      <c r="W1087" s="1774"/>
      <c r="X1087" s="1774"/>
      <c r="Y1087" s="1774"/>
      <c r="Z1087" s="1774"/>
      <c r="AA1087" s="1774"/>
      <c r="AB1087" s="1774"/>
      <c r="AC1087" s="1774"/>
      <c r="AD1087" s="1856"/>
      <c r="AE1087" s="1857"/>
      <c r="AF1087" s="1858"/>
      <c r="AG1087" s="1858"/>
      <c r="AH1087" s="1858"/>
      <c r="AI1087" s="1859"/>
      <c r="AJ1087" s="1859"/>
      <c r="AK1087" s="1859"/>
      <c r="AL1087" s="1859"/>
      <c r="AM1087" s="1858"/>
      <c r="AN1087" s="1858"/>
      <c r="AO1087" s="1858"/>
      <c r="AP1087" s="1858"/>
      <c r="AQ1087" s="1859"/>
      <c r="AR1087" s="1859"/>
      <c r="AS1087" s="1859"/>
      <c r="AT1087" s="1859"/>
    </row>
    <row r="1088" spans="1:46" s="1775" customFormat="1" ht="12" customHeight="1" x14ac:dyDescent="0.2">
      <c r="A1088" s="1770" t="s">
        <v>459</v>
      </c>
      <c r="B1088" s="1770" t="s">
        <v>1708</v>
      </c>
      <c r="C1088" s="541" t="s">
        <v>1709</v>
      </c>
      <c r="D1088" s="1770" t="s">
        <v>1836</v>
      </c>
      <c r="E1088" s="1952">
        <v>3000</v>
      </c>
      <c r="F1088" s="1771" t="s">
        <v>4229</v>
      </c>
      <c r="G1088" s="1770" t="s">
        <v>4230</v>
      </c>
      <c r="H1088" s="1770"/>
      <c r="I1088" s="1770"/>
      <c r="J1088" s="1771"/>
      <c r="K1088" s="1771">
        <v>6</v>
      </c>
      <c r="L1088" s="1772">
        <v>8</v>
      </c>
      <c r="M1088" s="1773">
        <f t="shared" si="32"/>
        <v>24000</v>
      </c>
      <c r="N1088" s="1771">
        <v>0</v>
      </c>
      <c r="O1088" s="1772">
        <v>0</v>
      </c>
      <c r="P1088" s="1773">
        <f t="shared" si="33"/>
        <v>0</v>
      </c>
      <c r="Q1088" s="1774"/>
      <c r="R1088" s="1774"/>
      <c r="S1088" s="1774"/>
      <c r="T1088" s="1774"/>
      <c r="U1088" s="1774"/>
      <c r="V1088" s="1774"/>
      <c r="W1088" s="1774"/>
      <c r="X1088" s="1774"/>
      <c r="Y1088" s="1774"/>
      <c r="Z1088" s="1774"/>
      <c r="AA1088" s="1774"/>
      <c r="AB1088" s="1774"/>
      <c r="AC1088" s="1774"/>
      <c r="AD1088" s="1856"/>
      <c r="AE1088" s="1857"/>
      <c r="AF1088" s="1858"/>
      <c r="AG1088" s="1858"/>
      <c r="AH1088" s="1858"/>
      <c r="AI1088" s="1859"/>
      <c r="AJ1088" s="1859"/>
      <c r="AK1088" s="1859"/>
      <c r="AL1088" s="1859"/>
      <c r="AM1088" s="1858"/>
      <c r="AN1088" s="1858"/>
      <c r="AO1088" s="1858"/>
      <c r="AP1088" s="1858"/>
      <c r="AQ1088" s="1859"/>
      <c r="AR1088" s="1859"/>
      <c r="AS1088" s="1859"/>
      <c r="AT1088" s="1859"/>
    </row>
    <row r="1089" spans="1:46" s="1775" customFormat="1" ht="12" customHeight="1" x14ac:dyDescent="0.2">
      <c r="A1089" s="1770" t="s">
        <v>459</v>
      </c>
      <c r="B1089" s="1770" t="s">
        <v>1708</v>
      </c>
      <c r="C1089" s="541" t="s">
        <v>1709</v>
      </c>
      <c r="D1089" s="1770" t="s">
        <v>1869</v>
      </c>
      <c r="E1089" s="1952">
        <v>5000</v>
      </c>
      <c r="F1089" s="1771" t="s">
        <v>4231</v>
      </c>
      <c r="G1089" s="1770" t="s">
        <v>4232</v>
      </c>
      <c r="H1089" s="1770"/>
      <c r="I1089" s="1770"/>
      <c r="J1089" s="1771"/>
      <c r="K1089" s="1771">
        <v>1</v>
      </c>
      <c r="L1089" s="1772">
        <v>3</v>
      </c>
      <c r="M1089" s="1773">
        <f t="shared" si="32"/>
        <v>15000</v>
      </c>
      <c r="N1089" s="1771">
        <v>3</v>
      </c>
      <c r="O1089" s="1772">
        <v>6</v>
      </c>
      <c r="P1089" s="1773">
        <f t="shared" si="33"/>
        <v>30000</v>
      </c>
      <c r="Q1089" s="1774"/>
      <c r="R1089" s="1774"/>
      <c r="S1089" s="1774"/>
      <c r="T1089" s="1774"/>
      <c r="U1089" s="1774"/>
      <c r="V1089" s="1774"/>
      <c r="W1089" s="1774"/>
      <c r="X1089" s="1774"/>
      <c r="Y1089" s="1774"/>
      <c r="Z1089" s="1774"/>
      <c r="AA1089" s="1774"/>
      <c r="AB1089" s="1774"/>
      <c r="AC1089" s="1774"/>
      <c r="AD1089" s="1856"/>
      <c r="AE1089" s="1857"/>
      <c r="AF1089" s="1858"/>
      <c r="AG1089" s="1858"/>
      <c r="AH1089" s="1858"/>
      <c r="AI1089" s="1859"/>
      <c r="AJ1089" s="1859"/>
      <c r="AK1089" s="1859"/>
      <c r="AL1089" s="1859"/>
      <c r="AM1089" s="1858"/>
      <c r="AN1089" s="1858"/>
      <c r="AO1089" s="1858"/>
      <c r="AP1089" s="1858"/>
      <c r="AQ1089" s="1859"/>
      <c r="AR1089" s="1859"/>
      <c r="AS1089" s="1859"/>
      <c r="AT1089" s="1859"/>
    </row>
    <row r="1090" spans="1:46" s="1775" customFormat="1" ht="12" customHeight="1" x14ac:dyDescent="0.2">
      <c r="A1090" s="1770" t="s">
        <v>459</v>
      </c>
      <c r="B1090" s="1770" t="s">
        <v>1708</v>
      </c>
      <c r="C1090" s="541" t="s">
        <v>1709</v>
      </c>
      <c r="D1090" s="1770" t="s">
        <v>4233</v>
      </c>
      <c r="E1090" s="1952">
        <v>4000</v>
      </c>
      <c r="F1090" s="1771" t="s">
        <v>4234</v>
      </c>
      <c r="G1090" s="1770" t="s">
        <v>4235</v>
      </c>
      <c r="H1090" s="1770" t="s">
        <v>2041</v>
      </c>
      <c r="I1090" s="1770" t="s">
        <v>1714</v>
      </c>
      <c r="J1090" s="1771" t="s">
        <v>1715</v>
      </c>
      <c r="K1090" s="1771">
        <v>1</v>
      </c>
      <c r="L1090" s="1772">
        <v>1</v>
      </c>
      <c r="M1090" s="1773">
        <f t="shared" si="32"/>
        <v>4000</v>
      </c>
      <c r="N1090" s="1771">
        <v>4</v>
      </c>
      <c r="O1090" s="1772">
        <v>6</v>
      </c>
      <c r="P1090" s="1773">
        <f t="shared" si="33"/>
        <v>24000</v>
      </c>
      <c r="Q1090" s="1774"/>
      <c r="R1090" s="1774"/>
      <c r="S1090" s="1774"/>
      <c r="T1090" s="1774"/>
      <c r="U1090" s="1774"/>
      <c r="V1090" s="1774"/>
      <c r="W1090" s="1774"/>
      <c r="X1090" s="1774"/>
      <c r="Y1090" s="1774"/>
      <c r="Z1090" s="1774"/>
      <c r="AA1090" s="1774"/>
      <c r="AB1090" s="1774"/>
      <c r="AC1090" s="1774"/>
      <c r="AD1090" s="1856"/>
      <c r="AE1090" s="1857"/>
      <c r="AF1090" s="1858"/>
      <c r="AG1090" s="1858"/>
      <c r="AH1090" s="1858"/>
      <c r="AI1090" s="1859"/>
      <c r="AJ1090" s="1859"/>
      <c r="AK1090" s="1859"/>
      <c r="AL1090" s="1859"/>
      <c r="AM1090" s="1858"/>
      <c r="AN1090" s="1858"/>
      <c r="AO1090" s="1858"/>
      <c r="AP1090" s="1858"/>
      <c r="AQ1090" s="1859"/>
      <c r="AR1090" s="1859"/>
      <c r="AS1090" s="1859"/>
      <c r="AT1090" s="1859"/>
    </row>
    <row r="1091" spans="1:46" s="1775" customFormat="1" ht="12" customHeight="1" x14ac:dyDescent="0.2">
      <c r="A1091" s="1770" t="s">
        <v>459</v>
      </c>
      <c r="B1091" s="1770" t="s">
        <v>1708</v>
      </c>
      <c r="C1091" s="541" t="s">
        <v>1709</v>
      </c>
      <c r="D1091" s="1770" t="s">
        <v>1836</v>
      </c>
      <c r="E1091" s="1952">
        <v>5500</v>
      </c>
      <c r="F1091" s="1771" t="s">
        <v>4236</v>
      </c>
      <c r="G1091" s="1770" t="s">
        <v>4237</v>
      </c>
      <c r="H1091" s="1770" t="s">
        <v>2119</v>
      </c>
      <c r="I1091" s="1770" t="s">
        <v>1714</v>
      </c>
      <c r="J1091" s="1771" t="s">
        <v>1715</v>
      </c>
      <c r="K1091" s="1771">
        <v>5</v>
      </c>
      <c r="L1091" s="1772">
        <v>12</v>
      </c>
      <c r="M1091" s="1773">
        <f t="shared" si="32"/>
        <v>66000</v>
      </c>
      <c r="N1091" s="1771">
        <v>5</v>
      </c>
      <c r="O1091" s="1772">
        <v>6</v>
      </c>
      <c r="P1091" s="1773">
        <f t="shared" si="33"/>
        <v>33000</v>
      </c>
      <c r="Q1091" s="1774"/>
      <c r="R1091" s="1774"/>
      <c r="S1091" s="1774"/>
      <c r="T1091" s="1774"/>
      <c r="U1091" s="1774"/>
      <c r="V1091" s="1774"/>
      <c r="W1091" s="1774"/>
      <c r="X1091" s="1774"/>
      <c r="Y1091" s="1774"/>
      <c r="Z1091" s="1774"/>
      <c r="AA1091" s="1774"/>
      <c r="AB1091" s="1774"/>
      <c r="AC1091" s="1774"/>
      <c r="AD1091" s="1856"/>
      <c r="AE1091" s="1857"/>
      <c r="AF1091" s="1858"/>
      <c r="AG1091" s="1858"/>
      <c r="AH1091" s="1858"/>
      <c r="AI1091" s="1859"/>
      <c r="AJ1091" s="1859"/>
      <c r="AK1091" s="1859"/>
      <c r="AL1091" s="1859"/>
      <c r="AM1091" s="1858"/>
      <c r="AN1091" s="1858"/>
      <c r="AO1091" s="1858"/>
      <c r="AP1091" s="1858"/>
      <c r="AQ1091" s="1859"/>
      <c r="AR1091" s="1859"/>
      <c r="AS1091" s="1859"/>
      <c r="AT1091" s="1859"/>
    </row>
    <row r="1092" spans="1:46" s="1775" customFormat="1" ht="12" customHeight="1" x14ac:dyDescent="0.2">
      <c r="A1092" s="1770" t="s">
        <v>459</v>
      </c>
      <c r="B1092" s="1770" t="s">
        <v>1708</v>
      </c>
      <c r="C1092" s="541" t="s">
        <v>1709</v>
      </c>
      <c r="D1092" s="1770" t="s">
        <v>1934</v>
      </c>
      <c r="E1092" s="1952">
        <v>3500</v>
      </c>
      <c r="F1092" s="1771" t="s">
        <v>4238</v>
      </c>
      <c r="G1092" s="1770" t="s">
        <v>4239</v>
      </c>
      <c r="H1092" s="1770"/>
      <c r="I1092" s="1770"/>
      <c r="J1092" s="1771"/>
      <c r="K1092" s="1771">
        <v>1</v>
      </c>
      <c r="L1092" s="1772">
        <v>1</v>
      </c>
      <c r="M1092" s="1773">
        <f t="shared" si="32"/>
        <v>3500</v>
      </c>
      <c r="N1092" s="1771">
        <v>3</v>
      </c>
      <c r="O1092" s="1772">
        <v>6</v>
      </c>
      <c r="P1092" s="1773">
        <f t="shared" si="33"/>
        <v>21000</v>
      </c>
      <c r="Q1092" s="1774"/>
      <c r="R1092" s="1774"/>
      <c r="S1092" s="1774"/>
      <c r="T1092" s="1774"/>
      <c r="U1092" s="1774"/>
      <c r="V1092" s="1774"/>
      <c r="W1092" s="1774"/>
      <c r="X1092" s="1774"/>
      <c r="Y1092" s="1774"/>
      <c r="Z1092" s="1774"/>
      <c r="AA1092" s="1774"/>
      <c r="AB1092" s="1774"/>
      <c r="AC1092" s="1774"/>
      <c r="AD1092" s="1856"/>
      <c r="AE1092" s="1857"/>
      <c r="AF1092" s="1858"/>
      <c r="AG1092" s="1858"/>
      <c r="AH1092" s="1858"/>
      <c r="AI1092" s="1859"/>
      <c r="AJ1092" s="1859"/>
      <c r="AK1092" s="1859"/>
      <c r="AL1092" s="1859"/>
      <c r="AM1092" s="1858"/>
      <c r="AN1092" s="1858"/>
      <c r="AO1092" s="1858"/>
      <c r="AP1092" s="1858"/>
      <c r="AQ1092" s="1859"/>
      <c r="AR1092" s="1859"/>
      <c r="AS1092" s="1859"/>
      <c r="AT1092" s="1859"/>
    </row>
    <row r="1093" spans="1:46" s="1775" customFormat="1" ht="12" customHeight="1" x14ac:dyDescent="0.2">
      <c r="A1093" s="1770" t="s">
        <v>459</v>
      </c>
      <c r="B1093" s="1770" t="s">
        <v>1708</v>
      </c>
      <c r="C1093" s="541" t="s">
        <v>1709</v>
      </c>
      <c r="D1093" s="1770" t="s">
        <v>1934</v>
      </c>
      <c r="E1093" s="1952">
        <v>3500</v>
      </c>
      <c r="F1093" s="1771" t="s">
        <v>4240</v>
      </c>
      <c r="G1093" s="1770" t="s">
        <v>4241</v>
      </c>
      <c r="H1093" s="1770"/>
      <c r="I1093" s="1770"/>
      <c r="J1093" s="1771"/>
      <c r="K1093" s="1771">
        <v>3</v>
      </c>
      <c r="L1093" s="1772">
        <v>3</v>
      </c>
      <c r="M1093" s="1773">
        <f t="shared" si="32"/>
        <v>10500</v>
      </c>
      <c r="N1093" s="1771">
        <v>0</v>
      </c>
      <c r="O1093" s="1772">
        <v>0</v>
      </c>
      <c r="P1093" s="1773">
        <f t="shared" si="33"/>
        <v>0</v>
      </c>
      <c r="Q1093" s="1774"/>
      <c r="R1093" s="1774"/>
      <c r="S1093" s="1774"/>
      <c r="T1093" s="1774"/>
      <c r="U1093" s="1774"/>
      <c r="V1093" s="1774"/>
      <c r="W1093" s="1774"/>
      <c r="X1093" s="1774"/>
      <c r="Y1093" s="1774"/>
      <c r="Z1093" s="1774"/>
      <c r="AA1093" s="1774"/>
      <c r="AB1093" s="1774"/>
      <c r="AC1093" s="1774"/>
      <c r="AD1093" s="1856"/>
      <c r="AE1093" s="1857"/>
      <c r="AF1093" s="1858"/>
      <c r="AG1093" s="1858"/>
      <c r="AH1093" s="1858"/>
      <c r="AI1093" s="1859"/>
      <c r="AJ1093" s="1859"/>
      <c r="AK1093" s="1859"/>
      <c r="AL1093" s="1859"/>
      <c r="AM1093" s="1858"/>
      <c r="AN1093" s="1858"/>
      <c r="AO1093" s="1858"/>
      <c r="AP1093" s="1858"/>
      <c r="AQ1093" s="1859"/>
      <c r="AR1093" s="1859"/>
      <c r="AS1093" s="1859"/>
      <c r="AT1093" s="1859"/>
    </row>
    <row r="1094" spans="1:46" s="1775" customFormat="1" ht="12" customHeight="1" x14ac:dyDescent="0.2">
      <c r="A1094" s="1770" t="s">
        <v>459</v>
      </c>
      <c r="B1094" s="1770" t="s">
        <v>1708</v>
      </c>
      <c r="C1094" s="541" t="s">
        <v>1709</v>
      </c>
      <c r="D1094" s="1770" t="s">
        <v>1745</v>
      </c>
      <c r="E1094" s="1952">
        <v>5000</v>
      </c>
      <c r="F1094" s="1771" t="s">
        <v>4242</v>
      </c>
      <c r="G1094" s="1770" t="s">
        <v>4243</v>
      </c>
      <c r="H1094" s="1770" t="s">
        <v>1713</v>
      </c>
      <c r="I1094" s="1770" t="s">
        <v>1723</v>
      </c>
      <c r="J1094" s="1771" t="s">
        <v>1715</v>
      </c>
      <c r="K1094" s="1771">
        <v>1</v>
      </c>
      <c r="L1094" s="1772">
        <v>2</v>
      </c>
      <c r="M1094" s="1773">
        <f t="shared" ref="M1094:M1157" si="34">E1094*L1094</f>
        <v>10000</v>
      </c>
      <c r="N1094" s="1771">
        <v>2</v>
      </c>
      <c r="O1094" s="1772">
        <v>6</v>
      </c>
      <c r="P1094" s="1773">
        <f t="shared" ref="P1094:P1157" si="35">E1094*O1094</f>
        <v>30000</v>
      </c>
      <c r="Q1094" s="1774"/>
      <c r="R1094" s="1774"/>
      <c r="S1094" s="1774"/>
      <c r="T1094" s="1774"/>
      <c r="U1094" s="1774"/>
      <c r="V1094" s="1774"/>
      <c r="W1094" s="1774"/>
      <c r="X1094" s="1774"/>
      <c r="Y1094" s="1774"/>
      <c r="Z1094" s="1774"/>
      <c r="AA1094" s="1774"/>
      <c r="AB1094" s="1774"/>
      <c r="AC1094" s="1774"/>
      <c r="AD1094" s="1856"/>
      <c r="AE1094" s="1857"/>
      <c r="AF1094" s="1858"/>
      <c r="AG1094" s="1858"/>
      <c r="AH1094" s="1858"/>
      <c r="AI1094" s="1859"/>
      <c r="AJ1094" s="1859"/>
      <c r="AK1094" s="1859"/>
      <c r="AL1094" s="1859"/>
      <c r="AM1094" s="1858"/>
      <c r="AN1094" s="1858"/>
      <c r="AO1094" s="1858"/>
      <c r="AP1094" s="1858"/>
      <c r="AQ1094" s="1859"/>
      <c r="AR1094" s="1859"/>
      <c r="AS1094" s="1859"/>
      <c r="AT1094" s="1859"/>
    </row>
    <row r="1095" spans="1:46" s="1775" customFormat="1" ht="12" customHeight="1" x14ac:dyDescent="0.2">
      <c r="A1095" s="1770" t="s">
        <v>459</v>
      </c>
      <c r="B1095" s="1770" t="s">
        <v>1708</v>
      </c>
      <c r="C1095" s="541" t="s">
        <v>1709</v>
      </c>
      <c r="D1095" s="1770" t="s">
        <v>1912</v>
      </c>
      <c r="E1095" s="1952">
        <v>2000</v>
      </c>
      <c r="F1095" s="1771" t="s">
        <v>4242</v>
      </c>
      <c r="G1095" s="1770" t="s">
        <v>4243</v>
      </c>
      <c r="H1095" s="1770" t="s">
        <v>1713</v>
      </c>
      <c r="I1095" s="1770" t="s">
        <v>1723</v>
      </c>
      <c r="J1095" s="1771" t="s">
        <v>1715</v>
      </c>
      <c r="K1095" s="1771">
        <v>4</v>
      </c>
      <c r="L1095" s="1772">
        <v>7</v>
      </c>
      <c r="M1095" s="1773">
        <f t="shared" si="34"/>
        <v>14000</v>
      </c>
      <c r="N1095" s="1771">
        <v>0</v>
      </c>
      <c r="O1095" s="1772">
        <v>0</v>
      </c>
      <c r="P1095" s="1773">
        <f t="shared" si="35"/>
        <v>0</v>
      </c>
      <c r="Q1095" s="1774"/>
      <c r="R1095" s="1774"/>
      <c r="S1095" s="1774"/>
      <c r="T1095" s="1774"/>
      <c r="U1095" s="1774"/>
      <c r="V1095" s="1774"/>
      <c r="W1095" s="1774"/>
      <c r="X1095" s="1774"/>
      <c r="Y1095" s="1774"/>
      <c r="Z1095" s="1774"/>
      <c r="AA1095" s="1774"/>
      <c r="AB1095" s="1774"/>
      <c r="AC1095" s="1774"/>
      <c r="AD1095" s="1856"/>
      <c r="AE1095" s="1857"/>
      <c r="AF1095" s="1858"/>
      <c r="AG1095" s="1858"/>
      <c r="AH1095" s="1858"/>
      <c r="AI1095" s="1859"/>
      <c r="AJ1095" s="1859"/>
      <c r="AK1095" s="1859"/>
      <c r="AL1095" s="1859"/>
      <c r="AM1095" s="1858"/>
      <c r="AN1095" s="1858"/>
      <c r="AO1095" s="1858"/>
      <c r="AP1095" s="1858"/>
      <c r="AQ1095" s="1859"/>
      <c r="AR1095" s="1859"/>
      <c r="AS1095" s="1859"/>
      <c r="AT1095" s="1859"/>
    </row>
    <row r="1096" spans="1:46" s="1775" customFormat="1" ht="12" customHeight="1" x14ac:dyDescent="0.2">
      <c r="A1096" s="1770" t="s">
        <v>459</v>
      </c>
      <c r="B1096" s="1770" t="s">
        <v>1708</v>
      </c>
      <c r="C1096" s="541" t="s">
        <v>1709</v>
      </c>
      <c r="D1096" s="1770" t="s">
        <v>2316</v>
      </c>
      <c r="E1096" s="1952">
        <v>3500</v>
      </c>
      <c r="F1096" s="1771" t="s">
        <v>4242</v>
      </c>
      <c r="G1096" s="1770" t="s">
        <v>4243</v>
      </c>
      <c r="H1096" s="1770" t="s">
        <v>1713</v>
      </c>
      <c r="I1096" s="1770" t="s">
        <v>1723</v>
      </c>
      <c r="J1096" s="1771" t="s">
        <v>1715</v>
      </c>
      <c r="K1096" s="1771">
        <v>2</v>
      </c>
      <c r="L1096" s="1772">
        <v>11</v>
      </c>
      <c r="M1096" s="1773">
        <f t="shared" si="34"/>
        <v>38500</v>
      </c>
      <c r="N1096" s="1771">
        <v>0</v>
      </c>
      <c r="O1096" s="1772">
        <v>0</v>
      </c>
      <c r="P1096" s="1773">
        <f t="shared" si="35"/>
        <v>0</v>
      </c>
      <c r="Q1096" s="1774"/>
      <c r="R1096" s="1774"/>
      <c r="S1096" s="1774"/>
      <c r="T1096" s="1774"/>
      <c r="U1096" s="1774"/>
      <c r="V1096" s="1774"/>
      <c r="W1096" s="1774"/>
      <c r="X1096" s="1774"/>
      <c r="Y1096" s="1774"/>
      <c r="Z1096" s="1774"/>
      <c r="AA1096" s="1774"/>
      <c r="AB1096" s="1774"/>
      <c r="AC1096" s="1774"/>
      <c r="AD1096" s="1856"/>
      <c r="AE1096" s="1857"/>
      <c r="AF1096" s="1858"/>
      <c r="AG1096" s="1858"/>
      <c r="AH1096" s="1858"/>
      <c r="AI1096" s="1859"/>
      <c r="AJ1096" s="1859"/>
      <c r="AK1096" s="1859"/>
      <c r="AL1096" s="1859"/>
      <c r="AM1096" s="1858"/>
      <c r="AN1096" s="1858"/>
      <c r="AO1096" s="1858"/>
      <c r="AP1096" s="1858"/>
      <c r="AQ1096" s="1859"/>
      <c r="AR1096" s="1859"/>
      <c r="AS1096" s="1859"/>
      <c r="AT1096" s="1859"/>
    </row>
    <row r="1097" spans="1:46" s="1775" customFormat="1" ht="12" customHeight="1" x14ac:dyDescent="0.2">
      <c r="A1097" s="1770" t="s">
        <v>459</v>
      </c>
      <c r="B1097" s="1770" t="s">
        <v>1708</v>
      </c>
      <c r="C1097" s="541" t="s">
        <v>1709</v>
      </c>
      <c r="D1097" s="1770" t="s">
        <v>2628</v>
      </c>
      <c r="E1097" s="1952">
        <v>8000</v>
      </c>
      <c r="F1097" s="1771" t="s">
        <v>4244</v>
      </c>
      <c r="G1097" s="1770" t="s">
        <v>4245</v>
      </c>
      <c r="H1097" s="1770" t="s">
        <v>1713</v>
      </c>
      <c r="I1097" s="1770" t="s">
        <v>1723</v>
      </c>
      <c r="J1097" s="1771" t="s">
        <v>1715</v>
      </c>
      <c r="K1097" s="1771">
        <v>0</v>
      </c>
      <c r="L1097" s="1772">
        <v>0</v>
      </c>
      <c r="M1097" s="1773">
        <f t="shared" si="34"/>
        <v>0</v>
      </c>
      <c r="N1097" s="1771">
        <v>2</v>
      </c>
      <c r="O1097" s="1772">
        <v>5</v>
      </c>
      <c r="P1097" s="1773">
        <f t="shared" si="35"/>
        <v>40000</v>
      </c>
      <c r="Q1097" s="1774"/>
      <c r="R1097" s="1774"/>
      <c r="S1097" s="1774"/>
      <c r="T1097" s="1774"/>
      <c r="U1097" s="1774"/>
      <c r="V1097" s="1774"/>
      <c r="W1097" s="1774"/>
      <c r="X1097" s="1774"/>
      <c r="Y1097" s="1774"/>
      <c r="Z1097" s="1774"/>
      <c r="AA1097" s="1774"/>
      <c r="AB1097" s="1774"/>
      <c r="AC1097" s="1774"/>
      <c r="AD1097" s="1856"/>
      <c r="AE1097" s="1857"/>
      <c r="AF1097" s="1858"/>
      <c r="AG1097" s="1858"/>
      <c r="AH1097" s="1858"/>
      <c r="AI1097" s="1859"/>
      <c r="AJ1097" s="1859"/>
      <c r="AK1097" s="1859"/>
      <c r="AL1097" s="1859"/>
      <c r="AM1097" s="1858"/>
      <c r="AN1097" s="1858"/>
      <c r="AO1097" s="1858"/>
      <c r="AP1097" s="1858"/>
      <c r="AQ1097" s="1859"/>
      <c r="AR1097" s="1859"/>
      <c r="AS1097" s="1859"/>
      <c r="AT1097" s="1859"/>
    </row>
    <row r="1098" spans="1:46" s="1775" customFormat="1" ht="12" customHeight="1" x14ac:dyDescent="0.2">
      <c r="A1098" s="1770" t="s">
        <v>459</v>
      </c>
      <c r="B1098" s="1770" t="s">
        <v>1708</v>
      </c>
      <c r="C1098" s="541" t="s">
        <v>1709</v>
      </c>
      <c r="D1098" s="1770" t="s">
        <v>2579</v>
      </c>
      <c r="E1098" s="1952">
        <v>6000</v>
      </c>
      <c r="F1098" s="1771" t="s">
        <v>4246</v>
      </c>
      <c r="G1098" s="1770" t="s">
        <v>4247</v>
      </c>
      <c r="H1098" s="1770" t="s">
        <v>1773</v>
      </c>
      <c r="I1098" s="1770" t="s">
        <v>1714</v>
      </c>
      <c r="J1098" s="1771" t="s">
        <v>1715</v>
      </c>
      <c r="K1098" s="1771">
        <v>3</v>
      </c>
      <c r="L1098" s="1772">
        <v>8</v>
      </c>
      <c r="M1098" s="1773">
        <f t="shared" si="34"/>
        <v>48000</v>
      </c>
      <c r="N1098" s="1771">
        <v>3</v>
      </c>
      <c r="O1098" s="1772">
        <v>6</v>
      </c>
      <c r="P1098" s="1773">
        <f t="shared" si="35"/>
        <v>36000</v>
      </c>
      <c r="Q1098" s="1774"/>
      <c r="R1098" s="1774"/>
      <c r="S1098" s="1774"/>
      <c r="T1098" s="1774"/>
      <c r="U1098" s="1774"/>
      <c r="V1098" s="1774"/>
      <c r="W1098" s="1774"/>
      <c r="X1098" s="1774"/>
      <c r="Y1098" s="1774"/>
      <c r="Z1098" s="1774"/>
      <c r="AA1098" s="1774"/>
      <c r="AB1098" s="1774"/>
      <c r="AC1098" s="1774"/>
      <c r="AD1098" s="1856"/>
      <c r="AE1098" s="1857"/>
      <c r="AF1098" s="1858"/>
      <c r="AG1098" s="1858"/>
      <c r="AH1098" s="1858"/>
      <c r="AI1098" s="1859"/>
      <c r="AJ1098" s="1859"/>
      <c r="AK1098" s="1859"/>
      <c r="AL1098" s="1859"/>
      <c r="AM1098" s="1858"/>
      <c r="AN1098" s="1858"/>
      <c r="AO1098" s="1858"/>
      <c r="AP1098" s="1858"/>
      <c r="AQ1098" s="1859"/>
      <c r="AR1098" s="1859"/>
      <c r="AS1098" s="1859"/>
      <c r="AT1098" s="1859"/>
    </row>
    <row r="1099" spans="1:46" s="1775" customFormat="1" ht="12" customHeight="1" x14ac:dyDescent="0.2">
      <c r="A1099" s="1770" t="s">
        <v>459</v>
      </c>
      <c r="B1099" s="1770" t="s">
        <v>1708</v>
      </c>
      <c r="C1099" s="541" t="s">
        <v>1709</v>
      </c>
      <c r="D1099" s="1770" t="s">
        <v>4248</v>
      </c>
      <c r="E1099" s="1952">
        <v>7000</v>
      </c>
      <c r="F1099" s="1771" t="s">
        <v>4249</v>
      </c>
      <c r="G1099" s="1770" t="s">
        <v>4250</v>
      </c>
      <c r="H1099" s="1770"/>
      <c r="I1099" s="1770"/>
      <c r="J1099" s="1771"/>
      <c r="K1099" s="1771">
        <v>1</v>
      </c>
      <c r="L1099" s="1772">
        <v>3</v>
      </c>
      <c r="M1099" s="1773">
        <f t="shared" si="34"/>
        <v>21000</v>
      </c>
      <c r="N1099" s="1771">
        <v>3</v>
      </c>
      <c r="O1099" s="1772">
        <v>6</v>
      </c>
      <c r="P1099" s="1773">
        <f t="shared" si="35"/>
        <v>42000</v>
      </c>
      <c r="Q1099" s="1774"/>
      <c r="R1099" s="1774"/>
      <c r="S1099" s="1774"/>
      <c r="T1099" s="1774"/>
      <c r="U1099" s="1774"/>
      <c r="V1099" s="1774"/>
      <c r="W1099" s="1774"/>
      <c r="X1099" s="1774"/>
      <c r="Y1099" s="1774"/>
      <c r="Z1099" s="1774"/>
      <c r="AA1099" s="1774"/>
      <c r="AB1099" s="1774"/>
      <c r="AC1099" s="1774"/>
      <c r="AD1099" s="1856"/>
      <c r="AE1099" s="1857"/>
      <c r="AF1099" s="1858"/>
      <c r="AG1099" s="1858"/>
      <c r="AH1099" s="1858"/>
      <c r="AI1099" s="1859"/>
      <c r="AJ1099" s="1859"/>
      <c r="AK1099" s="1859"/>
      <c r="AL1099" s="1859"/>
      <c r="AM1099" s="1858"/>
      <c r="AN1099" s="1858"/>
      <c r="AO1099" s="1858"/>
      <c r="AP1099" s="1858"/>
      <c r="AQ1099" s="1859"/>
      <c r="AR1099" s="1859"/>
      <c r="AS1099" s="1859"/>
      <c r="AT1099" s="1859"/>
    </row>
    <row r="1100" spans="1:46" s="1775" customFormat="1" ht="12" customHeight="1" x14ac:dyDescent="0.2">
      <c r="A1100" s="1770" t="s">
        <v>459</v>
      </c>
      <c r="B1100" s="1770" t="s">
        <v>1708</v>
      </c>
      <c r="C1100" s="541" t="s">
        <v>1709</v>
      </c>
      <c r="D1100" s="1770" t="s">
        <v>1768</v>
      </c>
      <c r="E1100" s="1952">
        <v>8000</v>
      </c>
      <c r="F1100" s="1771" t="s">
        <v>4251</v>
      </c>
      <c r="G1100" s="1770" t="s">
        <v>4252</v>
      </c>
      <c r="H1100" s="1770" t="s">
        <v>1713</v>
      </c>
      <c r="I1100" s="1770" t="s">
        <v>1723</v>
      </c>
      <c r="J1100" s="1771" t="s">
        <v>1715</v>
      </c>
      <c r="K1100" s="1771">
        <v>2</v>
      </c>
      <c r="L1100" s="1772">
        <v>6</v>
      </c>
      <c r="M1100" s="1773">
        <f t="shared" si="34"/>
        <v>48000</v>
      </c>
      <c r="N1100" s="1771">
        <v>5</v>
      </c>
      <c r="O1100" s="1772">
        <v>6</v>
      </c>
      <c r="P1100" s="1773">
        <f t="shared" si="35"/>
        <v>48000</v>
      </c>
      <c r="Q1100" s="1774"/>
      <c r="R1100" s="1774"/>
      <c r="S1100" s="1774"/>
      <c r="T1100" s="1774"/>
      <c r="U1100" s="1774"/>
      <c r="V1100" s="1774"/>
      <c r="W1100" s="1774"/>
      <c r="X1100" s="1774"/>
      <c r="Y1100" s="1774"/>
      <c r="Z1100" s="1774"/>
      <c r="AA1100" s="1774"/>
      <c r="AB1100" s="1774"/>
      <c r="AC1100" s="1774"/>
      <c r="AD1100" s="1856"/>
      <c r="AE1100" s="1857"/>
      <c r="AF1100" s="1858"/>
      <c r="AG1100" s="1858"/>
      <c r="AH1100" s="1858"/>
      <c r="AI1100" s="1859"/>
      <c r="AJ1100" s="1859"/>
      <c r="AK1100" s="1859"/>
      <c r="AL1100" s="1859"/>
      <c r="AM1100" s="1858"/>
      <c r="AN1100" s="1858"/>
      <c r="AO1100" s="1858"/>
      <c r="AP1100" s="1858"/>
      <c r="AQ1100" s="1859"/>
      <c r="AR1100" s="1859"/>
      <c r="AS1100" s="1859"/>
      <c r="AT1100" s="1859"/>
    </row>
    <row r="1101" spans="1:46" s="1775" customFormat="1" ht="12" customHeight="1" x14ac:dyDescent="0.2">
      <c r="A1101" s="1770" t="s">
        <v>459</v>
      </c>
      <c r="B1101" s="1770" t="s">
        <v>1708</v>
      </c>
      <c r="C1101" s="541" t="s">
        <v>1709</v>
      </c>
      <c r="D1101" s="1770" t="s">
        <v>1733</v>
      </c>
      <c r="E1101" s="1952">
        <v>3500</v>
      </c>
      <c r="F1101" s="1771" t="s">
        <v>4251</v>
      </c>
      <c r="G1101" s="1770" t="s">
        <v>4252</v>
      </c>
      <c r="H1101" s="1770" t="s">
        <v>1713</v>
      </c>
      <c r="I1101" s="1770" t="s">
        <v>1723</v>
      </c>
      <c r="J1101" s="1771" t="s">
        <v>1715</v>
      </c>
      <c r="K1101" s="1771">
        <v>5</v>
      </c>
      <c r="L1101" s="1772">
        <v>6</v>
      </c>
      <c r="M1101" s="1773">
        <f t="shared" si="34"/>
        <v>21000</v>
      </c>
      <c r="N1101" s="1771">
        <v>0</v>
      </c>
      <c r="O1101" s="1772">
        <v>0</v>
      </c>
      <c r="P1101" s="1773">
        <f t="shared" si="35"/>
        <v>0</v>
      </c>
      <c r="Q1101" s="1774"/>
      <c r="R1101" s="1774"/>
      <c r="S1101" s="1774"/>
      <c r="T1101" s="1774"/>
      <c r="U1101" s="1774"/>
      <c r="V1101" s="1774"/>
      <c r="W1101" s="1774"/>
      <c r="X1101" s="1774"/>
      <c r="Y1101" s="1774"/>
      <c r="Z1101" s="1774"/>
      <c r="AA1101" s="1774"/>
      <c r="AB1101" s="1774"/>
      <c r="AC1101" s="1774"/>
      <c r="AD1101" s="1856"/>
      <c r="AE1101" s="1857"/>
      <c r="AF1101" s="1858"/>
      <c r="AG1101" s="1858"/>
      <c r="AH1101" s="1858"/>
      <c r="AI1101" s="1859"/>
      <c r="AJ1101" s="1859"/>
      <c r="AK1101" s="1859"/>
      <c r="AL1101" s="1859"/>
      <c r="AM1101" s="1858"/>
      <c r="AN1101" s="1858"/>
      <c r="AO1101" s="1858"/>
      <c r="AP1101" s="1858"/>
      <c r="AQ1101" s="1859"/>
      <c r="AR1101" s="1859"/>
      <c r="AS1101" s="1859"/>
      <c r="AT1101" s="1859"/>
    </row>
    <row r="1102" spans="1:46" s="1775" customFormat="1" ht="12" customHeight="1" x14ac:dyDescent="0.2">
      <c r="A1102" s="1770" t="s">
        <v>459</v>
      </c>
      <c r="B1102" s="1770" t="s">
        <v>1708</v>
      </c>
      <c r="C1102" s="541" t="s">
        <v>1709</v>
      </c>
      <c r="D1102" s="1770" t="s">
        <v>1931</v>
      </c>
      <c r="E1102" s="1952">
        <v>8000</v>
      </c>
      <c r="F1102" s="1771" t="s">
        <v>4253</v>
      </c>
      <c r="G1102" s="1770" t="s">
        <v>4254</v>
      </c>
      <c r="H1102" s="1770" t="s">
        <v>1756</v>
      </c>
      <c r="I1102" s="1770" t="s">
        <v>1744</v>
      </c>
      <c r="J1102" s="1771" t="s">
        <v>1715</v>
      </c>
      <c r="K1102" s="1771">
        <v>1</v>
      </c>
      <c r="L1102" s="1772">
        <v>1</v>
      </c>
      <c r="M1102" s="1773">
        <f t="shared" si="34"/>
        <v>8000</v>
      </c>
      <c r="N1102" s="1771">
        <v>2</v>
      </c>
      <c r="O1102" s="1772">
        <v>6</v>
      </c>
      <c r="P1102" s="1773">
        <f t="shared" si="35"/>
        <v>48000</v>
      </c>
      <c r="Q1102" s="1774"/>
      <c r="R1102" s="1774"/>
      <c r="S1102" s="1774"/>
      <c r="T1102" s="1774"/>
      <c r="U1102" s="1774"/>
      <c r="V1102" s="1774"/>
      <c r="W1102" s="1774"/>
      <c r="X1102" s="1774"/>
      <c r="Y1102" s="1774"/>
      <c r="Z1102" s="1774"/>
      <c r="AA1102" s="1774"/>
      <c r="AB1102" s="1774"/>
      <c r="AC1102" s="1774"/>
      <c r="AD1102" s="1856"/>
      <c r="AE1102" s="1857"/>
      <c r="AF1102" s="1858"/>
      <c r="AG1102" s="1858"/>
      <c r="AH1102" s="1858"/>
      <c r="AI1102" s="1859"/>
      <c r="AJ1102" s="1859"/>
      <c r="AK1102" s="1859"/>
      <c r="AL1102" s="1859"/>
      <c r="AM1102" s="1858"/>
      <c r="AN1102" s="1858"/>
      <c r="AO1102" s="1858"/>
      <c r="AP1102" s="1858"/>
      <c r="AQ1102" s="1859"/>
      <c r="AR1102" s="1859"/>
      <c r="AS1102" s="1859"/>
      <c r="AT1102" s="1859"/>
    </row>
    <row r="1103" spans="1:46" s="1775" customFormat="1" ht="12" customHeight="1" x14ac:dyDescent="0.2">
      <c r="A1103" s="1770" t="s">
        <v>459</v>
      </c>
      <c r="B1103" s="1770" t="s">
        <v>1708</v>
      </c>
      <c r="C1103" s="541" t="s">
        <v>1709</v>
      </c>
      <c r="D1103" s="1770" t="s">
        <v>1852</v>
      </c>
      <c r="E1103" s="1952">
        <v>7000</v>
      </c>
      <c r="F1103" s="1771" t="s">
        <v>4253</v>
      </c>
      <c r="G1103" s="1770" t="s">
        <v>4254</v>
      </c>
      <c r="H1103" s="1770" t="s">
        <v>1756</v>
      </c>
      <c r="I1103" s="1770" t="s">
        <v>1744</v>
      </c>
      <c r="J1103" s="1771" t="s">
        <v>1715</v>
      </c>
      <c r="K1103" s="1771">
        <v>4</v>
      </c>
      <c r="L1103" s="1772">
        <v>12</v>
      </c>
      <c r="M1103" s="1773">
        <f t="shared" si="34"/>
        <v>84000</v>
      </c>
      <c r="N1103" s="1771">
        <v>1</v>
      </c>
      <c r="O1103" s="1772">
        <v>0</v>
      </c>
      <c r="P1103" s="1773">
        <f t="shared" si="35"/>
        <v>0</v>
      </c>
      <c r="Q1103" s="1774"/>
      <c r="R1103" s="1774"/>
      <c r="S1103" s="1774"/>
      <c r="T1103" s="1774"/>
      <c r="U1103" s="1774"/>
      <c r="V1103" s="1774"/>
      <c r="W1103" s="1774"/>
      <c r="X1103" s="1774"/>
      <c r="Y1103" s="1774"/>
      <c r="Z1103" s="1774"/>
      <c r="AA1103" s="1774"/>
      <c r="AB1103" s="1774"/>
      <c r="AC1103" s="1774"/>
      <c r="AD1103" s="1856"/>
      <c r="AE1103" s="1857"/>
      <c r="AF1103" s="1858"/>
      <c r="AG1103" s="1858"/>
      <c r="AH1103" s="1858"/>
      <c r="AI1103" s="1859"/>
      <c r="AJ1103" s="1859"/>
      <c r="AK1103" s="1859"/>
      <c r="AL1103" s="1859"/>
      <c r="AM1103" s="1858"/>
      <c r="AN1103" s="1858"/>
      <c r="AO1103" s="1858"/>
      <c r="AP1103" s="1858"/>
      <c r="AQ1103" s="1859"/>
      <c r="AR1103" s="1859"/>
      <c r="AS1103" s="1859"/>
      <c r="AT1103" s="1859"/>
    </row>
    <row r="1104" spans="1:46" s="1775" customFormat="1" ht="12" customHeight="1" x14ac:dyDescent="0.2">
      <c r="A1104" s="1770" t="s">
        <v>459</v>
      </c>
      <c r="B1104" s="1770" t="s">
        <v>1708</v>
      </c>
      <c r="C1104" s="541" t="s">
        <v>1709</v>
      </c>
      <c r="D1104" s="1770" t="s">
        <v>1757</v>
      </c>
      <c r="E1104" s="1952">
        <v>10000</v>
      </c>
      <c r="F1104" s="1771" t="s">
        <v>4255</v>
      </c>
      <c r="G1104" s="1770" t="s">
        <v>4256</v>
      </c>
      <c r="H1104" s="1770"/>
      <c r="I1104" s="1770"/>
      <c r="J1104" s="1771"/>
      <c r="K1104" s="1771">
        <v>1</v>
      </c>
      <c r="L1104" s="1772">
        <v>1</v>
      </c>
      <c r="M1104" s="1773">
        <f t="shared" si="34"/>
        <v>10000</v>
      </c>
      <c r="N1104" s="1771">
        <v>2</v>
      </c>
      <c r="O1104" s="1772">
        <v>6</v>
      </c>
      <c r="P1104" s="1773">
        <f t="shared" si="35"/>
        <v>60000</v>
      </c>
      <c r="Q1104" s="1774"/>
      <c r="R1104" s="1774"/>
      <c r="S1104" s="1774"/>
      <c r="T1104" s="1774"/>
      <c r="U1104" s="1774"/>
      <c r="V1104" s="1774"/>
      <c r="W1104" s="1774"/>
      <c r="X1104" s="1774"/>
      <c r="Y1104" s="1774"/>
      <c r="Z1104" s="1774"/>
      <c r="AA1104" s="1774"/>
      <c r="AB1104" s="1774"/>
      <c r="AC1104" s="1774"/>
      <c r="AD1104" s="1856"/>
      <c r="AE1104" s="1857"/>
      <c r="AF1104" s="1858"/>
      <c r="AG1104" s="1858"/>
      <c r="AH1104" s="1858"/>
      <c r="AI1104" s="1859"/>
      <c r="AJ1104" s="1859"/>
      <c r="AK1104" s="1859"/>
      <c r="AL1104" s="1859"/>
      <c r="AM1104" s="1858"/>
      <c r="AN1104" s="1858"/>
      <c r="AO1104" s="1858"/>
      <c r="AP1104" s="1858"/>
      <c r="AQ1104" s="1859"/>
      <c r="AR1104" s="1859"/>
      <c r="AS1104" s="1859"/>
      <c r="AT1104" s="1859"/>
    </row>
    <row r="1105" spans="1:46" s="1775" customFormat="1" ht="12" customHeight="1" x14ac:dyDescent="0.2">
      <c r="A1105" s="1770" t="s">
        <v>459</v>
      </c>
      <c r="B1105" s="1770" t="s">
        <v>1708</v>
      </c>
      <c r="C1105" s="541" t="s">
        <v>1709</v>
      </c>
      <c r="D1105" s="1770" t="s">
        <v>1753</v>
      </c>
      <c r="E1105" s="1952">
        <v>8000</v>
      </c>
      <c r="F1105" s="1771" t="s">
        <v>4257</v>
      </c>
      <c r="G1105" s="1770" t="s">
        <v>4258</v>
      </c>
      <c r="H1105" s="1770" t="s">
        <v>1713</v>
      </c>
      <c r="I1105" s="1770" t="s">
        <v>4259</v>
      </c>
      <c r="J1105" s="1771" t="s">
        <v>3343</v>
      </c>
      <c r="K1105" s="1771">
        <v>7</v>
      </c>
      <c r="L1105" s="1772">
        <v>12</v>
      </c>
      <c r="M1105" s="1773">
        <f t="shared" si="34"/>
        <v>96000</v>
      </c>
      <c r="N1105" s="1771">
        <v>5</v>
      </c>
      <c r="O1105" s="1772">
        <v>6</v>
      </c>
      <c r="P1105" s="1773">
        <f t="shared" si="35"/>
        <v>48000</v>
      </c>
      <c r="Q1105" s="1774"/>
      <c r="R1105" s="1774"/>
      <c r="S1105" s="1774"/>
      <c r="T1105" s="1774"/>
      <c r="U1105" s="1774"/>
      <c r="V1105" s="1774"/>
      <c r="W1105" s="1774"/>
      <c r="X1105" s="1774"/>
      <c r="Y1105" s="1774"/>
      <c r="Z1105" s="1774"/>
      <c r="AA1105" s="1774"/>
      <c r="AB1105" s="1774"/>
      <c r="AC1105" s="1774"/>
      <c r="AD1105" s="1856"/>
      <c r="AE1105" s="1857"/>
      <c r="AF1105" s="1858"/>
      <c r="AG1105" s="1858"/>
      <c r="AH1105" s="1858"/>
      <c r="AI1105" s="1859"/>
      <c r="AJ1105" s="1859"/>
      <c r="AK1105" s="1859"/>
      <c r="AL1105" s="1859"/>
      <c r="AM1105" s="1858"/>
      <c r="AN1105" s="1858"/>
      <c r="AO1105" s="1858"/>
      <c r="AP1105" s="1858"/>
      <c r="AQ1105" s="1859"/>
      <c r="AR1105" s="1859"/>
      <c r="AS1105" s="1859"/>
      <c r="AT1105" s="1859"/>
    </row>
    <row r="1106" spans="1:46" s="1775" customFormat="1" ht="12" customHeight="1" x14ac:dyDescent="0.2">
      <c r="A1106" s="1770" t="s">
        <v>459</v>
      </c>
      <c r="B1106" s="1770" t="s">
        <v>1708</v>
      </c>
      <c r="C1106" s="541" t="s">
        <v>1709</v>
      </c>
      <c r="D1106" s="1770" t="s">
        <v>1855</v>
      </c>
      <c r="E1106" s="1952">
        <v>15600</v>
      </c>
      <c r="F1106" s="1771" t="s">
        <v>4260</v>
      </c>
      <c r="G1106" s="1770" t="s">
        <v>4261</v>
      </c>
      <c r="H1106" s="1770" t="s">
        <v>1713</v>
      </c>
      <c r="I1106" s="1770" t="s">
        <v>1723</v>
      </c>
      <c r="J1106" s="1771" t="s">
        <v>1715</v>
      </c>
      <c r="K1106" s="1771">
        <v>0</v>
      </c>
      <c r="L1106" s="1772">
        <v>12</v>
      </c>
      <c r="M1106" s="1773">
        <f t="shared" si="34"/>
        <v>187200</v>
      </c>
      <c r="N1106" s="1771">
        <v>0</v>
      </c>
      <c r="O1106" s="1772">
        <v>6</v>
      </c>
      <c r="P1106" s="1773">
        <f t="shared" si="35"/>
        <v>93600</v>
      </c>
      <c r="Q1106" s="1774"/>
      <c r="R1106" s="1774"/>
      <c r="S1106" s="1774"/>
      <c r="T1106" s="1774"/>
      <c r="U1106" s="1774"/>
      <c r="V1106" s="1774"/>
      <c r="W1106" s="1774"/>
      <c r="X1106" s="1774"/>
      <c r="Y1106" s="1774"/>
      <c r="Z1106" s="1774"/>
      <c r="AA1106" s="1774"/>
      <c r="AB1106" s="1774"/>
      <c r="AC1106" s="1774"/>
      <c r="AD1106" s="1856"/>
      <c r="AE1106" s="1857"/>
      <c r="AF1106" s="1858"/>
      <c r="AG1106" s="1858"/>
      <c r="AH1106" s="1858"/>
      <c r="AI1106" s="1859"/>
      <c r="AJ1106" s="1859"/>
      <c r="AK1106" s="1859"/>
      <c r="AL1106" s="1859"/>
      <c r="AM1106" s="1858"/>
      <c r="AN1106" s="1858"/>
      <c r="AO1106" s="1858"/>
      <c r="AP1106" s="1858"/>
      <c r="AQ1106" s="1859"/>
      <c r="AR1106" s="1859"/>
      <c r="AS1106" s="1859"/>
      <c r="AT1106" s="1859"/>
    </row>
    <row r="1107" spans="1:46" s="1775" customFormat="1" ht="12" customHeight="1" x14ac:dyDescent="0.2">
      <c r="A1107" s="1770" t="s">
        <v>459</v>
      </c>
      <c r="B1107" s="1770" t="s">
        <v>1708</v>
      </c>
      <c r="C1107" s="541" t="s">
        <v>1709</v>
      </c>
      <c r="D1107" s="1770" t="s">
        <v>2069</v>
      </c>
      <c r="E1107" s="1952">
        <v>10000</v>
      </c>
      <c r="F1107" s="1771" t="s">
        <v>4262</v>
      </c>
      <c r="G1107" s="1770" t="s">
        <v>4263</v>
      </c>
      <c r="H1107" s="1770"/>
      <c r="I1107" s="1770"/>
      <c r="J1107" s="1771"/>
      <c r="K1107" s="1771">
        <v>1</v>
      </c>
      <c r="L1107" s="1772">
        <v>9</v>
      </c>
      <c r="M1107" s="1773">
        <f t="shared" si="34"/>
        <v>90000</v>
      </c>
      <c r="N1107" s="1771">
        <v>0</v>
      </c>
      <c r="O1107" s="1772">
        <v>0</v>
      </c>
      <c r="P1107" s="1773">
        <f t="shared" si="35"/>
        <v>0</v>
      </c>
      <c r="Q1107" s="1774"/>
      <c r="R1107" s="1774"/>
      <c r="S1107" s="1774"/>
      <c r="T1107" s="1774"/>
      <c r="U1107" s="1774"/>
      <c r="V1107" s="1774"/>
      <c r="W1107" s="1774"/>
      <c r="X1107" s="1774"/>
      <c r="Y1107" s="1774"/>
      <c r="Z1107" s="1774"/>
      <c r="AA1107" s="1774"/>
      <c r="AB1107" s="1774"/>
      <c r="AC1107" s="1774"/>
      <c r="AD1107" s="1856"/>
      <c r="AE1107" s="1857"/>
      <c r="AF1107" s="1858"/>
      <c r="AG1107" s="1858"/>
      <c r="AH1107" s="1858"/>
      <c r="AI1107" s="1859"/>
      <c r="AJ1107" s="1859"/>
      <c r="AK1107" s="1859"/>
      <c r="AL1107" s="1859"/>
      <c r="AM1107" s="1858"/>
      <c r="AN1107" s="1858"/>
      <c r="AO1107" s="1858"/>
      <c r="AP1107" s="1858"/>
      <c r="AQ1107" s="1859"/>
      <c r="AR1107" s="1859"/>
      <c r="AS1107" s="1859"/>
      <c r="AT1107" s="1859"/>
    </row>
    <row r="1108" spans="1:46" s="1775" customFormat="1" ht="12" customHeight="1" x14ac:dyDescent="0.2">
      <c r="A1108" s="1770" t="s">
        <v>459</v>
      </c>
      <c r="B1108" s="1770" t="s">
        <v>1708</v>
      </c>
      <c r="C1108" s="541" t="s">
        <v>1709</v>
      </c>
      <c r="D1108" s="1770" t="s">
        <v>4264</v>
      </c>
      <c r="E1108" s="1952">
        <v>3500</v>
      </c>
      <c r="F1108" s="1771" t="s">
        <v>4265</v>
      </c>
      <c r="G1108" s="1770" t="s">
        <v>4266</v>
      </c>
      <c r="H1108" s="1770"/>
      <c r="I1108" s="1770"/>
      <c r="J1108" s="1771"/>
      <c r="K1108" s="1771">
        <v>2</v>
      </c>
      <c r="L1108" s="1772">
        <v>7</v>
      </c>
      <c r="M1108" s="1773">
        <f t="shared" si="34"/>
        <v>24500</v>
      </c>
      <c r="N1108" s="1771">
        <v>3</v>
      </c>
      <c r="O1108" s="1772">
        <v>6</v>
      </c>
      <c r="P1108" s="1773">
        <f t="shared" si="35"/>
        <v>21000</v>
      </c>
      <c r="Q1108" s="1774"/>
      <c r="R1108" s="1774"/>
      <c r="S1108" s="1774"/>
      <c r="T1108" s="1774"/>
      <c r="U1108" s="1774"/>
      <c r="V1108" s="1774"/>
      <c r="W1108" s="1774"/>
      <c r="X1108" s="1774"/>
      <c r="Y1108" s="1774"/>
      <c r="Z1108" s="1774"/>
      <c r="AA1108" s="1774"/>
      <c r="AB1108" s="1774"/>
      <c r="AC1108" s="1774"/>
      <c r="AD1108" s="1856"/>
      <c r="AE1108" s="1857"/>
      <c r="AF1108" s="1858"/>
      <c r="AG1108" s="1858"/>
      <c r="AH1108" s="1858"/>
      <c r="AI1108" s="1859"/>
      <c r="AJ1108" s="1859"/>
      <c r="AK1108" s="1859"/>
      <c r="AL1108" s="1859"/>
      <c r="AM1108" s="1858"/>
      <c r="AN1108" s="1858"/>
      <c r="AO1108" s="1858"/>
      <c r="AP1108" s="1858"/>
      <c r="AQ1108" s="1859"/>
      <c r="AR1108" s="1859"/>
      <c r="AS1108" s="1859"/>
      <c r="AT1108" s="1859"/>
    </row>
    <row r="1109" spans="1:46" s="1775" customFormat="1" ht="12" customHeight="1" x14ac:dyDescent="0.2">
      <c r="A1109" s="1770" t="s">
        <v>459</v>
      </c>
      <c r="B1109" s="1770" t="s">
        <v>1708</v>
      </c>
      <c r="C1109" s="541" t="s">
        <v>1709</v>
      </c>
      <c r="D1109" s="1770" t="s">
        <v>4267</v>
      </c>
      <c r="E1109" s="1952">
        <v>7000</v>
      </c>
      <c r="F1109" s="1771" t="s">
        <v>4268</v>
      </c>
      <c r="G1109" s="1770" t="s">
        <v>4269</v>
      </c>
      <c r="H1109" s="1770"/>
      <c r="I1109" s="1770"/>
      <c r="J1109" s="1771"/>
      <c r="K1109" s="1771">
        <v>0</v>
      </c>
      <c r="L1109" s="1772">
        <v>0</v>
      </c>
      <c r="M1109" s="1773">
        <f t="shared" si="34"/>
        <v>0</v>
      </c>
      <c r="N1109" s="1771">
        <v>2</v>
      </c>
      <c r="O1109" s="1772">
        <v>5</v>
      </c>
      <c r="P1109" s="1773">
        <f t="shared" si="35"/>
        <v>35000</v>
      </c>
      <c r="Q1109" s="1774"/>
      <c r="R1109" s="1774"/>
      <c r="S1109" s="1774"/>
      <c r="T1109" s="1774"/>
      <c r="U1109" s="1774"/>
      <c r="V1109" s="1774"/>
      <c r="W1109" s="1774"/>
      <c r="X1109" s="1774"/>
      <c r="Y1109" s="1774"/>
      <c r="Z1109" s="1774"/>
      <c r="AA1109" s="1774"/>
      <c r="AB1109" s="1774"/>
      <c r="AC1109" s="1774"/>
      <c r="AD1109" s="1856"/>
      <c r="AE1109" s="1857"/>
      <c r="AF1109" s="1858"/>
      <c r="AG1109" s="1858"/>
      <c r="AH1109" s="1858"/>
      <c r="AI1109" s="1859"/>
      <c r="AJ1109" s="1859"/>
      <c r="AK1109" s="1859"/>
      <c r="AL1109" s="1859"/>
      <c r="AM1109" s="1858"/>
      <c r="AN1109" s="1858"/>
      <c r="AO1109" s="1858"/>
      <c r="AP1109" s="1858"/>
      <c r="AQ1109" s="1859"/>
      <c r="AR1109" s="1859"/>
      <c r="AS1109" s="1859"/>
      <c r="AT1109" s="1859"/>
    </row>
    <row r="1110" spans="1:46" s="1775" customFormat="1" ht="12" customHeight="1" x14ac:dyDescent="0.2">
      <c r="A1110" s="1770" t="s">
        <v>459</v>
      </c>
      <c r="B1110" s="1770" t="s">
        <v>1708</v>
      </c>
      <c r="C1110" s="541" t="s">
        <v>1709</v>
      </c>
      <c r="D1110" s="1770" t="s">
        <v>2072</v>
      </c>
      <c r="E1110" s="1952">
        <v>15600</v>
      </c>
      <c r="F1110" s="1771" t="s">
        <v>4270</v>
      </c>
      <c r="G1110" s="1770" t="s">
        <v>4271</v>
      </c>
      <c r="H1110" s="1770"/>
      <c r="I1110" s="1770"/>
      <c r="J1110" s="1771"/>
      <c r="K1110" s="1771">
        <v>0</v>
      </c>
      <c r="L1110" s="1772">
        <v>0</v>
      </c>
      <c r="M1110" s="1773">
        <f t="shared" si="34"/>
        <v>0</v>
      </c>
      <c r="N1110" s="1771">
        <v>0</v>
      </c>
      <c r="O1110" s="1772">
        <v>0</v>
      </c>
      <c r="P1110" s="1773">
        <f t="shared" si="35"/>
        <v>0</v>
      </c>
      <c r="Q1110" s="1774"/>
      <c r="R1110" s="1774"/>
      <c r="S1110" s="1774"/>
      <c r="T1110" s="1774"/>
      <c r="U1110" s="1774"/>
      <c r="V1110" s="1774"/>
      <c r="W1110" s="1774"/>
      <c r="X1110" s="1774"/>
      <c r="Y1110" s="1774"/>
      <c r="Z1110" s="1774"/>
      <c r="AA1110" s="1774"/>
      <c r="AB1110" s="1774"/>
      <c r="AC1110" s="1774"/>
      <c r="AD1110" s="1856"/>
      <c r="AE1110" s="1857"/>
      <c r="AF1110" s="1858"/>
      <c r="AG1110" s="1858"/>
      <c r="AH1110" s="1858"/>
      <c r="AI1110" s="1859"/>
      <c r="AJ1110" s="1859"/>
      <c r="AK1110" s="1859"/>
      <c r="AL1110" s="1859"/>
      <c r="AM1110" s="1858"/>
      <c r="AN1110" s="1858"/>
      <c r="AO1110" s="1858"/>
      <c r="AP1110" s="1858"/>
      <c r="AQ1110" s="1859"/>
      <c r="AR1110" s="1859"/>
      <c r="AS1110" s="1859"/>
      <c r="AT1110" s="1859"/>
    </row>
    <row r="1111" spans="1:46" s="1775" customFormat="1" ht="12" customHeight="1" x14ac:dyDescent="0.2">
      <c r="A1111" s="1770" t="s">
        <v>459</v>
      </c>
      <c r="B1111" s="1770" t="s">
        <v>1708</v>
      </c>
      <c r="C1111" s="541" t="s">
        <v>1709</v>
      </c>
      <c r="D1111" s="1770" t="s">
        <v>2174</v>
      </c>
      <c r="E1111" s="1952">
        <v>12000</v>
      </c>
      <c r="F1111" s="1771" t="s">
        <v>4272</v>
      </c>
      <c r="G1111" s="1770" t="s">
        <v>4273</v>
      </c>
      <c r="H1111" s="1770" t="s">
        <v>1713</v>
      </c>
      <c r="I1111" s="1770" t="s">
        <v>1714</v>
      </c>
      <c r="J1111" s="1771" t="s">
        <v>1715</v>
      </c>
      <c r="K1111" s="1771">
        <v>0</v>
      </c>
      <c r="L1111" s="1772">
        <v>6</v>
      </c>
      <c r="M1111" s="1773">
        <f t="shared" si="34"/>
        <v>72000</v>
      </c>
      <c r="N1111" s="1771">
        <v>0</v>
      </c>
      <c r="O1111" s="1772">
        <v>6</v>
      </c>
      <c r="P1111" s="1773">
        <f t="shared" si="35"/>
        <v>72000</v>
      </c>
      <c r="Q1111" s="1774"/>
      <c r="R1111" s="1774"/>
      <c r="S1111" s="1774"/>
      <c r="T1111" s="1774"/>
      <c r="U1111" s="1774"/>
      <c r="V1111" s="1774"/>
      <c r="W1111" s="1774"/>
      <c r="X1111" s="1774"/>
      <c r="Y1111" s="1774"/>
      <c r="Z1111" s="1774"/>
      <c r="AA1111" s="1774"/>
      <c r="AB1111" s="1774"/>
      <c r="AC1111" s="1774"/>
      <c r="AD1111" s="1856"/>
      <c r="AE1111" s="1857"/>
      <c r="AF1111" s="1858"/>
      <c r="AG1111" s="1858"/>
      <c r="AH1111" s="1858"/>
      <c r="AI1111" s="1859"/>
      <c r="AJ1111" s="1859"/>
      <c r="AK1111" s="1859"/>
      <c r="AL1111" s="1859"/>
      <c r="AM1111" s="1858"/>
      <c r="AN1111" s="1858"/>
      <c r="AO1111" s="1858"/>
      <c r="AP1111" s="1858"/>
      <c r="AQ1111" s="1859"/>
      <c r="AR1111" s="1859"/>
      <c r="AS1111" s="1859"/>
      <c r="AT1111" s="1859"/>
    </row>
    <row r="1112" spans="1:46" s="1775" customFormat="1" ht="12" customHeight="1" x14ac:dyDescent="0.2">
      <c r="A1112" s="1770" t="s">
        <v>459</v>
      </c>
      <c r="B1112" s="1770" t="s">
        <v>1708</v>
      </c>
      <c r="C1112" s="541" t="s">
        <v>1709</v>
      </c>
      <c r="D1112" s="1770" t="s">
        <v>1760</v>
      </c>
      <c r="E1112" s="1952">
        <v>8000</v>
      </c>
      <c r="F1112" s="1771" t="s">
        <v>4272</v>
      </c>
      <c r="G1112" s="1770" t="s">
        <v>4273</v>
      </c>
      <c r="H1112" s="1770" t="s">
        <v>1713</v>
      </c>
      <c r="I1112" s="1770" t="s">
        <v>1714</v>
      </c>
      <c r="J1112" s="1771" t="s">
        <v>1715</v>
      </c>
      <c r="K1112" s="1771">
        <v>4</v>
      </c>
      <c r="L1112" s="1772">
        <v>7</v>
      </c>
      <c r="M1112" s="1773">
        <f t="shared" si="34"/>
        <v>56000</v>
      </c>
      <c r="N1112" s="1771">
        <v>0</v>
      </c>
      <c r="O1112" s="1772">
        <v>0</v>
      </c>
      <c r="P1112" s="1773">
        <f t="shared" si="35"/>
        <v>0</v>
      </c>
      <c r="Q1112" s="1774"/>
      <c r="R1112" s="1774"/>
      <c r="S1112" s="1774"/>
      <c r="T1112" s="1774"/>
      <c r="U1112" s="1774"/>
      <c r="V1112" s="1774"/>
      <c r="W1112" s="1774"/>
      <c r="X1112" s="1774"/>
      <c r="Y1112" s="1774"/>
      <c r="Z1112" s="1774"/>
      <c r="AA1112" s="1774"/>
      <c r="AB1112" s="1774"/>
      <c r="AC1112" s="1774"/>
      <c r="AD1112" s="1856"/>
      <c r="AE1112" s="1857"/>
      <c r="AF1112" s="1858"/>
      <c r="AG1112" s="1858"/>
      <c r="AH1112" s="1858"/>
      <c r="AI1112" s="1859"/>
      <c r="AJ1112" s="1859"/>
      <c r="AK1112" s="1859"/>
      <c r="AL1112" s="1859"/>
      <c r="AM1112" s="1858"/>
      <c r="AN1112" s="1858"/>
      <c r="AO1112" s="1858"/>
      <c r="AP1112" s="1858"/>
      <c r="AQ1112" s="1859"/>
      <c r="AR1112" s="1859"/>
      <c r="AS1112" s="1859"/>
      <c r="AT1112" s="1859"/>
    </row>
    <row r="1113" spans="1:46" s="1775" customFormat="1" ht="12" customHeight="1" x14ac:dyDescent="0.2">
      <c r="A1113" s="1770" t="s">
        <v>459</v>
      </c>
      <c r="B1113" s="1770" t="s">
        <v>1708</v>
      </c>
      <c r="C1113" s="541" t="s">
        <v>1709</v>
      </c>
      <c r="D1113" s="1770" t="s">
        <v>4274</v>
      </c>
      <c r="E1113" s="1952">
        <v>10000</v>
      </c>
      <c r="F1113" s="1771" t="s">
        <v>4275</v>
      </c>
      <c r="G1113" s="1770" t="s">
        <v>4276</v>
      </c>
      <c r="H1113" s="1770" t="s">
        <v>1800</v>
      </c>
      <c r="I1113" s="1770" t="s">
        <v>1714</v>
      </c>
      <c r="J1113" s="1771" t="s">
        <v>1715</v>
      </c>
      <c r="K1113" s="1771">
        <v>1</v>
      </c>
      <c r="L1113" s="1772">
        <v>3</v>
      </c>
      <c r="M1113" s="1773">
        <f t="shared" si="34"/>
        <v>30000</v>
      </c>
      <c r="N1113" s="1771">
        <v>3</v>
      </c>
      <c r="O1113" s="1772">
        <v>6</v>
      </c>
      <c r="P1113" s="1773">
        <f t="shared" si="35"/>
        <v>60000</v>
      </c>
      <c r="Q1113" s="1774"/>
      <c r="R1113" s="1774"/>
      <c r="S1113" s="1774"/>
      <c r="T1113" s="1774"/>
      <c r="U1113" s="1774"/>
      <c r="V1113" s="1774"/>
      <c r="W1113" s="1774"/>
      <c r="X1113" s="1774"/>
      <c r="Y1113" s="1774"/>
      <c r="Z1113" s="1774"/>
      <c r="AA1113" s="1774"/>
      <c r="AB1113" s="1774"/>
      <c r="AC1113" s="1774"/>
      <c r="AD1113" s="1856"/>
      <c r="AE1113" s="1857"/>
      <c r="AF1113" s="1858"/>
      <c r="AG1113" s="1858"/>
      <c r="AH1113" s="1858"/>
      <c r="AI1113" s="1859"/>
      <c r="AJ1113" s="1859"/>
      <c r="AK1113" s="1859"/>
      <c r="AL1113" s="1859"/>
      <c r="AM1113" s="1858"/>
      <c r="AN1113" s="1858"/>
      <c r="AO1113" s="1858"/>
      <c r="AP1113" s="1858"/>
      <c r="AQ1113" s="1859"/>
      <c r="AR1113" s="1859"/>
      <c r="AS1113" s="1859"/>
      <c r="AT1113" s="1859"/>
    </row>
    <row r="1114" spans="1:46" s="1775" customFormat="1" ht="12" customHeight="1" x14ac:dyDescent="0.2">
      <c r="A1114" s="1770" t="s">
        <v>459</v>
      </c>
      <c r="B1114" s="1770" t="s">
        <v>1708</v>
      </c>
      <c r="C1114" s="541" t="s">
        <v>1709</v>
      </c>
      <c r="D1114" s="1770" t="s">
        <v>1753</v>
      </c>
      <c r="E1114" s="1952">
        <v>6000</v>
      </c>
      <c r="F1114" s="1771" t="s">
        <v>4277</v>
      </c>
      <c r="G1114" s="1770" t="s">
        <v>4278</v>
      </c>
      <c r="H1114" s="1770" t="s">
        <v>1713</v>
      </c>
      <c r="I1114" s="1770" t="s">
        <v>1714</v>
      </c>
      <c r="J1114" s="1771" t="s">
        <v>1715</v>
      </c>
      <c r="K1114" s="1771">
        <v>4</v>
      </c>
      <c r="L1114" s="1772">
        <v>12</v>
      </c>
      <c r="M1114" s="1773">
        <f t="shared" si="34"/>
        <v>72000</v>
      </c>
      <c r="N1114" s="1771">
        <v>2</v>
      </c>
      <c r="O1114" s="1772">
        <v>6</v>
      </c>
      <c r="P1114" s="1773">
        <f t="shared" si="35"/>
        <v>36000</v>
      </c>
      <c r="Q1114" s="1774"/>
      <c r="R1114" s="1774"/>
      <c r="S1114" s="1774"/>
      <c r="T1114" s="1774"/>
      <c r="U1114" s="1774"/>
      <c r="V1114" s="1774"/>
      <c r="W1114" s="1774"/>
      <c r="X1114" s="1774"/>
      <c r="Y1114" s="1774"/>
      <c r="Z1114" s="1774"/>
      <c r="AA1114" s="1774"/>
      <c r="AB1114" s="1774"/>
      <c r="AC1114" s="1774"/>
      <c r="AD1114" s="1856"/>
      <c r="AE1114" s="1857"/>
      <c r="AF1114" s="1858"/>
      <c r="AG1114" s="1858"/>
      <c r="AH1114" s="1858"/>
      <c r="AI1114" s="1859"/>
      <c r="AJ1114" s="1859"/>
      <c r="AK1114" s="1859"/>
      <c r="AL1114" s="1859"/>
      <c r="AM1114" s="1858"/>
      <c r="AN1114" s="1858"/>
      <c r="AO1114" s="1858"/>
      <c r="AP1114" s="1858"/>
      <c r="AQ1114" s="1859"/>
      <c r="AR1114" s="1859"/>
      <c r="AS1114" s="1859"/>
      <c r="AT1114" s="1859"/>
    </row>
    <row r="1115" spans="1:46" s="1775" customFormat="1" ht="12" customHeight="1" x14ac:dyDescent="0.2">
      <c r="A1115" s="1770" t="s">
        <v>459</v>
      </c>
      <c r="B1115" s="1770" t="s">
        <v>1708</v>
      </c>
      <c r="C1115" s="541" t="s">
        <v>1709</v>
      </c>
      <c r="D1115" s="1770" t="s">
        <v>1736</v>
      </c>
      <c r="E1115" s="1952">
        <v>2800</v>
      </c>
      <c r="F1115" s="1771" t="s">
        <v>4279</v>
      </c>
      <c r="G1115" s="1770" t="s">
        <v>4280</v>
      </c>
      <c r="H1115" s="1770"/>
      <c r="I1115" s="1770"/>
      <c r="J1115" s="1771"/>
      <c r="K1115" s="1771">
        <v>1</v>
      </c>
      <c r="L1115" s="1772">
        <v>1</v>
      </c>
      <c r="M1115" s="1773">
        <f t="shared" si="34"/>
        <v>2800</v>
      </c>
      <c r="N1115" s="1771">
        <v>0</v>
      </c>
      <c r="O1115" s="1772">
        <v>0</v>
      </c>
      <c r="P1115" s="1773">
        <f t="shared" si="35"/>
        <v>0</v>
      </c>
      <c r="Q1115" s="1774"/>
      <c r="R1115" s="1774"/>
      <c r="S1115" s="1774"/>
      <c r="T1115" s="1774"/>
      <c r="U1115" s="1774"/>
      <c r="V1115" s="1774"/>
      <c r="W1115" s="1774"/>
      <c r="X1115" s="1774"/>
      <c r="Y1115" s="1774"/>
      <c r="Z1115" s="1774"/>
      <c r="AA1115" s="1774"/>
      <c r="AB1115" s="1774"/>
      <c r="AC1115" s="1774"/>
      <c r="AD1115" s="1856"/>
      <c r="AE1115" s="1857"/>
      <c r="AF1115" s="1858"/>
      <c r="AG1115" s="1858"/>
      <c r="AH1115" s="1858"/>
      <c r="AI1115" s="1859"/>
      <c r="AJ1115" s="1859"/>
      <c r="AK1115" s="1859"/>
      <c r="AL1115" s="1859"/>
      <c r="AM1115" s="1858"/>
      <c r="AN1115" s="1858"/>
      <c r="AO1115" s="1858"/>
      <c r="AP1115" s="1858"/>
      <c r="AQ1115" s="1859"/>
      <c r="AR1115" s="1859"/>
      <c r="AS1115" s="1859"/>
      <c r="AT1115" s="1859"/>
    </row>
    <row r="1116" spans="1:46" s="1775" customFormat="1" ht="12" customHeight="1" x14ac:dyDescent="0.2">
      <c r="A1116" s="1770" t="s">
        <v>459</v>
      </c>
      <c r="B1116" s="1770" t="s">
        <v>1708</v>
      </c>
      <c r="C1116" s="541" t="s">
        <v>1709</v>
      </c>
      <c r="D1116" s="1770" t="s">
        <v>4281</v>
      </c>
      <c r="E1116" s="1952">
        <v>3500</v>
      </c>
      <c r="F1116" s="1771" t="s">
        <v>4282</v>
      </c>
      <c r="G1116" s="1770" t="s">
        <v>4283</v>
      </c>
      <c r="H1116" s="1770"/>
      <c r="I1116" s="1770"/>
      <c r="J1116" s="1771"/>
      <c r="K1116" s="1771">
        <v>5</v>
      </c>
      <c r="L1116" s="1772">
        <v>6</v>
      </c>
      <c r="M1116" s="1773">
        <f t="shared" si="34"/>
        <v>21000</v>
      </c>
      <c r="N1116" s="1771">
        <v>0</v>
      </c>
      <c r="O1116" s="1772">
        <v>0</v>
      </c>
      <c r="P1116" s="1773">
        <f t="shared" si="35"/>
        <v>0</v>
      </c>
      <c r="Q1116" s="1774"/>
      <c r="R1116" s="1774"/>
      <c r="S1116" s="1774"/>
      <c r="T1116" s="1774"/>
      <c r="U1116" s="1774"/>
      <c r="V1116" s="1774"/>
      <c r="W1116" s="1774"/>
      <c r="X1116" s="1774"/>
      <c r="Y1116" s="1774"/>
      <c r="Z1116" s="1774"/>
      <c r="AA1116" s="1774"/>
      <c r="AB1116" s="1774"/>
      <c r="AC1116" s="1774"/>
      <c r="AD1116" s="1856"/>
      <c r="AE1116" s="1857"/>
      <c r="AF1116" s="1858"/>
      <c r="AG1116" s="1858"/>
      <c r="AH1116" s="1858"/>
      <c r="AI1116" s="1859"/>
      <c r="AJ1116" s="1859"/>
      <c r="AK1116" s="1859"/>
      <c r="AL1116" s="1859"/>
      <c r="AM1116" s="1858"/>
      <c r="AN1116" s="1858"/>
      <c r="AO1116" s="1858"/>
      <c r="AP1116" s="1858"/>
      <c r="AQ1116" s="1859"/>
      <c r="AR1116" s="1859"/>
      <c r="AS1116" s="1859"/>
      <c r="AT1116" s="1859"/>
    </row>
    <row r="1117" spans="1:46" s="1775" customFormat="1" ht="12" customHeight="1" x14ac:dyDescent="0.2">
      <c r="A1117" s="1770" t="s">
        <v>459</v>
      </c>
      <c r="B1117" s="1770" t="s">
        <v>1708</v>
      </c>
      <c r="C1117" s="541" t="s">
        <v>1709</v>
      </c>
      <c r="D1117" s="1770" t="s">
        <v>4284</v>
      </c>
      <c r="E1117" s="1952">
        <v>4000</v>
      </c>
      <c r="F1117" s="1771" t="s">
        <v>4282</v>
      </c>
      <c r="G1117" s="1770" t="s">
        <v>4283</v>
      </c>
      <c r="H1117" s="1770"/>
      <c r="I1117" s="1770"/>
      <c r="J1117" s="1771"/>
      <c r="K1117" s="1771">
        <v>2</v>
      </c>
      <c r="L1117" s="1772">
        <v>7</v>
      </c>
      <c r="M1117" s="1773">
        <f t="shared" si="34"/>
        <v>28000</v>
      </c>
      <c r="N1117" s="1771">
        <v>3</v>
      </c>
      <c r="O1117" s="1772">
        <v>6</v>
      </c>
      <c r="P1117" s="1773">
        <f t="shared" si="35"/>
        <v>24000</v>
      </c>
      <c r="Q1117" s="1774"/>
      <c r="R1117" s="1774"/>
      <c r="S1117" s="1774"/>
      <c r="T1117" s="1774"/>
      <c r="U1117" s="1774"/>
      <c r="V1117" s="1774"/>
      <c r="W1117" s="1774"/>
      <c r="X1117" s="1774"/>
      <c r="Y1117" s="1774"/>
      <c r="Z1117" s="1774"/>
      <c r="AA1117" s="1774"/>
      <c r="AB1117" s="1774"/>
      <c r="AC1117" s="1774"/>
      <c r="AD1117" s="1856"/>
      <c r="AE1117" s="1857"/>
      <c r="AF1117" s="1858"/>
      <c r="AG1117" s="1858"/>
      <c r="AH1117" s="1858"/>
      <c r="AI1117" s="1859"/>
      <c r="AJ1117" s="1859"/>
      <c r="AK1117" s="1859"/>
      <c r="AL1117" s="1859"/>
      <c r="AM1117" s="1858"/>
      <c r="AN1117" s="1858"/>
      <c r="AO1117" s="1858"/>
      <c r="AP1117" s="1858"/>
      <c r="AQ1117" s="1859"/>
      <c r="AR1117" s="1859"/>
      <c r="AS1117" s="1859"/>
      <c r="AT1117" s="1859"/>
    </row>
    <row r="1118" spans="1:46" s="1775" customFormat="1" ht="12" customHeight="1" x14ac:dyDescent="0.2">
      <c r="A1118" s="1770" t="s">
        <v>459</v>
      </c>
      <c r="B1118" s="1770" t="s">
        <v>1708</v>
      </c>
      <c r="C1118" s="541" t="s">
        <v>1709</v>
      </c>
      <c r="D1118" s="1770" t="s">
        <v>1860</v>
      </c>
      <c r="E1118" s="1952">
        <v>6000</v>
      </c>
      <c r="F1118" s="1771" t="s">
        <v>4285</v>
      </c>
      <c r="G1118" s="1770" t="s">
        <v>4286</v>
      </c>
      <c r="H1118" s="1770" t="s">
        <v>1817</v>
      </c>
      <c r="I1118" s="1770" t="s">
        <v>1723</v>
      </c>
      <c r="J1118" s="1771" t="s">
        <v>1829</v>
      </c>
      <c r="K1118" s="1771">
        <v>0</v>
      </c>
      <c r="L1118" s="1772">
        <v>0</v>
      </c>
      <c r="M1118" s="1773">
        <f t="shared" si="34"/>
        <v>0</v>
      </c>
      <c r="N1118" s="1771">
        <v>2</v>
      </c>
      <c r="O1118" s="1772">
        <v>5</v>
      </c>
      <c r="P1118" s="1773">
        <f t="shared" si="35"/>
        <v>30000</v>
      </c>
      <c r="Q1118" s="1774"/>
      <c r="R1118" s="1774"/>
      <c r="S1118" s="1774"/>
      <c r="T1118" s="1774"/>
      <c r="U1118" s="1774"/>
      <c r="V1118" s="1774"/>
      <c r="W1118" s="1774"/>
      <c r="X1118" s="1774"/>
      <c r="Y1118" s="1774"/>
      <c r="Z1118" s="1774"/>
      <c r="AA1118" s="1774"/>
      <c r="AB1118" s="1774"/>
      <c r="AC1118" s="1774"/>
      <c r="AD1118" s="1856"/>
      <c r="AE1118" s="1857"/>
      <c r="AF1118" s="1858"/>
      <c r="AG1118" s="1858"/>
      <c r="AH1118" s="1858"/>
      <c r="AI1118" s="1859"/>
      <c r="AJ1118" s="1859"/>
      <c r="AK1118" s="1859"/>
      <c r="AL1118" s="1859"/>
      <c r="AM1118" s="1858"/>
      <c r="AN1118" s="1858"/>
      <c r="AO1118" s="1858"/>
      <c r="AP1118" s="1858"/>
      <c r="AQ1118" s="1859"/>
      <c r="AR1118" s="1859"/>
      <c r="AS1118" s="1859"/>
      <c r="AT1118" s="1859"/>
    </row>
    <row r="1119" spans="1:46" s="1775" customFormat="1" ht="12" customHeight="1" x14ac:dyDescent="0.2">
      <c r="A1119" s="1770" t="s">
        <v>459</v>
      </c>
      <c r="B1119" s="1770" t="s">
        <v>1708</v>
      </c>
      <c r="C1119" s="541" t="s">
        <v>1709</v>
      </c>
      <c r="D1119" s="1770" t="s">
        <v>4287</v>
      </c>
      <c r="E1119" s="1952">
        <v>4000</v>
      </c>
      <c r="F1119" s="1771" t="s">
        <v>4285</v>
      </c>
      <c r="G1119" s="1770" t="s">
        <v>4286</v>
      </c>
      <c r="H1119" s="1770" t="s">
        <v>1817</v>
      </c>
      <c r="I1119" s="1770" t="s">
        <v>1723</v>
      </c>
      <c r="J1119" s="1771" t="s">
        <v>1829</v>
      </c>
      <c r="K1119" s="1771">
        <v>5</v>
      </c>
      <c r="L1119" s="1772">
        <v>12</v>
      </c>
      <c r="M1119" s="1773">
        <f t="shared" si="34"/>
        <v>48000</v>
      </c>
      <c r="N1119" s="1771">
        <v>1</v>
      </c>
      <c r="O1119" s="1772">
        <v>6</v>
      </c>
      <c r="P1119" s="1773">
        <f t="shared" si="35"/>
        <v>24000</v>
      </c>
      <c r="Q1119" s="1774"/>
      <c r="R1119" s="1774"/>
      <c r="S1119" s="1774"/>
      <c r="T1119" s="1774"/>
      <c r="U1119" s="1774"/>
      <c r="V1119" s="1774"/>
      <c r="W1119" s="1774"/>
      <c r="X1119" s="1774"/>
      <c r="Y1119" s="1774"/>
      <c r="Z1119" s="1774"/>
      <c r="AA1119" s="1774"/>
      <c r="AB1119" s="1774"/>
      <c r="AC1119" s="1774"/>
      <c r="AD1119" s="1856"/>
      <c r="AE1119" s="1857"/>
      <c r="AF1119" s="1858"/>
      <c r="AG1119" s="1858"/>
      <c r="AH1119" s="1858"/>
      <c r="AI1119" s="1859"/>
      <c r="AJ1119" s="1859"/>
      <c r="AK1119" s="1859"/>
      <c r="AL1119" s="1859"/>
      <c r="AM1119" s="1858"/>
      <c r="AN1119" s="1858"/>
      <c r="AO1119" s="1858"/>
      <c r="AP1119" s="1858"/>
      <c r="AQ1119" s="1859"/>
      <c r="AR1119" s="1859"/>
      <c r="AS1119" s="1859"/>
      <c r="AT1119" s="1859"/>
    </row>
    <row r="1120" spans="1:46" s="1775" customFormat="1" ht="12" customHeight="1" x14ac:dyDescent="0.2">
      <c r="A1120" s="1770" t="s">
        <v>459</v>
      </c>
      <c r="B1120" s="1770" t="s">
        <v>1708</v>
      </c>
      <c r="C1120" s="541" t="s">
        <v>1709</v>
      </c>
      <c r="D1120" s="1770" t="s">
        <v>1736</v>
      </c>
      <c r="E1120" s="1952">
        <v>2500</v>
      </c>
      <c r="F1120" s="1771" t="s">
        <v>4288</v>
      </c>
      <c r="G1120" s="1770" t="s">
        <v>4289</v>
      </c>
      <c r="H1120" s="1770"/>
      <c r="I1120" s="1770"/>
      <c r="J1120" s="1771"/>
      <c r="K1120" s="1771">
        <v>5</v>
      </c>
      <c r="L1120" s="1772">
        <v>12</v>
      </c>
      <c r="M1120" s="1773">
        <f t="shared" si="34"/>
        <v>30000</v>
      </c>
      <c r="N1120" s="1771">
        <v>3</v>
      </c>
      <c r="O1120" s="1772">
        <v>6</v>
      </c>
      <c r="P1120" s="1773">
        <f t="shared" si="35"/>
        <v>15000</v>
      </c>
      <c r="Q1120" s="1774"/>
      <c r="R1120" s="1774"/>
      <c r="S1120" s="1774"/>
      <c r="T1120" s="1774"/>
      <c r="U1120" s="1774"/>
      <c r="V1120" s="1774"/>
      <c r="W1120" s="1774"/>
      <c r="X1120" s="1774"/>
      <c r="Y1120" s="1774"/>
      <c r="Z1120" s="1774"/>
      <c r="AA1120" s="1774"/>
      <c r="AB1120" s="1774"/>
      <c r="AC1120" s="1774"/>
      <c r="AD1120" s="1856"/>
      <c r="AE1120" s="1857"/>
      <c r="AF1120" s="1858"/>
      <c r="AG1120" s="1858"/>
      <c r="AH1120" s="1858"/>
      <c r="AI1120" s="1859"/>
      <c r="AJ1120" s="1859"/>
      <c r="AK1120" s="1859"/>
      <c r="AL1120" s="1859"/>
      <c r="AM1120" s="1858"/>
      <c r="AN1120" s="1858"/>
      <c r="AO1120" s="1858"/>
      <c r="AP1120" s="1858"/>
      <c r="AQ1120" s="1859"/>
      <c r="AR1120" s="1859"/>
      <c r="AS1120" s="1859"/>
      <c r="AT1120" s="1859"/>
    </row>
    <row r="1121" spans="1:46" s="1775" customFormat="1" ht="12" customHeight="1" x14ac:dyDescent="0.2">
      <c r="A1121" s="1770" t="s">
        <v>459</v>
      </c>
      <c r="B1121" s="1770" t="s">
        <v>1708</v>
      </c>
      <c r="C1121" s="541" t="s">
        <v>1709</v>
      </c>
      <c r="D1121" s="1770" t="s">
        <v>1753</v>
      </c>
      <c r="E1121" s="1952">
        <v>5500</v>
      </c>
      <c r="F1121" s="1771" t="s">
        <v>4290</v>
      </c>
      <c r="G1121" s="1770" t="s">
        <v>4291</v>
      </c>
      <c r="H1121" s="1770" t="s">
        <v>1713</v>
      </c>
      <c r="I1121" s="1770" t="s">
        <v>1714</v>
      </c>
      <c r="J1121" s="1771" t="s">
        <v>1715</v>
      </c>
      <c r="K1121" s="1771">
        <v>4</v>
      </c>
      <c r="L1121" s="1772">
        <v>12</v>
      </c>
      <c r="M1121" s="1773">
        <f t="shared" si="34"/>
        <v>66000</v>
      </c>
      <c r="N1121" s="1771">
        <v>2</v>
      </c>
      <c r="O1121" s="1772">
        <v>6</v>
      </c>
      <c r="P1121" s="1773">
        <f t="shared" si="35"/>
        <v>33000</v>
      </c>
      <c r="Q1121" s="1774"/>
      <c r="R1121" s="1774"/>
      <c r="S1121" s="1774"/>
      <c r="T1121" s="1774"/>
      <c r="U1121" s="1774"/>
      <c r="V1121" s="1774"/>
      <c r="W1121" s="1774"/>
      <c r="X1121" s="1774"/>
      <c r="Y1121" s="1774"/>
      <c r="Z1121" s="1774"/>
      <c r="AA1121" s="1774"/>
      <c r="AB1121" s="1774"/>
      <c r="AC1121" s="1774"/>
      <c r="AD1121" s="1856"/>
      <c r="AE1121" s="1857"/>
      <c r="AF1121" s="1858"/>
      <c r="AG1121" s="1858"/>
      <c r="AH1121" s="1858"/>
      <c r="AI1121" s="1859"/>
      <c r="AJ1121" s="1859"/>
      <c r="AK1121" s="1859"/>
      <c r="AL1121" s="1859"/>
      <c r="AM1121" s="1858"/>
      <c r="AN1121" s="1858"/>
      <c r="AO1121" s="1858"/>
      <c r="AP1121" s="1858"/>
      <c r="AQ1121" s="1859"/>
      <c r="AR1121" s="1859"/>
      <c r="AS1121" s="1859"/>
      <c r="AT1121" s="1859"/>
    </row>
    <row r="1122" spans="1:46" s="1775" customFormat="1" ht="12" customHeight="1" x14ac:dyDescent="0.2">
      <c r="A1122" s="1770" t="s">
        <v>459</v>
      </c>
      <c r="B1122" s="1770" t="s">
        <v>1708</v>
      </c>
      <c r="C1122" s="541" t="s">
        <v>1709</v>
      </c>
      <c r="D1122" s="1770" t="s">
        <v>3053</v>
      </c>
      <c r="E1122" s="1952">
        <v>15600</v>
      </c>
      <c r="F1122" s="1771" t="s">
        <v>4292</v>
      </c>
      <c r="G1122" s="1770" t="s">
        <v>4293</v>
      </c>
      <c r="H1122" s="1770"/>
      <c r="I1122" s="1770"/>
      <c r="J1122" s="1771"/>
      <c r="K1122" s="1771">
        <v>0</v>
      </c>
      <c r="L1122" s="1772">
        <v>1</v>
      </c>
      <c r="M1122" s="1773">
        <f t="shared" si="34"/>
        <v>15600</v>
      </c>
      <c r="N1122" s="1771">
        <v>0</v>
      </c>
      <c r="O1122" s="1772">
        <v>0</v>
      </c>
      <c r="P1122" s="1773">
        <f t="shared" si="35"/>
        <v>0</v>
      </c>
      <c r="Q1122" s="1774"/>
      <c r="R1122" s="1774"/>
      <c r="S1122" s="1774"/>
      <c r="T1122" s="1774"/>
      <c r="U1122" s="1774"/>
      <c r="V1122" s="1774"/>
      <c r="W1122" s="1774"/>
      <c r="X1122" s="1774"/>
      <c r="Y1122" s="1774"/>
      <c r="Z1122" s="1774"/>
      <c r="AA1122" s="1774"/>
      <c r="AB1122" s="1774"/>
      <c r="AC1122" s="1774"/>
      <c r="AD1122" s="1856"/>
      <c r="AE1122" s="1857"/>
      <c r="AF1122" s="1858"/>
      <c r="AG1122" s="1858"/>
      <c r="AH1122" s="1858"/>
      <c r="AI1122" s="1859"/>
      <c r="AJ1122" s="1859"/>
      <c r="AK1122" s="1859"/>
      <c r="AL1122" s="1859"/>
      <c r="AM1122" s="1858"/>
      <c r="AN1122" s="1858"/>
      <c r="AO1122" s="1858"/>
      <c r="AP1122" s="1858"/>
      <c r="AQ1122" s="1859"/>
      <c r="AR1122" s="1859"/>
      <c r="AS1122" s="1859"/>
      <c r="AT1122" s="1859"/>
    </row>
    <row r="1123" spans="1:46" s="1775" customFormat="1" ht="12" customHeight="1" x14ac:dyDescent="0.2">
      <c r="A1123" s="1770" t="s">
        <v>459</v>
      </c>
      <c r="B1123" s="1770" t="s">
        <v>1708</v>
      </c>
      <c r="C1123" s="541" t="s">
        <v>1709</v>
      </c>
      <c r="D1123" s="1770" t="s">
        <v>1736</v>
      </c>
      <c r="E1123" s="1952">
        <v>2500</v>
      </c>
      <c r="F1123" s="1771" t="s">
        <v>4294</v>
      </c>
      <c r="G1123" s="1770" t="s">
        <v>4295</v>
      </c>
      <c r="H1123" s="1770"/>
      <c r="I1123" s="1770"/>
      <c r="J1123" s="1771"/>
      <c r="K1123" s="1771">
        <v>3</v>
      </c>
      <c r="L1123" s="1772">
        <v>10</v>
      </c>
      <c r="M1123" s="1773">
        <f t="shared" si="34"/>
        <v>25000</v>
      </c>
      <c r="N1123" s="1771">
        <v>0</v>
      </c>
      <c r="O1123" s="1772">
        <v>0</v>
      </c>
      <c r="P1123" s="1773">
        <f t="shared" si="35"/>
        <v>0</v>
      </c>
      <c r="Q1123" s="1774"/>
      <c r="R1123" s="1774"/>
      <c r="S1123" s="1774"/>
      <c r="T1123" s="1774"/>
      <c r="U1123" s="1774"/>
      <c r="V1123" s="1774"/>
      <c r="W1123" s="1774"/>
      <c r="X1123" s="1774"/>
      <c r="Y1123" s="1774"/>
      <c r="Z1123" s="1774"/>
      <c r="AA1123" s="1774"/>
      <c r="AB1123" s="1774"/>
      <c r="AC1123" s="1774"/>
      <c r="AD1123" s="1856"/>
      <c r="AE1123" s="1857"/>
      <c r="AF1123" s="1858"/>
      <c r="AG1123" s="1858"/>
      <c r="AH1123" s="1858"/>
      <c r="AI1123" s="1859"/>
      <c r="AJ1123" s="1859"/>
      <c r="AK1123" s="1859"/>
      <c r="AL1123" s="1859"/>
      <c r="AM1123" s="1858"/>
      <c r="AN1123" s="1858"/>
      <c r="AO1123" s="1858"/>
      <c r="AP1123" s="1858"/>
      <c r="AQ1123" s="1859"/>
      <c r="AR1123" s="1859"/>
      <c r="AS1123" s="1859"/>
      <c r="AT1123" s="1859"/>
    </row>
    <row r="1124" spans="1:46" s="1775" customFormat="1" ht="12" customHeight="1" x14ac:dyDescent="0.2">
      <c r="A1124" s="1770" t="s">
        <v>459</v>
      </c>
      <c r="B1124" s="1770" t="s">
        <v>1708</v>
      </c>
      <c r="C1124" s="541" t="s">
        <v>1709</v>
      </c>
      <c r="D1124" s="1770" t="s">
        <v>2335</v>
      </c>
      <c r="E1124" s="1952">
        <v>8000</v>
      </c>
      <c r="F1124" s="1771" t="s">
        <v>4296</v>
      </c>
      <c r="G1124" s="1770" t="s">
        <v>4297</v>
      </c>
      <c r="H1124" s="1770"/>
      <c r="I1124" s="1770"/>
      <c r="J1124" s="1771"/>
      <c r="K1124" s="1771">
        <v>1</v>
      </c>
      <c r="L1124" s="1772">
        <v>1</v>
      </c>
      <c r="M1124" s="1773">
        <f t="shared" si="34"/>
        <v>8000</v>
      </c>
      <c r="N1124" s="1771">
        <v>5</v>
      </c>
      <c r="O1124" s="1772">
        <v>6</v>
      </c>
      <c r="P1124" s="1773">
        <f t="shared" si="35"/>
        <v>48000</v>
      </c>
      <c r="Q1124" s="1774"/>
      <c r="R1124" s="1774"/>
      <c r="S1124" s="1774"/>
      <c r="T1124" s="1774"/>
      <c r="U1124" s="1774"/>
      <c r="V1124" s="1774"/>
      <c r="W1124" s="1774"/>
      <c r="X1124" s="1774"/>
      <c r="Y1124" s="1774"/>
      <c r="Z1124" s="1774"/>
      <c r="AA1124" s="1774"/>
      <c r="AB1124" s="1774"/>
      <c r="AC1124" s="1774"/>
      <c r="AD1124" s="1856"/>
      <c r="AE1124" s="1857"/>
      <c r="AF1124" s="1858"/>
      <c r="AG1124" s="1858"/>
      <c r="AH1124" s="1858"/>
      <c r="AI1124" s="1859"/>
      <c r="AJ1124" s="1859"/>
      <c r="AK1124" s="1859"/>
      <c r="AL1124" s="1859"/>
      <c r="AM1124" s="1858"/>
      <c r="AN1124" s="1858"/>
      <c r="AO1124" s="1858"/>
      <c r="AP1124" s="1858"/>
      <c r="AQ1124" s="1859"/>
      <c r="AR1124" s="1859"/>
      <c r="AS1124" s="1859"/>
      <c r="AT1124" s="1859"/>
    </row>
    <row r="1125" spans="1:46" s="1775" customFormat="1" ht="12" customHeight="1" x14ac:dyDescent="0.2">
      <c r="A1125" s="1770" t="s">
        <v>459</v>
      </c>
      <c r="B1125" s="1770" t="s">
        <v>1708</v>
      </c>
      <c r="C1125" s="541" t="s">
        <v>1709</v>
      </c>
      <c r="D1125" s="1770" t="s">
        <v>4298</v>
      </c>
      <c r="E1125" s="1952">
        <v>6000</v>
      </c>
      <c r="F1125" s="1771" t="s">
        <v>4299</v>
      </c>
      <c r="G1125" s="1770" t="s">
        <v>4300</v>
      </c>
      <c r="H1125" s="1770" t="s">
        <v>4301</v>
      </c>
      <c r="I1125" s="1770" t="s">
        <v>1723</v>
      </c>
      <c r="J1125" s="1771" t="s">
        <v>1715</v>
      </c>
      <c r="K1125" s="1771">
        <v>10</v>
      </c>
      <c r="L1125" s="1772">
        <v>12</v>
      </c>
      <c r="M1125" s="1773">
        <f t="shared" si="34"/>
        <v>72000</v>
      </c>
      <c r="N1125" s="1771">
        <v>2</v>
      </c>
      <c r="O1125" s="1772">
        <v>6</v>
      </c>
      <c r="P1125" s="1773">
        <f t="shared" si="35"/>
        <v>36000</v>
      </c>
      <c r="Q1125" s="1774"/>
      <c r="R1125" s="1774"/>
      <c r="S1125" s="1774"/>
      <c r="T1125" s="1774"/>
      <c r="U1125" s="1774"/>
      <c r="V1125" s="1774"/>
      <c r="W1125" s="1774"/>
      <c r="X1125" s="1774"/>
      <c r="Y1125" s="1774"/>
      <c r="Z1125" s="1774"/>
      <c r="AA1125" s="1774"/>
      <c r="AB1125" s="1774"/>
      <c r="AC1125" s="1774"/>
      <c r="AD1125" s="1856"/>
      <c r="AE1125" s="1857"/>
      <c r="AF1125" s="1858"/>
      <c r="AG1125" s="1858"/>
      <c r="AH1125" s="1858"/>
      <c r="AI1125" s="1859"/>
      <c r="AJ1125" s="1859"/>
      <c r="AK1125" s="1859"/>
      <c r="AL1125" s="1859"/>
      <c r="AM1125" s="1858"/>
      <c r="AN1125" s="1858"/>
      <c r="AO1125" s="1858"/>
      <c r="AP1125" s="1858"/>
      <c r="AQ1125" s="1859"/>
      <c r="AR1125" s="1859"/>
      <c r="AS1125" s="1859"/>
      <c r="AT1125" s="1859"/>
    </row>
    <row r="1126" spans="1:46" s="1775" customFormat="1" ht="12" customHeight="1" x14ac:dyDescent="0.2">
      <c r="A1126" s="1770" t="s">
        <v>459</v>
      </c>
      <c r="B1126" s="1770" t="s">
        <v>1708</v>
      </c>
      <c r="C1126" s="541" t="s">
        <v>1709</v>
      </c>
      <c r="D1126" s="1770" t="s">
        <v>2316</v>
      </c>
      <c r="E1126" s="1952">
        <v>3500</v>
      </c>
      <c r="F1126" s="1771" t="s">
        <v>4302</v>
      </c>
      <c r="G1126" s="1770" t="s">
        <v>4303</v>
      </c>
      <c r="H1126" s="1770"/>
      <c r="I1126" s="1770"/>
      <c r="J1126" s="1771"/>
      <c r="K1126" s="1771">
        <v>1</v>
      </c>
      <c r="L1126" s="1772">
        <v>5</v>
      </c>
      <c r="M1126" s="1773">
        <f t="shared" si="34"/>
        <v>17500</v>
      </c>
      <c r="N1126" s="1771">
        <v>0</v>
      </c>
      <c r="O1126" s="1772">
        <v>0</v>
      </c>
      <c r="P1126" s="1773">
        <f t="shared" si="35"/>
        <v>0</v>
      </c>
      <c r="Q1126" s="1774"/>
      <c r="R1126" s="1774"/>
      <c r="S1126" s="1774"/>
      <c r="T1126" s="1774"/>
      <c r="U1126" s="1774"/>
      <c r="V1126" s="1774"/>
      <c r="W1126" s="1774"/>
      <c r="X1126" s="1774"/>
      <c r="Y1126" s="1774"/>
      <c r="Z1126" s="1774"/>
      <c r="AA1126" s="1774"/>
      <c r="AB1126" s="1774"/>
      <c r="AC1126" s="1774"/>
      <c r="AD1126" s="1856"/>
      <c r="AE1126" s="1857"/>
      <c r="AF1126" s="1858"/>
      <c r="AG1126" s="1858"/>
      <c r="AH1126" s="1858"/>
      <c r="AI1126" s="1859"/>
      <c r="AJ1126" s="1859"/>
      <c r="AK1126" s="1859"/>
      <c r="AL1126" s="1859"/>
      <c r="AM1126" s="1858"/>
      <c r="AN1126" s="1858"/>
      <c r="AO1126" s="1858"/>
      <c r="AP1126" s="1858"/>
      <c r="AQ1126" s="1859"/>
      <c r="AR1126" s="1859"/>
      <c r="AS1126" s="1859"/>
      <c r="AT1126" s="1859"/>
    </row>
    <row r="1127" spans="1:46" s="1775" customFormat="1" ht="12" customHeight="1" x14ac:dyDescent="0.2">
      <c r="A1127" s="1770" t="s">
        <v>459</v>
      </c>
      <c r="B1127" s="1770" t="s">
        <v>1708</v>
      </c>
      <c r="C1127" s="541" t="s">
        <v>1709</v>
      </c>
      <c r="D1127" s="1770" t="s">
        <v>2072</v>
      </c>
      <c r="E1127" s="1952">
        <v>15600</v>
      </c>
      <c r="F1127" s="1771" t="s">
        <v>4304</v>
      </c>
      <c r="G1127" s="1770" t="s">
        <v>4305</v>
      </c>
      <c r="H1127" s="1770"/>
      <c r="I1127" s="1770"/>
      <c r="J1127" s="1771"/>
      <c r="K1127" s="1771">
        <v>0</v>
      </c>
      <c r="L1127" s="1772">
        <v>0</v>
      </c>
      <c r="M1127" s="1773">
        <f t="shared" si="34"/>
        <v>0</v>
      </c>
      <c r="N1127" s="1771">
        <v>0</v>
      </c>
      <c r="O1127" s="1772">
        <v>0</v>
      </c>
      <c r="P1127" s="1773">
        <f t="shared" si="35"/>
        <v>0</v>
      </c>
      <c r="Q1127" s="1774"/>
      <c r="R1127" s="1774"/>
      <c r="S1127" s="1774"/>
      <c r="T1127" s="1774"/>
      <c r="U1127" s="1774"/>
      <c r="V1127" s="1774"/>
      <c r="W1127" s="1774"/>
      <c r="X1127" s="1774"/>
      <c r="Y1127" s="1774"/>
      <c r="Z1127" s="1774"/>
      <c r="AA1127" s="1774"/>
      <c r="AB1127" s="1774"/>
      <c r="AC1127" s="1774"/>
      <c r="AD1127" s="1856"/>
      <c r="AE1127" s="1857"/>
      <c r="AF1127" s="1858"/>
      <c r="AG1127" s="1858"/>
      <c r="AH1127" s="1858"/>
      <c r="AI1127" s="1859"/>
      <c r="AJ1127" s="1859"/>
      <c r="AK1127" s="1859"/>
      <c r="AL1127" s="1859"/>
      <c r="AM1127" s="1858"/>
      <c r="AN1127" s="1858"/>
      <c r="AO1127" s="1858"/>
      <c r="AP1127" s="1858"/>
      <c r="AQ1127" s="1859"/>
      <c r="AR1127" s="1859"/>
      <c r="AS1127" s="1859"/>
      <c r="AT1127" s="1859"/>
    </row>
    <row r="1128" spans="1:46" s="1775" customFormat="1" ht="12" customHeight="1" x14ac:dyDescent="0.2">
      <c r="A1128" s="1770" t="s">
        <v>459</v>
      </c>
      <c r="B1128" s="1770" t="s">
        <v>1708</v>
      </c>
      <c r="C1128" s="541" t="s">
        <v>1709</v>
      </c>
      <c r="D1128" s="1770" t="s">
        <v>3365</v>
      </c>
      <c r="E1128" s="1952">
        <v>6000</v>
      </c>
      <c r="F1128" s="1771" t="s">
        <v>4306</v>
      </c>
      <c r="G1128" s="1770" t="s">
        <v>4307</v>
      </c>
      <c r="H1128" s="1770" t="s">
        <v>1773</v>
      </c>
      <c r="I1128" s="1770" t="s">
        <v>1714</v>
      </c>
      <c r="J1128" s="1771" t="s">
        <v>1715</v>
      </c>
      <c r="K1128" s="1771">
        <v>2</v>
      </c>
      <c r="L1128" s="1772">
        <v>7</v>
      </c>
      <c r="M1128" s="1773">
        <f t="shared" si="34"/>
        <v>42000</v>
      </c>
      <c r="N1128" s="1771">
        <v>2</v>
      </c>
      <c r="O1128" s="1772">
        <v>6</v>
      </c>
      <c r="P1128" s="1773">
        <f t="shared" si="35"/>
        <v>36000</v>
      </c>
      <c r="Q1128" s="1774"/>
      <c r="R1128" s="1774"/>
      <c r="S1128" s="1774"/>
      <c r="T1128" s="1774"/>
      <c r="U1128" s="1774"/>
      <c r="V1128" s="1774"/>
      <c r="W1128" s="1774"/>
      <c r="X1128" s="1774"/>
      <c r="Y1128" s="1774"/>
      <c r="Z1128" s="1774"/>
      <c r="AA1128" s="1774"/>
      <c r="AB1128" s="1774"/>
      <c r="AC1128" s="1774"/>
      <c r="AD1128" s="1856"/>
      <c r="AE1128" s="1857"/>
      <c r="AF1128" s="1858"/>
      <c r="AG1128" s="1858"/>
      <c r="AH1128" s="1858"/>
      <c r="AI1128" s="1859"/>
      <c r="AJ1128" s="1859"/>
      <c r="AK1128" s="1859"/>
      <c r="AL1128" s="1859"/>
      <c r="AM1128" s="1858"/>
      <c r="AN1128" s="1858"/>
      <c r="AO1128" s="1858"/>
      <c r="AP1128" s="1858"/>
      <c r="AQ1128" s="1859"/>
      <c r="AR1128" s="1859"/>
      <c r="AS1128" s="1859"/>
      <c r="AT1128" s="1859"/>
    </row>
    <row r="1129" spans="1:46" s="1775" customFormat="1" ht="12" customHeight="1" x14ac:dyDescent="0.2">
      <c r="A1129" s="1770" t="s">
        <v>459</v>
      </c>
      <c r="B1129" s="1770" t="s">
        <v>1708</v>
      </c>
      <c r="C1129" s="541" t="s">
        <v>1709</v>
      </c>
      <c r="D1129" s="1770" t="s">
        <v>4308</v>
      </c>
      <c r="E1129" s="1952">
        <v>2500</v>
      </c>
      <c r="F1129" s="1771" t="s">
        <v>4309</v>
      </c>
      <c r="G1129" s="1770" t="s">
        <v>4310</v>
      </c>
      <c r="H1129" s="1770" t="s">
        <v>1713</v>
      </c>
      <c r="I1129" s="1770" t="s">
        <v>1744</v>
      </c>
      <c r="J1129" s="1771" t="s">
        <v>1715</v>
      </c>
      <c r="K1129" s="1771">
        <v>2</v>
      </c>
      <c r="L1129" s="1772">
        <v>4</v>
      </c>
      <c r="M1129" s="1773">
        <f t="shared" si="34"/>
        <v>10000</v>
      </c>
      <c r="N1129" s="1771">
        <v>5</v>
      </c>
      <c r="O1129" s="1772">
        <v>6</v>
      </c>
      <c r="P1129" s="1773">
        <f t="shared" si="35"/>
        <v>15000</v>
      </c>
      <c r="Q1129" s="1774"/>
      <c r="R1129" s="1774"/>
      <c r="S1129" s="1774"/>
      <c r="T1129" s="1774"/>
      <c r="U1129" s="1774"/>
      <c r="V1129" s="1774"/>
      <c r="W1129" s="1774"/>
      <c r="X1129" s="1774"/>
      <c r="Y1129" s="1774"/>
      <c r="Z1129" s="1774"/>
      <c r="AA1129" s="1774"/>
      <c r="AB1129" s="1774"/>
      <c r="AC1129" s="1774"/>
      <c r="AD1129" s="1856"/>
      <c r="AE1129" s="1857"/>
      <c r="AF1129" s="1858"/>
      <c r="AG1129" s="1858"/>
      <c r="AH1129" s="1858"/>
      <c r="AI1129" s="1859"/>
      <c r="AJ1129" s="1859"/>
      <c r="AK1129" s="1859"/>
      <c r="AL1129" s="1859"/>
      <c r="AM1129" s="1858"/>
      <c r="AN1129" s="1858"/>
      <c r="AO1129" s="1858"/>
      <c r="AP1129" s="1858"/>
      <c r="AQ1129" s="1859"/>
      <c r="AR1129" s="1859"/>
      <c r="AS1129" s="1859"/>
      <c r="AT1129" s="1859"/>
    </row>
    <row r="1130" spans="1:46" s="1775" customFormat="1" ht="12" customHeight="1" x14ac:dyDescent="0.2">
      <c r="A1130" s="1770" t="s">
        <v>459</v>
      </c>
      <c r="B1130" s="1770" t="s">
        <v>1708</v>
      </c>
      <c r="C1130" s="541" t="s">
        <v>1709</v>
      </c>
      <c r="D1130" s="1770" t="s">
        <v>1757</v>
      </c>
      <c r="E1130" s="1952">
        <v>10000</v>
      </c>
      <c r="F1130" s="1771" t="s">
        <v>4311</v>
      </c>
      <c r="G1130" s="1770" t="s">
        <v>4312</v>
      </c>
      <c r="H1130" s="1770" t="s">
        <v>1713</v>
      </c>
      <c r="I1130" s="1770" t="s">
        <v>1744</v>
      </c>
      <c r="J1130" s="1771" t="s">
        <v>1715</v>
      </c>
      <c r="K1130" s="1771">
        <v>1</v>
      </c>
      <c r="L1130" s="1772">
        <v>2</v>
      </c>
      <c r="M1130" s="1773">
        <f t="shared" si="34"/>
        <v>20000</v>
      </c>
      <c r="N1130" s="1771">
        <v>3</v>
      </c>
      <c r="O1130" s="1772">
        <v>6</v>
      </c>
      <c r="P1130" s="1773">
        <f t="shared" si="35"/>
        <v>60000</v>
      </c>
      <c r="Q1130" s="1774"/>
      <c r="R1130" s="1774"/>
      <c r="S1130" s="1774"/>
      <c r="T1130" s="1774"/>
      <c r="U1130" s="1774"/>
      <c r="V1130" s="1774"/>
      <c r="W1130" s="1774"/>
      <c r="X1130" s="1774"/>
      <c r="Y1130" s="1774"/>
      <c r="Z1130" s="1774"/>
      <c r="AA1130" s="1774"/>
      <c r="AB1130" s="1774"/>
      <c r="AC1130" s="1774"/>
      <c r="AD1130" s="1856"/>
      <c r="AE1130" s="1857"/>
      <c r="AF1130" s="1858"/>
      <c r="AG1130" s="1858"/>
      <c r="AH1130" s="1858"/>
      <c r="AI1130" s="1859"/>
      <c r="AJ1130" s="1859"/>
      <c r="AK1130" s="1859"/>
      <c r="AL1130" s="1859"/>
      <c r="AM1130" s="1858"/>
      <c r="AN1130" s="1858"/>
      <c r="AO1130" s="1858"/>
      <c r="AP1130" s="1858"/>
      <c r="AQ1130" s="1859"/>
      <c r="AR1130" s="1859"/>
      <c r="AS1130" s="1859"/>
      <c r="AT1130" s="1859"/>
    </row>
    <row r="1131" spans="1:46" s="1775" customFormat="1" ht="12" customHeight="1" x14ac:dyDescent="0.2">
      <c r="A1131" s="1770" t="s">
        <v>459</v>
      </c>
      <c r="B1131" s="1770" t="s">
        <v>1708</v>
      </c>
      <c r="C1131" s="541" t="s">
        <v>1709</v>
      </c>
      <c r="D1131" s="1770" t="s">
        <v>4313</v>
      </c>
      <c r="E1131" s="1952">
        <v>3000</v>
      </c>
      <c r="F1131" s="1771" t="s">
        <v>4311</v>
      </c>
      <c r="G1131" s="1770" t="s">
        <v>4312</v>
      </c>
      <c r="H1131" s="1770" t="s">
        <v>1713</v>
      </c>
      <c r="I1131" s="1770" t="s">
        <v>1744</v>
      </c>
      <c r="J1131" s="1771" t="s">
        <v>1715</v>
      </c>
      <c r="K1131" s="1771">
        <v>1</v>
      </c>
      <c r="L1131" s="1772">
        <v>2</v>
      </c>
      <c r="M1131" s="1773">
        <f t="shared" si="34"/>
        <v>6000</v>
      </c>
      <c r="N1131" s="1771">
        <v>0</v>
      </c>
      <c r="O1131" s="1772">
        <v>0</v>
      </c>
      <c r="P1131" s="1773">
        <f t="shared" si="35"/>
        <v>0</v>
      </c>
      <c r="Q1131" s="1774"/>
      <c r="R1131" s="1774"/>
      <c r="S1131" s="1774"/>
      <c r="T1131" s="1774"/>
      <c r="U1131" s="1774"/>
      <c r="V1131" s="1774"/>
      <c r="W1131" s="1774"/>
      <c r="X1131" s="1774"/>
      <c r="Y1131" s="1774"/>
      <c r="Z1131" s="1774"/>
      <c r="AA1131" s="1774"/>
      <c r="AB1131" s="1774"/>
      <c r="AC1131" s="1774"/>
      <c r="AD1131" s="1856"/>
      <c r="AE1131" s="1857"/>
      <c r="AF1131" s="1858"/>
      <c r="AG1131" s="1858"/>
      <c r="AH1131" s="1858"/>
      <c r="AI1131" s="1859"/>
      <c r="AJ1131" s="1859"/>
      <c r="AK1131" s="1859"/>
      <c r="AL1131" s="1859"/>
      <c r="AM1131" s="1858"/>
      <c r="AN1131" s="1858"/>
      <c r="AO1131" s="1858"/>
      <c r="AP1131" s="1858"/>
      <c r="AQ1131" s="1859"/>
      <c r="AR1131" s="1859"/>
      <c r="AS1131" s="1859"/>
      <c r="AT1131" s="1859"/>
    </row>
    <row r="1132" spans="1:46" s="1775" customFormat="1" ht="12" customHeight="1" x14ac:dyDescent="0.2">
      <c r="A1132" s="1770" t="s">
        <v>459</v>
      </c>
      <c r="B1132" s="1770" t="s">
        <v>1708</v>
      </c>
      <c r="C1132" s="541" t="s">
        <v>1709</v>
      </c>
      <c r="D1132" s="1770" t="s">
        <v>4314</v>
      </c>
      <c r="E1132" s="1952">
        <v>5000</v>
      </c>
      <c r="F1132" s="1771" t="s">
        <v>4315</v>
      </c>
      <c r="G1132" s="1770" t="s">
        <v>4316</v>
      </c>
      <c r="H1132" s="1770" t="s">
        <v>1756</v>
      </c>
      <c r="I1132" s="1770" t="s">
        <v>1740</v>
      </c>
      <c r="J1132" s="1771" t="s">
        <v>1715</v>
      </c>
      <c r="K1132" s="1771">
        <v>4</v>
      </c>
      <c r="L1132" s="1772">
        <v>12</v>
      </c>
      <c r="M1132" s="1773">
        <f t="shared" si="34"/>
        <v>60000</v>
      </c>
      <c r="N1132" s="1771">
        <v>2</v>
      </c>
      <c r="O1132" s="1772">
        <v>6</v>
      </c>
      <c r="P1132" s="1773">
        <f t="shared" si="35"/>
        <v>30000</v>
      </c>
      <c r="Q1132" s="1774"/>
      <c r="R1132" s="1774"/>
      <c r="S1132" s="1774"/>
      <c r="T1132" s="1774"/>
      <c r="U1132" s="1774"/>
      <c r="V1132" s="1774"/>
      <c r="W1132" s="1774"/>
      <c r="X1132" s="1774"/>
      <c r="Y1132" s="1774"/>
      <c r="Z1132" s="1774"/>
      <c r="AA1132" s="1774"/>
      <c r="AB1132" s="1774"/>
      <c r="AC1132" s="1774"/>
      <c r="AD1132" s="1856"/>
      <c r="AE1132" s="1857"/>
      <c r="AF1132" s="1858"/>
      <c r="AG1132" s="1858"/>
      <c r="AH1132" s="1858"/>
      <c r="AI1132" s="1859"/>
      <c r="AJ1132" s="1859"/>
      <c r="AK1132" s="1859"/>
      <c r="AL1132" s="1859"/>
      <c r="AM1132" s="1858"/>
      <c r="AN1132" s="1858"/>
      <c r="AO1132" s="1858"/>
      <c r="AP1132" s="1858"/>
      <c r="AQ1132" s="1859"/>
      <c r="AR1132" s="1859"/>
      <c r="AS1132" s="1859"/>
      <c r="AT1132" s="1859"/>
    </row>
    <row r="1133" spans="1:46" s="1775" customFormat="1" ht="12" customHeight="1" x14ac:dyDescent="0.2">
      <c r="A1133" s="1770" t="s">
        <v>459</v>
      </c>
      <c r="B1133" s="1770" t="s">
        <v>1708</v>
      </c>
      <c r="C1133" s="541" t="s">
        <v>1709</v>
      </c>
      <c r="D1133" s="1770" t="s">
        <v>4317</v>
      </c>
      <c r="E1133" s="1952">
        <v>3000</v>
      </c>
      <c r="F1133" s="1771" t="s">
        <v>4318</v>
      </c>
      <c r="G1133" s="1770" t="s">
        <v>4319</v>
      </c>
      <c r="H1133" s="1770"/>
      <c r="I1133" s="1770"/>
      <c r="J1133" s="1771"/>
      <c r="K1133" s="1771">
        <v>4</v>
      </c>
      <c r="L1133" s="1772">
        <v>12</v>
      </c>
      <c r="M1133" s="1773">
        <f t="shared" si="34"/>
        <v>36000</v>
      </c>
      <c r="N1133" s="1771">
        <v>3</v>
      </c>
      <c r="O1133" s="1772">
        <v>6</v>
      </c>
      <c r="P1133" s="1773">
        <f t="shared" si="35"/>
        <v>18000</v>
      </c>
      <c r="Q1133" s="1774"/>
      <c r="R1133" s="1774"/>
      <c r="S1133" s="1774"/>
      <c r="T1133" s="1774"/>
      <c r="U1133" s="1774"/>
      <c r="V1133" s="1774"/>
      <c r="W1133" s="1774"/>
      <c r="X1133" s="1774"/>
      <c r="Y1133" s="1774"/>
      <c r="Z1133" s="1774"/>
      <c r="AA1133" s="1774"/>
      <c r="AB1133" s="1774"/>
      <c r="AC1133" s="1774"/>
      <c r="AD1133" s="1856"/>
      <c r="AE1133" s="1857"/>
      <c r="AF1133" s="1858"/>
      <c r="AG1133" s="1858"/>
      <c r="AH1133" s="1858"/>
      <c r="AI1133" s="1859"/>
      <c r="AJ1133" s="1859"/>
      <c r="AK1133" s="1859"/>
      <c r="AL1133" s="1859"/>
      <c r="AM1133" s="1858"/>
      <c r="AN1133" s="1858"/>
      <c r="AO1133" s="1858"/>
      <c r="AP1133" s="1858"/>
      <c r="AQ1133" s="1859"/>
      <c r="AR1133" s="1859"/>
      <c r="AS1133" s="1859"/>
      <c r="AT1133" s="1859"/>
    </row>
    <row r="1134" spans="1:46" s="1775" customFormat="1" ht="12" customHeight="1" x14ac:dyDescent="0.2">
      <c r="A1134" s="1770" t="s">
        <v>459</v>
      </c>
      <c r="B1134" s="1770" t="s">
        <v>1708</v>
      </c>
      <c r="C1134" s="541" t="s">
        <v>1709</v>
      </c>
      <c r="D1134" s="1770" t="s">
        <v>2773</v>
      </c>
      <c r="E1134" s="1952">
        <v>1300</v>
      </c>
      <c r="F1134" s="1771" t="s">
        <v>4320</v>
      </c>
      <c r="G1134" s="1770" t="s">
        <v>4321</v>
      </c>
      <c r="H1134" s="1770" t="s">
        <v>2041</v>
      </c>
      <c r="I1134" s="1770" t="s">
        <v>1740</v>
      </c>
      <c r="J1134" s="1771" t="s">
        <v>1715</v>
      </c>
      <c r="K1134" s="1771">
        <v>8</v>
      </c>
      <c r="L1134" s="1772">
        <v>12</v>
      </c>
      <c r="M1134" s="1773">
        <f t="shared" si="34"/>
        <v>15600</v>
      </c>
      <c r="N1134" s="1771">
        <v>2</v>
      </c>
      <c r="O1134" s="1772">
        <v>6</v>
      </c>
      <c r="P1134" s="1773">
        <f t="shared" si="35"/>
        <v>7800</v>
      </c>
      <c r="Q1134" s="1774"/>
      <c r="R1134" s="1774"/>
      <c r="S1134" s="1774"/>
      <c r="T1134" s="1774"/>
      <c r="U1134" s="1774"/>
      <c r="V1134" s="1774"/>
      <c r="W1134" s="1774"/>
      <c r="X1134" s="1774"/>
      <c r="Y1134" s="1774"/>
      <c r="Z1134" s="1774"/>
      <c r="AA1134" s="1774"/>
      <c r="AB1134" s="1774"/>
      <c r="AC1134" s="1774"/>
      <c r="AD1134" s="1856"/>
      <c r="AE1134" s="1857"/>
      <c r="AF1134" s="1858"/>
      <c r="AG1134" s="1858"/>
      <c r="AH1134" s="1858"/>
      <c r="AI1134" s="1859"/>
      <c r="AJ1134" s="1859"/>
      <c r="AK1134" s="1859"/>
      <c r="AL1134" s="1859"/>
      <c r="AM1134" s="1858"/>
      <c r="AN1134" s="1858"/>
      <c r="AO1134" s="1858"/>
      <c r="AP1134" s="1858"/>
      <c r="AQ1134" s="1859"/>
      <c r="AR1134" s="1859"/>
      <c r="AS1134" s="1859"/>
      <c r="AT1134" s="1859"/>
    </row>
    <row r="1135" spans="1:46" s="1775" customFormat="1" ht="12" customHeight="1" x14ac:dyDescent="0.2">
      <c r="A1135" s="1770" t="s">
        <v>459</v>
      </c>
      <c r="B1135" s="1770" t="s">
        <v>1708</v>
      </c>
      <c r="C1135" s="541" t="s">
        <v>1709</v>
      </c>
      <c r="D1135" s="1770" t="s">
        <v>1724</v>
      </c>
      <c r="E1135" s="1952">
        <v>10000</v>
      </c>
      <c r="F1135" s="1771" t="s">
        <v>4322</v>
      </c>
      <c r="G1135" s="1770" t="s">
        <v>4323</v>
      </c>
      <c r="H1135" s="1770"/>
      <c r="I1135" s="1770"/>
      <c r="J1135" s="1771"/>
      <c r="K1135" s="1771">
        <v>5</v>
      </c>
      <c r="L1135" s="1772">
        <v>12</v>
      </c>
      <c r="M1135" s="1773">
        <f t="shared" si="34"/>
        <v>120000</v>
      </c>
      <c r="N1135" s="1771">
        <v>1</v>
      </c>
      <c r="O1135" s="1772">
        <v>6</v>
      </c>
      <c r="P1135" s="1773">
        <f t="shared" si="35"/>
        <v>60000</v>
      </c>
      <c r="Q1135" s="1774"/>
      <c r="R1135" s="1774"/>
      <c r="S1135" s="1774"/>
      <c r="T1135" s="1774"/>
      <c r="U1135" s="1774"/>
      <c r="V1135" s="1774"/>
      <c r="W1135" s="1774"/>
      <c r="X1135" s="1774"/>
      <c r="Y1135" s="1774"/>
      <c r="Z1135" s="1774"/>
      <c r="AA1135" s="1774"/>
      <c r="AB1135" s="1774"/>
      <c r="AC1135" s="1774"/>
      <c r="AD1135" s="1856"/>
      <c r="AE1135" s="1857"/>
      <c r="AF1135" s="1858"/>
      <c r="AG1135" s="1858"/>
      <c r="AH1135" s="1858"/>
      <c r="AI1135" s="1859"/>
      <c r="AJ1135" s="1859"/>
      <c r="AK1135" s="1859"/>
      <c r="AL1135" s="1859"/>
      <c r="AM1135" s="1858"/>
      <c r="AN1135" s="1858"/>
      <c r="AO1135" s="1858"/>
      <c r="AP1135" s="1858"/>
      <c r="AQ1135" s="1859"/>
      <c r="AR1135" s="1859"/>
      <c r="AS1135" s="1859"/>
      <c r="AT1135" s="1859"/>
    </row>
    <row r="1136" spans="1:46" s="1775" customFormat="1" ht="12" customHeight="1" x14ac:dyDescent="0.2">
      <c r="A1136" s="1770" t="s">
        <v>459</v>
      </c>
      <c r="B1136" s="1770" t="s">
        <v>1708</v>
      </c>
      <c r="C1136" s="541" t="s">
        <v>1709</v>
      </c>
      <c r="D1136" s="1770" t="s">
        <v>1753</v>
      </c>
      <c r="E1136" s="1952">
        <v>5000</v>
      </c>
      <c r="F1136" s="1771" t="s">
        <v>4324</v>
      </c>
      <c r="G1136" s="1770" t="s">
        <v>4325</v>
      </c>
      <c r="H1136" s="1770"/>
      <c r="I1136" s="1770"/>
      <c r="J1136" s="1771"/>
      <c r="K1136" s="1771">
        <v>5</v>
      </c>
      <c r="L1136" s="1772">
        <v>9</v>
      </c>
      <c r="M1136" s="1773">
        <f t="shared" si="34"/>
        <v>45000</v>
      </c>
      <c r="N1136" s="1771">
        <v>0</v>
      </c>
      <c r="O1136" s="1772">
        <v>0</v>
      </c>
      <c r="P1136" s="1773">
        <f t="shared" si="35"/>
        <v>0</v>
      </c>
      <c r="Q1136" s="1774"/>
      <c r="R1136" s="1774"/>
      <c r="S1136" s="1774"/>
      <c r="T1136" s="1774"/>
      <c r="U1136" s="1774"/>
      <c r="V1136" s="1774"/>
      <c r="W1136" s="1774"/>
      <c r="X1136" s="1774"/>
      <c r="Y1136" s="1774"/>
      <c r="Z1136" s="1774"/>
      <c r="AA1136" s="1774"/>
      <c r="AB1136" s="1774"/>
      <c r="AC1136" s="1774"/>
      <c r="AD1136" s="1856"/>
      <c r="AE1136" s="1857"/>
      <c r="AF1136" s="1858"/>
      <c r="AG1136" s="1858"/>
      <c r="AH1136" s="1858"/>
      <c r="AI1136" s="1859"/>
      <c r="AJ1136" s="1859"/>
      <c r="AK1136" s="1859"/>
      <c r="AL1136" s="1859"/>
      <c r="AM1136" s="1858"/>
      <c r="AN1136" s="1858"/>
      <c r="AO1136" s="1858"/>
      <c r="AP1136" s="1858"/>
      <c r="AQ1136" s="1859"/>
      <c r="AR1136" s="1859"/>
      <c r="AS1136" s="1859"/>
      <c r="AT1136" s="1859"/>
    </row>
    <row r="1137" spans="1:46" s="1775" customFormat="1" ht="12" customHeight="1" x14ac:dyDescent="0.2">
      <c r="A1137" s="1770" t="s">
        <v>459</v>
      </c>
      <c r="B1137" s="1770" t="s">
        <v>1708</v>
      </c>
      <c r="C1137" s="541" t="s">
        <v>1709</v>
      </c>
      <c r="D1137" s="1770" t="s">
        <v>1774</v>
      </c>
      <c r="E1137" s="1952">
        <v>12000</v>
      </c>
      <c r="F1137" s="1771" t="s">
        <v>4326</v>
      </c>
      <c r="G1137" s="1770" t="s">
        <v>4327</v>
      </c>
      <c r="H1137" s="1770"/>
      <c r="I1137" s="1770"/>
      <c r="J1137" s="1771"/>
      <c r="K1137" s="1771">
        <v>0</v>
      </c>
      <c r="L1137" s="1772">
        <v>1</v>
      </c>
      <c r="M1137" s="1773">
        <f t="shared" si="34"/>
        <v>12000</v>
      </c>
      <c r="N1137" s="1771">
        <v>0</v>
      </c>
      <c r="O1137" s="1772">
        <v>0</v>
      </c>
      <c r="P1137" s="1773">
        <f t="shared" si="35"/>
        <v>0</v>
      </c>
      <c r="Q1137" s="1774"/>
      <c r="R1137" s="1774"/>
      <c r="S1137" s="1774"/>
      <c r="T1137" s="1774"/>
      <c r="U1137" s="1774"/>
      <c r="V1137" s="1774"/>
      <c r="W1137" s="1774"/>
      <c r="X1137" s="1774"/>
      <c r="Y1137" s="1774"/>
      <c r="Z1137" s="1774"/>
      <c r="AA1137" s="1774"/>
      <c r="AB1137" s="1774"/>
      <c r="AC1137" s="1774"/>
      <c r="AD1137" s="1856"/>
      <c r="AE1137" s="1857"/>
      <c r="AF1137" s="1858"/>
      <c r="AG1137" s="1858"/>
      <c r="AH1137" s="1858"/>
      <c r="AI1137" s="1859"/>
      <c r="AJ1137" s="1859"/>
      <c r="AK1137" s="1859"/>
      <c r="AL1137" s="1859"/>
      <c r="AM1137" s="1858"/>
      <c r="AN1137" s="1858"/>
      <c r="AO1137" s="1858"/>
      <c r="AP1137" s="1858"/>
      <c r="AQ1137" s="1859"/>
      <c r="AR1137" s="1859"/>
      <c r="AS1137" s="1859"/>
      <c r="AT1137" s="1859"/>
    </row>
    <row r="1138" spans="1:46" s="1775" customFormat="1" ht="12" customHeight="1" x14ac:dyDescent="0.2">
      <c r="A1138" s="1770" t="s">
        <v>459</v>
      </c>
      <c r="B1138" s="1770" t="s">
        <v>1708</v>
      </c>
      <c r="C1138" s="541" t="s">
        <v>1709</v>
      </c>
      <c r="D1138" s="1770" t="s">
        <v>4328</v>
      </c>
      <c r="E1138" s="1952">
        <v>11000</v>
      </c>
      <c r="F1138" s="1771" t="s">
        <v>4329</v>
      </c>
      <c r="G1138" s="1770" t="s">
        <v>4330</v>
      </c>
      <c r="H1138" s="1770"/>
      <c r="I1138" s="1770"/>
      <c r="J1138" s="1771"/>
      <c r="K1138" s="1771">
        <v>2</v>
      </c>
      <c r="L1138" s="1772">
        <v>7</v>
      </c>
      <c r="M1138" s="1773">
        <f t="shared" si="34"/>
        <v>77000</v>
      </c>
      <c r="N1138" s="1771">
        <v>0</v>
      </c>
      <c r="O1138" s="1772">
        <v>0</v>
      </c>
      <c r="P1138" s="1773">
        <f t="shared" si="35"/>
        <v>0</v>
      </c>
      <c r="Q1138" s="1774"/>
      <c r="R1138" s="1774"/>
      <c r="S1138" s="1774"/>
      <c r="T1138" s="1774"/>
      <c r="U1138" s="1774"/>
      <c r="V1138" s="1774"/>
      <c r="W1138" s="1774"/>
      <c r="X1138" s="1774"/>
      <c r="Y1138" s="1774"/>
      <c r="Z1138" s="1774"/>
      <c r="AA1138" s="1774"/>
      <c r="AB1138" s="1774"/>
      <c r="AC1138" s="1774"/>
      <c r="AD1138" s="1856"/>
      <c r="AE1138" s="1857"/>
      <c r="AF1138" s="1858"/>
      <c r="AG1138" s="1858"/>
      <c r="AH1138" s="1858"/>
      <c r="AI1138" s="1859"/>
      <c r="AJ1138" s="1859"/>
      <c r="AK1138" s="1859"/>
      <c r="AL1138" s="1859"/>
      <c r="AM1138" s="1858"/>
      <c r="AN1138" s="1858"/>
      <c r="AO1138" s="1858"/>
      <c r="AP1138" s="1858"/>
      <c r="AQ1138" s="1859"/>
      <c r="AR1138" s="1859"/>
      <c r="AS1138" s="1859"/>
      <c r="AT1138" s="1859"/>
    </row>
    <row r="1139" spans="1:46" s="1775" customFormat="1" ht="12" customHeight="1" x14ac:dyDescent="0.2">
      <c r="A1139" s="1770" t="s">
        <v>459</v>
      </c>
      <c r="B1139" s="1770" t="s">
        <v>1708</v>
      </c>
      <c r="C1139" s="541" t="s">
        <v>1709</v>
      </c>
      <c r="D1139" s="1770" t="s">
        <v>1839</v>
      </c>
      <c r="E1139" s="1952">
        <v>3500</v>
      </c>
      <c r="F1139" s="1771" t="s">
        <v>4331</v>
      </c>
      <c r="G1139" s="1770" t="s">
        <v>4332</v>
      </c>
      <c r="H1139" s="1770"/>
      <c r="I1139" s="1770"/>
      <c r="J1139" s="1771"/>
      <c r="K1139" s="1771">
        <v>5</v>
      </c>
      <c r="L1139" s="1772">
        <v>12</v>
      </c>
      <c r="M1139" s="1773">
        <f t="shared" si="34"/>
        <v>42000</v>
      </c>
      <c r="N1139" s="1771">
        <v>4</v>
      </c>
      <c r="O1139" s="1772">
        <v>6</v>
      </c>
      <c r="P1139" s="1773">
        <f t="shared" si="35"/>
        <v>21000</v>
      </c>
      <c r="Q1139" s="1774"/>
      <c r="R1139" s="1774"/>
      <c r="S1139" s="1774"/>
      <c r="T1139" s="1774"/>
      <c r="U1139" s="1774"/>
      <c r="V1139" s="1774"/>
      <c r="W1139" s="1774"/>
      <c r="X1139" s="1774"/>
      <c r="Y1139" s="1774"/>
      <c r="Z1139" s="1774"/>
      <c r="AA1139" s="1774"/>
      <c r="AB1139" s="1774"/>
      <c r="AC1139" s="1774"/>
      <c r="AD1139" s="1856"/>
      <c r="AE1139" s="1857"/>
      <c r="AF1139" s="1858"/>
      <c r="AG1139" s="1858"/>
      <c r="AH1139" s="1858"/>
      <c r="AI1139" s="1859"/>
      <c r="AJ1139" s="1859"/>
      <c r="AK1139" s="1859"/>
      <c r="AL1139" s="1859"/>
      <c r="AM1139" s="1858"/>
      <c r="AN1139" s="1858"/>
      <c r="AO1139" s="1858"/>
      <c r="AP1139" s="1858"/>
      <c r="AQ1139" s="1859"/>
      <c r="AR1139" s="1859"/>
      <c r="AS1139" s="1859"/>
      <c r="AT1139" s="1859"/>
    </row>
    <row r="1140" spans="1:46" s="1775" customFormat="1" ht="12" customHeight="1" x14ac:dyDescent="0.2">
      <c r="A1140" s="1770" t="s">
        <v>459</v>
      </c>
      <c r="B1140" s="1770" t="s">
        <v>1708</v>
      </c>
      <c r="C1140" s="541" t="s">
        <v>1709</v>
      </c>
      <c r="D1140" s="1770" t="s">
        <v>4219</v>
      </c>
      <c r="E1140" s="1952">
        <v>1800</v>
      </c>
      <c r="F1140" s="1771" t="s">
        <v>4333</v>
      </c>
      <c r="G1140" s="1770" t="s">
        <v>4334</v>
      </c>
      <c r="H1140" s="1770"/>
      <c r="I1140" s="1770"/>
      <c r="J1140" s="1771"/>
      <c r="K1140" s="1771">
        <v>9</v>
      </c>
      <c r="L1140" s="1772">
        <v>10</v>
      </c>
      <c r="M1140" s="1773">
        <f t="shared" si="34"/>
        <v>18000</v>
      </c>
      <c r="N1140" s="1771">
        <v>0</v>
      </c>
      <c r="O1140" s="1772">
        <v>0</v>
      </c>
      <c r="P1140" s="1773">
        <f t="shared" si="35"/>
        <v>0</v>
      </c>
      <c r="Q1140" s="1774"/>
      <c r="R1140" s="1774"/>
      <c r="S1140" s="1774"/>
      <c r="T1140" s="1774"/>
      <c r="U1140" s="1774"/>
      <c r="V1140" s="1774"/>
      <c r="W1140" s="1774"/>
      <c r="X1140" s="1774"/>
      <c r="Y1140" s="1774"/>
      <c r="Z1140" s="1774"/>
      <c r="AA1140" s="1774"/>
      <c r="AB1140" s="1774"/>
      <c r="AC1140" s="1774"/>
      <c r="AD1140" s="1856"/>
      <c r="AE1140" s="1857"/>
      <c r="AF1140" s="1858"/>
      <c r="AG1140" s="1858"/>
      <c r="AH1140" s="1858"/>
      <c r="AI1140" s="1859"/>
      <c r="AJ1140" s="1859"/>
      <c r="AK1140" s="1859"/>
      <c r="AL1140" s="1859"/>
      <c r="AM1140" s="1858"/>
      <c r="AN1140" s="1858"/>
      <c r="AO1140" s="1858"/>
      <c r="AP1140" s="1858"/>
      <c r="AQ1140" s="1859"/>
      <c r="AR1140" s="1859"/>
      <c r="AS1140" s="1859"/>
      <c r="AT1140" s="1859"/>
    </row>
    <row r="1141" spans="1:46" s="1775" customFormat="1" ht="12" customHeight="1" x14ac:dyDescent="0.2">
      <c r="A1141" s="1770" t="s">
        <v>459</v>
      </c>
      <c r="B1141" s="1770" t="s">
        <v>1708</v>
      </c>
      <c r="C1141" s="541" t="s">
        <v>1709</v>
      </c>
      <c r="D1141" s="1770" t="s">
        <v>3898</v>
      </c>
      <c r="E1141" s="1952">
        <v>2500</v>
      </c>
      <c r="F1141" s="1771" t="s">
        <v>4335</v>
      </c>
      <c r="G1141" s="1770" t="s">
        <v>4336</v>
      </c>
      <c r="H1141" s="1770"/>
      <c r="I1141" s="1770"/>
      <c r="J1141" s="1771"/>
      <c r="K1141" s="1771">
        <v>2</v>
      </c>
      <c r="L1141" s="1772">
        <v>7</v>
      </c>
      <c r="M1141" s="1773">
        <f t="shared" si="34"/>
        <v>17500</v>
      </c>
      <c r="N1141" s="1771">
        <v>3</v>
      </c>
      <c r="O1141" s="1772">
        <v>6</v>
      </c>
      <c r="P1141" s="1773">
        <f t="shared" si="35"/>
        <v>15000</v>
      </c>
      <c r="Q1141" s="1774"/>
      <c r="R1141" s="1774"/>
      <c r="S1141" s="1774"/>
      <c r="T1141" s="1774"/>
      <c r="U1141" s="1774"/>
      <c r="V1141" s="1774"/>
      <c r="W1141" s="1774"/>
      <c r="X1141" s="1774"/>
      <c r="Y1141" s="1774"/>
      <c r="Z1141" s="1774"/>
      <c r="AA1141" s="1774"/>
      <c r="AB1141" s="1774"/>
      <c r="AC1141" s="1774"/>
      <c r="AD1141" s="1856"/>
      <c r="AE1141" s="1857"/>
      <c r="AF1141" s="1858"/>
      <c r="AG1141" s="1858"/>
      <c r="AH1141" s="1858"/>
      <c r="AI1141" s="1859"/>
      <c r="AJ1141" s="1859"/>
      <c r="AK1141" s="1859"/>
      <c r="AL1141" s="1859"/>
      <c r="AM1141" s="1858"/>
      <c r="AN1141" s="1858"/>
      <c r="AO1141" s="1858"/>
      <c r="AP1141" s="1858"/>
      <c r="AQ1141" s="1859"/>
      <c r="AR1141" s="1859"/>
      <c r="AS1141" s="1859"/>
      <c r="AT1141" s="1859"/>
    </row>
    <row r="1142" spans="1:46" s="1775" customFormat="1" ht="12" customHeight="1" x14ac:dyDescent="0.2">
      <c r="A1142" s="1770" t="s">
        <v>459</v>
      </c>
      <c r="B1142" s="1770" t="s">
        <v>1708</v>
      </c>
      <c r="C1142" s="541" t="s">
        <v>1709</v>
      </c>
      <c r="D1142" s="1770" t="s">
        <v>3201</v>
      </c>
      <c r="E1142" s="1952">
        <v>3000</v>
      </c>
      <c r="F1142" s="1771" t="s">
        <v>4337</v>
      </c>
      <c r="G1142" s="1770" t="s">
        <v>4338</v>
      </c>
      <c r="H1142" s="1770"/>
      <c r="I1142" s="1770"/>
      <c r="J1142" s="1771"/>
      <c r="K1142" s="1771">
        <v>5</v>
      </c>
      <c r="L1142" s="1772">
        <v>12</v>
      </c>
      <c r="M1142" s="1773">
        <f t="shared" si="34"/>
        <v>36000</v>
      </c>
      <c r="N1142" s="1771">
        <v>5</v>
      </c>
      <c r="O1142" s="1772">
        <v>6</v>
      </c>
      <c r="P1142" s="1773">
        <f t="shared" si="35"/>
        <v>18000</v>
      </c>
      <c r="Q1142" s="1774"/>
      <c r="R1142" s="1774"/>
      <c r="S1142" s="1774"/>
      <c r="T1142" s="1774"/>
      <c r="U1142" s="1774"/>
      <c r="V1142" s="1774"/>
      <c r="W1142" s="1774"/>
      <c r="X1142" s="1774"/>
      <c r="Y1142" s="1774"/>
      <c r="Z1142" s="1774"/>
      <c r="AA1142" s="1774"/>
      <c r="AB1142" s="1774"/>
      <c r="AC1142" s="1774"/>
      <c r="AD1142" s="1856"/>
      <c r="AE1142" s="1857"/>
      <c r="AF1142" s="1858"/>
      <c r="AG1142" s="1858"/>
      <c r="AH1142" s="1858"/>
      <c r="AI1142" s="1859"/>
      <c r="AJ1142" s="1859"/>
      <c r="AK1142" s="1859"/>
      <c r="AL1142" s="1859"/>
      <c r="AM1142" s="1858"/>
      <c r="AN1142" s="1858"/>
      <c r="AO1142" s="1858"/>
      <c r="AP1142" s="1858"/>
      <c r="AQ1142" s="1859"/>
      <c r="AR1142" s="1859"/>
      <c r="AS1142" s="1859"/>
      <c r="AT1142" s="1859"/>
    </row>
    <row r="1143" spans="1:46" s="1775" customFormat="1" ht="12" customHeight="1" x14ac:dyDescent="0.2">
      <c r="A1143" s="1770" t="s">
        <v>459</v>
      </c>
      <c r="B1143" s="1770" t="s">
        <v>1708</v>
      </c>
      <c r="C1143" s="541" t="s">
        <v>1709</v>
      </c>
      <c r="D1143" s="1770" t="s">
        <v>4339</v>
      </c>
      <c r="E1143" s="1952">
        <v>4000</v>
      </c>
      <c r="F1143" s="1771" t="s">
        <v>4340</v>
      </c>
      <c r="G1143" s="1770" t="s">
        <v>4341</v>
      </c>
      <c r="H1143" s="1770"/>
      <c r="I1143" s="1770"/>
      <c r="J1143" s="1771"/>
      <c r="K1143" s="1771">
        <v>0</v>
      </c>
      <c r="L1143" s="1772">
        <v>0</v>
      </c>
      <c r="M1143" s="1773">
        <f t="shared" si="34"/>
        <v>0</v>
      </c>
      <c r="N1143" s="1771">
        <v>2</v>
      </c>
      <c r="O1143" s="1772">
        <v>5</v>
      </c>
      <c r="P1143" s="1773">
        <f t="shared" si="35"/>
        <v>20000</v>
      </c>
      <c r="Q1143" s="1774"/>
      <c r="R1143" s="1774"/>
      <c r="S1143" s="1774"/>
      <c r="T1143" s="1774"/>
      <c r="U1143" s="1774"/>
      <c r="V1143" s="1774"/>
      <c r="W1143" s="1774"/>
      <c r="X1143" s="1774"/>
      <c r="Y1143" s="1774"/>
      <c r="Z1143" s="1774"/>
      <c r="AA1143" s="1774"/>
      <c r="AB1143" s="1774"/>
      <c r="AC1143" s="1774"/>
      <c r="AD1143" s="1856"/>
      <c r="AE1143" s="1857"/>
      <c r="AF1143" s="1858"/>
      <c r="AG1143" s="1858"/>
      <c r="AH1143" s="1858"/>
      <c r="AI1143" s="1859"/>
      <c r="AJ1143" s="1859"/>
      <c r="AK1143" s="1859"/>
      <c r="AL1143" s="1859"/>
      <c r="AM1143" s="1858"/>
      <c r="AN1143" s="1858"/>
      <c r="AO1143" s="1858"/>
      <c r="AP1143" s="1858"/>
      <c r="AQ1143" s="1859"/>
      <c r="AR1143" s="1859"/>
      <c r="AS1143" s="1859"/>
      <c r="AT1143" s="1859"/>
    </row>
    <row r="1144" spans="1:46" s="1775" customFormat="1" ht="12" customHeight="1" x14ac:dyDescent="0.2">
      <c r="A1144" s="1770" t="s">
        <v>459</v>
      </c>
      <c r="B1144" s="1770" t="s">
        <v>1708</v>
      </c>
      <c r="C1144" s="541" t="s">
        <v>1709</v>
      </c>
      <c r="D1144" s="1770" t="s">
        <v>1716</v>
      </c>
      <c r="E1144" s="1952">
        <v>2000</v>
      </c>
      <c r="F1144" s="1771" t="s">
        <v>4342</v>
      </c>
      <c r="G1144" s="1770" t="s">
        <v>4343</v>
      </c>
      <c r="H1144" s="1770" t="s">
        <v>1713</v>
      </c>
      <c r="I1144" s="1770" t="s">
        <v>1723</v>
      </c>
      <c r="J1144" s="1771" t="s">
        <v>1829</v>
      </c>
      <c r="K1144" s="1771">
        <v>1</v>
      </c>
      <c r="L1144" s="1772">
        <v>1</v>
      </c>
      <c r="M1144" s="1773">
        <f t="shared" si="34"/>
        <v>2000</v>
      </c>
      <c r="N1144" s="1771">
        <v>2</v>
      </c>
      <c r="O1144" s="1772">
        <v>6</v>
      </c>
      <c r="P1144" s="1773">
        <f t="shared" si="35"/>
        <v>12000</v>
      </c>
      <c r="Q1144" s="1774"/>
      <c r="R1144" s="1774"/>
      <c r="S1144" s="1774"/>
      <c r="T1144" s="1774"/>
      <c r="U1144" s="1774"/>
      <c r="V1144" s="1774"/>
      <c r="W1144" s="1774"/>
      <c r="X1144" s="1774"/>
      <c r="Y1144" s="1774"/>
      <c r="Z1144" s="1774"/>
      <c r="AA1144" s="1774"/>
      <c r="AB1144" s="1774"/>
      <c r="AC1144" s="1774"/>
      <c r="AD1144" s="1856"/>
      <c r="AE1144" s="1857"/>
      <c r="AF1144" s="1858"/>
      <c r="AG1144" s="1858"/>
      <c r="AH1144" s="1858"/>
      <c r="AI1144" s="1859"/>
      <c r="AJ1144" s="1859"/>
      <c r="AK1144" s="1859"/>
      <c r="AL1144" s="1859"/>
      <c r="AM1144" s="1858"/>
      <c r="AN1144" s="1858"/>
      <c r="AO1144" s="1858"/>
      <c r="AP1144" s="1858"/>
      <c r="AQ1144" s="1859"/>
      <c r="AR1144" s="1859"/>
      <c r="AS1144" s="1859"/>
      <c r="AT1144" s="1859"/>
    </row>
    <row r="1145" spans="1:46" s="1775" customFormat="1" ht="12" customHeight="1" x14ac:dyDescent="0.2">
      <c r="A1145" s="1770" t="s">
        <v>459</v>
      </c>
      <c r="B1145" s="1770" t="s">
        <v>1708</v>
      </c>
      <c r="C1145" s="541" t="s">
        <v>1709</v>
      </c>
      <c r="D1145" s="1770" t="s">
        <v>1730</v>
      </c>
      <c r="E1145" s="1952">
        <v>14000</v>
      </c>
      <c r="F1145" s="1771" t="s">
        <v>4344</v>
      </c>
      <c r="G1145" s="1770" t="s">
        <v>4345</v>
      </c>
      <c r="H1145" s="1770"/>
      <c r="I1145" s="1770"/>
      <c r="J1145" s="1771"/>
      <c r="K1145" s="1771">
        <v>0</v>
      </c>
      <c r="L1145" s="1772">
        <v>0</v>
      </c>
      <c r="M1145" s="1773">
        <f t="shared" si="34"/>
        <v>0</v>
      </c>
      <c r="N1145" s="1771">
        <v>0</v>
      </c>
      <c r="O1145" s="1772">
        <v>2</v>
      </c>
      <c r="P1145" s="1773">
        <f t="shared" si="35"/>
        <v>28000</v>
      </c>
      <c r="Q1145" s="1774"/>
      <c r="R1145" s="1774"/>
      <c r="S1145" s="1774"/>
      <c r="T1145" s="1774"/>
      <c r="U1145" s="1774"/>
      <c r="V1145" s="1774"/>
      <c r="W1145" s="1774"/>
      <c r="X1145" s="1774"/>
      <c r="Y1145" s="1774"/>
      <c r="Z1145" s="1774"/>
      <c r="AA1145" s="1774"/>
      <c r="AB1145" s="1774"/>
      <c r="AC1145" s="1774"/>
      <c r="AD1145" s="1856"/>
      <c r="AE1145" s="1857"/>
      <c r="AF1145" s="1858"/>
      <c r="AG1145" s="1858"/>
      <c r="AH1145" s="1858"/>
      <c r="AI1145" s="1859"/>
      <c r="AJ1145" s="1859"/>
      <c r="AK1145" s="1859"/>
      <c r="AL1145" s="1859"/>
      <c r="AM1145" s="1858"/>
      <c r="AN1145" s="1858"/>
      <c r="AO1145" s="1858"/>
      <c r="AP1145" s="1858"/>
      <c r="AQ1145" s="1859"/>
      <c r="AR1145" s="1859"/>
      <c r="AS1145" s="1859"/>
      <c r="AT1145" s="1859"/>
    </row>
    <row r="1146" spans="1:46" s="1775" customFormat="1" ht="12" customHeight="1" x14ac:dyDescent="0.2">
      <c r="A1146" s="1770" t="s">
        <v>459</v>
      </c>
      <c r="B1146" s="1770" t="s">
        <v>1708</v>
      </c>
      <c r="C1146" s="541" t="s">
        <v>1709</v>
      </c>
      <c r="D1146" s="1770" t="s">
        <v>2698</v>
      </c>
      <c r="E1146" s="1952">
        <v>9000</v>
      </c>
      <c r="F1146" s="1771" t="s">
        <v>4346</v>
      </c>
      <c r="G1146" s="1770" t="s">
        <v>4347</v>
      </c>
      <c r="H1146" s="1770" t="s">
        <v>1756</v>
      </c>
      <c r="I1146" s="1770" t="s">
        <v>4259</v>
      </c>
      <c r="J1146" s="1771" t="s">
        <v>1715</v>
      </c>
      <c r="K1146" s="1771">
        <v>5</v>
      </c>
      <c r="L1146" s="1772">
        <v>12</v>
      </c>
      <c r="M1146" s="1773">
        <f t="shared" si="34"/>
        <v>108000</v>
      </c>
      <c r="N1146" s="1771">
        <v>2</v>
      </c>
      <c r="O1146" s="1772">
        <v>6</v>
      </c>
      <c r="P1146" s="1773">
        <f t="shared" si="35"/>
        <v>54000</v>
      </c>
      <c r="Q1146" s="1774"/>
      <c r="R1146" s="1774"/>
      <c r="S1146" s="1774"/>
      <c r="T1146" s="1774"/>
      <c r="U1146" s="1774"/>
      <c r="V1146" s="1774"/>
      <c r="W1146" s="1774"/>
      <c r="X1146" s="1774"/>
      <c r="Y1146" s="1774"/>
      <c r="Z1146" s="1774"/>
      <c r="AA1146" s="1774"/>
      <c r="AB1146" s="1774"/>
      <c r="AC1146" s="1774"/>
      <c r="AD1146" s="1856"/>
      <c r="AE1146" s="1857"/>
      <c r="AF1146" s="1858"/>
      <c r="AG1146" s="1858"/>
      <c r="AH1146" s="1858"/>
      <c r="AI1146" s="1859"/>
      <c r="AJ1146" s="1859"/>
      <c r="AK1146" s="1859"/>
      <c r="AL1146" s="1859"/>
      <c r="AM1146" s="1858"/>
      <c r="AN1146" s="1858"/>
      <c r="AO1146" s="1858"/>
      <c r="AP1146" s="1858"/>
      <c r="AQ1146" s="1859"/>
      <c r="AR1146" s="1859"/>
      <c r="AS1146" s="1859"/>
      <c r="AT1146" s="1859"/>
    </row>
    <row r="1147" spans="1:46" s="1775" customFormat="1" ht="12" customHeight="1" x14ac:dyDescent="0.2">
      <c r="A1147" s="1770" t="s">
        <v>459</v>
      </c>
      <c r="B1147" s="1770" t="s">
        <v>1708</v>
      </c>
      <c r="C1147" s="541" t="s">
        <v>1709</v>
      </c>
      <c r="D1147" s="1770" t="s">
        <v>2659</v>
      </c>
      <c r="E1147" s="1952">
        <v>5000</v>
      </c>
      <c r="F1147" s="1771" t="s">
        <v>4348</v>
      </c>
      <c r="G1147" s="1770" t="s">
        <v>4349</v>
      </c>
      <c r="H1147" s="1770"/>
      <c r="I1147" s="1770"/>
      <c r="J1147" s="1771"/>
      <c r="K1147" s="1771">
        <v>0</v>
      </c>
      <c r="L1147" s="1772">
        <v>0</v>
      </c>
      <c r="M1147" s="1773">
        <f t="shared" si="34"/>
        <v>0</v>
      </c>
      <c r="N1147" s="1771">
        <v>2</v>
      </c>
      <c r="O1147" s="1772">
        <v>5</v>
      </c>
      <c r="P1147" s="1773">
        <f t="shared" si="35"/>
        <v>25000</v>
      </c>
      <c r="Q1147" s="1774"/>
      <c r="R1147" s="1774"/>
      <c r="S1147" s="1774"/>
      <c r="T1147" s="1774"/>
      <c r="U1147" s="1774"/>
      <c r="V1147" s="1774"/>
      <c r="W1147" s="1774"/>
      <c r="X1147" s="1774"/>
      <c r="Y1147" s="1774"/>
      <c r="Z1147" s="1774"/>
      <c r="AA1147" s="1774"/>
      <c r="AB1147" s="1774"/>
      <c r="AC1147" s="1774"/>
      <c r="AD1147" s="1856"/>
      <c r="AE1147" s="1857"/>
      <c r="AF1147" s="1858"/>
      <c r="AG1147" s="1858"/>
      <c r="AH1147" s="1858"/>
      <c r="AI1147" s="1859"/>
      <c r="AJ1147" s="1859"/>
      <c r="AK1147" s="1859"/>
      <c r="AL1147" s="1859"/>
      <c r="AM1147" s="1858"/>
      <c r="AN1147" s="1858"/>
      <c r="AO1147" s="1858"/>
      <c r="AP1147" s="1858"/>
      <c r="AQ1147" s="1859"/>
      <c r="AR1147" s="1859"/>
      <c r="AS1147" s="1859"/>
      <c r="AT1147" s="1859"/>
    </row>
    <row r="1148" spans="1:46" s="1775" customFormat="1" ht="12" customHeight="1" x14ac:dyDescent="0.2">
      <c r="A1148" s="1770" t="s">
        <v>459</v>
      </c>
      <c r="B1148" s="1770" t="s">
        <v>1708</v>
      </c>
      <c r="C1148" s="541" t="s">
        <v>1709</v>
      </c>
      <c r="D1148" s="1770" t="s">
        <v>4350</v>
      </c>
      <c r="E1148" s="1952">
        <v>4000</v>
      </c>
      <c r="F1148" s="1771" t="s">
        <v>4351</v>
      </c>
      <c r="G1148" s="1770" t="s">
        <v>4352</v>
      </c>
      <c r="H1148" s="1770"/>
      <c r="I1148" s="1770"/>
      <c r="J1148" s="1771"/>
      <c r="K1148" s="1771">
        <v>3</v>
      </c>
      <c r="L1148" s="1772">
        <v>6</v>
      </c>
      <c r="M1148" s="1773">
        <f t="shared" si="34"/>
        <v>24000</v>
      </c>
      <c r="N1148" s="1771">
        <v>0</v>
      </c>
      <c r="O1148" s="1772">
        <v>0</v>
      </c>
      <c r="P1148" s="1773">
        <f t="shared" si="35"/>
        <v>0</v>
      </c>
      <c r="Q1148" s="1774"/>
      <c r="R1148" s="1774"/>
      <c r="S1148" s="1774"/>
      <c r="T1148" s="1774"/>
      <c r="U1148" s="1774"/>
      <c r="V1148" s="1774"/>
      <c r="W1148" s="1774"/>
      <c r="X1148" s="1774"/>
      <c r="Y1148" s="1774"/>
      <c r="Z1148" s="1774"/>
      <c r="AA1148" s="1774"/>
      <c r="AB1148" s="1774"/>
      <c r="AC1148" s="1774"/>
      <c r="AD1148" s="1856"/>
      <c r="AE1148" s="1857"/>
      <c r="AF1148" s="1858"/>
      <c r="AG1148" s="1858"/>
      <c r="AH1148" s="1858"/>
      <c r="AI1148" s="1859"/>
      <c r="AJ1148" s="1859"/>
      <c r="AK1148" s="1859"/>
      <c r="AL1148" s="1859"/>
      <c r="AM1148" s="1858"/>
      <c r="AN1148" s="1858"/>
      <c r="AO1148" s="1858"/>
      <c r="AP1148" s="1858"/>
      <c r="AQ1148" s="1859"/>
      <c r="AR1148" s="1859"/>
      <c r="AS1148" s="1859"/>
      <c r="AT1148" s="1859"/>
    </row>
    <row r="1149" spans="1:46" s="1775" customFormat="1" ht="12" customHeight="1" x14ac:dyDescent="0.2">
      <c r="A1149" s="1770" t="s">
        <v>459</v>
      </c>
      <c r="B1149" s="1770" t="s">
        <v>1708</v>
      </c>
      <c r="C1149" s="541" t="s">
        <v>1709</v>
      </c>
      <c r="D1149" s="1770" t="s">
        <v>1768</v>
      </c>
      <c r="E1149" s="1952">
        <v>8000</v>
      </c>
      <c r="F1149" s="1771" t="s">
        <v>4353</v>
      </c>
      <c r="G1149" s="1770" t="s">
        <v>4354</v>
      </c>
      <c r="H1149" s="1770"/>
      <c r="I1149" s="1770"/>
      <c r="J1149" s="1771"/>
      <c r="K1149" s="1771">
        <v>1</v>
      </c>
      <c r="L1149" s="1772">
        <v>12</v>
      </c>
      <c r="M1149" s="1773">
        <f t="shared" si="34"/>
        <v>96000</v>
      </c>
      <c r="N1149" s="1771">
        <v>0</v>
      </c>
      <c r="O1149" s="1772">
        <v>0</v>
      </c>
      <c r="P1149" s="1773">
        <f t="shared" si="35"/>
        <v>0</v>
      </c>
      <c r="Q1149" s="1774"/>
      <c r="R1149" s="1774"/>
      <c r="S1149" s="1774"/>
      <c r="T1149" s="1774"/>
      <c r="U1149" s="1774"/>
      <c r="V1149" s="1774"/>
      <c r="W1149" s="1774"/>
      <c r="X1149" s="1774"/>
      <c r="Y1149" s="1774"/>
      <c r="Z1149" s="1774"/>
      <c r="AA1149" s="1774"/>
      <c r="AB1149" s="1774"/>
      <c r="AC1149" s="1774"/>
      <c r="AD1149" s="1856"/>
      <c r="AE1149" s="1857"/>
      <c r="AF1149" s="1858"/>
      <c r="AG1149" s="1858"/>
      <c r="AH1149" s="1858"/>
      <c r="AI1149" s="1859"/>
      <c r="AJ1149" s="1859"/>
      <c r="AK1149" s="1859"/>
      <c r="AL1149" s="1859"/>
      <c r="AM1149" s="1858"/>
      <c r="AN1149" s="1858"/>
      <c r="AO1149" s="1858"/>
      <c r="AP1149" s="1858"/>
      <c r="AQ1149" s="1859"/>
      <c r="AR1149" s="1859"/>
      <c r="AS1149" s="1859"/>
      <c r="AT1149" s="1859"/>
    </row>
    <row r="1150" spans="1:46" s="1775" customFormat="1" ht="12" customHeight="1" x14ac:dyDescent="0.2">
      <c r="A1150" s="1770" t="s">
        <v>459</v>
      </c>
      <c r="B1150" s="1770" t="s">
        <v>1708</v>
      </c>
      <c r="C1150" s="541" t="s">
        <v>1709</v>
      </c>
      <c r="D1150" s="1770" t="s">
        <v>4355</v>
      </c>
      <c r="E1150" s="1952">
        <v>6000</v>
      </c>
      <c r="F1150" s="1771" t="s">
        <v>4356</v>
      </c>
      <c r="G1150" s="1770" t="s">
        <v>4357</v>
      </c>
      <c r="H1150" s="1770" t="s">
        <v>1713</v>
      </c>
      <c r="I1150" s="1770" t="s">
        <v>1723</v>
      </c>
      <c r="J1150" s="1771" t="s">
        <v>1715</v>
      </c>
      <c r="K1150" s="1771">
        <v>6</v>
      </c>
      <c r="L1150" s="1772">
        <v>12</v>
      </c>
      <c r="M1150" s="1773">
        <f t="shared" si="34"/>
        <v>72000</v>
      </c>
      <c r="N1150" s="1771">
        <v>4</v>
      </c>
      <c r="O1150" s="1772">
        <v>6</v>
      </c>
      <c r="P1150" s="1773">
        <f t="shared" si="35"/>
        <v>36000</v>
      </c>
      <c r="Q1150" s="1774"/>
      <c r="R1150" s="1774"/>
      <c r="S1150" s="1774"/>
      <c r="T1150" s="1774"/>
      <c r="U1150" s="1774"/>
      <c r="V1150" s="1774"/>
      <c r="W1150" s="1774"/>
      <c r="X1150" s="1774"/>
      <c r="Y1150" s="1774"/>
      <c r="Z1150" s="1774"/>
      <c r="AA1150" s="1774"/>
      <c r="AB1150" s="1774"/>
      <c r="AC1150" s="1774"/>
      <c r="AD1150" s="1856"/>
      <c r="AE1150" s="1857"/>
      <c r="AF1150" s="1858"/>
      <c r="AG1150" s="1858"/>
      <c r="AH1150" s="1858"/>
      <c r="AI1150" s="1859"/>
      <c r="AJ1150" s="1859"/>
      <c r="AK1150" s="1859"/>
      <c r="AL1150" s="1859"/>
      <c r="AM1150" s="1858"/>
      <c r="AN1150" s="1858"/>
      <c r="AO1150" s="1858"/>
      <c r="AP1150" s="1858"/>
      <c r="AQ1150" s="1859"/>
      <c r="AR1150" s="1859"/>
      <c r="AS1150" s="1859"/>
      <c r="AT1150" s="1859"/>
    </row>
    <row r="1151" spans="1:46" s="1775" customFormat="1" ht="12" customHeight="1" x14ac:dyDescent="0.2">
      <c r="A1151" s="1770" t="s">
        <v>459</v>
      </c>
      <c r="B1151" s="1770" t="s">
        <v>1708</v>
      </c>
      <c r="C1151" s="541" t="s">
        <v>1709</v>
      </c>
      <c r="D1151" s="1770" t="s">
        <v>1934</v>
      </c>
      <c r="E1151" s="1952">
        <v>3500</v>
      </c>
      <c r="F1151" s="1771" t="s">
        <v>4358</v>
      </c>
      <c r="G1151" s="1770" t="s">
        <v>4359</v>
      </c>
      <c r="H1151" s="1770"/>
      <c r="I1151" s="1770"/>
      <c r="J1151" s="1771"/>
      <c r="K1151" s="1771">
        <v>6</v>
      </c>
      <c r="L1151" s="1772">
        <v>8</v>
      </c>
      <c r="M1151" s="1773">
        <f t="shared" si="34"/>
        <v>28000</v>
      </c>
      <c r="N1151" s="1771">
        <v>0</v>
      </c>
      <c r="O1151" s="1772">
        <v>0</v>
      </c>
      <c r="P1151" s="1773">
        <f t="shared" si="35"/>
        <v>0</v>
      </c>
      <c r="Q1151" s="1774"/>
      <c r="R1151" s="1774"/>
      <c r="S1151" s="1774"/>
      <c r="T1151" s="1774"/>
      <c r="U1151" s="1774"/>
      <c r="V1151" s="1774"/>
      <c r="W1151" s="1774"/>
      <c r="X1151" s="1774"/>
      <c r="Y1151" s="1774"/>
      <c r="Z1151" s="1774"/>
      <c r="AA1151" s="1774"/>
      <c r="AB1151" s="1774"/>
      <c r="AC1151" s="1774"/>
      <c r="AD1151" s="1856"/>
      <c r="AE1151" s="1857"/>
      <c r="AF1151" s="1858"/>
      <c r="AG1151" s="1858"/>
      <c r="AH1151" s="1858"/>
      <c r="AI1151" s="1859"/>
      <c r="AJ1151" s="1859"/>
      <c r="AK1151" s="1859"/>
      <c r="AL1151" s="1859"/>
      <c r="AM1151" s="1858"/>
      <c r="AN1151" s="1858"/>
      <c r="AO1151" s="1858"/>
      <c r="AP1151" s="1858"/>
      <c r="AQ1151" s="1859"/>
      <c r="AR1151" s="1859"/>
      <c r="AS1151" s="1859"/>
      <c r="AT1151" s="1859"/>
    </row>
    <row r="1152" spans="1:46" s="1775" customFormat="1" ht="12" customHeight="1" x14ac:dyDescent="0.2">
      <c r="A1152" s="1770" t="s">
        <v>459</v>
      </c>
      <c r="B1152" s="1770" t="s">
        <v>1708</v>
      </c>
      <c r="C1152" s="541" t="s">
        <v>1709</v>
      </c>
      <c r="D1152" s="1770" t="s">
        <v>1774</v>
      </c>
      <c r="E1152" s="1952">
        <v>15000</v>
      </c>
      <c r="F1152" s="1771" t="s">
        <v>4360</v>
      </c>
      <c r="G1152" s="1770" t="s">
        <v>4361</v>
      </c>
      <c r="H1152" s="1770"/>
      <c r="I1152" s="1770"/>
      <c r="J1152" s="1771"/>
      <c r="K1152" s="1771">
        <v>0</v>
      </c>
      <c r="L1152" s="1772">
        <v>7</v>
      </c>
      <c r="M1152" s="1773">
        <f t="shared" si="34"/>
        <v>105000</v>
      </c>
      <c r="N1152" s="1771">
        <v>0</v>
      </c>
      <c r="O1152" s="1772">
        <v>0</v>
      </c>
      <c r="P1152" s="1773">
        <f t="shared" si="35"/>
        <v>0</v>
      </c>
      <c r="Q1152" s="1774"/>
      <c r="R1152" s="1774"/>
      <c r="S1152" s="1774"/>
      <c r="T1152" s="1774"/>
      <c r="U1152" s="1774"/>
      <c r="V1152" s="1774"/>
      <c r="W1152" s="1774"/>
      <c r="X1152" s="1774"/>
      <c r="Y1152" s="1774"/>
      <c r="Z1152" s="1774"/>
      <c r="AA1152" s="1774"/>
      <c r="AB1152" s="1774"/>
      <c r="AC1152" s="1774"/>
      <c r="AD1152" s="1856"/>
      <c r="AE1152" s="1857"/>
      <c r="AF1152" s="1858"/>
      <c r="AG1152" s="1858"/>
      <c r="AH1152" s="1858"/>
      <c r="AI1152" s="1859"/>
      <c r="AJ1152" s="1859"/>
      <c r="AK1152" s="1859"/>
      <c r="AL1152" s="1859"/>
      <c r="AM1152" s="1858"/>
      <c r="AN1152" s="1858"/>
      <c r="AO1152" s="1858"/>
      <c r="AP1152" s="1858"/>
      <c r="AQ1152" s="1859"/>
      <c r="AR1152" s="1859"/>
      <c r="AS1152" s="1859"/>
      <c r="AT1152" s="1859"/>
    </row>
    <row r="1153" spans="1:46" s="1775" customFormat="1" ht="12" customHeight="1" x14ac:dyDescent="0.2">
      <c r="A1153" s="1770" t="s">
        <v>459</v>
      </c>
      <c r="B1153" s="1770" t="s">
        <v>1708</v>
      </c>
      <c r="C1153" s="541" t="s">
        <v>1709</v>
      </c>
      <c r="D1153" s="1770" t="s">
        <v>1745</v>
      </c>
      <c r="E1153" s="1952">
        <v>5000</v>
      </c>
      <c r="F1153" s="1771" t="s">
        <v>4362</v>
      </c>
      <c r="G1153" s="1770" t="s">
        <v>4363</v>
      </c>
      <c r="H1153" s="1770"/>
      <c r="I1153" s="1770"/>
      <c r="J1153" s="1771"/>
      <c r="K1153" s="1771">
        <v>1</v>
      </c>
      <c r="L1153" s="1772">
        <v>1</v>
      </c>
      <c r="M1153" s="1773">
        <f t="shared" si="34"/>
        <v>5000</v>
      </c>
      <c r="N1153" s="1771">
        <v>0</v>
      </c>
      <c r="O1153" s="1772">
        <v>0</v>
      </c>
      <c r="P1153" s="1773">
        <f t="shared" si="35"/>
        <v>0</v>
      </c>
      <c r="Q1153" s="1774"/>
      <c r="R1153" s="1774"/>
      <c r="S1153" s="1774"/>
      <c r="T1153" s="1774"/>
      <c r="U1153" s="1774"/>
      <c r="V1153" s="1774"/>
      <c r="W1153" s="1774"/>
      <c r="X1153" s="1774"/>
      <c r="Y1153" s="1774"/>
      <c r="Z1153" s="1774"/>
      <c r="AA1153" s="1774"/>
      <c r="AB1153" s="1774"/>
      <c r="AC1153" s="1774"/>
      <c r="AD1153" s="1856"/>
      <c r="AE1153" s="1857"/>
      <c r="AF1153" s="1858"/>
      <c r="AG1153" s="1858"/>
      <c r="AH1153" s="1858"/>
      <c r="AI1153" s="1859"/>
      <c r="AJ1153" s="1859"/>
      <c r="AK1153" s="1859"/>
      <c r="AL1153" s="1859"/>
      <c r="AM1153" s="1858"/>
      <c r="AN1153" s="1858"/>
      <c r="AO1153" s="1858"/>
      <c r="AP1153" s="1858"/>
      <c r="AQ1153" s="1859"/>
      <c r="AR1153" s="1859"/>
      <c r="AS1153" s="1859"/>
      <c r="AT1153" s="1859"/>
    </row>
    <row r="1154" spans="1:46" s="1775" customFormat="1" ht="12" customHeight="1" x14ac:dyDescent="0.2">
      <c r="A1154" s="1770" t="s">
        <v>459</v>
      </c>
      <c r="B1154" s="1770" t="s">
        <v>1708</v>
      </c>
      <c r="C1154" s="541" t="s">
        <v>1709</v>
      </c>
      <c r="D1154" s="1770" t="s">
        <v>4364</v>
      </c>
      <c r="E1154" s="1952">
        <v>7000</v>
      </c>
      <c r="F1154" s="1771" t="s">
        <v>4365</v>
      </c>
      <c r="G1154" s="1770" t="s">
        <v>4366</v>
      </c>
      <c r="H1154" s="1770"/>
      <c r="I1154" s="1770"/>
      <c r="J1154" s="1771"/>
      <c r="K1154" s="1771">
        <v>3</v>
      </c>
      <c r="L1154" s="1772">
        <v>7</v>
      </c>
      <c r="M1154" s="1773">
        <f t="shared" si="34"/>
        <v>49000</v>
      </c>
      <c r="N1154" s="1771">
        <v>4</v>
      </c>
      <c r="O1154" s="1772">
        <v>6</v>
      </c>
      <c r="P1154" s="1773">
        <f t="shared" si="35"/>
        <v>42000</v>
      </c>
      <c r="Q1154" s="1774"/>
      <c r="R1154" s="1774"/>
      <c r="S1154" s="1774"/>
      <c r="T1154" s="1774"/>
      <c r="U1154" s="1774"/>
      <c r="V1154" s="1774"/>
      <c r="W1154" s="1774"/>
      <c r="X1154" s="1774"/>
      <c r="Y1154" s="1774"/>
      <c r="Z1154" s="1774"/>
      <c r="AA1154" s="1774"/>
      <c r="AB1154" s="1774"/>
      <c r="AC1154" s="1774"/>
      <c r="AD1154" s="1856"/>
      <c r="AE1154" s="1857"/>
      <c r="AF1154" s="1858"/>
      <c r="AG1154" s="1858"/>
      <c r="AH1154" s="1858"/>
      <c r="AI1154" s="1859"/>
      <c r="AJ1154" s="1859"/>
      <c r="AK1154" s="1859"/>
      <c r="AL1154" s="1859"/>
      <c r="AM1154" s="1858"/>
      <c r="AN1154" s="1858"/>
      <c r="AO1154" s="1858"/>
      <c r="AP1154" s="1858"/>
      <c r="AQ1154" s="1859"/>
      <c r="AR1154" s="1859"/>
      <c r="AS1154" s="1859"/>
      <c r="AT1154" s="1859"/>
    </row>
    <row r="1155" spans="1:46" s="1775" customFormat="1" ht="12" customHeight="1" x14ac:dyDescent="0.2">
      <c r="A1155" s="1770" t="s">
        <v>459</v>
      </c>
      <c r="B1155" s="1770" t="s">
        <v>1708</v>
      </c>
      <c r="C1155" s="541" t="s">
        <v>1709</v>
      </c>
      <c r="D1155" s="1770" t="s">
        <v>4367</v>
      </c>
      <c r="E1155" s="1952">
        <v>2500</v>
      </c>
      <c r="F1155" s="1771" t="s">
        <v>4368</v>
      </c>
      <c r="G1155" s="1770" t="s">
        <v>4369</v>
      </c>
      <c r="H1155" s="1770"/>
      <c r="I1155" s="1770"/>
      <c r="J1155" s="1771"/>
      <c r="K1155" s="1771">
        <v>2</v>
      </c>
      <c r="L1155" s="1772">
        <v>7</v>
      </c>
      <c r="M1155" s="1773">
        <f t="shared" si="34"/>
        <v>17500</v>
      </c>
      <c r="N1155" s="1771">
        <v>3</v>
      </c>
      <c r="O1155" s="1772">
        <v>6</v>
      </c>
      <c r="P1155" s="1773">
        <f t="shared" si="35"/>
        <v>15000</v>
      </c>
      <c r="Q1155" s="1774"/>
      <c r="R1155" s="1774"/>
      <c r="S1155" s="1774"/>
      <c r="T1155" s="1774"/>
      <c r="U1155" s="1774"/>
      <c r="V1155" s="1774"/>
      <c r="W1155" s="1774"/>
      <c r="X1155" s="1774"/>
      <c r="Y1155" s="1774"/>
      <c r="Z1155" s="1774"/>
      <c r="AA1155" s="1774"/>
      <c r="AB1155" s="1774"/>
      <c r="AC1155" s="1774"/>
      <c r="AD1155" s="1856"/>
      <c r="AE1155" s="1857"/>
      <c r="AF1155" s="1858"/>
      <c r="AG1155" s="1858"/>
      <c r="AH1155" s="1858"/>
      <c r="AI1155" s="1859"/>
      <c r="AJ1155" s="1859"/>
      <c r="AK1155" s="1859"/>
      <c r="AL1155" s="1859"/>
      <c r="AM1155" s="1858"/>
      <c r="AN1155" s="1858"/>
      <c r="AO1155" s="1858"/>
      <c r="AP1155" s="1858"/>
      <c r="AQ1155" s="1859"/>
      <c r="AR1155" s="1859"/>
      <c r="AS1155" s="1859"/>
      <c r="AT1155" s="1859"/>
    </row>
    <row r="1156" spans="1:46" s="1775" customFormat="1" ht="12" customHeight="1" x14ac:dyDescent="0.2">
      <c r="A1156" s="1770" t="s">
        <v>459</v>
      </c>
      <c r="B1156" s="1770" t="s">
        <v>1708</v>
      </c>
      <c r="C1156" s="541" t="s">
        <v>1709</v>
      </c>
      <c r="D1156" s="1770" t="s">
        <v>3883</v>
      </c>
      <c r="E1156" s="1952">
        <v>2500</v>
      </c>
      <c r="F1156" s="1771" t="s">
        <v>4370</v>
      </c>
      <c r="G1156" s="1770" t="s">
        <v>4371</v>
      </c>
      <c r="H1156" s="1770"/>
      <c r="I1156" s="1770"/>
      <c r="J1156" s="1771"/>
      <c r="K1156" s="1771">
        <v>2</v>
      </c>
      <c r="L1156" s="1772">
        <v>8</v>
      </c>
      <c r="M1156" s="1773">
        <f t="shared" si="34"/>
        <v>20000</v>
      </c>
      <c r="N1156" s="1771">
        <v>0</v>
      </c>
      <c r="O1156" s="1772">
        <v>0</v>
      </c>
      <c r="P1156" s="1773">
        <f t="shared" si="35"/>
        <v>0</v>
      </c>
      <c r="Q1156" s="1774"/>
      <c r="R1156" s="1774"/>
      <c r="S1156" s="1774"/>
      <c r="T1156" s="1774"/>
      <c r="U1156" s="1774"/>
      <c r="V1156" s="1774"/>
      <c r="W1156" s="1774"/>
      <c r="X1156" s="1774"/>
      <c r="Y1156" s="1774"/>
      <c r="Z1156" s="1774"/>
      <c r="AA1156" s="1774"/>
      <c r="AB1156" s="1774"/>
      <c r="AC1156" s="1774"/>
      <c r="AD1156" s="1856"/>
      <c r="AE1156" s="1857"/>
      <c r="AF1156" s="1858"/>
      <c r="AG1156" s="1858"/>
      <c r="AH1156" s="1858"/>
      <c r="AI1156" s="1859"/>
      <c r="AJ1156" s="1859"/>
      <c r="AK1156" s="1859"/>
      <c r="AL1156" s="1859"/>
      <c r="AM1156" s="1858"/>
      <c r="AN1156" s="1858"/>
      <c r="AO1156" s="1858"/>
      <c r="AP1156" s="1858"/>
      <c r="AQ1156" s="1859"/>
      <c r="AR1156" s="1859"/>
      <c r="AS1156" s="1859"/>
      <c r="AT1156" s="1859"/>
    </row>
    <row r="1157" spans="1:46" s="1775" customFormat="1" ht="12" customHeight="1" x14ac:dyDescent="0.2">
      <c r="A1157" s="1770" t="s">
        <v>459</v>
      </c>
      <c r="B1157" s="1770" t="s">
        <v>1708</v>
      </c>
      <c r="C1157" s="541" t="s">
        <v>1709</v>
      </c>
      <c r="D1157" s="1770" t="s">
        <v>1855</v>
      </c>
      <c r="E1157" s="1952">
        <v>15600</v>
      </c>
      <c r="F1157" s="1771" t="s">
        <v>4372</v>
      </c>
      <c r="G1157" s="1770" t="s">
        <v>4373</v>
      </c>
      <c r="H1157" s="1770"/>
      <c r="I1157" s="1770"/>
      <c r="J1157" s="1771"/>
      <c r="K1157" s="1771">
        <v>0</v>
      </c>
      <c r="L1157" s="1772">
        <v>8</v>
      </c>
      <c r="M1157" s="1773">
        <f t="shared" si="34"/>
        <v>124800</v>
      </c>
      <c r="N1157" s="1771">
        <v>0</v>
      </c>
      <c r="O1157" s="1772">
        <v>0</v>
      </c>
      <c r="P1157" s="1773">
        <f t="shared" si="35"/>
        <v>0</v>
      </c>
      <c r="Q1157" s="1774"/>
      <c r="R1157" s="1774"/>
      <c r="S1157" s="1774"/>
      <c r="T1157" s="1774"/>
      <c r="U1157" s="1774"/>
      <c r="V1157" s="1774"/>
      <c r="W1157" s="1774"/>
      <c r="X1157" s="1774"/>
      <c r="Y1157" s="1774"/>
      <c r="Z1157" s="1774"/>
      <c r="AA1157" s="1774"/>
      <c r="AB1157" s="1774"/>
      <c r="AC1157" s="1774"/>
      <c r="AD1157" s="1856"/>
      <c r="AE1157" s="1857"/>
      <c r="AF1157" s="1858"/>
      <c r="AG1157" s="1858"/>
      <c r="AH1157" s="1858"/>
      <c r="AI1157" s="1859"/>
      <c r="AJ1157" s="1859"/>
      <c r="AK1157" s="1859"/>
      <c r="AL1157" s="1859"/>
      <c r="AM1157" s="1858"/>
      <c r="AN1157" s="1858"/>
      <c r="AO1157" s="1858"/>
      <c r="AP1157" s="1858"/>
      <c r="AQ1157" s="1859"/>
      <c r="AR1157" s="1859"/>
      <c r="AS1157" s="1859"/>
      <c r="AT1157" s="1859"/>
    </row>
    <row r="1158" spans="1:46" s="1775" customFormat="1" ht="12" customHeight="1" x14ac:dyDescent="0.2">
      <c r="A1158" s="1770" t="s">
        <v>459</v>
      </c>
      <c r="B1158" s="1770" t="s">
        <v>1708</v>
      </c>
      <c r="C1158" s="541" t="s">
        <v>1709</v>
      </c>
      <c r="D1158" s="1770" t="s">
        <v>1889</v>
      </c>
      <c r="E1158" s="1952">
        <v>7000</v>
      </c>
      <c r="F1158" s="1771" t="s">
        <v>4374</v>
      </c>
      <c r="G1158" s="1770" t="s">
        <v>4375</v>
      </c>
      <c r="H1158" s="1770" t="s">
        <v>1713</v>
      </c>
      <c r="I1158" s="1770" t="s">
        <v>1723</v>
      </c>
      <c r="J1158" s="1771" t="s">
        <v>1715</v>
      </c>
      <c r="K1158" s="1771">
        <v>4</v>
      </c>
      <c r="L1158" s="1772">
        <v>12</v>
      </c>
      <c r="M1158" s="1773">
        <f t="shared" ref="M1158:M1221" si="36">E1158*L1158</f>
        <v>84000</v>
      </c>
      <c r="N1158" s="1771">
        <v>2</v>
      </c>
      <c r="O1158" s="1772">
        <v>6</v>
      </c>
      <c r="P1158" s="1773">
        <f t="shared" ref="P1158:P1221" si="37">E1158*O1158</f>
        <v>42000</v>
      </c>
      <c r="Q1158" s="1774"/>
      <c r="R1158" s="1774"/>
      <c r="S1158" s="1774"/>
      <c r="T1158" s="1774"/>
      <c r="U1158" s="1774"/>
      <c r="V1158" s="1774"/>
      <c r="W1158" s="1774"/>
      <c r="X1158" s="1774"/>
      <c r="Y1158" s="1774"/>
      <c r="Z1158" s="1774"/>
      <c r="AA1158" s="1774"/>
      <c r="AB1158" s="1774"/>
      <c r="AC1158" s="1774"/>
      <c r="AD1158" s="1856"/>
      <c r="AE1158" s="1857"/>
      <c r="AF1158" s="1858"/>
      <c r="AG1158" s="1858"/>
      <c r="AH1158" s="1858"/>
      <c r="AI1158" s="1859"/>
      <c r="AJ1158" s="1859"/>
      <c r="AK1158" s="1859"/>
      <c r="AL1158" s="1859"/>
      <c r="AM1158" s="1858"/>
      <c r="AN1158" s="1858"/>
      <c r="AO1158" s="1858"/>
      <c r="AP1158" s="1858"/>
      <c r="AQ1158" s="1859"/>
      <c r="AR1158" s="1859"/>
      <c r="AS1158" s="1859"/>
      <c r="AT1158" s="1859"/>
    </row>
    <row r="1159" spans="1:46" s="1775" customFormat="1" ht="12" customHeight="1" x14ac:dyDescent="0.2">
      <c r="A1159" s="1770" t="s">
        <v>459</v>
      </c>
      <c r="B1159" s="1770" t="s">
        <v>1708</v>
      </c>
      <c r="C1159" s="541" t="s">
        <v>1709</v>
      </c>
      <c r="D1159" s="1770" t="s">
        <v>4376</v>
      </c>
      <c r="E1159" s="1952">
        <v>3000</v>
      </c>
      <c r="F1159" s="1771" t="s">
        <v>4377</v>
      </c>
      <c r="G1159" s="1770" t="s">
        <v>4378</v>
      </c>
      <c r="H1159" s="1770" t="s">
        <v>1756</v>
      </c>
      <c r="I1159" s="1770" t="s">
        <v>1740</v>
      </c>
      <c r="J1159" s="1771" t="s">
        <v>1715</v>
      </c>
      <c r="K1159" s="1771">
        <v>9</v>
      </c>
      <c r="L1159" s="1772">
        <v>12</v>
      </c>
      <c r="M1159" s="1773">
        <f t="shared" si="36"/>
        <v>36000</v>
      </c>
      <c r="N1159" s="1771">
        <v>3</v>
      </c>
      <c r="O1159" s="1772">
        <v>6</v>
      </c>
      <c r="P1159" s="1773">
        <f t="shared" si="37"/>
        <v>18000</v>
      </c>
      <c r="Q1159" s="1774"/>
      <c r="R1159" s="1774"/>
      <c r="S1159" s="1774"/>
      <c r="T1159" s="1774"/>
      <c r="U1159" s="1774"/>
      <c r="V1159" s="1774"/>
      <c r="W1159" s="1774"/>
      <c r="X1159" s="1774"/>
      <c r="Y1159" s="1774"/>
      <c r="Z1159" s="1774"/>
      <c r="AA1159" s="1774"/>
      <c r="AB1159" s="1774"/>
      <c r="AC1159" s="1774"/>
      <c r="AD1159" s="1856"/>
      <c r="AE1159" s="1857"/>
      <c r="AF1159" s="1858"/>
      <c r="AG1159" s="1858"/>
      <c r="AH1159" s="1858"/>
      <c r="AI1159" s="1859"/>
      <c r="AJ1159" s="1859"/>
      <c r="AK1159" s="1859"/>
      <c r="AL1159" s="1859"/>
      <c r="AM1159" s="1858"/>
      <c r="AN1159" s="1858"/>
      <c r="AO1159" s="1858"/>
      <c r="AP1159" s="1858"/>
      <c r="AQ1159" s="1859"/>
      <c r="AR1159" s="1859"/>
      <c r="AS1159" s="1859"/>
      <c r="AT1159" s="1859"/>
    </row>
    <row r="1160" spans="1:46" s="1775" customFormat="1" ht="12" customHeight="1" x14ac:dyDescent="0.2">
      <c r="A1160" s="1770" t="s">
        <v>459</v>
      </c>
      <c r="B1160" s="1770" t="s">
        <v>1708</v>
      </c>
      <c r="C1160" s="541" t="s">
        <v>1709</v>
      </c>
      <c r="D1160" s="1770" t="s">
        <v>1736</v>
      </c>
      <c r="E1160" s="1952">
        <v>2500</v>
      </c>
      <c r="F1160" s="1771" t="s">
        <v>4379</v>
      </c>
      <c r="G1160" s="1770" t="s">
        <v>4380</v>
      </c>
      <c r="H1160" s="1770"/>
      <c r="I1160" s="1770"/>
      <c r="J1160" s="1771"/>
      <c r="K1160" s="1771">
        <v>8</v>
      </c>
      <c r="L1160" s="1772">
        <v>12</v>
      </c>
      <c r="M1160" s="1773">
        <f t="shared" si="36"/>
        <v>30000</v>
      </c>
      <c r="N1160" s="1771">
        <v>5</v>
      </c>
      <c r="O1160" s="1772">
        <v>6</v>
      </c>
      <c r="P1160" s="1773">
        <f t="shared" si="37"/>
        <v>15000</v>
      </c>
      <c r="Q1160" s="1774"/>
      <c r="R1160" s="1774"/>
      <c r="S1160" s="1774"/>
      <c r="T1160" s="1774"/>
      <c r="U1160" s="1774"/>
      <c r="V1160" s="1774"/>
      <c r="W1160" s="1774"/>
      <c r="X1160" s="1774"/>
      <c r="Y1160" s="1774"/>
      <c r="Z1160" s="1774"/>
      <c r="AA1160" s="1774"/>
      <c r="AB1160" s="1774"/>
      <c r="AC1160" s="1774"/>
      <c r="AD1160" s="1856"/>
      <c r="AE1160" s="1857"/>
      <c r="AF1160" s="1858"/>
      <c r="AG1160" s="1858"/>
      <c r="AH1160" s="1858"/>
      <c r="AI1160" s="1859"/>
      <c r="AJ1160" s="1859"/>
      <c r="AK1160" s="1859"/>
      <c r="AL1160" s="1859"/>
      <c r="AM1160" s="1858"/>
      <c r="AN1160" s="1858"/>
      <c r="AO1160" s="1858"/>
      <c r="AP1160" s="1858"/>
      <c r="AQ1160" s="1859"/>
      <c r="AR1160" s="1859"/>
      <c r="AS1160" s="1859"/>
      <c r="AT1160" s="1859"/>
    </row>
    <row r="1161" spans="1:46" s="1775" customFormat="1" ht="12" customHeight="1" x14ac:dyDescent="0.2">
      <c r="A1161" s="1770" t="s">
        <v>459</v>
      </c>
      <c r="B1161" s="1770" t="s">
        <v>1708</v>
      </c>
      <c r="C1161" s="541" t="s">
        <v>1709</v>
      </c>
      <c r="D1161" s="1770" t="s">
        <v>2621</v>
      </c>
      <c r="E1161" s="1952">
        <v>5000</v>
      </c>
      <c r="F1161" s="1771" t="s">
        <v>4381</v>
      </c>
      <c r="G1161" s="1770" t="s">
        <v>4382</v>
      </c>
      <c r="H1161" s="1770"/>
      <c r="I1161" s="1770"/>
      <c r="J1161" s="1771"/>
      <c r="K1161" s="1771">
        <v>4</v>
      </c>
      <c r="L1161" s="1772">
        <v>7</v>
      </c>
      <c r="M1161" s="1773">
        <f t="shared" si="36"/>
        <v>35000</v>
      </c>
      <c r="N1161" s="1771">
        <v>0</v>
      </c>
      <c r="O1161" s="1772">
        <v>0</v>
      </c>
      <c r="P1161" s="1773">
        <f t="shared" si="37"/>
        <v>0</v>
      </c>
      <c r="Q1161" s="1774"/>
      <c r="R1161" s="1774"/>
      <c r="S1161" s="1774"/>
      <c r="T1161" s="1774"/>
      <c r="U1161" s="1774"/>
      <c r="V1161" s="1774"/>
      <c r="W1161" s="1774"/>
      <c r="X1161" s="1774"/>
      <c r="Y1161" s="1774"/>
      <c r="Z1161" s="1774"/>
      <c r="AA1161" s="1774"/>
      <c r="AB1161" s="1774"/>
      <c r="AC1161" s="1774"/>
      <c r="AD1161" s="1856"/>
      <c r="AE1161" s="1857"/>
      <c r="AF1161" s="1858"/>
      <c r="AG1161" s="1858"/>
      <c r="AH1161" s="1858"/>
      <c r="AI1161" s="1859"/>
      <c r="AJ1161" s="1859"/>
      <c r="AK1161" s="1859"/>
      <c r="AL1161" s="1859"/>
      <c r="AM1161" s="1858"/>
      <c r="AN1161" s="1858"/>
      <c r="AO1161" s="1858"/>
      <c r="AP1161" s="1858"/>
      <c r="AQ1161" s="1859"/>
      <c r="AR1161" s="1859"/>
      <c r="AS1161" s="1859"/>
      <c r="AT1161" s="1859"/>
    </row>
    <row r="1162" spans="1:46" s="1775" customFormat="1" ht="12" customHeight="1" x14ac:dyDescent="0.2">
      <c r="A1162" s="1770" t="s">
        <v>459</v>
      </c>
      <c r="B1162" s="1770" t="s">
        <v>1708</v>
      </c>
      <c r="C1162" s="541" t="s">
        <v>1709</v>
      </c>
      <c r="D1162" s="1770" t="s">
        <v>1863</v>
      </c>
      <c r="E1162" s="1952">
        <v>2000</v>
      </c>
      <c r="F1162" s="1771" t="s">
        <v>4383</v>
      </c>
      <c r="G1162" s="1770" t="s">
        <v>4384</v>
      </c>
      <c r="H1162" s="1770" t="s">
        <v>1919</v>
      </c>
      <c r="I1162" s="1770" t="s">
        <v>1740</v>
      </c>
      <c r="J1162" s="1771" t="s">
        <v>1715</v>
      </c>
      <c r="K1162" s="1771">
        <v>1</v>
      </c>
      <c r="L1162" s="1772">
        <v>3</v>
      </c>
      <c r="M1162" s="1773">
        <f t="shared" si="36"/>
        <v>6000</v>
      </c>
      <c r="N1162" s="1771">
        <v>2</v>
      </c>
      <c r="O1162" s="1772">
        <v>6</v>
      </c>
      <c r="P1162" s="1773">
        <f t="shared" si="37"/>
        <v>12000</v>
      </c>
      <c r="Q1162" s="1774"/>
      <c r="R1162" s="1774"/>
      <c r="S1162" s="1774"/>
      <c r="T1162" s="1774"/>
      <c r="U1162" s="1774"/>
      <c r="V1162" s="1774"/>
      <c r="W1162" s="1774"/>
      <c r="X1162" s="1774"/>
      <c r="Y1162" s="1774"/>
      <c r="Z1162" s="1774"/>
      <c r="AA1162" s="1774"/>
      <c r="AB1162" s="1774"/>
      <c r="AC1162" s="1774"/>
      <c r="AD1162" s="1856"/>
      <c r="AE1162" s="1857"/>
      <c r="AF1162" s="1858"/>
      <c r="AG1162" s="1858"/>
      <c r="AH1162" s="1858"/>
      <c r="AI1162" s="1859"/>
      <c r="AJ1162" s="1859"/>
      <c r="AK1162" s="1859"/>
      <c r="AL1162" s="1859"/>
      <c r="AM1162" s="1858"/>
      <c r="AN1162" s="1858"/>
      <c r="AO1162" s="1858"/>
      <c r="AP1162" s="1858"/>
      <c r="AQ1162" s="1859"/>
      <c r="AR1162" s="1859"/>
      <c r="AS1162" s="1859"/>
      <c r="AT1162" s="1859"/>
    </row>
    <row r="1163" spans="1:46" s="1775" customFormat="1" ht="12" customHeight="1" x14ac:dyDescent="0.2">
      <c r="A1163" s="1770" t="s">
        <v>459</v>
      </c>
      <c r="B1163" s="1770" t="s">
        <v>1708</v>
      </c>
      <c r="C1163" s="541" t="s">
        <v>1709</v>
      </c>
      <c r="D1163" s="1770" t="s">
        <v>2355</v>
      </c>
      <c r="E1163" s="1952">
        <v>4500</v>
      </c>
      <c r="F1163" s="1771" t="s">
        <v>4385</v>
      </c>
      <c r="G1163" s="1770" t="s">
        <v>4386</v>
      </c>
      <c r="H1163" s="1770" t="s">
        <v>1713</v>
      </c>
      <c r="I1163" s="1770" t="s">
        <v>1714</v>
      </c>
      <c r="J1163" s="1771" t="s">
        <v>1715</v>
      </c>
      <c r="K1163" s="1771">
        <v>2</v>
      </c>
      <c r="L1163" s="1772">
        <v>7</v>
      </c>
      <c r="M1163" s="1773">
        <f t="shared" si="36"/>
        <v>31500</v>
      </c>
      <c r="N1163" s="1771">
        <v>3</v>
      </c>
      <c r="O1163" s="1772">
        <v>6</v>
      </c>
      <c r="P1163" s="1773">
        <f t="shared" si="37"/>
        <v>27000</v>
      </c>
      <c r="Q1163" s="1774"/>
      <c r="R1163" s="1774"/>
      <c r="S1163" s="1774"/>
      <c r="T1163" s="1774"/>
      <c r="U1163" s="1774"/>
      <c r="V1163" s="1774"/>
      <c r="W1163" s="1774"/>
      <c r="X1163" s="1774"/>
      <c r="Y1163" s="1774"/>
      <c r="Z1163" s="1774"/>
      <c r="AA1163" s="1774"/>
      <c r="AB1163" s="1774"/>
      <c r="AC1163" s="1774"/>
      <c r="AD1163" s="1856"/>
      <c r="AE1163" s="1857"/>
      <c r="AF1163" s="1858"/>
      <c r="AG1163" s="1858"/>
      <c r="AH1163" s="1858"/>
      <c r="AI1163" s="1859"/>
      <c r="AJ1163" s="1859"/>
      <c r="AK1163" s="1859"/>
      <c r="AL1163" s="1859"/>
      <c r="AM1163" s="1858"/>
      <c r="AN1163" s="1858"/>
      <c r="AO1163" s="1858"/>
      <c r="AP1163" s="1858"/>
      <c r="AQ1163" s="1859"/>
      <c r="AR1163" s="1859"/>
      <c r="AS1163" s="1859"/>
      <c r="AT1163" s="1859"/>
    </row>
    <row r="1164" spans="1:46" s="1775" customFormat="1" ht="12" customHeight="1" x14ac:dyDescent="0.2">
      <c r="A1164" s="1770" t="s">
        <v>459</v>
      </c>
      <c r="B1164" s="1770" t="s">
        <v>1708</v>
      </c>
      <c r="C1164" s="541" t="s">
        <v>1709</v>
      </c>
      <c r="D1164" s="1770" t="s">
        <v>1753</v>
      </c>
      <c r="E1164" s="1952">
        <v>3000</v>
      </c>
      <c r="F1164" s="1771" t="s">
        <v>4385</v>
      </c>
      <c r="G1164" s="1770" t="s">
        <v>4386</v>
      </c>
      <c r="H1164" s="1770" t="s">
        <v>1713</v>
      </c>
      <c r="I1164" s="1770" t="s">
        <v>1714</v>
      </c>
      <c r="J1164" s="1771" t="s">
        <v>1715</v>
      </c>
      <c r="K1164" s="1771">
        <v>3</v>
      </c>
      <c r="L1164" s="1772">
        <v>6</v>
      </c>
      <c r="M1164" s="1773">
        <f t="shared" si="36"/>
        <v>18000</v>
      </c>
      <c r="N1164" s="1771">
        <v>0</v>
      </c>
      <c r="O1164" s="1772">
        <v>0</v>
      </c>
      <c r="P1164" s="1773">
        <f t="shared" si="37"/>
        <v>0</v>
      </c>
      <c r="Q1164" s="1774"/>
      <c r="R1164" s="1774"/>
      <c r="S1164" s="1774"/>
      <c r="T1164" s="1774"/>
      <c r="U1164" s="1774"/>
      <c r="V1164" s="1774"/>
      <c r="W1164" s="1774"/>
      <c r="X1164" s="1774"/>
      <c r="Y1164" s="1774"/>
      <c r="Z1164" s="1774"/>
      <c r="AA1164" s="1774"/>
      <c r="AB1164" s="1774"/>
      <c r="AC1164" s="1774"/>
      <c r="AD1164" s="1856"/>
      <c r="AE1164" s="1857"/>
      <c r="AF1164" s="1858"/>
      <c r="AG1164" s="1858"/>
      <c r="AH1164" s="1858"/>
      <c r="AI1164" s="1859"/>
      <c r="AJ1164" s="1859"/>
      <c r="AK1164" s="1859"/>
      <c r="AL1164" s="1859"/>
      <c r="AM1164" s="1858"/>
      <c r="AN1164" s="1858"/>
      <c r="AO1164" s="1858"/>
      <c r="AP1164" s="1858"/>
      <c r="AQ1164" s="1859"/>
      <c r="AR1164" s="1859"/>
      <c r="AS1164" s="1859"/>
      <c r="AT1164" s="1859"/>
    </row>
    <row r="1165" spans="1:46" s="1775" customFormat="1" ht="12" customHeight="1" x14ac:dyDescent="0.2">
      <c r="A1165" s="1770" t="s">
        <v>459</v>
      </c>
      <c r="B1165" s="1770" t="s">
        <v>1708</v>
      </c>
      <c r="C1165" s="541" t="s">
        <v>1709</v>
      </c>
      <c r="D1165" s="1770" t="s">
        <v>1757</v>
      </c>
      <c r="E1165" s="1952">
        <v>10000</v>
      </c>
      <c r="F1165" s="1771" t="s">
        <v>4387</v>
      </c>
      <c r="G1165" s="1770" t="s">
        <v>4388</v>
      </c>
      <c r="H1165" s="1770"/>
      <c r="I1165" s="1770"/>
      <c r="J1165" s="1771"/>
      <c r="K1165" s="1771">
        <v>2</v>
      </c>
      <c r="L1165" s="1772">
        <v>5</v>
      </c>
      <c r="M1165" s="1773">
        <f t="shared" si="36"/>
        <v>50000</v>
      </c>
      <c r="N1165" s="1771">
        <v>1</v>
      </c>
      <c r="O1165" s="1772">
        <v>6</v>
      </c>
      <c r="P1165" s="1773">
        <f t="shared" si="37"/>
        <v>60000</v>
      </c>
      <c r="Q1165" s="1774"/>
      <c r="R1165" s="1774"/>
      <c r="S1165" s="1774"/>
      <c r="T1165" s="1774"/>
      <c r="U1165" s="1774"/>
      <c r="V1165" s="1774"/>
      <c r="W1165" s="1774"/>
      <c r="X1165" s="1774"/>
      <c r="Y1165" s="1774"/>
      <c r="Z1165" s="1774"/>
      <c r="AA1165" s="1774"/>
      <c r="AB1165" s="1774"/>
      <c r="AC1165" s="1774"/>
      <c r="AD1165" s="1856"/>
      <c r="AE1165" s="1857"/>
      <c r="AF1165" s="1858"/>
      <c r="AG1165" s="1858"/>
      <c r="AH1165" s="1858"/>
      <c r="AI1165" s="1859"/>
      <c r="AJ1165" s="1859"/>
      <c r="AK1165" s="1859"/>
      <c r="AL1165" s="1859"/>
      <c r="AM1165" s="1858"/>
      <c r="AN1165" s="1858"/>
      <c r="AO1165" s="1858"/>
      <c r="AP1165" s="1858"/>
      <c r="AQ1165" s="1859"/>
      <c r="AR1165" s="1859"/>
      <c r="AS1165" s="1859"/>
      <c r="AT1165" s="1859"/>
    </row>
    <row r="1166" spans="1:46" s="1775" customFormat="1" ht="12" customHeight="1" x14ac:dyDescent="0.2">
      <c r="A1166" s="1770" t="s">
        <v>459</v>
      </c>
      <c r="B1166" s="1770" t="s">
        <v>1708</v>
      </c>
      <c r="C1166" s="541" t="s">
        <v>1709</v>
      </c>
      <c r="D1166" s="1770" t="s">
        <v>1923</v>
      </c>
      <c r="E1166" s="1952">
        <v>4000</v>
      </c>
      <c r="F1166" s="1771" t="s">
        <v>4389</v>
      </c>
      <c r="G1166" s="1770" t="s">
        <v>4390</v>
      </c>
      <c r="H1166" s="1770"/>
      <c r="I1166" s="1770"/>
      <c r="J1166" s="1771"/>
      <c r="K1166" s="1771">
        <v>8</v>
      </c>
      <c r="L1166" s="1772">
        <v>12</v>
      </c>
      <c r="M1166" s="1773">
        <f t="shared" si="36"/>
        <v>48000</v>
      </c>
      <c r="N1166" s="1771">
        <v>3</v>
      </c>
      <c r="O1166" s="1772">
        <v>6</v>
      </c>
      <c r="P1166" s="1773">
        <f t="shared" si="37"/>
        <v>24000</v>
      </c>
      <c r="Q1166" s="1774"/>
      <c r="R1166" s="1774"/>
      <c r="S1166" s="1774"/>
      <c r="T1166" s="1774"/>
      <c r="U1166" s="1774"/>
      <c r="V1166" s="1774"/>
      <c r="W1166" s="1774"/>
      <c r="X1166" s="1774"/>
      <c r="Y1166" s="1774"/>
      <c r="Z1166" s="1774"/>
      <c r="AA1166" s="1774"/>
      <c r="AB1166" s="1774"/>
      <c r="AC1166" s="1774"/>
      <c r="AD1166" s="1856"/>
      <c r="AE1166" s="1857"/>
      <c r="AF1166" s="1858"/>
      <c r="AG1166" s="1858"/>
      <c r="AH1166" s="1858"/>
      <c r="AI1166" s="1859"/>
      <c r="AJ1166" s="1859"/>
      <c r="AK1166" s="1859"/>
      <c r="AL1166" s="1859"/>
      <c r="AM1166" s="1858"/>
      <c r="AN1166" s="1858"/>
      <c r="AO1166" s="1858"/>
      <c r="AP1166" s="1858"/>
      <c r="AQ1166" s="1859"/>
      <c r="AR1166" s="1859"/>
      <c r="AS1166" s="1859"/>
      <c r="AT1166" s="1859"/>
    </row>
    <row r="1167" spans="1:46" s="1775" customFormat="1" ht="12" customHeight="1" x14ac:dyDescent="0.2">
      <c r="A1167" s="1770" t="s">
        <v>459</v>
      </c>
      <c r="B1167" s="1770" t="s">
        <v>1708</v>
      </c>
      <c r="C1167" s="541" t="s">
        <v>1709</v>
      </c>
      <c r="D1167" s="1770" t="s">
        <v>4391</v>
      </c>
      <c r="E1167" s="1952">
        <v>7000</v>
      </c>
      <c r="F1167" s="1771" t="s">
        <v>4392</v>
      </c>
      <c r="G1167" s="1770" t="s">
        <v>4393</v>
      </c>
      <c r="H1167" s="1770"/>
      <c r="I1167" s="1770"/>
      <c r="J1167" s="1771"/>
      <c r="K1167" s="1771">
        <v>1</v>
      </c>
      <c r="L1167" s="1772">
        <v>1</v>
      </c>
      <c r="M1167" s="1773">
        <f t="shared" si="36"/>
        <v>7000</v>
      </c>
      <c r="N1167" s="1771">
        <v>0</v>
      </c>
      <c r="O1167" s="1772">
        <v>0</v>
      </c>
      <c r="P1167" s="1773">
        <f t="shared" si="37"/>
        <v>0</v>
      </c>
      <c r="Q1167" s="1774"/>
      <c r="R1167" s="1774"/>
      <c r="S1167" s="1774"/>
      <c r="T1167" s="1774"/>
      <c r="U1167" s="1774"/>
      <c r="V1167" s="1774"/>
      <c r="W1167" s="1774"/>
      <c r="X1167" s="1774"/>
      <c r="Y1167" s="1774"/>
      <c r="Z1167" s="1774"/>
      <c r="AA1167" s="1774"/>
      <c r="AB1167" s="1774"/>
      <c r="AC1167" s="1774"/>
      <c r="AD1167" s="1856"/>
      <c r="AE1167" s="1857"/>
      <c r="AF1167" s="1858"/>
      <c r="AG1167" s="1858"/>
      <c r="AH1167" s="1858"/>
      <c r="AI1167" s="1859"/>
      <c r="AJ1167" s="1859"/>
      <c r="AK1167" s="1859"/>
      <c r="AL1167" s="1859"/>
      <c r="AM1167" s="1858"/>
      <c r="AN1167" s="1858"/>
      <c r="AO1167" s="1858"/>
      <c r="AP1167" s="1858"/>
      <c r="AQ1167" s="1859"/>
      <c r="AR1167" s="1859"/>
      <c r="AS1167" s="1859"/>
      <c r="AT1167" s="1859"/>
    </row>
    <row r="1168" spans="1:46" s="1775" customFormat="1" ht="12" customHeight="1" x14ac:dyDescent="0.2">
      <c r="A1168" s="1770" t="s">
        <v>459</v>
      </c>
      <c r="B1168" s="1770" t="s">
        <v>1708</v>
      </c>
      <c r="C1168" s="541" t="s">
        <v>1709</v>
      </c>
      <c r="D1168" s="1770" t="s">
        <v>4122</v>
      </c>
      <c r="E1168" s="1952">
        <v>9000</v>
      </c>
      <c r="F1168" s="1771" t="s">
        <v>4394</v>
      </c>
      <c r="G1168" s="1770" t="s">
        <v>4395</v>
      </c>
      <c r="H1168" s="1770"/>
      <c r="I1168" s="1770"/>
      <c r="J1168" s="1771"/>
      <c r="K1168" s="1771">
        <v>2</v>
      </c>
      <c r="L1168" s="1772">
        <v>3</v>
      </c>
      <c r="M1168" s="1773">
        <f t="shared" si="36"/>
        <v>27000</v>
      </c>
      <c r="N1168" s="1771">
        <v>0</v>
      </c>
      <c r="O1168" s="1772">
        <v>0</v>
      </c>
      <c r="P1168" s="1773">
        <f t="shared" si="37"/>
        <v>0</v>
      </c>
      <c r="Q1168" s="1774"/>
      <c r="R1168" s="1774"/>
      <c r="S1168" s="1774"/>
      <c r="T1168" s="1774"/>
      <c r="U1168" s="1774"/>
      <c r="V1168" s="1774"/>
      <c r="W1168" s="1774"/>
      <c r="X1168" s="1774"/>
      <c r="Y1168" s="1774"/>
      <c r="Z1168" s="1774"/>
      <c r="AA1168" s="1774"/>
      <c r="AB1168" s="1774"/>
      <c r="AC1168" s="1774"/>
      <c r="AD1168" s="1856"/>
      <c r="AE1168" s="1857"/>
      <c r="AF1168" s="1858"/>
      <c r="AG1168" s="1858"/>
      <c r="AH1168" s="1858"/>
      <c r="AI1168" s="1859"/>
      <c r="AJ1168" s="1859"/>
      <c r="AK1168" s="1859"/>
      <c r="AL1168" s="1859"/>
      <c r="AM1168" s="1858"/>
      <c r="AN1168" s="1858"/>
      <c r="AO1168" s="1858"/>
      <c r="AP1168" s="1858"/>
      <c r="AQ1168" s="1859"/>
      <c r="AR1168" s="1859"/>
      <c r="AS1168" s="1859"/>
      <c r="AT1168" s="1859"/>
    </row>
    <row r="1169" spans="1:46" s="1775" customFormat="1" ht="12" customHeight="1" x14ac:dyDescent="0.2">
      <c r="A1169" s="1770" t="s">
        <v>459</v>
      </c>
      <c r="B1169" s="1770" t="s">
        <v>1708</v>
      </c>
      <c r="C1169" s="541" t="s">
        <v>1709</v>
      </c>
      <c r="D1169" s="1770" t="s">
        <v>4396</v>
      </c>
      <c r="E1169" s="1952">
        <v>3500</v>
      </c>
      <c r="F1169" s="1771" t="s">
        <v>4397</v>
      </c>
      <c r="G1169" s="1770" t="s">
        <v>4398</v>
      </c>
      <c r="H1169" s="1770"/>
      <c r="I1169" s="1770"/>
      <c r="J1169" s="1771"/>
      <c r="K1169" s="1771">
        <v>0</v>
      </c>
      <c r="L1169" s="1772">
        <v>0</v>
      </c>
      <c r="M1169" s="1773">
        <f t="shared" si="36"/>
        <v>0</v>
      </c>
      <c r="N1169" s="1771">
        <v>2</v>
      </c>
      <c r="O1169" s="1772">
        <v>5</v>
      </c>
      <c r="P1169" s="1773">
        <f t="shared" si="37"/>
        <v>17500</v>
      </c>
      <c r="Q1169" s="1774"/>
      <c r="R1169" s="1774"/>
      <c r="S1169" s="1774"/>
      <c r="T1169" s="1774"/>
      <c r="U1169" s="1774"/>
      <c r="V1169" s="1774"/>
      <c r="W1169" s="1774"/>
      <c r="X1169" s="1774"/>
      <c r="Y1169" s="1774"/>
      <c r="Z1169" s="1774"/>
      <c r="AA1169" s="1774"/>
      <c r="AB1169" s="1774"/>
      <c r="AC1169" s="1774"/>
      <c r="AD1169" s="1856"/>
      <c r="AE1169" s="1857"/>
      <c r="AF1169" s="1858"/>
      <c r="AG1169" s="1858"/>
      <c r="AH1169" s="1858"/>
      <c r="AI1169" s="1859"/>
      <c r="AJ1169" s="1859"/>
      <c r="AK1169" s="1859"/>
      <c r="AL1169" s="1859"/>
      <c r="AM1169" s="1858"/>
      <c r="AN1169" s="1858"/>
      <c r="AO1169" s="1858"/>
      <c r="AP1169" s="1858"/>
      <c r="AQ1169" s="1859"/>
      <c r="AR1169" s="1859"/>
      <c r="AS1169" s="1859"/>
      <c r="AT1169" s="1859"/>
    </row>
    <row r="1170" spans="1:46" s="1775" customFormat="1" ht="12" customHeight="1" x14ac:dyDescent="0.2">
      <c r="A1170" s="1770" t="s">
        <v>459</v>
      </c>
      <c r="B1170" s="1770" t="s">
        <v>1708</v>
      </c>
      <c r="C1170" s="541" t="s">
        <v>1709</v>
      </c>
      <c r="D1170" s="1770" t="s">
        <v>1716</v>
      </c>
      <c r="E1170" s="1952">
        <v>2500</v>
      </c>
      <c r="F1170" s="1771" t="s">
        <v>4399</v>
      </c>
      <c r="G1170" s="1770" t="s">
        <v>4400</v>
      </c>
      <c r="H1170" s="1770"/>
      <c r="I1170" s="1770"/>
      <c r="J1170" s="1771"/>
      <c r="K1170" s="1771">
        <v>2</v>
      </c>
      <c r="L1170" s="1772">
        <v>3</v>
      </c>
      <c r="M1170" s="1773">
        <f t="shared" si="36"/>
        <v>7500</v>
      </c>
      <c r="N1170" s="1771">
        <v>0</v>
      </c>
      <c r="O1170" s="1772">
        <v>0</v>
      </c>
      <c r="P1170" s="1773">
        <f t="shared" si="37"/>
        <v>0</v>
      </c>
      <c r="Q1170" s="1774"/>
      <c r="R1170" s="1774"/>
      <c r="S1170" s="1774"/>
      <c r="T1170" s="1774"/>
      <c r="U1170" s="1774"/>
      <c r="V1170" s="1774"/>
      <c r="W1170" s="1774"/>
      <c r="X1170" s="1774"/>
      <c r="Y1170" s="1774"/>
      <c r="Z1170" s="1774"/>
      <c r="AA1170" s="1774"/>
      <c r="AB1170" s="1774"/>
      <c r="AC1170" s="1774"/>
      <c r="AD1170" s="1856"/>
      <c r="AE1170" s="1857"/>
      <c r="AF1170" s="1858"/>
      <c r="AG1170" s="1858"/>
      <c r="AH1170" s="1858"/>
      <c r="AI1170" s="1859"/>
      <c r="AJ1170" s="1859"/>
      <c r="AK1170" s="1859"/>
      <c r="AL1170" s="1859"/>
      <c r="AM1170" s="1858"/>
      <c r="AN1170" s="1858"/>
      <c r="AO1170" s="1858"/>
      <c r="AP1170" s="1858"/>
      <c r="AQ1170" s="1859"/>
      <c r="AR1170" s="1859"/>
      <c r="AS1170" s="1859"/>
      <c r="AT1170" s="1859"/>
    </row>
    <row r="1171" spans="1:46" s="1775" customFormat="1" ht="12" customHeight="1" x14ac:dyDescent="0.2">
      <c r="A1171" s="1770" t="s">
        <v>459</v>
      </c>
      <c r="B1171" s="1770" t="s">
        <v>1708</v>
      </c>
      <c r="C1171" s="541" t="s">
        <v>1709</v>
      </c>
      <c r="D1171" s="1770" t="s">
        <v>2316</v>
      </c>
      <c r="E1171" s="1952">
        <v>3500</v>
      </c>
      <c r="F1171" s="1771" t="s">
        <v>4399</v>
      </c>
      <c r="G1171" s="1770" t="s">
        <v>4400</v>
      </c>
      <c r="H1171" s="1770"/>
      <c r="I1171" s="1770"/>
      <c r="J1171" s="1771"/>
      <c r="K1171" s="1771">
        <v>2</v>
      </c>
      <c r="L1171" s="1772">
        <v>7</v>
      </c>
      <c r="M1171" s="1773">
        <f t="shared" si="36"/>
        <v>24500</v>
      </c>
      <c r="N1171" s="1771">
        <v>0</v>
      </c>
      <c r="O1171" s="1772">
        <v>0</v>
      </c>
      <c r="P1171" s="1773">
        <f t="shared" si="37"/>
        <v>0</v>
      </c>
      <c r="Q1171" s="1774"/>
      <c r="R1171" s="1774"/>
      <c r="S1171" s="1774"/>
      <c r="T1171" s="1774"/>
      <c r="U1171" s="1774"/>
      <c r="V1171" s="1774"/>
      <c r="W1171" s="1774"/>
      <c r="X1171" s="1774"/>
      <c r="Y1171" s="1774"/>
      <c r="Z1171" s="1774"/>
      <c r="AA1171" s="1774"/>
      <c r="AB1171" s="1774"/>
      <c r="AC1171" s="1774"/>
      <c r="AD1171" s="1856"/>
      <c r="AE1171" s="1857"/>
      <c r="AF1171" s="1858"/>
      <c r="AG1171" s="1858"/>
      <c r="AH1171" s="1858"/>
      <c r="AI1171" s="1859"/>
      <c r="AJ1171" s="1859"/>
      <c r="AK1171" s="1859"/>
      <c r="AL1171" s="1859"/>
      <c r="AM1171" s="1858"/>
      <c r="AN1171" s="1858"/>
      <c r="AO1171" s="1858"/>
      <c r="AP1171" s="1858"/>
      <c r="AQ1171" s="1859"/>
      <c r="AR1171" s="1859"/>
      <c r="AS1171" s="1859"/>
      <c r="AT1171" s="1859"/>
    </row>
    <row r="1172" spans="1:46" s="1775" customFormat="1" ht="12" customHeight="1" x14ac:dyDescent="0.2">
      <c r="A1172" s="1770" t="s">
        <v>459</v>
      </c>
      <c r="B1172" s="1770" t="s">
        <v>1708</v>
      </c>
      <c r="C1172" s="541" t="s">
        <v>1709</v>
      </c>
      <c r="D1172" s="1770" t="s">
        <v>1745</v>
      </c>
      <c r="E1172" s="1952">
        <v>4500</v>
      </c>
      <c r="F1172" s="1771" t="s">
        <v>4399</v>
      </c>
      <c r="G1172" s="1770" t="s">
        <v>4400</v>
      </c>
      <c r="H1172" s="1770"/>
      <c r="I1172" s="1770"/>
      <c r="J1172" s="1771"/>
      <c r="K1172" s="1771">
        <v>2</v>
      </c>
      <c r="L1172" s="1772">
        <v>12</v>
      </c>
      <c r="M1172" s="1773">
        <f t="shared" si="36"/>
        <v>54000</v>
      </c>
      <c r="N1172" s="1771">
        <v>1</v>
      </c>
      <c r="O1172" s="1772">
        <v>0</v>
      </c>
      <c r="P1172" s="1773">
        <f t="shared" si="37"/>
        <v>0</v>
      </c>
      <c r="Q1172" s="1774"/>
      <c r="R1172" s="1774"/>
      <c r="S1172" s="1774"/>
      <c r="T1172" s="1774"/>
      <c r="U1172" s="1774"/>
      <c r="V1172" s="1774"/>
      <c r="W1172" s="1774"/>
      <c r="X1172" s="1774"/>
      <c r="Y1172" s="1774"/>
      <c r="Z1172" s="1774"/>
      <c r="AA1172" s="1774"/>
      <c r="AB1172" s="1774"/>
      <c r="AC1172" s="1774"/>
      <c r="AD1172" s="1856"/>
      <c r="AE1172" s="1857"/>
      <c r="AF1172" s="1858"/>
      <c r="AG1172" s="1858"/>
      <c r="AH1172" s="1858"/>
      <c r="AI1172" s="1859"/>
      <c r="AJ1172" s="1859"/>
      <c r="AK1172" s="1859"/>
      <c r="AL1172" s="1859"/>
      <c r="AM1172" s="1858"/>
      <c r="AN1172" s="1858"/>
      <c r="AO1172" s="1858"/>
      <c r="AP1172" s="1858"/>
      <c r="AQ1172" s="1859"/>
      <c r="AR1172" s="1859"/>
      <c r="AS1172" s="1859"/>
      <c r="AT1172" s="1859"/>
    </row>
    <row r="1173" spans="1:46" s="1775" customFormat="1" ht="12" customHeight="1" x14ac:dyDescent="0.2">
      <c r="A1173" s="1770" t="s">
        <v>459</v>
      </c>
      <c r="B1173" s="1770" t="s">
        <v>1708</v>
      </c>
      <c r="C1173" s="541" t="s">
        <v>1709</v>
      </c>
      <c r="D1173" s="1770" t="s">
        <v>2489</v>
      </c>
      <c r="E1173" s="1952">
        <v>7000</v>
      </c>
      <c r="F1173" s="1771" t="s">
        <v>4401</v>
      </c>
      <c r="G1173" s="1770" t="s">
        <v>4402</v>
      </c>
      <c r="H1173" s="1770" t="s">
        <v>1817</v>
      </c>
      <c r="I1173" s="1770" t="s">
        <v>1744</v>
      </c>
      <c r="J1173" s="1771" t="s">
        <v>1829</v>
      </c>
      <c r="K1173" s="1771">
        <v>2</v>
      </c>
      <c r="L1173" s="1772">
        <v>9</v>
      </c>
      <c r="M1173" s="1773">
        <f t="shared" si="36"/>
        <v>63000</v>
      </c>
      <c r="N1173" s="1771">
        <v>2</v>
      </c>
      <c r="O1173" s="1772">
        <v>6</v>
      </c>
      <c r="P1173" s="1773">
        <f t="shared" si="37"/>
        <v>42000</v>
      </c>
      <c r="Q1173" s="1774"/>
      <c r="R1173" s="1774"/>
      <c r="S1173" s="1774"/>
      <c r="T1173" s="1774"/>
      <c r="U1173" s="1774"/>
      <c r="V1173" s="1774"/>
      <c r="W1173" s="1774"/>
      <c r="X1173" s="1774"/>
      <c r="Y1173" s="1774"/>
      <c r="Z1173" s="1774"/>
      <c r="AA1173" s="1774"/>
      <c r="AB1173" s="1774"/>
      <c r="AC1173" s="1774"/>
      <c r="AD1173" s="1856"/>
      <c r="AE1173" s="1857"/>
      <c r="AF1173" s="1858"/>
      <c r="AG1173" s="1858"/>
      <c r="AH1173" s="1858"/>
      <c r="AI1173" s="1859"/>
      <c r="AJ1173" s="1859"/>
      <c r="AK1173" s="1859"/>
      <c r="AL1173" s="1859"/>
      <c r="AM1173" s="1858"/>
      <c r="AN1173" s="1858"/>
      <c r="AO1173" s="1858"/>
      <c r="AP1173" s="1858"/>
      <c r="AQ1173" s="1859"/>
      <c r="AR1173" s="1859"/>
      <c r="AS1173" s="1859"/>
      <c r="AT1173" s="1859"/>
    </row>
    <row r="1174" spans="1:46" s="1775" customFormat="1" ht="12" customHeight="1" x14ac:dyDescent="0.2">
      <c r="A1174" s="1770" t="s">
        <v>459</v>
      </c>
      <c r="B1174" s="1770" t="s">
        <v>1708</v>
      </c>
      <c r="C1174" s="541" t="s">
        <v>1709</v>
      </c>
      <c r="D1174" s="1770" t="s">
        <v>2046</v>
      </c>
      <c r="E1174" s="1952">
        <v>6500</v>
      </c>
      <c r="F1174" s="1771" t="s">
        <v>4401</v>
      </c>
      <c r="G1174" s="1770" t="s">
        <v>4402</v>
      </c>
      <c r="H1174" s="1770" t="s">
        <v>1817</v>
      </c>
      <c r="I1174" s="1770" t="s">
        <v>1744</v>
      </c>
      <c r="J1174" s="1771" t="s">
        <v>1829</v>
      </c>
      <c r="K1174" s="1771">
        <v>3</v>
      </c>
      <c r="L1174" s="1772">
        <v>4</v>
      </c>
      <c r="M1174" s="1773">
        <f t="shared" si="36"/>
        <v>26000</v>
      </c>
      <c r="N1174" s="1771">
        <v>0</v>
      </c>
      <c r="O1174" s="1772">
        <v>0</v>
      </c>
      <c r="P1174" s="1773">
        <f t="shared" si="37"/>
        <v>0</v>
      </c>
      <c r="Q1174" s="1774"/>
      <c r="R1174" s="1774"/>
      <c r="S1174" s="1774"/>
      <c r="T1174" s="1774"/>
      <c r="U1174" s="1774"/>
      <c r="V1174" s="1774"/>
      <c r="W1174" s="1774"/>
      <c r="X1174" s="1774"/>
      <c r="Y1174" s="1774"/>
      <c r="Z1174" s="1774"/>
      <c r="AA1174" s="1774"/>
      <c r="AB1174" s="1774"/>
      <c r="AC1174" s="1774"/>
      <c r="AD1174" s="1856"/>
      <c r="AE1174" s="1857"/>
      <c r="AF1174" s="1858"/>
      <c r="AG1174" s="1858"/>
      <c r="AH1174" s="1858"/>
      <c r="AI1174" s="1859"/>
      <c r="AJ1174" s="1859"/>
      <c r="AK1174" s="1859"/>
      <c r="AL1174" s="1859"/>
      <c r="AM1174" s="1858"/>
      <c r="AN1174" s="1858"/>
      <c r="AO1174" s="1858"/>
      <c r="AP1174" s="1858"/>
      <c r="AQ1174" s="1859"/>
      <c r="AR1174" s="1859"/>
      <c r="AS1174" s="1859"/>
      <c r="AT1174" s="1859"/>
    </row>
    <row r="1175" spans="1:46" s="1775" customFormat="1" ht="12" customHeight="1" x14ac:dyDescent="0.2">
      <c r="A1175" s="1770" t="s">
        <v>459</v>
      </c>
      <c r="B1175" s="1770" t="s">
        <v>1708</v>
      </c>
      <c r="C1175" s="541" t="s">
        <v>1709</v>
      </c>
      <c r="D1175" s="1770" t="s">
        <v>4364</v>
      </c>
      <c r="E1175" s="1952">
        <v>7000</v>
      </c>
      <c r="F1175" s="1771" t="s">
        <v>4403</v>
      </c>
      <c r="G1175" s="1770" t="s">
        <v>4404</v>
      </c>
      <c r="H1175" s="1770" t="s">
        <v>1713</v>
      </c>
      <c r="I1175" s="1770" t="s">
        <v>1723</v>
      </c>
      <c r="J1175" s="1771" t="s">
        <v>1715</v>
      </c>
      <c r="K1175" s="1771">
        <v>5</v>
      </c>
      <c r="L1175" s="1772">
        <v>12</v>
      </c>
      <c r="M1175" s="1773">
        <f t="shared" si="36"/>
        <v>84000</v>
      </c>
      <c r="N1175" s="1771">
        <v>2</v>
      </c>
      <c r="O1175" s="1772">
        <v>6</v>
      </c>
      <c r="P1175" s="1773">
        <f t="shared" si="37"/>
        <v>42000</v>
      </c>
      <c r="Q1175" s="1774"/>
      <c r="R1175" s="1774"/>
      <c r="S1175" s="1774"/>
      <c r="T1175" s="1774"/>
      <c r="U1175" s="1774"/>
      <c r="V1175" s="1774"/>
      <c r="W1175" s="1774"/>
      <c r="X1175" s="1774"/>
      <c r="Y1175" s="1774"/>
      <c r="Z1175" s="1774"/>
      <c r="AA1175" s="1774"/>
      <c r="AB1175" s="1774"/>
      <c r="AC1175" s="1774"/>
      <c r="AD1175" s="1856"/>
      <c r="AE1175" s="1857"/>
      <c r="AF1175" s="1858"/>
      <c r="AG1175" s="1858"/>
      <c r="AH1175" s="1858"/>
      <c r="AI1175" s="1859"/>
      <c r="AJ1175" s="1859"/>
      <c r="AK1175" s="1859"/>
      <c r="AL1175" s="1859"/>
      <c r="AM1175" s="1858"/>
      <c r="AN1175" s="1858"/>
      <c r="AO1175" s="1858"/>
      <c r="AP1175" s="1858"/>
      <c r="AQ1175" s="1859"/>
      <c r="AR1175" s="1859"/>
      <c r="AS1175" s="1859"/>
      <c r="AT1175" s="1859"/>
    </row>
    <row r="1176" spans="1:46" s="1775" customFormat="1" ht="12" customHeight="1" x14ac:dyDescent="0.2">
      <c r="A1176" s="1770" t="s">
        <v>459</v>
      </c>
      <c r="B1176" s="1770" t="s">
        <v>1708</v>
      </c>
      <c r="C1176" s="541" t="s">
        <v>1709</v>
      </c>
      <c r="D1176" s="1770" t="s">
        <v>4405</v>
      </c>
      <c r="E1176" s="1952">
        <v>7000</v>
      </c>
      <c r="F1176" s="1771" t="s">
        <v>4406</v>
      </c>
      <c r="G1176" s="1770" t="s">
        <v>4407</v>
      </c>
      <c r="H1176" s="1770"/>
      <c r="I1176" s="1770"/>
      <c r="J1176" s="1771"/>
      <c r="K1176" s="1771">
        <v>2</v>
      </c>
      <c r="L1176" s="1772">
        <v>3</v>
      </c>
      <c r="M1176" s="1773">
        <f t="shared" si="36"/>
        <v>21000</v>
      </c>
      <c r="N1176" s="1771">
        <v>0</v>
      </c>
      <c r="O1176" s="1772">
        <v>0</v>
      </c>
      <c r="P1176" s="1773">
        <f t="shared" si="37"/>
        <v>0</v>
      </c>
      <c r="Q1176" s="1774"/>
      <c r="R1176" s="1774"/>
      <c r="S1176" s="1774"/>
      <c r="T1176" s="1774"/>
      <c r="U1176" s="1774"/>
      <c r="V1176" s="1774"/>
      <c r="W1176" s="1774"/>
      <c r="X1176" s="1774"/>
      <c r="Y1176" s="1774"/>
      <c r="Z1176" s="1774"/>
      <c r="AA1176" s="1774"/>
      <c r="AB1176" s="1774"/>
      <c r="AC1176" s="1774"/>
      <c r="AD1176" s="1856"/>
      <c r="AE1176" s="1857"/>
      <c r="AF1176" s="1858"/>
      <c r="AG1176" s="1858"/>
      <c r="AH1176" s="1858"/>
      <c r="AI1176" s="1859"/>
      <c r="AJ1176" s="1859"/>
      <c r="AK1176" s="1859"/>
      <c r="AL1176" s="1859"/>
      <c r="AM1176" s="1858"/>
      <c r="AN1176" s="1858"/>
      <c r="AO1176" s="1858"/>
      <c r="AP1176" s="1858"/>
      <c r="AQ1176" s="1859"/>
      <c r="AR1176" s="1859"/>
      <c r="AS1176" s="1859"/>
      <c r="AT1176" s="1859"/>
    </row>
    <row r="1177" spans="1:46" s="1775" customFormat="1" ht="12" customHeight="1" x14ac:dyDescent="0.2">
      <c r="A1177" s="1770" t="s">
        <v>459</v>
      </c>
      <c r="B1177" s="1770" t="s">
        <v>1708</v>
      </c>
      <c r="C1177" s="541" t="s">
        <v>1709</v>
      </c>
      <c r="D1177" s="1770" t="s">
        <v>4408</v>
      </c>
      <c r="E1177" s="1952">
        <v>7000</v>
      </c>
      <c r="F1177" s="1771" t="s">
        <v>4409</v>
      </c>
      <c r="G1177" s="1770" t="s">
        <v>4410</v>
      </c>
      <c r="H1177" s="1770" t="s">
        <v>1713</v>
      </c>
      <c r="I1177" s="1770" t="s">
        <v>1714</v>
      </c>
      <c r="J1177" s="1771" t="s">
        <v>1715</v>
      </c>
      <c r="K1177" s="1771">
        <v>1</v>
      </c>
      <c r="L1177" s="1772">
        <v>2</v>
      </c>
      <c r="M1177" s="1773">
        <f t="shared" si="36"/>
        <v>14000</v>
      </c>
      <c r="N1177" s="1771">
        <v>6</v>
      </c>
      <c r="O1177" s="1772">
        <v>6</v>
      </c>
      <c r="P1177" s="1773">
        <f t="shared" si="37"/>
        <v>42000</v>
      </c>
      <c r="Q1177" s="1774"/>
      <c r="R1177" s="1774"/>
      <c r="S1177" s="1774"/>
      <c r="T1177" s="1774"/>
      <c r="U1177" s="1774"/>
      <c r="V1177" s="1774"/>
      <c r="W1177" s="1774"/>
      <c r="X1177" s="1774"/>
      <c r="Y1177" s="1774"/>
      <c r="Z1177" s="1774"/>
      <c r="AA1177" s="1774"/>
      <c r="AB1177" s="1774"/>
      <c r="AC1177" s="1774"/>
      <c r="AD1177" s="1856"/>
      <c r="AE1177" s="1857"/>
      <c r="AF1177" s="1858"/>
      <c r="AG1177" s="1858"/>
      <c r="AH1177" s="1858"/>
      <c r="AI1177" s="1859"/>
      <c r="AJ1177" s="1859"/>
      <c r="AK1177" s="1859"/>
      <c r="AL1177" s="1859"/>
      <c r="AM1177" s="1858"/>
      <c r="AN1177" s="1858"/>
      <c r="AO1177" s="1858"/>
      <c r="AP1177" s="1858"/>
      <c r="AQ1177" s="1859"/>
      <c r="AR1177" s="1859"/>
      <c r="AS1177" s="1859"/>
      <c r="AT1177" s="1859"/>
    </row>
    <row r="1178" spans="1:46" s="1775" customFormat="1" ht="12" customHeight="1" x14ac:dyDescent="0.2">
      <c r="A1178" s="1770" t="s">
        <v>459</v>
      </c>
      <c r="B1178" s="1770" t="s">
        <v>1708</v>
      </c>
      <c r="C1178" s="541" t="s">
        <v>1709</v>
      </c>
      <c r="D1178" s="1770" t="s">
        <v>4411</v>
      </c>
      <c r="E1178" s="1952">
        <v>4000</v>
      </c>
      <c r="F1178" s="1771" t="s">
        <v>4412</v>
      </c>
      <c r="G1178" s="1770" t="s">
        <v>4413</v>
      </c>
      <c r="H1178" s="1770"/>
      <c r="I1178" s="1770"/>
      <c r="J1178" s="1771"/>
      <c r="K1178" s="1771">
        <v>2</v>
      </c>
      <c r="L1178" s="1772">
        <v>3</v>
      </c>
      <c r="M1178" s="1773">
        <f t="shared" si="36"/>
        <v>12000</v>
      </c>
      <c r="N1178" s="1771">
        <v>0</v>
      </c>
      <c r="O1178" s="1772">
        <v>0</v>
      </c>
      <c r="P1178" s="1773">
        <f t="shared" si="37"/>
        <v>0</v>
      </c>
      <c r="Q1178" s="1774"/>
      <c r="R1178" s="1774"/>
      <c r="S1178" s="1774"/>
      <c r="T1178" s="1774"/>
      <c r="U1178" s="1774"/>
      <c r="V1178" s="1774"/>
      <c r="W1178" s="1774"/>
      <c r="X1178" s="1774"/>
      <c r="Y1178" s="1774"/>
      <c r="Z1178" s="1774"/>
      <c r="AA1178" s="1774"/>
      <c r="AB1178" s="1774"/>
      <c r="AC1178" s="1774"/>
      <c r="AD1178" s="1856"/>
      <c r="AE1178" s="1857"/>
      <c r="AF1178" s="1858"/>
      <c r="AG1178" s="1858"/>
      <c r="AH1178" s="1858"/>
      <c r="AI1178" s="1859"/>
      <c r="AJ1178" s="1859"/>
      <c r="AK1178" s="1859"/>
      <c r="AL1178" s="1859"/>
      <c r="AM1178" s="1858"/>
      <c r="AN1178" s="1858"/>
      <c r="AO1178" s="1858"/>
      <c r="AP1178" s="1858"/>
      <c r="AQ1178" s="1859"/>
      <c r="AR1178" s="1859"/>
      <c r="AS1178" s="1859"/>
      <c r="AT1178" s="1859"/>
    </row>
    <row r="1179" spans="1:46" s="1775" customFormat="1" ht="12" customHeight="1" x14ac:dyDescent="0.2">
      <c r="A1179" s="1770" t="s">
        <v>459</v>
      </c>
      <c r="B1179" s="1770" t="s">
        <v>1708</v>
      </c>
      <c r="C1179" s="541" t="s">
        <v>1709</v>
      </c>
      <c r="D1179" s="1770" t="s">
        <v>4414</v>
      </c>
      <c r="E1179" s="1952">
        <v>5500</v>
      </c>
      <c r="F1179" s="1771" t="s">
        <v>4415</v>
      </c>
      <c r="G1179" s="1770" t="s">
        <v>4416</v>
      </c>
      <c r="H1179" s="1770" t="s">
        <v>4417</v>
      </c>
      <c r="I1179" s="1770" t="s">
        <v>1723</v>
      </c>
      <c r="J1179" s="1771" t="s">
        <v>1829</v>
      </c>
      <c r="K1179" s="1771">
        <v>1</v>
      </c>
      <c r="L1179" s="1772">
        <v>2</v>
      </c>
      <c r="M1179" s="1773">
        <f t="shared" si="36"/>
        <v>11000</v>
      </c>
      <c r="N1179" s="1771">
        <v>3</v>
      </c>
      <c r="O1179" s="1772">
        <v>6</v>
      </c>
      <c r="P1179" s="1773">
        <f t="shared" si="37"/>
        <v>33000</v>
      </c>
      <c r="Q1179" s="1774"/>
      <c r="R1179" s="1774"/>
      <c r="S1179" s="1774"/>
      <c r="T1179" s="1774"/>
      <c r="U1179" s="1774"/>
      <c r="V1179" s="1774"/>
      <c r="W1179" s="1774"/>
      <c r="X1179" s="1774"/>
      <c r="Y1179" s="1774"/>
      <c r="Z1179" s="1774"/>
      <c r="AA1179" s="1774"/>
      <c r="AB1179" s="1774"/>
      <c r="AC1179" s="1774"/>
      <c r="AD1179" s="1856"/>
      <c r="AE1179" s="1857"/>
      <c r="AF1179" s="1858"/>
      <c r="AG1179" s="1858"/>
      <c r="AH1179" s="1858"/>
      <c r="AI1179" s="1859"/>
      <c r="AJ1179" s="1859"/>
      <c r="AK1179" s="1859"/>
      <c r="AL1179" s="1859"/>
      <c r="AM1179" s="1858"/>
      <c r="AN1179" s="1858"/>
      <c r="AO1179" s="1858"/>
      <c r="AP1179" s="1858"/>
      <c r="AQ1179" s="1859"/>
      <c r="AR1179" s="1859"/>
      <c r="AS1179" s="1859"/>
      <c r="AT1179" s="1859"/>
    </row>
    <row r="1180" spans="1:46" s="1775" customFormat="1" ht="12" customHeight="1" x14ac:dyDescent="0.2">
      <c r="A1180" s="1770" t="s">
        <v>459</v>
      </c>
      <c r="B1180" s="1770" t="s">
        <v>1708</v>
      </c>
      <c r="C1180" s="541" t="s">
        <v>1709</v>
      </c>
      <c r="D1180" s="1770" t="s">
        <v>4418</v>
      </c>
      <c r="E1180" s="1952">
        <v>8500</v>
      </c>
      <c r="F1180" s="1771" t="s">
        <v>4419</v>
      </c>
      <c r="G1180" s="1770" t="s">
        <v>4420</v>
      </c>
      <c r="H1180" s="1770"/>
      <c r="I1180" s="1770"/>
      <c r="J1180" s="1771"/>
      <c r="K1180" s="1771">
        <v>1</v>
      </c>
      <c r="L1180" s="1772">
        <v>7</v>
      </c>
      <c r="M1180" s="1773">
        <f t="shared" si="36"/>
        <v>59500</v>
      </c>
      <c r="N1180" s="1771">
        <v>4</v>
      </c>
      <c r="O1180" s="1772">
        <v>6</v>
      </c>
      <c r="P1180" s="1773">
        <f t="shared" si="37"/>
        <v>51000</v>
      </c>
      <c r="Q1180" s="1774"/>
      <c r="R1180" s="1774"/>
      <c r="S1180" s="1774"/>
      <c r="T1180" s="1774"/>
      <c r="U1180" s="1774"/>
      <c r="V1180" s="1774"/>
      <c r="W1180" s="1774"/>
      <c r="X1180" s="1774"/>
      <c r="Y1180" s="1774"/>
      <c r="Z1180" s="1774"/>
      <c r="AA1180" s="1774"/>
      <c r="AB1180" s="1774"/>
      <c r="AC1180" s="1774"/>
      <c r="AD1180" s="1856"/>
      <c r="AE1180" s="1857"/>
      <c r="AF1180" s="1858"/>
      <c r="AG1180" s="1858"/>
      <c r="AH1180" s="1858"/>
      <c r="AI1180" s="1859"/>
      <c r="AJ1180" s="1859"/>
      <c r="AK1180" s="1859"/>
      <c r="AL1180" s="1859"/>
      <c r="AM1180" s="1858"/>
      <c r="AN1180" s="1858"/>
      <c r="AO1180" s="1858"/>
      <c r="AP1180" s="1858"/>
      <c r="AQ1180" s="1859"/>
      <c r="AR1180" s="1859"/>
      <c r="AS1180" s="1859"/>
      <c r="AT1180" s="1859"/>
    </row>
    <row r="1181" spans="1:46" s="1775" customFormat="1" ht="12" customHeight="1" x14ac:dyDescent="0.2">
      <c r="A1181" s="1770" t="s">
        <v>459</v>
      </c>
      <c r="B1181" s="1770" t="s">
        <v>1708</v>
      </c>
      <c r="C1181" s="541" t="s">
        <v>1709</v>
      </c>
      <c r="D1181" s="1770" t="s">
        <v>4421</v>
      </c>
      <c r="E1181" s="1952">
        <v>4000</v>
      </c>
      <c r="F1181" s="1771" t="s">
        <v>4422</v>
      </c>
      <c r="G1181" s="1770" t="s">
        <v>4423</v>
      </c>
      <c r="H1181" s="1770" t="s">
        <v>1835</v>
      </c>
      <c r="I1181" s="1770" t="s">
        <v>4424</v>
      </c>
      <c r="J1181" s="1771" t="s">
        <v>1715</v>
      </c>
      <c r="K1181" s="1771">
        <v>1</v>
      </c>
      <c r="L1181" s="1772">
        <v>2</v>
      </c>
      <c r="M1181" s="1773">
        <f t="shared" si="36"/>
        <v>8000</v>
      </c>
      <c r="N1181" s="1771">
        <v>2</v>
      </c>
      <c r="O1181" s="1772">
        <v>6</v>
      </c>
      <c r="P1181" s="1773">
        <f t="shared" si="37"/>
        <v>24000</v>
      </c>
      <c r="Q1181" s="1774"/>
      <c r="R1181" s="1774"/>
      <c r="S1181" s="1774"/>
      <c r="T1181" s="1774"/>
      <c r="U1181" s="1774"/>
      <c r="V1181" s="1774"/>
      <c r="W1181" s="1774"/>
      <c r="X1181" s="1774"/>
      <c r="Y1181" s="1774"/>
      <c r="Z1181" s="1774"/>
      <c r="AA1181" s="1774"/>
      <c r="AB1181" s="1774"/>
      <c r="AC1181" s="1774"/>
      <c r="AD1181" s="1856"/>
      <c r="AE1181" s="1857"/>
      <c r="AF1181" s="1858"/>
      <c r="AG1181" s="1858"/>
      <c r="AH1181" s="1858"/>
      <c r="AI1181" s="1859"/>
      <c r="AJ1181" s="1859"/>
      <c r="AK1181" s="1859"/>
      <c r="AL1181" s="1859"/>
      <c r="AM1181" s="1858"/>
      <c r="AN1181" s="1858"/>
      <c r="AO1181" s="1858"/>
      <c r="AP1181" s="1858"/>
      <c r="AQ1181" s="1859"/>
      <c r="AR1181" s="1859"/>
      <c r="AS1181" s="1859"/>
      <c r="AT1181" s="1859"/>
    </row>
    <row r="1182" spans="1:46" s="1775" customFormat="1" ht="12" customHeight="1" x14ac:dyDescent="0.2">
      <c r="A1182" s="1770" t="s">
        <v>459</v>
      </c>
      <c r="B1182" s="1770" t="s">
        <v>1708</v>
      </c>
      <c r="C1182" s="541" t="s">
        <v>1709</v>
      </c>
      <c r="D1182" s="1770" t="s">
        <v>2524</v>
      </c>
      <c r="E1182" s="1952">
        <v>4500</v>
      </c>
      <c r="F1182" s="1771" t="s">
        <v>4425</v>
      </c>
      <c r="G1182" s="1770" t="s">
        <v>4426</v>
      </c>
      <c r="H1182" s="1770"/>
      <c r="I1182" s="1770"/>
      <c r="J1182" s="1771"/>
      <c r="K1182" s="1771">
        <v>0</v>
      </c>
      <c r="L1182" s="1772">
        <v>0</v>
      </c>
      <c r="M1182" s="1773">
        <f t="shared" si="36"/>
        <v>0</v>
      </c>
      <c r="N1182" s="1771">
        <v>2</v>
      </c>
      <c r="O1182" s="1772">
        <v>5</v>
      </c>
      <c r="P1182" s="1773">
        <f t="shared" si="37"/>
        <v>22500</v>
      </c>
      <c r="Q1182" s="1774"/>
      <c r="R1182" s="1774"/>
      <c r="S1182" s="1774"/>
      <c r="T1182" s="1774"/>
      <c r="U1182" s="1774"/>
      <c r="V1182" s="1774"/>
      <c r="W1182" s="1774"/>
      <c r="X1182" s="1774"/>
      <c r="Y1182" s="1774"/>
      <c r="Z1182" s="1774"/>
      <c r="AA1182" s="1774"/>
      <c r="AB1182" s="1774"/>
      <c r="AC1182" s="1774"/>
      <c r="AD1182" s="1856"/>
      <c r="AE1182" s="1857"/>
      <c r="AF1182" s="1858"/>
      <c r="AG1182" s="1858"/>
      <c r="AH1182" s="1858"/>
      <c r="AI1182" s="1859"/>
      <c r="AJ1182" s="1859"/>
      <c r="AK1182" s="1859"/>
      <c r="AL1182" s="1859"/>
      <c r="AM1182" s="1858"/>
      <c r="AN1182" s="1858"/>
      <c r="AO1182" s="1858"/>
      <c r="AP1182" s="1858"/>
      <c r="AQ1182" s="1859"/>
      <c r="AR1182" s="1859"/>
      <c r="AS1182" s="1859"/>
      <c r="AT1182" s="1859"/>
    </row>
    <row r="1183" spans="1:46" s="1775" customFormat="1" ht="12" customHeight="1" x14ac:dyDescent="0.2">
      <c r="A1183" s="1770" t="s">
        <v>459</v>
      </c>
      <c r="B1183" s="1770" t="s">
        <v>1708</v>
      </c>
      <c r="C1183" s="541" t="s">
        <v>1709</v>
      </c>
      <c r="D1183" s="1770" t="s">
        <v>1753</v>
      </c>
      <c r="E1183" s="1952">
        <v>5500</v>
      </c>
      <c r="F1183" s="1771" t="s">
        <v>4427</v>
      </c>
      <c r="G1183" s="1770" t="s">
        <v>4428</v>
      </c>
      <c r="H1183" s="1770" t="s">
        <v>1713</v>
      </c>
      <c r="I1183" s="1770" t="s">
        <v>1714</v>
      </c>
      <c r="J1183" s="1771" t="s">
        <v>1715</v>
      </c>
      <c r="K1183" s="1771">
        <v>4</v>
      </c>
      <c r="L1183" s="1772">
        <v>12</v>
      </c>
      <c r="M1183" s="1773">
        <f t="shared" si="36"/>
        <v>66000</v>
      </c>
      <c r="N1183" s="1771">
        <v>2</v>
      </c>
      <c r="O1183" s="1772">
        <v>6</v>
      </c>
      <c r="P1183" s="1773">
        <f t="shared" si="37"/>
        <v>33000</v>
      </c>
      <c r="Q1183" s="1774"/>
      <c r="R1183" s="1774"/>
      <c r="S1183" s="1774"/>
      <c r="T1183" s="1774"/>
      <c r="U1183" s="1774"/>
      <c r="V1183" s="1774"/>
      <c r="W1183" s="1774"/>
      <c r="X1183" s="1774"/>
      <c r="Y1183" s="1774"/>
      <c r="Z1183" s="1774"/>
      <c r="AA1183" s="1774"/>
      <c r="AB1183" s="1774"/>
      <c r="AC1183" s="1774"/>
      <c r="AD1183" s="1856"/>
      <c r="AE1183" s="1857"/>
      <c r="AF1183" s="1858"/>
      <c r="AG1183" s="1858"/>
      <c r="AH1183" s="1858"/>
      <c r="AI1183" s="1859"/>
      <c r="AJ1183" s="1859"/>
      <c r="AK1183" s="1859"/>
      <c r="AL1183" s="1859"/>
      <c r="AM1183" s="1858"/>
      <c r="AN1183" s="1858"/>
      <c r="AO1183" s="1858"/>
      <c r="AP1183" s="1858"/>
      <c r="AQ1183" s="1859"/>
      <c r="AR1183" s="1859"/>
      <c r="AS1183" s="1859"/>
      <c r="AT1183" s="1859"/>
    </row>
    <row r="1184" spans="1:46" s="1775" customFormat="1" ht="12" customHeight="1" x14ac:dyDescent="0.2">
      <c r="A1184" s="1770" t="s">
        <v>459</v>
      </c>
      <c r="B1184" s="1770" t="s">
        <v>1708</v>
      </c>
      <c r="C1184" s="541" t="s">
        <v>1709</v>
      </c>
      <c r="D1184" s="1770" t="s">
        <v>1745</v>
      </c>
      <c r="E1184" s="1952">
        <v>5000</v>
      </c>
      <c r="F1184" s="1771" t="s">
        <v>4429</v>
      </c>
      <c r="G1184" s="1770" t="s">
        <v>4430</v>
      </c>
      <c r="H1184" s="1770" t="s">
        <v>1713</v>
      </c>
      <c r="I1184" s="1770" t="s">
        <v>1714</v>
      </c>
      <c r="J1184" s="1771" t="s">
        <v>1715</v>
      </c>
      <c r="K1184" s="1771">
        <v>2</v>
      </c>
      <c r="L1184" s="1772">
        <v>6</v>
      </c>
      <c r="M1184" s="1773">
        <f t="shared" si="36"/>
        <v>30000</v>
      </c>
      <c r="N1184" s="1771">
        <v>3</v>
      </c>
      <c r="O1184" s="1772">
        <v>6</v>
      </c>
      <c r="P1184" s="1773">
        <f t="shared" si="37"/>
        <v>30000</v>
      </c>
      <c r="Q1184" s="1774"/>
      <c r="R1184" s="1774"/>
      <c r="S1184" s="1774"/>
      <c r="T1184" s="1774"/>
      <c r="U1184" s="1774"/>
      <c r="V1184" s="1774"/>
      <c r="W1184" s="1774"/>
      <c r="X1184" s="1774"/>
      <c r="Y1184" s="1774"/>
      <c r="Z1184" s="1774"/>
      <c r="AA1184" s="1774"/>
      <c r="AB1184" s="1774"/>
      <c r="AC1184" s="1774"/>
      <c r="AD1184" s="1856"/>
      <c r="AE1184" s="1857"/>
      <c r="AF1184" s="1858"/>
      <c r="AG1184" s="1858"/>
      <c r="AH1184" s="1858"/>
      <c r="AI1184" s="1859"/>
      <c r="AJ1184" s="1859"/>
      <c r="AK1184" s="1859"/>
      <c r="AL1184" s="1859"/>
      <c r="AM1184" s="1858"/>
      <c r="AN1184" s="1858"/>
      <c r="AO1184" s="1858"/>
      <c r="AP1184" s="1858"/>
      <c r="AQ1184" s="1859"/>
      <c r="AR1184" s="1859"/>
      <c r="AS1184" s="1859"/>
      <c r="AT1184" s="1859"/>
    </row>
    <row r="1185" spans="1:46" s="1775" customFormat="1" ht="12" customHeight="1" x14ac:dyDescent="0.2">
      <c r="A1185" s="1770" t="s">
        <v>459</v>
      </c>
      <c r="B1185" s="1770" t="s">
        <v>1708</v>
      </c>
      <c r="C1185" s="541" t="s">
        <v>1709</v>
      </c>
      <c r="D1185" s="1770" t="s">
        <v>2038</v>
      </c>
      <c r="E1185" s="1952">
        <v>8000</v>
      </c>
      <c r="F1185" s="1771" t="s">
        <v>4431</v>
      </c>
      <c r="G1185" s="1770" t="s">
        <v>4432</v>
      </c>
      <c r="H1185" s="1770" t="s">
        <v>1713</v>
      </c>
      <c r="I1185" s="1770" t="s">
        <v>1714</v>
      </c>
      <c r="J1185" s="1771" t="s">
        <v>1715</v>
      </c>
      <c r="K1185" s="1771">
        <v>4</v>
      </c>
      <c r="L1185" s="1772">
        <v>12</v>
      </c>
      <c r="M1185" s="1773">
        <f t="shared" si="36"/>
        <v>96000</v>
      </c>
      <c r="N1185" s="1771">
        <v>2</v>
      </c>
      <c r="O1185" s="1772">
        <v>6</v>
      </c>
      <c r="P1185" s="1773">
        <f t="shared" si="37"/>
        <v>48000</v>
      </c>
      <c r="Q1185" s="1774"/>
      <c r="R1185" s="1774"/>
      <c r="S1185" s="1774"/>
      <c r="T1185" s="1774"/>
      <c r="U1185" s="1774"/>
      <c r="V1185" s="1774"/>
      <c r="W1185" s="1774"/>
      <c r="X1185" s="1774"/>
      <c r="Y1185" s="1774"/>
      <c r="Z1185" s="1774"/>
      <c r="AA1185" s="1774"/>
      <c r="AB1185" s="1774"/>
      <c r="AC1185" s="1774"/>
      <c r="AD1185" s="1856"/>
      <c r="AE1185" s="1857"/>
      <c r="AF1185" s="1858"/>
      <c r="AG1185" s="1858"/>
      <c r="AH1185" s="1858"/>
      <c r="AI1185" s="1859"/>
      <c r="AJ1185" s="1859"/>
      <c r="AK1185" s="1859"/>
      <c r="AL1185" s="1859"/>
      <c r="AM1185" s="1858"/>
      <c r="AN1185" s="1858"/>
      <c r="AO1185" s="1858"/>
      <c r="AP1185" s="1858"/>
      <c r="AQ1185" s="1859"/>
      <c r="AR1185" s="1859"/>
      <c r="AS1185" s="1859"/>
      <c r="AT1185" s="1859"/>
    </row>
    <row r="1186" spans="1:46" s="1775" customFormat="1" ht="12" customHeight="1" x14ac:dyDescent="0.2">
      <c r="A1186" s="1770" t="s">
        <v>459</v>
      </c>
      <c r="B1186" s="1770" t="s">
        <v>1708</v>
      </c>
      <c r="C1186" s="541" t="s">
        <v>1709</v>
      </c>
      <c r="D1186" s="1770" t="s">
        <v>1745</v>
      </c>
      <c r="E1186" s="1952">
        <v>5000</v>
      </c>
      <c r="F1186" s="1771" t="s">
        <v>4433</v>
      </c>
      <c r="G1186" s="1770" t="s">
        <v>4434</v>
      </c>
      <c r="H1186" s="1770" t="s">
        <v>1713</v>
      </c>
      <c r="I1186" s="1770" t="s">
        <v>1714</v>
      </c>
      <c r="J1186" s="1771" t="s">
        <v>1715</v>
      </c>
      <c r="K1186" s="1771">
        <v>2</v>
      </c>
      <c r="L1186" s="1772">
        <v>4</v>
      </c>
      <c r="M1186" s="1773">
        <f t="shared" si="36"/>
        <v>20000</v>
      </c>
      <c r="N1186" s="1771">
        <v>2</v>
      </c>
      <c r="O1186" s="1772">
        <v>6</v>
      </c>
      <c r="P1186" s="1773">
        <f t="shared" si="37"/>
        <v>30000</v>
      </c>
      <c r="Q1186" s="1774"/>
      <c r="R1186" s="1774"/>
      <c r="S1186" s="1774"/>
      <c r="T1186" s="1774"/>
      <c r="U1186" s="1774"/>
      <c r="V1186" s="1774"/>
      <c r="W1186" s="1774"/>
      <c r="X1186" s="1774"/>
      <c r="Y1186" s="1774"/>
      <c r="Z1186" s="1774"/>
      <c r="AA1186" s="1774"/>
      <c r="AB1186" s="1774"/>
      <c r="AC1186" s="1774"/>
      <c r="AD1186" s="1856"/>
      <c r="AE1186" s="1857"/>
      <c r="AF1186" s="1858"/>
      <c r="AG1186" s="1858"/>
      <c r="AH1186" s="1858"/>
      <c r="AI1186" s="1859"/>
      <c r="AJ1186" s="1859"/>
      <c r="AK1186" s="1859"/>
      <c r="AL1186" s="1859"/>
      <c r="AM1186" s="1858"/>
      <c r="AN1186" s="1858"/>
      <c r="AO1186" s="1858"/>
      <c r="AP1186" s="1858"/>
      <c r="AQ1186" s="1859"/>
      <c r="AR1186" s="1859"/>
      <c r="AS1186" s="1859"/>
      <c r="AT1186" s="1859"/>
    </row>
    <row r="1187" spans="1:46" s="1775" customFormat="1" ht="12" customHeight="1" x14ac:dyDescent="0.2">
      <c r="A1187" s="1770" t="s">
        <v>459</v>
      </c>
      <c r="B1187" s="1770" t="s">
        <v>1708</v>
      </c>
      <c r="C1187" s="541" t="s">
        <v>1709</v>
      </c>
      <c r="D1187" s="1770" t="s">
        <v>4435</v>
      </c>
      <c r="E1187" s="1952">
        <v>4500</v>
      </c>
      <c r="F1187" s="1771" t="s">
        <v>4433</v>
      </c>
      <c r="G1187" s="1770" t="s">
        <v>4434</v>
      </c>
      <c r="H1187" s="1770" t="s">
        <v>1713</v>
      </c>
      <c r="I1187" s="1770" t="s">
        <v>1714</v>
      </c>
      <c r="J1187" s="1771" t="s">
        <v>1715</v>
      </c>
      <c r="K1187" s="1771">
        <v>4</v>
      </c>
      <c r="L1187" s="1772">
        <v>9</v>
      </c>
      <c r="M1187" s="1773">
        <f t="shared" si="36"/>
        <v>40500</v>
      </c>
      <c r="N1187" s="1771">
        <v>0</v>
      </c>
      <c r="O1187" s="1772">
        <v>0</v>
      </c>
      <c r="P1187" s="1773">
        <f t="shared" si="37"/>
        <v>0</v>
      </c>
      <c r="Q1187" s="1774"/>
      <c r="R1187" s="1774"/>
      <c r="S1187" s="1774"/>
      <c r="T1187" s="1774"/>
      <c r="U1187" s="1774"/>
      <c r="V1187" s="1774"/>
      <c r="W1187" s="1774"/>
      <c r="X1187" s="1774"/>
      <c r="Y1187" s="1774"/>
      <c r="Z1187" s="1774"/>
      <c r="AA1187" s="1774"/>
      <c r="AB1187" s="1774"/>
      <c r="AC1187" s="1774"/>
      <c r="AD1187" s="1856"/>
      <c r="AE1187" s="1857"/>
      <c r="AF1187" s="1858"/>
      <c r="AG1187" s="1858"/>
      <c r="AH1187" s="1858"/>
      <c r="AI1187" s="1859"/>
      <c r="AJ1187" s="1859"/>
      <c r="AK1187" s="1859"/>
      <c r="AL1187" s="1859"/>
      <c r="AM1187" s="1858"/>
      <c r="AN1187" s="1858"/>
      <c r="AO1187" s="1858"/>
      <c r="AP1187" s="1858"/>
      <c r="AQ1187" s="1859"/>
      <c r="AR1187" s="1859"/>
      <c r="AS1187" s="1859"/>
      <c r="AT1187" s="1859"/>
    </row>
    <row r="1188" spans="1:46" s="1775" customFormat="1" ht="12" customHeight="1" x14ac:dyDescent="0.2">
      <c r="A1188" s="1770" t="s">
        <v>459</v>
      </c>
      <c r="B1188" s="1770" t="s">
        <v>1708</v>
      </c>
      <c r="C1188" s="541" t="s">
        <v>1709</v>
      </c>
      <c r="D1188" s="1770" t="s">
        <v>4436</v>
      </c>
      <c r="E1188" s="1952">
        <v>3000</v>
      </c>
      <c r="F1188" s="1771" t="s">
        <v>4437</v>
      </c>
      <c r="G1188" s="1770" t="s">
        <v>4438</v>
      </c>
      <c r="H1188" s="1770" t="s">
        <v>4439</v>
      </c>
      <c r="I1188" s="1770" t="s">
        <v>3776</v>
      </c>
      <c r="J1188" s="1771" t="s">
        <v>1796</v>
      </c>
      <c r="K1188" s="1771">
        <v>0</v>
      </c>
      <c r="L1188" s="1772">
        <v>0</v>
      </c>
      <c r="M1188" s="1773">
        <f t="shared" si="36"/>
        <v>0</v>
      </c>
      <c r="N1188" s="1771">
        <v>2</v>
      </c>
      <c r="O1188" s="1772">
        <v>5</v>
      </c>
      <c r="P1188" s="1773">
        <f t="shared" si="37"/>
        <v>15000</v>
      </c>
      <c r="Q1188" s="1774"/>
      <c r="R1188" s="1774"/>
      <c r="S1188" s="1774"/>
      <c r="T1188" s="1774"/>
      <c r="U1188" s="1774"/>
      <c r="V1188" s="1774"/>
      <c r="W1188" s="1774"/>
      <c r="X1188" s="1774"/>
      <c r="Y1188" s="1774"/>
      <c r="Z1188" s="1774"/>
      <c r="AA1188" s="1774"/>
      <c r="AB1188" s="1774"/>
      <c r="AC1188" s="1774"/>
      <c r="AD1188" s="1856"/>
      <c r="AE1188" s="1857"/>
      <c r="AF1188" s="1858"/>
      <c r="AG1188" s="1858"/>
      <c r="AH1188" s="1858"/>
      <c r="AI1188" s="1859"/>
      <c r="AJ1188" s="1859"/>
      <c r="AK1188" s="1859"/>
      <c r="AL1188" s="1859"/>
      <c r="AM1188" s="1858"/>
      <c r="AN1188" s="1858"/>
      <c r="AO1188" s="1858"/>
      <c r="AP1188" s="1858"/>
      <c r="AQ1188" s="1859"/>
      <c r="AR1188" s="1859"/>
      <c r="AS1188" s="1859"/>
      <c r="AT1188" s="1859"/>
    </row>
    <row r="1189" spans="1:46" s="1775" customFormat="1" ht="12" customHeight="1" x14ac:dyDescent="0.2">
      <c r="A1189" s="1770" t="s">
        <v>459</v>
      </c>
      <c r="B1189" s="1770" t="s">
        <v>1708</v>
      </c>
      <c r="C1189" s="541" t="s">
        <v>1709</v>
      </c>
      <c r="D1189" s="1770" t="s">
        <v>2470</v>
      </c>
      <c r="E1189" s="1952">
        <v>2000</v>
      </c>
      <c r="F1189" s="1771" t="s">
        <v>4437</v>
      </c>
      <c r="G1189" s="1770" t="s">
        <v>4438</v>
      </c>
      <c r="H1189" s="1770" t="s">
        <v>4439</v>
      </c>
      <c r="I1189" s="1770" t="s">
        <v>3776</v>
      </c>
      <c r="J1189" s="1771" t="s">
        <v>1796</v>
      </c>
      <c r="K1189" s="1771">
        <v>6</v>
      </c>
      <c r="L1189" s="1772">
        <v>12</v>
      </c>
      <c r="M1189" s="1773">
        <f t="shared" si="36"/>
        <v>24000</v>
      </c>
      <c r="N1189" s="1771">
        <v>1</v>
      </c>
      <c r="O1189" s="1772">
        <v>6</v>
      </c>
      <c r="P1189" s="1773">
        <f t="shared" si="37"/>
        <v>12000</v>
      </c>
      <c r="Q1189" s="1774"/>
      <c r="R1189" s="1774"/>
      <c r="S1189" s="1774"/>
      <c r="T1189" s="1774"/>
      <c r="U1189" s="1774"/>
      <c r="V1189" s="1774"/>
      <c r="W1189" s="1774"/>
      <c r="X1189" s="1774"/>
      <c r="Y1189" s="1774"/>
      <c r="Z1189" s="1774"/>
      <c r="AA1189" s="1774"/>
      <c r="AB1189" s="1774"/>
      <c r="AC1189" s="1774"/>
      <c r="AD1189" s="1856"/>
      <c r="AE1189" s="1857"/>
      <c r="AF1189" s="1858"/>
      <c r="AG1189" s="1858"/>
      <c r="AH1189" s="1858"/>
      <c r="AI1189" s="1859"/>
      <c r="AJ1189" s="1859"/>
      <c r="AK1189" s="1859"/>
      <c r="AL1189" s="1859"/>
      <c r="AM1189" s="1858"/>
      <c r="AN1189" s="1858"/>
      <c r="AO1189" s="1858"/>
      <c r="AP1189" s="1858"/>
      <c r="AQ1189" s="1859"/>
      <c r="AR1189" s="1859"/>
      <c r="AS1189" s="1859"/>
      <c r="AT1189" s="1859"/>
    </row>
    <row r="1190" spans="1:46" s="1775" customFormat="1" ht="12" customHeight="1" x14ac:dyDescent="0.2">
      <c r="A1190" s="1770" t="s">
        <v>459</v>
      </c>
      <c r="B1190" s="1770" t="s">
        <v>1708</v>
      </c>
      <c r="C1190" s="541" t="s">
        <v>1709</v>
      </c>
      <c r="D1190" s="1770" t="s">
        <v>4440</v>
      </c>
      <c r="E1190" s="1952">
        <v>6500</v>
      </c>
      <c r="F1190" s="1771" t="s">
        <v>4441</v>
      </c>
      <c r="G1190" s="1770" t="s">
        <v>4442</v>
      </c>
      <c r="H1190" s="1770"/>
      <c r="I1190" s="1770"/>
      <c r="J1190" s="1771"/>
      <c r="K1190" s="1771">
        <v>1</v>
      </c>
      <c r="L1190" s="1772">
        <v>1</v>
      </c>
      <c r="M1190" s="1773">
        <f t="shared" si="36"/>
        <v>6500</v>
      </c>
      <c r="N1190" s="1771">
        <v>0</v>
      </c>
      <c r="O1190" s="1772">
        <v>0</v>
      </c>
      <c r="P1190" s="1773">
        <f t="shared" si="37"/>
        <v>0</v>
      </c>
      <c r="Q1190" s="1774"/>
      <c r="R1190" s="1774"/>
      <c r="S1190" s="1774"/>
      <c r="T1190" s="1774"/>
      <c r="U1190" s="1774"/>
      <c r="V1190" s="1774"/>
      <c r="W1190" s="1774"/>
      <c r="X1190" s="1774"/>
      <c r="Y1190" s="1774"/>
      <c r="Z1190" s="1774"/>
      <c r="AA1190" s="1774"/>
      <c r="AB1190" s="1774"/>
      <c r="AC1190" s="1774"/>
      <c r="AD1190" s="1856"/>
      <c r="AE1190" s="1857"/>
      <c r="AF1190" s="1858"/>
      <c r="AG1190" s="1858"/>
      <c r="AH1190" s="1858"/>
      <c r="AI1190" s="1859"/>
      <c r="AJ1190" s="1859"/>
      <c r="AK1190" s="1859"/>
      <c r="AL1190" s="1859"/>
      <c r="AM1190" s="1858"/>
      <c r="AN1190" s="1858"/>
      <c r="AO1190" s="1858"/>
      <c r="AP1190" s="1858"/>
      <c r="AQ1190" s="1859"/>
      <c r="AR1190" s="1859"/>
      <c r="AS1190" s="1859"/>
      <c r="AT1190" s="1859"/>
    </row>
    <row r="1191" spans="1:46" s="1775" customFormat="1" ht="12" customHeight="1" x14ac:dyDescent="0.2">
      <c r="A1191" s="1770" t="s">
        <v>459</v>
      </c>
      <c r="B1191" s="1770" t="s">
        <v>1708</v>
      </c>
      <c r="C1191" s="541" t="s">
        <v>1709</v>
      </c>
      <c r="D1191" s="1770" t="s">
        <v>1836</v>
      </c>
      <c r="E1191" s="1952">
        <v>2000</v>
      </c>
      <c r="F1191" s="1771" t="s">
        <v>4443</v>
      </c>
      <c r="G1191" s="1770" t="s">
        <v>4444</v>
      </c>
      <c r="H1191" s="1770" t="s">
        <v>1919</v>
      </c>
      <c r="I1191" s="1770" t="s">
        <v>1740</v>
      </c>
      <c r="J1191" s="1771" t="s">
        <v>1715</v>
      </c>
      <c r="K1191" s="1771">
        <v>4</v>
      </c>
      <c r="L1191" s="1772">
        <v>12</v>
      </c>
      <c r="M1191" s="1773">
        <f t="shared" si="36"/>
        <v>24000</v>
      </c>
      <c r="N1191" s="1771">
        <v>2</v>
      </c>
      <c r="O1191" s="1772">
        <v>6</v>
      </c>
      <c r="P1191" s="1773">
        <f t="shared" si="37"/>
        <v>12000</v>
      </c>
      <c r="Q1191" s="1774"/>
      <c r="R1191" s="1774"/>
      <c r="S1191" s="1774"/>
      <c r="T1191" s="1774"/>
      <c r="U1191" s="1774"/>
      <c r="V1191" s="1774"/>
      <c r="W1191" s="1774"/>
      <c r="X1191" s="1774"/>
      <c r="Y1191" s="1774"/>
      <c r="Z1191" s="1774"/>
      <c r="AA1191" s="1774"/>
      <c r="AB1191" s="1774"/>
      <c r="AC1191" s="1774"/>
      <c r="AD1191" s="1856"/>
      <c r="AE1191" s="1857"/>
      <c r="AF1191" s="1858"/>
      <c r="AG1191" s="1858"/>
      <c r="AH1191" s="1858"/>
      <c r="AI1191" s="1859"/>
      <c r="AJ1191" s="1859"/>
      <c r="AK1191" s="1859"/>
      <c r="AL1191" s="1859"/>
      <c r="AM1191" s="1858"/>
      <c r="AN1191" s="1858"/>
      <c r="AO1191" s="1858"/>
      <c r="AP1191" s="1858"/>
      <c r="AQ1191" s="1859"/>
      <c r="AR1191" s="1859"/>
      <c r="AS1191" s="1859"/>
      <c r="AT1191" s="1859"/>
    </row>
    <row r="1192" spans="1:46" s="1775" customFormat="1" ht="12" customHeight="1" x14ac:dyDescent="0.2">
      <c r="A1192" s="1770" t="s">
        <v>459</v>
      </c>
      <c r="B1192" s="1770" t="s">
        <v>1708</v>
      </c>
      <c r="C1192" s="541" t="s">
        <v>1709</v>
      </c>
      <c r="D1192" s="1770" t="s">
        <v>2604</v>
      </c>
      <c r="E1192" s="1952">
        <v>12000</v>
      </c>
      <c r="F1192" s="1771" t="s">
        <v>4445</v>
      </c>
      <c r="G1192" s="1770" t="s">
        <v>4446</v>
      </c>
      <c r="H1192" s="1770"/>
      <c r="I1192" s="1770"/>
      <c r="J1192" s="1771"/>
      <c r="K1192" s="1771">
        <v>3</v>
      </c>
      <c r="L1192" s="1772">
        <v>3</v>
      </c>
      <c r="M1192" s="1773">
        <f t="shared" si="36"/>
        <v>36000</v>
      </c>
      <c r="N1192" s="1771">
        <v>0</v>
      </c>
      <c r="O1192" s="1772">
        <v>0</v>
      </c>
      <c r="P1192" s="1773">
        <f t="shared" si="37"/>
        <v>0</v>
      </c>
      <c r="Q1192" s="1774"/>
      <c r="R1192" s="1774"/>
      <c r="S1192" s="1774"/>
      <c r="T1192" s="1774"/>
      <c r="U1192" s="1774"/>
      <c r="V1192" s="1774"/>
      <c r="W1192" s="1774"/>
      <c r="X1192" s="1774"/>
      <c r="Y1192" s="1774"/>
      <c r="Z1192" s="1774"/>
      <c r="AA1192" s="1774"/>
      <c r="AB1192" s="1774"/>
      <c r="AC1192" s="1774"/>
      <c r="AD1192" s="1856"/>
      <c r="AE1192" s="1857"/>
      <c r="AF1192" s="1858"/>
      <c r="AG1192" s="1858"/>
      <c r="AH1192" s="1858"/>
      <c r="AI1192" s="1859"/>
      <c r="AJ1192" s="1859"/>
      <c r="AK1192" s="1859"/>
      <c r="AL1192" s="1859"/>
      <c r="AM1192" s="1858"/>
      <c r="AN1192" s="1858"/>
      <c r="AO1192" s="1858"/>
      <c r="AP1192" s="1858"/>
      <c r="AQ1192" s="1859"/>
      <c r="AR1192" s="1859"/>
      <c r="AS1192" s="1859"/>
      <c r="AT1192" s="1859"/>
    </row>
    <row r="1193" spans="1:46" s="1775" customFormat="1" ht="12" customHeight="1" x14ac:dyDescent="0.2">
      <c r="A1193" s="1770" t="s">
        <v>459</v>
      </c>
      <c r="B1193" s="1770" t="s">
        <v>1708</v>
      </c>
      <c r="C1193" s="541" t="s">
        <v>1709</v>
      </c>
      <c r="D1193" s="1770" t="s">
        <v>4447</v>
      </c>
      <c r="E1193" s="1952">
        <v>7000</v>
      </c>
      <c r="F1193" s="1771" t="s">
        <v>4448</v>
      </c>
      <c r="G1193" s="1770" t="s">
        <v>4449</v>
      </c>
      <c r="H1193" s="1770"/>
      <c r="I1193" s="1770"/>
      <c r="J1193" s="1771"/>
      <c r="K1193" s="1771">
        <v>5</v>
      </c>
      <c r="L1193" s="1772">
        <v>12</v>
      </c>
      <c r="M1193" s="1773">
        <f t="shared" si="36"/>
        <v>84000</v>
      </c>
      <c r="N1193" s="1771">
        <v>3</v>
      </c>
      <c r="O1193" s="1772">
        <v>6</v>
      </c>
      <c r="P1193" s="1773">
        <f t="shared" si="37"/>
        <v>42000</v>
      </c>
      <c r="Q1193" s="1774"/>
      <c r="R1193" s="1774"/>
      <c r="S1193" s="1774"/>
      <c r="T1193" s="1774"/>
      <c r="U1193" s="1774"/>
      <c r="V1193" s="1774"/>
      <c r="W1193" s="1774"/>
      <c r="X1193" s="1774"/>
      <c r="Y1193" s="1774"/>
      <c r="Z1193" s="1774"/>
      <c r="AA1193" s="1774"/>
      <c r="AB1193" s="1774"/>
      <c r="AC1193" s="1774"/>
      <c r="AD1193" s="1856"/>
      <c r="AE1193" s="1857"/>
      <c r="AF1193" s="1858"/>
      <c r="AG1193" s="1858"/>
      <c r="AH1193" s="1858"/>
      <c r="AI1193" s="1859"/>
      <c r="AJ1193" s="1859"/>
      <c r="AK1193" s="1859"/>
      <c r="AL1193" s="1859"/>
      <c r="AM1193" s="1858"/>
      <c r="AN1193" s="1858"/>
      <c r="AO1193" s="1858"/>
      <c r="AP1193" s="1858"/>
      <c r="AQ1193" s="1859"/>
      <c r="AR1193" s="1859"/>
      <c r="AS1193" s="1859"/>
      <c r="AT1193" s="1859"/>
    </row>
    <row r="1194" spans="1:46" s="1775" customFormat="1" ht="12" customHeight="1" x14ac:dyDescent="0.2">
      <c r="A1194" s="1770" t="s">
        <v>459</v>
      </c>
      <c r="B1194" s="1770" t="s">
        <v>1708</v>
      </c>
      <c r="C1194" s="541" t="s">
        <v>1709</v>
      </c>
      <c r="D1194" s="1770" t="s">
        <v>1753</v>
      </c>
      <c r="E1194" s="1952">
        <v>6000</v>
      </c>
      <c r="F1194" s="1771" t="s">
        <v>4450</v>
      </c>
      <c r="G1194" s="1770" t="s">
        <v>4451</v>
      </c>
      <c r="H1194" s="1770" t="s">
        <v>1713</v>
      </c>
      <c r="I1194" s="1770" t="s">
        <v>1714</v>
      </c>
      <c r="J1194" s="1771" t="s">
        <v>1715</v>
      </c>
      <c r="K1194" s="1771">
        <v>4</v>
      </c>
      <c r="L1194" s="1772">
        <v>12</v>
      </c>
      <c r="M1194" s="1773">
        <f t="shared" si="36"/>
        <v>72000</v>
      </c>
      <c r="N1194" s="1771">
        <v>2</v>
      </c>
      <c r="O1194" s="1772">
        <v>6</v>
      </c>
      <c r="P1194" s="1773">
        <f t="shared" si="37"/>
        <v>36000</v>
      </c>
      <c r="Q1194" s="1774"/>
      <c r="R1194" s="1774"/>
      <c r="S1194" s="1774"/>
      <c r="T1194" s="1774"/>
      <c r="U1194" s="1774"/>
      <c r="V1194" s="1774"/>
      <c r="W1194" s="1774"/>
      <c r="X1194" s="1774"/>
      <c r="Y1194" s="1774"/>
      <c r="Z1194" s="1774"/>
      <c r="AA1194" s="1774"/>
      <c r="AB1194" s="1774"/>
      <c r="AC1194" s="1774"/>
      <c r="AD1194" s="1856"/>
      <c r="AE1194" s="1857"/>
      <c r="AF1194" s="1858"/>
      <c r="AG1194" s="1858"/>
      <c r="AH1194" s="1858"/>
      <c r="AI1194" s="1859"/>
      <c r="AJ1194" s="1859"/>
      <c r="AK1194" s="1859"/>
      <c r="AL1194" s="1859"/>
      <c r="AM1194" s="1858"/>
      <c r="AN1194" s="1858"/>
      <c r="AO1194" s="1858"/>
      <c r="AP1194" s="1858"/>
      <c r="AQ1194" s="1859"/>
      <c r="AR1194" s="1859"/>
      <c r="AS1194" s="1859"/>
      <c r="AT1194" s="1859"/>
    </row>
    <row r="1195" spans="1:46" s="1775" customFormat="1" ht="12" customHeight="1" x14ac:dyDescent="0.2">
      <c r="A1195" s="1770" t="s">
        <v>459</v>
      </c>
      <c r="B1195" s="1770" t="s">
        <v>1708</v>
      </c>
      <c r="C1195" s="541" t="s">
        <v>1709</v>
      </c>
      <c r="D1195" s="1770" t="s">
        <v>4452</v>
      </c>
      <c r="E1195" s="1952">
        <v>6000</v>
      </c>
      <c r="F1195" s="1771" t="s">
        <v>4453</v>
      </c>
      <c r="G1195" s="1770" t="s">
        <v>4454</v>
      </c>
      <c r="H1195" s="1770"/>
      <c r="I1195" s="1770"/>
      <c r="J1195" s="1771"/>
      <c r="K1195" s="1771">
        <v>6</v>
      </c>
      <c r="L1195" s="1772">
        <v>8</v>
      </c>
      <c r="M1195" s="1773">
        <f t="shared" si="36"/>
        <v>48000</v>
      </c>
      <c r="N1195" s="1771">
        <v>0</v>
      </c>
      <c r="O1195" s="1772">
        <v>0</v>
      </c>
      <c r="P1195" s="1773">
        <f t="shared" si="37"/>
        <v>0</v>
      </c>
      <c r="Q1195" s="1774"/>
      <c r="R1195" s="1774"/>
      <c r="S1195" s="1774"/>
      <c r="T1195" s="1774"/>
      <c r="U1195" s="1774"/>
      <c r="V1195" s="1774"/>
      <c r="W1195" s="1774"/>
      <c r="X1195" s="1774"/>
      <c r="Y1195" s="1774"/>
      <c r="Z1195" s="1774"/>
      <c r="AA1195" s="1774"/>
      <c r="AB1195" s="1774"/>
      <c r="AC1195" s="1774"/>
      <c r="AD1195" s="1856"/>
      <c r="AE1195" s="1857"/>
      <c r="AF1195" s="1858"/>
      <c r="AG1195" s="1858"/>
      <c r="AH1195" s="1858"/>
      <c r="AI1195" s="1859"/>
      <c r="AJ1195" s="1859"/>
      <c r="AK1195" s="1859"/>
      <c r="AL1195" s="1859"/>
      <c r="AM1195" s="1858"/>
      <c r="AN1195" s="1858"/>
      <c r="AO1195" s="1858"/>
      <c r="AP1195" s="1858"/>
      <c r="AQ1195" s="1859"/>
      <c r="AR1195" s="1859"/>
      <c r="AS1195" s="1859"/>
      <c r="AT1195" s="1859"/>
    </row>
    <row r="1196" spans="1:46" s="1775" customFormat="1" ht="12" customHeight="1" x14ac:dyDescent="0.2">
      <c r="A1196" s="1770" t="s">
        <v>459</v>
      </c>
      <c r="B1196" s="1770" t="s">
        <v>1708</v>
      </c>
      <c r="C1196" s="541" t="s">
        <v>1709</v>
      </c>
      <c r="D1196" s="1770" t="s">
        <v>4455</v>
      </c>
      <c r="E1196" s="1952">
        <v>10000</v>
      </c>
      <c r="F1196" s="1771" t="s">
        <v>4456</v>
      </c>
      <c r="G1196" s="1770" t="s">
        <v>4457</v>
      </c>
      <c r="H1196" s="1770"/>
      <c r="I1196" s="1770"/>
      <c r="J1196" s="1771"/>
      <c r="K1196" s="1771">
        <v>1</v>
      </c>
      <c r="L1196" s="1772">
        <v>12</v>
      </c>
      <c r="M1196" s="1773">
        <f t="shared" si="36"/>
        <v>120000</v>
      </c>
      <c r="N1196" s="1771">
        <v>0</v>
      </c>
      <c r="O1196" s="1772">
        <v>0</v>
      </c>
      <c r="P1196" s="1773">
        <f t="shared" si="37"/>
        <v>0</v>
      </c>
      <c r="Q1196" s="1774"/>
      <c r="R1196" s="1774"/>
      <c r="S1196" s="1774"/>
      <c r="T1196" s="1774"/>
      <c r="U1196" s="1774"/>
      <c r="V1196" s="1774"/>
      <c r="W1196" s="1774"/>
      <c r="X1196" s="1774"/>
      <c r="Y1196" s="1774"/>
      <c r="Z1196" s="1774"/>
      <c r="AA1196" s="1774"/>
      <c r="AB1196" s="1774"/>
      <c r="AC1196" s="1774"/>
      <c r="AD1196" s="1856"/>
      <c r="AE1196" s="1857"/>
      <c r="AF1196" s="1858"/>
      <c r="AG1196" s="1858"/>
      <c r="AH1196" s="1858"/>
      <c r="AI1196" s="1859"/>
      <c r="AJ1196" s="1859"/>
      <c r="AK1196" s="1859"/>
      <c r="AL1196" s="1859"/>
      <c r="AM1196" s="1858"/>
      <c r="AN1196" s="1858"/>
      <c r="AO1196" s="1858"/>
      <c r="AP1196" s="1858"/>
      <c r="AQ1196" s="1859"/>
      <c r="AR1196" s="1859"/>
      <c r="AS1196" s="1859"/>
      <c r="AT1196" s="1859"/>
    </row>
    <row r="1197" spans="1:46" s="1775" customFormat="1" ht="12" customHeight="1" x14ac:dyDescent="0.2">
      <c r="A1197" s="1770" t="s">
        <v>459</v>
      </c>
      <c r="B1197" s="1770" t="s">
        <v>1708</v>
      </c>
      <c r="C1197" s="541" t="s">
        <v>1709</v>
      </c>
      <c r="D1197" s="1770" t="s">
        <v>1716</v>
      </c>
      <c r="E1197" s="1952">
        <v>2000</v>
      </c>
      <c r="F1197" s="1771" t="s">
        <v>4458</v>
      </c>
      <c r="G1197" s="1770" t="s">
        <v>4459</v>
      </c>
      <c r="H1197" s="1770" t="s">
        <v>4460</v>
      </c>
      <c r="I1197" s="1770" t="s">
        <v>1723</v>
      </c>
      <c r="J1197" s="1771" t="s">
        <v>1715</v>
      </c>
      <c r="K1197" s="1771">
        <v>3</v>
      </c>
      <c r="L1197" s="1772">
        <v>10</v>
      </c>
      <c r="M1197" s="1773">
        <f t="shared" si="36"/>
        <v>20000</v>
      </c>
      <c r="N1197" s="1771">
        <v>2</v>
      </c>
      <c r="O1197" s="1772">
        <v>6</v>
      </c>
      <c r="P1197" s="1773">
        <f t="shared" si="37"/>
        <v>12000</v>
      </c>
      <c r="Q1197" s="1774"/>
      <c r="R1197" s="1774"/>
      <c r="S1197" s="1774"/>
      <c r="T1197" s="1774"/>
      <c r="U1197" s="1774"/>
      <c r="V1197" s="1774"/>
      <c r="W1197" s="1774"/>
      <c r="X1197" s="1774"/>
      <c r="Y1197" s="1774"/>
      <c r="Z1197" s="1774"/>
      <c r="AA1197" s="1774"/>
      <c r="AB1197" s="1774"/>
      <c r="AC1197" s="1774"/>
      <c r="AD1197" s="1856"/>
      <c r="AE1197" s="1857"/>
      <c r="AF1197" s="1858"/>
      <c r="AG1197" s="1858"/>
      <c r="AH1197" s="1858"/>
      <c r="AI1197" s="1859"/>
      <c r="AJ1197" s="1859"/>
      <c r="AK1197" s="1859"/>
      <c r="AL1197" s="1859"/>
      <c r="AM1197" s="1858"/>
      <c r="AN1197" s="1858"/>
      <c r="AO1197" s="1858"/>
      <c r="AP1197" s="1858"/>
      <c r="AQ1197" s="1859"/>
      <c r="AR1197" s="1859"/>
      <c r="AS1197" s="1859"/>
      <c r="AT1197" s="1859"/>
    </row>
    <row r="1198" spans="1:46" s="1775" customFormat="1" ht="12" customHeight="1" x14ac:dyDescent="0.2">
      <c r="A1198" s="1770" t="s">
        <v>459</v>
      </c>
      <c r="B1198" s="1770" t="s">
        <v>1708</v>
      </c>
      <c r="C1198" s="541" t="s">
        <v>1709</v>
      </c>
      <c r="D1198" s="1770" t="s">
        <v>4461</v>
      </c>
      <c r="E1198" s="1952">
        <v>3500</v>
      </c>
      <c r="F1198" s="1771" t="s">
        <v>4462</v>
      </c>
      <c r="G1198" s="1770" t="s">
        <v>4463</v>
      </c>
      <c r="H1198" s="1770" t="s">
        <v>2534</v>
      </c>
      <c r="I1198" s="1770" t="s">
        <v>1744</v>
      </c>
      <c r="J1198" s="1771" t="s">
        <v>1715</v>
      </c>
      <c r="K1198" s="1771">
        <v>6</v>
      </c>
      <c r="L1198" s="1772">
        <v>12</v>
      </c>
      <c r="M1198" s="1773">
        <f t="shared" si="36"/>
        <v>42000</v>
      </c>
      <c r="N1198" s="1771">
        <v>2</v>
      </c>
      <c r="O1198" s="1772">
        <v>6</v>
      </c>
      <c r="P1198" s="1773">
        <f t="shared" si="37"/>
        <v>21000</v>
      </c>
      <c r="Q1198" s="1774"/>
      <c r="R1198" s="1774"/>
      <c r="S1198" s="1774"/>
      <c r="T1198" s="1774"/>
      <c r="U1198" s="1774"/>
      <c r="V1198" s="1774"/>
      <c r="W1198" s="1774"/>
      <c r="X1198" s="1774"/>
      <c r="Y1198" s="1774"/>
      <c r="Z1198" s="1774"/>
      <c r="AA1198" s="1774"/>
      <c r="AB1198" s="1774"/>
      <c r="AC1198" s="1774"/>
      <c r="AD1198" s="1856"/>
      <c r="AE1198" s="1857"/>
      <c r="AF1198" s="1858"/>
      <c r="AG1198" s="1858"/>
      <c r="AH1198" s="1858"/>
      <c r="AI1198" s="1859"/>
      <c r="AJ1198" s="1859"/>
      <c r="AK1198" s="1859"/>
      <c r="AL1198" s="1859"/>
      <c r="AM1198" s="1858"/>
      <c r="AN1198" s="1858"/>
      <c r="AO1198" s="1858"/>
      <c r="AP1198" s="1858"/>
      <c r="AQ1198" s="1859"/>
      <c r="AR1198" s="1859"/>
      <c r="AS1198" s="1859"/>
      <c r="AT1198" s="1859"/>
    </row>
    <row r="1199" spans="1:46" s="1775" customFormat="1" ht="12" customHeight="1" x14ac:dyDescent="0.2">
      <c r="A1199" s="1770" t="s">
        <v>459</v>
      </c>
      <c r="B1199" s="1770" t="s">
        <v>1708</v>
      </c>
      <c r="C1199" s="541" t="s">
        <v>1709</v>
      </c>
      <c r="D1199" s="1770" t="s">
        <v>2224</v>
      </c>
      <c r="E1199" s="1952">
        <v>9000</v>
      </c>
      <c r="F1199" s="1771" t="s">
        <v>4464</v>
      </c>
      <c r="G1199" s="1770" t="s">
        <v>4465</v>
      </c>
      <c r="H1199" s="1770"/>
      <c r="I1199" s="1770"/>
      <c r="J1199" s="1771"/>
      <c r="K1199" s="1771">
        <v>0</v>
      </c>
      <c r="L1199" s="1772">
        <v>0</v>
      </c>
      <c r="M1199" s="1773">
        <f t="shared" si="36"/>
        <v>0</v>
      </c>
      <c r="N1199" s="1771">
        <v>2</v>
      </c>
      <c r="O1199" s="1772">
        <v>5</v>
      </c>
      <c r="P1199" s="1773">
        <f t="shared" si="37"/>
        <v>45000</v>
      </c>
      <c r="Q1199" s="1774"/>
      <c r="R1199" s="1774"/>
      <c r="S1199" s="1774"/>
      <c r="T1199" s="1774"/>
      <c r="U1199" s="1774"/>
      <c r="V1199" s="1774"/>
      <c r="W1199" s="1774"/>
      <c r="X1199" s="1774"/>
      <c r="Y1199" s="1774"/>
      <c r="Z1199" s="1774"/>
      <c r="AA1199" s="1774"/>
      <c r="AB1199" s="1774"/>
      <c r="AC1199" s="1774"/>
      <c r="AD1199" s="1856"/>
      <c r="AE1199" s="1857"/>
      <c r="AF1199" s="1858"/>
      <c r="AG1199" s="1858"/>
      <c r="AH1199" s="1858"/>
      <c r="AI1199" s="1859"/>
      <c r="AJ1199" s="1859"/>
      <c r="AK1199" s="1859"/>
      <c r="AL1199" s="1859"/>
      <c r="AM1199" s="1858"/>
      <c r="AN1199" s="1858"/>
      <c r="AO1199" s="1858"/>
      <c r="AP1199" s="1858"/>
      <c r="AQ1199" s="1859"/>
      <c r="AR1199" s="1859"/>
      <c r="AS1199" s="1859"/>
      <c r="AT1199" s="1859"/>
    </row>
    <row r="1200" spans="1:46" s="1775" customFormat="1" ht="12" customHeight="1" x14ac:dyDescent="0.2">
      <c r="A1200" s="1770" t="s">
        <v>459</v>
      </c>
      <c r="B1200" s="1770" t="s">
        <v>1708</v>
      </c>
      <c r="C1200" s="541" t="s">
        <v>1709</v>
      </c>
      <c r="D1200" s="1770" t="s">
        <v>1753</v>
      </c>
      <c r="E1200" s="1952">
        <v>5500</v>
      </c>
      <c r="F1200" s="1771" t="s">
        <v>4466</v>
      </c>
      <c r="G1200" s="1770" t="s">
        <v>4467</v>
      </c>
      <c r="H1200" s="1770" t="s">
        <v>1713</v>
      </c>
      <c r="I1200" s="1770" t="s">
        <v>1714</v>
      </c>
      <c r="J1200" s="1771" t="s">
        <v>1715</v>
      </c>
      <c r="K1200" s="1771">
        <v>4</v>
      </c>
      <c r="L1200" s="1772">
        <v>12</v>
      </c>
      <c r="M1200" s="1773">
        <f t="shared" si="36"/>
        <v>66000</v>
      </c>
      <c r="N1200" s="1771">
        <v>2</v>
      </c>
      <c r="O1200" s="1772">
        <v>6</v>
      </c>
      <c r="P1200" s="1773">
        <f t="shared" si="37"/>
        <v>33000</v>
      </c>
      <c r="Q1200" s="1774"/>
      <c r="R1200" s="1774"/>
      <c r="S1200" s="1774"/>
      <c r="T1200" s="1774"/>
      <c r="U1200" s="1774"/>
      <c r="V1200" s="1774"/>
      <c r="W1200" s="1774"/>
      <c r="X1200" s="1774"/>
      <c r="Y1200" s="1774"/>
      <c r="Z1200" s="1774"/>
      <c r="AA1200" s="1774"/>
      <c r="AB1200" s="1774"/>
      <c r="AC1200" s="1774"/>
      <c r="AD1200" s="1856"/>
      <c r="AE1200" s="1857"/>
      <c r="AF1200" s="1858"/>
      <c r="AG1200" s="1858"/>
      <c r="AH1200" s="1858"/>
      <c r="AI1200" s="1859"/>
      <c r="AJ1200" s="1859"/>
      <c r="AK1200" s="1859"/>
      <c r="AL1200" s="1859"/>
      <c r="AM1200" s="1858"/>
      <c r="AN1200" s="1858"/>
      <c r="AO1200" s="1858"/>
      <c r="AP1200" s="1858"/>
      <c r="AQ1200" s="1859"/>
      <c r="AR1200" s="1859"/>
      <c r="AS1200" s="1859"/>
      <c r="AT1200" s="1859"/>
    </row>
    <row r="1201" spans="1:46" s="1775" customFormat="1" ht="12" customHeight="1" x14ac:dyDescent="0.2">
      <c r="A1201" s="1770" t="s">
        <v>459</v>
      </c>
      <c r="B1201" s="1770" t="s">
        <v>1708</v>
      </c>
      <c r="C1201" s="541" t="s">
        <v>1709</v>
      </c>
      <c r="D1201" s="1770" t="s">
        <v>4468</v>
      </c>
      <c r="E1201" s="1952">
        <v>7000</v>
      </c>
      <c r="F1201" s="1771" t="s">
        <v>4469</v>
      </c>
      <c r="G1201" s="1770" t="s">
        <v>4470</v>
      </c>
      <c r="H1201" s="1770" t="s">
        <v>1773</v>
      </c>
      <c r="I1201" s="1770" t="s">
        <v>1714</v>
      </c>
      <c r="J1201" s="1771" t="s">
        <v>1715</v>
      </c>
      <c r="K1201" s="1771">
        <v>1</v>
      </c>
      <c r="L1201" s="1772">
        <v>3</v>
      </c>
      <c r="M1201" s="1773">
        <f t="shared" si="36"/>
        <v>21000</v>
      </c>
      <c r="N1201" s="1771">
        <v>4</v>
      </c>
      <c r="O1201" s="1772">
        <v>6</v>
      </c>
      <c r="P1201" s="1773">
        <f t="shared" si="37"/>
        <v>42000</v>
      </c>
      <c r="Q1201" s="1774"/>
      <c r="R1201" s="1774"/>
      <c r="S1201" s="1774"/>
      <c r="T1201" s="1774"/>
      <c r="U1201" s="1774"/>
      <c r="V1201" s="1774"/>
      <c r="W1201" s="1774"/>
      <c r="X1201" s="1774"/>
      <c r="Y1201" s="1774"/>
      <c r="Z1201" s="1774"/>
      <c r="AA1201" s="1774"/>
      <c r="AB1201" s="1774"/>
      <c r="AC1201" s="1774"/>
      <c r="AD1201" s="1856"/>
      <c r="AE1201" s="1857"/>
      <c r="AF1201" s="1858"/>
      <c r="AG1201" s="1858"/>
      <c r="AH1201" s="1858"/>
      <c r="AI1201" s="1859"/>
      <c r="AJ1201" s="1859"/>
      <c r="AK1201" s="1859"/>
      <c r="AL1201" s="1859"/>
      <c r="AM1201" s="1858"/>
      <c r="AN1201" s="1858"/>
      <c r="AO1201" s="1858"/>
      <c r="AP1201" s="1858"/>
      <c r="AQ1201" s="1859"/>
      <c r="AR1201" s="1859"/>
      <c r="AS1201" s="1859"/>
      <c r="AT1201" s="1859"/>
    </row>
    <row r="1202" spans="1:46" s="1775" customFormat="1" ht="12" customHeight="1" x14ac:dyDescent="0.2">
      <c r="A1202" s="1770" t="s">
        <v>459</v>
      </c>
      <c r="B1202" s="1770" t="s">
        <v>1708</v>
      </c>
      <c r="C1202" s="541" t="s">
        <v>1709</v>
      </c>
      <c r="D1202" s="1770" t="s">
        <v>2296</v>
      </c>
      <c r="E1202" s="1952">
        <v>7000</v>
      </c>
      <c r="F1202" s="1771" t="s">
        <v>4471</v>
      </c>
      <c r="G1202" s="1770" t="s">
        <v>4472</v>
      </c>
      <c r="H1202" s="1770"/>
      <c r="I1202" s="1770"/>
      <c r="J1202" s="1771"/>
      <c r="K1202" s="1771">
        <v>1</v>
      </c>
      <c r="L1202" s="1772">
        <v>12</v>
      </c>
      <c r="M1202" s="1773">
        <f t="shared" si="36"/>
        <v>84000</v>
      </c>
      <c r="N1202" s="1771">
        <v>0</v>
      </c>
      <c r="O1202" s="1772">
        <v>0</v>
      </c>
      <c r="P1202" s="1773">
        <f t="shared" si="37"/>
        <v>0</v>
      </c>
      <c r="Q1202" s="1774"/>
      <c r="R1202" s="1774"/>
      <c r="S1202" s="1774"/>
      <c r="T1202" s="1774"/>
      <c r="U1202" s="1774"/>
      <c r="V1202" s="1774"/>
      <c r="W1202" s="1774"/>
      <c r="X1202" s="1774"/>
      <c r="Y1202" s="1774"/>
      <c r="Z1202" s="1774"/>
      <c r="AA1202" s="1774"/>
      <c r="AB1202" s="1774"/>
      <c r="AC1202" s="1774"/>
      <c r="AD1202" s="1856"/>
      <c r="AE1202" s="1857"/>
      <c r="AF1202" s="1858"/>
      <c r="AG1202" s="1858"/>
      <c r="AH1202" s="1858"/>
      <c r="AI1202" s="1859"/>
      <c r="AJ1202" s="1859"/>
      <c r="AK1202" s="1859"/>
      <c r="AL1202" s="1859"/>
      <c r="AM1202" s="1858"/>
      <c r="AN1202" s="1858"/>
      <c r="AO1202" s="1858"/>
      <c r="AP1202" s="1858"/>
      <c r="AQ1202" s="1859"/>
      <c r="AR1202" s="1859"/>
      <c r="AS1202" s="1859"/>
      <c r="AT1202" s="1859"/>
    </row>
    <row r="1203" spans="1:46" s="1775" customFormat="1" ht="12" customHeight="1" x14ac:dyDescent="0.2">
      <c r="A1203" s="1770" t="s">
        <v>459</v>
      </c>
      <c r="B1203" s="1770" t="s">
        <v>1708</v>
      </c>
      <c r="C1203" s="541" t="s">
        <v>1709</v>
      </c>
      <c r="D1203" s="1770" t="s">
        <v>4473</v>
      </c>
      <c r="E1203" s="1952">
        <v>6000</v>
      </c>
      <c r="F1203" s="1771" t="s">
        <v>4474</v>
      </c>
      <c r="G1203" s="1770" t="s">
        <v>4475</v>
      </c>
      <c r="H1203" s="1770" t="s">
        <v>1713</v>
      </c>
      <c r="I1203" s="1770" t="s">
        <v>1723</v>
      </c>
      <c r="J1203" s="1771" t="s">
        <v>1715</v>
      </c>
      <c r="K1203" s="1771">
        <v>0</v>
      </c>
      <c r="L1203" s="1772">
        <v>0</v>
      </c>
      <c r="M1203" s="1773">
        <f t="shared" si="36"/>
        <v>0</v>
      </c>
      <c r="N1203" s="1771">
        <v>3</v>
      </c>
      <c r="O1203" s="1772">
        <v>6</v>
      </c>
      <c r="P1203" s="1773">
        <f t="shared" si="37"/>
        <v>36000</v>
      </c>
      <c r="Q1203" s="1774"/>
      <c r="R1203" s="1774"/>
      <c r="S1203" s="1774"/>
      <c r="T1203" s="1774"/>
      <c r="U1203" s="1774"/>
      <c r="V1203" s="1774"/>
      <c r="W1203" s="1774"/>
      <c r="X1203" s="1774"/>
      <c r="Y1203" s="1774"/>
      <c r="Z1203" s="1774"/>
      <c r="AA1203" s="1774"/>
      <c r="AB1203" s="1774"/>
      <c r="AC1203" s="1774"/>
      <c r="AD1203" s="1856"/>
      <c r="AE1203" s="1857"/>
      <c r="AF1203" s="1858"/>
      <c r="AG1203" s="1858"/>
      <c r="AH1203" s="1858"/>
      <c r="AI1203" s="1859"/>
      <c r="AJ1203" s="1859"/>
      <c r="AK1203" s="1859"/>
      <c r="AL1203" s="1859"/>
      <c r="AM1203" s="1858"/>
      <c r="AN1203" s="1858"/>
      <c r="AO1203" s="1858"/>
      <c r="AP1203" s="1858"/>
      <c r="AQ1203" s="1859"/>
      <c r="AR1203" s="1859"/>
      <c r="AS1203" s="1859"/>
      <c r="AT1203" s="1859"/>
    </row>
    <row r="1204" spans="1:46" s="1775" customFormat="1" ht="12" customHeight="1" x14ac:dyDescent="0.2">
      <c r="A1204" s="1770" t="s">
        <v>459</v>
      </c>
      <c r="B1204" s="1770" t="s">
        <v>1708</v>
      </c>
      <c r="C1204" s="541" t="s">
        <v>1709</v>
      </c>
      <c r="D1204" s="1770" t="s">
        <v>1745</v>
      </c>
      <c r="E1204" s="1952">
        <v>5000</v>
      </c>
      <c r="F1204" s="1771" t="s">
        <v>4474</v>
      </c>
      <c r="G1204" s="1770" t="s">
        <v>4475</v>
      </c>
      <c r="H1204" s="1770" t="s">
        <v>1713</v>
      </c>
      <c r="I1204" s="1770" t="s">
        <v>1723</v>
      </c>
      <c r="J1204" s="1771" t="s">
        <v>1715</v>
      </c>
      <c r="K1204" s="1771">
        <v>6</v>
      </c>
      <c r="L1204" s="1772">
        <v>12</v>
      </c>
      <c r="M1204" s="1773">
        <f t="shared" si="36"/>
        <v>60000</v>
      </c>
      <c r="N1204" s="1771">
        <v>1</v>
      </c>
      <c r="O1204" s="1772">
        <v>6</v>
      </c>
      <c r="P1204" s="1773">
        <f t="shared" si="37"/>
        <v>30000</v>
      </c>
      <c r="Q1204" s="1774"/>
      <c r="R1204" s="1774"/>
      <c r="S1204" s="1774"/>
      <c r="T1204" s="1774"/>
      <c r="U1204" s="1774"/>
      <c r="V1204" s="1774"/>
      <c r="W1204" s="1774"/>
      <c r="X1204" s="1774"/>
      <c r="Y1204" s="1774"/>
      <c r="Z1204" s="1774"/>
      <c r="AA1204" s="1774"/>
      <c r="AB1204" s="1774"/>
      <c r="AC1204" s="1774"/>
      <c r="AD1204" s="1856"/>
      <c r="AE1204" s="1857"/>
      <c r="AF1204" s="1858"/>
      <c r="AG1204" s="1858"/>
      <c r="AH1204" s="1858"/>
      <c r="AI1204" s="1859"/>
      <c r="AJ1204" s="1859"/>
      <c r="AK1204" s="1859"/>
      <c r="AL1204" s="1859"/>
      <c r="AM1204" s="1858"/>
      <c r="AN1204" s="1858"/>
      <c r="AO1204" s="1858"/>
      <c r="AP1204" s="1858"/>
      <c r="AQ1204" s="1859"/>
      <c r="AR1204" s="1859"/>
      <c r="AS1204" s="1859"/>
      <c r="AT1204" s="1859"/>
    </row>
    <row r="1205" spans="1:46" s="1775" customFormat="1" ht="12" customHeight="1" x14ac:dyDescent="0.2">
      <c r="A1205" s="1770" t="s">
        <v>459</v>
      </c>
      <c r="B1205" s="1770" t="s">
        <v>1708</v>
      </c>
      <c r="C1205" s="541" t="s">
        <v>1709</v>
      </c>
      <c r="D1205" s="1770" t="s">
        <v>1733</v>
      </c>
      <c r="E1205" s="1952">
        <v>2500</v>
      </c>
      <c r="F1205" s="1771" t="s">
        <v>4476</v>
      </c>
      <c r="G1205" s="1770" t="s">
        <v>4477</v>
      </c>
      <c r="H1205" s="1770"/>
      <c r="I1205" s="1770"/>
      <c r="J1205" s="1771"/>
      <c r="K1205" s="1771">
        <v>6</v>
      </c>
      <c r="L1205" s="1772">
        <v>12</v>
      </c>
      <c r="M1205" s="1773">
        <f t="shared" si="36"/>
        <v>30000</v>
      </c>
      <c r="N1205" s="1771">
        <v>2</v>
      </c>
      <c r="O1205" s="1772">
        <v>6</v>
      </c>
      <c r="P1205" s="1773">
        <f t="shared" si="37"/>
        <v>15000</v>
      </c>
      <c r="Q1205" s="1774"/>
      <c r="R1205" s="1774"/>
      <c r="S1205" s="1774"/>
      <c r="T1205" s="1774"/>
      <c r="U1205" s="1774"/>
      <c r="V1205" s="1774"/>
      <c r="W1205" s="1774"/>
      <c r="X1205" s="1774"/>
      <c r="Y1205" s="1774"/>
      <c r="Z1205" s="1774"/>
      <c r="AA1205" s="1774"/>
      <c r="AB1205" s="1774"/>
      <c r="AC1205" s="1774"/>
      <c r="AD1205" s="1856"/>
      <c r="AE1205" s="1857"/>
      <c r="AF1205" s="1858"/>
      <c r="AG1205" s="1858"/>
      <c r="AH1205" s="1858"/>
      <c r="AI1205" s="1859"/>
      <c r="AJ1205" s="1859"/>
      <c r="AK1205" s="1859"/>
      <c r="AL1205" s="1859"/>
      <c r="AM1205" s="1858"/>
      <c r="AN1205" s="1858"/>
      <c r="AO1205" s="1858"/>
      <c r="AP1205" s="1858"/>
      <c r="AQ1205" s="1859"/>
      <c r="AR1205" s="1859"/>
      <c r="AS1205" s="1859"/>
      <c r="AT1205" s="1859"/>
    </row>
    <row r="1206" spans="1:46" s="1775" customFormat="1" ht="12" customHeight="1" x14ac:dyDescent="0.2">
      <c r="A1206" s="1770" t="s">
        <v>459</v>
      </c>
      <c r="B1206" s="1770" t="s">
        <v>1708</v>
      </c>
      <c r="C1206" s="541" t="s">
        <v>1709</v>
      </c>
      <c r="D1206" s="1770" t="s">
        <v>1753</v>
      </c>
      <c r="E1206" s="1952">
        <v>5500</v>
      </c>
      <c r="F1206" s="1771" t="s">
        <v>4478</v>
      </c>
      <c r="G1206" s="1770" t="s">
        <v>4479</v>
      </c>
      <c r="H1206" s="1770" t="s">
        <v>1713</v>
      </c>
      <c r="I1206" s="1770" t="s">
        <v>1714</v>
      </c>
      <c r="J1206" s="1771" t="s">
        <v>1715</v>
      </c>
      <c r="K1206" s="1771">
        <v>4</v>
      </c>
      <c r="L1206" s="1772">
        <v>12</v>
      </c>
      <c r="M1206" s="1773">
        <f t="shared" si="36"/>
        <v>66000</v>
      </c>
      <c r="N1206" s="1771">
        <v>2</v>
      </c>
      <c r="O1206" s="1772">
        <v>6</v>
      </c>
      <c r="P1206" s="1773">
        <f t="shared" si="37"/>
        <v>33000</v>
      </c>
      <c r="Q1206" s="1774"/>
      <c r="R1206" s="1774"/>
      <c r="S1206" s="1774"/>
      <c r="T1206" s="1774"/>
      <c r="U1206" s="1774"/>
      <c r="V1206" s="1774"/>
      <c r="W1206" s="1774"/>
      <c r="X1206" s="1774"/>
      <c r="Y1206" s="1774"/>
      <c r="Z1206" s="1774"/>
      <c r="AA1206" s="1774"/>
      <c r="AB1206" s="1774"/>
      <c r="AC1206" s="1774"/>
      <c r="AD1206" s="1856"/>
      <c r="AE1206" s="1857"/>
      <c r="AF1206" s="1858"/>
      <c r="AG1206" s="1858"/>
      <c r="AH1206" s="1858"/>
      <c r="AI1206" s="1859"/>
      <c r="AJ1206" s="1859"/>
      <c r="AK1206" s="1859"/>
      <c r="AL1206" s="1859"/>
      <c r="AM1206" s="1858"/>
      <c r="AN1206" s="1858"/>
      <c r="AO1206" s="1858"/>
      <c r="AP1206" s="1858"/>
      <c r="AQ1206" s="1859"/>
      <c r="AR1206" s="1859"/>
      <c r="AS1206" s="1859"/>
      <c r="AT1206" s="1859"/>
    </row>
    <row r="1207" spans="1:46" s="1775" customFormat="1" ht="12" customHeight="1" x14ac:dyDescent="0.2">
      <c r="A1207" s="1770" t="s">
        <v>459</v>
      </c>
      <c r="B1207" s="1770" t="s">
        <v>1708</v>
      </c>
      <c r="C1207" s="541" t="s">
        <v>1709</v>
      </c>
      <c r="D1207" s="1770" t="s">
        <v>2550</v>
      </c>
      <c r="E1207" s="1952">
        <v>6000</v>
      </c>
      <c r="F1207" s="1771" t="s">
        <v>4480</v>
      </c>
      <c r="G1207" s="1770" t="s">
        <v>4481</v>
      </c>
      <c r="H1207" s="1770"/>
      <c r="I1207" s="1770"/>
      <c r="J1207" s="1771"/>
      <c r="K1207" s="1771">
        <v>4</v>
      </c>
      <c r="L1207" s="1772">
        <v>5</v>
      </c>
      <c r="M1207" s="1773">
        <f t="shared" si="36"/>
        <v>30000</v>
      </c>
      <c r="N1207" s="1771">
        <v>0</v>
      </c>
      <c r="O1207" s="1772">
        <v>0</v>
      </c>
      <c r="P1207" s="1773">
        <f t="shared" si="37"/>
        <v>0</v>
      </c>
      <c r="Q1207" s="1774"/>
      <c r="R1207" s="1774"/>
      <c r="S1207" s="1774"/>
      <c r="T1207" s="1774"/>
      <c r="U1207" s="1774"/>
      <c r="V1207" s="1774"/>
      <c r="W1207" s="1774"/>
      <c r="X1207" s="1774"/>
      <c r="Y1207" s="1774"/>
      <c r="Z1207" s="1774"/>
      <c r="AA1207" s="1774"/>
      <c r="AB1207" s="1774"/>
      <c r="AC1207" s="1774"/>
      <c r="AD1207" s="1856"/>
      <c r="AE1207" s="1857"/>
      <c r="AF1207" s="1858"/>
      <c r="AG1207" s="1858"/>
      <c r="AH1207" s="1858"/>
      <c r="AI1207" s="1859"/>
      <c r="AJ1207" s="1859"/>
      <c r="AK1207" s="1859"/>
      <c r="AL1207" s="1859"/>
      <c r="AM1207" s="1858"/>
      <c r="AN1207" s="1858"/>
      <c r="AO1207" s="1858"/>
      <c r="AP1207" s="1858"/>
      <c r="AQ1207" s="1859"/>
      <c r="AR1207" s="1859"/>
      <c r="AS1207" s="1859"/>
      <c r="AT1207" s="1859"/>
    </row>
    <row r="1208" spans="1:46" s="1775" customFormat="1" ht="12" customHeight="1" x14ac:dyDescent="0.2">
      <c r="A1208" s="1770" t="s">
        <v>459</v>
      </c>
      <c r="B1208" s="1770" t="s">
        <v>1708</v>
      </c>
      <c r="C1208" s="541" t="s">
        <v>1709</v>
      </c>
      <c r="D1208" s="1770" t="s">
        <v>1736</v>
      </c>
      <c r="E1208" s="1952">
        <v>2400</v>
      </c>
      <c r="F1208" s="1771" t="s">
        <v>4482</v>
      </c>
      <c r="G1208" s="1770" t="s">
        <v>4483</v>
      </c>
      <c r="H1208" s="1770"/>
      <c r="I1208" s="1770"/>
      <c r="J1208" s="1771"/>
      <c r="K1208" s="1771">
        <v>6</v>
      </c>
      <c r="L1208" s="1772">
        <v>12</v>
      </c>
      <c r="M1208" s="1773">
        <f t="shared" si="36"/>
        <v>28800</v>
      </c>
      <c r="N1208" s="1771">
        <v>3</v>
      </c>
      <c r="O1208" s="1772">
        <v>6</v>
      </c>
      <c r="P1208" s="1773">
        <f t="shared" si="37"/>
        <v>14400</v>
      </c>
      <c r="Q1208" s="1774"/>
      <c r="R1208" s="1774"/>
      <c r="S1208" s="1774"/>
      <c r="T1208" s="1774"/>
      <c r="U1208" s="1774"/>
      <c r="V1208" s="1774"/>
      <c r="W1208" s="1774"/>
      <c r="X1208" s="1774"/>
      <c r="Y1208" s="1774"/>
      <c r="Z1208" s="1774"/>
      <c r="AA1208" s="1774"/>
      <c r="AB1208" s="1774"/>
      <c r="AC1208" s="1774"/>
      <c r="AD1208" s="1856"/>
      <c r="AE1208" s="1857"/>
      <c r="AF1208" s="1858"/>
      <c r="AG1208" s="1858"/>
      <c r="AH1208" s="1858"/>
      <c r="AI1208" s="1859"/>
      <c r="AJ1208" s="1859"/>
      <c r="AK1208" s="1859"/>
      <c r="AL1208" s="1859"/>
      <c r="AM1208" s="1858"/>
      <c r="AN1208" s="1858"/>
      <c r="AO1208" s="1858"/>
      <c r="AP1208" s="1858"/>
      <c r="AQ1208" s="1859"/>
      <c r="AR1208" s="1859"/>
      <c r="AS1208" s="1859"/>
      <c r="AT1208" s="1859"/>
    </row>
    <row r="1209" spans="1:46" s="1775" customFormat="1" ht="12" customHeight="1" x14ac:dyDescent="0.2">
      <c r="A1209" s="1770" t="s">
        <v>459</v>
      </c>
      <c r="B1209" s="1770" t="s">
        <v>1708</v>
      </c>
      <c r="C1209" s="541" t="s">
        <v>1709</v>
      </c>
      <c r="D1209" s="1770" t="s">
        <v>1745</v>
      </c>
      <c r="E1209" s="1952">
        <v>4000</v>
      </c>
      <c r="F1209" s="1771" t="s">
        <v>4484</v>
      </c>
      <c r="G1209" s="1770" t="s">
        <v>4485</v>
      </c>
      <c r="H1209" s="1770"/>
      <c r="I1209" s="1770"/>
      <c r="J1209" s="1771"/>
      <c r="K1209" s="1771">
        <v>8</v>
      </c>
      <c r="L1209" s="1772">
        <v>12</v>
      </c>
      <c r="M1209" s="1773">
        <f t="shared" si="36"/>
        <v>48000</v>
      </c>
      <c r="N1209" s="1771">
        <v>4</v>
      </c>
      <c r="O1209" s="1772">
        <v>6</v>
      </c>
      <c r="P1209" s="1773">
        <f t="shared" si="37"/>
        <v>24000</v>
      </c>
      <c r="Q1209" s="1774"/>
      <c r="R1209" s="1774"/>
      <c r="S1209" s="1774"/>
      <c r="T1209" s="1774"/>
      <c r="U1209" s="1774"/>
      <c r="V1209" s="1774"/>
      <c r="W1209" s="1774"/>
      <c r="X1209" s="1774"/>
      <c r="Y1209" s="1774"/>
      <c r="Z1209" s="1774"/>
      <c r="AA1209" s="1774"/>
      <c r="AB1209" s="1774"/>
      <c r="AC1209" s="1774"/>
      <c r="AD1209" s="1856"/>
      <c r="AE1209" s="1857"/>
      <c r="AF1209" s="1858"/>
      <c r="AG1209" s="1858"/>
      <c r="AH1209" s="1858"/>
      <c r="AI1209" s="1859"/>
      <c r="AJ1209" s="1859"/>
      <c r="AK1209" s="1859"/>
      <c r="AL1209" s="1859"/>
      <c r="AM1209" s="1858"/>
      <c r="AN1209" s="1858"/>
      <c r="AO1209" s="1858"/>
      <c r="AP1209" s="1858"/>
      <c r="AQ1209" s="1859"/>
      <c r="AR1209" s="1859"/>
      <c r="AS1209" s="1859"/>
      <c r="AT1209" s="1859"/>
    </row>
    <row r="1210" spans="1:46" s="1775" customFormat="1" ht="12" customHeight="1" x14ac:dyDescent="0.2">
      <c r="A1210" s="1770" t="s">
        <v>459</v>
      </c>
      <c r="B1210" s="1770" t="s">
        <v>1708</v>
      </c>
      <c r="C1210" s="541" t="s">
        <v>1709</v>
      </c>
      <c r="D1210" s="1770" t="s">
        <v>1710</v>
      </c>
      <c r="E1210" s="1952">
        <v>8000</v>
      </c>
      <c r="F1210" s="1771" t="s">
        <v>4486</v>
      </c>
      <c r="G1210" s="1770" t="s">
        <v>4487</v>
      </c>
      <c r="H1210" s="1770"/>
      <c r="I1210" s="1770"/>
      <c r="J1210" s="1771"/>
      <c r="K1210" s="1771">
        <v>1</v>
      </c>
      <c r="L1210" s="1772">
        <v>12</v>
      </c>
      <c r="M1210" s="1773">
        <f t="shared" si="36"/>
        <v>96000</v>
      </c>
      <c r="N1210" s="1771">
        <v>0</v>
      </c>
      <c r="O1210" s="1772">
        <v>0</v>
      </c>
      <c r="P1210" s="1773">
        <f t="shared" si="37"/>
        <v>0</v>
      </c>
      <c r="Q1210" s="1774"/>
      <c r="R1210" s="1774"/>
      <c r="S1210" s="1774"/>
      <c r="T1210" s="1774"/>
      <c r="U1210" s="1774"/>
      <c r="V1210" s="1774"/>
      <c r="W1210" s="1774"/>
      <c r="X1210" s="1774"/>
      <c r="Y1210" s="1774"/>
      <c r="Z1210" s="1774"/>
      <c r="AA1210" s="1774"/>
      <c r="AB1210" s="1774"/>
      <c r="AC1210" s="1774"/>
      <c r="AD1210" s="1856"/>
      <c r="AE1210" s="1857"/>
      <c r="AF1210" s="1858"/>
      <c r="AG1210" s="1858"/>
      <c r="AH1210" s="1858"/>
      <c r="AI1210" s="1859"/>
      <c r="AJ1210" s="1859"/>
      <c r="AK1210" s="1859"/>
      <c r="AL1210" s="1859"/>
      <c r="AM1210" s="1858"/>
      <c r="AN1210" s="1858"/>
      <c r="AO1210" s="1858"/>
      <c r="AP1210" s="1858"/>
      <c r="AQ1210" s="1859"/>
      <c r="AR1210" s="1859"/>
      <c r="AS1210" s="1859"/>
      <c r="AT1210" s="1859"/>
    </row>
    <row r="1211" spans="1:46" s="1775" customFormat="1" ht="12" customHeight="1" x14ac:dyDescent="0.2">
      <c r="A1211" s="1770" t="s">
        <v>459</v>
      </c>
      <c r="B1211" s="1770" t="s">
        <v>1708</v>
      </c>
      <c r="C1211" s="541" t="s">
        <v>1709</v>
      </c>
      <c r="D1211" s="1770" t="s">
        <v>3248</v>
      </c>
      <c r="E1211" s="1952">
        <v>6000</v>
      </c>
      <c r="F1211" s="1771" t="s">
        <v>4488</v>
      </c>
      <c r="G1211" s="1770" t="s">
        <v>4489</v>
      </c>
      <c r="H1211" s="1770"/>
      <c r="I1211" s="1770"/>
      <c r="J1211" s="1771"/>
      <c r="K1211" s="1771">
        <v>6</v>
      </c>
      <c r="L1211" s="1772">
        <v>12</v>
      </c>
      <c r="M1211" s="1773">
        <f t="shared" si="36"/>
        <v>72000</v>
      </c>
      <c r="N1211" s="1771">
        <v>4</v>
      </c>
      <c r="O1211" s="1772">
        <v>6</v>
      </c>
      <c r="P1211" s="1773">
        <f t="shared" si="37"/>
        <v>36000</v>
      </c>
      <c r="Q1211" s="1774"/>
      <c r="R1211" s="1774"/>
      <c r="S1211" s="1774"/>
      <c r="T1211" s="1774"/>
      <c r="U1211" s="1774"/>
      <c r="V1211" s="1774"/>
      <c r="W1211" s="1774"/>
      <c r="X1211" s="1774"/>
      <c r="Y1211" s="1774"/>
      <c r="Z1211" s="1774"/>
      <c r="AA1211" s="1774"/>
      <c r="AB1211" s="1774"/>
      <c r="AC1211" s="1774"/>
      <c r="AD1211" s="1856"/>
      <c r="AE1211" s="1857"/>
      <c r="AF1211" s="1858"/>
      <c r="AG1211" s="1858"/>
      <c r="AH1211" s="1858"/>
      <c r="AI1211" s="1859"/>
      <c r="AJ1211" s="1859"/>
      <c r="AK1211" s="1859"/>
      <c r="AL1211" s="1859"/>
      <c r="AM1211" s="1858"/>
      <c r="AN1211" s="1858"/>
      <c r="AO1211" s="1858"/>
      <c r="AP1211" s="1858"/>
      <c r="AQ1211" s="1859"/>
      <c r="AR1211" s="1859"/>
      <c r="AS1211" s="1859"/>
      <c r="AT1211" s="1859"/>
    </row>
    <row r="1212" spans="1:46" s="1775" customFormat="1" ht="12" customHeight="1" x14ac:dyDescent="0.2">
      <c r="A1212" s="1770" t="s">
        <v>459</v>
      </c>
      <c r="B1212" s="1770" t="s">
        <v>1708</v>
      </c>
      <c r="C1212" s="541" t="s">
        <v>1709</v>
      </c>
      <c r="D1212" s="1770" t="s">
        <v>4490</v>
      </c>
      <c r="E1212" s="1952">
        <v>8000</v>
      </c>
      <c r="F1212" s="1771" t="s">
        <v>4491</v>
      </c>
      <c r="G1212" s="1770" t="s">
        <v>4492</v>
      </c>
      <c r="H1212" s="1770" t="s">
        <v>1995</v>
      </c>
      <c r="I1212" s="1770" t="s">
        <v>1714</v>
      </c>
      <c r="J1212" s="1771" t="s">
        <v>1715</v>
      </c>
      <c r="K1212" s="1771">
        <v>2</v>
      </c>
      <c r="L1212" s="1772">
        <v>5</v>
      </c>
      <c r="M1212" s="1773">
        <f t="shared" si="36"/>
        <v>40000</v>
      </c>
      <c r="N1212" s="1771">
        <v>4</v>
      </c>
      <c r="O1212" s="1772">
        <v>6</v>
      </c>
      <c r="P1212" s="1773">
        <f t="shared" si="37"/>
        <v>48000</v>
      </c>
      <c r="Q1212" s="1774"/>
      <c r="R1212" s="1774"/>
      <c r="S1212" s="1774"/>
      <c r="T1212" s="1774"/>
      <c r="U1212" s="1774"/>
      <c r="V1212" s="1774"/>
      <c r="W1212" s="1774"/>
      <c r="X1212" s="1774"/>
      <c r="Y1212" s="1774"/>
      <c r="Z1212" s="1774"/>
      <c r="AA1212" s="1774"/>
      <c r="AB1212" s="1774"/>
      <c r="AC1212" s="1774"/>
      <c r="AD1212" s="1856"/>
      <c r="AE1212" s="1857"/>
      <c r="AF1212" s="1858"/>
      <c r="AG1212" s="1858"/>
      <c r="AH1212" s="1858"/>
      <c r="AI1212" s="1859"/>
      <c r="AJ1212" s="1859"/>
      <c r="AK1212" s="1859"/>
      <c r="AL1212" s="1859"/>
      <c r="AM1212" s="1858"/>
      <c r="AN1212" s="1858"/>
      <c r="AO1212" s="1858"/>
      <c r="AP1212" s="1858"/>
      <c r="AQ1212" s="1859"/>
      <c r="AR1212" s="1859"/>
      <c r="AS1212" s="1859"/>
      <c r="AT1212" s="1859"/>
    </row>
    <row r="1213" spans="1:46" s="1775" customFormat="1" ht="12" customHeight="1" x14ac:dyDescent="0.2">
      <c r="A1213" s="1770" t="s">
        <v>459</v>
      </c>
      <c r="B1213" s="1770" t="s">
        <v>1708</v>
      </c>
      <c r="C1213" s="541" t="s">
        <v>1709</v>
      </c>
      <c r="D1213" s="1770" t="s">
        <v>4493</v>
      </c>
      <c r="E1213" s="1952">
        <v>3000</v>
      </c>
      <c r="F1213" s="1771" t="s">
        <v>4494</v>
      </c>
      <c r="G1213" s="1770" t="s">
        <v>4495</v>
      </c>
      <c r="H1213" s="1770"/>
      <c r="I1213" s="1770"/>
      <c r="J1213" s="1771"/>
      <c r="K1213" s="1771">
        <v>1</v>
      </c>
      <c r="L1213" s="1772">
        <v>1</v>
      </c>
      <c r="M1213" s="1773">
        <f t="shared" si="36"/>
        <v>3000</v>
      </c>
      <c r="N1213" s="1771">
        <v>4</v>
      </c>
      <c r="O1213" s="1772">
        <v>6</v>
      </c>
      <c r="P1213" s="1773">
        <f t="shared" si="37"/>
        <v>18000</v>
      </c>
      <c r="Q1213" s="1774"/>
      <c r="R1213" s="1774"/>
      <c r="S1213" s="1774"/>
      <c r="T1213" s="1774"/>
      <c r="U1213" s="1774"/>
      <c r="V1213" s="1774"/>
      <c r="W1213" s="1774"/>
      <c r="X1213" s="1774"/>
      <c r="Y1213" s="1774"/>
      <c r="Z1213" s="1774"/>
      <c r="AA1213" s="1774"/>
      <c r="AB1213" s="1774"/>
      <c r="AC1213" s="1774"/>
      <c r="AD1213" s="1856"/>
      <c r="AE1213" s="1857"/>
      <c r="AF1213" s="1858"/>
      <c r="AG1213" s="1858"/>
      <c r="AH1213" s="1858"/>
      <c r="AI1213" s="1859"/>
      <c r="AJ1213" s="1859"/>
      <c r="AK1213" s="1859"/>
      <c r="AL1213" s="1859"/>
      <c r="AM1213" s="1858"/>
      <c r="AN1213" s="1858"/>
      <c r="AO1213" s="1858"/>
      <c r="AP1213" s="1858"/>
      <c r="AQ1213" s="1859"/>
      <c r="AR1213" s="1859"/>
      <c r="AS1213" s="1859"/>
      <c r="AT1213" s="1859"/>
    </row>
    <row r="1214" spans="1:46" s="1775" customFormat="1" ht="12" customHeight="1" x14ac:dyDescent="0.2">
      <c r="A1214" s="1770" t="s">
        <v>459</v>
      </c>
      <c r="B1214" s="1770" t="s">
        <v>1708</v>
      </c>
      <c r="C1214" s="541" t="s">
        <v>1709</v>
      </c>
      <c r="D1214" s="1770" t="s">
        <v>2449</v>
      </c>
      <c r="E1214" s="1952">
        <v>1800</v>
      </c>
      <c r="F1214" s="1771" t="s">
        <v>4494</v>
      </c>
      <c r="G1214" s="1770" t="s">
        <v>4495</v>
      </c>
      <c r="H1214" s="1770"/>
      <c r="I1214" s="1770"/>
      <c r="J1214" s="1771"/>
      <c r="K1214" s="1771">
        <v>9</v>
      </c>
      <c r="L1214" s="1772">
        <v>12</v>
      </c>
      <c r="M1214" s="1773">
        <f t="shared" si="36"/>
        <v>21600</v>
      </c>
      <c r="N1214" s="1771">
        <v>0</v>
      </c>
      <c r="O1214" s="1772">
        <v>0</v>
      </c>
      <c r="P1214" s="1773">
        <f t="shared" si="37"/>
        <v>0</v>
      </c>
      <c r="Q1214" s="1774"/>
      <c r="R1214" s="1774"/>
      <c r="S1214" s="1774"/>
      <c r="T1214" s="1774"/>
      <c r="U1214" s="1774"/>
      <c r="V1214" s="1774"/>
      <c r="W1214" s="1774"/>
      <c r="X1214" s="1774"/>
      <c r="Y1214" s="1774"/>
      <c r="Z1214" s="1774"/>
      <c r="AA1214" s="1774"/>
      <c r="AB1214" s="1774"/>
      <c r="AC1214" s="1774"/>
      <c r="AD1214" s="1856"/>
      <c r="AE1214" s="1857"/>
      <c r="AF1214" s="1858"/>
      <c r="AG1214" s="1858"/>
      <c r="AH1214" s="1858"/>
      <c r="AI1214" s="1859"/>
      <c r="AJ1214" s="1859"/>
      <c r="AK1214" s="1859"/>
      <c r="AL1214" s="1859"/>
      <c r="AM1214" s="1858"/>
      <c r="AN1214" s="1858"/>
      <c r="AO1214" s="1858"/>
      <c r="AP1214" s="1858"/>
      <c r="AQ1214" s="1859"/>
      <c r="AR1214" s="1859"/>
      <c r="AS1214" s="1859"/>
      <c r="AT1214" s="1859"/>
    </row>
    <row r="1215" spans="1:46" s="1775" customFormat="1" ht="12" customHeight="1" x14ac:dyDescent="0.2">
      <c r="A1215" s="1770" t="s">
        <v>459</v>
      </c>
      <c r="B1215" s="1770" t="s">
        <v>1708</v>
      </c>
      <c r="C1215" s="541" t="s">
        <v>1709</v>
      </c>
      <c r="D1215" s="1770" t="s">
        <v>2310</v>
      </c>
      <c r="E1215" s="1952">
        <v>7000</v>
      </c>
      <c r="F1215" s="1771" t="s">
        <v>4496</v>
      </c>
      <c r="G1215" s="1770" t="s">
        <v>4497</v>
      </c>
      <c r="H1215" s="1770" t="s">
        <v>1713</v>
      </c>
      <c r="I1215" s="1770" t="s">
        <v>1714</v>
      </c>
      <c r="J1215" s="1771" t="s">
        <v>1715</v>
      </c>
      <c r="K1215" s="1771">
        <v>2</v>
      </c>
      <c r="L1215" s="1772">
        <v>4</v>
      </c>
      <c r="M1215" s="1773">
        <f t="shared" si="36"/>
        <v>28000</v>
      </c>
      <c r="N1215" s="1771">
        <v>5</v>
      </c>
      <c r="O1215" s="1772">
        <v>6</v>
      </c>
      <c r="P1215" s="1773">
        <f t="shared" si="37"/>
        <v>42000</v>
      </c>
      <c r="Q1215" s="1774"/>
      <c r="R1215" s="1774"/>
      <c r="S1215" s="1774"/>
      <c r="T1215" s="1774"/>
      <c r="U1215" s="1774"/>
      <c r="V1215" s="1774"/>
      <c r="W1215" s="1774"/>
      <c r="X1215" s="1774"/>
      <c r="Y1215" s="1774"/>
      <c r="Z1215" s="1774"/>
      <c r="AA1215" s="1774"/>
      <c r="AB1215" s="1774"/>
      <c r="AC1215" s="1774"/>
      <c r="AD1215" s="1856"/>
      <c r="AE1215" s="1857"/>
      <c r="AF1215" s="1858"/>
      <c r="AG1215" s="1858"/>
      <c r="AH1215" s="1858"/>
      <c r="AI1215" s="1859"/>
      <c r="AJ1215" s="1859"/>
      <c r="AK1215" s="1859"/>
      <c r="AL1215" s="1859"/>
      <c r="AM1215" s="1858"/>
      <c r="AN1215" s="1858"/>
      <c r="AO1215" s="1858"/>
      <c r="AP1215" s="1858"/>
      <c r="AQ1215" s="1859"/>
      <c r="AR1215" s="1859"/>
      <c r="AS1215" s="1859"/>
      <c r="AT1215" s="1859"/>
    </row>
    <row r="1216" spans="1:46" s="1775" customFormat="1" ht="12" customHeight="1" x14ac:dyDescent="0.2">
      <c r="A1216" s="1770" t="s">
        <v>459</v>
      </c>
      <c r="B1216" s="1770" t="s">
        <v>1708</v>
      </c>
      <c r="C1216" s="541" t="s">
        <v>1709</v>
      </c>
      <c r="D1216" s="1770" t="s">
        <v>2420</v>
      </c>
      <c r="E1216" s="1952">
        <v>6000</v>
      </c>
      <c r="F1216" s="1771" t="s">
        <v>4496</v>
      </c>
      <c r="G1216" s="1770" t="s">
        <v>4497</v>
      </c>
      <c r="H1216" s="1770" t="s">
        <v>1713</v>
      </c>
      <c r="I1216" s="1770" t="s">
        <v>1714</v>
      </c>
      <c r="J1216" s="1771" t="s">
        <v>1715</v>
      </c>
      <c r="K1216" s="1771">
        <v>5</v>
      </c>
      <c r="L1216" s="1772">
        <v>9</v>
      </c>
      <c r="M1216" s="1773">
        <f t="shared" si="36"/>
        <v>54000</v>
      </c>
      <c r="N1216" s="1771">
        <v>0</v>
      </c>
      <c r="O1216" s="1772">
        <v>0</v>
      </c>
      <c r="P1216" s="1773">
        <f t="shared" si="37"/>
        <v>0</v>
      </c>
      <c r="Q1216" s="1774"/>
      <c r="R1216" s="1774"/>
      <c r="S1216" s="1774"/>
      <c r="T1216" s="1774"/>
      <c r="U1216" s="1774"/>
      <c r="V1216" s="1774"/>
      <c r="W1216" s="1774"/>
      <c r="X1216" s="1774"/>
      <c r="Y1216" s="1774"/>
      <c r="Z1216" s="1774"/>
      <c r="AA1216" s="1774"/>
      <c r="AB1216" s="1774"/>
      <c r="AC1216" s="1774"/>
      <c r="AD1216" s="1856"/>
      <c r="AE1216" s="1857"/>
      <c r="AF1216" s="1858"/>
      <c r="AG1216" s="1858"/>
      <c r="AH1216" s="1858"/>
      <c r="AI1216" s="1859"/>
      <c r="AJ1216" s="1859"/>
      <c r="AK1216" s="1859"/>
      <c r="AL1216" s="1859"/>
      <c r="AM1216" s="1858"/>
      <c r="AN1216" s="1858"/>
      <c r="AO1216" s="1858"/>
      <c r="AP1216" s="1858"/>
      <c r="AQ1216" s="1859"/>
      <c r="AR1216" s="1859"/>
      <c r="AS1216" s="1859"/>
      <c r="AT1216" s="1859"/>
    </row>
    <row r="1217" spans="1:46" s="1775" customFormat="1" ht="12" customHeight="1" x14ac:dyDescent="0.2">
      <c r="A1217" s="1770" t="s">
        <v>459</v>
      </c>
      <c r="B1217" s="1770" t="s">
        <v>1708</v>
      </c>
      <c r="C1217" s="541" t="s">
        <v>1709</v>
      </c>
      <c r="D1217" s="1770" t="s">
        <v>4498</v>
      </c>
      <c r="E1217" s="1952">
        <v>6000</v>
      </c>
      <c r="F1217" s="1771" t="s">
        <v>4499</v>
      </c>
      <c r="G1217" s="1770" t="s">
        <v>4500</v>
      </c>
      <c r="H1217" s="1770" t="s">
        <v>1713</v>
      </c>
      <c r="I1217" s="1770" t="s">
        <v>1714</v>
      </c>
      <c r="J1217" s="1771" t="s">
        <v>1715</v>
      </c>
      <c r="K1217" s="1771">
        <v>1</v>
      </c>
      <c r="L1217" s="1772">
        <v>2</v>
      </c>
      <c r="M1217" s="1773">
        <f t="shared" si="36"/>
        <v>12000</v>
      </c>
      <c r="N1217" s="1771">
        <v>1</v>
      </c>
      <c r="O1217" s="1772">
        <v>6</v>
      </c>
      <c r="P1217" s="1773">
        <f t="shared" si="37"/>
        <v>36000</v>
      </c>
      <c r="Q1217" s="1774"/>
      <c r="R1217" s="1774"/>
      <c r="S1217" s="1774"/>
      <c r="T1217" s="1774"/>
      <c r="U1217" s="1774"/>
      <c r="V1217" s="1774"/>
      <c r="W1217" s="1774"/>
      <c r="X1217" s="1774"/>
      <c r="Y1217" s="1774"/>
      <c r="Z1217" s="1774"/>
      <c r="AA1217" s="1774"/>
      <c r="AB1217" s="1774"/>
      <c r="AC1217" s="1774"/>
      <c r="AD1217" s="1856"/>
      <c r="AE1217" s="1857"/>
      <c r="AF1217" s="1858"/>
      <c r="AG1217" s="1858"/>
      <c r="AH1217" s="1858"/>
      <c r="AI1217" s="1859"/>
      <c r="AJ1217" s="1859"/>
      <c r="AK1217" s="1859"/>
      <c r="AL1217" s="1859"/>
      <c r="AM1217" s="1858"/>
      <c r="AN1217" s="1858"/>
      <c r="AO1217" s="1858"/>
      <c r="AP1217" s="1858"/>
      <c r="AQ1217" s="1859"/>
      <c r="AR1217" s="1859"/>
      <c r="AS1217" s="1859"/>
      <c r="AT1217" s="1859"/>
    </row>
    <row r="1218" spans="1:46" s="1775" customFormat="1" ht="12" customHeight="1" x14ac:dyDescent="0.2">
      <c r="A1218" s="1770" t="s">
        <v>459</v>
      </c>
      <c r="B1218" s="1770" t="s">
        <v>1708</v>
      </c>
      <c r="C1218" s="541" t="s">
        <v>1709</v>
      </c>
      <c r="D1218" s="1770" t="s">
        <v>1745</v>
      </c>
      <c r="E1218" s="1952">
        <v>5000</v>
      </c>
      <c r="F1218" s="1771" t="s">
        <v>4501</v>
      </c>
      <c r="G1218" s="1770" t="s">
        <v>4502</v>
      </c>
      <c r="H1218" s="1770"/>
      <c r="I1218" s="1770"/>
      <c r="J1218" s="1771"/>
      <c r="K1218" s="1771">
        <v>5</v>
      </c>
      <c r="L1218" s="1772">
        <v>12</v>
      </c>
      <c r="M1218" s="1773">
        <f t="shared" si="36"/>
        <v>60000</v>
      </c>
      <c r="N1218" s="1771">
        <v>2</v>
      </c>
      <c r="O1218" s="1772">
        <v>6</v>
      </c>
      <c r="P1218" s="1773">
        <f t="shared" si="37"/>
        <v>30000</v>
      </c>
      <c r="Q1218" s="1774"/>
      <c r="R1218" s="1774"/>
      <c r="S1218" s="1774"/>
      <c r="T1218" s="1774"/>
      <c r="U1218" s="1774"/>
      <c r="V1218" s="1774"/>
      <c r="W1218" s="1774"/>
      <c r="X1218" s="1774"/>
      <c r="Y1218" s="1774"/>
      <c r="Z1218" s="1774"/>
      <c r="AA1218" s="1774"/>
      <c r="AB1218" s="1774"/>
      <c r="AC1218" s="1774"/>
      <c r="AD1218" s="1856"/>
      <c r="AE1218" s="1857"/>
      <c r="AF1218" s="1858"/>
      <c r="AG1218" s="1858"/>
      <c r="AH1218" s="1858"/>
      <c r="AI1218" s="1859"/>
      <c r="AJ1218" s="1859"/>
      <c r="AK1218" s="1859"/>
      <c r="AL1218" s="1859"/>
      <c r="AM1218" s="1858"/>
      <c r="AN1218" s="1858"/>
      <c r="AO1218" s="1858"/>
      <c r="AP1218" s="1858"/>
      <c r="AQ1218" s="1859"/>
      <c r="AR1218" s="1859"/>
      <c r="AS1218" s="1859"/>
      <c r="AT1218" s="1859"/>
    </row>
    <row r="1219" spans="1:46" s="1775" customFormat="1" ht="12" customHeight="1" x14ac:dyDescent="0.2">
      <c r="A1219" s="1770" t="s">
        <v>459</v>
      </c>
      <c r="B1219" s="1770" t="s">
        <v>1708</v>
      </c>
      <c r="C1219" s="541" t="s">
        <v>1709</v>
      </c>
      <c r="D1219" s="1770" t="s">
        <v>4503</v>
      </c>
      <c r="E1219" s="1952">
        <v>5000</v>
      </c>
      <c r="F1219" s="1771" t="s">
        <v>4504</v>
      </c>
      <c r="G1219" s="1770" t="s">
        <v>4505</v>
      </c>
      <c r="H1219" s="1770" t="s">
        <v>1713</v>
      </c>
      <c r="I1219" s="1770" t="s">
        <v>1723</v>
      </c>
      <c r="J1219" s="1771" t="s">
        <v>1715</v>
      </c>
      <c r="K1219" s="1771">
        <v>0</v>
      </c>
      <c r="L1219" s="1772">
        <v>0</v>
      </c>
      <c r="M1219" s="1773">
        <f t="shared" si="36"/>
        <v>0</v>
      </c>
      <c r="N1219" s="1771">
        <v>2</v>
      </c>
      <c r="O1219" s="1772">
        <v>5</v>
      </c>
      <c r="P1219" s="1773">
        <f t="shared" si="37"/>
        <v>25000</v>
      </c>
      <c r="Q1219" s="1774"/>
      <c r="R1219" s="1774"/>
      <c r="S1219" s="1774"/>
      <c r="T1219" s="1774"/>
      <c r="U1219" s="1774"/>
      <c r="V1219" s="1774"/>
      <c r="W1219" s="1774"/>
      <c r="X1219" s="1774"/>
      <c r="Y1219" s="1774"/>
      <c r="Z1219" s="1774"/>
      <c r="AA1219" s="1774"/>
      <c r="AB1219" s="1774"/>
      <c r="AC1219" s="1774"/>
      <c r="AD1219" s="1856"/>
      <c r="AE1219" s="1857"/>
      <c r="AF1219" s="1858"/>
      <c r="AG1219" s="1858"/>
      <c r="AH1219" s="1858"/>
      <c r="AI1219" s="1859"/>
      <c r="AJ1219" s="1859"/>
      <c r="AK1219" s="1859"/>
      <c r="AL1219" s="1859"/>
      <c r="AM1219" s="1858"/>
      <c r="AN1219" s="1858"/>
      <c r="AO1219" s="1858"/>
      <c r="AP1219" s="1858"/>
      <c r="AQ1219" s="1859"/>
      <c r="AR1219" s="1859"/>
      <c r="AS1219" s="1859"/>
      <c r="AT1219" s="1859"/>
    </row>
    <row r="1220" spans="1:46" s="1775" customFormat="1" ht="12" customHeight="1" x14ac:dyDescent="0.2">
      <c r="A1220" s="1770" t="s">
        <v>459</v>
      </c>
      <c r="B1220" s="1770" t="s">
        <v>1708</v>
      </c>
      <c r="C1220" s="541" t="s">
        <v>1709</v>
      </c>
      <c r="D1220" s="1770" t="s">
        <v>1768</v>
      </c>
      <c r="E1220" s="1952">
        <v>8000</v>
      </c>
      <c r="F1220" s="1771" t="s">
        <v>4506</v>
      </c>
      <c r="G1220" s="1770" t="s">
        <v>4507</v>
      </c>
      <c r="H1220" s="1770" t="s">
        <v>1713</v>
      </c>
      <c r="I1220" s="1770" t="s">
        <v>1714</v>
      </c>
      <c r="J1220" s="1771" t="s">
        <v>1715</v>
      </c>
      <c r="K1220" s="1771">
        <v>2</v>
      </c>
      <c r="L1220" s="1772">
        <v>5</v>
      </c>
      <c r="M1220" s="1773">
        <f t="shared" si="36"/>
        <v>40000</v>
      </c>
      <c r="N1220" s="1771">
        <v>5</v>
      </c>
      <c r="O1220" s="1772">
        <v>6</v>
      </c>
      <c r="P1220" s="1773">
        <f t="shared" si="37"/>
        <v>48000</v>
      </c>
      <c r="Q1220" s="1774"/>
      <c r="R1220" s="1774"/>
      <c r="S1220" s="1774"/>
      <c r="T1220" s="1774"/>
      <c r="U1220" s="1774"/>
      <c r="V1220" s="1774"/>
      <c r="W1220" s="1774"/>
      <c r="X1220" s="1774"/>
      <c r="Y1220" s="1774"/>
      <c r="Z1220" s="1774"/>
      <c r="AA1220" s="1774"/>
      <c r="AB1220" s="1774"/>
      <c r="AC1220" s="1774"/>
      <c r="AD1220" s="1856"/>
      <c r="AE1220" s="1857"/>
      <c r="AF1220" s="1858"/>
      <c r="AG1220" s="1858"/>
      <c r="AH1220" s="1858"/>
      <c r="AI1220" s="1859"/>
      <c r="AJ1220" s="1859"/>
      <c r="AK1220" s="1859"/>
      <c r="AL1220" s="1859"/>
      <c r="AM1220" s="1858"/>
      <c r="AN1220" s="1858"/>
      <c r="AO1220" s="1858"/>
      <c r="AP1220" s="1858"/>
      <c r="AQ1220" s="1859"/>
      <c r="AR1220" s="1859"/>
      <c r="AS1220" s="1859"/>
      <c r="AT1220" s="1859"/>
    </row>
    <row r="1221" spans="1:46" s="1775" customFormat="1" ht="12" customHeight="1" x14ac:dyDescent="0.2">
      <c r="A1221" s="1770" t="s">
        <v>459</v>
      </c>
      <c r="B1221" s="1770" t="s">
        <v>1708</v>
      </c>
      <c r="C1221" s="541" t="s">
        <v>1709</v>
      </c>
      <c r="D1221" s="1770" t="s">
        <v>3037</v>
      </c>
      <c r="E1221" s="1952">
        <v>12500</v>
      </c>
      <c r="F1221" s="1771" t="s">
        <v>4508</v>
      </c>
      <c r="G1221" s="1770" t="s">
        <v>4509</v>
      </c>
      <c r="H1221" s="1770"/>
      <c r="I1221" s="1770"/>
      <c r="J1221" s="1771"/>
      <c r="K1221" s="1771">
        <v>2</v>
      </c>
      <c r="L1221" s="1772">
        <v>6</v>
      </c>
      <c r="M1221" s="1773">
        <f t="shared" si="36"/>
        <v>75000</v>
      </c>
      <c r="N1221" s="1771">
        <v>2</v>
      </c>
      <c r="O1221" s="1772">
        <v>6</v>
      </c>
      <c r="P1221" s="1773">
        <f t="shared" si="37"/>
        <v>75000</v>
      </c>
      <c r="Q1221" s="1774"/>
      <c r="R1221" s="1774"/>
      <c r="S1221" s="1774"/>
      <c r="T1221" s="1774"/>
      <c r="U1221" s="1774"/>
      <c r="V1221" s="1774"/>
      <c r="W1221" s="1774"/>
      <c r="X1221" s="1774"/>
      <c r="Y1221" s="1774"/>
      <c r="Z1221" s="1774"/>
      <c r="AA1221" s="1774"/>
      <c r="AB1221" s="1774"/>
      <c r="AC1221" s="1774"/>
      <c r="AD1221" s="1856"/>
      <c r="AE1221" s="1857"/>
      <c r="AF1221" s="1858"/>
      <c r="AG1221" s="1858"/>
      <c r="AH1221" s="1858"/>
      <c r="AI1221" s="1859"/>
      <c r="AJ1221" s="1859"/>
      <c r="AK1221" s="1859"/>
      <c r="AL1221" s="1859"/>
      <c r="AM1221" s="1858"/>
      <c r="AN1221" s="1858"/>
      <c r="AO1221" s="1858"/>
      <c r="AP1221" s="1858"/>
      <c r="AQ1221" s="1859"/>
      <c r="AR1221" s="1859"/>
      <c r="AS1221" s="1859"/>
      <c r="AT1221" s="1859"/>
    </row>
    <row r="1222" spans="1:46" s="1775" customFormat="1" ht="12" customHeight="1" x14ac:dyDescent="0.2">
      <c r="A1222" s="1770" t="s">
        <v>459</v>
      </c>
      <c r="B1222" s="1770" t="s">
        <v>1708</v>
      </c>
      <c r="C1222" s="541" t="s">
        <v>1709</v>
      </c>
      <c r="D1222" s="1770" t="s">
        <v>1730</v>
      </c>
      <c r="E1222" s="1952">
        <v>15600</v>
      </c>
      <c r="F1222" s="1771" t="s">
        <v>4510</v>
      </c>
      <c r="G1222" s="1770" t="s">
        <v>4511</v>
      </c>
      <c r="H1222" s="1770"/>
      <c r="I1222" s="1770"/>
      <c r="J1222" s="1771"/>
      <c r="K1222" s="1771">
        <v>0</v>
      </c>
      <c r="L1222" s="1772">
        <v>0</v>
      </c>
      <c r="M1222" s="1773">
        <f t="shared" ref="M1222:M1285" si="38">E1222*L1222</f>
        <v>0</v>
      </c>
      <c r="N1222" s="1771">
        <v>0</v>
      </c>
      <c r="O1222" s="1772">
        <v>0</v>
      </c>
      <c r="P1222" s="1773">
        <f t="shared" ref="P1222:P1285" si="39">E1222*O1222</f>
        <v>0</v>
      </c>
      <c r="Q1222" s="1774"/>
      <c r="R1222" s="1774"/>
      <c r="S1222" s="1774"/>
      <c r="T1222" s="1774"/>
      <c r="U1222" s="1774"/>
      <c r="V1222" s="1774"/>
      <c r="W1222" s="1774"/>
      <c r="X1222" s="1774"/>
      <c r="Y1222" s="1774"/>
      <c r="Z1222" s="1774"/>
      <c r="AA1222" s="1774"/>
      <c r="AB1222" s="1774"/>
      <c r="AC1222" s="1774"/>
      <c r="AD1222" s="1856"/>
      <c r="AE1222" s="1857"/>
      <c r="AF1222" s="1858"/>
      <c r="AG1222" s="1858"/>
      <c r="AH1222" s="1858"/>
      <c r="AI1222" s="1859"/>
      <c r="AJ1222" s="1859"/>
      <c r="AK1222" s="1859"/>
      <c r="AL1222" s="1859"/>
      <c r="AM1222" s="1858"/>
      <c r="AN1222" s="1858"/>
      <c r="AO1222" s="1858"/>
      <c r="AP1222" s="1858"/>
      <c r="AQ1222" s="1859"/>
      <c r="AR1222" s="1859"/>
      <c r="AS1222" s="1859"/>
      <c r="AT1222" s="1859"/>
    </row>
    <row r="1223" spans="1:46" s="1775" customFormat="1" ht="12" customHeight="1" x14ac:dyDescent="0.2">
      <c r="A1223" s="1770" t="s">
        <v>459</v>
      </c>
      <c r="B1223" s="1770" t="s">
        <v>1708</v>
      </c>
      <c r="C1223" s="541" t="s">
        <v>1709</v>
      </c>
      <c r="D1223" s="1770" t="s">
        <v>1863</v>
      </c>
      <c r="E1223" s="1952">
        <v>2300</v>
      </c>
      <c r="F1223" s="1771" t="s">
        <v>4512</v>
      </c>
      <c r="G1223" s="1770" t="s">
        <v>4513</v>
      </c>
      <c r="H1223" s="1770"/>
      <c r="I1223" s="1770"/>
      <c r="J1223" s="1771"/>
      <c r="K1223" s="1771">
        <v>2</v>
      </c>
      <c r="L1223" s="1772">
        <v>4</v>
      </c>
      <c r="M1223" s="1773">
        <f t="shared" si="38"/>
        <v>9200</v>
      </c>
      <c r="N1223" s="1771">
        <v>0</v>
      </c>
      <c r="O1223" s="1772">
        <v>0</v>
      </c>
      <c r="P1223" s="1773">
        <f t="shared" si="39"/>
        <v>0</v>
      </c>
      <c r="Q1223" s="1774"/>
      <c r="R1223" s="1774"/>
      <c r="S1223" s="1774"/>
      <c r="T1223" s="1774"/>
      <c r="U1223" s="1774"/>
      <c r="V1223" s="1774"/>
      <c r="W1223" s="1774"/>
      <c r="X1223" s="1774"/>
      <c r="Y1223" s="1774"/>
      <c r="Z1223" s="1774"/>
      <c r="AA1223" s="1774"/>
      <c r="AB1223" s="1774"/>
      <c r="AC1223" s="1774"/>
      <c r="AD1223" s="1856"/>
      <c r="AE1223" s="1857"/>
      <c r="AF1223" s="1858"/>
      <c r="AG1223" s="1858"/>
      <c r="AH1223" s="1858"/>
      <c r="AI1223" s="1859"/>
      <c r="AJ1223" s="1859"/>
      <c r="AK1223" s="1859"/>
      <c r="AL1223" s="1859"/>
      <c r="AM1223" s="1858"/>
      <c r="AN1223" s="1858"/>
      <c r="AO1223" s="1858"/>
      <c r="AP1223" s="1858"/>
      <c r="AQ1223" s="1859"/>
      <c r="AR1223" s="1859"/>
      <c r="AS1223" s="1859"/>
      <c r="AT1223" s="1859"/>
    </row>
    <row r="1224" spans="1:46" s="1775" customFormat="1" ht="12" customHeight="1" x14ac:dyDescent="0.2">
      <c r="A1224" s="1770" t="s">
        <v>459</v>
      </c>
      <c r="B1224" s="1770" t="s">
        <v>1708</v>
      </c>
      <c r="C1224" s="541" t="s">
        <v>1709</v>
      </c>
      <c r="D1224" s="1770" t="s">
        <v>2058</v>
      </c>
      <c r="E1224" s="1952">
        <v>9000</v>
      </c>
      <c r="F1224" s="1771" t="s">
        <v>4514</v>
      </c>
      <c r="G1224" s="1770" t="s">
        <v>4515</v>
      </c>
      <c r="H1224" s="1770" t="s">
        <v>1807</v>
      </c>
      <c r="I1224" s="1770" t="s">
        <v>1723</v>
      </c>
      <c r="J1224" s="1771" t="s">
        <v>1715</v>
      </c>
      <c r="K1224" s="1771">
        <v>1</v>
      </c>
      <c r="L1224" s="1772">
        <v>2</v>
      </c>
      <c r="M1224" s="1773">
        <f t="shared" si="38"/>
        <v>18000</v>
      </c>
      <c r="N1224" s="1771">
        <v>2</v>
      </c>
      <c r="O1224" s="1772">
        <v>6</v>
      </c>
      <c r="P1224" s="1773">
        <f t="shared" si="39"/>
        <v>54000</v>
      </c>
      <c r="Q1224" s="1774"/>
      <c r="R1224" s="1774"/>
      <c r="S1224" s="1774"/>
      <c r="T1224" s="1774"/>
      <c r="U1224" s="1774"/>
      <c r="V1224" s="1774"/>
      <c r="W1224" s="1774"/>
      <c r="X1224" s="1774"/>
      <c r="Y1224" s="1774"/>
      <c r="Z1224" s="1774"/>
      <c r="AA1224" s="1774"/>
      <c r="AB1224" s="1774"/>
      <c r="AC1224" s="1774"/>
      <c r="AD1224" s="1856"/>
      <c r="AE1224" s="1857"/>
      <c r="AF1224" s="1858"/>
      <c r="AG1224" s="1858"/>
      <c r="AH1224" s="1858"/>
      <c r="AI1224" s="1859"/>
      <c r="AJ1224" s="1859"/>
      <c r="AK1224" s="1859"/>
      <c r="AL1224" s="1859"/>
      <c r="AM1224" s="1858"/>
      <c r="AN1224" s="1858"/>
      <c r="AO1224" s="1858"/>
      <c r="AP1224" s="1858"/>
      <c r="AQ1224" s="1859"/>
      <c r="AR1224" s="1859"/>
      <c r="AS1224" s="1859"/>
      <c r="AT1224" s="1859"/>
    </row>
    <row r="1225" spans="1:46" s="1775" customFormat="1" ht="12" customHeight="1" x14ac:dyDescent="0.2">
      <c r="A1225" s="1770" t="s">
        <v>459</v>
      </c>
      <c r="B1225" s="1770" t="s">
        <v>1708</v>
      </c>
      <c r="C1225" s="541" t="s">
        <v>1709</v>
      </c>
      <c r="D1225" s="1770" t="s">
        <v>4516</v>
      </c>
      <c r="E1225" s="1952">
        <v>6000</v>
      </c>
      <c r="F1225" s="1771" t="s">
        <v>4514</v>
      </c>
      <c r="G1225" s="1770" t="s">
        <v>4515</v>
      </c>
      <c r="H1225" s="1770" t="s">
        <v>1807</v>
      </c>
      <c r="I1225" s="1770" t="s">
        <v>1723</v>
      </c>
      <c r="J1225" s="1771" t="s">
        <v>1715</v>
      </c>
      <c r="K1225" s="1771">
        <v>8</v>
      </c>
      <c r="L1225" s="1772">
        <v>11</v>
      </c>
      <c r="M1225" s="1773">
        <f t="shared" si="38"/>
        <v>66000</v>
      </c>
      <c r="N1225" s="1771">
        <v>0</v>
      </c>
      <c r="O1225" s="1772">
        <v>0</v>
      </c>
      <c r="P1225" s="1773">
        <f t="shared" si="39"/>
        <v>0</v>
      </c>
      <c r="Q1225" s="1774"/>
      <c r="R1225" s="1774"/>
      <c r="S1225" s="1774"/>
      <c r="T1225" s="1774"/>
      <c r="U1225" s="1774"/>
      <c r="V1225" s="1774"/>
      <c r="W1225" s="1774"/>
      <c r="X1225" s="1774"/>
      <c r="Y1225" s="1774"/>
      <c r="Z1225" s="1774"/>
      <c r="AA1225" s="1774"/>
      <c r="AB1225" s="1774"/>
      <c r="AC1225" s="1774"/>
      <c r="AD1225" s="1856"/>
      <c r="AE1225" s="1857"/>
      <c r="AF1225" s="1858"/>
      <c r="AG1225" s="1858"/>
      <c r="AH1225" s="1858"/>
      <c r="AI1225" s="1859"/>
      <c r="AJ1225" s="1859"/>
      <c r="AK1225" s="1859"/>
      <c r="AL1225" s="1859"/>
      <c r="AM1225" s="1858"/>
      <c r="AN1225" s="1858"/>
      <c r="AO1225" s="1858"/>
      <c r="AP1225" s="1858"/>
      <c r="AQ1225" s="1859"/>
      <c r="AR1225" s="1859"/>
      <c r="AS1225" s="1859"/>
      <c r="AT1225" s="1859"/>
    </row>
    <row r="1226" spans="1:46" s="1775" customFormat="1" ht="12" customHeight="1" x14ac:dyDescent="0.2">
      <c r="A1226" s="1770" t="s">
        <v>459</v>
      </c>
      <c r="B1226" s="1770" t="s">
        <v>1708</v>
      </c>
      <c r="C1226" s="541" t="s">
        <v>1709</v>
      </c>
      <c r="D1226" s="1770" t="s">
        <v>4517</v>
      </c>
      <c r="E1226" s="1952">
        <v>8000</v>
      </c>
      <c r="F1226" s="1771" t="s">
        <v>4518</v>
      </c>
      <c r="G1226" s="1770" t="s">
        <v>4519</v>
      </c>
      <c r="H1226" s="1770"/>
      <c r="I1226" s="1770"/>
      <c r="J1226" s="1771"/>
      <c r="K1226" s="1771">
        <v>1</v>
      </c>
      <c r="L1226" s="1772">
        <v>1</v>
      </c>
      <c r="M1226" s="1773">
        <f t="shared" si="38"/>
        <v>8000</v>
      </c>
      <c r="N1226" s="1771">
        <v>0</v>
      </c>
      <c r="O1226" s="1772">
        <v>0</v>
      </c>
      <c r="P1226" s="1773">
        <f t="shared" si="39"/>
        <v>0</v>
      </c>
      <c r="Q1226" s="1774"/>
      <c r="R1226" s="1774"/>
      <c r="S1226" s="1774"/>
      <c r="T1226" s="1774"/>
      <c r="U1226" s="1774"/>
      <c r="V1226" s="1774"/>
      <c r="W1226" s="1774"/>
      <c r="X1226" s="1774"/>
      <c r="Y1226" s="1774"/>
      <c r="Z1226" s="1774"/>
      <c r="AA1226" s="1774"/>
      <c r="AB1226" s="1774"/>
      <c r="AC1226" s="1774"/>
      <c r="AD1226" s="1856"/>
      <c r="AE1226" s="1857"/>
      <c r="AF1226" s="1858"/>
      <c r="AG1226" s="1858"/>
      <c r="AH1226" s="1858"/>
      <c r="AI1226" s="1859"/>
      <c r="AJ1226" s="1859"/>
      <c r="AK1226" s="1859"/>
      <c r="AL1226" s="1859"/>
      <c r="AM1226" s="1858"/>
      <c r="AN1226" s="1858"/>
      <c r="AO1226" s="1858"/>
      <c r="AP1226" s="1858"/>
      <c r="AQ1226" s="1859"/>
      <c r="AR1226" s="1859"/>
      <c r="AS1226" s="1859"/>
      <c r="AT1226" s="1859"/>
    </row>
    <row r="1227" spans="1:46" s="1775" customFormat="1" ht="12" customHeight="1" x14ac:dyDescent="0.2">
      <c r="A1227" s="1770" t="s">
        <v>459</v>
      </c>
      <c r="B1227" s="1770" t="s">
        <v>1708</v>
      </c>
      <c r="C1227" s="541" t="s">
        <v>1709</v>
      </c>
      <c r="D1227" s="1770" t="s">
        <v>4520</v>
      </c>
      <c r="E1227" s="1952">
        <v>4000</v>
      </c>
      <c r="F1227" s="1771" t="s">
        <v>4521</v>
      </c>
      <c r="G1227" s="1770" t="s">
        <v>4522</v>
      </c>
      <c r="H1227" s="1770"/>
      <c r="I1227" s="1770"/>
      <c r="J1227" s="1771"/>
      <c r="K1227" s="1771">
        <v>1</v>
      </c>
      <c r="L1227" s="1772">
        <v>3</v>
      </c>
      <c r="M1227" s="1773">
        <f t="shared" si="38"/>
        <v>12000</v>
      </c>
      <c r="N1227" s="1771">
        <v>3</v>
      </c>
      <c r="O1227" s="1772">
        <v>6</v>
      </c>
      <c r="P1227" s="1773">
        <f t="shared" si="39"/>
        <v>24000</v>
      </c>
      <c r="Q1227" s="1774"/>
      <c r="R1227" s="1774"/>
      <c r="S1227" s="1774"/>
      <c r="T1227" s="1774"/>
      <c r="U1227" s="1774"/>
      <c r="V1227" s="1774"/>
      <c r="W1227" s="1774"/>
      <c r="X1227" s="1774"/>
      <c r="Y1227" s="1774"/>
      <c r="Z1227" s="1774"/>
      <c r="AA1227" s="1774"/>
      <c r="AB1227" s="1774"/>
      <c r="AC1227" s="1774"/>
      <c r="AD1227" s="1856"/>
      <c r="AE1227" s="1857"/>
      <c r="AF1227" s="1858"/>
      <c r="AG1227" s="1858"/>
      <c r="AH1227" s="1858"/>
      <c r="AI1227" s="1859"/>
      <c r="AJ1227" s="1859"/>
      <c r="AK1227" s="1859"/>
      <c r="AL1227" s="1859"/>
      <c r="AM1227" s="1858"/>
      <c r="AN1227" s="1858"/>
      <c r="AO1227" s="1858"/>
      <c r="AP1227" s="1858"/>
      <c r="AQ1227" s="1859"/>
      <c r="AR1227" s="1859"/>
      <c r="AS1227" s="1859"/>
      <c r="AT1227" s="1859"/>
    </row>
    <row r="1228" spans="1:46" s="1775" customFormat="1" ht="12" customHeight="1" x14ac:dyDescent="0.2">
      <c r="A1228" s="1770" t="s">
        <v>459</v>
      </c>
      <c r="B1228" s="1770" t="s">
        <v>1708</v>
      </c>
      <c r="C1228" s="541" t="s">
        <v>1709</v>
      </c>
      <c r="D1228" s="1770" t="s">
        <v>3455</v>
      </c>
      <c r="E1228" s="1952">
        <v>6500</v>
      </c>
      <c r="F1228" s="1771" t="s">
        <v>4523</v>
      </c>
      <c r="G1228" s="1770" t="s">
        <v>4524</v>
      </c>
      <c r="H1228" s="1770"/>
      <c r="I1228" s="1770"/>
      <c r="J1228" s="1771"/>
      <c r="K1228" s="1771">
        <v>1</v>
      </c>
      <c r="L1228" s="1772">
        <v>1</v>
      </c>
      <c r="M1228" s="1773">
        <f t="shared" si="38"/>
        <v>6500</v>
      </c>
      <c r="N1228" s="1771">
        <v>0</v>
      </c>
      <c r="O1228" s="1772">
        <v>0</v>
      </c>
      <c r="P1228" s="1773">
        <f t="shared" si="39"/>
        <v>0</v>
      </c>
      <c r="Q1228" s="1774"/>
      <c r="R1228" s="1774"/>
      <c r="S1228" s="1774"/>
      <c r="T1228" s="1774"/>
      <c r="U1228" s="1774"/>
      <c r="V1228" s="1774"/>
      <c r="W1228" s="1774"/>
      <c r="X1228" s="1774"/>
      <c r="Y1228" s="1774"/>
      <c r="Z1228" s="1774"/>
      <c r="AA1228" s="1774"/>
      <c r="AB1228" s="1774"/>
      <c r="AC1228" s="1774"/>
      <c r="AD1228" s="1856"/>
      <c r="AE1228" s="1857"/>
      <c r="AF1228" s="1858"/>
      <c r="AG1228" s="1858"/>
      <c r="AH1228" s="1858"/>
      <c r="AI1228" s="1859"/>
      <c r="AJ1228" s="1859"/>
      <c r="AK1228" s="1859"/>
      <c r="AL1228" s="1859"/>
      <c r="AM1228" s="1858"/>
      <c r="AN1228" s="1858"/>
      <c r="AO1228" s="1858"/>
      <c r="AP1228" s="1858"/>
      <c r="AQ1228" s="1859"/>
      <c r="AR1228" s="1859"/>
      <c r="AS1228" s="1859"/>
      <c r="AT1228" s="1859"/>
    </row>
    <row r="1229" spans="1:46" s="1775" customFormat="1" ht="12" customHeight="1" x14ac:dyDescent="0.2">
      <c r="A1229" s="1770" t="s">
        <v>459</v>
      </c>
      <c r="B1229" s="1770" t="s">
        <v>1708</v>
      </c>
      <c r="C1229" s="541" t="s">
        <v>1709</v>
      </c>
      <c r="D1229" s="1770" t="s">
        <v>1846</v>
      </c>
      <c r="E1229" s="1952">
        <v>15000</v>
      </c>
      <c r="F1229" s="1771" t="s">
        <v>4525</v>
      </c>
      <c r="G1229" s="1770" t="s">
        <v>4526</v>
      </c>
      <c r="H1229" s="1770" t="s">
        <v>1800</v>
      </c>
      <c r="I1229" s="1770" t="s">
        <v>1714</v>
      </c>
      <c r="J1229" s="1771" t="s">
        <v>1715</v>
      </c>
      <c r="K1229" s="1771">
        <v>0</v>
      </c>
      <c r="L1229" s="1772">
        <v>0</v>
      </c>
      <c r="M1229" s="1773">
        <f t="shared" si="38"/>
        <v>0</v>
      </c>
      <c r="N1229" s="1771">
        <v>0</v>
      </c>
      <c r="O1229" s="1772">
        <v>0</v>
      </c>
      <c r="P1229" s="1773">
        <f t="shared" si="39"/>
        <v>0</v>
      </c>
      <c r="Q1229" s="1774"/>
      <c r="R1229" s="1774"/>
      <c r="S1229" s="1774"/>
      <c r="T1229" s="1774"/>
      <c r="U1229" s="1774"/>
      <c r="V1229" s="1774"/>
      <c r="W1229" s="1774"/>
      <c r="X1229" s="1774"/>
      <c r="Y1229" s="1774"/>
      <c r="Z1229" s="1774"/>
      <c r="AA1229" s="1774"/>
      <c r="AB1229" s="1774"/>
      <c r="AC1229" s="1774"/>
      <c r="AD1229" s="1856"/>
      <c r="AE1229" s="1857"/>
      <c r="AF1229" s="1858"/>
      <c r="AG1229" s="1858"/>
      <c r="AH1229" s="1858"/>
      <c r="AI1229" s="1859"/>
      <c r="AJ1229" s="1859"/>
      <c r="AK1229" s="1859"/>
      <c r="AL1229" s="1859"/>
      <c r="AM1229" s="1858"/>
      <c r="AN1229" s="1858"/>
      <c r="AO1229" s="1858"/>
      <c r="AP1229" s="1858"/>
      <c r="AQ1229" s="1859"/>
      <c r="AR1229" s="1859"/>
      <c r="AS1229" s="1859"/>
      <c r="AT1229" s="1859"/>
    </row>
    <row r="1230" spans="1:46" s="1775" customFormat="1" ht="12" customHeight="1" x14ac:dyDescent="0.2">
      <c r="A1230" s="1770" t="s">
        <v>459</v>
      </c>
      <c r="B1230" s="1770" t="s">
        <v>1708</v>
      </c>
      <c r="C1230" s="541" t="s">
        <v>1709</v>
      </c>
      <c r="D1230" s="1770" t="s">
        <v>1753</v>
      </c>
      <c r="E1230" s="1952">
        <v>5000</v>
      </c>
      <c r="F1230" s="1771" t="s">
        <v>4527</v>
      </c>
      <c r="G1230" s="1770" t="s">
        <v>4528</v>
      </c>
      <c r="H1230" s="1770"/>
      <c r="I1230" s="1770"/>
      <c r="J1230" s="1771"/>
      <c r="K1230" s="1771">
        <v>3</v>
      </c>
      <c r="L1230" s="1772">
        <v>3</v>
      </c>
      <c r="M1230" s="1773">
        <f t="shared" si="38"/>
        <v>15000</v>
      </c>
      <c r="N1230" s="1771">
        <v>0</v>
      </c>
      <c r="O1230" s="1772">
        <v>0</v>
      </c>
      <c r="P1230" s="1773">
        <f t="shared" si="39"/>
        <v>0</v>
      </c>
      <c r="Q1230" s="1774"/>
      <c r="R1230" s="1774"/>
      <c r="S1230" s="1774"/>
      <c r="T1230" s="1774"/>
      <c r="U1230" s="1774"/>
      <c r="V1230" s="1774"/>
      <c r="W1230" s="1774"/>
      <c r="X1230" s="1774"/>
      <c r="Y1230" s="1774"/>
      <c r="Z1230" s="1774"/>
      <c r="AA1230" s="1774"/>
      <c r="AB1230" s="1774"/>
      <c r="AC1230" s="1774"/>
      <c r="AD1230" s="1856"/>
      <c r="AE1230" s="1857"/>
      <c r="AF1230" s="1858"/>
      <c r="AG1230" s="1858"/>
      <c r="AH1230" s="1858"/>
      <c r="AI1230" s="1859"/>
      <c r="AJ1230" s="1859"/>
      <c r="AK1230" s="1859"/>
      <c r="AL1230" s="1859"/>
      <c r="AM1230" s="1858"/>
      <c r="AN1230" s="1858"/>
      <c r="AO1230" s="1858"/>
      <c r="AP1230" s="1858"/>
      <c r="AQ1230" s="1859"/>
      <c r="AR1230" s="1859"/>
      <c r="AS1230" s="1859"/>
      <c r="AT1230" s="1859"/>
    </row>
    <row r="1231" spans="1:46" s="1775" customFormat="1" ht="12" customHeight="1" x14ac:dyDescent="0.2">
      <c r="A1231" s="1770" t="s">
        <v>459</v>
      </c>
      <c r="B1231" s="1770" t="s">
        <v>1708</v>
      </c>
      <c r="C1231" s="541" t="s">
        <v>1709</v>
      </c>
      <c r="D1231" s="1770" t="s">
        <v>4529</v>
      </c>
      <c r="E1231" s="1952">
        <v>11000</v>
      </c>
      <c r="F1231" s="1771" t="s">
        <v>4530</v>
      </c>
      <c r="G1231" s="1770" t="s">
        <v>4531</v>
      </c>
      <c r="H1231" s="1770"/>
      <c r="I1231" s="1770"/>
      <c r="J1231" s="1771"/>
      <c r="K1231" s="1771">
        <v>5</v>
      </c>
      <c r="L1231" s="1772">
        <v>12</v>
      </c>
      <c r="M1231" s="1773">
        <f t="shared" si="38"/>
        <v>132000</v>
      </c>
      <c r="N1231" s="1771">
        <v>1</v>
      </c>
      <c r="O1231" s="1772">
        <v>6</v>
      </c>
      <c r="P1231" s="1773">
        <f t="shared" si="39"/>
        <v>66000</v>
      </c>
      <c r="Q1231" s="1774"/>
      <c r="R1231" s="1774"/>
      <c r="S1231" s="1774"/>
      <c r="T1231" s="1774"/>
      <c r="U1231" s="1774"/>
      <c r="V1231" s="1774"/>
      <c r="W1231" s="1774"/>
      <c r="X1231" s="1774"/>
      <c r="Y1231" s="1774"/>
      <c r="Z1231" s="1774"/>
      <c r="AA1231" s="1774"/>
      <c r="AB1231" s="1774"/>
      <c r="AC1231" s="1774"/>
      <c r="AD1231" s="1856"/>
      <c r="AE1231" s="1857"/>
      <c r="AF1231" s="1858"/>
      <c r="AG1231" s="1858"/>
      <c r="AH1231" s="1858"/>
      <c r="AI1231" s="1859"/>
      <c r="AJ1231" s="1859"/>
      <c r="AK1231" s="1859"/>
      <c r="AL1231" s="1859"/>
      <c r="AM1231" s="1858"/>
      <c r="AN1231" s="1858"/>
      <c r="AO1231" s="1858"/>
      <c r="AP1231" s="1858"/>
      <c r="AQ1231" s="1859"/>
      <c r="AR1231" s="1859"/>
      <c r="AS1231" s="1859"/>
      <c r="AT1231" s="1859"/>
    </row>
    <row r="1232" spans="1:46" s="1775" customFormat="1" ht="12" customHeight="1" x14ac:dyDescent="0.2">
      <c r="A1232" s="1770" t="s">
        <v>459</v>
      </c>
      <c r="B1232" s="1770" t="s">
        <v>1708</v>
      </c>
      <c r="C1232" s="541" t="s">
        <v>1709</v>
      </c>
      <c r="D1232" s="1770" t="s">
        <v>2583</v>
      </c>
      <c r="E1232" s="1952">
        <v>10000</v>
      </c>
      <c r="F1232" s="1771" t="s">
        <v>4532</v>
      </c>
      <c r="G1232" s="1770" t="s">
        <v>4533</v>
      </c>
      <c r="H1232" s="1770"/>
      <c r="I1232" s="1770"/>
      <c r="J1232" s="1771"/>
      <c r="K1232" s="1771">
        <v>7</v>
      </c>
      <c r="L1232" s="1772">
        <v>12</v>
      </c>
      <c r="M1232" s="1773">
        <f t="shared" si="38"/>
        <v>120000</v>
      </c>
      <c r="N1232" s="1771">
        <v>6</v>
      </c>
      <c r="O1232" s="1772">
        <v>6</v>
      </c>
      <c r="P1232" s="1773">
        <f t="shared" si="39"/>
        <v>60000</v>
      </c>
      <c r="Q1232" s="1774"/>
      <c r="R1232" s="1774"/>
      <c r="S1232" s="1774"/>
      <c r="T1232" s="1774"/>
      <c r="U1232" s="1774"/>
      <c r="V1232" s="1774"/>
      <c r="W1232" s="1774"/>
      <c r="X1232" s="1774"/>
      <c r="Y1232" s="1774"/>
      <c r="Z1232" s="1774"/>
      <c r="AA1232" s="1774"/>
      <c r="AB1232" s="1774"/>
      <c r="AC1232" s="1774"/>
      <c r="AD1232" s="1856"/>
      <c r="AE1232" s="1857"/>
      <c r="AF1232" s="1858"/>
      <c r="AG1232" s="1858"/>
      <c r="AH1232" s="1858"/>
      <c r="AI1232" s="1859"/>
      <c r="AJ1232" s="1859"/>
      <c r="AK1232" s="1859"/>
      <c r="AL1232" s="1859"/>
      <c r="AM1232" s="1858"/>
      <c r="AN1232" s="1858"/>
      <c r="AO1232" s="1858"/>
      <c r="AP1232" s="1858"/>
      <c r="AQ1232" s="1859"/>
      <c r="AR1232" s="1859"/>
      <c r="AS1232" s="1859"/>
      <c r="AT1232" s="1859"/>
    </row>
    <row r="1233" spans="1:46" s="1775" customFormat="1" ht="12" customHeight="1" x14ac:dyDescent="0.2">
      <c r="A1233" s="1770" t="s">
        <v>459</v>
      </c>
      <c r="B1233" s="1770" t="s">
        <v>1708</v>
      </c>
      <c r="C1233" s="541" t="s">
        <v>1709</v>
      </c>
      <c r="D1233" s="1770" t="s">
        <v>1774</v>
      </c>
      <c r="E1233" s="1952">
        <v>13000</v>
      </c>
      <c r="F1233" s="1771" t="s">
        <v>4534</v>
      </c>
      <c r="G1233" s="1770" t="s">
        <v>4535</v>
      </c>
      <c r="H1233" s="1770" t="s">
        <v>2818</v>
      </c>
      <c r="I1233" s="1770" t="s">
        <v>1723</v>
      </c>
      <c r="J1233" s="1771" t="s">
        <v>1715</v>
      </c>
      <c r="K1233" s="1771">
        <v>0</v>
      </c>
      <c r="L1233" s="1772">
        <v>12</v>
      </c>
      <c r="M1233" s="1773">
        <f t="shared" si="38"/>
        <v>156000</v>
      </c>
      <c r="N1233" s="1771">
        <v>0</v>
      </c>
      <c r="O1233" s="1772">
        <v>6</v>
      </c>
      <c r="P1233" s="1773">
        <f t="shared" si="39"/>
        <v>78000</v>
      </c>
      <c r="Q1233" s="1774"/>
      <c r="R1233" s="1774"/>
      <c r="S1233" s="1774"/>
      <c r="T1233" s="1774"/>
      <c r="U1233" s="1774"/>
      <c r="V1233" s="1774"/>
      <c r="W1233" s="1774"/>
      <c r="X1233" s="1774"/>
      <c r="Y1233" s="1774"/>
      <c r="Z1233" s="1774"/>
      <c r="AA1233" s="1774"/>
      <c r="AB1233" s="1774"/>
      <c r="AC1233" s="1774"/>
      <c r="AD1233" s="1856"/>
      <c r="AE1233" s="1857"/>
      <c r="AF1233" s="1858"/>
      <c r="AG1233" s="1858"/>
      <c r="AH1233" s="1858"/>
      <c r="AI1233" s="1859"/>
      <c r="AJ1233" s="1859"/>
      <c r="AK1233" s="1859"/>
      <c r="AL1233" s="1859"/>
      <c r="AM1233" s="1858"/>
      <c r="AN1233" s="1858"/>
      <c r="AO1233" s="1858"/>
      <c r="AP1233" s="1858"/>
      <c r="AQ1233" s="1859"/>
      <c r="AR1233" s="1859"/>
      <c r="AS1233" s="1859"/>
      <c r="AT1233" s="1859"/>
    </row>
    <row r="1234" spans="1:46" s="1775" customFormat="1" ht="12" customHeight="1" x14ac:dyDescent="0.2">
      <c r="A1234" s="1770" t="s">
        <v>459</v>
      </c>
      <c r="B1234" s="1770" t="s">
        <v>1708</v>
      </c>
      <c r="C1234" s="541" t="s">
        <v>1709</v>
      </c>
      <c r="D1234" s="1770" t="s">
        <v>1797</v>
      </c>
      <c r="E1234" s="1952">
        <v>5000</v>
      </c>
      <c r="F1234" s="1771" t="s">
        <v>4536</v>
      </c>
      <c r="G1234" s="1770" t="s">
        <v>4537</v>
      </c>
      <c r="H1234" s="1770" t="s">
        <v>1773</v>
      </c>
      <c r="I1234" s="1770" t="s">
        <v>1740</v>
      </c>
      <c r="J1234" s="1771" t="s">
        <v>1715</v>
      </c>
      <c r="K1234" s="1771">
        <v>6</v>
      </c>
      <c r="L1234" s="1772">
        <v>12</v>
      </c>
      <c r="M1234" s="1773">
        <f t="shared" si="38"/>
        <v>60000</v>
      </c>
      <c r="N1234" s="1771">
        <v>2</v>
      </c>
      <c r="O1234" s="1772">
        <v>6</v>
      </c>
      <c r="P1234" s="1773">
        <f t="shared" si="39"/>
        <v>30000</v>
      </c>
      <c r="Q1234" s="1774"/>
      <c r="R1234" s="1774"/>
      <c r="S1234" s="1774"/>
      <c r="T1234" s="1774"/>
      <c r="U1234" s="1774"/>
      <c r="V1234" s="1774"/>
      <c r="W1234" s="1774"/>
      <c r="X1234" s="1774"/>
      <c r="Y1234" s="1774"/>
      <c r="Z1234" s="1774"/>
      <c r="AA1234" s="1774"/>
      <c r="AB1234" s="1774"/>
      <c r="AC1234" s="1774"/>
      <c r="AD1234" s="1856"/>
      <c r="AE1234" s="1857"/>
      <c r="AF1234" s="1858"/>
      <c r="AG1234" s="1858"/>
      <c r="AH1234" s="1858"/>
      <c r="AI1234" s="1859"/>
      <c r="AJ1234" s="1859"/>
      <c r="AK1234" s="1859"/>
      <c r="AL1234" s="1859"/>
      <c r="AM1234" s="1858"/>
      <c r="AN1234" s="1858"/>
      <c r="AO1234" s="1858"/>
      <c r="AP1234" s="1858"/>
      <c r="AQ1234" s="1859"/>
      <c r="AR1234" s="1859"/>
      <c r="AS1234" s="1859"/>
      <c r="AT1234" s="1859"/>
    </row>
    <row r="1235" spans="1:46" s="1775" customFormat="1" ht="12" customHeight="1" x14ac:dyDescent="0.2">
      <c r="A1235" s="1770" t="s">
        <v>459</v>
      </c>
      <c r="B1235" s="1770" t="s">
        <v>1708</v>
      </c>
      <c r="C1235" s="541" t="s">
        <v>1709</v>
      </c>
      <c r="D1235" s="1770" t="s">
        <v>2701</v>
      </c>
      <c r="E1235" s="1952">
        <v>7000</v>
      </c>
      <c r="F1235" s="1771" t="s">
        <v>4538</v>
      </c>
      <c r="G1235" s="1770" t="s">
        <v>4539</v>
      </c>
      <c r="H1235" s="1770" t="s">
        <v>1800</v>
      </c>
      <c r="I1235" s="1770" t="s">
        <v>1714</v>
      </c>
      <c r="J1235" s="1771" t="s">
        <v>1715</v>
      </c>
      <c r="K1235" s="1771">
        <v>2</v>
      </c>
      <c r="L1235" s="1772">
        <v>5</v>
      </c>
      <c r="M1235" s="1773">
        <f t="shared" si="38"/>
        <v>35000</v>
      </c>
      <c r="N1235" s="1771">
        <v>2</v>
      </c>
      <c r="O1235" s="1772">
        <v>6</v>
      </c>
      <c r="P1235" s="1773">
        <f t="shared" si="39"/>
        <v>42000</v>
      </c>
      <c r="Q1235" s="1774"/>
      <c r="R1235" s="1774"/>
      <c r="S1235" s="1774"/>
      <c r="T1235" s="1774"/>
      <c r="U1235" s="1774"/>
      <c r="V1235" s="1774"/>
      <c r="W1235" s="1774"/>
      <c r="X1235" s="1774"/>
      <c r="Y1235" s="1774"/>
      <c r="Z1235" s="1774"/>
      <c r="AA1235" s="1774"/>
      <c r="AB1235" s="1774"/>
      <c r="AC1235" s="1774"/>
      <c r="AD1235" s="1856"/>
      <c r="AE1235" s="1857"/>
      <c r="AF1235" s="1858"/>
      <c r="AG1235" s="1858"/>
      <c r="AH1235" s="1858"/>
      <c r="AI1235" s="1859"/>
      <c r="AJ1235" s="1859"/>
      <c r="AK1235" s="1859"/>
      <c r="AL1235" s="1859"/>
      <c r="AM1235" s="1858"/>
      <c r="AN1235" s="1858"/>
      <c r="AO1235" s="1858"/>
      <c r="AP1235" s="1858"/>
      <c r="AQ1235" s="1859"/>
      <c r="AR1235" s="1859"/>
      <c r="AS1235" s="1859"/>
      <c r="AT1235" s="1859"/>
    </row>
    <row r="1236" spans="1:46" s="1775" customFormat="1" ht="12" customHeight="1" x14ac:dyDescent="0.2">
      <c r="A1236" s="1770" t="s">
        <v>459</v>
      </c>
      <c r="B1236" s="1770" t="s">
        <v>1708</v>
      </c>
      <c r="C1236" s="541" t="s">
        <v>1709</v>
      </c>
      <c r="D1236" s="1770" t="s">
        <v>2825</v>
      </c>
      <c r="E1236" s="1952">
        <v>8000</v>
      </c>
      <c r="F1236" s="1771" t="s">
        <v>4540</v>
      </c>
      <c r="G1236" s="1770" t="s">
        <v>4541</v>
      </c>
      <c r="H1236" s="1770" t="s">
        <v>1713</v>
      </c>
      <c r="I1236" s="1770" t="s">
        <v>1723</v>
      </c>
      <c r="J1236" s="1771" t="s">
        <v>1829</v>
      </c>
      <c r="K1236" s="1771">
        <v>1</v>
      </c>
      <c r="L1236" s="1772">
        <v>2</v>
      </c>
      <c r="M1236" s="1773">
        <f t="shared" si="38"/>
        <v>16000</v>
      </c>
      <c r="N1236" s="1771">
        <v>3</v>
      </c>
      <c r="O1236" s="1772">
        <v>6</v>
      </c>
      <c r="P1236" s="1773">
        <f t="shared" si="39"/>
        <v>48000</v>
      </c>
      <c r="Q1236" s="1774"/>
      <c r="R1236" s="1774"/>
      <c r="S1236" s="1774"/>
      <c r="T1236" s="1774"/>
      <c r="U1236" s="1774"/>
      <c r="V1236" s="1774"/>
      <c r="W1236" s="1774"/>
      <c r="X1236" s="1774"/>
      <c r="Y1236" s="1774"/>
      <c r="Z1236" s="1774"/>
      <c r="AA1236" s="1774"/>
      <c r="AB1236" s="1774"/>
      <c r="AC1236" s="1774"/>
      <c r="AD1236" s="1856"/>
      <c r="AE1236" s="1857"/>
      <c r="AF1236" s="1858"/>
      <c r="AG1236" s="1858"/>
      <c r="AH1236" s="1858"/>
      <c r="AI1236" s="1859"/>
      <c r="AJ1236" s="1859"/>
      <c r="AK1236" s="1859"/>
      <c r="AL1236" s="1859"/>
      <c r="AM1236" s="1858"/>
      <c r="AN1236" s="1858"/>
      <c r="AO1236" s="1858"/>
      <c r="AP1236" s="1858"/>
      <c r="AQ1236" s="1859"/>
      <c r="AR1236" s="1859"/>
      <c r="AS1236" s="1859"/>
      <c r="AT1236" s="1859"/>
    </row>
    <row r="1237" spans="1:46" s="1775" customFormat="1" ht="12" customHeight="1" x14ac:dyDescent="0.2">
      <c r="A1237" s="1770" t="s">
        <v>459</v>
      </c>
      <c r="B1237" s="1770" t="s">
        <v>1708</v>
      </c>
      <c r="C1237" s="541" t="s">
        <v>1709</v>
      </c>
      <c r="D1237" s="1770" t="s">
        <v>1753</v>
      </c>
      <c r="E1237" s="1952">
        <v>5500</v>
      </c>
      <c r="F1237" s="1771" t="s">
        <v>4542</v>
      </c>
      <c r="G1237" s="1770" t="s">
        <v>4543</v>
      </c>
      <c r="H1237" s="1770"/>
      <c r="I1237" s="1770"/>
      <c r="J1237" s="1771"/>
      <c r="K1237" s="1771">
        <v>4</v>
      </c>
      <c r="L1237" s="1772">
        <v>12</v>
      </c>
      <c r="M1237" s="1773">
        <f t="shared" si="38"/>
        <v>66000</v>
      </c>
      <c r="N1237" s="1771">
        <v>0</v>
      </c>
      <c r="O1237" s="1772">
        <v>0</v>
      </c>
      <c r="P1237" s="1773">
        <f t="shared" si="39"/>
        <v>0</v>
      </c>
      <c r="Q1237" s="1774"/>
      <c r="R1237" s="1774"/>
      <c r="S1237" s="1774"/>
      <c r="T1237" s="1774"/>
      <c r="U1237" s="1774"/>
      <c r="V1237" s="1774"/>
      <c r="W1237" s="1774"/>
      <c r="X1237" s="1774"/>
      <c r="Y1237" s="1774"/>
      <c r="Z1237" s="1774"/>
      <c r="AA1237" s="1774"/>
      <c r="AB1237" s="1774"/>
      <c r="AC1237" s="1774"/>
      <c r="AD1237" s="1856"/>
      <c r="AE1237" s="1857"/>
      <c r="AF1237" s="1858"/>
      <c r="AG1237" s="1858"/>
      <c r="AH1237" s="1858"/>
      <c r="AI1237" s="1859"/>
      <c r="AJ1237" s="1859"/>
      <c r="AK1237" s="1859"/>
      <c r="AL1237" s="1859"/>
      <c r="AM1237" s="1858"/>
      <c r="AN1237" s="1858"/>
      <c r="AO1237" s="1858"/>
      <c r="AP1237" s="1858"/>
      <c r="AQ1237" s="1859"/>
      <c r="AR1237" s="1859"/>
      <c r="AS1237" s="1859"/>
      <c r="AT1237" s="1859"/>
    </row>
    <row r="1238" spans="1:46" s="1775" customFormat="1" ht="12" customHeight="1" x14ac:dyDescent="0.2">
      <c r="A1238" s="1770" t="s">
        <v>459</v>
      </c>
      <c r="B1238" s="1770" t="s">
        <v>1708</v>
      </c>
      <c r="C1238" s="541" t="s">
        <v>1709</v>
      </c>
      <c r="D1238" s="1770" t="s">
        <v>1757</v>
      </c>
      <c r="E1238" s="1952">
        <v>10000</v>
      </c>
      <c r="F1238" s="1771" t="s">
        <v>4544</v>
      </c>
      <c r="G1238" s="1770" t="s">
        <v>4545</v>
      </c>
      <c r="H1238" s="1770" t="s">
        <v>1713</v>
      </c>
      <c r="I1238" s="1770" t="s">
        <v>1723</v>
      </c>
      <c r="J1238" s="1771" t="s">
        <v>1715</v>
      </c>
      <c r="K1238" s="1771">
        <v>2</v>
      </c>
      <c r="L1238" s="1772">
        <v>5</v>
      </c>
      <c r="M1238" s="1773">
        <f t="shared" si="38"/>
        <v>50000</v>
      </c>
      <c r="N1238" s="1771">
        <v>2</v>
      </c>
      <c r="O1238" s="1772">
        <v>6</v>
      </c>
      <c r="P1238" s="1773">
        <f t="shared" si="39"/>
        <v>60000</v>
      </c>
      <c r="Q1238" s="1774"/>
      <c r="R1238" s="1774"/>
      <c r="S1238" s="1774"/>
      <c r="T1238" s="1774"/>
      <c r="U1238" s="1774"/>
      <c r="V1238" s="1774"/>
      <c r="W1238" s="1774"/>
      <c r="X1238" s="1774"/>
      <c r="Y1238" s="1774"/>
      <c r="Z1238" s="1774"/>
      <c r="AA1238" s="1774"/>
      <c r="AB1238" s="1774"/>
      <c r="AC1238" s="1774"/>
      <c r="AD1238" s="1856"/>
      <c r="AE1238" s="1857"/>
      <c r="AF1238" s="1858"/>
      <c r="AG1238" s="1858"/>
      <c r="AH1238" s="1858"/>
      <c r="AI1238" s="1859"/>
      <c r="AJ1238" s="1859"/>
      <c r="AK1238" s="1859"/>
      <c r="AL1238" s="1859"/>
      <c r="AM1238" s="1858"/>
      <c r="AN1238" s="1858"/>
      <c r="AO1238" s="1858"/>
      <c r="AP1238" s="1858"/>
      <c r="AQ1238" s="1859"/>
      <c r="AR1238" s="1859"/>
      <c r="AS1238" s="1859"/>
      <c r="AT1238" s="1859"/>
    </row>
    <row r="1239" spans="1:46" s="1775" customFormat="1" ht="12" customHeight="1" x14ac:dyDescent="0.2">
      <c r="A1239" s="1770" t="s">
        <v>459</v>
      </c>
      <c r="B1239" s="1770" t="s">
        <v>1708</v>
      </c>
      <c r="C1239" s="541" t="s">
        <v>1709</v>
      </c>
      <c r="D1239" s="1770" t="s">
        <v>1760</v>
      </c>
      <c r="E1239" s="1952">
        <v>8000</v>
      </c>
      <c r="F1239" s="1771" t="s">
        <v>4546</v>
      </c>
      <c r="G1239" s="1770" t="s">
        <v>4547</v>
      </c>
      <c r="H1239" s="1770" t="s">
        <v>1713</v>
      </c>
      <c r="I1239" s="1770" t="s">
        <v>1714</v>
      </c>
      <c r="J1239" s="1771" t="s">
        <v>1715</v>
      </c>
      <c r="K1239" s="1771">
        <v>5</v>
      </c>
      <c r="L1239" s="1772">
        <v>12</v>
      </c>
      <c r="M1239" s="1773">
        <f t="shared" si="38"/>
        <v>96000</v>
      </c>
      <c r="N1239" s="1771">
        <v>2</v>
      </c>
      <c r="O1239" s="1772">
        <v>6</v>
      </c>
      <c r="P1239" s="1773">
        <f t="shared" si="39"/>
        <v>48000</v>
      </c>
      <c r="Q1239" s="1774"/>
      <c r="R1239" s="1774"/>
      <c r="S1239" s="1774"/>
      <c r="T1239" s="1774"/>
      <c r="U1239" s="1774"/>
      <c r="V1239" s="1774"/>
      <c r="W1239" s="1774"/>
      <c r="X1239" s="1774"/>
      <c r="Y1239" s="1774"/>
      <c r="Z1239" s="1774"/>
      <c r="AA1239" s="1774"/>
      <c r="AB1239" s="1774"/>
      <c r="AC1239" s="1774"/>
      <c r="AD1239" s="1856"/>
      <c r="AE1239" s="1857"/>
      <c r="AF1239" s="1858"/>
      <c r="AG1239" s="1858"/>
      <c r="AH1239" s="1858"/>
      <c r="AI1239" s="1859"/>
      <c r="AJ1239" s="1859"/>
      <c r="AK1239" s="1859"/>
      <c r="AL1239" s="1859"/>
      <c r="AM1239" s="1858"/>
      <c r="AN1239" s="1858"/>
      <c r="AO1239" s="1858"/>
      <c r="AP1239" s="1858"/>
      <c r="AQ1239" s="1859"/>
      <c r="AR1239" s="1859"/>
      <c r="AS1239" s="1859"/>
      <c r="AT1239" s="1859"/>
    </row>
    <row r="1240" spans="1:46" s="1775" customFormat="1" ht="12" customHeight="1" x14ac:dyDescent="0.2">
      <c r="A1240" s="1770" t="s">
        <v>459</v>
      </c>
      <c r="B1240" s="1770" t="s">
        <v>1708</v>
      </c>
      <c r="C1240" s="541" t="s">
        <v>1709</v>
      </c>
      <c r="D1240" s="1770" t="s">
        <v>4548</v>
      </c>
      <c r="E1240" s="1952">
        <v>8000</v>
      </c>
      <c r="F1240" s="1771" t="s">
        <v>4549</v>
      </c>
      <c r="G1240" s="1770" t="s">
        <v>4550</v>
      </c>
      <c r="H1240" s="1770" t="s">
        <v>1800</v>
      </c>
      <c r="I1240" s="1770" t="s">
        <v>1714</v>
      </c>
      <c r="J1240" s="1771" t="s">
        <v>1715</v>
      </c>
      <c r="K1240" s="1771">
        <v>1</v>
      </c>
      <c r="L1240" s="1772">
        <v>3</v>
      </c>
      <c r="M1240" s="1773">
        <f t="shared" si="38"/>
        <v>24000</v>
      </c>
      <c r="N1240" s="1771">
        <v>3</v>
      </c>
      <c r="O1240" s="1772">
        <v>6</v>
      </c>
      <c r="P1240" s="1773">
        <f t="shared" si="39"/>
        <v>48000</v>
      </c>
      <c r="Q1240" s="1774"/>
      <c r="R1240" s="1774"/>
      <c r="S1240" s="1774"/>
      <c r="T1240" s="1774"/>
      <c r="U1240" s="1774"/>
      <c r="V1240" s="1774"/>
      <c r="W1240" s="1774"/>
      <c r="X1240" s="1774"/>
      <c r="Y1240" s="1774"/>
      <c r="Z1240" s="1774"/>
      <c r="AA1240" s="1774"/>
      <c r="AB1240" s="1774"/>
      <c r="AC1240" s="1774"/>
      <c r="AD1240" s="1856"/>
      <c r="AE1240" s="1857"/>
      <c r="AF1240" s="1858"/>
      <c r="AG1240" s="1858"/>
      <c r="AH1240" s="1858"/>
      <c r="AI1240" s="1859"/>
      <c r="AJ1240" s="1859"/>
      <c r="AK1240" s="1859"/>
      <c r="AL1240" s="1859"/>
      <c r="AM1240" s="1858"/>
      <c r="AN1240" s="1858"/>
      <c r="AO1240" s="1858"/>
      <c r="AP1240" s="1858"/>
      <c r="AQ1240" s="1859"/>
      <c r="AR1240" s="1859"/>
      <c r="AS1240" s="1859"/>
      <c r="AT1240" s="1859"/>
    </row>
    <row r="1241" spans="1:46" s="1775" customFormat="1" ht="12" customHeight="1" x14ac:dyDescent="0.2">
      <c r="A1241" s="1770" t="s">
        <v>459</v>
      </c>
      <c r="B1241" s="1770" t="s">
        <v>1708</v>
      </c>
      <c r="C1241" s="541" t="s">
        <v>1709</v>
      </c>
      <c r="D1241" s="1770" t="s">
        <v>4551</v>
      </c>
      <c r="E1241" s="1952">
        <v>4000</v>
      </c>
      <c r="F1241" s="1771" t="s">
        <v>4552</v>
      </c>
      <c r="G1241" s="1770" t="s">
        <v>4553</v>
      </c>
      <c r="H1241" s="1770" t="s">
        <v>1773</v>
      </c>
      <c r="I1241" s="1770" t="s">
        <v>1723</v>
      </c>
      <c r="J1241" s="1771" t="s">
        <v>1715</v>
      </c>
      <c r="K1241" s="1771">
        <v>5</v>
      </c>
      <c r="L1241" s="1772">
        <v>11</v>
      </c>
      <c r="M1241" s="1773">
        <f t="shared" si="38"/>
        <v>44000</v>
      </c>
      <c r="N1241" s="1771">
        <v>0</v>
      </c>
      <c r="O1241" s="1772">
        <v>0</v>
      </c>
      <c r="P1241" s="1773">
        <f t="shared" si="39"/>
        <v>0</v>
      </c>
      <c r="Q1241" s="1774"/>
      <c r="R1241" s="1774"/>
      <c r="S1241" s="1774"/>
      <c r="T1241" s="1774"/>
      <c r="U1241" s="1774"/>
      <c r="V1241" s="1774"/>
      <c r="W1241" s="1774"/>
      <c r="X1241" s="1774"/>
      <c r="Y1241" s="1774"/>
      <c r="Z1241" s="1774"/>
      <c r="AA1241" s="1774"/>
      <c r="AB1241" s="1774"/>
      <c r="AC1241" s="1774"/>
      <c r="AD1241" s="1856"/>
      <c r="AE1241" s="1857"/>
      <c r="AF1241" s="1858"/>
      <c r="AG1241" s="1858"/>
      <c r="AH1241" s="1858"/>
      <c r="AI1241" s="1859"/>
      <c r="AJ1241" s="1859"/>
      <c r="AK1241" s="1859"/>
      <c r="AL1241" s="1859"/>
      <c r="AM1241" s="1858"/>
      <c r="AN1241" s="1858"/>
      <c r="AO1241" s="1858"/>
      <c r="AP1241" s="1858"/>
      <c r="AQ1241" s="1859"/>
      <c r="AR1241" s="1859"/>
      <c r="AS1241" s="1859"/>
      <c r="AT1241" s="1859"/>
    </row>
    <row r="1242" spans="1:46" s="1775" customFormat="1" ht="12" customHeight="1" x14ac:dyDescent="0.2">
      <c r="A1242" s="1770" t="s">
        <v>459</v>
      </c>
      <c r="B1242" s="1770" t="s">
        <v>1708</v>
      </c>
      <c r="C1242" s="541" t="s">
        <v>1709</v>
      </c>
      <c r="D1242" s="1770" t="s">
        <v>2545</v>
      </c>
      <c r="E1242" s="1952">
        <v>2000</v>
      </c>
      <c r="F1242" s="1771" t="s">
        <v>4554</v>
      </c>
      <c r="G1242" s="1770" t="s">
        <v>4555</v>
      </c>
      <c r="H1242" s="1770"/>
      <c r="I1242" s="1770"/>
      <c r="J1242" s="1771"/>
      <c r="K1242" s="1771">
        <v>1</v>
      </c>
      <c r="L1242" s="1772">
        <v>1</v>
      </c>
      <c r="M1242" s="1773">
        <f t="shared" si="38"/>
        <v>2000</v>
      </c>
      <c r="N1242" s="1771">
        <v>2</v>
      </c>
      <c r="O1242" s="1772">
        <v>6</v>
      </c>
      <c r="P1242" s="1773">
        <f t="shared" si="39"/>
        <v>12000</v>
      </c>
      <c r="Q1242" s="1774"/>
      <c r="R1242" s="1774"/>
      <c r="S1242" s="1774"/>
      <c r="T1242" s="1774"/>
      <c r="U1242" s="1774"/>
      <c r="V1242" s="1774"/>
      <c r="W1242" s="1774"/>
      <c r="X1242" s="1774"/>
      <c r="Y1242" s="1774"/>
      <c r="Z1242" s="1774"/>
      <c r="AA1242" s="1774"/>
      <c r="AB1242" s="1774"/>
      <c r="AC1242" s="1774"/>
      <c r="AD1242" s="1856"/>
      <c r="AE1242" s="1857"/>
      <c r="AF1242" s="1858"/>
      <c r="AG1242" s="1858"/>
      <c r="AH1242" s="1858"/>
      <c r="AI1242" s="1859"/>
      <c r="AJ1242" s="1859"/>
      <c r="AK1242" s="1859"/>
      <c r="AL1242" s="1859"/>
      <c r="AM1242" s="1858"/>
      <c r="AN1242" s="1858"/>
      <c r="AO1242" s="1858"/>
      <c r="AP1242" s="1858"/>
      <c r="AQ1242" s="1859"/>
      <c r="AR1242" s="1859"/>
      <c r="AS1242" s="1859"/>
      <c r="AT1242" s="1859"/>
    </row>
    <row r="1243" spans="1:46" s="1775" customFormat="1" ht="12" customHeight="1" x14ac:dyDescent="0.2">
      <c r="A1243" s="1770" t="s">
        <v>459</v>
      </c>
      <c r="B1243" s="1770" t="s">
        <v>1708</v>
      </c>
      <c r="C1243" s="541" t="s">
        <v>1709</v>
      </c>
      <c r="D1243" s="1770" t="s">
        <v>1753</v>
      </c>
      <c r="E1243" s="1952">
        <v>8000</v>
      </c>
      <c r="F1243" s="1771" t="s">
        <v>4556</v>
      </c>
      <c r="G1243" s="1770" t="s">
        <v>4557</v>
      </c>
      <c r="H1243" s="1770"/>
      <c r="I1243" s="1770"/>
      <c r="J1243" s="1771"/>
      <c r="K1243" s="1771">
        <v>4</v>
      </c>
      <c r="L1243" s="1772">
        <v>11</v>
      </c>
      <c r="M1243" s="1773">
        <f t="shared" si="38"/>
        <v>88000</v>
      </c>
      <c r="N1243" s="1771">
        <v>0</v>
      </c>
      <c r="O1243" s="1772">
        <v>0</v>
      </c>
      <c r="P1243" s="1773">
        <f t="shared" si="39"/>
        <v>0</v>
      </c>
      <c r="Q1243" s="1774"/>
      <c r="R1243" s="1774"/>
      <c r="S1243" s="1774"/>
      <c r="T1243" s="1774"/>
      <c r="U1243" s="1774"/>
      <c r="V1243" s="1774"/>
      <c r="W1243" s="1774"/>
      <c r="X1243" s="1774"/>
      <c r="Y1243" s="1774"/>
      <c r="Z1243" s="1774"/>
      <c r="AA1243" s="1774"/>
      <c r="AB1243" s="1774"/>
      <c r="AC1243" s="1774"/>
      <c r="AD1243" s="1856"/>
      <c r="AE1243" s="1857"/>
      <c r="AF1243" s="1858"/>
      <c r="AG1243" s="1858"/>
      <c r="AH1243" s="1858"/>
      <c r="AI1243" s="1859"/>
      <c r="AJ1243" s="1859"/>
      <c r="AK1243" s="1859"/>
      <c r="AL1243" s="1859"/>
      <c r="AM1243" s="1858"/>
      <c r="AN1243" s="1858"/>
      <c r="AO1243" s="1858"/>
      <c r="AP1243" s="1858"/>
      <c r="AQ1243" s="1859"/>
      <c r="AR1243" s="1859"/>
      <c r="AS1243" s="1859"/>
      <c r="AT1243" s="1859"/>
    </row>
    <row r="1244" spans="1:46" s="1775" customFormat="1" ht="12" customHeight="1" x14ac:dyDescent="0.2">
      <c r="A1244" s="1770" t="s">
        <v>459</v>
      </c>
      <c r="B1244" s="1770" t="s">
        <v>1708</v>
      </c>
      <c r="C1244" s="541" t="s">
        <v>1709</v>
      </c>
      <c r="D1244" s="1770" t="s">
        <v>1719</v>
      </c>
      <c r="E1244" s="1952">
        <v>5500</v>
      </c>
      <c r="F1244" s="1771" t="s">
        <v>4558</v>
      </c>
      <c r="G1244" s="1770" t="s">
        <v>4559</v>
      </c>
      <c r="H1244" s="1770"/>
      <c r="I1244" s="1770"/>
      <c r="J1244" s="1771"/>
      <c r="K1244" s="1771">
        <v>3</v>
      </c>
      <c r="L1244" s="1772">
        <v>7</v>
      </c>
      <c r="M1244" s="1773">
        <f t="shared" si="38"/>
        <v>38500</v>
      </c>
      <c r="N1244" s="1771">
        <v>2</v>
      </c>
      <c r="O1244" s="1772">
        <v>6</v>
      </c>
      <c r="P1244" s="1773">
        <f t="shared" si="39"/>
        <v>33000</v>
      </c>
      <c r="Q1244" s="1774"/>
      <c r="R1244" s="1774"/>
      <c r="S1244" s="1774"/>
      <c r="T1244" s="1774"/>
      <c r="U1244" s="1774"/>
      <c r="V1244" s="1774"/>
      <c r="W1244" s="1774"/>
      <c r="X1244" s="1774"/>
      <c r="Y1244" s="1774"/>
      <c r="Z1244" s="1774"/>
      <c r="AA1244" s="1774"/>
      <c r="AB1244" s="1774"/>
      <c r="AC1244" s="1774"/>
      <c r="AD1244" s="1856"/>
      <c r="AE1244" s="1857"/>
      <c r="AF1244" s="1858"/>
      <c r="AG1244" s="1858"/>
      <c r="AH1244" s="1858"/>
      <c r="AI1244" s="1859"/>
      <c r="AJ1244" s="1859"/>
      <c r="AK1244" s="1859"/>
      <c r="AL1244" s="1859"/>
      <c r="AM1244" s="1858"/>
      <c r="AN1244" s="1858"/>
      <c r="AO1244" s="1858"/>
      <c r="AP1244" s="1858"/>
      <c r="AQ1244" s="1859"/>
      <c r="AR1244" s="1859"/>
      <c r="AS1244" s="1859"/>
      <c r="AT1244" s="1859"/>
    </row>
    <row r="1245" spans="1:46" s="1775" customFormat="1" ht="12" customHeight="1" x14ac:dyDescent="0.2">
      <c r="A1245" s="1770" t="s">
        <v>459</v>
      </c>
      <c r="B1245" s="1770" t="s">
        <v>1708</v>
      </c>
      <c r="C1245" s="541" t="s">
        <v>1709</v>
      </c>
      <c r="D1245" s="1770" t="s">
        <v>1736</v>
      </c>
      <c r="E1245" s="1952">
        <v>2500</v>
      </c>
      <c r="F1245" s="1771" t="s">
        <v>4560</v>
      </c>
      <c r="G1245" s="1770" t="s">
        <v>4561</v>
      </c>
      <c r="H1245" s="1770" t="s">
        <v>4562</v>
      </c>
      <c r="I1245" s="1770" t="s">
        <v>1740</v>
      </c>
      <c r="J1245" s="1771" t="s">
        <v>1715</v>
      </c>
      <c r="K1245" s="1771">
        <v>4</v>
      </c>
      <c r="L1245" s="1772">
        <v>12</v>
      </c>
      <c r="M1245" s="1773">
        <f t="shared" si="38"/>
        <v>30000</v>
      </c>
      <c r="N1245" s="1771">
        <v>3</v>
      </c>
      <c r="O1245" s="1772">
        <v>6</v>
      </c>
      <c r="P1245" s="1773">
        <f t="shared" si="39"/>
        <v>15000</v>
      </c>
      <c r="Q1245" s="1774"/>
      <c r="R1245" s="1774"/>
      <c r="S1245" s="1774"/>
      <c r="T1245" s="1774"/>
      <c r="U1245" s="1774"/>
      <c r="V1245" s="1774"/>
      <c r="W1245" s="1774"/>
      <c r="X1245" s="1774"/>
      <c r="Y1245" s="1774"/>
      <c r="Z1245" s="1774"/>
      <c r="AA1245" s="1774"/>
      <c r="AB1245" s="1774"/>
      <c r="AC1245" s="1774"/>
      <c r="AD1245" s="1856"/>
      <c r="AE1245" s="1857"/>
      <c r="AF1245" s="1858"/>
      <c r="AG1245" s="1858"/>
      <c r="AH1245" s="1858"/>
      <c r="AI1245" s="1859"/>
      <c r="AJ1245" s="1859"/>
      <c r="AK1245" s="1859"/>
      <c r="AL1245" s="1859"/>
      <c r="AM1245" s="1858"/>
      <c r="AN1245" s="1858"/>
      <c r="AO1245" s="1858"/>
      <c r="AP1245" s="1858"/>
      <c r="AQ1245" s="1859"/>
      <c r="AR1245" s="1859"/>
      <c r="AS1245" s="1859"/>
      <c r="AT1245" s="1859"/>
    </row>
    <row r="1246" spans="1:46" s="1775" customFormat="1" ht="12" customHeight="1" x14ac:dyDescent="0.2">
      <c r="A1246" s="1770" t="s">
        <v>459</v>
      </c>
      <c r="B1246" s="1770" t="s">
        <v>1708</v>
      </c>
      <c r="C1246" s="541" t="s">
        <v>1709</v>
      </c>
      <c r="D1246" s="1770" t="s">
        <v>1716</v>
      </c>
      <c r="E1246" s="1952">
        <v>2500</v>
      </c>
      <c r="F1246" s="1771" t="s">
        <v>4563</v>
      </c>
      <c r="G1246" s="1770" t="s">
        <v>4564</v>
      </c>
      <c r="H1246" s="1770" t="s">
        <v>1713</v>
      </c>
      <c r="I1246" s="1770" t="s">
        <v>1723</v>
      </c>
      <c r="J1246" s="1771" t="s">
        <v>1796</v>
      </c>
      <c r="K1246" s="1771">
        <v>2</v>
      </c>
      <c r="L1246" s="1772">
        <v>6</v>
      </c>
      <c r="M1246" s="1773">
        <f t="shared" si="38"/>
        <v>15000</v>
      </c>
      <c r="N1246" s="1771">
        <v>2</v>
      </c>
      <c r="O1246" s="1772">
        <v>6</v>
      </c>
      <c r="P1246" s="1773">
        <f t="shared" si="39"/>
        <v>15000</v>
      </c>
      <c r="Q1246" s="1774"/>
      <c r="R1246" s="1774"/>
      <c r="S1246" s="1774"/>
      <c r="T1246" s="1774"/>
      <c r="U1246" s="1774"/>
      <c r="V1246" s="1774"/>
      <c r="W1246" s="1774"/>
      <c r="X1246" s="1774"/>
      <c r="Y1246" s="1774"/>
      <c r="Z1246" s="1774"/>
      <c r="AA1246" s="1774"/>
      <c r="AB1246" s="1774"/>
      <c r="AC1246" s="1774"/>
      <c r="AD1246" s="1856"/>
      <c r="AE1246" s="1857"/>
      <c r="AF1246" s="1858"/>
      <c r="AG1246" s="1858"/>
      <c r="AH1246" s="1858"/>
      <c r="AI1246" s="1859"/>
      <c r="AJ1246" s="1859"/>
      <c r="AK1246" s="1859"/>
      <c r="AL1246" s="1859"/>
      <c r="AM1246" s="1858"/>
      <c r="AN1246" s="1858"/>
      <c r="AO1246" s="1858"/>
      <c r="AP1246" s="1858"/>
      <c r="AQ1246" s="1859"/>
      <c r="AR1246" s="1859"/>
      <c r="AS1246" s="1859"/>
      <c r="AT1246" s="1859"/>
    </row>
    <row r="1247" spans="1:46" s="1775" customFormat="1" ht="12" customHeight="1" x14ac:dyDescent="0.2">
      <c r="A1247" s="1770" t="s">
        <v>459</v>
      </c>
      <c r="B1247" s="1770" t="s">
        <v>1708</v>
      </c>
      <c r="C1247" s="541" t="s">
        <v>1709</v>
      </c>
      <c r="D1247" s="1770" t="s">
        <v>4565</v>
      </c>
      <c r="E1247" s="1952">
        <v>4000</v>
      </c>
      <c r="F1247" s="1771" t="s">
        <v>4566</v>
      </c>
      <c r="G1247" s="1770" t="s">
        <v>4567</v>
      </c>
      <c r="H1247" s="1770"/>
      <c r="I1247" s="1770"/>
      <c r="J1247" s="1771"/>
      <c r="K1247" s="1771">
        <v>0</v>
      </c>
      <c r="L1247" s="1772">
        <v>0</v>
      </c>
      <c r="M1247" s="1773">
        <f t="shared" si="38"/>
        <v>0</v>
      </c>
      <c r="N1247" s="1771">
        <v>2</v>
      </c>
      <c r="O1247" s="1772">
        <v>5</v>
      </c>
      <c r="P1247" s="1773">
        <f t="shared" si="39"/>
        <v>20000</v>
      </c>
      <c r="Q1247" s="1774"/>
      <c r="R1247" s="1774"/>
      <c r="S1247" s="1774"/>
      <c r="T1247" s="1774"/>
      <c r="U1247" s="1774"/>
      <c r="V1247" s="1774"/>
      <c r="W1247" s="1774"/>
      <c r="X1247" s="1774"/>
      <c r="Y1247" s="1774"/>
      <c r="Z1247" s="1774"/>
      <c r="AA1247" s="1774"/>
      <c r="AB1247" s="1774"/>
      <c r="AC1247" s="1774"/>
      <c r="AD1247" s="1856"/>
      <c r="AE1247" s="1857"/>
      <c r="AF1247" s="1858"/>
      <c r="AG1247" s="1858"/>
      <c r="AH1247" s="1858"/>
      <c r="AI1247" s="1859"/>
      <c r="AJ1247" s="1859"/>
      <c r="AK1247" s="1859"/>
      <c r="AL1247" s="1859"/>
      <c r="AM1247" s="1858"/>
      <c r="AN1247" s="1858"/>
      <c r="AO1247" s="1858"/>
      <c r="AP1247" s="1858"/>
      <c r="AQ1247" s="1859"/>
      <c r="AR1247" s="1859"/>
      <c r="AS1247" s="1859"/>
      <c r="AT1247" s="1859"/>
    </row>
    <row r="1248" spans="1:46" s="1775" customFormat="1" ht="12" customHeight="1" x14ac:dyDescent="0.2">
      <c r="A1248" s="1770" t="s">
        <v>459</v>
      </c>
      <c r="B1248" s="1770" t="s">
        <v>1708</v>
      </c>
      <c r="C1248" s="541" t="s">
        <v>1709</v>
      </c>
      <c r="D1248" s="1770" t="s">
        <v>4568</v>
      </c>
      <c r="E1248" s="1952">
        <v>10000</v>
      </c>
      <c r="F1248" s="1771" t="s">
        <v>4569</v>
      </c>
      <c r="G1248" s="1770" t="s">
        <v>4570</v>
      </c>
      <c r="H1248" s="1770"/>
      <c r="I1248" s="1770"/>
      <c r="J1248" s="1771"/>
      <c r="K1248" s="1771">
        <v>3</v>
      </c>
      <c r="L1248" s="1772">
        <v>6</v>
      </c>
      <c r="M1248" s="1773">
        <f t="shared" si="38"/>
        <v>60000</v>
      </c>
      <c r="N1248" s="1771">
        <v>0</v>
      </c>
      <c r="O1248" s="1772">
        <v>0</v>
      </c>
      <c r="P1248" s="1773">
        <f t="shared" si="39"/>
        <v>0</v>
      </c>
      <c r="Q1248" s="1774"/>
      <c r="R1248" s="1774"/>
      <c r="S1248" s="1774"/>
      <c r="T1248" s="1774"/>
      <c r="U1248" s="1774"/>
      <c r="V1248" s="1774"/>
      <c r="W1248" s="1774"/>
      <c r="X1248" s="1774"/>
      <c r="Y1248" s="1774"/>
      <c r="Z1248" s="1774"/>
      <c r="AA1248" s="1774"/>
      <c r="AB1248" s="1774"/>
      <c r="AC1248" s="1774"/>
      <c r="AD1248" s="1856"/>
      <c r="AE1248" s="1857"/>
      <c r="AF1248" s="1858"/>
      <c r="AG1248" s="1858"/>
      <c r="AH1248" s="1858"/>
      <c r="AI1248" s="1859"/>
      <c r="AJ1248" s="1859"/>
      <c r="AK1248" s="1859"/>
      <c r="AL1248" s="1859"/>
      <c r="AM1248" s="1858"/>
      <c r="AN1248" s="1858"/>
      <c r="AO1248" s="1858"/>
      <c r="AP1248" s="1858"/>
      <c r="AQ1248" s="1859"/>
      <c r="AR1248" s="1859"/>
      <c r="AS1248" s="1859"/>
      <c r="AT1248" s="1859"/>
    </row>
    <row r="1249" spans="1:46" s="1775" customFormat="1" ht="12" customHeight="1" x14ac:dyDescent="0.2">
      <c r="A1249" s="1770" t="s">
        <v>459</v>
      </c>
      <c r="B1249" s="1770" t="s">
        <v>1708</v>
      </c>
      <c r="C1249" s="541" t="s">
        <v>1709</v>
      </c>
      <c r="D1249" s="1770" t="s">
        <v>3585</v>
      </c>
      <c r="E1249" s="1952">
        <v>5500</v>
      </c>
      <c r="F1249" s="1771" t="s">
        <v>4571</v>
      </c>
      <c r="G1249" s="1770" t="s">
        <v>4572</v>
      </c>
      <c r="H1249" s="1770"/>
      <c r="I1249" s="1770"/>
      <c r="J1249" s="1771"/>
      <c r="K1249" s="1771">
        <v>6</v>
      </c>
      <c r="L1249" s="1772">
        <v>8</v>
      </c>
      <c r="M1249" s="1773">
        <f t="shared" si="38"/>
        <v>44000</v>
      </c>
      <c r="N1249" s="1771">
        <v>0</v>
      </c>
      <c r="O1249" s="1772">
        <v>0</v>
      </c>
      <c r="P1249" s="1773">
        <f t="shared" si="39"/>
        <v>0</v>
      </c>
      <c r="Q1249" s="1774"/>
      <c r="R1249" s="1774"/>
      <c r="S1249" s="1774"/>
      <c r="T1249" s="1774"/>
      <c r="U1249" s="1774"/>
      <c r="V1249" s="1774"/>
      <c r="W1249" s="1774"/>
      <c r="X1249" s="1774"/>
      <c r="Y1249" s="1774"/>
      <c r="Z1249" s="1774"/>
      <c r="AA1249" s="1774"/>
      <c r="AB1249" s="1774"/>
      <c r="AC1249" s="1774"/>
      <c r="AD1249" s="1856"/>
      <c r="AE1249" s="1857"/>
      <c r="AF1249" s="1858"/>
      <c r="AG1249" s="1858"/>
      <c r="AH1249" s="1858"/>
      <c r="AI1249" s="1859"/>
      <c r="AJ1249" s="1859"/>
      <c r="AK1249" s="1859"/>
      <c r="AL1249" s="1859"/>
      <c r="AM1249" s="1858"/>
      <c r="AN1249" s="1858"/>
      <c r="AO1249" s="1858"/>
      <c r="AP1249" s="1858"/>
      <c r="AQ1249" s="1859"/>
      <c r="AR1249" s="1859"/>
      <c r="AS1249" s="1859"/>
      <c r="AT1249" s="1859"/>
    </row>
    <row r="1250" spans="1:46" s="1775" customFormat="1" ht="12" customHeight="1" x14ac:dyDescent="0.2">
      <c r="A1250" s="1770" t="s">
        <v>459</v>
      </c>
      <c r="B1250" s="1770" t="s">
        <v>1708</v>
      </c>
      <c r="C1250" s="541" t="s">
        <v>1709</v>
      </c>
      <c r="D1250" s="1770" t="s">
        <v>4573</v>
      </c>
      <c r="E1250" s="1952">
        <v>10000</v>
      </c>
      <c r="F1250" s="1771" t="s">
        <v>4574</v>
      </c>
      <c r="G1250" s="1770" t="s">
        <v>4575</v>
      </c>
      <c r="H1250" s="1770"/>
      <c r="I1250" s="1770"/>
      <c r="J1250" s="1771"/>
      <c r="K1250" s="1771">
        <v>2</v>
      </c>
      <c r="L1250" s="1772">
        <v>11</v>
      </c>
      <c r="M1250" s="1773">
        <f t="shared" si="38"/>
        <v>110000</v>
      </c>
      <c r="N1250" s="1771">
        <v>0</v>
      </c>
      <c r="O1250" s="1772">
        <v>0</v>
      </c>
      <c r="P1250" s="1773">
        <f t="shared" si="39"/>
        <v>0</v>
      </c>
      <c r="Q1250" s="1774"/>
      <c r="R1250" s="1774"/>
      <c r="S1250" s="1774"/>
      <c r="T1250" s="1774"/>
      <c r="U1250" s="1774"/>
      <c r="V1250" s="1774"/>
      <c r="W1250" s="1774"/>
      <c r="X1250" s="1774"/>
      <c r="Y1250" s="1774"/>
      <c r="Z1250" s="1774"/>
      <c r="AA1250" s="1774"/>
      <c r="AB1250" s="1774"/>
      <c r="AC1250" s="1774"/>
      <c r="AD1250" s="1856"/>
      <c r="AE1250" s="1857"/>
      <c r="AF1250" s="1858"/>
      <c r="AG1250" s="1858"/>
      <c r="AH1250" s="1858"/>
      <c r="AI1250" s="1859"/>
      <c r="AJ1250" s="1859"/>
      <c r="AK1250" s="1859"/>
      <c r="AL1250" s="1859"/>
      <c r="AM1250" s="1858"/>
      <c r="AN1250" s="1858"/>
      <c r="AO1250" s="1858"/>
      <c r="AP1250" s="1858"/>
      <c r="AQ1250" s="1859"/>
      <c r="AR1250" s="1859"/>
      <c r="AS1250" s="1859"/>
      <c r="AT1250" s="1859"/>
    </row>
    <row r="1251" spans="1:46" s="1775" customFormat="1" ht="12" customHeight="1" x14ac:dyDescent="0.2">
      <c r="A1251" s="1770" t="s">
        <v>459</v>
      </c>
      <c r="B1251" s="1770" t="s">
        <v>1708</v>
      </c>
      <c r="C1251" s="541" t="s">
        <v>1709</v>
      </c>
      <c r="D1251" s="1770" t="s">
        <v>4576</v>
      </c>
      <c r="E1251" s="1952">
        <v>12000</v>
      </c>
      <c r="F1251" s="1771" t="s">
        <v>4574</v>
      </c>
      <c r="G1251" s="1770" t="s">
        <v>4575</v>
      </c>
      <c r="H1251" s="1770"/>
      <c r="I1251" s="1770"/>
      <c r="J1251" s="1771"/>
      <c r="K1251" s="1771">
        <v>1</v>
      </c>
      <c r="L1251" s="1772">
        <v>2</v>
      </c>
      <c r="M1251" s="1773">
        <f t="shared" si="38"/>
        <v>24000</v>
      </c>
      <c r="N1251" s="1771">
        <v>1</v>
      </c>
      <c r="O1251" s="1772">
        <v>6</v>
      </c>
      <c r="P1251" s="1773">
        <f t="shared" si="39"/>
        <v>72000</v>
      </c>
      <c r="Q1251" s="1774"/>
      <c r="R1251" s="1774"/>
      <c r="S1251" s="1774"/>
      <c r="T1251" s="1774"/>
      <c r="U1251" s="1774"/>
      <c r="V1251" s="1774"/>
      <c r="W1251" s="1774"/>
      <c r="X1251" s="1774"/>
      <c r="Y1251" s="1774"/>
      <c r="Z1251" s="1774"/>
      <c r="AA1251" s="1774"/>
      <c r="AB1251" s="1774"/>
      <c r="AC1251" s="1774"/>
      <c r="AD1251" s="1856"/>
      <c r="AE1251" s="1857"/>
      <c r="AF1251" s="1858"/>
      <c r="AG1251" s="1858"/>
      <c r="AH1251" s="1858"/>
      <c r="AI1251" s="1859"/>
      <c r="AJ1251" s="1859"/>
      <c r="AK1251" s="1859"/>
      <c r="AL1251" s="1859"/>
      <c r="AM1251" s="1858"/>
      <c r="AN1251" s="1858"/>
      <c r="AO1251" s="1858"/>
      <c r="AP1251" s="1858"/>
      <c r="AQ1251" s="1859"/>
      <c r="AR1251" s="1859"/>
      <c r="AS1251" s="1859"/>
      <c r="AT1251" s="1859"/>
    </row>
    <row r="1252" spans="1:46" s="1775" customFormat="1" ht="12" customHeight="1" x14ac:dyDescent="0.2">
      <c r="A1252" s="1770" t="s">
        <v>459</v>
      </c>
      <c r="B1252" s="1770" t="s">
        <v>1708</v>
      </c>
      <c r="C1252" s="541" t="s">
        <v>1709</v>
      </c>
      <c r="D1252" s="1770" t="s">
        <v>1846</v>
      </c>
      <c r="E1252" s="1952">
        <v>15000</v>
      </c>
      <c r="F1252" s="1771" t="s">
        <v>4574</v>
      </c>
      <c r="G1252" s="1770" t="s">
        <v>4575</v>
      </c>
      <c r="H1252" s="1770"/>
      <c r="I1252" s="1770"/>
      <c r="J1252" s="1771"/>
      <c r="K1252" s="1771">
        <v>0</v>
      </c>
      <c r="L1252" s="1772">
        <v>0</v>
      </c>
      <c r="M1252" s="1773">
        <f t="shared" si="38"/>
        <v>0</v>
      </c>
      <c r="N1252" s="1771">
        <v>0</v>
      </c>
      <c r="O1252" s="1772">
        <v>0</v>
      </c>
      <c r="P1252" s="1773">
        <f t="shared" si="39"/>
        <v>0</v>
      </c>
      <c r="Q1252" s="1774"/>
      <c r="R1252" s="1774"/>
      <c r="S1252" s="1774"/>
      <c r="T1252" s="1774"/>
      <c r="U1252" s="1774"/>
      <c r="V1252" s="1774"/>
      <c r="W1252" s="1774"/>
      <c r="X1252" s="1774"/>
      <c r="Y1252" s="1774"/>
      <c r="Z1252" s="1774"/>
      <c r="AA1252" s="1774"/>
      <c r="AB1252" s="1774"/>
      <c r="AC1252" s="1774"/>
      <c r="AD1252" s="1856"/>
      <c r="AE1252" s="1857"/>
      <c r="AF1252" s="1858"/>
      <c r="AG1252" s="1858"/>
      <c r="AH1252" s="1858"/>
      <c r="AI1252" s="1859"/>
      <c r="AJ1252" s="1859"/>
      <c r="AK1252" s="1859"/>
      <c r="AL1252" s="1859"/>
      <c r="AM1252" s="1858"/>
      <c r="AN1252" s="1858"/>
      <c r="AO1252" s="1858"/>
      <c r="AP1252" s="1858"/>
      <c r="AQ1252" s="1859"/>
      <c r="AR1252" s="1859"/>
      <c r="AS1252" s="1859"/>
      <c r="AT1252" s="1859"/>
    </row>
    <row r="1253" spans="1:46" s="1775" customFormat="1" ht="12" customHeight="1" x14ac:dyDescent="0.2">
      <c r="A1253" s="1770" t="s">
        <v>459</v>
      </c>
      <c r="B1253" s="1770" t="s">
        <v>1708</v>
      </c>
      <c r="C1253" s="541" t="s">
        <v>1709</v>
      </c>
      <c r="D1253" s="1770" t="s">
        <v>4577</v>
      </c>
      <c r="E1253" s="1952">
        <v>9000</v>
      </c>
      <c r="F1253" s="1771" t="s">
        <v>4578</v>
      </c>
      <c r="G1253" s="1770" t="s">
        <v>4579</v>
      </c>
      <c r="H1253" s="1770"/>
      <c r="I1253" s="1770"/>
      <c r="J1253" s="1771"/>
      <c r="K1253" s="1771">
        <v>0</v>
      </c>
      <c r="L1253" s="1772">
        <v>0</v>
      </c>
      <c r="M1253" s="1773">
        <f t="shared" si="38"/>
        <v>0</v>
      </c>
      <c r="N1253" s="1771">
        <v>2</v>
      </c>
      <c r="O1253" s="1772">
        <v>6</v>
      </c>
      <c r="P1253" s="1773">
        <f t="shared" si="39"/>
        <v>54000</v>
      </c>
      <c r="Q1253" s="1774"/>
      <c r="R1253" s="1774"/>
      <c r="S1253" s="1774"/>
      <c r="T1253" s="1774"/>
      <c r="U1253" s="1774"/>
      <c r="V1253" s="1774"/>
      <c r="W1253" s="1774"/>
      <c r="X1253" s="1774"/>
      <c r="Y1253" s="1774"/>
      <c r="Z1253" s="1774"/>
      <c r="AA1253" s="1774"/>
      <c r="AB1253" s="1774"/>
      <c r="AC1253" s="1774"/>
      <c r="AD1253" s="1856"/>
      <c r="AE1253" s="1857"/>
      <c r="AF1253" s="1858"/>
      <c r="AG1253" s="1858"/>
      <c r="AH1253" s="1858"/>
      <c r="AI1253" s="1859"/>
      <c r="AJ1253" s="1859"/>
      <c r="AK1253" s="1859"/>
      <c r="AL1253" s="1859"/>
      <c r="AM1253" s="1858"/>
      <c r="AN1253" s="1858"/>
      <c r="AO1253" s="1858"/>
      <c r="AP1253" s="1858"/>
      <c r="AQ1253" s="1859"/>
      <c r="AR1253" s="1859"/>
      <c r="AS1253" s="1859"/>
      <c r="AT1253" s="1859"/>
    </row>
    <row r="1254" spans="1:46" s="1775" customFormat="1" ht="12" customHeight="1" x14ac:dyDescent="0.2">
      <c r="A1254" s="1770" t="s">
        <v>459</v>
      </c>
      <c r="B1254" s="1770" t="s">
        <v>1708</v>
      </c>
      <c r="C1254" s="541" t="s">
        <v>1709</v>
      </c>
      <c r="D1254" s="1770" t="s">
        <v>2470</v>
      </c>
      <c r="E1254" s="1952">
        <v>2200</v>
      </c>
      <c r="F1254" s="1771" t="s">
        <v>4580</v>
      </c>
      <c r="G1254" s="1770" t="s">
        <v>4581</v>
      </c>
      <c r="H1254" s="1770" t="s">
        <v>1713</v>
      </c>
      <c r="I1254" s="1770" t="s">
        <v>1744</v>
      </c>
      <c r="J1254" s="1771" t="s">
        <v>1715</v>
      </c>
      <c r="K1254" s="1771">
        <v>10</v>
      </c>
      <c r="L1254" s="1772">
        <v>12</v>
      </c>
      <c r="M1254" s="1773">
        <f t="shared" si="38"/>
        <v>26400</v>
      </c>
      <c r="N1254" s="1771">
        <v>4</v>
      </c>
      <c r="O1254" s="1772">
        <v>6</v>
      </c>
      <c r="P1254" s="1773">
        <f t="shared" si="39"/>
        <v>13200</v>
      </c>
      <c r="Q1254" s="1774"/>
      <c r="R1254" s="1774"/>
      <c r="S1254" s="1774"/>
      <c r="T1254" s="1774"/>
      <c r="U1254" s="1774"/>
      <c r="V1254" s="1774"/>
      <c r="W1254" s="1774"/>
      <c r="X1254" s="1774"/>
      <c r="Y1254" s="1774"/>
      <c r="Z1254" s="1774"/>
      <c r="AA1254" s="1774"/>
      <c r="AB1254" s="1774"/>
      <c r="AC1254" s="1774"/>
      <c r="AD1254" s="1856"/>
      <c r="AE1254" s="1857"/>
      <c r="AF1254" s="1858"/>
      <c r="AG1254" s="1858"/>
      <c r="AH1254" s="1858"/>
      <c r="AI1254" s="1859"/>
      <c r="AJ1254" s="1859"/>
      <c r="AK1254" s="1859"/>
      <c r="AL1254" s="1859"/>
      <c r="AM1254" s="1858"/>
      <c r="AN1254" s="1858"/>
      <c r="AO1254" s="1858"/>
      <c r="AP1254" s="1858"/>
      <c r="AQ1254" s="1859"/>
      <c r="AR1254" s="1859"/>
      <c r="AS1254" s="1859"/>
      <c r="AT1254" s="1859"/>
    </row>
    <row r="1255" spans="1:46" s="1775" customFormat="1" ht="12" customHeight="1" x14ac:dyDescent="0.2">
      <c r="A1255" s="1770" t="s">
        <v>459</v>
      </c>
      <c r="B1255" s="1770" t="s">
        <v>1708</v>
      </c>
      <c r="C1255" s="541" t="s">
        <v>1709</v>
      </c>
      <c r="D1255" s="1770" t="s">
        <v>3874</v>
      </c>
      <c r="E1255" s="1952">
        <v>10000</v>
      </c>
      <c r="F1255" s="1771" t="s">
        <v>4582</v>
      </c>
      <c r="G1255" s="1770" t="s">
        <v>4583</v>
      </c>
      <c r="H1255" s="1770"/>
      <c r="I1255" s="1770"/>
      <c r="J1255" s="1771"/>
      <c r="K1255" s="1771">
        <v>1</v>
      </c>
      <c r="L1255" s="1772">
        <v>1</v>
      </c>
      <c r="M1255" s="1773">
        <f t="shared" si="38"/>
        <v>10000</v>
      </c>
      <c r="N1255" s="1771">
        <v>2</v>
      </c>
      <c r="O1255" s="1772">
        <v>6</v>
      </c>
      <c r="P1255" s="1773">
        <f t="shared" si="39"/>
        <v>60000</v>
      </c>
      <c r="Q1255" s="1774"/>
      <c r="R1255" s="1774"/>
      <c r="S1255" s="1774"/>
      <c r="T1255" s="1774"/>
      <c r="U1255" s="1774"/>
      <c r="V1255" s="1774"/>
      <c r="W1255" s="1774"/>
      <c r="X1255" s="1774"/>
      <c r="Y1255" s="1774"/>
      <c r="Z1255" s="1774"/>
      <c r="AA1255" s="1774"/>
      <c r="AB1255" s="1774"/>
      <c r="AC1255" s="1774"/>
      <c r="AD1255" s="1856"/>
      <c r="AE1255" s="1857"/>
      <c r="AF1255" s="1858"/>
      <c r="AG1255" s="1858"/>
      <c r="AH1255" s="1858"/>
      <c r="AI1255" s="1859"/>
      <c r="AJ1255" s="1859"/>
      <c r="AK1255" s="1859"/>
      <c r="AL1255" s="1859"/>
      <c r="AM1255" s="1858"/>
      <c r="AN1255" s="1858"/>
      <c r="AO1255" s="1858"/>
      <c r="AP1255" s="1858"/>
      <c r="AQ1255" s="1859"/>
      <c r="AR1255" s="1859"/>
      <c r="AS1255" s="1859"/>
      <c r="AT1255" s="1859"/>
    </row>
    <row r="1256" spans="1:46" s="1775" customFormat="1" ht="12" customHeight="1" x14ac:dyDescent="0.2">
      <c r="A1256" s="1770" t="s">
        <v>459</v>
      </c>
      <c r="B1256" s="1770" t="s">
        <v>1708</v>
      </c>
      <c r="C1256" s="541" t="s">
        <v>1709</v>
      </c>
      <c r="D1256" s="1770" t="s">
        <v>4584</v>
      </c>
      <c r="E1256" s="1952">
        <v>2000</v>
      </c>
      <c r="F1256" s="1771" t="s">
        <v>4585</v>
      </c>
      <c r="G1256" s="1770" t="s">
        <v>4586</v>
      </c>
      <c r="H1256" s="1770"/>
      <c r="I1256" s="1770"/>
      <c r="J1256" s="1771"/>
      <c r="K1256" s="1771">
        <v>1</v>
      </c>
      <c r="L1256" s="1772">
        <v>2</v>
      </c>
      <c r="M1256" s="1773">
        <f t="shared" si="38"/>
        <v>4000</v>
      </c>
      <c r="N1256" s="1771">
        <v>5</v>
      </c>
      <c r="O1256" s="1772">
        <v>6</v>
      </c>
      <c r="P1256" s="1773">
        <f t="shared" si="39"/>
        <v>12000</v>
      </c>
      <c r="Q1256" s="1774"/>
      <c r="R1256" s="1774"/>
      <c r="S1256" s="1774"/>
      <c r="T1256" s="1774"/>
      <c r="U1256" s="1774"/>
      <c r="V1256" s="1774"/>
      <c r="W1256" s="1774"/>
      <c r="X1256" s="1774"/>
      <c r="Y1256" s="1774"/>
      <c r="Z1256" s="1774"/>
      <c r="AA1256" s="1774"/>
      <c r="AB1256" s="1774"/>
      <c r="AC1256" s="1774"/>
      <c r="AD1256" s="1856"/>
      <c r="AE1256" s="1857"/>
      <c r="AF1256" s="1858"/>
      <c r="AG1256" s="1858"/>
      <c r="AH1256" s="1858"/>
      <c r="AI1256" s="1859"/>
      <c r="AJ1256" s="1859"/>
      <c r="AK1256" s="1859"/>
      <c r="AL1256" s="1859"/>
      <c r="AM1256" s="1858"/>
      <c r="AN1256" s="1858"/>
      <c r="AO1256" s="1858"/>
      <c r="AP1256" s="1858"/>
      <c r="AQ1256" s="1859"/>
      <c r="AR1256" s="1859"/>
      <c r="AS1256" s="1859"/>
      <c r="AT1256" s="1859"/>
    </row>
    <row r="1257" spans="1:46" s="1775" customFormat="1" ht="12" customHeight="1" x14ac:dyDescent="0.2">
      <c r="A1257" s="1770" t="s">
        <v>459</v>
      </c>
      <c r="B1257" s="1770" t="s">
        <v>1708</v>
      </c>
      <c r="C1257" s="541" t="s">
        <v>1709</v>
      </c>
      <c r="D1257" s="1770" t="s">
        <v>2197</v>
      </c>
      <c r="E1257" s="1952">
        <v>8000</v>
      </c>
      <c r="F1257" s="1771" t="s">
        <v>4587</v>
      </c>
      <c r="G1257" s="1770" t="s">
        <v>4588</v>
      </c>
      <c r="H1257" s="1770"/>
      <c r="I1257" s="1770"/>
      <c r="J1257" s="1771"/>
      <c r="K1257" s="1771">
        <v>3</v>
      </c>
      <c r="L1257" s="1772">
        <v>5</v>
      </c>
      <c r="M1257" s="1773">
        <f t="shared" si="38"/>
        <v>40000</v>
      </c>
      <c r="N1257" s="1771">
        <v>0</v>
      </c>
      <c r="O1257" s="1772">
        <v>0</v>
      </c>
      <c r="P1257" s="1773">
        <f t="shared" si="39"/>
        <v>0</v>
      </c>
      <c r="Q1257" s="1774"/>
      <c r="R1257" s="1774"/>
      <c r="S1257" s="1774"/>
      <c r="T1257" s="1774"/>
      <c r="U1257" s="1774"/>
      <c r="V1257" s="1774"/>
      <c r="W1257" s="1774"/>
      <c r="X1257" s="1774"/>
      <c r="Y1257" s="1774"/>
      <c r="Z1257" s="1774"/>
      <c r="AA1257" s="1774"/>
      <c r="AB1257" s="1774"/>
      <c r="AC1257" s="1774"/>
      <c r="AD1257" s="1856"/>
      <c r="AE1257" s="1857"/>
      <c r="AF1257" s="1858"/>
      <c r="AG1257" s="1858"/>
      <c r="AH1257" s="1858"/>
      <c r="AI1257" s="1859"/>
      <c r="AJ1257" s="1859"/>
      <c r="AK1257" s="1859"/>
      <c r="AL1257" s="1859"/>
      <c r="AM1257" s="1858"/>
      <c r="AN1257" s="1858"/>
      <c r="AO1257" s="1858"/>
      <c r="AP1257" s="1858"/>
      <c r="AQ1257" s="1859"/>
      <c r="AR1257" s="1859"/>
      <c r="AS1257" s="1859"/>
      <c r="AT1257" s="1859"/>
    </row>
    <row r="1258" spans="1:46" s="1775" customFormat="1" ht="12" customHeight="1" x14ac:dyDescent="0.2">
      <c r="A1258" s="1770" t="s">
        <v>459</v>
      </c>
      <c r="B1258" s="1770" t="s">
        <v>1708</v>
      </c>
      <c r="C1258" s="541" t="s">
        <v>1709</v>
      </c>
      <c r="D1258" s="1770" t="s">
        <v>1753</v>
      </c>
      <c r="E1258" s="1952">
        <v>5500</v>
      </c>
      <c r="F1258" s="1771" t="s">
        <v>4589</v>
      </c>
      <c r="G1258" s="1770" t="s">
        <v>4590</v>
      </c>
      <c r="H1258" s="1770"/>
      <c r="I1258" s="1770"/>
      <c r="J1258" s="1771"/>
      <c r="K1258" s="1771">
        <v>4</v>
      </c>
      <c r="L1258" s="1772">
        <v>12</v>
      </c>
      <c r="M1258" s="1773">
        <f t="shared" si="38"/>
        <v>66000</v>
      </c>
      <c r="N1258" s="1771">
        <v>1</v>
      </c>
      <c r="O1258" s="1772">
        <v>6</v>
      </c>
      <c r="P1258" s="1773">
        <f t="shared" si="39"/>
        <v>33000</v>
      </c>
      <c r="Q1258" s="1774"/>
      <c r="R1258" s="1774"/>
      <c r="S1258" s="1774"/>
      <c r="T1258" s="1774"/>
      <c r="U1258" s="1774"/>
      <c r="V1258" s="1774"/>
      <c r="W1258" s="1774"/>
      <c r="X1258" s="1774"/>
      <c r="Y1258" s="1774"/>
      <c r="Z1258" s="1774"/>
      <c r="AA1258" s="1774"/>
      <c r="AB1258" s="1774"/>
      <c r="AC1258" s="1774"/>
      <c r="AD1258" s="1856"/>
      <c r="AE1258" s="1857"/>
      <c r="AF1258" s="1858"/>
      <c r="AG1258" s="1858"/>
      <c r="AH1258" s="1858"/>
      <c r="AI1258" s="1859"/>
      <c r="AJ1258" s="1859"/>
      <c r="AK1258" s="1859"/>
      <c r="AL1258" s="1859"/>
      <c r="AM1258" s="1858"/>
      <c r="AN1258" s="1858"/>
      <c r="AO1258" s="1858"/>
      <c r="AP1258" s="1858"/>
      <c r="AQ1258" s="1859"/>
      <c r="AR1258" s="1859"/>
      <c r="AS1258" s="1859"/>
      <c r="AT1258" s="1859"/>
    </row>
    <row r="1259" spans="1:46" s="1775" customFormat="1" ht="12" customHeight="1" x14ac:dyDescent="0.2">
      <c r="A1259" s="1770" t="s">
        <v>459</v>
      </c>
      <c r="B1259" s="1770" t="s">
        <v>1708</v>
      </c>
      <c r="C1259" s="541" t="s">
        <v>1709</v>
      </c>
      <c r="D1259" s="1770" t="s">
        <v>1855</v>
      </c>
      <c r="E1259" s="1952">
        <v>15600</v>
      </c>
      <c r="F1259" s="1771" t="s">
        <v>4591</v>
      </c>
      <c r="G1259" s="1770" t="s">
        <v>4592</v>
      </c>
      <c r="H1259" s="1770" t="s">
        <v>1713</v>
      </c>
      <c r="I1259" s="1770" t="s">
        <v>1723</v>
      </c>
      <c r="J1259" s="1771" t="s">
        <v>1715</v>
      </c>
      <c r="K1259" s="1771">
        <v>0</v>
      </c>
      <c r="L1259" s="1772">
        <v>12</v>
      </c>
      <c r="M1259" s="1773">
        <f t="shared" si="38"/>
        <v>187200</v>
      </c>
      <c r="N1259" s="1771">
        <v>0</v>
      </c>
      <c r="O1259" s="1772">
        <v>6</v>
      </c>
      <c r="P1259" s="1773">
        <f t="shared" si="39"/>
        <v>93600</v>
      </c>
      <c r="Q1259" s="1774"/>
      <c r="R1259" s="1774"/>
      <c r="S1259" s="1774"/>
      <c r="T1259" s="1774"/>
      <c r="U1259" s="1774"/>
      <c r="V1259" s="1774"/>
      <c r="W1259" s="1774"/>
      <c r="X1259" s="1774"/>
      <c r="Y1259" s="1774"/>
      <c r="Z1259" s="1774"/>
      <c r="AA1259" s="1774"/>
      <c r="AB1259" s="1774"/>
      <c r="AC1259" s="1774"/>
      <c r="AD1259" s="1856"/>
      <c r="AE1259" s="1857"/>
      <c r="AF1259" s="1858"/>
      <c r="AG1259" s="1858"/>
      <c r="AH1259" s="1858"/>
      <c r="AI1259" s="1859"/>
      <c r="AJ1259" s="1859"/>
      <c r="AK1259" s="1859"/>
      <c r="AL1259" s="1859"/>
      <c r="AM1259" s="1858"/>
      <c r="AN1259" s="1858"/>
      <c r="AO1259" s="1858"/>
      <c r="AP1259" s="1858"/>
      <c r="AQ1259" s="1859"/>
      <c r="AR1259" s="1859"/>
      <c r="AS1259" s="1859"/>
      <c r="AT1259" s="1859"/>
    </row>
    <row r="1260" spans="1:46" s="1775" customFormat="1" ht="12" customHeight="1" x14ac:dyDescent="0.2">
      <c r="A1260" s="1770" t="s">
        <v>459</v>
      </c>
      <c r="B1260" s="1770" t="s">
        <v>1708</v>
      </c>
      <c r="C1260" s="541" t="s">
        <v>1709</v>
      </c>
      <c r="D1260" s="1770" t="s">
        <v>1716</v>
      </c>
      <c r="E1260" s="1952">
        <v>2000</v>
      </c>
      <c r="F1260" s="1771" t="s">
        <v>4593</v>
      </c>
      <c r="G1260" s="1770" t="s">
        <v>4594</v>
      </c>
      <c r="H1260" s="1770"/>
      <c r="I1260" s="1770"/>
      <c r="J1260" s="1771"/>
      <c r="K1260" s="1771">
        <v>0</v>
      </c>
      <c r="L1260" s="1772">
        <v>0</v>
      </c>
      <c r="M1260" s="1773">
        <f t="shared" si="38"/>
        <v>0</v>
      </c>
      <c r="N1260" s="1771">
        <v>1</v>
      </c>
      <c r="O1260" s="1772">
        <v>5</v>
      </c>
      <c r="P1260" s="1773">
        <f t="shared" si="39"/>
        <v>10000</v>
      </c>
      <c r="Q1260" s="1774"/>
      <c r="R1260" s="1774"/>
      <c r="S1260" s="1774"/>
      <c r="T1260" s="1774"/>
      <c r="U1260" s="1774"/>
      <c r="V1260" s="1774"/>
      <c r="W1260" s="1774"/>
      <c r="X1260" s="1774"/>
      <c r="Y1260" s="1774"/>
      <c r="Z1260" s="1774"/>
      <c r="AA1260" s="1774"/>
      <c r="AB1260" s="1774"/>
      <c r="AC1260" s="1774"/>
      <c r="AD1260" s="1856"/>
      <c r="AE1260" s="1857"/>
      <c r="AF1260" s="1858"/>
      <c r="AG1260" s="1858"/>
      <c r="AH1260" s="1858"/>
      <c r="AI1260" s="1859"/>
      <c r="AJ1260" s="1859"/>
      <c r="AK1260" s="1859"/>
      <c r="AL1260" s="1859"/>
      <c r="AM1260" s="1858"/>
      <c r="AN1260" s="1858"/>
      <c r="AO1260" s="1858"/>
      <c r="AP1260" s="1858"/>
      <c r="AQ1260" s="1859"/>
      <c r="AR1260" s="1859"/>
      <c r="AS1260" s="1859"/>
      <c r="AT1260" s="1859"/>
    </row>
    <row r="1261" spans="1:46" s="1775" customFormat="1" ht="12" customHeight="1" x14ac:dyDescent="0.2">
      <c r="A1261" s="1770" t="s">
        <v>459</v>
      </c>
      <c r="B1261" s="1770" t="s">
        <v>1708</v>
      </c>
      <c r="C1261" s="541" t="s">
        <v>1709</v>
      </c>
      <c r="D1261" s="1770" t="s">
        <v>4595</v>
      </c>
      <c r="E1261" s="1952">
        <v>7000</v>
      </c>
      <c r="F1261" s="1771" t="s">
        <v>4596</v>
      </c>
      <c r="G1261" s="1770" t="s">
        <v>4597</v>
      </c>
      <c r="H1261" s="1770" t="s">
        <v>1800</v>
      </c>
      <c r="I1261" s="1770" t="s">
        <v>1723</v>
      </c>
      <c r="J1261" s="1771" t="s">
        <v>1715</v>
      </c>
      <c r="K1261" s="1771">
        <v>5</v>
      </c>
      <c r="L1261" s="1772">
        <v>12</v>
      </c>
      <c r="M1261" s="1773">
        <f t="shared" si="38"/>
        <v>84000</v>
      </c>
      <c r="N1261" s="1771">
        <v>2</v>
      </c>
      <c r="O1261" s="1772">
        <v>6</v>
      </c>
      <c r="P1261" s="1773">
        <f t="shared" si="39"/>
        <v>42000</v>
      </c>
      <c r="Q1261" s="1774"/>
      <c r="R1261" s="1774"/>
      <c r="S1261" s="1774"/>
      <c r="T1261" s="1774"/>
      <c r="U1261" s="1774"/>
      <c r="V1261" s="1774"/>
      <c r="W1261" s="1774"/>
      <c r="X1261" s="1774"/>
      <c r="Y1261" s="1774"/>
      <c r="Z1261" s="1774"/>
      <c r="AA1261" s="1774"/>
      <c r="AB1261" s="1774"/>
      <c r="AC1261" s="1774"/>
      <c r="AD1261" s="1856"/>
      <c r="AE1261" s="1857"/>
      <c r="AF1261" s="1858"/>
      <c r="AG1261" s="1858"/>
      <c r="AH1261" s="1858"/>
      <c r="AI1261" s="1859"/>
      <c r="AJ1261" s="1859"/>
      <c r="AK1261" s="1859"/>
      <c r="AL1261" s="1859"/>
      <c r="AM1261" s="1858"/>
      <c r="AN1261" s="1858"/>
      <c r="AO1261" s="1858"/>
      <c r="AP1261" s="1858"/>
      <c r="AQ1261" s="1859"/>
      <c r="AR1261" s="1859"/>
      <c r="AS1261" s="1859"/>
      <c r="AT1261" s="1859"/>
    </row>
    <row r="1262" spans="1:46" s="1775" customFormat="1" ht="12" customHeight="1" x14ac:dyDescent="0.2">
      <c r="A1262" s="1770" t="s">
        <v>459</v>
      </c>
      <c r="B1262" s="1770" t="s">
        <v>1708</v>
      </c>
      <c r="C1262" s="541" t="s">
        <v>1709</v>
      </c>
      <c r="D1262" s="1770" t="s">
        <v>1899</v>
      </c>
      <c r="E1262" s="1952">
        <v>3500</v>
      </c>
      <c r="F1262" s="1771" t="s">
        <v>4598</v>
      </c>
      <c r="G1262" s="1770" t="s">
        <v>4599</v>
      </c>
      <c r="H1262" s="1770"/>
      <c r="I1262" s="1770"/>
      <c r="J1262" s="1771"/>
      <c r="K1262" s="1771">
        <v>2</v>
      </c>
      <c r="L1262" s="1772">
        <v>5</v>
      </c>
      <c r="M1262" s="1773">
        <f t="shared" si="38"/>
        <v>17500</v>
      </c>
      <c r="N1262" s="1771">
        <v>2</v>
      </c>
      <c r="O1262" s="1772">
        <v>6</v>
      </c>
      <c r="P1262" s="1773">
        <f t="shared" si="39"/>
        <v>21000</v>
      </c>
      <c r="Q1262" s="1774"/>
      <c r="R1262" s="1774"/>
      <c r="S1262" s="1774"/>
      <c r="T1262" s="1774"/>
      <c r="U1262" s="1774"/>
      <c r="V1262" s="1774"/>
      <c r="W1262" s="1774"/>
      <c r="X1262" s="1774"/>
      <c r="Y1262" s="1774"/>
      <c r="Z1262" s="1774"/>
      <c r="AA1262" s="1774"/>
      <c r="AB1262" s="1774"/>
      <c r="AC1262" s="1774"/>
      <c r="AD1262" s="1856"/>
      <c r="AE1262" s="1857"/>
      <c r="AF1262" s="1858"/>
      <c r="AG1262" s="1858"/>
      <c r="AH1262" s="1858"/>
      <c r="AI1262" s="1859"/>
      <c r="AJ1262" s="1859"/>
      <c r="AK1262" s="1859"/>
      <c r="AL1262" s="1859"/>
      <c r="AM1262" s="1858"/>
      <c r="AN1262" s="1858"/>
      <c r="AO1262" s="1858"/>
      <c r="AP1262" s="1858"/>
      <c r="AQ1262" s="1859"/>
      <c r="AR1262" s="1859"/>
      <c r="AS1262" s="1859"/>
      <c r="AT1262" s="1859"/>
    </row>
    <row r="1263" spans="1:46" s="1775" customFormat="1" ht="12" customHeight="1" x14ac:dyDescent="0.2">
      <c r="A1263" s="1770" t="s">
        <v>459</v>
      </c>
      <c r="B1263" s="1770" t="s">
        <v>1708</v>
      </c>
      <c r="C1263" s="541" t="s">
        <v>1709</v>
      </c>
      <c r="D1263" s="1770" t="s">
        <v>4600</v>
      </c>
      <c r="E1263" s="1952">
        <v>3500</v>
      </c>
      <c r="F1263" s="1771" t="s">
        <v>4601</v>
      </c>
      <c r="G1263" s="1770" t="s">
        <v>4602</v>
      </c>
      <c r="H1263" s="1770"/>
      <c r="I1263" s="1770"/>
      <c r="J1263" s="1771"/>
      <c r="K1263" s="1771">
        <v>2</v>
      </c>
      <c r="L1263" s="1772">
        <v>7</v>
      </c>
      <c r="M1263" s="1773">
        <f t="shared" si="38"/>
        <v>24500</v>
      </c>
      <c r="N1263" s="1771">
        <v>3</v>
      </c>
      <c r="O1263" s="1772">
        <v>6</v>
      </c>
      <c r="P1263" s="1773">
        <f t="shared" si="39"/>
        <v>21000</v>
      </c>
      <c r="Q1263" s="1774"/>
      <c r="R1263" s="1774"/>
      <c r="S1263" s="1774"/>
      <c r="T1263" s="1774"/>
      <c r="U1263" s="1774"/>
      <c r="V1263" s="1774"/>
      <c r="W1263" s="1774"/>
      <c r="X1263" s="1774"/>
      <c r="Y1263" s="1774"/>
      <c r="Z1263" s="1774"/>
      <c r="AA1263" s="1774"/>
      <c r="AB1263" s="1774"/>
      <c r="AC1263" s="1774"/>
      <c r="AD1263" s="1856"/>
      <c r="AE1263" s="1857"/>
      <c r="AF1263" s="1858"/>
      <c r="AG1263" s="1858"/>
      <c r="AH1263" s="1858"/>
      <c r="AI1263" s="1859"/>
      <c r="AJ1263" s="1859"/>
      <c r="AK1263" s="1859"/>
      <c r="AL1263" s="1859"/>
      <c r="AM1263" s="1858"/>
      <c r="AN1263" s="1858"/>
      <c r="AO1263" s="1858"/>
      <c r="AP1263" s="1858"/>
      <c r="AQ1263" s="1859"/>
      <c r="AR1263" s="1859"/>
      <c r="AS1263" s="1859"/>
      <c r="AT1263" s="1859"/>
    </row>
    <row r="1264" spans="1:46" s="1775" customFormat="1" ht="12" customHeight="1" x14ac:dyDescent="0.2">
      <c r="A1264" s="1770" t="s">
        <v>459</v>
      </c>
      <c r="B1264" s="1770" t="s">
        <v>1708</v>
      </c>
      <c r="C1264" s="541" t="s">
        <v>1709</v>
      </c>
      <c r="D1264" s="1770" t="s">
        <v>4603</v>
      </c>
      <c r="E1264" s="1952">
        <v>9000</v>
      </c>
      <c r="F1264" s="1771" t="s">
        <v>4604</v>
      </c>
      <c r="G1264" s="1770" t="s">
        <v>4605</v>
      </c>
      <c r="H1264" s="1770" t="s">
        <v>1713</v>
      </c>
      <c r="I1264" s="1770" t="s">
        <v>1714</v>
      </c>
      <c r="J1264" s="1771" t="s">
        <v>1715</v>
      </c>
      <c r="K1264" s="1771">
        <v>2</v>
      </c>
      <c r="L1264" s="1772">
        <v>6</v>
      </c>
      <c r="M1264" s="1773">
        <f t="shared" si="38"/>
        <v>54000</v>
      </c>
      <c r="N1264" s="1771">
        <v>3</v>
      </c>
      <c r="O1264" s="1772">
        <v>6</v>
      </c>
      <c r="P1264" s="1773">
        <f t="shared" si="39"/>
        <v>54000</v>
      </c>
      <c r="Q1264" s="1774"/>
      <c r="R1264" s="1774"/>
      <c r="S1264" s="1774"/>
      <c r="T1264" s="1774"/>
      <c r="U1264" s="1774"/>
      <c r="V1264" s="1774"/>
      <c r="W1264" s="1774"/>
      <c r="X1264" s="1774"/>
      <c r="Y1264" s="1774"/>
      <c r="Z1264" s="1774"/>
      <c r="AA1264" s="1774"/>
      <c r="AB1264" s="1774"/>
      <c r="AC1264" s="1774"/>
      <c r="AD1264" s="1856"/>
      <c r="AE1264" s="1857"/>
      <c r="AF1264" s="1858"/>
      <c r="AG1264" s="1858"/>
      <c r="AH1264" s="1858"/>
      <c r="AI1264" s="1859"/>
      <c r="AJ1264" s="1859"/>
      <c r="AK1264" s="1859"/>
      <c r="AL1264" s="1859"/>
      <c r="AM1264" s="1858"/>
      <c r="AN1264" s="1858"/>
      <c r="AO1264" s="1858"/>
      <c r="AP1264" s="1858"/>
      <c r="AQ1264" s="1859"/>
      <c r="AR1264" s="1859"/>
      <c r="AS1264" s="1859"/>
      <c r="AT1264" s="1859"/>
    </row>
    <row r="1265" spans="1:46" s="1775" customFormat="1" ht="12" customHeight="1" x14ac:dyDescent="0.2">
      <c r="A1265" s="1770" t="s">
        <v>459</v>
      </c>
      <c r="B1265" s="1770" t="s">
        <v>1708</v>
      </c>
      <c r="C1265" s="541" t="s">
        <v>1709</v>
      </c>
      <c r="D1265" s="1770" t="s">
        <v>4606</v>
      </c>
      <c r="E1265" s="1952">
        <v>7000</v>
      </c>
      <c r="F1265" s="1771" t="s">
        <v>4604</v>
      </c>
      <c r="G1265" s="1770" t="s">
        <v>4605</v>
      </c>
      <c r="H1265" s="1770" t="s">
        <v>1713</v>
      </c>
      <c r="I1265" s="1770" t="s">
        <v>1714</v>
      </c>
      <c r="J1265" s="1771" t="s">
        <v>1715</v>
      </c>
      <c r="K1265" s="1771">
        <v>4</v>
      </c>
      <c r="L1265" s="1772">
        <v>7</v>
      </c>
      <c r="M1265" s="1773">
        <f t="shared" si="38"/>
        <v>49000</v>
      </c>
      <c r="N1265" s="1771">
        <v>0</v>
      </c>
      <c r="O1265" s="1772">
        <v>0</v>
      </c>
      <c r="P1265" s="1773">
        <f t="shared" si="39"/>
        <v>0</v>
      </c>
      <c r="Q1265" s="1774"/>
      <c r="R1265" s="1774"/>
      <c r="S1265" s="1774"/>
      <c r="T1265" s="1774"/>
      <c r="U1265" s="1774"/>
      <c r="V1265" s="1774"/>
      <c r="W1265" s="1774"/>
      <c r="X1265" s="1774"/>
      <c r="Y1265" s="1774"/>
      <c r="Z1265" s="1774"/>
      <c r="AA1265" s="1774"/>
      <c r="AB1265" s="1774"/>
      <c r="AC1265" s="1774"/>
      <c r="AD1265" s="1856"/>
      <c r="AE1265" s="1857"/>
      <c r="AF1265" s="1858"/>
      <c r="AG1265" s="1858"/>
      <c r="AH1265" s="1858"/>
      <c r="AI1265" s="1859"/>
      <c r="AJ1265" s="1859"/>
      <c r="AK1265" s="1859"/>
      <c r="AL1265" s="1859"/>
      <c r="AM1265" s="1858"/>
      <c r="AN1265" s="1858"/>
      <c r="AO1265" s="1858"/>
      <c r="AP1265" s="1858"/>
      <c r="AQ1265" s="1859"/>
      <c r="AR1265" s="1859"/>
      <c r="AS1265" s="1859"/>
      <c r="AT1265" s="1859"/>
    </row>
    <row r="1266" spans="1:46" s="1775" customFormat="1" ht="12" customHeight="1" x14ac:dyDescent="0.2">
      <c r="A1266" s="1770" t="s">
        <v>459</v>
      </c>
      <c r="B1266" s="1770" t="s">
        <v>1708</v>
      </c>
      <c r="C1266" s="541" t="s">
        <v>1709</v>
      </c>
      <c r="D1266" s="1770" t="s">
        <v>1730</v>
      </c>
      <c r="E1266" s="1952">
        <v>15600</v>
      </c>
      <c r="F1266" s="1771" t="s">
        <v>4607</v>
      </c>
      <c r="G1266" s="1770" t="s">
        <v>4608</v>
      </c>
      <c r="H1266" s="1770"/>
      <c r="I1266" s="1770"/>
      <c r="J1266" s="1771"/>
      <c r="K1266" s="1771">
        <v>0</v>
      </c>
      <c r="L1266" s="1772">
        <v>0</v>
      </c>
      <c r="M1266" s="1773">
        <f t="shared" si="38"/>
        <v>0</v>
      </c>
      <c r="N1266" s="1771">
        <v>0</v>
      </c>
      <c r="O1266" s="1772">
        <v>0</v>
      </c>
      <c r="P1266" s="1773">
        <f t="shared" si="39"/>
        <v>0</v>
      </c>
      <c r="Q1266" s="1774"/>
      <c r="R1266" s="1774"/>
      <c r="S1266" s="1774"/>
      <c r="T1266" s="1774"/>
      <c r="U1266" s="1774"/>
      <c r="V1266" s="1774"/>
      <c r="W1266" s="1774"/>
      <c r="X1266" s="1774"/>
      <c r="Y1266" s="1774"/>
      <c r="Z1266" s="1774"/>
      <c r="AA1266" s="1774"/>
      <c r="AB1266" s="1774"/>
      <c r="AC1266" s="1774"/>
      <c r="AD1266" s="1856"/>
      <c r="AE1266" s="1857"/>
      <c r="AF1266" s="1858"/>
      <c r="AG1266" s="1858"/>
      <c r="AH1266" s="1858"/>
      <c r="AI1266" s="1859"/>
      <c r="AJ1266" s="1859"/>
      <c r="AK1266" s="1859"/>
      <c r="AL1266" s="1859"/>
      <c r="AM1266" s="1858"/>
      <c r="AN1266" s="1858"/>
      <c r="AO1266" s="1858"/>
      <c r="AP1266" s="1858"/>
      <c r="AQ1266" s="1859"/>
      <c r="AR1266" s="1859"/>
      <c r="AS1266" s="1859"/>
      <c r="AT1266" s="1859"/>
    </row>
    <row r="1267" spans="1:46" s="1775" customFormat="1" ht="12" customHeight="1" x14ac:dyDescent="0.2">
      <c r="A1267" s="1770" t="s">
        <v>459</v>
      </c>
      <c r="B1267" s="1770" t="s">
        <v>1708</v>
      </c>
      <c r="C1267" s="541" t="s">
        <v>1709</v>
      </c>
      <c r="D1267" s="1770" t="s">
        <v>3201</v>
      </c>
      <c r="E1267" s="1952">
        <v>3000</v>
      </c>
      <c r="F1267" s="1771" t="s">
        <v>4609</v>
      </c>
      <c r="G1267" s="1770" t="s">
        <v>4610</v>
      </c>
      <c r="H1267" s="1770"/>
      <c r="I1267" s="1770"/>
      <c r="J1267" s="1771"/>
      <c r="K1267" s="1771">
        <v>6</v>
      </c>
      <c r="L1267" s="1772">
        <v>12</v>
      </c>
      <c r="M1267" s="1773">
        <f t="shared" si="38"/>
        <v>36000</v>
      </c>
      <c r="N1267" s="1771">
        <v>3</v>
      </c>
      <c r="O1267" s="1772">
        <v>6</v>
      </c>
      <c r="P1267" s="1773">
        <f t="shared" si="39"/>
        <v>18000</v>
      </c>
      <c r="Q1267" s="1774"/>
      <c r="R1267" s="1774"/>
      <c r="S1267" s="1774"/>
      <c r="T1267" s="1774"/>
      <c r="U1267" s="1774"/>
      <c r="V1267" s="1774"/>
      <c r="W1267" s="1774"/>
      <c r="X1267" s="1774"/>
      <c r="Y1267" s="1774"/>
      <c r="Z1267" s="1774"/>
      <c r="AA1267" s="1774"/>
      <c r="AB1267" s="1774"/>
      <c r="AC1267" s="1774"/>
      <c r="AD1267" s="1856"/>
      <c r="AE1267" s="1857"/>
      <c r="AF1267" s="1858"/>
      <c r="AG1267" s="1858"/>
      <c r="AH1267" s="1858"/>
      <c r="AI1267" s="1859"/>
      <c r="AJ1267" s="1859"/>
      <c r="AK1267" s="1859"/>
      <c r="AL1267" s="1859"/>
      <c r="AM1267" s="1858"/>
      <c r="AN1267" s="1858"/>
      <c r="AO1267" s="1858"/>
      <c r="AP1267" s="1858"/>
      <c r="AQ1267" s="1859"/>
      <c r="AR1267" s="1859"/>
      <c r="AS1267" s="1859"/>
      <c r="AT1267" s="1859"/>
    </row>
    <row r="1268" spans="1:46" s="1775" customFormat="1" ht="12" customHeight="1" x14ac:dyDescent="0.2">
      <c r="A1268" s="1770" t="s">
        <v>459</v>
      </c>
      <c r="B1268" s="1770" t="s">
        <v>1708</v>
      </c>
      <c r="C1268" s="541" t="s">
        <v>1709</v>
      </c>
      <c r="D1268" s="1770" t="s">
        <v>1745</v>
      </c>
      <c r="E1268" s="1952">
        <v>5000</v>
      </c>
      <c r="F1268" s="1771" t="s">
        <v>4611</v>
      </c>
      <c r="G1268" s="1770" t="s">
        <v>4612</v>
      </c>
      <c r="H1268" s="1770" t="s">
        <v>1713</v>
      </c>
      <c r="I1268" s="1770" t="s">
        <v>2683</v>
      </c>
      <c r="J1268" s="1771" t="s">
        <v>1813</v>
      </c>
      <c r="K1268" s="1771">
        <v>5</v>
      </c>
      <c r="L1268" s="1772">
        <v>12</v>
      </c>
      <c r="M1268" s="1773">
        <f t="shared" si="38"/>
        <v>60000</v>
      </c>
      <c r="N1268" s="1771">
        <v>2</v>
      </c>
      <c r="O1268" s="1772">
        <v>6</v>
      </c>
      <c r="P1268" s="1773">
        <f t="shared" si="39"/>
        <v>30000</v>
      </c>
      <c r="Q1268" s="1774"/>
      <c r="R1268" s="1774"/>
      <c r="S1268" s="1774"/>
      <c r="T1268" s="1774"/>
      <c r="U1268" s="1774"/>
      <c r="V1268" s="1774"/>
      <c r="W1268" s="1774"/>
      <c r="X1268" s="1774"/>
      <c r="Y1268" s="1774"/>
      <c r="Z1268" s="1774"/>
      <c r="AA1268" s="1774"/>
      <c r="AB1268" s="1774"/>
      <c r="AC1268" s="1774"/>
      <c r="AD1268" s="1856"/>
      <c r="AE1268" s="1857"/>
      <c r="AF1268" s="1858"/>
      <c r="AG1268" s="1858"/>
      <c r="AH1268" s="1858"/>
      <c r="AI1268" s="1859"/>
      <c r="AJ1268" s="1859"/>
      <c r="AK1268" s="1859"/>
      <c r="AL1268" s="1859"/>
      <c r="AM1268" s="1858"/>
      <c r="AN1268" s="1858"/>
      <c r="AO1268" s="1858"/>
      <c r="AP1268" s="1858"/>
      <c r="AQ1268" s="1859"/>
      <c r="AR1268" s="1859"/>
      <c r="AS1268" s="1859"/>
      <c r="AT1268" s="1859"/>
    </row>
    <row r="1269" spans="1:46" s="1775" customFormat="1" ht="12" customHeight="1" x14ac:dyDescent="0.2">
      <c r="A1269" s="1770" t="s">
        <v>459</v>
      </c>
      <c r="B1269" s="1770" t="s">
        <v>1708</v>
      </c>
      <c r="C1269" s="541" t="s">
        <v>1709</v>
      </c>
      <c r="D1269" s="1770" t="s">
        <v>2213</v>
      </c>
      <c r="E1269" s="1952">
        <v>3000</v>
      </c>
      <c r="F1269" s="1771" t="s">
        <v>4613</v>
      </c>
      <c r="G1269" s="1770" t="s">
        <v>4614</v>
      </c>
      <c r="H1269" s="1770" t="s">
        <v>1713</v>
      </c>
      <c r="I1269" s="1770" t="s">
        <v>1723</v>
      </c>
      <c r="J1269" s="1771" t="s">
        <v>1715</v>
      </c>
      <c r="K1269" s="1771">
        <v>6</v>
      </c>
      <c r="L1269" s="1772">
        <v>12</v>
      </c>
      <c r="M1269" s="1773">
        <f t="shared" si="38"/>
        <v>36000</v>
      </c>
      <c r="N1269" s="1771">
        <v>2</v>
      </c>
      <c r="O1269" s="1772">
        <v>6</v>
      </c>
      <c r="P1269" s="1773">
        <f t="shared" si="39"/>
        <v>18000</v>
      </c>
      <c r="Q1269" s="1774"/>
      <c r="R1269" s="1774"/>
      <c r="S1269" s="1774"/>
      <c r="T1269" s="1774"/>
      <c r="U1269" s="1774"/>
      <c r="V1269" s="1774"/>
      <c r="W1269" s="1774"/>
      <c r="X1269" s="1774"/>
      <c r="Y1269" s="1774"/>
      <c r="Z1269" s="1774"/>
      <c r="AA1269" s="1774"/>
      <c r="AB1269" s="1774"/>
      <c r="AC1269" s="1774"/>
      <c r="AD1269" s="1856"/>
      <c r="AE1269" s="1857"/>
      <c r="AF1269" s="1858"/>
      <c r="AG1269" s="1858"/>
      <c r="AH1269" s="1858"/>
      <c r="AI1269" s="1859"/>
      <c r="AJ1269" s="1859"/>
      <c r="AK1269" s="1859"/>
      <c r="AL1269" s="1859"/>
      <c r="AM1269" s="1858"/>
      <c r="AN1269" s="1858"/>
      <c r="AO1269" s="1858"/>
      <c r="AP1269" s="1858"/>
      <c r="AQ1269" s="1859"/>
      <c r="AR1269" s="1859"/>
      <c r="AS1269" s="1859"/>
      <c r="AT1269" s="1859"/>
    </row>
    <row r="1270" spans="1:46" s="1775" customFormat="1" ht="12" customHeight="1" x14ac:dyDescent="0.2">
      <c r="A1270" s="1770" t="s">
        <v>459</v>
      </c>
      <c r="B1270" s="1770" t="s">
        <v>1708</v>
      </c>
      <c r="C1270" s="541" t="s">
        <v>1709</v>
      </c>
      <c r="D1270" s="1770" t="s">
        <v>1745</v>
      </c>
      <c r="E1270" s="1952">
        <v>4500</v>
      </c>
      <c r="F1270" s="1771" t="s">
        <v>4615</v>
      </c>
      <c r="G1270" s="1770" t="s">
        <v>4616</v>
      </c>
      <c r="H1270" s="1770" t="s">
        <v>1713</v>
      </c>
      <c r="I1270" s="1770" t="s">
        <v>1723</v>
      </c>
      <c r="J1270" s="1771" t="s">
        <v>1715</v>
      </c>
      <c r="K1270" s="1771">
        <v>3</v>
      </c>
      <c r="L1270" s="1772">
        <v>11</v>
      </c>
      <c r="M1270" s="1773">
        <f t="shared" si="38"/>
        <v>49500</v>
      </c>
      <c r="N1270" s="1771">
        <v>2</v>
      </c>
      <c r="O1270" s="1772">
        <v>6</v>
      </c>
      <c r="P1270" s="1773">
        <f t="shared" si="39"/>
        <v>27000</v>
      </c>
      <c r="Q1270" s="1774"/>
      <c r="R1270" s="1774"/>
      <c r="S1270" s="1774"/>
      <c r="T1270" s="1774"/>
      <c r="U1270" s="1774"/>
      <c r="V1270" s="1774"/>
      <c r="W1270" s="1774"/>
      <c r="X1270" s="1774"/>
      <c r="Y1270" s="1774"/>
      <c r="Z1270" s="1774"/>
      <c r="AA1270" s="1774"/>
      <c r="AB1270" s="1774"/>
      <c r="AC1270" s="1774"/>
      <c r="AD1270" s="1856"/>
      <c r="AE1270" s="1857"/>
      <c r="AF1270" s="1858"/>
      <c r="AG1270" s="1858"/>
      <c r="AH1270" s="1858"/>
      <c r="AI1270" s="1859"/>
      <c r="AJ1270" s="1859"/>
      <c r="AK1270" s="1859"/>
      <c r="AL1270" s="1859"/>
      <c r="AM1270" s="1858"/>
      <c r="AN1270" s="1858"/>
      <c r="AO1270" s="1858"/>
      <c r="AP1270" s="1858"/>
      <c r="AQ1270" s="1859"/>
      <c r="AR1270" s="1859"/>
      <c r="AS1270" s="1859"/>
      <c r="AT1270" s="1859"/>
    </row>
    <row r="1271" spans="1:46" s="1775" customFormat="1" ht="12" customHeight="1" x14ac:dyDescent="0.2">
      <c r="A1271" s="1770" t="s">
        <v>459</v>
      </c>
      <c r="B1271" s="1770" t="s">
        <v>1708</v>
      </c>
      <c r="C1271" s="541" t="s">
        <v>1709</v>
      </c>
      <c r="D1271" s="1770" t="s">
        <v>2316</v>
      </c>
      <c r="E1271" s="1952">
        <v>3500</v>
      </c>
      <c r="F1271" s="1771" t="s">
        <v>4615</v>
      </c>
      <c r="G1271" s="1770" t="s">
        <v>4616</v>
      </c>
      <c r="H1271" s="1770" t="s">
        <v>1713</v>
      </c>
      <c r="I1271" s="1770" t="s">
        <v>1723</v>
      </c>
      <c r="J1271" s="1771" t="s">
        <v>1715</v>
      </c>
      <c r="K1271" s="1771">
        <v>1</v>
      </c>
      <c r="L1271" s="1772">
        <v>1</v>
      </c>
      <c r="M1271" s="1773">
        <f t="shared" si="38"/>
        <v>3500</v>
      </c>
      <c r="N1271" s="1771">
        <v>0</v>
      </c>
      <c r="O1271" s="1772">
        <v>0</v>
      </c>
      <c r="P1271" s="1773">
        <f t="shared" si="39"/>
        <v>0</v>
      </c>
      <c r="Q1271" s="1774"/>
      <c r="R1271" s="1774"/>
      <c r="S1271" s="1774"/>
      <c r="T1271" s="1774"/>
      <c r="U1271" s="1774"/>
      <c r="V1271" s="1774"/>
      <c r="W1271" s="1774"/>
      <c r="X1271" s="1774"/>
      <c r="Y1271" s="1774"/>
      <c r="Z1271" s="1774"/>
      <c r="AA1271" s="1774"/>
      <c r="AB1271" s="1774"/>
      <c r="AC1271" s="1774"/>
      <c r="AD1271" s="1856"/>
      <c r="AE1271" s="1857"/>
      <c r="AF1271" s="1858"/>
      <c r="AG1271" s="1858"/>
      <c r="AH1271" s="1858"/>
      <c r="AI1271" s="1859"/>
      <c r="AJ1271" s="1859"/>
      <c r="AK1271" s="1859"/>
      <c r="AL1271" s="1859"/>
      <c r="AM1271" s="1858"/>
      <c r="AN1271" s="1858"/>
      <c r="AO1271" s="1858"/>
      <c r="AP1271" s="1858"/>
      <c r="AQ1271" s="1859"/>
      <c r="AR1271" s="1859"/>
      <c r="AS1271" s="1859"/>
      <c r="AT1271" s="1859"/>
    </row>
    <row r="1272" spans="1:46" s="1775" customFormat="1" ht="12" customHeight="1" x14ac:dyDescent="0.2">
      <c r="A1272" s="1770" t="s">
        <v>459</v>
      </c>
      <c r="B1272" s="1770" t="s">
        <v>1708</v>
      </c>
      <c r="C1272" s="541" t="s">
        <v>1709</v>
      </c>
      <c r="D1272" s="1770" t="s">
        <v>1757</v>
      </c>
      <c r="E1272" s="1952">
        <v>10000</v>
      </c>
      <c r="F1272" s="1771" t="s">
        <v>4617</v>
      </c>
      <c r="G1272" s="1770" t="s">
        <v>4618</v>
      </c>
      <c r="H1272" s="1770" t="s">
        <v>1713</v>
      </c>
      <c r="I1272" s="1770" t="s">
        <v>1714</v>
      </c>
      <c r="J1272" s="1771" t="s">
        <v>1715</v>
      </c>
      <c r="K1272" s="1771">
        <v>3</v>
      </c>
      <c r="L1272" s="1772">
        <v>8</v>
      </c>
      <c r="M1272" s="1773">
        <f t="shared" si="38"/>
        <v>80000</v>
      </c>
      <c r="N1272" s="1771">
        <v>2</v>
      </c>
      <c r="O1272" s="1772">
        <v>6</v>
      </c>
      <c r="P1272" s="1773">
        <f t="shared" si="39"/>
        <v>60000</v>
      </c>
      <c r="Q1272" s="1774"/>
      <c r="R1272" s="1774"/>
      <c r="S1272" s="1774"/>
      <c r="T1272" s="1774"/>
      <c r="U1272" s="1774"/>
      <c r="V1272" s="1774"/>
      <c r="W1272" s="1774"/>
      <c r="X1272" s="1774"/>
      <c r="Y1272" s="1774"/>
      <c r="Z1272" s="1774"/>
      <c r="AA1272" s="1774"/>
      <c r="AB1272" s="1774"/>
      <c r="AC1272" s="1774"/>
      <c r="AD1272" s="1856"/>
      <c r="AE1272" s="1857"/>
      <c r="AF1272" s="1858"/>
      <c r="AG1272" s="1858"/>
      <c r="AH1272" s="1858"/>
      <c r="AI1272" s="1859"/>
      <c r="AJ1272" s="1859"/>
      <c r="AK1272" s="1859"/>
      <c r="AL1272" s="1859"/>
      <c r="AM1272" s="1858"/>
      <c r="AN1272" s="1858"/>
      <c r="AO1272" s="1858"/>
      <c r="AP1272" s="1858"/>
      <c r="AQ1272" s="1859"/>
      <c r="AR1272" s="1859"/>
      <c r="AS1272" s="1859"/>
      <c r="AT1272" s="1859"/>
    </row>
    <row r="1273" spans="1:46" s="1775" customFormat="1" ht="12" customHeight="1" x14ac:dyDescent="0.2">
      <c r="A1273" s="1770" t="s">
        <v>459</v>
      </c>
      <c r="B1273" s="1770" t="s">
        <v>1708</v>
      </c>
      <c r="C1273" s="541" t="s">
        <v>1709</v>
      </c>
      <c r="D1273" s="1770" t="s">
        <v>4619</v>
      </c>
      <c r="E1273" s="1952">
        <v>3800</v>
      </c>
      <c r="F1273" s="1771" t="s">
        <v>4620</v>
      </c>
      <c r="G1273" s="1770" t="s">
        <v>4621</v>
      </c>
      <c r="H1273" s="1770"/>
      <c r="I1273" s="1770"/>
      <c r="J1273" s="1771"/>
      <c r="K1273" s="1771">
        <v>5</v>
      </c>
      <c r="L1273" s="1772">
        <v>7</v>
      </c>
      <c r="M1273" s="1773">
        <f t="shared" si="38"/>
        <v>26600</v>
      </c>
      <c r="N1273" s="1771">
        <v>0</v>
      </c>
      <c r="O1273" s="1772">
        <v>0</v>
      </c>
      <c r="P1273" s="1773">
        <f t="shared" si="39"/>
        <v>0</v>
      </c>
      <c r="Q1273" s="1774"/>
      <c r="R1273" s="1774"/>
      <c r="S1273" s="1774"/>
      <c r="T1273" s="1774"/>
      <c r="U1273" s="1774"/>
      <c r="V1273" s="1774"/>
      <c r="W1273" s="1774"/>
      <c r="X1273" s="1774"/>
      <c r="Y1273" s="1774"/>
      <c r="Z1273" s="1774"/>
      <c r="AA1273" s="1774"/>
      <c r="AB1273" s="1774"/>
      <c r="AC1273" s="1774"/>
      <c r="AD1273" s="1856"/>
      <c r="AE1273" s="1857"/>
      <c r="AF1273" s="1858"/>
      <c r="AG1273" s="1858"/>
      <c r="AH1273" s="1858"/>
      <c r="AI1273" s="1859"/>
      <c r="AJ1273" s="1859"/>
      <c r="AK1273" s="1859"/>
      <c r="AL1273" s="1859"/>
      <c r="AM1273" s="1858"/>
      <c r="AN1273" s="1858"/>
      <c r="AO1273" s="1858"/>
      <c r="AP1273" s="1858"/>
      <c r="AQ1273" s="1859"/>
      <c r="AR1273" s="1859"/>
      <c r="AS1273" s="1859"/>
      <c r="AT1273" s="1859"/>
    </row>
    <row r="1274" spans="1:46" s="1775" customFormat="1" ht="12" customHeight="1" x14ac:dyDescent="0.2">
      <c r="A1274" s="1770" t="s">
        <v>459</v>
      </c>
      <c r="B1274" s="1770" t="s">
        <v>1708</v>
      </c>
      <c r="C1274" s="541" t="s">
        <v>1709</v>
      </c>
      <c r="D1274" s="1770" t="s">
        <v>1840</v>
      </c>
      <c r="E1274" s="1952">
        <v>2000</v>
      </c>
      <c r="F1274" s="1771" t="s">
        <v>4622</v>
      </c>
      <c r="G1274" s="1770" t="s">
        <v>4623</v>
      </c>
      <c r="H1274" s="1770"/>
      <c r="I1274" s="1770"/>
      <c r="J1274" s="1771"/>
      <c r="K1274" s="1771">
        <v>1</v>
      </c>
      <c r="L1274" s="1772">
        <v>12</v>
      </c>
      <c r="M1274" s="1773">
        <f t="shared" si="38"/>
        <v>24000</v>
      </c>
      <c r="N1274" s="1771">
        <v>0</v>
      </c>
      <c r="O1274" s="1772">
        <v>0</v>
      </c>
      <c r="P1274" s="1773">
        <f t="shared" si="39"/>
        <v>0</v>
      </c>
      <c r="Q1274" s="1774"/>
      <c r="R1274" s="1774"/>
      <c r="S1274" s="1774"/>
      <c r="T1274" s="1774"/>
      <c r="U1274" s="1774"/>
      <c r="V1274" s="1774"/>
      <c r="W1274" s="1774"/>
      <c r="X1274" s="1774"/>
      <c r="Y1274" s="1774"/>
      <c r="Z1274" s="1774"/>
      <c r="AA1274" s="1774"/>
      <c r="AB1274" s="1774"/>
      <c r="AC1274" s="1774"/>
      <c r="AD1274" s="1856"/>
      <c r="AE1274" s="1857"/>
      <c r="AF1274" s="1858"/>
      <c r="AG1274" s="1858"/>
      <c r="AH1274" s="1858"/>
      <c r="AI1274" s="1859"/>
      <c r="AJ1274" s="1859"/>
      <c r="AK1274" s="1859"/>
      <c r="AL1274" s="1859"/>
      <c r="AM1274" s="1858"/>
      <c r="AN1274" s="1858"/>
      <c r="AO1274" s="1858"/>
      <c r="AP1274" s="1858"/>
      <c r="AQ1274" s="1859"/>
      <c r="AR1274" s="1859"/>
      <c r="AS1274" s="1859"/>
      <c r="AT1274" s="1859"/>
    </row>
    <row r="1275" spans="1:46" s="1775" customFormat="1" ht="12" customHeight="1" x14ac:dyDescent="0.2">
      <c r="A1275" s="1770" t="s">
        <v>459</v>
      </c>
      <c r="B1275" s="1770" t="s">
        <v>1708</v>
      </c>
      <c r="C1275" s="541" t="s">
        <v>1709</v>
      </c>
      <c r="D1275" s="1770" t="s">
        <v>4624</v>
      </c>
      <c r="E1275" s="1952">
        <v>5000</v>
      </c>
      <c r="F1275" s="1771" t="s">
        <v>4625</v>
      </c>
      <c r="G1275" s="1770" t="s">
        <v>4626</v>
      </c>
      <c r="H1275" s="1770"/>
      <c r="I1275" s="1770"/>
      <c r="J1275" s="1771"/>
      <c r="K1275" s="1771">
        <v>1</v>
      </c>
      <c r="L1275" s="1772">
        <v>1</v>
      </c>
      <c r="M1275" s="1773">
        <f t="shared" si="38"/>
        <v>5000</v>
      </c>
      <c r="N1275" s="1771">
        <v>0</v>
      </c>
      <c r="O1275" s="1772">
        <v>0</v>
      </c>
      <c r="P1275" s="1773">
        <f t="shared" si="39"/>
        <v>0</v>
      </c>
      <c r="Q1275" s="1774"/>
      <c r="R1275" s="1774"/>
      <c r="S1275" s="1774"/>
      <c r="T1275" s="1774"/>
      <c r="U1275" s="1774"/>
      <c r="V1275" s="1774"/>
      <c r="W1275" s="1774"/>
      <c r="X1275" s="1774"/>
      <c r="Y1275" s="1774"/>
      <c r="Z1275" s="1774"/>
      <c r="AA1275" s="1774"/>
      <c r="AB1275" s="1774"/>
      <c r="AC1275" s="1774"/>
      <c r="AD1275" s="1856"/>
      <c r="AE1275" s="1857"/>
      <c r="AF1275" s="1858"/>
      <c r="AG1275" s="1858"/>
      <c r="AH1275" s="1858"/>
      <c r="AI1275" s="1859"/>
      <c r="AJ1275" s="1859"/>
      <c r="AK1275" s="1859"/>
      <c r="AL1275" s="1859"/>
      <c r="AM1275" s="1858"/>
      <c r="AN1275" s="1858"/>
      <c r="AO1275" s="1858"/>
      <c r="AP1275" s="1858"/>
      <c r="AQ1275" s="1859"/>
      <c r="AR1275" s="1859"/>
      <c r="AS1275" s="1859"/>
      <c r="AT1275" s="1859"/>
    </row>
    <row r="1276" spans="1:46" s="1775" customFormat="1" ht="12" customHeight="1" x14ac:dyDescent="0.2">
      <c r="A1276" s="1770" t="s">
        <v>459</v>
      </c>
      <c r="B1276" s="1770" t="s">
        <v>1708</v>
      </c>
      <c r="C1276" s="541" t="s">
        <v>1709</v>
      </c>
      <c r="D1276" s="1770" t="s">
        <v>4627</v>
      </c>
      <c r="E1276" s="1952">
        <v>2000</v>
      </c>
      <c r="F1276" s="1771" t="s">
        <v>4628</v>
      </c>
      <c r="G1276" s="1770" t="s">
        <v>4629</v>
      </c>
      <c r="H1276" s="1770"/>
      <c r="I1276" s="1770"/>
      <c r="J1276" s="1771"/>
      <c r="K1276" s="1771">
        <v>6</v>
      </c>
      <c r="L1276" s="1772">
        <v>12</v>
      </c>
      <c r="M1276" s="1773">
        <f t="shared" si="38"/>
        <v>24000</v>
      </c>
      <c r="N1276" s="1771">
        <v>3</v>
      </c>
      <c r="O1276" s="1772">
        <v>6</v>
      </c>
      <c r="P1276" s="1773">
        <f t="shared" si="39"/>
        <v>12000</v>
      </c>
      <c r="Q1276" s="1774"/>
      <c r="R1276" s="1774"/>
      <c r="S1276" s="1774"/>
      <c r="T1276" s="1774"/>
      <c r="U1276" s="1774"/>
      <c r="V1276" s="1774"/>
      <c r="W1276" s="1774"/>
      <c r="X1276" s="1774"/>
      <c r="Y1276" s="1774"/>
      <c r="Z1276" s="1774"/>
      <c r="AA1276" s="1774"/>
      <c r="AB1276" s="1774"/>
      <c r="AC1276" s="1774"/>
      <c r="AD1276" s="1856"/>
      <c r="AE1276" s="1857"/>
      <c r="AF1276" s="1858"/>
      <c r="AG1276" s="1858"/>
      <c r="AH1276" s="1858"/>
      <c r="AI1276" s="1859"/>
      <c r="AJ1276" s="1859"/>
      <c r="AK1276" s="1859"/>
      <c r="AL1276" s="1859"/>
      <c r="AM1276" s="1858"/>
      <c r="AN1276" s="1858"/>
      <c r="AO1276" s="1858"/>
      <c r="AP1276" s="1858"/>
      <c r="AQ1276" s="1859"/>
      <c r="AR1276" s="1859"/>
      <c r="AS1276" s="1859"/>
      <c r="AT1276" s="1859"/>
    </row>
    <row r="1277" spans="1:46" s="1775" customFormat="1" ht="12" customHeight="1" x14ac:dyDescent="0.2">
      <c r="A1277" s="1770" t="s">
        <v>459</v>
      </c>
      <c r="B1277" s="1770" t="s">
        <v>1708</v>
      </c>
      <c r="C1277" s="541" t="s">
        <v>1709</v>
      </c>
      <c r="D1277" s="1770" t="s">
        <v>1923</v>
      </c>
      <c r="E1277" s="1952">
        <v>5000</v>
      </c>
      <c r="F1277" s="1771" t="s">
        <v>4630</v>
      </c>
      <c r="G1277" s="1770" t="s">
        <v>4631</v>
      </c>
      <c r="H1277" s="1770"/>
      <c r="I1277" s="1770"/>
      <c r="J1277" s="1771"/>
      <c r="K1277" s="1771">
        <v>3</v>
      </c>
      <c r="L1277" s="1772">
        <v>8</v>
      </c>
      <c r="M1277" s="1773">
        <f t="shared" si="38"/>
        <v>40000</v>
      </c>
      <c r="N1277" s="1771">
        <v>2</v>
      </c>
      <c r="O1277" s="1772">
        <v>6</v>
      </c>
      <c r="P1277" s="1773">
        <f t="shared" si="39"/>
        <v>30000</v>
      </c>
      <c r="Q1277" s="1774"/>
      <c r="R1277" s="1774"/>
      <c r="S1277" s="1774"/>
      <c r="T1277" s="1774"/>
      <c r="U1277" s="1774"/>
      <c r="V1277" s="1774"/>
      <c r="W1277" s="1774"/>
      <c r="X1277" s="1774"/>
      <c r="Y1277" s="1774"/>
      <c r="Z1277" s="1774"/>
      <c r="AA1277" s="1774"/>
      <c r="AB1277" s="1774"/>
      <c r="AC1277" s="1774"/>
      <c r="AD1277" s="1856"/>
      <c r="AE1277" s="1857"/>
      <c r="AF1277" s="1858"/>
      <c r="AG1277" s="1858"/>
      <c r="AH1277" s="1858"/>
      <c r="AI1277" s="1859"/>
      <c r="AJ1277" s="1859"/>
      <c r="AK1277" s="1859"/>
      <c r="AL1277" s="1859"/>
      <c r="AM1277" s="1858"/>
      <c r="AN1277" s="1858"/>
      <c r="AO1277" s="1858"/>
      <c r="AP1277" s="1858"/>
      <c r="AQ1277" s="1859"/>
      <c r="AR1277" s="1859"/>
      <c r="AS1277" s="1859"/>
      <c r="AT1277" s="1859"/>
    </row>
    <row r="1278" spans="1:46" s="1775" customFormat="1" ht="12" customHeight="1" x14ac:dyDescent="0.2">
      <c r="A1278" s="1770" t="s">
        <v>459</v>
      </c>
      <c r="B1278" s="1770" t="s">
        <v>1708</v>
      </c>
      <c r="C1278" s="541" t="s">
        <v>1709</v>
      </c>
      <c r="D1278" s="1770" t="s">
        <v>1863</v>
      </c>
      <c r="E1278" s="1952">
        <v>3000</v>
      </c>
      <c r="F1278" s="1771" t="s">
        <v>4632</v>
      </c>
      <c r="G1278" s="1770" t="s">
        <v>4633</v>
      </c>
      <c r="H1278" s="1770" t="s">
        <v>1773</v>
      </c>
      <c r="I1278" s="1770" t="s">
        <v>4424</v>
      </c>
      <c r="J1278" s="1771" t="s">
        <v>1813</v>
      </c>
      <c r="K1278" s="1771">
        <v>2</v>
      </c>
      <c r="L1278" s="1772">
        <v>6</v>
      </c>
      <c r="M1278" s="1773">
        <f t="shared" si="38"/>
        <v>18000</v>
      </c>
      <c r="N1278" s="1771">
        <v>3</v>
      </c>
      <c r="O1278" s="1772">
        <v>6</v>
      </c>
      <c r="P1278" s="1773">
        <f t="shared" si="39"/>
        <v>18000</v>
      </c>
      <c r="Q1278" s="1774"/>
      <c r="R1278" s="1774"/>
      <c r="S1278" s="1774"/>
      <c r="T1278" s="1774"/>
      <c r="U1278" s="1774"/>
      <c r="V1278" s="1774"/>
      <c r="W1278" s="1774"/>
      <c r="X1278" s="1774"/>
      <c r="Y1278" s="1774"/>
      <c r="Z1278" s="1774"/>
      <c r="AA1278" s="1774"/>
      <c r="AB1278" s="1774"/>
      <c r="AC1278" s="1774"/>
      <c r="AD1278" s="1856"/>
      <c r="AE1278" s="1857"/>
      <c r="AF1278" s="1858"/>
      <c r="AG1278" s="1858"/>
      <c r="AH1278" s="1858"/>
      <c r="AI1278" s="1859"/>
      <c r="AJ1278" s="1859"/>
      <c r="AK1278" s="1859"/>
      <c r="AL1278" s="1859"/>
      <c r="AM1278" s="1858"/>
      <c r="AN1278" s="1858"/>
      <c r="AO1278" s="1858"/>
      <c r="AP1278" s="1858"/>
      <c r="AQ1278" s="1859"/>
      <c r="AR1278" s="1859"/>
      <c r="AS1278" s="1859"/>
      <c r="AT1278" s="1859"/>
    </row>
    <row r="1279" spans="1:46" s="1775" customFormat="1" ht="12" customHeight="1" x14ac:dyDescent="0.2">
      <c r="A1279" s="1770" t="s">
        <v>459</v>
      </c>
      <c r="B1279" s="1770" t="s">
        <v>1708</v>
      </c>
      <c r="C1279" s="541" t="s">
        <v>1709</v>
      </c>
      <c r="D1279" s="1770" t="s">
        <v>4000</v>
      </c>
      <c r="E1279" s="1952">
        <v>1800</v>
      </c>
      <c r="F1279" s="1771" t="s">
        <v>4632</v>
      </c>
      <c r="G1279" s="1770" t="s">
        <v>4633</v>
      </c>
      <c r="H1279" s="1770" t="s">
        <v>1773</v>
      </c>
      <c r="I1279" s="1770" t="s">
        <v>4424</v>
      </c>
      <c r="J1279" s="1771" t="s">
        <v>1813</v>
      </c>
      <c r="K1279" s="1771">
        <v>4</v>
      </c>
      <c r="L1279" s="1772">
        <v>7</v>
      </c>
      <c r="M1279" s="1773">
        <f t="shared" si="38"/>
        <v>12600</v>
      </c>
      <c r="N1279" s="1771">
        <v>0</v>
      </c>
      <c r="O1279" s="1772">
        <v>0</v>
      </c>
      <c r="P1279" s="1773">
        <f t="shared" si="39"/>
        <v>0</v>
      </c>
      <c r="Q1279" s="1774"/>
      <c r="R1279" s="1774"/>
      <c r="S1279" s="1774"/>
      <c r="T1279" s="1774"/>
      <c r="U1279" s="1774"/>
      <c r="V1279" s="1774"/>
      <c r="W1279" s="1774"/>
      <c r="X1279" s="1774"/>
      <c r="Y1279" s="1774"/>
      <c r="Z1279" s="1774"/>
      <c r="AA1279" s="1774"/>
      <c r="AB1279" s="1774"/>
      <c r="AC1279" s="1774"/>
      <c r="AD1279" s="1856"/>
      <c r="AE1279" s="1857"/>
      <c r="AF1279" s="1858"/>
      <c r="AG1279" s="1858"/>
      <c r="AH1279" s="1858"/>
      <c r="AI1279" s="1859"/>
      <c r="AJ1279" s="1859"/>
      <c r="AK1279" s="1859"/>
      <c r="AL1279" s="1859"/>
      <c r="AM1279" s="1858"/>
      <c r="AN1279" s="1858"/>
      <c r="AO1279" s="1858"/>
      <c r="AP1279" s="1858"/>
      <c r="AQ1279" s="1859"/>
      <c r="AR1279" s="1859"/>
      <c r="AS1279" s="1859"/>
      <c r="AT1279" s="1859"/>
    </row>
    <row r="1280" spans="1:46" s="1775" customFormat="1" ht="12" customHeight="1" x14ac:dyDescent="0.2">
      <c r="A1280" s="1770" t="s">
        <v>459</v>
      </c>
      <c r="B1280" s="1770" t="s">
        <v>1708</v>
      </c>
      <c r="C1280" s="541" t="s">
        <v>1709</v>
      </c>
      <c r="D1280" s="1770" t="s">
        <v>2053</v>
      </c>
      <c r="E1280" s="1952">
        <v>5000</v>
      </c>
      <c r="F1280" s="1771" t="s">
        <v>4634</v>
      </c>
      <c r="G1280" s="1770" t="s">
        <v>4635</v>
      </c>
      <c r="H1280" s="1770" t="s">
        <v>1878</v>
      </c>
      <c r="I1280" s="1770" t="s">
        <v>1723</v>
      </c>
      <c r="J1280" s="1771" t="s">
        <v>1813</v>
      </c>
      <c r="K1280" s="1771">
        <v>3</v>
      </c>
      <c r="L1280" s="1772">
        <v>7</v>
      </c>
      <c r="M1280" s="1773">
        <f t="shared" si="38"/>
        <v>35000</v>
      </c>
      <c r="N1280" s="1771">
        <v>2</v>
      </c>
      <c r="O1280" s="1772">
        <v>6</v>
      </c>
      <c r="P1280" s="1773">
        <f t="shared" si="39"/>
        <v>30000</v>
      </c>
      <c r="Q1280" s="1774"/>
      <c r="R1280" s="1774"/>
      <c r="S1280" s="1774"/>
      <c r="T1280" s="1774"/>
      <c r="U1280" s="1774"/>
      <c r="V1280" s="1774"/>
      <c r="W1280" s="1774"/>
      <c r="X1280" s="1774"/>
      <c r="Y1280" s="1774"/>
      <c r="Z1280" s="1774"/>
      <c r="AA1280" s="1774"/>
      <c r="AB1280" s="1774"/>
      <c r="AC1280" s="1774"/>
      <c r="AD1280" s="1856"/>
      <c r="AE1280" s="1857"/>
      <c r="AF1280" s="1858"/>
      <c r="AG1280" s="1858"/>
      <c r="AH1280" s="1858"/>
      <c r="AI1280" s="1859"/>
      <c r="AJ1280" s="1859"/>
      <c r="AK1280" s="1859"/>
      <c r="AL1280" s="1859"/>
      <c r="AM1280" s="1858"/>
      <c r="AN1280" s="1858"/>
      <c r="AO1280" s="1858"/>
      <c r="AP1280" s="1858"/>
      <c r="AQ1280" s="1859"/>
      <c r="AR1280" s="1859"/>
      <c r="AS1280" s="1859"/>
      <c r="AT1280" s="1859"/>
    </row>
    <row r="1281" spans="1:46" s="1775" customFormat="1" ht="12" customHeight="1" x14ac:dyDescent="0.2">
      <c r="A1281" s="1770" t="s">
        <v>459</v>
      </c>
      <c r="B1281" s="1770" t="s">
        <v>1708</v>
      </c>
      <c r="C1281" s="541" t="s">
        <v>1709</v>
      </c>
      <c r="D1281" s="1770" t="s">
        <v>1957</v>
      </c>
      <c r="E1281" s="1952">
        <v>3000</v>
      </c>
      <c r="F1281" s="1771" t="s">
        <v>4634</v>
      </c>
      <c r="G1281" s="1770" t="s">
        <v>4635</v>
      </c>
      <c r="H1281" s="1770" t="s">
        <v>1878</v>
      </c>
      <c r="I1281" s="1770" t="s">
        <v>1723</v>
      </c>
      <c r="J1281" s="1771" t="s">
        <v>1813</v>
      </c>
      <c r="K1281" s="1771">
        <v>6</v>
      </c>
      <c r="L1281" s="1772">
        <v>6</v>
      </c>
      <c r="M1281" s="1773">
        <f t="shared" si="38"/>
        <v>18000</v>
      </c>
      <c r="N1281" s="1771">
        <v>0</v>
      </c>
      <c r="O1281" s="1772">
        <v>0</v>
      </c>
      <c r="P1281" s="1773">
        <f t="shared" si="39"/>
        <v>0</v>
      </c>
      <c r="Q1281" s="1774"/>
      <c r="R1281" s="1774"/>
      <c r="S1281" s="1774"/>
      <c r="T1281" s="1774"/>
      <c r="U1281" s="1774"/>
      <c r="V1281" s="1774"/>
      <c r="W1281" s="1774"/>
      <c r="X1281" s="1774"/>
      <c r="Y1281" s="1774"/>
      <c r="Z1281" s="1774"/>
      <c r="AA1281" s="1774"/>
      <c r="AB1281" s="1774"/>
      <c r="AC1281" s="1774"/>
      <c r="AD1281" s="1856"/>
      <c r="AE1281" s="1857"/>
      <c r="AF1281" s="1858"/>
      <c r="AG1281" s="1858"/>
      <c r="AH1281" s="1858"/>
      <c r="AI1281" s="1859"/>
      <c r="AJ1281" s="1859"/>
      <c r="AK1281" s="1859"/>
      <c r="AL1281" s="1859"/>
      <c r="AM1281" s="1858"/>
      <c r="AN1281" s="1858"/>
      <c r="AO1281" s="1858"/>
      <c r="AP1281" s="1858"/>
      <c r="AQ1281" s="1859"/>
      <c r="AR1281" s="1859"/>
      <c r="AS1281" s="1859"/>
      <c r="AT1281" s="1859"/>
    </row>
    <row r="1282" spans="1:46" s="1775" customFormat="1" ht="12" customHeight="1" x14ac:dyDescent="0.2">
      <c r="A1282" s="1770" t="s">
        <v>459</v>
      </c>
      <c r="B1282" s="1770" t="s">
        <v>1708</v>
      </c>
      <c r="C1282" s="541" t="s">
        <v>1709</v>
      </c>
      <c r="D1282" s="1770" t="s">
        <v>4636</v>
      </c>
      <c r="E1282" s="1952">
        <v>8000</v>
      </c>
      <c r="F1282" s="1771" t="s">
        <v>4637</v>
      </c>
      <c r="G1282" s="1770" t="s">
        <v>4638</v>
      </c>
      <c r="H1282" s="1770" t="s">
        <v>1773</v>
      </c>
      <c r="I1282" s="1770" t="s">
        <v>1723</v>
      </c>
      <c r="J1282" s="1771" t="s">
        <v>1715</v>
      </c>
      <c r="K1282" s="1771">
        <v>1</v>
      </c>
      <c r="L1282" s="1772">
        <v>2</v>
      </c>
      <c r="M1282" s="1773">
        <f t="shared" si="38"/>
        <v>16000</v>
      </c>
      <c r="N1282" s="1771">
        <v>3</v>
      </c>
      <c r="O1282" s="1772">
        <v>6</v>
      </c>
      <c r="P1282" s="1773">
        <f t="shared" si="39"/>
        <v>48000</v>
      </c>
      <c r="Q1282" s="1774"/>
      <c r="R1282" s="1774"/>
      <c r="S1282" s="1774"/>
      <c r="T1282" s="1774"/>
      <c r="U1282" s="1774"/>
      <c r="V1282" s="1774"/>
      <c r="W1282" s="1774"/>
      <c r="X1282" s="1774"/>
      <c r="Y1282" s="1774"/>
      <c r="Z1282" s="1774"/>
      <c r="AA1282" s="1774"/>
      <c r="AB1282" s="1774"/>
      <c r="AC1282" s="1774"/>
      <c r="AD1282" s="1856"/>
      <c r="AE1282" s="1857"/>
      <c r="AF1282" s="1858"/>
      <c r="AG1282" s="1858"/>
      <c r="AH1282" s="1858"/>
      <c r="AI1282" s="1859"/>
      <c r="AJ1282" s="1859"/>
      <c r="AK1282" s="1859"/>
      <c r="AL1282" s="1859"/>
      <c r="AM1282" s="1858"/>
      <c r="AN1282" s="1858"/>
      <c r="AO1282" s="1858"/>
      <c r="AP1282" s="1858"/>
      <c r="AQ1282" s="1859"/>
      <c r="AR1282" s="1859"/>
      <c r="AS1282" s="1859"/>
      <c r="AT1282" s="1859"/>
    </row>
    <row r="1283" spans="1:46" s="1775" customFormat="1" ht="12" customHeight="1" x14ac:dyDescent="0.2">
      <c r="A1283" s="1770" t="s">
        <v>459</v>
      </c>
      <c r="B1283" s="1770" t="s">
        <v>1708</v>
      </c>
      <c r="C1283" s="541" t="s">
        <v>1709</v>
      </c>
      <c r="D1283" s="1770" t="s">
        <v>4639</v>
      </c>
      <c r="E1283" s="1952">
        <v>6000</v>
      </c>
      <c r="F1283" s="1771" t="s">
        <v>4637</v>
      </c>
      <c r="G1283" s="1770" t="s">
        <v>4638</v>
      </c>
      <c r="H1283" s="1770" t="s">
        <v>1773</v>
      </c>
      <c r="I1283" s="1770" t="s">
        <v>1723</v>
      </c>
      <c r="J1283" s="1771" t="s">
        <v>1715</v>
      </c>
      <c r="K1283" s="1771">
        <v>1</v>
      </c>
      <c r="L1283" s="1772">
        <v>1</v>
      </c>
      <c r="M1283" s="1773">
        <f t="shared" si="38"/>
        <v>6000</v>
      </c>
      <c r="N1283" s="1771">
        <v>0</v>
      </c>
      <c r="O1283" s="1772">
        <v>0</v>
      </c>
      <c r="P1283" s="1773">
        <f t="shared" si="39"/>
        <v>0</v>
      </c>
      <c r="Q1283" s="1774"/>
      <c r="R1283" s="1774"/>
      <c r="S1283" s="1774"/>
      <c r="T1283" s="1774"/>
      <c r="U1283" s="1774"/>
      <c r="V1283" s="1774"/>
      <c r="W1283" s="1774"/>
      <c r="X1283" s="1774"/>
      <c r="Y1283" s="1774"/>
      <c r="Z1283" s="1774"/>
      <c r="AA1283" s="1774"/>
      <c r="AB1283" s="1774"/>
      <c r="AC1283" s="1774"/>
      <c r="AD1283" s="1856"/>
      <c r="AE1283" s="1857"/>
      <c r="AF1283" s="1858"/>
      <c r="AG1283" s="1858"/>
      <c r="AH1283" s="1858"/>
      <c r="AI1283" s="1859"/>
      <c r="AJ1283" s="1859"/>
      <c r="AK1283" s="1859"/>
      <c r="AL1283" s="1859"/>
      <c r="AM1283" s="1858"/>
      <c r="AN1283" s="1858"/>
      <c r="AO1283" s="1858"/>
      <c r="AP1283" s="1858"/>
      <c r="AQ1283" s="1859"/>
      <c r="AR1283" s="1859"/>
      <c r="AS1283" s="1859"/>
      <c r="AT1283" s="1859"/>
    </row>
    <row r="1284" spans="1:46" s="1775" customFormat="1" ht="12" customHeight="1" x14ac:dyDescent="0.2">
      <c r="A1284" s="1770" t="s">
        <v>459</v>
      </c>
      <c r="B1284" s="1770" t="s">
        <v>1708</v>
      </c>
      <c r="C1284" s="541" t="s">
        <v>1709</v>
      </c>
      <c r="D1284" s="1770" t="s">
        <v>4640</v>
      </c>
      <c r="E1284" s="1952">
        <v>10000</v>
      </c>
      <c r="F1284" s="1771" t="s">
        <v>4641</v>
      </c>
      <c r="G1284" s="1770" t="s">
        <v>4642</v>
      </c>
      <c r="H1284" s="1770" t="s">
        <v>1713</v>
      </c>
      <c r="I1284" s="1770" t="s">
        <v>1714</v>
      </c>
      <c r="J1284" s="1771" t="s">
        <v>1715</v>
      </c>
      <c r="K1284" s="1771">
        <v>8</v>
      </c>
      <c r="L1284" s="1772">
        <v>12</v>
      </c>
      <c r="M1284" s="1773">
        <f t="shared" si="38"/>
        <v>120000</v>
      </c>
      <c r="N1284" s="1771">
        <v>2</v>
      </c>
      <c r="O1284" s="1772">
        <v>6</v>
      </c>
      <c r="P1284" s="1773">
        <f t="shared" si="39"/>
        <v>60000</v>
      </c>
      <c r="Q1284" s="1774"/>
      <c r="R1284" s="1774"/>
      <c r="S1284" s="1774"/>
      <c r="T1284" s="1774"/>
      <c r="U1284" s="1774"/>
      <c r="V1284" s="1774"/>
      <c r="W1284" s="1774"/>
      <c r="X1284" s="1774"/>
      <c r="Y1284" s="1774"/>
      <c r="Z1284" s="1774"/>
      <c r="AA1284" s="1774"/>
      <c r="AB1284" s="1774"/>
      <c r="AC1284" s="1774"/>
      <c r="AD1284" s="1856"/>
      <c r="AE1284" s="1857"/>
      <c r="AF1284" s="1858"/>
      <c r="AG1284" s="1858"/>
      <c r="AH1284" s="1858"/>
      <c r="AI1284" s="1859"/>
      <c r="AJ1284" s="1859"/>
      <c r="AK1284" s="1859"/>
      <c r="AL1284" s="1859"/>
      <c r="AM1284" s="1858"/>
      <c r="AN1284" s="1858"/>
      <c r="AO1284" s="1858"/>
      <c r="AP1284" s="1858"/>
      <c r="AQ1284" s="1859"/>
      <c r="AR1284" s="1859"/>
      <c r="AS1284" s="1859"/>
      <c r="AT1284" s="1859"/>
    </row>
    <row r="1285" spans="1:46" s="1775" customFormat="1" ht="12" customHeight="1" x14ac:dyDescent="0.2">
      <c r="A1285" s="1770" t="s">
        <v>459</v>
      </c>
      <c r="B1285" s="1770" t="s">
        <v>1708</v>
      </c>
      <c r="C1285" s="541" t="s">
        <v>1709</v>
      </c>
      <c r="D1285" s="1770" t="s">
        <v>4643</v>
      </c>
      <c r="E1285" s="1952">
        <v>7000</v>
      </c>
      <c r="F1285" s="1771" t="s">
        <v>4644</v>
      </c>
      <c r="G1285" s="1770" t="s">
        <v>4645</v>
      </c>
      <c r="H1285" s="1770" t="s">
        <v>4417</v>
      </c>
      <c r="I1285" s="1770" t="s">
        <v>1723</v>
      </c>
      <c r="J1285" s="1771" t="s">
        <v>1715</v>
      </c>
      <c r="K1285" s="1771">
        <v>1</v>
      </c>
      <c r="L1285" s="1772">
        <v>2</v>
      </c>
      <c r="M1285" s="1773">
        <f t="shared" si="38"/>
        <v>14000</v>
      </c>
      <c r="N1285" s="1771">
        <v>3</v>
      </c>
      <c r="O1285" s="1772">
        <v>6</v>
      </c>
      <c r="P1285" s="1773">
        <f t="shared" si="39"/>
        <v>42000</v>
      </c>
      <c r="Q1285" s="1774"/>
      <c r="R1285" s="1774"/>
      <c r="S1285" s="1774"/>
      <c r="T1285" s="1774"/>
      <c r="U1285" s="1774"/>
      <c r="V1285" s="1774"/>
      <c r="W1285" s="1774"/>
      <c r="X1285" s="1774"/>
      <c r="Y1285" s="1774"/>
      <c r="Z1285" s="1774"/>
      <c r="AA1285" s="1774"/>
      <c r="AB1285" s="1774"/>
      <c r="AC1285" s="1774"/>
      <c r="AD1285" s="1856"/>
      <c r="AE1285" s="1857"/>
      <c r="AF1285" s="1858"/>
      <c r="AG1285" s="1858"/>
      <c r="AH1285" s="1858"/>
      <c r="AI1285" s="1859"/>
      <c r="AJ1285" s="1859"/>
      <c r="AK1285" s="1859"/>
      <c r="AL1285" s="1859"/>
      <c r="AM1285" s="1858"/>
      <c r="AN1285" s="1858"/>
      <c r="AO1285" s="1858"/>
      <c r="AP1285" s="1858"/>
      <c r="AQ1285" s="1859"/>
      <c r="AR1285" s="1859"/>
      <c r="AS1285" s="1859"/>
      <c r="AT1285" s="1859"/>
    </row>
    <row r="1286" spans="1:46" s="1775" customFormat="1" ht="12" customHeight="1" x14ac:dyDescent="0.2">
      <c r="A1286" s="1770" t="s">
        <v>459</v>
      </c>
      <c r="B1286" s="1770" t="s">
        <v>1708</v>
      </c>
      <c r="C1286" s="541" t="s">
        <v>1709</v>
      </c>
      <c r="D1286" s="1770" t="s">
        <v>1753</v>
      </c>
      <c r="E1286" s="1952">
        <v>5000</v>
      </c>
      <c r="F1286" s="1771" t="s">
        <v>4646</v>
      </c>
      <c r="G1286" s="1770" t="s">
        <v>4647</v>
      </c>
      <c r="H1286" s="1770" t="s">
        <v>1713</v>
      </c>
      <c r="I1286" s="1770" t="s">
        <v>1714</v>
      </c>
      <c r="J1286" s="1771" t="s">
        <v>1715</v>
      </c>
      <c r="K1286" s="1771">
        <v>5</v>
      </c>
      <c r="L1286" s="1772">
        <v>12</v>
      </c>
      <c r="M1286" s="1773">
        <f t="shared" ref="M1286:M1349" si="40">E1286*L1286</f>
        <v>60000</v>
      </c>
      <c r="N1286" s="1771">
        <v>2</v>
      </c>
      <c r="O1286" s="1772">
        <v>6</v>
      </c>
      <c r="P1286" s="1773">
        <f t="shared" ref="P1286:P1349" si="41">E1286*O1286</f>
        <v>30000</v>
      </c>
      <c r="Q1286" s="1774"/>
      <c r="R1286" s="1774"/>
      <c r="S1286" s="1774"/>
      <c r="T1286" s="1774"/>
      <c r="U1286" s="1774"/>
      <c r="V1286" s="1774"/>
      <c r="W1286" s="1774"/>
      <c r="X1286" s="1774"/>
      <c r="Y1286" s="1774"/>
      <c r="Z1286" s="1774"/>
      <c r="AA1286" s="1774"/>
      <c r="AB1286" s="1774"/>
      <c r="AC1286" s="1774"/>
      <c r="AD1286" s="1856"/>
      <c r="AE1286" s="1857"/>
      <c r="AF1286" s="1858"/>
      <c r="AG1286" s="1858"/>
      <c r="AH1286" s="1858"/>
      <c r="AI1286" s="1859"/>
      <c r="AJ1286" s="1859"/>
      <c r="AK1286" s="1859"/>
      <c r="AL1286" s="1859"/>
      <c r="AM1286" s="1858"/>
      <c r="AN1286" s="1858"/>
      <c r="AO1286" s="1858"/>
      <c r="AP1286" s="1858"/>
      <c r="AQ1286" s="1859"/>
      <c r="AR1286" s="1859"/>
      <c r="AS1286" s="1859"/>
      <c r="AT1286" s="1859"/>
    </row>
    <row r="1287" spans="1:46" s="1775" customFormat="1" ht="12" customHeight="1" x14ac:dyDescent="0.2">
      <c r="A1287" s="1770" t="s">
        <v>459</v>
      </c>
      <c r="B1287" s="1770" t="s">
        <v>1708</v>
      </c>
      <c r="C1287" s="541" t="s">
        <v>1709</v>
      </c>
      <c r="D1287" s="1770" t="s">
        <v>1889</v>
      </c>
      <c r="E1287" s="1952">
        <v>7000</v>
      </c>
      <c r="F1287" s="1771" t="s">
        <v>4648</v>
      </c>
      <c r="G1287" s="1770" t="s">
        <v>4649</v>
      </c>
      <c r="H1287" s="1770" t="s">
        <v>1713</v>
      </c>
      <c r="I1287" s="1770" t="s">
        <v>2683</v>
      </c>
      <c r="J1287" s="1771" t="s">
        <v>1813</v>
      </c>
      <c r="K1287" s="1771">
        <v>7</v>
      </c>
      <c r="L1287" s="1772">
        <v>12</v>
      </c>
      <c r="M1287" s="1773">
        <f t="shared" si="40"/>
        <v>84000</v>
      </c>
      <c r="N1287" s="1771">
        <v>3</v>
      </c>
      <c r="O1287" s="1772">
        <v>6</v>
      </c>
      <c r="P1287" s="1773">
        <f t="shared" si="41"/>
        <v>42000</v>
      </c>
      <c r="Q1287" s="1774"/>
      <c r="R1287" s="1774"/>
      <c r="S1287" s="1774"/>
      <c r="T1287" s="1774"/>
      <c r="U1287" s="1774"/>
      <c r="V1287" s="1774"/>
      <c r="W1287" s="1774"/>
      <c r="X1287" s="1774"/>
      <c r="Y1287" s="1774"/>
      <c r="Z1287" s="1774"/>
      <c r="AA1287" s="1774"/>
      <c r="AB1287" s="1774"/>
      <c r="AC1287" s="1774"/>
      <c r="AD1287" s="1856"/>
      <c r="AE1287" s="1857"/>
      <c r="AF1287" s="1858"/>
      <c r="AG1287" s="1858"/>
      <c r="AH1287" s="1858"/>
      <c r="AI1287" s="1859"/>
      <c r="AJ1287" s="1859"/>
      <c r="AK1287" s="1859"/>
      <c r="AL1287" s="1859"/>
      <c r="AM1287" s="1858"/>
      <c r="AN1287" s="1858"/>
      <c r="AO1287" s="1858"/>
      <c r="AP1287" s="1858"/>
      <c r="AQ1287" s="1859"/>
      <c r="AR1287" s="1859"/>
      <c r="AS1287" s="1859"/>
      <c r="AT1287" s="1859"/>
    </row>
    <row r="1288" spans="1:46" s="1775" customFormat="1" ht="12" customHeight="1" x14ac:dyDescent="0.2">
      <c r="A1288" s="1770" t="s">
        <v>459</v>
      </c>
      <c r="B1288" s="1770" t="s">
        <v>1708</v>
      </c>
      <c r="C1288" s="541" t="s">
        <v>1709</v>
      </c>
      <c r="D1288" s="1770" t="s">
        <v>4650</v>
      </c>
      <c r="E1288" s="1952">
        <v>4500</v>
      </c>
      <c r="F1288" s="1771" t="s">
        <v>4651</v>
      </c>
      <c r="G1288" s="1770" t="s">
        <v>4652</v>
      </c>
      <c r="H1288" s="1770"/>
      <c r="I1288" s="1770"/>
      <c r="J1288" s="1771"/>
      <c r="K1288" s="1771">
        <v>4</v>
      </c>
      <c r="L1288" s="1772">
        <v>12</v>
      </c>
      <c r="M1288" s="1773">
        <f t="shared" si="40"/>
        <v>54000</v>
      </c>
      <c r="N1288" s="1771">
        <v>0</v>
      </c>
      <c r="O1288" s="1772">
        <v>0</v>
      </c>
      <c r="P1288" s="1773">
        <f t="shared" si="41"/>
        <v>0</v>
      </c>
      <c r="Q1288" s="1774"/>
      <c r="R1288" s="1774"/>
      <c r="S1288" s="1774"/>
      <c r="T1288" s="1774"/>
      <c r="U1288" s="1774"/>
      <c r="V1288" s="1774"/>
      <c r="W1288" s="1774"/>
      <c r="X1288" s="1774"/>
      <c r="Y1288" s="1774"/>
      <c r="Z1288" s="1774"/>
      <c r="AA1288" s="1774"/>
      <c r="AB1288" s="1774"/>
      <c r="AC1288" s="1774"/>
      <c r="AD1288" s="1856"/>
      <c r="AE1288" s="1857"/>
      <c r="AF1288" s="1858"/>
      <c r="AG1288" s="1858"/>
      <c r="AH1288" s="1858"/>
      <c r="AI1288" s="1859"/>
      <c r="AJ1288" s="1859"/>
      <c r="AK1288" s="1859"/>
      <c r="AL1288" s="1859"/>
      <c r="AM1288" s="1858"/>
      <c r="AN1288" s="1858"/>
      <c r="AO1288" s="1858"/>
      <c r="AP1288" s="1858"/>
      <c r="AQ1288" s="1859"/>
      <c r="AR1288" s="1859"/>
      <c r="AS1288" s="1859"/>
      <c r="AT1288" s="1859"/>
    </row>
    <row r="1289" spans="1:46" s="1775" customFormat="1" ht="12" customHeight="1" x14ac:dyDescent="0.2">
      <c r="A1289" s="1770" t="s">
        <v>459</v>
      </c>
      <c r="B1289" s="1770" t="s">
        <v>1708</v>
      </c>
      <c r="C1289" s="541" t="s">
        <v>1709</v>
      </c>
      <c r="D1289" s="1770" t="s">
        <v>1783</v>
      </c>
      <c r="E1289" s="1952">
        <v>5000</v>
      </c>
      <c r="F1289" s="1771" t="s">
        <v>4653</v>
      </c>
      <c r="G1289" s="1770" t="s">
        <v>4654</v>
      </c>
      <c r="H1289" s="1770"/>
      <c r="I1289" s="1770"/>
      <c r="J1289" s="1771"/>
      <c r="K1289" s="1771">
        <v>1</v>
      </c>
      <c r="L1289" s="1772">
        <v>1</v>
      </c>
      <c r="M1289" s="1773">
        <f t="shared" si="40"/>
        <v>5000</v>
      </c>
      <c r="N1289" s="1771">
        <v>0</v>
      </c>
      <c r="O1289" s="1772">
        <v>0</v>
      </c>
      <c r="P1289" s="1773">
        <f t="shared" si="41"/>
        <v>0</v>
      </c>
      <c r="Q1289" s="1774"/>
      <c r="R1289" s="1774"/>
      <c r="S1289" s="1774"/>
      <c r="T1289" s="1774"/>
      <c r="U1289" s="1774"/>
      <c r="V1289" s="1774"/>
      <c r="W1289" s="1774"/>
      <c r="X1289" s="1774"/>
      <c r="Y1289" s="1774"/>
      <c r="Z1289" s="1774"/>
      <c r="AA1289" s="1774"/>
      <c r="AB1289" s="1774"/>
      <c r="AC1289" s="1774"/>
      <c r="AD1289" s="1856"/>
      <c r="AE1289" s="1857"/>
      <c r="AF1289" s="1858"/>
      <c r="AG1289" s="1858"/>
      <c r="AH1289" s="1858"/>
      <c r="AI1289" s="1859"/>
      <c r="AJ1289" s="1859"/>
      <c r="AK1289" s="1859"/>
      <c r="AL1289" s="1859"/>
      <c r="AM1289" s="1858"/>
      <c r="AN1289" s="1858"/>
      <c r="AO1289" s="1858"/>
      <c r="AP1289" s="1858"/>
      <c r="AQ1289" s="1859"/>
      <c r="AR1289" s="1859"/>
      <c r="AS1289" s="1859"/>
      <c r="AT1289" s="1859"/>
    </row>
    <row r="1290" spans="1:46" s="1775" customFormat="1" ht="12" customHeight="1" x14ac:dyDescent="0.2">
      <c r="A1290" s="1770" t="s">
        <v>459</v>
      </c>
      <c r="B1290" s="1770" t="s">
        <v>1708</v>
      </c>
      <c r="C1290" s="541" t="s">
        <v>1709</v>
      </c>
      <c r="D1290" s="1770" t="s">
        <v>1745</v>
      </c>
      <c r="E1290" s="1952">
        <v>5000</v>
      </c>
      <c r="F1290" s="1771" t="s">
        <v>4655</v>
      </c>
      <c r="G1290" s="1770" t="s">
        <v>4656</v>
      </c>
      <c r="H1290" s="1770" t="s">
        <v>1713</v>
      </c>
      <c r="I1290" s="1770" t="s">
        <v>1714</v>
      </c>
      <c r="J1290" s="1771" t="s">
        <v>1715</v>
      </c>
      <c r="K1290" s="1771">
        <v>6</v>
      </c>
      <c r="L1290" s="1772">
        <v>12</v>
      </c>
      <c r="M1290" s="1773">
        <f t="shared" si="40"/>
        <v>60000</v>
      </c>
      <c r="N1290" s="1771">
        <v>3</v>
      </c>
      <c r="O1290" s="1772">
        <v>6</v>
      </c>
      <c r="P1290" s="1773">
        <f t="shared" si="41"/>
        <v>30000</v>
      </c>
      <c r="Q1290" s="1774"/>
      <c r="R1290" s="1774"/>
      <c r="S1290" s="1774"/>
      <c r="T1290" s="1774"/>
      <c r="U1290" s="1774"/>
      <c r="V1290" s="1774"/>
      <c r="W1290" s="1774"/>
      <c r="X1290" s="1774"/>
      <c r="Y1290" s="1774"/>
      <c r="Z1290" s="1774"/>
      <c r="AA1290" s="1774"/>
      <c r="AB1290" s="1774"/>
      <c r="AC1290" s="1774"/>
      <c r="AD1290" s="1856"/>
      <c r="AE1290" s="1857"/>
      <c r="AF1290" s="1858"/>
      <c r="AG1290" s="1858"/>
      <c r="AH1290" s="1858"/>
      <c r="AI1290" s="1859"/>
      <c r="AJ1290" s="1859"/>
      <c r="AK1290" s="1859"/>
      <c r="AL1290" s="1859"/>
      <c r="AM1290" s="1858"/>
      <c r="AN1290" s="1858"/>
      <c r="AO1290" s="1858"/>
      <c r="AP1290" s="1858"/>
      <c r="AQ1290" s="1859"/>
      <c r="AR1290" s="1859"/>
      <c r="AS1290" s="1859"/>
      <c r="AT1290" s="1859"/>
    </row>
    <row r="1291" spans="1:46" s="1775" customFormat="1" ht="12" customHeight="1" x14ac:dyDescent="0.2">
      <c r="A1291" s="1770" t="s">
        <v>459</v>
      </c>
      <c r="B1291" s="1770" t="s">
        <v>1708</v>
      </c>
      <c r="C1291" s="541" t="s">
        <v>1709</v>
      </c>
      <c r="D1291" s="1770" t="s">
        <v>4657</v>
      </c>
      <c r="E1291" s="1952">
        <v>8000</v>
      </c>
      <c r="F1291" s="1771" t="s">
        <v>4658</v>
      </c>
      <c r="G1291" s="1770" t="s">
        <v>4659</v>
      </c>
      <c r="H1291" s="1770"/>
      <c r="I1291" s="1770"/>
      <c r="J1291" s="1771"/>
      <c r="K1291" s="1771">
        <v>1</v>
      </c>
      <c r="L1291" s="1772">
        <v>2</v>
      </c>
      <c r="M1291" s="1773">
        <f t="shared" si="40"/>
        <v>16000</v>
      </c>
      <c r="N1291" s="1771">
        <v>3</v>
      </c>
      <c r="O1291" s="1772">
        <v>6</v>
      </c>
      <c r="P1291" s="1773">
        <f t="shared" si="41"/>
        <v>48000</v>
      </c>
      <c r="Q1291" s="1774"/>
      <c r="R1291" s="1774"/>
      <c r="S1291" s="1774"/>
      <c r="T1291" s="1774"/>
      <c r="U1291" s="1774"/>
      <c r="V1291" s="1774"/>
      <c r="W1291" s="1774"/>
      <c r="X1291" s="1774"/>
      <c r="Y1291" s="1774"/>
      <c r="Z1291" s="1774"/>
      <c r="AA1291" s="1774"/>
      <c r="AB1291" s="1774"/>
      <c r="AC1291" s="1774"/>
      <c r="AD1291" s="1856"/>
      <c r="AE1291" s="1857"/>
      <c r="AF1291" s="1858"/>
      <c r="AG1291" s="1858"/>
      <c r="AH1291" s="1858"/>
      <c r="AI1291" s="1859"/>
      <c r="AJ1291" s="1859"/>
      <c r="AK1291" s="1859"/>
      <c r="AL1291" s="1859"/>
      <c r="AM1291" s="1858"/>
      <c r="AN1291" s="1858"/>
      <c r="AO1291" s="1858"/>
      <c r="AP1291" s="1858"/>
      <c r="AQ1291" s="1859"/>
      <c r="AR1291" s="1859"/>
      <c r="AS1291" s="1859"/>
      <c r="AT1291" s="1859"/>
    </row>
    <row r="1292" spans="1:46" s="1775" customFormat="1" ht="12" customHeight="1" x14ac:dyDescent="0.2">
      <c r="A1292" s="1770" t="s">
        <v>459</v>
      </c>
      <c r="B1292" s="1770" t="s">
        <v>1708</v>
      </c>
      <c r="C1292" s="541" t="s">
        <v>1709</v>
      </c>
      <c r="D1292" s="1770" t="s">
        <v>1999</v>
      </c>
      <c r="E1292" s="1952">
        <v>4500</v>
      </c>
      <c r="F1292" s="1771" t="s">
        <v>4660</v>
      </c>
      <c r="G1292" s="1770" t="s">
        <v>4661</v>
      </c>
      <c r="H1292" s="1770" t="s">
        <v>1713</v>
      </c>
      <c r="I1292" s="1770" t="s">
        <v>1911</v>
      </c>
      <c r="J1292" s="1771" t="s">
        <v>1715</v>
      </c>
      <c r="K1292" s="1771">
        <v>4</v>
      </c>
      <c r="L1292" s="1772">
        <v>12</v>
      </c>
      <c r="M1292" s="1773">
        <f t="shared" si="40"/>
        <v>54000</v>
      </c>
      <c r="N1292" s="1771">
        <v>2</v>
      </c>
      <c r="O1292" s="1772">
        <v>6</v>
      </c>
      <c r="P1292" s="1773">
        <f t="shared" si="41"/>
        <v>27000</v>
      </c>
      <c r="Q1292" s="1774"/>
      <c r="R1292" s="1774"/>
      <c r="S1292" s="1774"/>
      <c r="T1292" s="1774"/>
      <c r="U1292" s="1774"/>
      <c r="V1292" s="1774"/>
      <c r="W1292" s="1774"/>
      <c r="X1292" s="1774"/>
      <c r="Y1292" s="1774"/>
      <c r="Z1292" s="1774"/>
      <c r="AA1292" s="1774"/>
      <c r="AB1292" s="1774"/>
      <c r="AC1292" s="1774"/>
      <c r="AD1292" s="1856"/>
      <c r="AE1292" s="1857"/>
      <c r="AF1292" s="1858"/>
      <c r="AG1292" s="1858"/>
      <c r="AH1292" s="1858"/>
      <c r="AI1292" s="1859"/>
      <c r="AJ1292" s="1859"/>
      <c r="AK1292" s="1859"/>
      <c r="AL1292" s="1859"/>
      <c r="AM1292" s="1858"/>
      <c r="AN1292" s="1858"/>
      <c r="AO1292" s="1858"/>
      <c r="AP1292" s="1858"/>
      <c r="AQ1292" s="1859"/>
      <c r="AR1292" s="1859"/>
      <c r="AS1292" s="1859"/>
      <c r="AT1292" s="1859"/>
    </row>
    <row r="1293" spans="1:46" s="1775" customFormat="1" ht="12" customHeight="1" x14ac:dyDescent="0.2">
      <c r="A1293" s="1770" t="s">
        <v>459</v>
      </c>
      <c r="B1293" s="1770" t="s">
        <v>1708</v>
      </c>
      <c r="C1293" s="541" t="s">
        <v>1709</v>
      </c>
      <c r="D1293" s="1770" t="s">
        <v>1753</v>
      </c>
      <c r="E1293" s="1952">
        <v>5000</v>
      </c>
      <c r="F1293" s="1771" t="s">
        <v>4662</v>
      </c>
      <c r="G1293" s="1770" t="s">
        <v>4663</v>
      </c>
      <c r="H1293" s="1770"/>
      <c r="I1293" s="1770"/>
      <c r="J1293" s="1771"/>
      <c r="K1293" s="1771">
        <v>3</v>
      </c>
      <c r="L1293" s="1772">
        <v>4</v>
      </c>
      <c r="M1293" s="1773">
        <f t="shared" si="40"/>
        <v>20000</v>
      </c>
      <c r="N1293" s="1771">
        <v>0</v>
      </c>
      <c r="O1293" s="1772">
        <v>0</v>
      </c>
      <c r="P1293" s="1773">
        <f t="shared" si="41"/>
        <v>0</v>
      </c>
      <c r="Q1293" s="1774"/>
      <c r="R1293" s="1774"/>
      <c r="S1293" s="1774"/>
      <c r="T1293" s="1774"/>
      <c r="U1293" s="1774"/>
      <c r="V1293" s="1774"/>
      <c r="W1293" s="1774"/>
      <c r="X1293" s="1774"/>
      <c r="Y1293" s="1774"/>
      <c r="Z1293" s="1774"/>
      <c r="AA1293" s="1774"/>
      <c r="AB1293" s="1774"/>
      <c r="AC1293" s="1774"/>
      <c r="AD1293" s="1856"/>
      <c r="AE1293" s="1857"/>
      <c r="AF1293" s="1858"/>
      <c r="AG1293" s="1858"/>
      <c r="AH1293" s="1858"/>
      <c r="AI1293" s="1859"/>
      <c r="AJ1293" s="1859"/>
      <c r="AK1293" s="1859"/>
      <c r="AL1293" s="1859"/>
      <c r="AM1293" s="1858"/>
      <c r="AN1293" s="1858"/>
      <c r="AO1293" s="1858"/>
      <c r="AP1293" s="1858"/>
      <c r="AQ1293" s="1859"/>
      <c r="AR1293" s="1859"/>
      <c r="AS1293" s="1859"/>
      <c r="AT1293" s="1859"/>
    </row>
    <row r="1294" spans="1:46" s="1775" customFormat="1" ht="12" customHeight="1" x14ac:dyDescent="0.2">
      <c r="A1294" s="1770" t="s">
        <v>459</v>
      </c>
      <c r="B1294" s="1770" t="s">
        <v>1708</v>
      </c>
      <c r="C1294" s="541" t="s">
        <v>1709</v>
      </c>
      <c r="D1294" s="1770" t="s">
        <v>4664</v>
      </c>
      <c r="E1294" s="1952">
        <v>4500</v>
      </c>
      <c r="F1294" s="1771" t="s">
        <v>4665</v>
      </c>
      <c r="G1294" s="1770" t="s">
        <v>4666</v>
      </c>
      <c r="H1294" s="1770" t="s">
        <v>1756</v>
      </c>
      <c r="I1294" s="1770" t="s">
        <v>2650</v>
      </c>
      <c r="J1294" s="1771" t="s">
        <v>1715</v>
      </c>
      <c r="K1294" s="1771">
        <v>4</v>
      </c>
      <c r="L1294" s="1772">
        <v>12</v>
      </c>
      <c r="M1294" s="1773">
        <f t="shared" si="40"/>
        <v>54000</v>
      </c>
      <c r="N1294" s="1771">
        <v>2</v>
      </c>
      <c r="O1294" s="1772">
        <v>6</v>
      </c>
      <c r="P1294" s="1773">
        <f t="shared" si="41"/>
        <v>27000</v>
      </c>
      <c r="Q1294" s="1774"/>
      <c r="R1294" s="1774"/>
      <c r="S1294" s="1774"/>
      <c r="T1294" s="1774"/>
      <c r="U1294" s="1774"/>
      <c r="V1294" s="1774"/>
      <c r="W1294" s="1774"/>
      <c r="X1294" s="1774"/>
      <c r="Y1294" s="1774"/>
      <c r="Z1294" s="1774"/>
      <c r="AA1294" s="1774"/>
      <c r="AB1294" s="1774"/>
      <c r="AC1294" s="1774"/>
      <c r="AD1294" s="1856"/>
      <c r="AE1294" s="1857"/>
      <c r="AF1294" s="1858"/>
      <c r="AG1294" s="1858"/>
      <c r="AH1294" s="1858"/>
      <c r="AI1294" s="1859"/>
      <c r="AJ1294" s="1859"/>
      <c r="AK1294" s="1859"/>
      <c r="AL1294" s="1859"/>
      <c r="AM1294" s="1858"/>
      <c r="AN1294" s="1858"/>
      <c r="AO1294" s="1858"/>
      <c r="AP1294" s="1858"/>
      <c r="AQ1294" s="1859"/>
      <c r="AR1294" s="1859"/>
      <c r="AS1294" s="1859"/>
      <c r="AT1294" s="1859"/>
    </row>
    <row r="1295" spans="1:46" s="1775" customFormat="1" ht="12" customHeight="1" x14ac:dyDescent="0.2">
      <c r="A1295" s="1770" t="s">
        <v>459</v>
      </c>
      <c r="B1295" s="1770" t="s">
        <v>1708</v>
      </c>
      <c r="C1295" s="541" t="s">
        <v>1709</v>
      </c>
      <c r="D1295" s="1770" t="s">
        <v>1920</v>
      </c>
      <c r="E1295" s="1952">
        <v>3500</v>
      </c>
      <c r="F1295" s="1771" t="s">
        <v>4667</v>
      </c>
      <c r="G1295" s="1770" t="s">
        <v>4668</v>
      </c>
      <c r="H1295" s="1770"/>
      <c r="I1295" s="1770"/>
      <c r="J1295" s="1771"/>
      <c r="K1295" s="1771">
        <v>5</v>
      </c>
      <c r="L1295" s="1772">
        <v>12</v>
      </c>
      <c r="M1295" s="1773">
        <f t="shared" si="40"/>
        <v>42000</v>
      </c>
      <c r="N1295" s="1771">
        <v>1</v>
      </c>
      <c r="O1295" s="1772">
        <v>6</v>
      </c>
      <c r="P1295" s="1773">
        <f t="shared" si="41"/>
        <v>21000</v>
      </c>
      <c r="Q1295" s="1774"/>
      <c r="R1295" s="1774"/>
      <c r="S1295" s="1774"/>
      <c r="T1295" s="1774"/>
      <c r="U1295" s="1774"/>
      <c r="V1295" s="1774"/>
      <c r="W1295" s="1774"/>
      <c r="X1295" s="1774"/>
      <c r="Y1295" s="1774"/>
      <c r="Z1295" s="1774"/>
      <c r="AA1295" s="1774"/>
      <c r="AB1295" s="1774"/>
      <c r="AC1295" s="1774"/>
      <c r="AD1295" s="1856"/>
      <c r="AE1295" s="1857"/>
      <c r="AF1295" s="1858"/>
      <c r="AG1295" s="1858"/>
      <c r="AH1295" s="1858"/>
      <c r="AI1295" s="1859"/>
      <c r="AJ1295" s="1859"/>
      <c r="AK1295" s="1859"/>
      <c r="AL1295" s="1859"/>
      <c r="AM1295" s="1858"/>
      <c r="AN1295" s="1858"/>
      <c r="AO1295" s="1858"/>
      <c r="AP1295" s="1858"/>
      <c r="AQ1295" s="1859"/>
      <c r="AR1295" s="1859"/>
      <c r="AS1295" s="1859"/>
      <c r="AT1295" s="1859"/>
    </row>
    <row r="1296" spans="1:46" s="1775" customFormat="1" ht="12" customHeight="1" x14ac:dyDescent="0.2">
      <c r="A1296" s="1770" t="s">
        <v>459</v>
      </c>
      <c r="B1296" s="1770" t="s">
        <v>1708</v>
      </c>
      <c r="C1296" s="541" t="s">
        <v>1709</v>
      </c>
      <c r="D1296" s="1770" t="s">
        <v>4669</v>
      </c>
      <c r="E1296" s="1952">
        <v>6000</v>
      </c>
      <c r="F1296" s="1771" t="s">
        <v>4670</v>
      </c>
      <c r="G1296" s="1770" t="s">
        <v>4671</v>
      </c>
      <c r="H1296" s="1770"/>
      <c r="I1296" s="1770"/>
      <c r="J1296" s="1771"/>
      <c r="K1296" s="1771">
        <v>2</v>
      </c>
      <c r="L1296" s="1772">
        <v>7</v>
      </c>
      <c r="M1296" s="1773">
        <f t="shared" si="40"/>
        <v>42000</v>
      </c>
      <c r="N1296" s="1771">
        <v>1</v>
      </c>
      <c r="O1296" s="1772">
        <v>6</v>
      </c>
      <c r="P1296" s="1773">
        <f t="shared" si="41"/>
        <v>36000</v>
      </c>
      <c r="Q1296" s="1774"/>
      <c r="R1296" s="1774"/>
      <c r="S1296" s="1774"/>
      <c r="T1296" s="1774"/>
      <c r="U1296" s="1774"/>
      <c r="V1296" s="1774"/>
      <c r="W1296" s="1774"/>
      <c r="X1296" s="1774"/>
      <c r="Y1296" s="1774"/>
      <c r="Z1296" s="1774"/>
      <c r="AA1296" s="1774"/>
      <c r="AB1296" s="1774"/>
      <c r="AC1296" s="1774"/>
      <c r="AD1296" s="1856"/>
      <c r="AE1296" s="1857"/>
      <c r="AF1296" s="1858"/>
      <c r="AG1296" s="1858"/>
      <c r="AH1296" s="1858"/>
      <c r="AI1296" s="1859"/>
      <c r="AJ1296" s="1859"/>
      <c r="AK1296" s="1859"/>
      <c r="AL1296" s="1859"/>
      <c r="AM1296" s="1858"/>
      <c r="AN1296" s="1858"/>
      <c r="AO1296" s="1858"/>
      <c r="AP1296" s="1858"/>
      <c r="AQ1296" s="1859"/>
      <c r="AR1296" s="1859"/>
      <c r="AS1296" s="1859"/>
      <c r="AT1296" s="1859"/>
    </row>
    <row r="1297" spans="1:46" s="1775" customFormat="1" ht="12" customHeight="1" x14ac:dyDescent="0.2">
      <c r="A1297" s="1770" t="s">
        <v>459</v>
      </c>
      <c r="B1297" s="1770" t="s">
        <v>1708</v>
      </c>
      <c r="C1297" s="541" t="s">
        <v>1709</v>
      </c>
      <c r="D1297" s="1770" t="s">
        <v>2635</v>
      </c>
      <c r="E1297" s="1952">
        <v>8000</v>
      </c>
      <c r="F1297" s="1771" t="s">
        <v>4672</v>
      </c>
      <c r="G1297" s="1770" t="s">
        <v>4673</v>
      </c>
      <c r="H1297" s="1770" t="s">
        <v>1713</v>
      </c>
      <c r="I1297" s="1770" t="s">
        <v>1911</v>
      </c>
      <c r="J1297" s="1771" t="s">
        <v>1715</v>
      </c>
      <c r="K1297" s="1771">
        <v>0</v>
      </c>
      <c r="L1297" s="1772">
        <v>0</v>
      </c>
      <c r="M1297" s="1773">
        <f t="shared" si="40"/>
        <v>0</v>
      </c>
      <c r="N1297" s="1771">
        <v>0</v>
      </c>
      <c r="O1297" s="1772">
        <v>2</v>
      </c>
      <c r="P1297" s="1773">
        <f t="shared" si="41"/>
        <v>16000</v>
      </c>
      <c r="Q1297" s="1774"/>
      <c r="R1297" s="1774"/>
      <c r="S1297" s="1774"/>
      <c r="T1297" s="1774"/>
      <c r="U1297" s="1774"/>
      <c r="V1297" s="1774"/>
      <c r="W1297" s="1774"/>
      <c r="X1297" s="1774"/>
      <c r="Y1297" s="1774"/>
      <c r="Z1297" s="1774"/>
      <c r="AA1297" s="1774"/>
      <c r="AB1297" s="1774"/>
      <c r="AC1297" s="1774"/>
      <c r="AD1297" s="1856"/>
      <c r="AE1297" s="1857"/>
      <c r="AF1297" s="1858"/>
      <c r="AG1297" s="1858"/>
      <c r="AH1297" s="1858"/>
      <c r="AI1297" s="1859"/>
      <c r="AJ1297" s="1859"/>
      <c r="AK1297" s="1859"/>
      <c r="AL1297" s="1859"/>
      <c r="AM1297" s="1858"/>
      <c r="AN1297" s="1858"/>
      <c r="AO1297" s="1858"/>
      <c r="AP1297" s="1858"/>
      <c r="AQ1297" s="1859"/>
      <c r="AR1297" s="1859"/>
      <c r="AS1297" s="1859"/>
      <c r="AT1297" s="1859"/>
    </row>
    <row r="1298" spans="1:46" s="1775" customFormat="1" ht="12" customHeight="1" x14ac:dyDescent="0.2">
      <c r="A1298" s="1770" t="s">
        <v>459</v>
      </c>
      <c r="B1298" s="1770" t="s">
        <v>1708</v>
      </c>
      <c r="C1298" s="541" t="s">
        <v>1709</v>
      </c>
      <c r="D1298" s="1770" t="s">
        <v>2635</v>
      </c>
      <c r="E1298" s="1952">
        <v>7900</v>
      </c>
      <c r="F1298" s="1771" t="s">
        <v>4672</v>
      </c>
      <c r="G1298" s="1770" t="s">
        <v>4673</v>
      </c>
      <c r="H1298" s="1770" t="s">
        <v>1713</v>
      </c>
      <c r="I1298" s="1770" t="s">
        <v>1911</v>
      </c>
      <c r="J1298" s="1771" t="s">
        <v>1715</v>
      </c>
      <c r="K1298" s="1771">
        <v>0</v>
      </c>
      <c r="L1298" s="1772">
        <v>1</v>
      </c>
      <c r="M1298" s="1773">
        <f t="shared" si="40"/>
        <v>7900</v>
      </c>
      <c r="N1298" s="1771">
        <v>0</v>
      </c>
      <c r="O1298" s="1772">
        <v>0</v>
      </c>
      <c r="P1298" s="1773">
        <f t="shared" si="41"/>
        <v>0</v>
      </c>
      <c r="Q1298" s="1774"/>
      <c r="R1298" s="1774"/>
      <c r="S1298" s="1774"/>
      <c r="T1298" s="1774"/>
      <c r="U1298" s="1774"/>
      <c r="V1298" s="1774"/>
      <c r="W1298" s="1774"/>
      <c r="X1298" s="1774"/>
      <c r="Y1298" s="1774"/>
      <c r="Z1298" s="1774"/>
      <c r="AA1298" s="1774"/>
      <c r="AB1298" s="1774"/>
      <c r="AC1298" s="1774"/>
      <c r="AD1298" s="1856"/>
      <c r="AE1298" s="1857"/>
      <c r="AF1298" s="1858"/>
      <c r="AG1298" s="1858"/>
      <c r="AH1298" s="1858"/>
      <c r="AI1298" s="1859"/>
      <c r="AJ1298" s="1859"/>
      <c r="AK1298" s="1859"/>
      <c r="AL1298" s="1859"/>
      <c r="AM1298" s="1858"/>
      <c r="AN1298" s="1858"/>
      <c r="AO1298" s="1858"/>
      <c r="AP1298" s="1858"/>
      <c r="AQ1298" s="1859"/>
      <c r="AR1298" s="1859"/>
      <c r="AS1298" s="1859"/>
      <c r="AT1298" s="1859"/>
    </row>
    <row r="1299" spans="1:46" s="1775" customFormat="1" ht="12" customHeight="1" x14ac:dyDescent="0.2">
      <c r="A1299" s="1770" t="s">
        <v>459</v>
      </c>
      <c r="B1299" s="1770" t="s">
        <v>1708</v>
      </c>
      <c r="C1299" s="541" t="s">
        <v>1709</v>
      </c>
      <c r="D1299" s="1770" t="s">
        <v>1730</v>
      </c>
      <c r="E1299" s="1952">
        <v>10000</v>
      </c>
      <c r="F1299" s="1771" t="s">
        <v>4672</v>
      </c>
      <c r="G1299" s="1770" t="s">
        <v>4673</v>
      </c>
      <c r="H1299" s="1770" t="s">
        <v>1713</v>
      </c>
      <c r="I1299" s="1770" t="s">
        <v>1911</v>
      </c>
      <c r="J1299" s="1771" t="s">
        <v>1715</v>
      </c>
      <c r="K1299" s="1771">
        <v>0</v>
      </c>
      <c r="L1299" s="1772">
        <v>11</v>
      </c>
      <c r="M1299" s="1773">
        <f t="shared" si="40"/>
        <v>110000</v>
      </c>
      <c r="N1299" s="1771">
        <v>0</v>
      </c>
      <c r="O1299" s="1772">
        <v>0</v>
      </c>
      <c r="P1299" s="1773">
        <f t="shared" si="41"/>
        <v>0</v>
      </c>
      <c r="Q1299" s="1774"/>
      <c r="R1299" s="1774"/>
      <c r="S1299" s="1774"/>
      <c r="T1299" s="1774"/>
      <c r="U1299" s="1774"/>
      <c r="V1299" s="1774"/>
      <c r="W1299" s="1774"/>
      <c r="X1299" s="1774"/>
      <c r="Y1299" s="1774"/>
      <c r="Z1299" s="1774"/>
      <c r="AA1299" s="1774"/>
      <c r="AB1299" s="1774"/>
      <c r="AC1299" s="1774"/>
      <c r="AD1299" s="1856"/>
      <c r="AE1299" s="1857"/>
      <c r="AF1299" s="1858"/>
      <c r="AG1299" s="1858"/>
      <c r="AH1299" s="1858"/>
      <c r="AI1299" s="1859"/>
      <c r="AJ1299" s="1859"/>
      <c r="AK1299" s="1859"/>
      <c r="AL1299" s="1859"/>
      <c r="AM1299" s="1858"/>
      <c r="AN1299" s="1858"/>
      <c r="AO1299" s="1858"/>
      <c r="AP1299" s="1858"/>
      <c r="AQ1299" s="1859"/>
      <c r="AR1299" s="1859"/>
      <c r="AS1299" s="1859"/>
      <c r="AT1299" s="1859"/>
    </row>
    <row r="1300" spans="1:46" s="1775" customFormat="1" ht="12" customHeight="1" x14ac:dyDescent="0.2">
      <c r="A1300" s="1770" t="s">
        <v>459</v>
      </c>
      <c r="B1300" s="1770" t="s">
        <v>1708</v>
      </c>
      <c r="C1300" s="541" t="s">
        <v>1709</v>
      </c>
      <c r="D1300" s="1770" t="s">
        <v>1774</v>
      </c>
      <c r="E1300" s="1952">
        <v>12000</v>
      </c>
      <c r="F1300" s="1771" t="s">
        <v>4674</v>
      </c>
      <c r="G1300" s="1770" t="s">
        <v>4675</v>
      </c>
      <c r="H1300" s="1770" t="s">
        <v>2021</v>
      </c>
      <c r="I1300" s="1770" t="s">
        <v>1714</v>
      </c>
      <c r="J1300" s="1771" t="s">
        <v>1715</v>
      </c>
      <c r="K1300" s="1771">
        <v>0</v>
      </c>
      <c r="L1300" s="1772">
        <v>12</v>
      </c>
      <c r="M1300" s="1773">
        <f t="shared" si="40"/>
        <v>144000</v>
      </c>
      <c r="N1300" s="1771">
        <v>0</v>
      </c>
      <c r="O1300" s="1772">
        <v>6</v>
      </c>
      <c r="P1300" s="1773">
        <f t="shared" si="41"/>
        <v>72000</v>
      </c>
      <c r="Q1300" s="1774"/>
      <c r="R1300" s="1774"/>
      <c r="S1300" s="1774"/>
      <c r="T1300" s="1774"/>
      <c r="U1300" s="1774"/>
      <c r="V1300" s="1774"/>
      <c r="W1300" s="1774"/>
      <c r="X1300" s="1774"/>
      <c r="Y1300" s="1774"/>
      <c r="Z1300" s="1774"/>
      <c r="AA1300" s="1774"/>
      <c r="AB1300" s="1774"/>
      <c r="AC1300" s="1774"/>
      <c r="AD1300" s="1856"/>
      <c r="AE1300" s="1857"/>
      <c r="AF1300" s="1858"/>
      <c r="AG1300" s="1858"/>
      <c r="AH1300" s="1858"/>
      <c r="AI1300" s="1859"/>
      <c r="AJ1300" s="1859"/>
      <c r="AK1300" s="1859"/>
      <c r="AL1300" s="1859"/>
      <c r="AM1300" s="1858"/>
      <c r="AN1300" s="1858"/>
      <c r="AO1300" s="1858"/>
      <c r="AP1300" s="1858"/>
      <c r="AQ1300" s="1859"/>
      <c r="AR1300" s="1859"/>
      <c r="AS1300" s="1859"/>
      <c r="AT1300" s="1859"/>
    </row>
    <row r="1301" spans="1:46" s="1775" customFormat="1" ht="12" customHeight="1" x14ac:dyDescent="0.2">
      <c r="A1301" s="1770" t="s">
        <v>459</v>
      </c>
      <c r="B1301" s="1770" t="s">
        <v>1708</v>
      </c>
      <c r="C1301" s="541" t="s">
        <v>1709</v>
      </c>
      <c r="D1301" s="1770" t="s">
        <v>2335</v>
      </c>
      <c r="E1301" s="1952">
        <v>8000</v>
      </c>
      <c r="F1301" s="1771" t="s">
        <v>4676</v>
      </c>
      <c r="G1301" s="1770" t="s">
        <v>4677</v>
      </c>
      <c r="H1301" s="1770"/>
      <c r="I1301" s="1770"/>
      <c r="J1301" s="1771"/>
      <c r="K1301" s="1771">
        <v>1</v>
      </c>
      <c r="L1301" s="1772">
        <v>1</v>
      </c>
      <c r="M1301" s="1773">
        <f t="shared" si="40"/>
        <v>8000</v>
      </c>
      <c r="N1301" s="1771">
        <v>5</v>
      </c>
      <c r="O1301" s="1772">
        <v>6</v>
      </c>
      <c r="P1301" s="1773">
        <f t="shared" si="41"/>
        <v>48000</v>
      </c>
      <c r="Q1301" s="1774"/>
      <c r="R1301" s="1774"/>
      <c r="S1301" s="1774"/>
      <c r="T1301" s="1774"/>
      <c r="U1301" s="1774"/>
      <c r="V1301" s="1774"/>
      <c r="W1301" s="1774"/>
      <c r="X1301" s="1774"/>
      <c r="Y1301" s="1774"/>
      <c r="Z1301" s="1774"/>
      <c r="AA1301" s="1774"/>
      <c r="AB1301" s="1774"/>
      <c r="AC1301" s="1774"/>
      <c r="AD1301" s="1856"/>
      <c r="AE1301" s="1857"/>
      <c r="AF1301" s="1858"/>
      <c r="AG1301" s="1858"/>
      <c r="AH1301" s="1858"/>
      <c r="AI1301" s="1859"/>
      <c r="AJ1301" s="1859"/>
      <c r="AK1301" s="1859"/>
      <c r="AL1301" s="1859"/>
      <c r="AM1301" s="1858"/>
      <c r="AN1301" s="1858"/>
      <c r="AO1301" s="1858"/>
      <c r="AP1301" s="1858"/>
      <c r="AQ1301" s="1859"/>
      <c r="AR1301" s="1859"/>
      <c r="AS1301" s="1859"/>
      <c r="AT1301" s="1859"/>
    </row>
    <row r="1302" spans="1:46" s="1775" customFormat="1" ht="12" customHeight="1" x14ac:dyDescent="0.2">
      <c r="A1302" s="1770" t="s">
        <v>459</v>
      </c>
      <c r="B1302" s="1770" t="s">
        <v>1708</v>
      </c>
      <c r="C1302" s="541" t="s">
        <v>1709</v>
      </c>
      <c r="D1302" s="1770" t="s">
        <v>2420</v>
      </c>
      <c r="E1302" s="1952">
        <v>6500</v>
      </c>
      <c r="F1302" s="1771" t="s">
        <v>4678</v>
      </c>
      <c r="G1302" s="1770" t="s">
        <v>4679</v>
      </c>
      <c r="H1302" s="1770"/>
      <c r="I1302" s="1770"/>
      <c r="J1302" s="1771"/>
      <c r="K1302" s="1771">
        <v>3</v>
      </c>
      <c r="L1302" s="1772">
        <v>3</v>
      </c>
      <c r="M1302" s="1773">
        <f t="shared" si="40"/>
        <v>19500</v>
      </c>
      <c r="N1302" s="1771">
        <v>0</v>
      </c>
      <c r="O1302" s="1772">
        <v>0</v>
      </c>
      <c r="P1302" s="1773">
        <f t="shared" si="41"/>
        <v>0</v>
      </c>
      <c r="Q1302" s="1774"/>
      <c r="R1302" s="1774"/>
      <c r="S1302" s="1774"/>
      <c r="T1302" s="1774"/>
      <c r="U1302" s="1774"/>
      <c r="V1302" s="1774"/>
      <c r="W1302" s="1774"/>
      <c r="X1302" s="1774"/>
      <c r="Y1302" s="1774"/>
      <c r="Z1302" s="1774"/>
      <c r="AA1302" s="1774"/>
      <c r="AB1302" s="1774"/>
      <c r="AC1302" s="1774"/>
      <c r="AD1302" s="1856"/>
      <c r="AE1302" s="1857"/>
      <c r="AF1302" s="1858"/>
      <c r="AG1302" s="1858"/>
      <c r="AH1302" s="1858"/>
      <c r="AI1302" s="1859"/>
      <c r="AJ1302" s="1859"/>
      <c r="AK1302" s="1859"/>
      <c r="AL1302" s="1859"/>
      <c r="AM1302" s="1858"/>
      <c r="AN1302" s="1858"/>
      <c r="AO1302" s="1858"/>
      <c r="AP1302" s="1858"/>
      <c r="AQ1302" s="1859"/>
      <c r="AR1302" s="1859"/>
      <c r="AS1302" s="1859"/>
      <c r="AT1302" s="1859"/>
    </row>
    <row r="1303" spans="1:46" s="1775" customFormat="1" ht="12" customHeight="1" x14ac:dyDescent="0.2">
      <c r="A1303" s="1770" t="s">
        <v>459</v>
      </c>
      <c r="B1303" s="1770" t="s">
        <v>1708</v>
      </c>
      <c r="C1303" s="541" t="s">
        <v>1709</v>
      </c>
      <c r="D1303" s="1770" t="s">
        <v>4680</v>
      </c>
      <c r="E1303" s="1952">
        <v>12000</v>
      </c>
      <c r="F1303" s="1771" t="s">
        <v>4681</v>
      </c>
      <c r="G1303" s="1770" t="s">
        <v>4682</v>
      </c>
      <c r="H1303" s="1770"/>
      <c r="I1303" s="1770"/>
      <c r="J1303" s="1771"/>
      <c r="K1303" s="1771">
        <v>1</v>
      </c>
      <c r="L1303" s="1772">
        <v>1</v>
      </c>
      <c r="M1303" s="1773">
        <f t="shared" si="40"/>
        <v>12000</v>
      </c>
      <c r="N1303" s="1771">
        <v>2</v>
      </c>
      <c r="O1303" s="1772">
        <v>6</v>
      </c>
      <c r="P1303" s="1773">
        <f t="shared" si="41"/>
        <v>72000</v>
      </c>
      <c r="Q1303" s="1774"/>
      <c r="R1303" s="1774"/>
      <c r="S1303" s="1774"/>
      <c r="T1303" s="1774"/>
      <c r="U1303" s="1774"/>
      <c r="V1303" s="1774"/>
      <c r="W1303" s="1774"/>
      <c r="X1303" s="1774"/>
      <c r="Y1303" s="1774"/>
      <c r="Z1303" s="1774"/>
      <c r="AA1303" s="1774"/>
      <c r="AB1303" s="1774"/>
      <c r="AC1303" s="1774"/>
      <c r="AD1303" s="1856"/>
      <c r="AE1303" s="1857"/>
      <c r="AF1303" s="1858"/>
      <c r="AG1303" s="1858"/>
      <c r="AH1303" s="1858"/>
      <c r="AI1303" s="1859"/>
      <c r="AJ1303" s="1859"/>
      <c r="AK1303" s="1859"/>
      <c r="AL1303" s="1859"/>
      <c r="AM1303" s="1858"/>
      <c r="AN1303" s="1858"/>
      <c r="AO1303" s="1858"/>
      <c r="AP1303" s="1858"/>
      <c r="AQ1303" s="1859"/>
      <c r="AR1303" s="1859"/>
      <c r="AS1303" s="1859"/>
      <c r="AT1303" s="1859"/>
    </row>
    <row r="1304" spans="1:46" s="1775" customFormat="1" ht="12" customHeight="1" x14ac:dyDescent="0.2">
      <c r="A1304" s="1770" t="s">
        <v>459</v>
      </c>
      <c r="B1304" s="1770" t="s">
        <v>1708</v>
      </c>
      <c r="C1304" s="541" t="s">
        <v>1709</v>
      </c>
      <c r="D1304" s="1770" t="s">
        <v>4683</v>
      </c>
      <c r="E1304" s="1952">
        <v>10000</v>
      </c>
      <c r="F1304" s="1771" t="s">
        <v>4684</v>
      </c>
      <c r="G1304" s="1770" t="s">
        <v>4685</v>
      </c>
      <c r="H1304" s="1770"/>
      <c r="I1304" s="1770"/>
      <c r="J1304" s="1771"/>
      <c r="K1304" s="1771">
        <v>1</v>
      </c>
      <c r="L1304" s="1772">
        <v>2</v>
      </c>
      <c r="M1304" s="1773">
        <f t="shared" si="40"/>
        <v>20000</v>
      </c>
      <c r="N1304" s="1771">
        <v>2</v>
      </c>
      <c r="O1304" s="1772">
        <v>6</v>
      </c>
      <c r="P1304" s="1773">
        <f t="shared" si="41"/>
        <v>60000</v>
      </c>
      <c r="Q1304" s="1774"/>
      <c r="R1304" s="1774"/>
      <c r="S1304" s="1774"/>
      <c r="T1304" s="1774"/>
      <c r="U1304" s="1774"/>
      <c r="V1304" s="1774"/>
      <c r="W1304" s="1774"/>
      <c r="X1304" s="1774"/>
      <c r="Y1304" s="1774"/>
      <c r="Z1304" s="1774"/>
      <c r="AA1304" s="1774"/>
      <c r="AB1304" s="1774"/>
      <c r="AC1304" s="1774"/>
      <c r="AD1304" s="1856"/>
      <c r="AE1304" s="1857"/>
      <c r="AF1304" s="1858"/>
      <c r="AG1304" s="1858"/>
      <c r="AH1304" s="1858"/>
      <c r="AI1304" s="1859"/>
      <c r="AJ1304" s="1859"/>
      <c r="AK1304" s="1859"/>
      <c r="AL1304" s="1859"/>
      <c r="AM1304" s="1858"/>
      <c r="AN1304" s="1858"/>
      <c r="AO1304" s="1858"/>
      <c r="AP1304" s="1858"/>
      <c r="AQ1304" s="1859"/>
      <c r="AR1304" s="1859"/>
      <c r="AS1304" s="1859"/>
      <c r="AT1304" s="1859"/>
    </row>
    <row r="1305" spans="1:46" s="1775" customFormat="1" ht="12" customHeight="1" x14ac:dyDescent="0.2">
      <c r="A1305" s="1770" t="s">
        <v>459</v>
      </c>
      <c r="B1305" s="1770" t="s">
        <v>1708</v>
      </c>
      <c r="C1305" s="541" t="s">
        <v>1709</v>
      </c>
      <c r="D1305" s="1770" t="s">
        <v>4686</v>
      </c>
      <c r="E1305" s="1952">
        <v>10500</v>
      </c>
      <c r="F1305" s="1771" t="s">
        <v>4687</v>
      </c>
      <c r="G1305" s="1770" t="s">
        <v>4688</v>
      </c>
      <c r="H1305" s="1770"/>
      <c r="I1305" s="1770"/>
      <c r="J1305" s="1771"/>
      <c r="K1305" s="1771">
        <v>5</v>
      </c>
      <c r="L1305" s="1772">
        <v>12</v>
      </c>
      <c r="M1305" s="1773">
        <f t="shared" si="40"/>
        <v>126000</v>
      </c>
      <c r="N1305" s="1771">
        <v>2</v>
      </c>
      <c r="O1305" s="1772">
        <v>6</v>
      </c>
      <c r="P1305" s="1773">
        <f t="shared" si="41"/>
        <v>63000</v>
      </c>
      <c r="Q1305" s="1774"/>
      <c r="R1305" s="1774"/>
      <c r="S1305" s="1774"/>
      <c r="T1305" s="1774"/>
      <c r="U1305" s="1774"/>
      <c r="V1305" s="1774"/>
      <c r="W1305" s="1774"/>
      <c r="X1305" s="1774"/>
      <c r="Y1305" s="1774"/>
      <c r="Z1305" s="1774"/>
      <c r="AA1305" s="1774"/>
      <c r="AB1305" s="1774"/>
      <c r="AC1305" s="1774"/>
      <c r="AD1305" s="1856"/>
      <c r="AE1305" s="1857"/>
      <c r="AF1305" s="1858"/>
      <c r="AG1305" s="1858"/>
      <c r="AH1305" s="1858"/>
      <c r="AI1305" s="1859"/>
      <c r="AJ1305" s="1859"/>
      <c r="AK1305" s="1859"/>
      <c r="AL1305" s="1859"/>
      <c r="AM1305" s="1858"/>
      <c r="AN1305" s="1858"/>
      <c r="AO1305" s="1858"/>
      <c r="AP1305" s="1858"/>
      <c r="AQ1305" s="1859"/>
      <c r="AR1305" s="1859"/>
      <c r="AS1305" s="1859"/>
      <c r="AT1305" s="1859"/>
    </row>
    <row r="1306" spans="1:46" s="1775" customFormat="1" ht="12" customHeight="1" x14ac:dyDescent="0.2">
      <c r="A1306" s="1770" t="s">
        <v>459</v>
      </c>
      <c r="B1306" s="1770" t="s">
        <v>1708</v>
      </c>
      <c r="C1306" s="541" t="s">
        <v>1709</v>
      </c>
      <c r="D1306" s="1770" t="s">
        <v>1730</v>
      </c>
      <c r="E1306" s="1952">
        <v>14000</v>
      </c>
      <c r="F1306" s="1771" t="s">
        <v>4689</v>
      </c>
      <c r="G1306" s="1770" t="s">
        <v>4690</v>
      </c>
      <c r="H1306" s="1770" t="s">
        <v>4417</v>
      </c>
      <c r="I1306" s="1770" t="s">
        <v>2650</v>
      </c>
      <c r="J1306" s="1771" t="s">
        <v>1715</v>
      </c>
      <c r="K1306" s="1771">
        <v>0</v>
      </c>
      <c r="L1306" s="1772">
        <v>0</v>
      </c>
      <c r="M1306" s="1773">
        <f t="shared" si="40"/>
        <v>0</v>
      </c>
      <c r="N1306" s="1771">
        <v>0</v>
      </c>
      <c r="O1306" s="1772">
        <v>6</v>
      </c>
      <c r="P1306" s="1773">
        <f t="shared" si="41"/>
        <v>84000</v>
      </c>
      <c r="Q1306" s="1774"/>
      <c r="R1306" s="1774"/>
      <c r="S1306" s="1774"/>
      <c r="T1306" s="1774"/>
      <c r="U1306" s="1774"/>
      <c r="V1306" s="1774"/>
      <c r="W1306" s="1774"/>
      <c r="X1306" s="1774"/>
      <c r="Y1306" s="1774"/>
      <c r="Z1306" s="1774"/>
      <c r="AA1306" s="1774"/>
      <c r="AB1306" s="1774"/>
      <c r="AC1306" s="1774"/>
      <c r="AD1306" s="1856"/>
      <c r="AE1306" s="1857"/>
      <c r="AF1306" s="1858"/>
      <c r="AG1306" s="1858"/>
      <c r="AH1306" s="1858"/>
      <c r="AI1306" s="1859"/>
      <c r="AJ1306" s="1859"/>
      <c r="AK1306" s="1859"/>
      <c r="AL1306" s="1859"/>
      <c r="AM1306" s="1858"/>
      <c r="AN1306" s="1858"/>
      <c r="AO1306" s="1858"/>
      <c r="AP1306" s="1858"/>
      <c r="AQ1306" s="1859"/>
      <c r="AR1306" s="1859"/>
      <c r="AS1306" s="1859"/>
      <c r="AT1306" s="1859"/>
    </row>
    <row r="1307" spans="1:46" s="1775" customFormat="1" ht="12" customHeight="1" x14ac:dyDescent="0.2">
      <c r="A1307" s="1770" t="s">
        <v>459</v>
      </c>
      <c r="B1307" s="1770" t="s">
        <v>1708</v>
      </c>
      <c r="C1307" s="541" t="s">
        <v>1709</v>
      </c>
      <c r="D1307" s="1770" t="s">
        <v>4691</v>
      </c>
      <c r="E1307" s="1952">
        <v>12000</v>
      </c>
      <c r="F1307" s="1771" t="s">
        <v>4692</v>
      </c>
      <c r="G1307" s="1770" t="s">
        <v>4693</v>
      </c>
      <c r="H1307" s="1770"/>
      <c r="I1307" s="1770"/>
      <c r="J1307" s="1771"/>
      <c r="K1307" s="1771">
        <v>4</v>
      </c>
      <c r="L1307" s="1772">
        <v>11</v>
      </c>
      <c r="M1307" s="1773">
        <f t="shared" si="40"/>
        <v>132000</v>
      </c>
      <c r="N1307" s="1771">
        <v>2</v>
      </c>
      <c r="O1307" s="1772">
        <v>6</v>
      </c>
      <c r="P1307" s="1773">
        <f t="shared" si="41"/>
        <v>72000</v>
      </c>
      <c r="Q1307" s="1774"/>
      <c r="R1307" s="1774"/>
      <c r="S1307" s="1774"/>
      <c r="T1307" s="1774"/>
      <c r="U1307" s="1774"/>
      <c r="V1307" s="1774"/>
      <c r="W1307" s="1774"/>
      <c r="X1307" s="1774"/>
      <c r="Y1307" s="1774"/>
      <c r="Z1307" s="1774"/>
      <c r="AA1307" s="1774"/>
      <c r="AB1307" s="1774"/>
      <c r="AC1307" s="1774"/>
      <c r="AD1307" s="1856"/>
      <c r="AE1307" s="1857"/>
      <c r="AF1307" s="1858"/>
      <c r="AG1307" s="1858"/>
      <c r="AH1307" s="1858"/>
      <c r="AI1307" s="1859"/>
      <c r="AJ1307" s="1859"/>
      <c r="AK1307" s="1859"/>
      <c r="AL1307" s="1859"/>
      <c r="AM1307" s="1858"/>
      <c r="AN1307" s="1858"/>
      <c r="AO1307" s="1858"/>
      <c r="AP1307" s="1858"/>
      <c r="AQ1307" s="1859"/>
      <c r="AR1307" s="1859"/>
      <c r="AS1307" s="1859"/>
      <c r="AT1307" s="1859"/>
    </row>
    <row r="1308" spans="1:46" s="1775" customFormat="1" ht="12" customHeight="1" x14ac:dyDescent="0.2">
      <c r="A1308" s="1770" t="s">
        <v>459</v>
      </c>
      <c r="B1308" s="1770" t="s">
        <v>1708</v>
      </c>
      <c r="C1308" s="541" t="s">
        <v>1709</v>
      </c>
      <c r="D1308" s="1770" t="s">
        <v>4209</v>
      </c>
      <c r="E1308" s="1952">
        <v>10000</v>
      </c>
      <c r="F1308" s="1771" t="s">
        <v>4694</v>
      </c>
      <c r="G1308" s="1770" t="s">
        <v>4695</v>
      </c>
      <c r="H1308" s="1770" t="s">
        <v>1756</v>
      </c>
      <c r="I1308" s="1770" t="s">
        <v>2683</v>
      </c>
      <c r="J1308" s="1771" t="s">
        <v>1813</v>
      </c>
      <c r="K1308" s="1771">
        <v>6</v>
      </c>
      <c r="L1308" s="1772">
        <v>12</v>
      </c>
      <c r="M1308" s="1773">
        <f t="shared" si="40"/>
        <v>120000</v>
      </c>
      <c r="N1308" s="1771">
        <v>5</v>
      </c>
      <c r="O1308" s="1772">
        <v>6</v>
      </c>
      <c r="P1308" s="1773">
        <f t="shared" si="41"/>
        <v>60000</v>
      </c>
      <c r="Q1308" s="1774"/>
      <c r="R1308" s="1774"/>
      <c r="S1308" s="1774"/>
      <c r="T1308" s="1774"/>
      <c r="U1308" s="1774"/>
      <c r="V1308" s="1774"/>
      <c r="W1308" s="1774"/>
      <c r="X1308" s="1774"/>
      <c r="Y1308" s="1774"/>
      <c r="Z1308" s="1774"/>
      <c r="AA1308" s="1774"/>
      <c r="AB1308" s="1774"/>
      <c r="AC1308" s="1774"/>
      <c r="AD1308" s="1856"/>
      <c r="AE1308" s="1857"/>
      <c r="AF1308" s="1858"/>
      <c r="AG1308" s="1858"/>
      <c r="AH1308" s="1858"/>
      <c r="AI1308" s="1859"/>
      <c r="AJ1308" s="1859"/>
      <c r="AK1308" s="1859"/>
      <c r="AL1308" s="1859"/>
      <c r="AM1308" s="1858"/>
      <c r="AN1308" s="1858"/>
      <c r="AO1308" s="1858"/>
      <c r="AP1308" s="1858"/>
      <c r="AQ1308" s="1859"/>
      <c r="AR1308" s="1859"/>
      <c r="AS1308" s="1859"/>
      <c r="AT1308" s="1859"/>
    </row>
    <row r="1309" spans="1:46" s="1775" customFormat="1" ht="12" customHeight="1" x14ac:dyDescent="0.2">
      <c r="A1309" s="1770" t="s">
        <v>459</v>
      </c>
      <c r="B1309" s="1770" t="s">
        <v>1708</v>
      </c>
      <c r="C1309" s="541" t="s">
        <v>1709</v>
      </c>
      <c r="D1309" s="1770" t="s">
        <v>2296</v>
      </c>
      <c r="E1309" s="1952">
        <v>7000</v>
      </c>
      <c r="F1309" s="1771" t="s">
        <v>4696</v>
      </c>
      <c r="G1309" s="1770" t="s">
        <v>4697</v>
      </c>
      <c r="H1309" s="1770"/>
      <c r="I1309" s="1770"/>
      <c r="J1309" s="1771"/>
      <c r="K1309" s="1771">
        <v>1</v>
      </c>
      <c r="L1309" s="1772">
        <v>12</v>
      </c>
      <c r="M1309" s="1773">
        <f t="shared" si="40"/>
        <v>84000</v>
      </c>
      <c r="N1309" s="1771">
        <v>0</v>
      </c>
      <c r="O1309" s="1772">
        <v>0</v>
      </c>
      <c r="P1309" s="1773">
        <f t="shared" si="41"/>
        <v>0</v>
      </c>
      <c r="Q1309" s="1774"/>
      <c r="R1309" s="1774"/>
      <c r="S1309" s="1774"/>
      <c r="T1309" s="1774"/>
      <c r="U1309" s="1774"/>
      <c r="V1309" s="1774"/>
      <c r="W1309" s="1774"/>
      <c r="X1309" s="1774"/>
      <c r="Y1309" s="1774"/>
      <c r="Z1309" s="1774"/>
      <c r="AA1309" s="1774"/>
      <c r="AB1309" s="1774"/>
      <c r="AC1309" s="1774"/>
      <c r="AD1309" s="1856"/>
      <c r="AE1309" s="1857"/>
      <c r="AF1309" s="1858"/>
      <c r="AG1309" s="1858"/>
      <c r="AH1309" s="1858"/>
      <c r="AI1309" s="1859"/>
      <c r="AJ1309" s="1859"/>
      <c r="AK1309" s="1859"/>
      <c r="AL1309" s="1859"/>
      <c r="AM1309" s="1858"/>
      <c r="AN1309" s="1858"/>
      <c r="AO1309" s="1858"/>
      <c r="AP1309" s="1858"/>
      <c r="AQ1309" s="1859"/>
      <c r="AR1309" s="1859"/>
      <c r="AS1309" s="1859"/>
      <c r="AT1309" s="1859"/>
    </row>
    <row r="1310" spans="1:46" s="1775" customFormat="1" ht="12" customHeight="1" x14ac:dyDescent="0.2">
      <c r="A1310" s="1770" t="s">
        <v>459</v>
      </c>
      <c r="B1310" s="1770" t="s">
        <v>1708</v>
      </c>
      <c r="C1310" s="541" t="s">
        <v>1709</v>
      </c>
      <c r="D1310" s="1770" t="s">
        <v>1846</v>
      </c>
      <c r="E1310" s="1952">
        <v>15000</v>
      </c>
      <c r="F1310" s="1771" t="s">
        <v>4698</v>
      </c>
      <c r="G1310" s="1770" t="s">
        <v>4699</v>
      </c>
      <c r="H1310" s="1770"/>
      <c r="I1310" s="1770"/>
      <c r="J1310" s="1771"/>
      <c r="K1310" s="1771">
        <v>0</v>
      </c>
      <c r="L1310" s="1772">
        <v>10</v>
      </c>
      <c r="M1310" s="1773">
        <f t="shared" si="40"/>
        <v>150000</v>
      </c>
      <c r="N1310" s="1771">
        <v>0</v>
      </c>
      <c r="O1310" s="1772">
        <v>0</v>
      </c>
      <c r="P1310" s="1773">
        <f t="shared" si="41"/>
        <v>0</v>
      </c>
      <c r="Q1310" s="1774"/>
      <c r="R1310" s="1774"/>
      <c r="S1310" s="1774"/>
      <c r="T1310" s="1774"/>
      <c r="U1310" s="1774"/>
      <c r="V1310" s="1774"/>
      <c r="W1310" s="1774"/>
      <c r="X1310" s="1774"/>
      <c r="Y1310" s="1774"/>
      <c r="Z1310" s="1774"/>
      <c r="AA1310" s="1774"/>
      <c r="AB1310" s="1774"/>
      <c r="AC1310" s="1774"/>
      <c r="AD1310" s="1856"/>
      <c r="AE1310" s="1857"/>
      <c r="AF1310" s="1858"/>
      <c r="AG1310" s="1858"/>
      <c r="AH1310" s="1858"/>
      <c r="AI1310" s="1859"/>
      <c r="AJ1310" s="1859"/>
      <c r="AK1310" s="1859"/>
      <c r="AL1310" s="1859"/>
      <c r="AM1310" s="1858"/>
      <c r="AN1310" s="1858"/>
      <c r="AO1310" s="1858"/>
      <c r="AP1310" s="1858"/>
      <c r="AQ1310" s="1859"/>
      <c r="AR1310" s="1859"/>
      <c r="AS1310" s="1859"/>
      <c r="AT1310" s="1859"/>
    </row>
    <row r="1311" spans="1:46" s="1775" customFormat="1" ht="12" customHeight="1" x14ac:dyDescent="0.2">
      <c r="A1311" s="1770" t="s">
        <v>459</v>
      </c>
      <c r="B1311" s="1770" t="s">
        <v>1708</v>
      </c>
      <c r="C1311" s="541" t="s">
        <v>1709</v>
      </c>
      <c r="D1311" s="1770" t="s">
        <v>4700</v>
      </c>
      <c r="E1311" s="1952">
        <v>4000</v>
      </c>
      <c r="F1311" s="1771" t="s">
        <v>4701</v>
      </c>
      <c r="G1311" s="1770" t="s">
        <v>4702</v>
      </c>
      <c r="H1311" s="1770"/>
      <c r="I1311" s="1770"/>
      <c r="J1311" s="1771"/>
      <c r="K1311" s="1771">
        <v>1</v>
      </c>
      <c r="L1311" s="1772">
        <v>1</v>
      </c>
      <c r="M1311" s="1773">
        <f t="shared" si="40"/>
        <v>4000</v>
      </c>
      <c r="N1311" s="1771">
        <v>2</v>
      </c>
      <c r="O1311" s="1772">
        <v>6</v>
      </c>
      <c r="P1311" s="1773">
        <f t="shared" si="41"/>
        <v>24000</v>
      </c>
      <c r="Q1311" s="1774"/>
      <c r="R1311" s="1774"/>
      <c r="S1311" s="1774"/>
      <c r="T1311" s="1774"/>
      <c r="U1311" s="1774"/>
      <c r="V1311" s="1774"/>
      <c r="W1311" s="1774"/>
      <c r="X1311" s="1774"/>
      <c r="Y1311" s="1774"/>
      <c r="Z1311" s="1774"/>
      <c r="AA1311" s="1774"/>
      <c r="AB1311" s="1774"/>
      <c r="AC1311" s="1774"/>
      <c r="AD1311" s="1856"/>
      <c r="AE1311" s="1857"/>
      <c r="AF1311" s="1858"/>
      <c r="AG1311" s="1858"/>
      <c r="AH1311" s="1858"/>
      <c r="AI1311" s="1859"/>
      <c r="AJ1311" s="1859"/>
      <c r="AK1311" s="1859"/>
      <c r="AL1311" s="1859"/>
      <c r="AM1311" s="1858"/>
      <c r="AN1311" s="1858"/>
      <c r="AO1311" s="1858"/>
      <c r="AP1311" s="1858"/>
      <c r="AQ1311" s="1859"/>
      <c r="AR1311" s="1859"/>
      <c r="AS1311" s="1859"/>
      <c r="AT1311" s="1859"/>
    </row>
    <row r="1312" spans="1:46" s="1775" customFormat="1" ht="12" customHeight="1" x14ac:dyDescent="0.2">
      <c r="A1312" s="1770" t="s">
        <v>459</v>
      </c>
      <c r="B1312" s="1770" t="s">
        <v>1708</v>
      </c>
      <c r="C1312" s="541" t="s">
        <v>1709</v>
      </c>
      <c r="D1312" s="1770" t="s">
        <v>1840</v>
      </c>
      <c r="E1312" s="1952">
        <v>2000</v>
      </c>
      <c r="F1312" s="1771" t="s">
        <v>4703</v>
      </c>
      <c r="G1312" s="1770" t="s">
        <v>4704</v>
      </c>
      <c r="H1312" s="1770"/>
      <c r="I1312" s="1770"/>
      <c r="J1312" s="1771"/>
      <c r="K1312" s="1771">
        <v>1</v>
      </c>
      <c r="L1312" s="1772">
        <v>12</v>
      </c>
      <c r="M1312" s="1773">
        <f t="shared" si="40"/>
        <v>24000</v>
      </c>
      <c r="N1312" s="1771">
        <v>0</v>
      </c>
      <c r="O1312" s="1772">
        <v>0</v>
      </c>
      <c r="P1312" s="1773">
        <f t="shared" si="41"/>
        <v>0</v>
      </c>
      <c r="Q1312" s="1774"/>
      <c r="R1312" s="1774"/>
      <c r="S1312" s="1774"/>
      <c r="T1312" s="1774"/>
      <c r="U1312" s="1774"/>
      <c r="V1312" s="1774"/>
      <c r="W1312" s="1774"/>
      <c r="X1312" s="1774"/>
      <c r="Y1312" s="1774"/>
      <c r="Z1312" s="1774"/>
      <c r="AA1312" s="1774"/>
      <c r="AB1312" s="1774"/>
      <c r="AC1312" s="1774"/>
      <c r="AD1312" s="1856"/>
      <c r="AE1312" s="1857"/>
      <c r="AF1312" s="1858"/>
      <c r="AG1312" s="1858"/>
      <c r="AH1312" s="1858"/>
      <c r="AI1312" s="1859"/>
      <c r="AJ1312" s="1859"/>
      <c r="AK1312" s="1859"/>
      <c r="AL1312" s="1859"/>
      <c r="AM1312" s="1858"/>
      <c r="AN1312" s="1858"/>
      <c r="AO1312" s="1858"/>
      <c r="AP1312" s="1858"/>
      <c r="AQ1312" s="1859"/>
      <c r="AR1312" s="1859"/>
      <c r="AS1312" s="1859"/>
      <c r="AT1312" s="1859"/>
    </row>
    <row r="1313" spans="1:46" s="1775" customFormat="1" ht="12" customHeight="1" x14ac:dyDescent="0.2">
      <c r="A1313" s="1770" t="s">
        <v>459</v>
      </c>
      <c r="B1313" s="1770" t="s">
        <v>1708</v>
      </c>
      <c r="C1313" s="541" t="s">
        <v>1709</v>
      </c>
      <c r="D1313" s="1770" t="s">
        <v>2613</v>
      </c>
      <c r="E1313" s="1952">
        <v>10000</v>
      </c>
      <c r="F1313" s="1771" t="s">
        <v>4705</v>
      </c>
      <c r="G1313" s="1770" t="s">
        <v>4706</v>
      </c>
      <c r="H1313" s="1770" t="s">
        <v>1713</v>
      </c>
      <c r="I1313" s="1770" t="s">
        <v>1723</v>
      </c>
      <c r="J1313" s="1771" t="s">
        <v>1715</v>
      </c>
      <c r="K1313" s="1771">
        <v>1</v>
      </c>
      <c r="L1313" s="1772">
        <v>2</v>
      </c>
      <c r="M1313" s="1773">
        <f t="shared" si="40"/>
        <v>20000</v>
      </c>
      <c r="N1313" s="1771">
        <v>2</v>
      </c>
      <c r="O1313" s="1772">
        <v>6</v>
      </c>
      <c r="P1313" s="1773">
        <f t="shared" si="41"/>
        <v>60000</v>
      </c>
      <c r="Q1313" s="1774"/>
      <c r="R1313" s="1774"/>
      <c r="S1313" s="1774"/>
      <c r="T1313" s="1774"/>
      <c r="U1313" s="1774"/>
      <c r="V1313" s="1774"/>
      <c r="W1313" s="1774"/>
      <c r="X1313" s="1774"/>
      <c r="Y1313" s="1774"/>
      <c r="Z1313" s="1774"/>
      <c r="AA1313" s="1774"/>
      <c r="AB1313" s="1774"/>
      <c r="AC1313" s="1774"/>
      <c r="AD1313" s="1856"/>
      <c r="AE1313" s="1857"/>
      <c r="AF1313" s="1858"/>
      <c r="AG1313" s="1858"/>
      <c r="AH1313" s="1858"/>
      <c r="AI1313" s="1859"/>
      <c r="AJ1313" s="1859"/>
      <c r="AK1313" s="1859"/>
      <c r="AL1313" s="1859"/>
      <c r="AM1313" s="1858"/>
      <c r="AN1313" s="1858"/>
      <c r="AO1313" s="1858"/>
      <c r="AP1313" s="1858"/>
      <c r="AQ1313" s="1859"/>
      <c r="AR1313" s="1859"/>
      <c r="AS1313" s="1859"/>
      <c r="AT1313" s="1859"/>
    </row>
    <row r="1314" spans="1:46" s="1775" customFormat="1" ht="12" customHeight="1" x14ac:dyDescent="0.2">
      <c r="A1314" s="1770" t="s">
        <v>459</v>
      </c>
      <c r="B1314" s="1770" t="s">
        <v>1708</v>
      </c>
      <c r="C1314" s="541" t="s">
        <v>1709</v>
      </c>
      <c r="D1314" s="1770" t="s">
        <v>1852</v>
      </c>
      <c r="E1314" s="1952">
        <v>7000</v>
      </c>
      <c r="F1314" s="1771" t="s">
        <v>4705</v>
      </c>
      <c r="G1314" s="1770" t="s">
        <v>4706</v>
      </c>
      <c r="H1314" s="1770" t="s">
        <v>1713</v>
      </c>
      <c r="I1314" s="1770" t="s">
        <v>1723</v>
      </c>
      <c r="J1314" s="1771" t="s">
        <v>1715</v>
      </c>
      <c r="K1314" s="1771">
        <v>5</v>
      </c>
      <c r="L1314" s="1772">
        <v>11</v>
      </c>
      <c r="M1314" s="1773">
        <f t="shared" si="40"/>
        <v>77000</v>
      </c>
      <c r="N1314" s="1771">
        <v>0</v>
      </c>
      <c r="O1314" s="1772">
        <v>0</v>
      </c>
      <c r="P1314" s="1773">
        <f t="shared" si="41"/>
        <v>0</v>
      </c>
      <c r="Q1314" s="1774"/>
      <c r="R1314" s="1774"/>
      <c r="S1314" s="1774"/>
      <c r="T1314" s="1774"/>
      <c r="U1314" s="1774"/>
      <c r="V1314" s="1774"/>
      <c r="W1314" s="1774"/>
      <c r="X1314" s="1774"/>
      <c r="Y1314" s="1774"/>
      <c r="Z1314" s="1774"/>
      <c r="AA1314" s="1774"/>
      <c r="AB1314" s="1774"/>
      <c r="AC1314" s="1774"/>
      <c r="AD1314" s="1856"/>
      <c r="AE1314" s="1857"/>
      <c r="AF1314" s="1858"/>
      <c r="AG1314" s="1858"/>
      <c r="AH1314" s="1858"/>
      <c r="AI1314" s="1859"/>
      <c r="AJ1314" s="1859"/>
      <c r="AK1314" s="1859"/>
      <c r="AL1314" s="1859"/>
      <c r="AM1314" s="1858"/>
      <c r="AN1314" s="1858"/>
      <c r="AO1314" s="1858"/>
      <c r="AP1314" s="1858"/>
      <c r="AQ1314" s="1859"/>
      <c r="AR1314" s="1859"/>
      <c r="AS1314" s="1859"/>
      <c r="AT1314" s="1859"/>
    </row>
    <row r="1315" spans="1:46" s="1775" customFormat="1" ht="12" customHeight="1" x14ac:dyDescent="0.2">
      <c r="A1315" s="1770" t="s">
        <v>459</v>
      </c>
      <c r="B1315" s="1770" t="s">
        <v>1708</v>
      </c>
      <c r="C1315" s="541" t="s">
        <v>1709</v>
      </c>
      <c r="D1315" s="1770" t="s">
        <v>1753</v>
      </c>
      <c r="E1315" s="1952">
        <v>5500</v>
      </c>
      <c r="F1315" s="1771" t="s">
        <v>4707</v>
      </c>
      <c r="G1315" s="1770" t="s">
        <v>4708</v>
      </c>
      <c r="H1315" s="1770" t="s">
        <v>1713</v>
      </c>
      <c r="I1315" s="1770" t="s">
        <v>1714</v>
      </c>
      <c r="J1315" s="1771" t="s">
        <v>1715</v>
      </c>
      <c r="K1315" s="1771">
        <v>4</v>
      </c>
      <c r="L1315" s="1772">
        <v>12</v>
      </c>
      <c r="M1315" s="1773">
        <f t="shared" si="40"/>
        <v>66000</v>
      </c>
      <c r="N1315" s="1771">
        <v>2</v>
      </c>
      <c r="O1315" s="1772">
        <v>6</v>
      </c>
      <c r="P1315" s="1773">
        <f t="shared" si="41"/>
        <v>33000</v>
      </c>
      <c r="Q1315" s="1774"/>
      <c r="R1315" s="1774"/>
      <c r="S1315" s="1774"/>
      <c r="T1315" s="1774"/>
      <c r="U1315" s="1774"/>
      <c r="V1315" s="1774"/>
      <c r="W1315" s="1774"/>
      <c r="X1315" s="1774"/>
      <c r="Y1315" s="1774"/>
      <c r="Z1315" s="1774"/>
      <c r="AA1315" s="1774"/>
      <c r="AB1315" s="1774"/>
      <c r="AC1315" s="1774"/>
      <c r="AD1315" s="1856"/>
      <c r="AE1315" s="1857"/>
      <c r="AF1315" s="1858"/>
      <c r="AG1315" s="1858"/>
      <c r="AH1315" s="1858"/>
      <c r="AI1315" s="1859"/>
      <c r="AJ1315" s="1859"/>
      <c r="AK1315" s="1859"/>
      <c r="AL1315" s="1859"/>
      <c r="AM1315" s="1858"/>
      <c r="AN1315" s="1858"/>
      <c r="AO1315" s="1858"/>
      <c r="AP1315" s="1858"/>
      <c r="AQ1315" s="1859"/>
      <c r="AR1315" s="1859"/>
      <c r="AS1315" s="1859"/>
      <c r="AT1315" s="1859"/>
    </row>
    <row r="1316" spans="1:46" s="1775" customFormat="1" ht="12" customHeight="1" x14ac:dyDescent="0.2">
      <c r="A1316" s="1770" t="s">
        <v>459</v>
      </c>
      <c r="B1316" s="1770" t="s">
        <v>1708</v>
      </c>
      <c r="C1316" s="541" t="s">
        <v>1709</v>
      </c>
      <c r="D1316" s="1770" t="s">
        <v>1745</v>
      </c>
      <c r="E1316" s="1952">
        <v>5000</v>
      </c>
      <c r="F1316" s="1771" t="s">
        <v>4709</v>
      </c>
      <c r="G1316" s="1770" t="s">
        <v>4710</v>
      </c>
      <c r="H1316" s="1770"/>
      <c r="I1316" s="1770"/>
      <c r="J1316" s="1771"/>
      <c r="K1316" s="1771">
        <v>10</v>
      </c>
      <c r="L1316" s="1772">
        <v>12</v>
      </c>
      <c r="M1316" s="1773">
        <f t="shared" si="40"/>
        <v>60000</v>
      </c>
      <c r="N1316" s="1771">
        <v>4</v>
      </c>
      <c r="O1316" s="1772">
        <v>6</v>
      </c>
      <c r="P1316" s="1773">
        <f t="shared" si="41"/>
        <v>30000</v>
      </c>
      <c r="Q1316" s="1774"/>
      <c r="R1316" s="1774"/>
      <c r="S1316" s="1774"/>
      <c r="T1316" s="1774"/>
      <c r="U1316" s="1774"/>
      <c r="V1316" s="1774"/>
      <c r="W1316" s="1774"/>
      <c r="X1316" s="1774"/>
      <c r="Y1316" s="1774"/>
      <c r="Z1316" s="1774"/>
      <c r="AA1316" s="1774"/>
      <c r="AB1316" s="1774"/>
      <c r="AC1316" s="1774"/>
      <c r="AD1316" s="1856"/>
      <c r="AE1316" s="1857"/>
      <c r="AF1316" s="1858"/>
      <c r="AG1316" s="1858"/>
      <c r="AH1316" s="1858"/>
      <c r="AI1316" s="1859"/>
      <c r="AJ1316" s="1859"/>
      <c r="AK1316" s="1859"/>
      <c r="AL1316" s="1859"/>
      <c r="AM1316" s="1858"/>
      <c r="AN1316" s="1858"/>
      <c r="AO1316" s="1858"/>
      <c r="AP1316" s="1858"/>
      <c r="AQ1316" s="1859"/>
      <c r="AR1316" s="1859"/>
      <c r="AS1316" s="1859"/>
      <c r="AT1316" s="1859"/>
    </row>
    <row r="1317" spans="1:46" s="1775" customFormat="1" ht="12" customHeight="1" x14ac:dyDescent="0.2">
      <c r="A1317" s="1770" t="s">
        <v>459</v>
      </c>
      <c r="B1317" s="1770" t="s">
        <v>1708</v>
      </c>
      <c r="C1317" s="541" t="s">
        <v>1709</v>
      </c>
      <c r="D1317" s="1770" t="s">
        <v>2846</v>
      </c>
      <c r="E1317" s="1952">
        <v>6500</v>
      </c>
      <c r="F1317" s="1771" t="s">
        <v>4711</v>
      </c>
      <c r="G1317" s="1770" t="s">
        <v>4712</v>
      </c>
      <c r="H1317" s="1770"/>
      <c r="I1317" s="1770"/>
      <c r="J1317" s="1771"/>
      <c r="K1317" s="1771">
        <v>2</v>
      </c>
      <c r="L1317" s="1772">
        <v>4</v>
      </c>
      <c r="M1317" s="1773">
        <f t="shared" si="40"/>
        <v>26000</v>
      </c>
      <c r="N1317" s="1771">
        <v>0</v>
      </c>
      <c r="O1317" s="1772">
        <v>0</v>
      </c>
      <c r="P1317" s="1773">
        <f t="shared" si="41"/>
        <v>0</v>
      </c>
      <c r="Q1317" s="1774"/>
      <c r="R1317" s="1774"/>
      <c r="S1317" s="1774"/>
      <c r="T1317" s="1774"/>
      <c r="U1317" s="1774"/>
      <c r="V1317" s="1774"/>
      <c r="W1317" s="1774"/>
      <c r="X1317" s="1774"/>
      <c r="Y1317" s="1774"/>
      <c r="Z1317" s="1774"/>
      <c r="AA1317" s="1774"/>
      <c r="AB1317" s="1774"/>
      <c r="AC1317" s="1774"/>
      <c r="AD1317" s="1856"/>
      <c r="AE1317" s="1857"/>
      <c r="AF1317" s="1858"/>
      <c r="AG1317" s="1858"/>
      <c r="AH1317" s="1858"/>
      <c r="AI1317" s="1859"/>
      <c r="AJ1317" s="1859"/>
      <c r="AK1317" s="1859"/>
      <c r="AL1317" s="1859"/>
      <c r="AM1317" s="1858"/>
      <c r="AN1317" s="1858"/>
      <c r="AO1317" s="1858"/>
      <c r="AP1317" s="1858"/>
      <c r="AQ1317" s="1859"/>
      <c r="AR1317" s="1859"/>
      <c r="AS1317" s="1859"/>
      <c r="AT1317" s="1859"/>
    </row>
    <row r="1318" spans="1:46" s="1775" customFormat="1" ht="12" customHeight="1" x14ac:dyDescent="0.2">
      <c r="A1318" s="1770" t="s">
        <v>459</v>
      </c>
      <c r="B1318" s="1770" t="s">
        <v>1708</v>
      </c>
      <c r="C1318" s="541" t="s">
        <v>1709</v>
      </c>
      <c r="D1318" s="1770" t="s">
        <v>1733</v>
      </c>
      <c r="E1318" s="1952">
        <v>3000</v>
      </c>
      <c r="F1318" s="1771" t="s">
        <v>4713</v>
      </c>
      <c r="G1318" s="1770" t="s">
        <v>4714</v>
      </c>
      <c r="H1318" s="1770" t="s">
        <v>1713</v>
      </c>
      <c r="I1318" s="1770" t="s">
        <v>1723</v>
      </c>
      <c r="J1318" s="1771" t="s">
        <v>1715</v>
      </c>
      <c r="K1318" s="1771">
        <v>0</v>
      </c>
      <c r="L1318" s="1772">
        <v>0</v>
      </c>
      <c r="M1318" s="1773">
        <f t="shared" si="40"/>
        <v>0</v>
      </c>
      <c r="N1318" s="1771">
        <v>2</v>
      </c>
      <c r="O1318" s="1772">
        <v>5</v>
      </c>
      <c r="P1318" s="1773">
        <f t="shared" si="41"/>
        <v>15000</v>
      </c>
      <c r="Q1318" s="1774"/>
      <c r="R1318" s="1774"/>
      <c r="S1318" s="1774"/>
      <c r="T1318" s="1774"/>
      <c r="U1318" s="1774"/>
      <c r="V1318" s="1774"/>
      <c r="W1318" s="1774"/>
      <c r="X1318" s="1774"/>
      <c r="Y1318" s="1774"/>
      <c r="Z1318" s="1774"/>
      <c r="AA1318" s="1774"/>
      <c r="AB1318" s="1774"/>
      <c r="AC1318" s="1774"/>
      <c r="AD1318" s="1856"/>
      <c r="AE1318" s="1857"/>
      <c r="AF1318" s="1858"/>
      <c r="AG1318" s="1858"/>
      <c r="AH1318" s="1858"/>
      <c r="AI1318" s="1859"/>
      <c r="AJ1318" s="1859"/>
      <c r="AK1318" s="1859"/>
      <c r="AL1318" s="1859"/>
      <c r="AM1318" s="1858"/>
      <c r="AN1318" s="1858"/>
      <c r="AO1318" s="1858"/>
      <c r="AP1318" s="1858"/>
      <c r="AQ1318" s="1859"/>
      <c r="AR1318" s="1859"/>
      <c r="AS1318" s="1859"/>
      <c r="AT1318" s="1859"/>
    </row>
    <row r="1319" spans="1:46" s="1775" customFormat="1" ht="12" customHeight="1" x14ac:dyDescent="0.2">
      <c r="A1319" s="1770" t="s">
        <v>459</v>
      </c>
      <c r="B1319" s="1770" t="s">
        <v>1708</v>
      </c>
      <c r="C1319" s="541" t="s">
        <v>1709</v>
      </c>
      <c r="D1319" s="1770" t="s">
        <v>4715</v>
      </c>
      <c r="E1319" s="1952">
        <v>10000</v>
      </c>
      <c r="F1319" s="1771" t="s">
        <v>4716</v>
      </c>
      <c r="G1319" s="1770" t="s">
        <v>4717</v>
      </c>
      <c r="H1319" s="1770" t="s">
        <v>2818</v>
      </c>
      <c r="I1319" s="1770" t="s">
        <v>1723</v>
      </c>
      <c r="J1319" s="1771" t="s">
        <v>1715</v>
      </c>
      <c r="K1319" s="1771">
        <v>7</v>
      </c>
      <c r="L1319" s="1772">
        <v>12</v>
      </c>
      <c r="M1319" s="1773">
        <f t="shared" si="40"/>
        <v>120000</v>
      </c>
      <c r="N1319" s="1771">
        <v>2</v>
      </c>
      <c r="O1319" s="1772">
        <v>6</v>
      </c>
      <c r="P1319" s="1773">
        <f t="shared" si="41"/>
        <v>60000</v>
      </c>
      <c r="Q1319" s="1774"/>
      <c r="R1319" s="1774"/>
      <c r="S1319" s="1774"/>
      <c r="T1319" s="1774"/>
      <c r="U1319" s="1774"/>
      <c r="V1319" s="1774"/>
      <c r="W1319" s="1774"/>
      <c r="X1319" s="1774"/>
      <c r="Y1319" s="1774"/>
      <c r="Z1319" s="1774"/>
      <c r="AA1319" s="1774"/>
      <c r="AB1319" s="1774"/>
      <c r="AC1319" s="1774"/>
      <c r="AD1319" s="1856"/>
      <c r="AE1319" s="1857"/>
      <c r="AF1319" s="1858"/>
      <c r="AG1319" s="1858"/>
      <c r="AH1319" s="1858"/>
      <c r="AI1319" s="1859"/>
      <c r="AJ1319" s="1859"/>
      <c r="AK1319" s="1859"/>
      <c r="AL1319" s="1859"/>
      <c r="AM1319" s="1858"/>
      <c r="AN1319" s="1858"/>
      <c r="AO1319" s="1858"/>
      <c r="AP1319" s="1858"/>
      <c r="AQ1319" s="1859"/>
      <c r="AR1319" s="1859"/>
      <c r="AS1319" s="1859"/>
      <c r="AT1319" s="1859"/>
    </row>
    <row r="1320" spans="1:46" s="1775" customFormat="1" ht="12" customHeight="1" x14ac:dyDescent="0.2">
      <c r="A1320" s="1770" t="s">
        <v>459</v>
      </c>
      <c r="B1320" s="1770" t="s">
        <v>1708</v>
      </c>
      <c r="C1320" s="541" t="s">
        <v>1709</v>
      </c>
      <c r="D1320" s="1770" t="s">
        <v>4718</v>
      </c>
      <c r="E1320" s="1952">
        <v>15600</v>
      </c>
      <c r="F1320" s="1771" t="s">
        <v>4719</v>
      </c>
      <c r="G1320" s="1770" t="s">
        <v>4720</v>
      </c>
      <c r="H1320" s="1770" t="s">
        <v>1713</v>
      </c>
      <c r="I1320" s="1770" t="s">
        <v>1723</v>
      </c>
      <c r="J1320" s="1771" t="s">
        <v>1715</v>
      </c>
      <c r="K1320" s="1771">
        <v>0</v>
      </c>
      <c r="L1320" s="1772">
        <v>2</v>
      </c>
      <c r="M1320" s="1773">
        <f t="shared" si="40"/>
        <v>31200</v>
      </c>
      <c r="N1320" s="1771">
        <v>0</v>
      </c>
      <c r="O1320" s="1772">
        <v>0</v>
      </c>
      <c r="P1320" s="1773">
        <f t="shared" si="41"/>
        <v>0</v>
      </c>
      <c r="Q1320" s="1774"/>
      <c r="R1320" s="1774"/>
      <c r="S1320" s="1774"/>
      <c r="T1320" s="1774"/>
      <c r="U1320" s="1774"/>
      <c r="V1320" s="1774"/>
      <c r="W1320" s="1774"/>
      <c r="X1320" s="1774"/>
      <c r="Y1320" s="1774"/>
      <c r="Z1320" s="1774"/>
      <c r="AA1320" s="1774"/>
      <c r="AB1320" s="1774"/>
      <c r="AC1320" s="1774"/>
      <c r="AD1320" s="1856"/>
      <c r="AE1320" s="1857"/>
      <c r="AF1320" s="1858"/>
      <c r="AG1320" s="1858"/>
      <c r="AH1320" s="1858"/>
      <c r="AI1320" s="1859"/>
      <c r="AJ1320" s="1859"/>
      <c r="AK1320" s="1859"/>
      <c r="AL1320" s="1859"/>
      <c r="AM1320" s="1858"/>
      <c r="AN1320" s="1858"/>
      <c r="AO1320" s="1858"/>
      <c r="AP1320" s="1858"/>
      <c r="AQ1320" s="1859"/>
      <c r="AR1320" s="1859"/>
      <c r="AS1320" s="1859"/>
      <c r="AT1320" s="1859"/>
    </row>
    <row r="1321" spans="1:46" s="1775" customFormat="1" ht="12" customHeight="1" x14ac:dyDescent="0.2">
      <c r="A1321" s="1770" t="s">
        <v>459</v>
      </c>
      <c r="B1321" s="1770" t="s">
        <v>1708</v>
      </c>
      <c r="C1321" s="541" t="s">
        <v>1709</v>
      </c>
      <c r="D1321" s="1770" t="s">
        <v>4721</v>
      </c>
      <c r="E1321" s="1952">
        <v>1800</v>
      </c>
      <c r="F1321" s="1771" t="s">
        <v>4722</v>
      </c>
      <c r="G1321" s="1770" t="s">
        <v>4723</v>
      </c>
      <c r="H1321" s="1770"/>
      <c r="I1321" s="1770"/>
      <c r="J1321" s="1771"/>
      <c r="K1321" s="1771">
        <v>6</v>
      </c>
      <c r="L1321" s="1772">
        <v>12</v>
      </c>
      <c r="M1321" s="1773">
        <f t="shared" si="40"/>
        <v>21600</v>
      </c>
      <c r="N1321" s="1771">
        <v>0</v>
      </c>
      <c r="O1321" s="1772">
        <v>0</v>
      </c>
      <c r="P1321" s="1773">
        <f t="shared" si="41"/>
        <v>0</v>
      </c>
      <c r="Q1321" s="1774"/>
      <c r="R1321" s="1774"/>
      <c r="S1321" s="1774"/>
      <c r="T1321" s="1774"/>
      <c r="U1321" s="1774"/>
      <c r="V1321" s="1774"/>
      <c r="W1321" s="1774"/>
      <c r="X1321" s="1774"/>
      <c r="Y1321" s="1774"/>
      <c r="Z1321" s="1774"/>
      <c r="AA1321" s="1774"/>
      <c r="AB1321" s="1774"/>
      <c r="AC1321" s="1774"/>
      <c r="AD1321" s="1856"/>
      <c r="AE1321" s="1857"/>
      <c r="AF1321" s="1858"/>
      <c r="AG1321" s="1858"/>
      <c r="AH1321" s="1858"/>
      <c r="AI1321" s="1859"/>
      <c r="AJ1321" s="1859"/>
      <c r="AK1321" s="1859"/>
      <c r="AL1321" s="1859"/>
      <c r="AM1321" s="1858"/>
      <c r="AN1321" s="1858"/>
      <c r="AO1321" s="1858"/>
      <c r="AP1321" s="1858"/>
      <c r="AQ1321" s="1859"/>
      <c r="AR1321" s="1859"/>
      <c r="AS1321" s="1859"/>
      <c r="AT1321" s="1859"/>
    </row>
    <row r="1322" spans="1:46" s="1775" customFormat="1" ht="12" customHeight="1" x14ac:dyDescent="0.2">
      <c r="A1322" s="1770" t="s">
        <v>459</v>
      </c>
      <c r="B1322" s="1770" t="s">
        <v>1708</v>
      </c>
      <c r="C1322" s="541" t="s">
        <v>1709</v>
      </c>
      <c r="D1322" s="1770" t="s">
        <v>1774</v>
      </c>
      <c r="E1322" s="1952">
        <v>13000</v>
      </c>
      <c r="F1322" s="1771" t="s">
        <v>4724</v>
      </c>
      <c r="G1322" s="1770" t="s">
        <v>4725</v>
      </c>
      <c r="H1322" s="1770"/>
      <c r="I1322" s="1770"/>
      <c r="J1322" s="1771"/>
      <c r="K1322" s="1771">
        <v>0</v>
      </c>
      <c r="L1322" s="1772">
        <v>3</v>
      </c>
      <c r="M1322" s="1773">
        <f t="shared" si="40"/>
        <v>39000</v>
      </c>
      <c r="N1322" s="1771">
        <v>0</v>
      </c>
      <c r="O1322" s="1772">
        <v>0</v>
      </c>
      <c r="P1322" s="1773">
        <f t="shared" si="41"/>
        <v>0</v>
      </c>
      <c r="Q1322" s="1774"/>
      <c r="R1322" s="1774"/>
      <c r="S1322" s="1774"/>
      <c r="T1322" s="1774"/>
      <c r="U1322" s="1774"/>
      <c r="V1322" s="1774"/>
      <c r="W1322" s="1774"/>
      <c r="X1322" s="1774"/>
      <c r="Y1322" s="1774"/>
      <c r="Z1322" s="1774"/>
      <c r="AA1322" s="1774"/>
      <c r="AB1322" s="1774"/>
      <c r="AC1322" s="1774"/>
      <c r="AD1322" s="1856"/>
      <c r="AE1322" s="1857"/>
      <c r="AF1322" s="1858"/>
      <c r="AG1322" s="1858"/>
      <c r="AH1322" s="1858"/>
      <c r="AI1322" s="1859"/>
      <c r="AJ1322" s="1859"/>
      <c r="AK1322" s="1859"/>
      <c r="AL1322" s="1859"/>
      <c r="AM1322" s="1858"/>
      <c r="AN1322" s="1858"/>
      <c r="AO1322" s="1858"/>
      <c r="AP1322" s="1858"/>
      <c r="AQ1322" s="1859"/>
      <c r="AR1322" s="1859"/>
      <c r="AS1322" s="1859"/>
      <c r="AT1322" s="1859"/>
    </row>
    <row r="1323" spans="1:46" s="1775" customFormat="1" ht="12" customHeight="1" x14ac:dyDescent="0.2">
      <c r="A1323" s="1770" t="s">
        <v>459</v>
      </c>
      <c r="B1323" s="1770" t="s">
        <v>1708</v>
      </c>
      <c r="C1323" s="541" t="s">
        <v>1709</v>
      </c>
      <c r="D1323" s="1770" t="s">
        <v>1999</v>
      </c>
      <c r="E1323" s="1952">
        <v>5000</v>
      </c>
      <c r="F1323" s="1771" t="s">
        <v>4726</v>
      </c>
      <c r="G1323" s="1770" t="s">
        <v>4727</v>
      </c>
      <c r="H1323" s="1770"/>
      <c r="I1323" s="1770"/>
      <c r="J1323" s="1771"/>
      <c r="K1323" s="1771">
        <v>6</v>
      </c>
      <c r="L1323" s="1772">
        <v>12</v>
      </c>
      <c r="M1323" s="1773">
        <f t="shared" si="40"/>
        <v>60000</v>
      </c>
      <c r="N1323" s="1771">
        <v>2</v>
      </c>
      <c r="O1323" s="1772">
        <v>6</v>
      </c>
      <c r="P1323" s="1773">
        <f t="shared" si="41"/>
        <v>30000</v>
      </c>
      <c r="Q1323" s="1774"/>
      <c r="R1323" s="1774"/>
      <c r="S1323" s="1774"/>
      <c r="T1323" s="1774"/>
      <c r="U1323" s="1774"/>
      <c r="V1323" s="1774"/>
      <c r="W1323" s="1774"/>
      <c r="X1323" s="1774"/>
      <c r="Y1323" s="1774"/>
      <c r="Z1323" s="1774"/>
      <c r="AA1323" s="1774"/>
      <c r="AB1323" s="1774"/>
      <c r="AC1323" s="1774"/>
      <c r="AD1323" s="1856"/>
      <c r="AE1323" s="1857"/>
      <c r="AF1323" s="1858"/>
      <c r="AG1323" s="1858"/>
      <c r="AH1323" s="1858"/>
      <c r="AI1323" s="1859"/>
      <c r="AJ1323" s="1859"/>
      <c r="AK1323" s="1859"/>
      <c r="AL1323" s="1859"/>
      <c r="AM1323" s="1858"/>
      <c r="AN1323" s="1858"/>
      <c r="AO1323" s="1858"/>
      <c r="AP1323" s="1858"/>
      <c r="AQ1323" s="1859"/>
      <c r="AR1323" s="1859"/>
      <c r="AS1323" s="1859"/>
      <c r="AT1323" s="1859"/>
    </row>
    <row r="1324" spans="1:46" s="1775" customFormat="1" ht="12" customHeight="1" x14ac:dyDescent="0.2">
      <c r="A1324" s="1770" t="s">
        <v>459</v>
      </c>
      <c r="B1324" s="1770" t="s">
        <v>1708</v>
      </c>
      <c r="C1324" s="541" t="s">
        <v>1709</v>
      </c>
      <c r="D1324" s="1770" t="s">
        <v>1791</v>
      </c>
      <c r="E1324" s="1952">
        <v>2000</v>
      </c>
      <c r="F1324" s="1771" t="s">
        <v>4728</v>
      </c>
      <c r="G1324" s="1770" t="s">
        <v>4729</v>
      </c>
      <c r="H1324" s="1770"/>
      <c r="I1324" s="1770"/>
      <c r="J1324" s="1771"/>
      <c r="K1324" s="1771">
        <v>1</v>
      </c>
      <c r="L1324" s="1772">
        <v>1</v>
      </c>
      <c r="M1324" s="1773">
        <f t="shared" si="40"/>
        <v>2000</v>
      </c>
      <c r="N1324" s="1771">
        <v>0</v>
      </c>
      <c r="O1324" s="1772">
        <v>0</v>
      </c>
      <c r="P1324" s="1773">
        <f t="shared" si="41"/>
        <v>0</v>
      </c>
      <c r="Q1324" s="1774"/>
      <c r="R1324" s="1774"/>
      <c r="S1324" s="1774"/>
      <c r="T1324" s="1774"/>
      <c r="U1324" s="1774"/>
      <c r="V1324" s="1774"/>
      <c r="W1324" s="1774"/>
      <c r="X1324" s="1774"/>
      <c r="Y1324" s="1774"/>
      <c r="Z1324" s="1774"/>
      <c r="AA1324" s="1774"/>
      <c r="AB1324" s="1774"/>
      <c r="AC1324" s="1774"/>
      <c r="AD1324" s="1856"/>
      <c r="AE1324" s="1857"/>
      <c r="AF1324" s="1858"/>
      <c r="AG1324" s="1858"/>
      <c r="AH1324" s="1858"/>
      <c r="AI1324" s="1859"/>
      <c r="AJ1324" s="1859"/>
      <c r="AK1324" s="1859"/>
      <c r="AL1324" s="1859"/>
      <c r="AM1324" s="1858"/>
      <c r="AN1324" s="1858"/>
      <c r="AO1324" s="1858"/>
      <c r="AP1324" s="1858"/>
      <c r="AQ1324" s="1859"/>
      <c r="AR1324" s="1859"/>
      <c r="AS1324" s="1859"/>
      <c r="AT1324" s="1859"/>
    </row>
    <row r="1325" spans="1:46" s="1775" customFormat="1" ht="12" customHeight="1" x14ac:dyDescent="0.2">
      <c r="A1325" s="1770" t="s">
        <v>459</v>
      </c>
      <c r="B1325" s="1770" t="s">
        <v>1708</v>
      </c>
      <c r="C1325" s="541" t="s">
        <v>1709</v>
      </c>
      <c r="D1325" s="1770" t="s">
        <v>4730</v>
      </c>
      <c r="E1325" s="1952">
        <v>2500</v>
      </c>
      <c r="F1325" s="1771" t="s">
        <v>4731</v>
      </c>
      <c r="G1325" s="1770" t="s">
        <v>4732</v>
      </c>
      <c r="H1325" s="1770"/>
      <c r="I1325" s="1770"/>
      <c r="J1325" s="1771"/>
      <c r="K1325" s="1771">
        <v>0</v>
      </c>
      <c r="L1325" s="1772">
        <v>0</v>
      </c>
      <c r="M1325" s="1773">
        <f t="shared" si="40"/>
        <v>0</v>
      </c>
      <c r="N1325" s="1771">
        <v>2</v>
      </c>
      <c r="O1325" s="1772">
        <v>5</v>
      </c>
      <c r="P1325" s="1773">
        <f t="shared" si="41"/>
        <v>12500</v>
      </c>
      <c r="Q1325" s="1774"/>
      <c r="R1325" s="1774"/>
      <c r="S1325" s="1774"/>
      <c r="T1325" s="1774"/>
      <c r="U1325" s="1774"/>
      <c r="V1325" s="1774"/>
      <c r="W1325" s="1774"/>
      <c r="X1325" s="1774"/>
      <c r="Y1325" s="1774"/>
      <c r="Z1325" s="1774"/>
      <c r="AA1325" s="1774"/>
      <c r="AB1325" s="1774"/>
      <c r="AC1325" s="1774"/>
      <c r="AD1325" s="1856"/>
      <c r="AE1325" s="1857"/>
      <c r="AF1325" s="1858"/>
      <c r="AG1325" s="1858"/>
      <c r="AH1325" s="1858"/>
      <c r="AI1325" s="1859"/>
      <c r="AJ1325" s="1859"/>
      <c r="AK1325" s="1859"/>
      <c r="AL1325" s="1859"/>
      <c r="AM1325" s="1858"/>
      <c r="AN1325" s="1858"/>
      <c r="AO1325" s="1858"/>
      <c r="AP1325" s="1858"/>
      <c r="AQ1325" s="1859"/>
      <c r="AR1325" s="1859"/>
      <c r="AS1325" s="1859"/>
      <c r="AT1325" s="1859"/>
    </row>
    <row r="1326" spans="1:46" s="1775" customFormat="1" ht="12" customHeight="1" x14ac:dyDescent="0.2">
      <c r="A1326" s="1770" t="s">
        <v>459</v>
      </c>
      <c r="B1326" s="1770" t="s">
        <v>1708</v>
      </c>
      <c r="C1326" s="541" t="s">
        <v>1709</v>
      </c>
      <c r="D1326" s="1770" t="s">
        <v>4733</v>
      </c>
      <c r="E1326" s="1952">
        <v>15000</v>
      </c>
      <c r="F1326" s="1771" t="s">
        <v>4734</v>
      </c>
      <c r="G1326" s="1770" t="s">
        <v>4735</v>
      </c>
      <c r="H1326" s="1770" t="s">
        <v>1713</v>
      </c>
      <c r="I1326" s="1770" t="s">
        <v>1714</v>
      </c>
      <c r="J1326" s="1771" t="s">
        <v>1715</v>
      </c>
      <c r="K1326" s="1771">
        <v>0</v>
      </c>
      <c r="L1326" s="1772">
        <v>12</v>
      </c>
      <c r="M1326" s="1773">
        <f t="shared" si="40"/>
        <v>180000</v>
      </c>
      <c r="N1326" s="1771">
        <v>0</v>
      </c>
      <c r="O1326" s="1772">
        <v>6</v>
      </c>
      <c r="P1326" s="1773">
        <f t="shared" si="41"/>
        <v>90000</v>
      </c>
      <c r="Q1326" s="1774"/>
      <c r="R1326" s="1774"/>
      <c r="S1326" s="1774"/>
      <c r="T1326" s="1774"/>
      <c r="U1326" s="1774"/>
      <c r="V1326" s="1774"/>
      <c r="W1326" s="1774"/>
      <c r="X1326" s="1774"/>
      <c r="Y1326" s="1774"/>
      <c r="Z1326" s="1774"/>
      <c r="AA1326" s="1774"/>
      <c r="AB1326" s="1774"/>
      <c r="AC1326" s="1774"/>
      <c r="AD1326" s="1856"/>
      <c r="AE1326" s="1857"/>
      <c r="AF1326" s="1858"/>
      <c r="AG1326" s="1858"/>
      <c r="AH1326" s="1858"/>
      <c r="AI1326" s="1859"/>
      <c r="AJ1326" s="1859"/>
      <c r="AK1326" s="1859"/>
      <c r="AL1326" s="1859"/>
      <c r="AM1326" s="1858"/>
      <c r="AN1326" s="1858"/>
      <c r="AO1326" s="1858"/>
      <c r="AP1326" s="1858"/>
      <c r="AQ1326" s="1859"/>
      <c r="AR1326" s="1859"/>
      <c r="AS1326" s="1859"/>
      <c r="AT1326" s="1859"/>
    </row>
    <row r="1327" spans="1:46" s="1775" customFormat="1" ht="12" customHeight="1" x14ac:dyDescent="0.2">
      <c r="A1327" s="1770" t="s">
        <v>459</v>
      </c>
      <c r="B1327" s="1770" t="s">
        <v>1708</v>
      </c>
      <c r="C1327" s="541" t="s">
        <v>1709</v>
      </c>
      <c r="D1327" s="1770" t="s">
        <v>3577</v>
      </c>
      <c r="E1327" s="1952">
        <v>5000</v>
      </c>
      <c r="F1327" s="1771" t="s">
        <v>4736</v>
      </c>
      <c r="G1327" s="1770" t="s">
        <v>4737</v>
      </c>
      <c r="H1327" s="1770"/>
      <c r="I1327" s="1770"/>
      <c r="J1327" s="1771"/>
      <c r="K1327" s="1771">
        <v>4</v>
      </c>
      <c r="L1327" s="1772">
        <v>12</v>
      </c>
      <c r="M1327" s="1773">
        <f t="shared" si="40"/>
        <v>60000</v>
      </c>
      <c r="N1327" s="1771">
        <v>1</v>
      </c>
      <c r="O1327" s="1772">
        <v>6</v>
      </c>
      <c r="P1327" s="1773">
        <f t="shared" si="41"/>
        <v>30000</v>
      </c>
      <c r="Q1327" s="1774"/>
      <c r="R1327" s="1774"/>
      <c r="S1327" s="1774"/>
      <c r="T1327" s="1774"/>
      <c r="U1327" s="1774"/>
      <c r="V1327" s="1774"/>
      <c r="W1327" s="1774"/>
      <c r="X1327" s="1774"/>
      <c r="Y1327" s="1774"/>
      <c r="Z1327" s="1774"/>
      <c r="AA1327" s="1774"/>
      <c r="AB1327" s="1774"/>
      <c r="AC1327" s="1774"/>
      <c r="AD1327" s="1856"/>
      <c r="AE1327" s="1857"/>
      <c r="AF1327" s="1858"/>
      <c r="AG1327" s="1858"/>
      <c r="AH1327" s="1858"/>
      <c r="AI1327" s="1859"/>
      <c r="AJ1327" s="1859"/>
      <c r="AK1327" s="1859"/>
      <c r="AL1327" s="1859"/>
      <c r="AM1327" s="1858"/>
      <c r="AN1327" s="1858"/>
      <c r="AO1327" s="1858"/>
      <c r="AP1327" s="1858"/>
      <c r="AQ1327" s="1859"/>
      <c r="AR1327" s="1859"/>
      <c r="AS1327" s="1859"/>
      <c r="AT1327" s="1859"/>
    </row>
    <row r="1328" spans="1:46" s="1775" customFormat="1" ht="12" customHeight="1" x14ac:dyDescent="0.2">
      <c r="A1328" s="1770" t="s">
        <v>459</v>
      </c>
      <c r="B1328" s="1770" t="s">
        <v>1708</v>
      </c>
      <c r="C1328" s="541" t="s">
        <v>1709</v>
      </c>
      <c r="D1328" s="1770" t="s">
        <v>4738</v>
      </c>
      <c r="E1328" s="1952">
        <v>5000</v>
      </c>
      <c r="F1328" s="1771" t="s">
        <v>4739</v>
      </c>
      <c r="G1328" s="1770" t="s">
        <v>4740</v>
      </c>
      <c r="H1328" s="1770" t="s">
        <v>1773</v>
      </c>
      <c r="I1328" s="1770" t="s">
        <v>1714</v>
      </c>
      <c r="J1328" s="1771" t="s">
        <v>1715</v>
      </c>
      <c r="K1328" s="1771">
        <v>1</v>
      </c>
      <c r="L1328" s="1772">
        <v>3</v>
      </c>
      <c r="M1328" s="1773">
        <f t="shared" si="40"/>
        <v>15000</v>
      </c>
      <c r="N1328" s="1771">
        <v>3</v>
      </c>
      <c r="O1328" s="1772">
        <v>6</v>
      </c>
      <c r="P1328" s="1773">
        <f t="shared" si="41"/>
        <v>30000</v>
      </c>
      <c r="Q1328" s="1774"/>
      <c r="R1328" s="1774"/>
      <c r="S1328" s="1774"/>
      <c r="T1328" s="1774"/>
      <c r="U1328" s="1774"/>
      <c r="V1328" s="1774"/>
      <c r="W1328" s="1774"/>
      <c r="X1328" s="1774"/>
      <c r="Y1328" s="1774"/>
      <c r="Z1328" s="1774"/>
      <c r="AA1328" s="1774"/>
      <c r="AB1328" s="1774"/>
      <c r="AC1328" s="1774"/>
      <c r="AD1328" s="1856"/>
      <c r="AE1328" s="1857"/>
      <c r="AF1328" s="1858"/>
      <c r="AG1328" s="1858"/>
      <c r="AH1328" s="1858"/>
      <c r="AI1328" s="1859"/>
      <c r="AJ1328" s="1859"/>
      <c r="AK1328" s="1859"/>
      <c r="AL1328" s="1859"/>
      <c r="AM1328" s="1858"/>
      <c r="AN1328" s="1858"/>
      <c r="AO1328" s="1858"/>
      <c r="AP1328" s="1858"/>
      <c r="AQ1328" s="1859"/>
      <c r="AR1328" s="1859"/>
      <c r="AS1328" s="1859"/>
      <c r="AT1328" s="1859"/>
    </row>
    <row r="1329" spans="1:46" s="1775" customFormat="1" ht="12" customHeight="1" x14ac:dyDescent="0.2">
      <c r="A1329" s="1770" t="s">
        <v>459</v>
      </c>
      <c r="B1329" s="1770" t="s">
        <v>1708</v>
      </c>
      <c r="C1329" s="541" t="s">
        <v>1709</v>
      </c>
      <c r="D1329" s="1770" t="s">
        <v>1730</v>
      </c>
      <c r="E1329" s="1952">
        <v>15600</v>
      </c>
      <c r="F1329" s="1771" t="s">
        <v>4741</v>
      </c>
      <c r="G1329" s="1770" t="s">
        <v>4742</v>
      </c>
      <c r="H1329" s="1770"/>
      <c r="I1329" s="1770"/>
      <c r="J1329" s="1771"/>
      <c r="K1329" s="1771">
        <v>0</v>
      </c>
      <c r="L1329" s="1772">
        <v>5</v>
      </c>
      <c r="M1329" s="1773">
        <f t="shared" si="40"/>
        <v>78000</v>
      </c>
      <c r="N1329" s="1771">
        <v>0</v>
      </c>
      <c r="O1329" s="1772">
        <v>0</v>
      </c>
      <c r="P1329" s="1773">
        <f t="shared" si="41"/>
        <v>0</v>
      </c>
      <c r="Q1329" s="1774"/>
      <c r="R1329" s="1774"/>
      <c r="S1329" s="1774"/>
      <c r="T1329" s="1774"/>
      <c r="U1329" s="1774"/>
      <c r="V1329" s="1774"/>
      <c r="W1329" s="1774"/>
      <c r="X1329" s="1774"/>
      <c r="Y1329" s="1774"/>
      <c r="Z1329" s="1774"/>
      <c r="AA1329" s="1774"/>
      <c r="AB1329" s="1774"/>
      <c r="AC1329" s="1774"/>
      <c r="AD1329" s="1856"/>
      <c r="AE1329" s="1857"/>
      <c r="AF1329" s="1858"/>
      <c r="AG1329" s="1858"/>
      <c r="AH1329" s="1858"/>
      <c r="AI1329" s="1859"/>
      <c r="AJ1329" s="1859"/>
      <c r="AK1329" s="1859"/>
      <c r="AL1329" s="1859"/>
      <c r="AM1329" s="1858"/>
      <c r="AN1329" s="1858"/>
      <c r="AO1329" s="1858"/>
      <c r="AP1329" s="1858"/>
      <c r="AQ1329" s="1859"/>
      <c r="AR1329" s="1859"/>
      <c r="AS1329" s="1859"/>
      <c r="AT1329" s="1859"/>
    </row>
    <row r="1330" spans="1:46" s="1775" customFormat="1" ht="12" customHeight="1" x14ac:dyDescent="0.2">
      <c r="A1330" s="1770" t="s">
        <v>459</v>
      </c>
      <c r="B1330" s="1770" t="s">
        <v>1708</v>
      </c>
      <c r="C1330" s="541" t="s">
        <v>1709</v>
      </c>
      <c r="D1330" s="1770" t="s">
        <v>1768</v>
      </c>
      <c r="E1330" s="1952">
        <v>8000</v>
      </c>
      <c r="F1330" s="1771" t="s">
        <v>4743</v>
      </c>
      <c r="G1330" s="1770" t="s">
        <v>4744</v>
      </c>
      <c r="H1330" s="1770"/>
      <c r="I1330" s="1770"/>
      <c r="J1330" s="1771"/>
      <c r="K1330" s="1771">
        <v>7</v>
      </c>
      <c r="L1330" s="1772">
        <v>12</v>
      </c>
      <c r="M1330" s="1773">
        <f t="shared" si="40"/>
        <v>96000</v>
      </c>
      <c r="N1330" s="1771">
        <v>5</v>
      </c>
      <c r="O1330" s="1772">
        <v>6</v>
      </c>
      <c r="P1330" s="1773">
        <f t="shared" si="41"/>
        <v>48000</v>
      </c>
      <c r="Q1330" s="1774"/>
      <c r="R1330" s="1774"/>
      <c r="S1330" s="1774"/>
      <c r="T1330" s="1774"/>
      <c r="U1330" s="1774"/>
      <c r="V1330" s="1774"/>
      <c r="W1330" s="1774"/>
      <c r="X1330" s="1774"/>
      <c r="Y1330" s="1774"/>
      <c r="Z1330" s="1774"/>
      <c r="AA1330" s="1774"/>
      <c r="AB1330" s="1774"/>
      <c r="AC1330" s="1774"/>
      <c r="AD1330" s="1856"/>
      <c r="AE1330" s="1857"/>
      <c r="AF1330" s="1858"/>
      <c r="AG1330" s="1858"/>
      <c r="AH1330" s="1858"/>
      <c r="AI1330" s="1859"/>
      <c r="AJ1330" s="1859"/>
      <c r="AK1330" s="1859"/>
      <c r="AL1330" s="1859"/>
      <c r="AM1330" s="1858"/>
      <c r="AN1330" s="1858"/>
      <c r="AO1330" s="1858"/>
      <c r="AP1330" s="1858"/>
      <c r="AQ1330" s="1859"/>
      <c r="AR1330" s="1859"/>
      <c r="AS1330" s="1859"/>
      <c r="AT1330" s="1859"/>
    </row>
    <row r="1331" spans="1:46" s="1775" customFormat="1" ht="12" customHeight="1" x14ac:dyDescent="0.2">
      <c r="A1331" s="1770" t="s">
        <v>459</v>
      </c>
      <c r="B1331" s="1770" t="s">
        <v>1708</v>
      </c>
      <c r="C1331" s="541" t="s">
        <v>1709</v>
      </c>
      <c r="D1331" s="1770" t="s">
        <v>4745</v>
      </c>
      <c r="E1331" s="1952">
        <v>10000</v>
      </c>
      <c r="F1331" s="1771" t="s">
        <v>4746</v>
      </c>
      <c r="G1331" s="1770" t="s">
        <v>4747</v>
      </c>
      <c r="H1331" s="1770"/>
      <c r="I1331" s="1770"/>
      <c r="J1331" s="1771"/>
      <c r="K1331" s="1771">
        <v>2</v>
      </c>
      <c r="L1331" s="1772">
        <v>12</v>
      </c>
      <c r="M1331" s="1773">
        <f t="shared" si="40"/>
        <v>120000</v>
      </c>
      <c r="N1331" s="1771">
        <v>0</v>
      </c>
      <c r="O1331" s="1772">
        <v>0</v>
      </c>
      <c r="P1331" s="1773">
        <f t="shared" si="41"/>
        <v>0</v>
      </c>
      <c r="Q1331" s="1774"/>
      <c r="R1331" s="1774"/>
      <c r="S1331" s="1774"/>
      <c r="T1331" s="1774"/>
      <c r="U1331" s="1774"/>
      <c r="V1331" s="1774"/>
      <c r="W1331" s="1774"/>
      <c r="X1331" s="1774"/>
      <c r="Y1331" s="1774"/>
      <c r="Z1331" s="1774"/>
      <c r="AA1331" s="1774"/>
      <c r="AB1331" s="1774"/>
      <c r="AC1331" s="1774"/>
      <c r="AD1331" s="1856"/>
      <c r="AE1331" s="1857"/>
      <c r="AF1331" s="1858"/>
      <c r="AG1331" s="1858"/>
      <c r="AH1331" s="1858"/>
      <c r="AI1331" s="1859"/>
      <c r="AJ1331" s="1859"/>
      <c r="AK1331" s="1859"/>
      <c r="AL1331" s="1859"/>
      <c r="AM1331" s="1858"/>
      <c r="AN1331" s="1858"/>
      <c r="AO1331" s="1858"/>
      <c r="AP1331" s="1858"/>
      <c r="AQ1331" s="1859"/>
      <c r="AR1331" s="1859"/>
      <c r="AS1331" s="1859"/>
      <c r="AT1331" s="1859"/>
    </row>
    <row r="1332" spans="1:46" s="1775" customFormat="1" ht="12" customHeight="1" x14ac:dyDescent="0.2">
      <c r="A1332" s="1770" t="s">
        <v>459</v>
      </c>
      <c r="B1332" s="1770" t="s">
        <v>1708</v>
      </c>
      <c r="C1332" s="541" t="s">
        <v>1709</v>
      </c>
      <c r="D1332" s="1770" t="s">
        <v>1855</v>
      </c>
      <c r="E1332" s="1952">
        <v>15600</v>
      </c>
      <c r="F1332" s="1771" t="s">
        <v>4748</v>
      </c>
      <c r="G1332" s="1770" t="s">
        <v>4749</v>
      </c>
      <c r="H1332" s="1770" t="s">
        <v>1713</v>
      </c>
      <c r="I1332" s="1770" t="s">
        <v>1723</v>
      </c>
      <c r="J1332" s="1771" t="s">
        <v>1715</v>
      </c>
      <c r="K1332" s="1771">
        <v>0</v>
      </c>
      <c r="L1332" s="1772">
        <v>11</v>
      </c>
      <c r="M1332" s="1773">
        <f t="shared" si="40"/>
        <v>171600</v>
      </c>
      <c r="N1332" s="1771">
        <v>0</v>
      </c>
      <c r="O1332" s="1772">
        <v>6</v>
      </c>
      <c r="P1332" s="1773">
        <f t="shared" si="41"/>
        <v>93600</v>
      </c>
      <c r="Q1332" s="1774"/>
      <c r="R1332" s="1774"/>
      <c r="S1332" s="1774"/>
      <c r="T1332" s="1774"/>
      <c r="U1332" s="1774"/>
      <c r="V1332" s="1774"/>
      <c r="W1332" s="1774"/>
      <c r="X1332" s="1774"/>
      <c r="Y1332" s="1774"/>
      <c r="Z1332" s="1774"/>
      <c r="AA1332" s="1774"/>
      <c r="AB1332" s="1774"/>
      <c r="AC1332" s="1774"/>
      <c r="AD1332" s="1856"/>
      <c r="AE1332" s="1857"/>
      <c r="AF1332" s="1858"/>
      <c r="AG1332" s="1858"/>
      <c r="AH1332" s="1858"/>
      <c r="AI1332" s="1859"/>
      <c r="AJ1332" s="1859"/>
      <c r="AK1332" s="1859"/>
      <c r="AL1332" s="1859"/>
      <c r="AM1332" s="1858"/>
      <c r="AN1332" s="1858"/>
      <c r="AO1332" s="1858"/>
      <c r="AP1332" s="1858"/>
      <c r="AQ1332" s="1859"/>
      <c r="AR1332" s="1859"/>
      <c r="AS1332" s="1859"/>
      <c r="AT1332" s="1859"/>
    </row>
    <row r="1333" spans="1:46" s="1775" customFormat="1" ht="12" customHeight="1" x14ac:dyDescent="0.2">
      <c r="A1333" s="1770" t="s">
        <v>459</v>
      </c>
      <c r="B1333" s="1770" t="s">
        <v>1708</v>
      </c>
      <c r="C1333" s="541" t="s">
        <v>1709</v>
      </c>
      <c r="D1333" s="1770" t="s">
        <v>4750</v>
      </c>
      <c r="E1333" s="1952">
        <v>10000</v>
      </c>
      <c r="F1333" s="1771" t="s">
        <v>4751</v>
      </c>
      <c r="G1333" s="1770" t="s">
        <v>4752</v>
      </c>
      <c r="H1333" s="1770" t="s">
        <v>1713</v>
      </c>
      <c r="I1333" s="1770" t="s">
        <v>1714</v>
      </c>
      <c r="J1333" s="1771" t="s">
        <v>1715</v>
      </c>
      <c r="K1333" s="1771">
        <v>1</v>
      </c>
      <c r="L1333" s="1772">
        <v>2</v>
      </c>
      <c r="M1333" s="1773">
        <f t="shared" si="40"/>
        <v>20000</v>
      </c>
      <c r="N1333" s="1771">
        <v>2</v>
      </c>
      <c r="O1333" s="1772">
        <v>6</v>
      </c>
      <c r="P1333" s="1773">
        <f t="shared" si="41"/>
        <v>60000</v>
      </c>
      <c r="Q1333" s="1774"/>
      <c r="R1333" s="1774"/>
      <c r="S1333" s="1774"/>
      <c r="T1333" s="1774"/>
      <c r="U1333" s="1774"/>
      <c r="V1333" s="1774"/>
      <c r="W1333" s="1774"/>
      <c r="X1333" s="1774"/>
      <c r="Y1333" s="1774"/>
      <c r="Z1333" s="1774"/>
      <c r="AA1333" s="1774"/>
      <c r="AB1333" s="1774"/>
      <c r="AC1333" s="1774"/>
      <c r="AD1333" s="1856"/>
      <c r="AE1333" s="1857"/>
      <c r="AF1333" s="1858"/>
      <c r="AG1333" s="1858"/>
      <c r="AH1333" s="1858"/>
      <c r="AI1333" s="1859"/>
      <c r="AJ1333" s="1859"/>
      <c r="AK1333" s="1859"/>
      <c r="AL1333" s="1859"/>
      <c r="AM1333" s="1858"/>
      <c r="AN1333" s="1858"/>
      <c r="AO1333" s="1858"/>
      <c r="AP1333" s="1858"/>
      <c r="AQ1333" s="1859"/>
      <c r="AR1333" s="1859"/>
      <c r="AS1333" s="1859"/>
      <c r="AT1333" s="1859"/>
    </row>
    <row r="1334" spans="1:46" s="1775" customFormat="1" ht="12" customHeight="1" x14ac:dyDescent="0.2">
      <c r="A1334" s="1770" t="s">
        <v>459</v>
      </c>
      <c r="B1334" s="1770" t="s">
        <v>1708</v>
      </c>
      <c r="C1334" s="541" t="s">
        <v>1709</v>
      </c>
      <c r="D1334" s="1770" t="s">
        <v>4753</v>
      </c>
      <c r="E1334" s="1952">
        <v>7000</v>
      </c>
      <c r="F1334" s="1771" t="s">
        <v>4754</v>
      </c>
      <c r="G1334" s="1770" t="s">
        <v>4755</v>
      </c>
      <c r="H1334" s="1770" t="s">
        <v>1713</v>
      </c>
      <c r="I1334" s="1770" t="s">
        <v>1714</v>
      </c>
      <c r="J1334" s="1771" t="s">
        <v>1715</v>
      </c>
      <c r="K1334" s="1771">
        <v>2</v>
      </c>
      <c r="L1334" s="1772">
        <v>7</v>
      </c>
      <c r="M1334" s="1773">
        <f t="shared" si="40"/>
        <v>49000</v>
      </c>
      <c r="N1334" s="1771">
        <v>2</v>
      </c>
      <c r="O1334" s="1772">
        <v>6</v>
      </c>
      <c r="P1334" s="1773">
        <f t="shared" si="41"/>
        <v>42000</v>
      </c>
      <c r="Q1334" s="1774"/>
      <c r="R1334" s="1774"/>
      <c r="S1334" s="1774"/>
      <c r="T1334" s="1774"/>
      <c r="U1334" s="1774"/>
      <c r="V1334" s="1774"/>
      <c r="W1334" s="1774"/>
      <c r="X1334" s="1774"/>
      <c r="Y1334" s="1774"/>
      <c r="Z1334" s="1774"/>
      <c r="AA1334" s="1774"/>
      <c r="AB1334" s="1774"/>
      <c r="AC1334" s="1774"/>
      <c r="AD1334" s="1856"/>
      <c r="AE1334" s="1857"/>
      <c r="AF1334" s="1858"/>
      <c r="AG1334" s="1858"/>
      <c r="AH1334" s="1858"/>
      <c r="AI1334" s="1859"/>
      <c r="AJ1334" s="1859"/>
      <c r="AK1334" s="1859"/>
      <c r="AL1334" s="1859"/>
      <c r="AM1334" s="1858"/>
      <c r="AN1334" s="1858"/>
      <c r="AO1334" s="1858"/>
      <c r="AP1334" s="1858"/>
      <c r="AQ1334" s="1859"/>
      <c r="AR1334" s="1859"/>
      <c r="AS1334" s="1859"/>
      <c r="AT1334" s="1859"/>
    </row>
    <row r="1335" spans="1:46" s="1775" customFormat="1" ht="12" customHeight="1" x14ac:dyDescent="0.2">
      <c r="A1335" s="1770" t="s">
        <v>459</v>
      </c>
      <c r="B1335" s="1770" t="s">
        <v>1708</v>
      </c>
      <c r="C1335" s="541" t="s">
        <v>1709</v>
      </c>
      <c r="D1335" s="1770" t="s">
        <v>4756</v>
      </c>
      <c r="E1335" s="1952">
        <v>6000</v>
      </c>
      <c r="F1335" s="1771" t="s">
        <v>4757</v>
      </c>
      <c r="G1335" s="1770" t="s">
        <v>4758</v>
      </c>
      <c r="H1335" s="1770"/>
      <c r="I1335" s="1770"/>
      <c r="J1335" s="1771"/>
      <c r="K1335" s="1771">
        <v>1</v>
      </c>
      <c r="L1335" s="1772">
        <v>1</v>
      </c>
      <c r="M1335" s="1773">
        <f t="shared" si="40"/>
        <v>6000</v>
      </c>
      <c r="N1335" s="1771">
        <v>0</v>
      </c>
      <c r="O1335" s="1772">
        <v>0</v>
      </c>
      <c r="P1335" s="1773">
        <f t="shared" si="41"/>
        <v>0</v>
      </c>
      <c r="Q1335" s="1774"/>
      <c r="R1335" s="1774"/>
      <c r="S1335" s="1774"/>
      <c r="T1335" s="1774"/>
      <c r="U1335" s="1774"/>
      <c r="V1335" s="1774"/>
      <c r="W1335" s="1774"/>
      <c r="X1335" s="1774"/>
      <c r="Y1335" s="1774"/>
      <c r="Z1335" s="1774"/>
      <c r="AA1335" s="1774"/>
      <c r="AB1335" s="1774"/>
      <c r="AC1335" s="1774"/>
      <c r="AD1335" s="1856"/>
      <c r="AE1335" s="1857"/>
      <c r="AF1335" s="1858"/>
      <c r="AG1335" s="1858"/>
      <c r="AH1335" s="1858"/>
      <c r="AI1335" s="1859"/>
      <c r="AJ1335" s="1859"/>
      <c r="AK1335" s="1859"/>
      <c r="AL1335" s="1859"/>
      <c r="AM1335" s="1858"/>
      <c r="AN1335" s="1858"/>
      <c r="AO1335" s="1858"/>
      <c r="AP1335" s="1858"/>
      <c r="AQ1335" s="1859"/>
      <c r="AR1335" s="1859"/>
      <c r="AS1335" s="1859"/>
      <c r="AT1335" s="1859"/>
    </row>
    <row r="1336" spans="1:46" s="1775" customFormat="1" ht="12" customHeight="1" x14ac:dyDescent="0.2">
      <c r="A1336" s="1770" t="s">
        <v>459</v>
      </c>
      <c r="B1336" s="1770" t="s">
        <v>1708</v>
      </c>
      <c r="C1336" s="541" t="s">
        <v>1709</v>
      </c>
      <c r="D1336" s="1770" t="s">
        <v>4759</v>
      </c>
      <c r="E1336" s="1952">
        <v>6000</v>
      </c>
      <c r="F1336" s="1771" t="s">
        <v>4760</v>
      </c>
      <c r="G1336" s="1770" t="s">
        <v>4761</v>
      </c>
      <c r="H1336" s="1770" t="s">
        <v>4762</v>
      </c>
      <c r="I1336" s="1770" t="s">
        <v>1723</v>
      </c>
      <c r="J1336" s="1771" t="s">
        <v>1715</v>
      </c>
      <c r="K1336" s="1771">
        <v>6</v>
      </c>
      <c r="L1336" s="1772">
        <v>12</v>
      </c>
      <c r="M1336" s="1773">
        <f t="shared" si="40"/>
        <v>72000</v>
      </c>
      <c r="N1336" s="1771">
        <v>2</v>
      </c>
      <c r="O1336" s="1772">
        <v>6</v>
      </c>
      <c r="P1336" s="1773">
        <f t="shared" si="41"/>
        <v>36000</v>
      </c>
      <c r="Q1336" s="1774"/>
      <c r="R1336" s="1774"/>
      <c r="S1336" s="1774"/>
      <c r="T1336" s="1774"/>
      <c r="U1336" s="1774"/>
      <c r="V1336" s="1774"/>
      <c r="W1336" s="1774"/>
      <c r="X1336" s="1774"/>
      <c r="Y1336" s="1774"/>
      <c r="Z1336" s="1774"/>
      <c r="AA1336" s="1774"/>
      <c r="AB1336" s="1774"/>
      <c r="AC1336" s="1774"/>
      <c r="AD1336" s="1856"/>
      <c r="AE1336" s="1857"/>
      <c r="AF1336" s="1858"/>
      <c r="AG1336" s="1858"/>
      <c r="AH1336" s="1858"/>
      <c r="AI1336" s="1859"/>
      <c r="AJ1336" s="1859"/>
      <c r="AK1336" s="1859"/>
      <c r="AL1336" s="1859"/>
      <c r="AM1336" s="1858"/>
      <c r="AN1336" s="1858"/>
      <c r="AO1336" s="1858"/>
      <c r="AP1336" s="1858"/>
      <c r="AQ1336" s="1859"/>
      <c r="AR1336" s="1859"/>
      <c r="AS1336" s="1859"/>
      <c r="AT1336" s="1859"/>
    </row>
    <row r="1337" spans="1:46" s="1775" customFormat="1" ht="12" customHeight="1" x14ac:dyDescent="0.2">
      <c r="A1337" s="1770" t="s">
        <v>459</v>
      </c>
      <c r="B1337" s="1770" t="s">
        <v>1708</v>
      </c>
      <c r="C1337" s="541" t="s">
        <v>1709</v>
      </c>
      <c r="D1337" s="1770" t="s">
        <v>4763</v>
      </c>
      <c r="E1337" s="1952">
        <v>4500</v>
      </c>
      <c r="F1337" s="1771" t="s">
        <v>4764</v>
      </c>
      <c r="G1337" s="1770" t="s">
        <v>4765</v>
      </c>
      <c r="H1337" s="1770" t="s">
        <v>1713</v>
      </c>
      <c r="I1337" s="1770" t="s">
        <v>1723</v>
      </c>
      <c r="J1337" s="1771" t="s">
        <v>1715</v>
      </c>
      <c r="K1337" s="1771">
        <v>5</v>
      </c>
      <c r="L1337" s="1772">
        <v>12</v>
      </c>
      <c r="M1337" s="1773">
        <f t="shared" si="40"/>
        <v>54000</v>
      </c>
      <c r="N1337" s="1771">
        <v>2</v>
      </c>
      <c r="O1337" s="1772">
        <v>6</v>
      </c>
      <c r="P1337" s="1773">
        <f t="shared" si="41"/>
        <v>27000</v>
      </c>
      <c r="Q1337" s="1774"/>
      <c r="R1337" s="1774"/>
      <c r="S1337" s="1774"/>
      <c r="T1337" s="1774"/>
      <c r="U1337" s="1774"/>
      <c r="V1337" s="1774"/>
      <c r="W1337" s="1774"/>
      <c r="X1337" s="1774"/>
      <c r="Y1337" s="1774"/>
      <c r="Z1337" s="1774"/>
      <c r="AA1337" s="1774"/>
      <c r="AB1337" s="1774"/>
      <c r="AC1337" s="1774"/>
      <c r="AD1337" s="1856"/>
      <c r="AE1337" s="1857"/>
      <c r="AF1337" s="1858"/>
      <c r="AG1337" s="1858"/>
      <c r="AH1337" s="1858"/>
      <c r="AI1337" s="1859"/>
      <c r="AJ1337" s="1859"/>
      <c r="AK1337" s="1859"/>
      <c r="AL1337" s="1859"/>
      <c r="AM1337" s="1858"/>
      <c r="AN1337" s="1858"/>
      <c r="AO1337" s="1858"/>
      <c r="AP1337" s="1858"/>
      <c r="AQ1337" s="1859"/>
      <c r="AR1337" s="1859"/>
      <c r="AS1337" s="1859"/>
      <c r="AT1337" s="1859"/>
    </row>
    <row r="1338" spans="1:46" s="1775" customFormat="1" ht="12" customHeight="1" x14ac:dyDescent="0.2">
      <c r="A1338" s="1770" t="s">
        <v>459</v>
      </c>
      <c r="B1338" s="1770" t="s">
        <v>1708</v>
      </c>
      <c r="C1338" s="541" t="s">
        <v>1709</v>
      </c>
      <c r="D1338" s="1770" t="s">
        <v>1783</v>
      </c>
      <c r="E1338" s="1952">
        <v>6000</v>
      </c>
      <c r="F1338" s="1771" t="s">
        <v>4766</v>
      </c>
      <c r="G1338" s="1770" t="s">
        <v>4767</v>
      </c>
      <c r="H1338" s="1770" t="s">
        <v>1713</v>
      </c>
      <c r="I1338" s="1770" t="s">
        <v>1723</v>
      </c>
      <c r="J1338" s="1771" t="s">
        <v>1715</v>
      </c>
      <c r="K1338" s="1771">
        <v>1</v>
      </c>
      <c r="L1338" s="1772">
        <v>2</v>
      </c>
      <c r="M1338" s="1773">
        <f t="shared" si="40"/>
        <v>12000</v>
      </c>
      <c r="N1338" s="1771">
        <v>3</v>
      </c>
      <c r="O1338" s="1772">
        <v>6</v>
      </c>
      <c r="P1338" s="1773">
        <f t="shared" si="41"/>
        <v>36000</v>
      </c>
      <c r="Q1338" s="1774"/>
      <c r="R1338" s="1774"/>
      <c r="S1338" s="1774"/>
      <c r="T1338" s="1774"/>
      <c r="U1338" s="1774"/>
      <c r="V1338" s="1774"/>
      <c r="W1338" s="1774"/>
      <c r="X1338" s="1774"/>
      <c r="Y1338" s="1774"/>
      <c r="Z1338" s="1774"/>
      <c r="AA1338" s="1774"/>
      <c r="AB1338" s="1774"/>
      <c r="AC1338" s="1774"/>
      <c r="AD1338" s="1856"/>
      <c r="AE1338" s="1857"/>
      <c r="AF1338" s="1858"/>
      <c r="AG1338" s="1858"/>
      <c r="AH1338" s="1858"/>
      <c r="AI1338" s="1859"/>
      <c r="AJ1338" s="1859"/>
      <c r="AK1338" s="1859"/>
      <c r="AL1338" s="1859"/>
      <c r="AM1338" s="1858"/>
      <c r="AN1338" s="1858"/>
      <c r="AO1338" s="1858"/>
      <c r="AP1338" s="1858"/>
      <c r="AQ1338" s="1859"/>
      <c r="AR1338" s="1859"/>
      <c r="AS1338" s="1859"/>
      <c r="AT1338" s="1859"/>
    </row>
    <row r="1339" spans="1:46" s="1775" customFormat="1" ht="12" customHeight="1" x14ac:dyDescent="0.2">
      <c r="A1339" s="1770" t="s">
        <v>459</v>
      </c>
      <c r="B1339" s="1770" t="s">
        <v>1708</v>
      </c>
      <c r="C1339" s="541" t="s">
        <v>1709</v>
      </c>
      <c r="D1339" s="1770" t="s">
        <v>4768</v>
      </c>
      <c r="E1339" s="1952">
        <v>6000</v>
      </c>
      <c r="F1339" s="1771" t="s">
        <v>4769</v>
      </c>
      <c r="G1339" s="1770" t="s">
        <v>4770</v>
      </c>
      <c r="H1339" s="1770" t="s">
        <v>1800</v>
      </c>
      <c r="I1339" s="1770" t="s">
        <v>1714</v>
      </c>
      <c r="J1339" s="1771" t="s">
        <v>1715</v>
      </c>
      <c r="K1339" s="1771">
        <v>1</v>
      </c>
      <c r="L1339" s="1772">
        <v>3</v>
      </c>
      <c r="M1339" s="1773">
        <f t="shared" si="40"/>
        <v>18000</v>
      </c>
      <c r="N1339" s="1771">
        <v>3</v>
      </c>
      <c r="O1339" s="1772">
        <v>6</v>
      </c>
      <c r="P1339" s="1773">
        <f t="shared" si="41"/>
        <v>36000</v>
      </c>
      <c r="Q1339" s="1774"/>
      <c r="R1339" s="1774"/>
      <c r="S1339" s="1774"/>
      <c r="T1339" s="1774"/>
      <c r="U1339" s="1774"/>
      <c r="V1339" s="1774"/>
      <c r="W1339" s="1774"/>
      <c r="X1339" s="1774"/>
      <c r="Y1339" s="1774"/>
      <c r="Z1339" s="1774"/>
      <c r="AA1339" s="1774"/>
      <c r="AB1339" s="1774"/>
      <c r="AC1339" s="1774"/>
      <c r="AD1339" s="1856"/>
      <c r="AE1339" s="1857"/>
      <c r="AF1339" s="1858"/>
      <c r="AG1339" s="1858"/>
      <c r="AH1339" s="1858"/>
      <c r="AI1339" s="1859"/>
      <c r="AJ1339" s="1859"/>
      <c r="AK1339" s="1859"/>
      <c r="AL1339" s="1859"/>
      <c r="AM1339" s="1858"/>
      <c r="AN1339" s="1858"/>
      <c r="AO1339" s="1858"/>
      <c r="AP1339" s="1858"/>
      <c r="AQ1339" s="1859"/>
      <c r="AR1339" s="1859"/>
      <c r="AS1339" s="1859"/>
      <c r="AT1339" s="1859"/>
    </row>
    <row r="1340" spans="1:46" s="1775" customFormat="1" ht="12" customHeight="1" x14ac:dyDescent="0.2">
      <c r="A1340" s="1770" t="s">
        <v>459</v>
      </c>
      <c r="B1340" s="1770" t="s">
        <v>1708</v>
      </c>
      <c r="C1340" s="541" t="s">
        <v>1709</v>
      </c>
      <c r="D1340" s="1770" t="s">
        <v>3170</v>
      </c>
      <c r="E1340" s="1952">
        <v>3500</v>
      </c>
      <c r="F1340" s="1771" t="s">
        <v>4771</v>
      </c>
      <c r="G1340" s="1770" t="s">
        <v>4772</v>
      </c>
      <c r="H1340" s="1770"/>
      <c r="I1340" s="1770"/>
      <c r="J1340" s="1771"/>
      <c r="K1340" s="1771">
        <v>0</v>
      </c>
      <c r="L1340" s="1772">
        <v>0</v>
      </c>
      <c r="M1340" s="1773">
        <f t="shared" si="40"/>
        <v>0</v>
      </c>
      <c r="N1340" s="1771">
        <v>2</v>
      </c>
      <c r="O1340" s="1772">
        <v>6</v>
      </c>
      <c r="P1340" s="1773">
        <f t="shared" si="41"/>
        <v>21000</v>
      </c>
      <c r="Q1340" s="1774"/>
      <c r="R1340" s="1774"/>
      <c r="S1340" s="1774"/>
      <c r="T1340" s="1774"/>
      <c r="U1340" s="1774"/>
      <c r="V1340" s="1774"/>
      <c r="W1340" s="1774"/>
      <c r="X1340" s="1774"/>
      <c r="Y1340" s="1774"/>
      <c r="Z1340" s="1774"/>
      <c r="AA1340" s="1774"/>
      <c r="AB1340" s="1774"/>
      <c r="AC1340" s="1774"/>
      <c r="AD1340" s="1856"/>
      <c r="AE1340" s="1857"/>
      <c r="AF1340" s="1858"/>
      <c r="AG1340" s="1858"/>
      <c r="AH1340" s="1858"/>
      <c r="AI1340" s="1859"/>
      <c r="AJ1340" s="1859"/>
      <c r="AK1340" s="1859"/>
      <c r="AL1340" s="1859"/>
      <c r="AM1340" s="1858"/>
      <c r="AN1340" s="1858"/>
      <c r="AO1340" s="1858"/>
      <c r="AP1340" s="1858"/>
      <c r="AQ1340" s="1859"/>
      <c r="AR1340" s="1859"/>
      <c r="AS1340" s="1859"/>
      <c r="AT1340" s="1859"/>
    </row>
    <row r="1341" spans="1:46" s="1775" customFormat="1" ht="12" customHeight="1" x14ac:dyDescent="0.2">
      <c r="A1341" s="1770" t="s">
        <v>459</v>
      </c>
      <c r="B1341" s="1770" t="s">
        <v>1708</v>
      </c>
      <c r="C1341" s="541" t="s">
        <v>1709</v>
      </c>
      <c r="D1341" s="1770" t="s">
        <v>1863</v>
      </c>
      <c r="E1341" s="1952">
        <v>3000</v>
      </c>
      <c r="F1341" s="1771" t="s">
        <v>4773</v>
      </c>
      <c r="G1341" s="1770" t="s">
        <v>4774</v>
      </c>
      <c r="H1341" s="1770" t="s">
        <v>1773</v>
      </c>
      <c r="I1341" s="1770" t="s">
        <v>1714</v>
      </c>
      <c r="J1341" s="1771" t="s">
        <v>1715</v>
      </c>
      <c r="K1341" s="1771">
        <v>2</v>
      </c>
      <c r="L1341" s="1772">
        <v>6</v>
      </c>
      <c r="M1341" s="1773">
        <f t="shared" si="40"/>
        <v>18000</v>
      </c>
      <c r="N1341" s="1771">
        <v>4</v>
      </c>
      <c r="O1341" s="1772">
        <v>6</v>
      </c>
      <c r="P1341" s="1773">
        <f t="shared" si="41"/>
        <v>18000</v>
      </c>
      <c r="Q1341" s="1774"/>
      <c r="R1341" s="1774"/>
      <c r="S1341" s="1774"/>
      <c r="T1341" s="1774"/>
      <c r="U1341" s="1774"/>
      <c r="V1341" s="1774"/>
      <c r="W1341" s="1774"/>
      <c r="X1341" s="1774"/>
      <c r="Y1341" s="1774"/>
      <c r="Z1341" s="1774"/>
      <c r="AA1341" s="1774"/>
      <c r="AB1341" s="1774"/>
      <c r="AC1341" s="1774"/>
      <c r="AD1341" s="1856"/>
      <c r="AE1341" s="1857"/>
      <c r="AF1341" s="1858"/>
      <c r="AG1341" s="1858"/>
      <c r="AH1341" s="1858"/>
      <c r="AI1341" s="1859"/>
      <c r="AJ1341" s="1859"/>
      <c r="AK1341" s="1859"/>
      <c r="AL1341" s="1859"/>
      <c r="AM1341" s="1858"/>
      <c r="AN1341" s="1858"/>
      <c r="AO1341" s="1858"/>
      <c r="AP1341" s="1858"/>
      <c r="AQ1341" s="1859"/>
      <c r="AR1341" s="1859"/>
      <c r="AS1341" s="1859"/>
      <c r="AT1341" s="1859"/>
    </row>
    <row r="1342" spans="1:46" s="1775" customFormat="1" ht="12" customHeight="1" x14ac:dyDescent="0.2">
      <c r="A1342" s="1770" t="s">
        <v>459</v>
      </c>
      <c r="B1342" s="1770" t="s">
        <v>1708</v>
      </c>
      <c r="C1342" s="541" t="s">
        <v>1709</v>
      </c>
      <c r="D1342" s="1770" t="s">
        <v>1757</v>
      </c>
      <c r="E1342" s="1952">
        <v>10000</v>
      </c>
      <c r="F1342" s="1771" t="s">
        <v>4775</v>
      </c>
      <c r="G1342" s="1770" t="s">
        <v>4776</v>
      </c>
      <c r="H1342" s="1770" t="s">
        <v>1713</v>
      </c>
      <c r="I1342" s="1770" t="s">
        <v>1723</v>
      </c>
      <c r="J1342" s="1771" t="s">
        <v>1715</v>
      </c>
      <c r="K1342" s="1771">
        <v>3</v>
      </c>
      <c r="L1342" s="1772">
        <v>10</v>
      </c>
      <c r="M1342" s="1773">
        <f t="shared" si="40"/>
        <v>100000</v>
      </c>
      <c r="N1342" s="1771">
        <v>2</v>
      </c>
      <c r="O1342" s="1772">
        <v>6</v>
      </c>
      <c r="P1342" s="1773">
        <f t="shared" si="41"/>
        <v>60000</v>
      </c>
      <c r="Q1342" s="1774"/>
      <c r="R1342" s="1774"/>
      <c r="S1342" s="1774"/>
      <c r="T1342" s="1774"/>
      <c r="U1342" s="1774"/>
      <c r="V1342" s="1774"/>
      <c r="W1342" s="1774"/>
      <c r="X1342" s="1774"/>
      <c r="Y1342" s="1774"/>
      <c r="Z1342" s="1774"/>
      <c r="AA1342" s="1774"/>
      <c r="AB1342" s="1774"/>
      <c r="AC1342" s="1774"/>
      <c r="AD1342" s="1856"/>
      <c r="AE1342" s="1857"/>
      <c r="AF1342" s="1858"/>
      <c r="AG1342" s="1858"/>
      <c r="AH1342" s="1858"/>
      <c r="AI1342" s="1859"/>
      <c r="AJ1342" s="1859"/>
      <c r="AK1342" s="1859"/>
      <c r="AL1342" s="1859"/>
      <c r="AM1342" s="1858"/>
      <c r="AN1342" s="1858"/>
      <c r="AO1342" s="1858"/>
      <c r="AP1342" s="1858"/>
      <c r="AQ1342" s="1859"/>
      <c r="AR1342" s="1859"/>
      <c r="AS1342" s="1859"/>
      <c r="AT1342" s="1859"/>
    </row>
    <row r="1343" spans="1:46" s="1775" customFormat="1" ht="12" customHeight="1" x14ac:dyDescent="0.2">
      <c r="A1343" s="1770" t="s">
        <v>459</v>
      </c>
      <c r="B1343" s="1770" t="s">
        <v>1708</v>
      </c>
      <c r="C1343" s="541" t="s">
        <v>1709</v>
      </c>
      <c r="D1343" s="1770" t="s">
        <v>2841</v>
      </c>
      <c r="E1343" s="1952">
        <v>7000</v>
      </c>
      <c r="F1343" s="1771" t="s">
        <v>4775</v>
      </c>
      <c r="G1343" s="1770" t="s">
        <v>4776</v>
      </c>
      <c r="H1343" s="1770" t="s">
        <v>1713</v>
      </c>
      <c r="I1343" s="1770" t="s">
        <v>1723</v>
      </c>
      <c r="J1343" s="1771" t="s">
        <v>1715</v>
      </c>
      <c r="K1343" s="1771">
        <v>2</v>
      </c>
      <c r="L1343" s="1772">
        <v>3</v>
      </c>
      <c r="M1343" s="1773">
        <f t="shared" si="40"/>
        <v>21000</v>
      </c>
      <c r="N1343" s="1771">
        <v>0</v>
      </c>
      <c r="O1343" s="1772">
        <v>0</v>
      </c>
      <c r="P1343" s="1773">
        <f t="shared" si="41"/>
        <v>0</v>
      </c>
      <c r="Q1343" s="1774"/>
      <c r="R1343" s="1774"/>
      <c r="S1343" s="1774"/>
      <c r="T1343" s="1774"/>
      <c r="U1343" s="1774"/>
      <c r="V1343" s="1774"/>
      <c r="W1343" s="1774"/>
      <c r="X1343" s="1774"/>
      <c r="Y1343" s="1774"/>
      <c r="Z1343" s="1774"/>
      <c r="AA1343" s="1774"/>
      <c r="AB1343" s="1774"/>
      <c r="AC1343" s="1774"/>
      <c r="AD1343" s="1856"/>
      <c r="AE1343" s="1857"/>
      <c r="AF1343" s="1858"/>
      <c r="AG1343" s="1858"/>
      <c r="AH1343" s="1858"/>
      <c r="AI1343" s="1859"/>
      <c r="AJ1343" s="1859"/>
      <c r="AK1343" s="1859"/>
      <c r="AL1343" s="1859"/>
      <c r="AM1343" s="1858"/>
      <c r="AN1343" s="1858"/>
      <c r="AO1343" s="1858"/>
      <c r="AP1343" s="1858"/>
      <c r="AQ1343" s="1859"/>
      <c r="AR1343" s="1859"/>
      <c r="AS1343" s="1859"/>
      <c r="AT1343" s="1859"/>
    </row>
    <row r="1344" spans="1:46" s="1775" customFormat="1" ht="12" customHeight="1" x14ac:dyDescent="0.2">
      <c r="A1344" s="1770" t="s">
        <v>459</v>
      </c>
      <c r="B1344" s="1770" t="s">
        <v>1708</v>
      </c>
      <c r="C1344" s="541" t="s">
        <v>1709</v>
      </c>
      <c r="D1344" s="1770" t="s">
        <v>4777</v>
      </c>
      <c r="E1344" s="1952">
        <v>2000</v>
      </c>
      <c r="F1344" s="1771" t="s">
        <v>4778</v>
      </c>
      <c r="G1344" s="1770" t="s">
        <v>4779</v>
      </c>
      <c r="H1344" s="1770"/>
      <c r="I1344" s="1770"/>
      <c r="J1344" s="1771"/>
      <c r="K1344" s="1771">
        <v>2</v>
      </c>
      <c r="L1344" s="1772">
        <v>2</v>
      </c>
      <c r="M1344" s="1773">
        <f t="shared" si="40"/>
        <v>4000</v>
      </c>
      <c r="N1344" s="1771">
        <v>0</v>
      </c>
      <c r="O1344" s="1772">
        <v>0</v>
      </c>
      <c r="P1344" s="1773">
        <f t="shared" si="41"/>
        <v>0</v>
      </c>
      <c r="Q1344" s="1774"/>
      <c r="R1344" s="1774"/>
      <c r="S1344" s="1774"/>
      <c r="T1344" s="1774"/>
      <c r="U1344" s="1774"/>
      <c r="V1344" s="1774"/>
      <c r="W1344" s="1774"/>
      <c r="X1344" s="1774"/>
      <c r="Y1344" s="1774"/>
      <c r="Z1344" s="1774"/>
      <c r="AA1344" s="1774"/>
      <c r="AB1344" s="1774"/>
      <c r="AC1344" s="1774"/>
      <c r="AD1344" s="1856"/>
      <c r="AE1344" s="1857"/>
      <c r="AF1344" s="1858"/>
      <c r="AG1344" s="1858"/>
      <c r="AH1344" s="1858"/>
      <c r="AI1344" s="1859"/>
      <c r="AJ1344" s="1859"/>
      <c r="AK1344" s="1859"/>
      <c r="AL1344" s="1859"/>
      <c r="AM1344" s="1858"/>
      <c r="AN1344" s="1858"/>
      <c r="AO1344" s="1858"/>
      <c r="AP1344" s="1858"/>
      <c r="AQ1344" s="1859"/>
      <c r="AR1344" s="1859"/>
      <c r="AS1344" s="1859"/>
      <c r="AT1344" s="1859"/>
    </row>
    <row r="1345" spans="1:46" s="1775" customFormat="1" ht="12" customHeight="1" x14ac:dyDescent="0.2">
      <c r="A1345" s="1770" t="s">
        <v>459</v>
      </c>
      <c r="B1345" s="1770" t="s">
        <v>1708</v>
      </c>
      <c r="C1345" s="541" t="s">
        <v>1709</v>
      </c>
      <c r="D1345" s="1770" t="s">
        <v>1730</v>
      </c>
      <c r="E1345" s="1952">
        <v>14000</v>
      </c>
      <c r="F1345" s="1771" t="s">
        <v>4780</v>
      </c>
      <c r="G1345" s="1770" t="s">
        <v>4781</v>
      </c>
      <c r="H1345" s="1770"/>
      <c r="I1345" s="1770"/>
      <c r="J1345" s="1771"/>
      <c r="K1345" s="1771">
        <v>0</v>
      </c>
      <c r="L1345" s="1772">
        <v>0</v>
      </c>
      <c r="M1345" s="1773">
        <f t="shared" si="40"/>
        <v>0</v>
      </c>
      <c r="N1345" s="1771">
        <v>0</v>
      </c>
      <c r="O1345" s="1772">
        <v>0</v>
      </c>
      <c r="P1345" s="1773">
        <f t="shared" si="41"/>
        <v>0</v>
      </c>
      <c r="Q1345" s="1774"/>
      <c r="R1345" s="1774"/>
      <c r="S1345" s="1774"/>
      <c r="T1345" s="1774"/>
      <c r="U1345" s="1774"/>
      <c r="V1345" s="1774"/>
      <c r="W1345" s="1774"/>
      <c r="X1345" s="1774"/>
      <c r="Y1345" s="1774"/>
      <c r="Z1345" s="1774"/>
      <c r="AA1345" s="1774"/>
      <c r="AB1345" s="1774"/>
      <c r="AC1345" s="1774"/>
      <c r="AD1345" s="1856"/>
      <c r="AE1345" s="1857"/>
      <c r="AF1345" s="1858"/>
      <c r="AG1345" s="1858"/>
      <c r="AH1345" s="1858"/>
      <c r="AI1345" s="1859"/>
      <c r="AJ1345" s="1859"/>
      <c r="AK1345" s="1859"/>
      <c r="AL1345" s="1859"/>
      <c r="AM1345" s="1858"/>
      <c r="AN1345" s="1858"/>
      <c r="AO1345" s="1858"/>
      <c r="AP1345" s="1858"/>
      <c r="AQ1345" s="1859"/>
      <c r="AR1345" s="1859"/>
      <c r="AS1345" s="1859"/>
      <c r="AT1345" s="1859"/>
    </row>
    <row r="1346" spans="1:46" s="1775" customFormat="1" ht="12" customHeight="1" x14ac:dyDescent="0.2">
      <c r="A1346" s="1770" t="s">
        <v>459</v>
      </c>
      <c r="B1346" s="1770" t="s">
        <v>1708</v>
      </c>
      <c r="C1346" s="541" t="s">
        <v>1709</v>
      </c>
      <c r="D1346" s="1770" t="s">
        <v>2673</v>
      </c>
      <c r="E1346" s="1952">
        <v>7000</v>
      </c>
      <c r="F1346" s="1771" t="s">
        <v>4782</v>
      </c>
      <c r="G1346" s="1770" t="s">
        <v>4783</v>
      </c>
      <c r="H1346" s="1770" t="s">
        <v>1713</v>
      </c>
      <c r="I1346" s="1770" t="s">
        <v>1723</v>
      </c>
      <c r="J1346" s="1771" t="s">
        <v>1715</v>
      </c>
      <c r="K1346" s="1771">
        <v>0</v>
      </c>
      <c r="L1346" s="1772">
        <v>0</v>
      </c>
      <c r="M1346" s="1773">
        <f t="shared" si="40"/>
        <v>0</v>
      </c>
      <c r="N1346" s="1771">
        <v>2</v>
      </c>
      <c r="O1346" s="1772">
        <v>5</v>
      </c>
      <c r="P1346" s="1773">
        <f t="shared" si="41"/>
        <v>35000</v>
      </c>
      <c r="Q1346" s="1774"/>
      <c r="R1346" s="1774"/>
      <c r="S1346" s="1774"/>
      <c r="T1346" s="1774"/>
      <c r="U1346" s="1774"/>
      <c r="V1346" s="1774"/>
      <c r="W1346" s="1774"/>
      <c r="X1346" s="1774"/>
      <c r="Y1346" s="1774"/>
      <c r="Z1346" s="1774"/>
      <c r="AA1346" s="1774"/>
      <c r="AB1346" s="1774"/>
      <c r="AC1346" s="1774"/>
      <c r="AD1346" s="1856"/>
      <c r="AE1346" s="1857"/>
      <c r="AF1346" s="1858"/>
      <c r="AG1346" s="1858"/>
      <c r="AH1346" s="1858"/>
      <c r="AI1346" s="1859"/>
      <c r="AJ1346" s="1859"/>
      <c r="AK1346" s="1859"/>
      <c r="AL1346" s="1859"/>
      <c r="AM1346" s="1858"/>
      <c r="AN1346" s="1858"/>
      <c r="AO1346" s="1858"/>
      <c r="AP1346" s="1858"/>
      <c r="AQ1346" s="1859"/>
      <c r="AR1346" s="1859"/>
      <c r="AS1346" s="1859"/>
      <c r="AT1346" s="1859"/>
    </row>
    <row r="1347" spans="1:46" s="1775" customFormat="1" ht="12" customHeight="1" x14ac:dyDescent="0.2">
      <c r="A1347" s="1770" t="s">
        <v>459</v>
      </c>
      <c r="B1347" s="1770" t="s">
        <v>1708</v>
      </c>
      <c r="C1347" s="541" t="s">
        <v>1709</v>
      </c>
      <c r="D1347" s="1770" t="s">
        <v>1889</v>
      </c>
      <c r="E1347" s="1952">
        <v>8000</v>
      </c>
      <c r="F1347" s="1771" t="s">
        <v>4782</v>
      </c>
      <c r="G1347" s="1770" t="s">
        <v>4783</v>
      </c>
      <c r="H1347" s="1770" t="s">
        <v>1713</v>
      </c>
      <c r="I1347" s="1770" t="s">
        <v>1723</v>
      </c>
      <c r="J1347" s="1771" t="s">
        <v>1715</v>
      </c>
      <c r="K1347" s="1771">
        <v>6</v>
      </c>
      <c r="L1347" s="1772">
        <v>12</v>
      </c>
      <c r="M1347" s="1773">
        <f t="shared" si="40"/>
        <v>96000</v>
      </c>
      <c r="N1347" s="1771">
        <v>2</v>
      </c>
      <c r="O1347" s="1772">
        <v>6</v>
      </c>
      <c r="P1347" s="1773">
        <f t="shared" si="41"/>
        <v>48000</v>
      </c>
      <c r="Q1347" s="1774"/>
      <c r="R1347" s="1774"/>
      <c r="S1347" s="1774"/>
      <c r="T1347" s="1774"/>
      <c r="U1347" s="1774"/>
      <c r="V1347" s="1774"/>
      <c r="W1347" s="1774"/>
      <c r="X1347" s="1774"/>
      <c r="Y1347" s="1774"/>
      <c r="Z1347" s="1774"/>
      <c r="AA1347" s="1774"/>
      <c r="AB1347" s="1774"/>
      <c r="AC1347" s="1774"/>
      <c r="AD1347" s="1856"/>
      <c r="AE1347" s="1857"/>
      <c r="AF1347" s="1858"/>
      <c r="AG1347" s="1858"/>
      <c r="AH1347" s="1858"/>
      <c r="AI1347" s="1859"/>
      <c r="AJ1347" s="1859"/>
      <c r="AK1347" s="1859"/>
      <c r="AL1347" s="1859"/>
      <c r="AM1347" s="1858"/>
      <c r="AN1347" s="1858"/>
      <c r="AO1347" s="1858"/>
      <c r="AP1347" s="1858"/>
      <c r="AQ1347" s="1859"/>
      <c r="AR1347" s="1859"/>
      <c r="AS1347" s="1859"/>
      <c r="AT1347" s="1859"/>
    </row>
    <row r="1348" spans="1:46" s="1775" customFormat="1" ht="12" customHeight="1" x14ac:dyDescent="0.2">
      <c r="A1348" s="1770" t="s">
        <v>459</v>
      </c>
      <c r="B1348" s="1770" t="s">
        <v>1708</v>
      </c>
      <c r="C1348" s="541" t="s">
        <v>1709</v>
      </c>
      <c r="D1348" s="1770" t="s">
        <v>1774</v>
      </c>
      <c r="E1348" s="1952">
        <v>15000</v>
      </c>
      <c r="F1348" s="1771" t="s">
        <v>4784</v>
      </c>
      <c r="G1348" s="1770" t="s">
        <v>4785</v>
      </c>
      <c r="H1348" s="1770"/>
      <c r="I1348" s="1770"/>
      <c r="J1348" s="1771"/>
      <c r="K1348" s="1771">
        <v>0</v>
      </c>
      <c r="L1348" s="1772">
        <v>11</v>
      </c>
      <c r="M1348" s="1773">
        <f t="shared" si="40"/>
        <v>165000</v>
      </c>
      <c r="N1348" s="1771">
        <v>0</v>
      </c>
      <c r="O1348" s="1772">
        <v>0</v>
      </c>
      <c r="P1348" s="1773">
        <f t="shared" si="41"/>
        <v>0</v>
      </c>
      <c r="Q1348" s="1774"/>
      <c r="R1348" s="1774"/>
      <c r="S1348" s="1774"/>
      <c r="T1348" s="1774"/>
      <c r="U1348" s="1774"/>
      <c r="V1348" s="1774"/>
      <c r="W1348" s="1774"/>
      <c r="X1348" s="1774"/>
      <c r="Y1348" s="1774"/>
      <c r="Z1348" s="1774"/>
      <c r="AA1348" s="1774"/>
      <c r="AB1348" s="1774"/>
      <c r="AC1348" s="1774"/>
      <c r="AD1348" s="1856"/>
      <c r="AE1348" s="1857"/>
      <c r="AF1348" s="1858"/>
      <c r="AG1348" s="1858"/>
      <c r="AH1348" s="1858"/>
      <c r="AI1348" s="1859"/>
      <c r="AJ1348" s="1859"/>
      <c r="AK1348" s="1859"/>
      <c r="AL1348" s="1859"/>
      <c r="AM1348" s="1858"/>
      <c r="AN1348" s="1858"/>
      <c r="AO1348" s="1858"/>
      <c r="AP1348" s="1858"/>
      <c r="AQ1348" s="1859"/>
      <c r="AR1348" s="1859"/>
      <c r="AS1348" s="1859"/>
      <c r="AT1348" s="1859"/>
    </row>
    <row r="1349" spans="1:46" s="1775" customFormat="1" ht="12" customHeight="1" x14ac:dyDescent="0.2">
      <c r="A1349" s="1770" t="s">
        <v>459</v>
      </c>
      <c r="B1349" s="1770" t="s">
        <v>1708</v>
      </c>
      <c r="C1349" s="541" t="s">
        <v>1709</v>
      </c>
      <c r="D1349" s="1770" t="s">
        <v>3099</v>
      </c>
      <c r="E1349" s="1952">
        <v>9000</v>
      </c>
      <c r="F1349" s="1771" t="s">
        <v>4786</v>
      </c>
      <c r="G1349" s="1770" t="s">
        <v>4787</v>
      </c>
      <c r="H1349" s="1770"/>
      <c r="I1349" s="1770"/>
      <c r="J1349" s="1771"/>
      <c r="K1349" s="1771">
        <v>1</v>
      </c>
      <c r="L1349" s="1772">
        <v>8</v>
      </c>
      <c r="M1349" s="1773">
        <f t="shared" si="40"/>
        <v>72000</v>
      </c>
      <c r="N1349" s="1771">
        <v>0</v>
      </c>
      <c r="O1349" s="1772">
        <v>0</v>
      </c>
      <c r="P1349" s="1773">
        <f t="shared" si="41"/>
        <v>0</v>
      </c>
      <c r="Q1349" s="1774"/>
      <c r="R1349" s="1774"/>
      <c r="S1349" s="1774"/>
      <c r="T1349" s="1774"/>
      <c r="U1349" s="1774"/>
      <c r="V1349" s="1774"/>
      <c r="W1349" s="1774"/>
      <c r="X1349" s="1774"/>
      <c r="Y1349" s="1774"/>
      <c r="Z1349" s="1774"/>
      <c r="AA1349" s="1774"/>
      <c r="AB1349" s="1774"/>
      <c r="AC1349" s="1774"/>
      <c r="AD1349" s="1856"/>
      <c r="AE1349" s="1857"/>
      <c r="AF1349" s="1858"/>
      <c r="AG1349" s="1858"/>
      <c r="AH1349" s="1858"/>
      <c r="AI1349" s="1859"/>
      <c r="AJ1349" s="1859"/>
      <c r="AK1349" s="1859"/>
      <c r="AL1349" s="1859"/>
      <c r="AM1349" s="1858"/>
      <c r="AN1349" s="1858"/>
      <c r="AO1349" s="1858"/>
      <c r="AP1349" s="1858"/>
      <c r="AQ1349" s="1859"/>
      <c r="AR1349" s="1859"/>
      <c r="AS1349" s="1859"/>
      <c r="AT1349" s="1859"/>
    </row>
    <row r="1350" spans="1:46" s="1775" customFormat="1" ht="12" customHeight="1" x14ac:dyDescent="0.2">
      <c r="A1350" s="1770" t="s">
        <v>459</v>
      </c>
      <c r="B1350" s="1770" t="s">
        <v>1708</v>
      </c>
      <c r="C1350" s="541" t="s">
        <v>1709</v>
      </c>
      <c r="D1350" s="1770" t="s">
        <v>4490</v>
      </c>
      <c r="E1350" s="1952">
        <v>8000</v>
      </c>
      <c r="F1350" s="1771" t="s">
        <v>4788</v>
      </c>
      <c r="G1350" s="1770" t="s">
        <v>4789</v>
      </c>
      <c r="H1350" s="1770" t="s">
        <v>1773</v>
      </c>
      <c r="I1350" s="1770" t="s">
        <v>1714</v>
      </c>
      <c r="J1350" s="1771" t="s">
        <v>1715</v>
      </c>
      <c r="K1350" s="1771">
        <v>1</v>
      </c>
      <c r="L1350" s="1772">
        <v>3</v>
      </c>
      <c r="M1350" s="1773">
        <f t="shared" ref="M1350:M1413" si="42">E1350*L1350</f>
        <v>24000</v>
      </c>
      <c r="N1350" s="1771">
        <v>2</v>
      </c>
      <c r="O1350" s="1772">
        <v>6</v>
      </c>
      <c r="P1350" s="1773">
        <f t="shared" ref="P1350:P1413" si="43">E1350*O1350</f>
        <v>48000</v>
      </c>
      <c r="Q1350" s="1774"/>
      <c r="R1350" s="1774"/>
      <c r="S1350" s="1774"/>
      <c r="T1350" s="1774"/>
      <c r="U1350" s="1774"/>
      <c r="V1350" s="1774"/>
      <c r="W1350" s="1774"/>
      <c r="X1350" s="1774"/>
      <c r="Y1350" s="1774"/>
      <c r="Z1350" s="1774"/>
      <c r="AA1350" s="1774"/>
      <c r="AB1350" s="1774"/>
      <c r="AC1350" s="1774"/>
      <c r="AD1350" s="1856"/>
      <c r="AE1350" s="1857"/>
      <c r="AF1350" s="1858"/>
      <c r="AG1350" s="1858"/>
      <c r="AH1350" s="1858"/>
      <c r="AI1350" s="1859"/>
      <c r="AJ1350" s="1859"/>
      <c r="AK1350" s="1859"/>
      <c r="AL1350" s="1859"/>
      <c r="AM1350" s="1858"/>
      <c r="AN1350" s="1858"/>
      <c r="AO1350" s="1858"/>
      <c r="AP1350" s="1858"/>
      <c r="AQ1350" s="1859"/>
      <c r="AR1350" s="1859"/>
      <c r="AS1350" s="1859"/>
      <c r="AT1350" s="1859"/>
    </row>
    <row r="1351" spans="1:46" s="1775" customFormat="1" ht="12" customHeight="1" x14ac:dyDescent="0.2">
      <c r="A1351" s="1770" t="s">
        <v>459</v>
      </c>
      <c r="B1351" s="1770" t="s">
        <v>1708</v>
      </c>
      <c r="C1351" s="541" t="s">
        <v>1709</v>
      </c>
      <c r="D1351" s="1770" t="s">
        <v>3481</v>
      </c>
      <c r="E1351" s="1952">
        <v>7000</v>
      </c>
      <c r="F1351" s="1771" t="s">
        <v>4790</v>
      </c>
      <c r="G1351" s="1770" t="s">
        <v>4791</v>
      </c>
      <c r="H1351" s="1770"/>
      <c r="I1351" s="1770"/>
      <c r="J1351" s="1771"/>
      <c r="K1351" s="1771">
        <v>5</v>
      </c>
      <c r="L1351" s="1772">
        <v>7</v>
      </c>
      <c r="M1351" s="1773">
        <f t="shared" si="42"/>
        <v>49000</v>
      </c>
      <c r="N1351" s="1771">
        <v>0</v>
      </c>
      <c r="O1351" s="1772">
        <v>0</v>
      </c>
      <c r="P1351" s="1773">
        <f t="shared" si="43"/>
        <v>0</v>
      </c>
      <c r="Q1351" s="1774"/>
      <c r="R1351" s="1774"/>
      <c r="S1351" s="1774"/>
      <c r="T1351" s="1774"/>
      <c r="U1351" s="1774"/>
      <c r="V1351" s="1774"/>
      <c r="W1351" s="1774"/>
      <c r="X1351" s="1774"/>
      <c r="Y1351" s="1774"/>
      <c r="Z1351" s="1774"/>
      <c r="AA1351" s="1774"/>
      <c r="AB1351" s="1774"/>
      <c r="AC1351" s="1774"/>
      <c r="AD1351" s="1856"/>
      <c r="AE1351" s="1857"/>
      <c r="AF1351" s="1858"/>
      <c r="AG1351" s="1858"/>
      <c r="AH1351" s="1858"/>
      <c r="AI1351" s="1859"/>
      <c r="AJ1351" s="1859"/>
      <c r="AK1351" s="1859"/>
      <c r="AL1351" s="1859"/>
      <c r="AM1351" s="1858"/>
      <c r="AN1351" s="1858"/>
      <c r="AO1351" s="1858"/>
      <c r="AP1351" s="1858"/>
      <c r="AQ1351" s="1859"/>
      <c r="AR1351" s="1859"/>
      <c r="AS1351" s="1859"/>
      <c r="AT1351" s="1859"/>
    </row>
    <row r="1352" spans="1:46" s="1775" customFormat="1" ht="12" customHeight="1" x14ac:dyDescent="0.2">
      <c r="A1352" s="1770" t="s">
        <v>459</v>
      </c>
      <c r="B1352" s="1770" t="s">
        <v>1708</v>
      </c>
      <c r="C1352" s="541" t="s">
        <v>1709</v>
      </c>
      <c r="D1352" s="1770" t="s">
        <v>1730</v>
      </c>
      <c r="E1352" s="1952">
        <v>15600</v>
      </c>
      <c r="F1352" s="1771" t="s">
        <v>4792</v>
      </c>
      <c r="G1352" s="1770" t="s">
        <v>4793</v>
      </c>
      <c r="H1352" s="1770"/>
      <c r="I1352" s="1770"/>
      <c r="J1352" s="1771"/>
      <c r="K1352" s="1771">
        <v>0</v>
      </c>
      <c r="L1352" s="1772">
        <v>0</v>
      </c>
      <c r="M1352" s="1773">
        <f t="shared" si="42"/>
        <v>0</v>
      </c>
      <c r="N1352" s="1771">
        <v>0</v>
      </c>
      <c r="O1352" s="1772">
        <v>6</v>
      </c>
      <c r="P1352" s="1773">
        <f t="shared" si="43"/>
        <v>93600</v>
      </c>
      <c r="Q1352" s="1774"/>
      <c r="R1352" s="1774"/>
      <c r="S1352" s="1774"/>
      <c r="T1352" s="1774"/>
      <c r="U1352" s="1774"/>
      <c r="V1352" s="1774"/>
      <c r="W1352" s="1774"/>
      <c r="X1352" s="1774"/>
      <c r="Y1352" s="1774"/>
      <c r="Z1352" s="1774"/>
      <c r="AA1352" s="1774"/>
      <c r="AB1352" s="1774"/>
      <c r="AC1352" s="1774"/>
      <c r="AD1352" s="1856"/>
      <c r="AE1352" s="1857"/>
      <c r="AF1352" s="1858"/>
      <c r="AG1352" s="1858"/>
      <c r="AH1352" s="1858"/>
      <c r="AI1352" s="1859"/>
      <c r="AJ1352" s="1859"/>
      <c r="AK1352" s="1859"/>
      <c r="AL1352" s="1859"/>
      <c r="AM1352" s="1858"/>
      <c r="AN1352" s="1858"/>
      <c r="AO1352" s="1858"/>
      <c r="AP1352" s="1858"/>
      <c r="AQ1352" s="1859"/>
      <c r="AR1352" s="1859"/>
      <c r="AS1352" s="1859"/>
      <c r="AT1352" s="1859"/>
    </row>
    <row r="1353" spans="1:46" s="1775" customFormat="1" ht="12" customHeight="1" x14ac:dyDescent="0.2">
      <c r="A1353" s="1770" t="s">
        <v>459</v>
      </c>
      <c r="B1353" s="1770" t="s">
        <v>1708</v>
      </c>
      <c r="C1353" s="541" t="s">
        <v>1709</v>
      </c>
      <c r="D1353" s="1770" t="s">
        <v>2545</v>
      </c>
      <c r="E1353" s="1952">
        <v>2000</v>
      </c>
      <c r="F1353" s="1771" t="s">
        <v>4794</v>
      </c>
      <c r="G1353" s="1770" t="s">
        <v>4795</v>
      </c>
      <c r="H1353" s="1770"/>
      <c r="I1353" s="1770"/>
      <c r="J1353" s="1771"/>
      <c r="K1353" s="1771">
        <v>1</v>
      </c>
      <c r="L1353" s="1772">
        <v>1</v>
      </c>
      <c r="M1353" s="1773">
        <f t="shared" si="42"/>
        <v>2000</v>
      </c>
      <c r="N1353" s="1771">
        <v>3</v>
      </c>
      <c r="O1353" s="1772">
        <v>6</v>
      </c>
      <c r="P1353" s="1773">
        <f t="shared" si="43"/>
        <v>12000</v>
      </c>
      <c r="Q1353" s="1774"/>
      <c r="R1353" s="1774"/>
      <c r="S1353" s="1774"/>
      <c r="T1353" s="1774"/>
      <c r="U1353" s="1774"/>
      <c r="V1353" s="1774"/>
      <c r="W1353" s="1774"/>
      <c r="X1353" s="1774"/>
      <c r="Y1353" s="1774"/>
      <c r="Z1353" s="1774"/>
      <c r="AA1353" s="1774"/>
      <c r="AB1353" s="1774"/>
      <c r="AC1353" s="1774"/>
      <c r="AD1353" s="1856"/>
      <c r="AE1353" s="1857"/>
      <c r="AF1353" s="1858"/>
      <c r="AG1353" s="1858"/>
      <c r="AH1353" s="1858"/>
      <c r="AI1353" s="1859"/>
      <c r="AJ1353" s="1859"/>
      <c r="AK1353" s="1859"/>
      <c r="AL1353" s="1859"/>
      <c r="AM1353" s="1858"/>
      <c r="AN1353" s="1858"/>
      <c r="AO1353" s="1858"/>
      <c r="AP1353" s="1858"/>
      <c r="AQ1353" s="1859"/>
      <c r="AR1353" s="1859"/>
      <c r="AS1353" s="1859"/>
      <c r="AT1353" s="1859"/>
    </row>
    <row r="1354" spans="1:46" s="1775" customFormat="1" ht="12" customHeight="1" x14ac:dyDescent="0.2">
      <c r="A1354" s="1770" t="s">
        <v>459</v>
      </c>
      <c r="B1354" s="1770" t="s">
        <v>1708</v>
      </c>
      <c r="C1354" s="541" t="s">
        <v>1709</v>
      </c>
      <c r="D1354" s="1770" t="s">
        <v>1846</v>
      </c>
      <c r="E1354" s="1952">
        <v>15000</v>
      </c>
      <c r="F1354" s="1771" t="s">
        <v>4796</v>
      </c>
      <c r="G1354" s="1770" t="s">
        <v>4797</v>
      </c>
      <c r="H1354" s="1770"/>
      <c r="I1354" s="1770"/>
      <c r="J1354" s="1771"/>
      <c r="K1354" s="1771">
        <v>0</v>
      </c>
      <c r="L1354" s="1772">
        <v>0</v>
      </c>
      <c r="M1354" s="1773">
        <f t="shared" si="42"/>
        <v>0</v>
      </c>
      <c r="N1354" s="1771">
        <v>0</v>
      </c>
      <c r="O1354" s="1772">
        <v>0</v>
      </c>
      <c r="P1354" s="1773">
        <f t="shared" si="43"/>
        <v>0</v>
      </c>
      <c r="Q1354" s="1774"/>
      <c r="R1354" s="1774"/>
      <c r="S1354" s="1774"/>
      <c r="T1354" s="1774"/>
      <c r="U1354" s="1774"/>
      <c r="V1354" s="1774"/>
      <c r="W1354" s="1774"/>
      <c r="X1354" s="1774"/>
      <c r="Y1354" s="1774"/>
      <c r="Z1354" s="1774"/>
      <c r="AA1354" s="1774"/>
      <c r="AB1354" s="1774"/>
      <c r="AC1354" s="1774"/>
      <c r="AD1354" s="1856"/>
      <c r="AE1354" s="1857"/>
      <c r="AF1354" s="1858"/>
      <c r="AG1354" s="1858"/>
      <c r="AH1354" s="1858"/>
      <c r="AI1354" s="1859"/>
      <c r="AJ1354" s="1859"/>
      <c r="AK1354" s="1859"/>
      <c r="AL1354" s="1859"/>
      <c r="AM1354" s="1858"/>
      <c r="AN1354" s="1858"/>
      <c r="AO1354" s="1858"/>
      <c r="AP1354" s="1858"/>
      <c r="AQ1354" s="1859"/>
      <c r="AR1354" s="1859"/>
      <c r="AS1354" s="1859"/>
      <c r="AT1354" s="1859"/>
    </row>
    <row r="1355" spans="1:46" s="1775" customFormat="1" ht="12" customHeight="1" x14ac:dyDescent="0.2">
      <c r="A1355" s="1770" t="s">
        <v>459</v>
      </c>
      <c r="B1355" s="1770" t="s">
        <v>1708</v>
      </c>
      <c r="C1355" s="541" t="s">
        <v>1709</v>
      </c>
      <c r="D1355" s="1770" t="s">
        <v>4798</v>
      </c>
      <c r="E1355" s="1952">
        <v>10000</v>
      </c>
      <c r="F1355" s="1771" t="s">
        <v>4799</v>
      </c>
      <c r="G1355" s="1770" t="s">
        <v>4800</v>
      </c>
      <c r="H1355" s="1770"/>
      <c r="I1355" s="1770"/>
      <c r="J1355" s="1771"/>
      <c r="K1355" s="1771">
        <v>5</v>
      </c>
      <c r="L1355" s="1772">
        <v>10</v>
      </c>
      <c r="M1355" s="1773">
        <f t="shared" si="42"/>
        <v>100000</v>
      </c>
      <c r="N1355" s="1771">
        <v>0</v>
      </c>
      <c r="O1355" s="1772">
        <v>0</v>
      </c>
      <c r="P1355" s="1773">
        <f t="shared" si="43"/>
        <v>0</v>
      </c>
      <c r="Q1355" s="1774"/>
      <c r="R1355" s="1774"/>
      <c r="S1355" s="1774"/>
      <c r="T1355" s="1774"/>
      <c r="U1355" s="1774"/>
      <c r="V1355" s="1774"/>
      <c r="W1355" s="1774"/>
      <c r="X1355" s="1774"/>
      <c r="Y1355" s="1774"/>
      <c r="Z1355" s="1774"/>
      <c r="AA1355" s="1774"/>
      <c r="AB1355" s="1774"/>
      <c r="AC1355" s="1774"/>
      <c r="AD1355" s="1856"/>
      <c r="AE1355" s="1857"/>
      <c r="AF1355" s="1858"/>
      <c r="AG1355" s="1858"/>
      <c r="AH1355" s="1858"/>
      <c r="AI1355" s="1859"/>
      <c r="AJ1355" s="1859"/>
      <c r="AK1355" s="1859"/>
      <c r="AL1355" s="1859"/>
      <c r="AM1355" s="1858"/>
      <c r="AN1355" s="1858"/>
      <c r="AO1355" s="1858"/>
      <c r="AP1355" s="1858"/>
      <c r="AQ1355" s="1859"/>
      <c r="AR1355" s="1859"/>
      <c r="AS1355" s="1859"/>
      <c r="AT1355" s="1859"/>
    </row>
    <row r="1356" spans="1:46" s="1775" customFormat="1" ht="12" customHeight="1" x14ac:dyDescent="0.2">
      <c r="A1356" s="1770" t="s">
        <v>459</v>
      </c>
      <c r="B1356" s="1770" t="s">
        <v>1708</v>
      </c>
      <c r="C1356" s="541" t="s">
        <v>1709</v>
      </c>
      <c r="D1356" s="1770" t="s">
        <v>4801</v>
      </c>
      <c r="E1356" s="1952">
        <v>12000</v>
      </c>
      <c r="F1356" s="1771" t="s">
        <v>4799</v>
      </c>
      <c r="G1356" s="1770" t="s">
        <v>4800</v>
      </c>
      <c r="H1356" s="1770"/>
      <c r="I1356" s="1770"/>
      <c r="J1356" s="1771"/>
      <c r="K1356" s="1771">
        <v>1</v>
      </c>
      <c r="L1356" s="1772">
        <v>10</v>
      </c>
      <c r="M1356" s="1773">
        <f t="shared" si="42"/>
        <v>120000</v>
      </c>
      <c r="N1356" s="1771">
        <v>0</v>
      </c>
      <c r="O1356" s="1772">
        <v>0</v>
      </c>
      <c r="P1356" s="1773">
        <f t="shared" si="43"/>
        <v>0</v>
      </c>
      <c r="Q1356" s="1774"/>
      <c r="R1356" s="1774"/>
      <c r="S1356" s="1774"/>
      <c r="T1356" s="1774"/>
      <c r="U1356" s="1774"/>
      <c r="V1356" s="1774"/>
      <c r="W1356" s="1774"/>
      <c r="X1356" s="1774"/>
      <c r="Y1356" s="1774"/>
      <c r="Z1356" s="1774"/>
      <c r="AA1356" s="1774"/>
      <c r="AB1356" s="1774"/>
      <c r="AC1356" s="1774"/>
      <c r="AD1356" s="1856"/>
      <c r="AE1356" s="1857"/>
      <c r="AF1356" s="1858"/>
      <c r="AG1356" s="1858"/>
      <c r="AH1356" s="1858"/>
      <c r="AI1356" s="1859"/>
      <c r="AJ1356" s="1859"/>
      <c r="AK1356" s="1859"/>
      <c r="AL1356" s="1859"/>
      <c r="AM1356" s="1858"/>
      <c r="AN1356" s="1858"/>
      <c r="AO1356" s="1858"/>
      <c r="AP1356" s="1858"/>
      <c r="AQ1356" s="1859"/>
      <c r="AR1356" s="1859"/>
      <c r="AS1356" s="1859"/>
      <c r="AT1356" s="1859"/>
    </row>
    <row r="1357" spans="1:46" s="1775" customFormat="1" ht="12" customHeight="1" x14ac:dyDescent="0.2">
      <c r="A1357" s="1770" t="s">
        <v>459</v>
      </c>
      <c r="B1357" s="1770" t="s">
        <v>1708</v>
      </c>
      <c r="C1357" s="541" t="s">
        <v>1709</v>
      </c>
      <c r="D1357" s="1770" t="s">
        <v>2174</v>
      </c>
      <c r="E1357" s="1952">
        <v>12000</v>
      </c>
      <c r="F1357" s="1771" t="s">
        <v>4802</v>
      </c>
      <c r="G1357" s="1770" t="s">
        <v>4803</v>
      </c>
      <c r="H1357" s="1770" t="s">
        <v>2713</v>
      </c>
      <c r="I1357" s="1770" t="s">
        <v>1744</v>
      </c>
      <c r="J1357" s="1771" t="s">
        <v>1829</v>
      </c>
      <c r="K1357" s="1771">
        <v>0</v>
      </c>
      <c r="L1357" s="1772">
        <v>7</v>
      </c>
      <c r="M1357" s="1773">
        <f t="shared" si="42"/>
        <v>84000</v>
      </c>
      <c r="N1357" s="1771">
        <v>0</v>
      </c>
      <c r="O1357" s="1772">
        <v>6</v>
      </c>
      <c r="P1357" s="1773">
        <f t="shared" si="43"/>
        <v>72000</v>
      </c>
      <c r="Q1357" s="1774"/>
      <c r="R1357" s="1774"/>
      <c r="S1357" s="1774"/>
      <c r="T1357" s="1774"/>
      <c r="U1357" s="1774"/>
      <c r="V1357" s="1774"/>
      <c r="W1357" s="1774"/>
      <c r="X1357" s="1774"/>
      <c r="Y1357" s="1774"/>
      <c r="Z1357" s="1774"/>
      <c r="AA1357" s="1774"/>
      <c r="AB1357" s="1774"/>
      <c r="AC1357" s="1774"/>
      <c r="AD1357" s="1856"/>
      <c r="AE1357" s="1857"/>
      <c r="AF1357" s="1858"/>
      <c r="AG1357" s="1858"/>
      <c r="AH1357" s="1858"/>
      <c r="AI1357" s="1859"/>
      <c r="AJ1357" s="1859"/>
      <c r="AK1357" s="1859"/>
      <c r="AL1357" s="1859"/>
      <c r="AM1357" s="1858"/>
      <c r="AN1357" s="1858"/>
      <c r="AO1357" s="1858"/>
      <c r="AP1357" s="1858"/>
      <c r="AQ1357" s="1859"/>
      <c r="AR1357" s="1859"/>
      <c r="AS1357" s="1859"/>
      <c r="AT1357" s="1859"/>
    </row>
    <row r="1358" spans="1:46" s="1775" customFormat="1" ht="12" customHeight="1" x14ac:dyDescent="0.2">
      <c r="A1358" s="1770" t="s">
        <v>459</v>
      </c>
      <c r="B1358" s="1770" t="s">
        <v>1708</v>
      </c>
      <c r="C1358" s="541" t="s">
        <v>1709</v>
      </c>
      <c r="D1358" s="1770" t="s">
        <v>4804</v>
      </c>
      <c r="E1358" s="1952">
        <v>7000</v>
      </c>
      <c r="F1358" s="1771" t="s">
        <v>4805</v>
      </c>
      <c r="G1358" s="1770" t="s">
        <v>4806</v>
      </c>
      <c r="H1358" s="1770"/>
      <c r="I1358" s="1770"/>
      <c r="J1358" s="1771"/>
      <c r="K1358" s="1771">
        <v>0</v>
      </c>
      <c r="L1358" s="1772">
        <v>0</v>
      </c>
      <c r="M1358" s="1773">
        <f t="shared" si="42"/>
        <v>0</v>
      </c>
      <c r="N1358" s="1771">
        <v>2</v>
      </c>
      <c r="O1358" s="1772">
        <v>5</v>
      </c>
      <c r="P1358" s="1773">
        <f t="shared" si="43"/>
        <v>35000</v>
      </c>
      <c r="Q1358" s="1774"/>
      <c r="R1358" s="1774"/>
      <c r="S1358" s="1774"/>
      <c r="T1358" s="1774"/>
      <c r="U1358" s="1774"/>
      <c r="V1358" s="1774"/>
      <c r="W1358" s="1774"/>
      <c r="X1358" s="1774"/>
      <c r="Y1358" s="1774"/>
      <c r="Z1358" s="1774"/>
      <c r="AA1358" s="1774"/>
      <c r="AB1358" s="1774"/>
      <c r="AC1358" s="1774"/>
      <c r="AD1358" s="1856"/>
      <c r="AE1358" s="1857"/>
      <c r="AF1358" s="1858"/>
      <c r="AG1358" s="1858"/>
      <c r="AH1358" s="1858"/>
      <c r="AI1358" s="1859"/>
      <c r="AJ1358" s="1859"/>
      <c r="AK1358" s="1859"/>
      <c r="AL1358" s="1859"/>
      <c r="AM1358" s="1858"/>
      <c r="AN1358" s="1858"/>
      <c r="AO1358" s="1858"/>
      <c r="AP1358" s="1858"/>
      <c r="AQ1358" s="1859"/>
      <c r="AR1358" s="1859"/>
      <c r="AS1358" s="1859"/>
      <c r="AT1358" s="1859"/>
    </row>
    <row r="1359" spans="1:46" s="1775" customFormat="1" ht="12" customHeight="1" x14ac:dyDescent="0.2">
      <c r="A1359" s="1770" t="s">
        <v>459</v>
      </c>
      <c r="B1359" s="1770" t="s">
        <v>1708</v>
      </c>
      <c r="C1359" s="541" t="s">
        <v>1709</v>
      </c>
      <c r="D1359" s="1770" t="s">
        <v>4807</v>
      </c>
      <c r="E1359" s="1952">
        <v>3500</v>
      </c>
      <c r="F1359" s="1771" t="s">
        <v>4808</v>
      </c>
      <c r="G1359" s="1770" t="s">
        <v>4809</v>
      </c>
      <c r="H1359" s="1770"/>
      <c r="I1359" s="1770"/>
      <c r="J1359" s="1771"/>
      <c r="K1359" s="1771">
        <v>5</v>
      </c>
      <c r="L1359" s="1772">
        <v>12</v>
      </c>
      <c r="M1359" s="1773">
        <f t="shared" si="42"/>
        <v>42000</v>
      </c>
      <c r="N1359" s="1771">
        <v>2</v>
      </c>
      <c r="O1359" s="1772">
        <v>6</v>
      </c>
      <c r="P1359" s="1773">
        <f t="shared" si="43"/>
        <v>21000</v>
      </c>
      <c r="Q1359" s="1774"/>
      <c r="R1359" s="1774"/>
      <c r="S1359" s="1774"/>
      <c r="T1359" s="1774"/>
      <c r="U1359" s="1774"/>
      <c r="V1359" s="1774"/>
      <c r="W1359" s="1774"/>
      <c r="X1359" s="1774"/>
      <c r="Y1359" s="1774"/>
      <c r="Z1359" s="1774"/>
      <c r="AA1359" s="1774"/>
      <c r="AB1359" s="1774"/>
      <c r="AC1359" s="1774"/>
      <c r="AD1359" s="1856"/>
      <c r="AE1359" s="1857"/>
      <c r="AF1359" s="1858"/>
      <c r="AG1359" s="1858"/>
      <c r="AH1359" s="1858"/>
      <c r="AI1359" s="1859"/>
      <c r="AJ1359" s="1859"/>
      <c r="AK1359" s="1859"/>
      <c r="AL1359" s="1859"/>
      <c r="AM1359" s="1858"/>
      <c r="AN1359" s="1858"/>
      <c r="AO1359" s="1858"/>
      <c r="AP1359" s="1858"/>
      <c r="AQ1359" s="1859"/>
      <c r="AR1359" s="1859"/>
      <c r="AS1359" s="1859"/>
      <c r="AT1359" s="1859"/>
    </row>
    <row r="1360" spans="1:46" s="1775" customFormat="1" ht="12" customHeight="1" x14ac:dyDescent="0.2">
      <c r="A1360" s="1770" t="s">
        <v>459</v>
      </c>
      <c r="B1360" s="1770" t="s">
        <v>1708</v>
      </c>
      <c r="C1360" s="541" t="s">
        <v>1709</v>
      </c>
      <c r="D1360" s="1770" t="s">
        <v>1716</v>
      </c>
      <c r="E1360" s="1952">
        <v>2000</v>
      </c>
      <c r="F1360" s="1771" t="s">
        <v>4810</v>
      </c>
      <c r="G1360" s="1770" t="s">
        <v>4811</v>
      </c>
      <c r="H1360" s="1770" t="s">
        <v>1713</v>
      </c>
      <c r="I1360" s="1770" t="s">
        <v>1723</v>
      </c>
      <c r="J1360" s="1771" t="s">
        <v>1829</v>
      </c>
      <c r="K1360" s="1771">
        <v>4</v>
      </c>
      <c r="L1360" s="1772">
        <v>12</v>
      </c>
      <c r="M1360" s="1773">
        <f t="shared" si="42"/>
        <v>24000</v>
      </c>
      <c r="N1360" s="1771">
        <v>2</v>
      </c>
      <c r="O1360" s="1772">
        <v>6</v>
      </c>
      <c r="P1360" s="1773">
        <f t="shared" si="43"/>
        <v>12000</v>
      </c>
      <c r="Q1360" s="1774"/>
      <c r="R1360" s="1774"/>
      <c r="S1360" s="1774"/>
      <c r="T1360" s="1774"/>
      <c r="U1360" s="1774"/>
      <c r="V1360" s="1774"/>
      <c r="W1360" s="1774"/>
      <c r="X1360" s="1774"/>
      <c r="Y1360" s="1774"/>
      <c r="Z1360" s="1774"/>
      <c r="AA1360" s="1774"/>
      <c r="AB1360" s="1774"/>
      <c r="AC1360" s="1774"/>
      <c r="AD1360" s="1856"/>
      <c r="AE1360" s="1857"/>
      <c r="AF1360" s="1858"/>
      <c r="AG1360" s="1858"/>
      <c r="AH1360" s="1858"/>
      <c r="AI1360" s="1859"/>
      <c r="AJ1360" s="1859"/>
      <c r="AK1360" s="1859"/>
      <c r="AL1360" s="1859"/>
      <c r="AM1360" s="1858"/>
      <c r="AN1360" s="1858"/>
      <c r="AO1360" s="1858"/>
      <c r="AP1360" s="1858"/>
      <c r="AQ1360" s="1859"/>
      <c r="AR1360" s="1859"/>
      <c r="AS1360" s="1859"/>
      <c r="AT1360" s="1859"/>
    </row>
    <row r="1361" spans="1:46" s="1775" customFormat="1" ht="12" customHeight="1" x14ac:dyDescent="0.2">
      <c r="A1361" s="1770" t="s">
        <v>459</v>
      </c>
      <c r="B1361" s="1770" t="s">
        <v>1708</v>
      </c>
      <c r="C1361" s="541" t="s">
        <v>1709</v>
      </c>
      <c r="D1361" s="1770" t="s">
        <v>4812</v>
      </c>
      <c r="E1361" s="1952">
        <v>6000</v>
      </c>
      <c r="F1361" s="1771" t="s">
        <v>4813</v>
      </c>
      <c r="G1361" s="1770" t="s">
        <v>4814</v>
      </c>
      <c r="H1361" s="1770" t="s">
        <v>1817</v>
      </c>
      <c r="I1361" s="1770" t="s">
        <v>1714</v>
      </c>
      <c r="J1361" s="1771" t="s">
        <v>1715</v>
      </c>
      <c r="K1361" s="1771">
        <v>2</v>
      </c>
      <c r="L1361" s="1772">
        <v>6</v>
      </c>
      <c r="M1361" s="1773">
        <f t="shared" si="42"/>
        <v>36000</v>
      </c>
      <c r="N1361" s="1771">
        <v>3</v>
      </c>
      <c r="O1361" s="1772">
        <v>6</v>
      </c>
      <c r="P1361" s="1773">
        <f t="shared" si="43"/>
        <v>36000</v>
      </c>
      <c r="Q1361" s="1774"/>
      <c r="R1361" s="1774"/>
      <c r="S1361" s="1774"/>
      <c r="T1361" s="1774"/>
      <c r="U1361" s="1774"/>
      <c r="V1361" s="1774"/>
      <c r="W1361" s="1774"/>
      <c r="X1361" s="1774"/>
      <c r="Y1361" s="1774"/>
      <c r="Z1361" s="1774"/>
      <c r="AA1361" s="1774"/>
      <c r="AB1361" s="1774"/>
      <c r="AC1361" s="1774"/>
      <c r="AD1361" s="1856"/>
      <c r="AE1361" s="1857"/>
      <c r="AF1361" s="1858"/>
      <c r="AG1361" s="1858"/>
      <c r="AH1361" s="1858"/>
      <c r="AI1361" s="1859"/>
      <c r="AJ1361" s="1859"/>
      <c r="AK1361" s="1859"/>
      <c r="AL1361" s="1859"/>
      <c r="AM1361" s="1858"/>
      <c r="AN1361" s="1858"/>
      <c r="AO1361" s="1858"/>
      <c r="AP1361" s="1858"/>
      <c r="AQ1361" s="1859"/>
      <c r="AR1361" s="1859"/>
      <c r="AS1361" s="1859"/>
      <c r="AT1361" s="1859"/>
    </row>
    <row r="1362" spans="1:46" s="1775" customFormat="1" ht="12" customHeight="1" x14ac:dyDescent="0.2">
      <c r="A1362" s="1770" t="s">
        <v>459</v>
      </c>
      <c r="B1362" s="1770" t="s">
        <v>1708</v>
      </c>
      <c r="C1362" s="541" t="s">
        <v>1709</v>
      </c>
      <c r="D1362" s="1770" t="s">
        <v>1870</v>
      </c>
      <c r="E1362" s="1952">
        <v>7000</v>
      </c>
      <c r="F1362" s="1771" t="s">
        <v>4815</v>
      </c>
      <c r="G1362" s="1770" t="s">
        <v>4816</v>
      </c>
      <c r="H1362" s="1770"/>
      <c r="I1362" s="1770"/>
      <c r="J1362" s="1771"/>
      <c r="K1362" s="1771">
        <v>6</v>
      </c>
      <c r="L1362" s="1772">
        <v>12</v>
      </c>
      <c r="M1362" s="1773">
        <f t="shared" si="42"/>
        <v>84000</v>
      </c>
      <c r="N1362" s="1771">
        <v>3</v>
      </c>
      <c r="O1362" s="1772">
        <v>6</v>
      </c>
      <c r="P1362" s="1773">
        <f t="shared" si="43"/>
        <v>42000</v>
      </c>
      <c r="Q1362" s="1774"/>
      <c r="R1362" s="1774"/>
      <c r="S1362" s="1774"/>
      <c r="T1362" s="1774"/>
      <c r="U1362" s="1774"/>
      <c r="V1362" s="1774"/>
      <c r="W1362" s="1774"/>
      <c r="X1362" s="1774"/>
      <c r="Y1362" s="1774"/>
      <c r="Z1362" s="1774"/>
      <c r="AA1362" s="1774"/>
      <c r="AB1362" s="1774"/>
      <c r="AC1362" s="1774"/>
      <c r="AD1362" s="1856"/>
      <c r="AE1362" s="1857"/>
      <c r="AF1362" s="1858"/>
      <c r="AG1362" s="1858"/>
      <c r="AH1362" s="1858"/>
      <c r="AI1362" s="1859"/>
      <c r="AJ1362" s="1859"/>
      <c r="AK1362" s="1859"/>
      <c r="AL1362" s="1859"/>
      <c r="AM1362" s="1858"/>
      <c r="AN1362" s="1858"/>
      <c r="AO1362" s="1858"/>
      <c r="AP1362" s="1858"/>
      <c r="AQ1362" s="1859"/>
      <c r="AR1362" s="1859"/>
      <c r="AS1362" s="1859"/>
      <c r="AT1362" s="1859"/>
    </row>
    <row r="1363" spans="1:46" s="1775" customFormat="1" ht="12" customHeight="1" x14ac:dyDescent="0.2">
      <c r="A1363" s="1770" t="s">
        <v>459</v>
      </c>
      <c r="B1363" s="1770" t="s">
        <v>1708</v>
      </c>
      <c r="C1363" s="541" t="s">
        <v>1709</v>
      </c>
      <c r="D1363" s="1770" t="s">
        <v>1948</v>
      </c>
      <c r="E1363" s="1952">
        <v>15000</v>
      </c>
      <c r="F1363" s="1771" t="s">
        <v>4817</v>
      </c>
      <c r="G1363" s="1770" t="s">
        <v>4818</v>
      </c>
      <c r="H1363" s="1770" t="s">
        <v>1713</v>
      </c>
      <c r="I1363" s="1770" t="s">
        <v>2683</v>
      </c>
      <c r="J1363" s="1771" t="s">
        <v>1715</v>
      </c>
      <c r="K1363" s="1771">
        <v>0</v>
      </c>
      <c r="L1363" s="1772">
        <v>12</v>
      </c>
      <c r="M1363" s="1773">
        <f t="shared" si="42"/>
        <v>180000</v>
      </c>
      <c r="N1363" s="1771">
        <v>0</v>
      </c>
      <c r="O1363" s="1772">
        <v>6</v>
      </c>
      <c r="P1363" s="1773">
        <f t="shared" si="43"/>
        <v>90000</v>
      </c>
      <c r="Q1363" s="1774"/>
      <c r="R1363" s="1774"/>
      <c r="S1363" s="1774"/>
      <c r="T1363" s="1774"/>
      <c r="U1363" s="1774"/>
      <c r="V1363" s="1774"/>
      <c r="W1363" s="1774"/>
      <c r="X1363" s="1774"/>
      <c r="Y1363" s="1774"/>
      <c r="Z1363" s="1774"/>
      <c r="AA1363" s="1774"/>
      <c r="AB1363" s="1774"/>
      <c r="AC1363" s="1774"/>
      <c r="AD1363" s="1856"/>
      <c r="AE1363" s="1857"/>
      <c r="AF1363" s="1858"/>
      <c r="AG1363" s="1858"/>
      <c r="AH1363" s="1858"/>
      <c r="AI1363" s="1859"/>
      <c r="AJ1363" s="1859"/>
      <c r="AK1363" s="1859"/>
      <c r="AL1363" s="1859"/>
      <c r="AM1363" s="1858"/>
      <c r="AN1363" s="1858"/>
      <c r="AO1363" s="1858"/>
      <c r="AP1363" s="1858"/>
      <c r="AQ1363" s="1859"/>
      <c r="AR1363" s="1859"/>
      <c r="AS1363" s="1859"/>
      <c r="AT1363" s="1859"/>
    </row>
    <row r="1364" spans="1:46" s="1775" customFormat="1" ht="12" customHeight="1" x14ac:dyDescent="0.2">
      <c r="A1364" s="1770" t="s">
        <v>459</v>
      </c>
      <c r="B1364" s="1770" t="s">
        <v>1708</v>
      </c>
      <c r="C1364" s="541" t="s">
        <v>1709</v>
      </c>
      <c r="D1364" s="1770" t="s">
        <v>4819</v>
      </c>
      <c r="E1364" s="1952">
        <v>8000</v>
      </c>
      <c r="F1364" s="1771" t="s">
        <v>4820</v>
      </c>
      <c r="G1364" s="1770" t="s">
        <v>4821</v>
      </c>
      <c r="H1364" s="1770"/>
      <c r="I1364" s="1770"/>
      <c r="J1364" s="1771"/>
      <c r="K1364" s="1771">
        <v>1</v>
      </c>
      <c r="L1364" s="1772">
        <v>1</v>
      </c>
      <c r="M1364" s="1773">
        <f t="shared" si="42"/>
        <v>8000</v>
      </c>
      <c r="N1364" s="1771">
        <v>2</v>
      </c>
      <c r="O1364" s="1772">
        <v>6</v>
      </c>
      <c r="P1364" s="1773">
        <f t="shared" si="43"/>
        <v>48000</v>
      </c>
      <c r="Q1364" s="1774"/>
      <c r="R1364" s="1774"/>
      <c r="S1364" s="1774"/>
      <c r="T1364" s="1774"/>
      <c r="U1364" s="1774"/>
      <c r="V1364" s="1774"/>
      <c r="W1364" s="1774"/>
      <c r="X1364" s="1774"/>
      <c r="Y1364" s="1774"/>
      <c r="Z1364" s="1774"/>
      <c r="AA1364" s="1774"/>
      <c r="AB1364" s="1774"/>
      <c r="AC1364" s="1774"/>
      <c r="AD1364" s="1856"/>
      <c r="AE1364" s="1857"/>
      <c r="AF1364" s="1858"/>
      <c r="AG1364" s="1858"/>
      <c r="AH1364" s="1858"/>
      <c r="AI1364" s="1859"/>
      <c r="AJ1364" s="1859"/>
      <c r="AK1364" s="1859"/>
      <c r="AL1364" s="1859"/>
      <c r="AM1364" s="1858"/>
      <c r="AN1364" s="1858"/>
      <c r="AO1364" s="1858"/>
      <c r="AP1364" s="1858"/>
      <c r="AQ1364" s="1859"/>
      <c r="AR1364" s="1859"/>
      <c r="AS1364" s="1859"/>
      <c r="AT1364" s="1859"/>
    </row>
    <row r="1365" spans="1:46" s="1775" customFormat="1" ht="12" customHeight="1" x14ac:dyDescent="0.2">
      <c r="A1365" s="1770" t="s">
        <v>459</v>
      </c>
      <c r="B1365" s="1770" t="s">
        <v>1708</v>
      </c>
      <c r="C1365" s="541" t="s">
        <v>1709</v>
      </c>
      <c r="D1365" s="1770" t="s">
        <v>1846</v>
      </c>
      <c r="E1365" s="1952">
        <v>15000</v>
      </c>
      <c r="F1365" s="1771" t="s">
        <v>4822</v>
      </c>
      <c r="G1365" s="1770" t="s">
        <v>4823</v>
      </c>
      <c r="H1365" s="1770" t="s">
        <v>1722</v>
      </c>
      <c r="I1365" s="1770" t="s">
        <v>1723</v>
      </c>
      <c r="J1365" s="1771" t="s">
        <v>1715</v>
      </c>
      <c r="K1365" s="1771">
        <v>0</v>
      </c>
      <c r="L1365" s="1772">
        <v>0</v>
      </c>
      <c r="M1365" s="1773">
        <f t="shared" si="42"/>
        <v>0</v>
      </c>
      <c r="N1365" s="1771">
        <v>0</v>
      </c>
      <c r="O1365" s="1772">
        <v>1</v>
      </c>
      <c r="P1365" s="1773">
        <f t="shared" si="43"/>
        <v>15000</v>
      </c>
      <c r="Q1365" s="1774"/>
      <c r="R1365" s="1774"/>
      <c r="S1365" s="1774"/>
      <c r="T1365" s="1774"/>
      <c r="U1365" s="1774"/>
      <c r="V1365" s="1774"/>
      <c r="W1365" s="1774"/>
      <c r="X1365" s="1774"/>
      <c r="Y1365" s="1774"/>
      <c r="Z1365" s="1774"/>
      <c r="AA1365" s="1774"/>
      <c r="AB1365" s="1774"/>
      <c r="AC1365" s="1774"/>
      <c r="AD1365" s="1856"/>
      <c r="AE1365" s="1857"/>
      <c r="AF1365" s="1858"/>
      <c r="AG1365" s="1858"/>
      <c r="AH1365" s="1858"/>
      <c r="AI1365" s="1859"/>
      <c r="AJ1365" s="1859"/>
      <c r="AK1365" s="1859"/>
      <c r="AL1365" s="1859"/>
      <c r="AM1365" s="1858"/>
      <c r="AN1365" s="1858"/>
      <c r="AO1365" s="1858"/>
      <c r="AP1365" s="1858"/>
      <c r="AQ1365" s="1859"/>
      <c r="AR1365" s="1859"/>
      <c r="AS1365" s="1859"/>
      <c r="AT1365" s="1859"/>
    </row>
    <row r="1366" spans="1:46" s="1775" customFormat="1" ht="12" customHeight="1" x14ac:dyDescent="0.2">
      <c r="A1366" s="1770" t="s">
        <v>459</v>
      </c>
      <c r="B1366" s="1770" t="s">
        <v>1708</v>
      </c>
      <c r="C1366" s="541" t="s">
        <v>1709</v>
      </c>
      <c r="D1366" s="1770" t="s">
        <v>1753</v>
      </c>
      <c r="E1366" s="1952">
        <v>4500</v>
      </c>
      <c r="F1366" s="1771" t="s">
        <v>4824</v>
      </c>
      <c r="G1366" s="1770" t="s">
        <v>4825</v>
      </c>
      <c r="H1366" s="1770" t="s">
        <v>1713</v>
      </c>
      <c r="I1366" s="1770" t="s">
        <v>1714</v>
      </c>
      <c r="J1366" s="1771" t="s">
        <v>1715</v>
      </c>
      <c r="K1366" s="1771">
        <v>4</v>
      </c>
      <c r="L1366" s="1772">
        <v>12</v>
      </c>
      <c r="M1366" s="1773">
        <f t="shared" si="42"/>
        <v>54000</v>
      </c>
      <c r="N1366" s="1771">
        <v>2</v>
      </c>
      <c r="O1366" s="1772">
        <v>6</v>
      </c>
      <c r="P1366" s="1773">
        <f t="shared" si="43"/>
        <v>27000</v>
      </c>
      <c r="Q1366" s="1774"/>
      <c r="R1366" s="1774"/>
      <c r="S1366" s="1774"/>
      <c r="T1366" s="1774"/>
      <c r="U1366" s="1774"/>
      <c r="V1366" s="1774"/>
      <c r="W1366" s="1774"/>
      <c r="X1366" s="1774"/>
      <c r="Y1366" s="1774"/>
      <c r="Z1366" s="1774"/>
      <c r="AA1366" s="1774"/>
      <c r="AB1366" s="1774"/>
      <c r="AC1366" s="1774"/>
      <c r="AD1366" s="1856"/>
      <c r="AE1366" s="1857"/>
      <c r="AF1366" s="1858"/>
      <c r="AG1366" s="1858"/>
      <c r="AH1366" s="1858"/>
      <c r="AI1366" s="1859"/>
      <c r="AJ1366" s="1859"/>
      <c r="AK1366" s="1859"/>
      <c r="AL1366" s="1859"/>
      <c r="AM1366" s="1858"/>
      <c r="AN1366" s="1858"/>
      <c r="AO1366" s="1858"/>
      <c r="AP1366" s="1858"/>
      <c r="AQ1366" s="1859"/>
      <c r="AR1366" s="1859"/>
      <c r="AS1366" s="1859"/>
      <c r="AT1366" s="1859"/>
    </row>
    <row r="1367" spans="1:46" s="1775" customFormat="1" ht="12" customHeight="1" x14ac:dyDescent="0.2">
      <c r="A1367" s="1770" t="s">
        <v>459</v>
      </c>
      <c r="B1367" s="1770" t="s">
        <v>1708</v>
      </c>
      <c r="C1367" s="541" t="s">
        <v>1709</v>
      </c>
      <c r="D1367" s="1770" t="s">
        <v>4826</v>
      </c>
      <c r="E1367" s="1952">
        <v>7000</v>
      </c>
      <c r="F1367" s="1771" t="s">
        <v>4827</v>
      </c>
      <c r="G1367" s="1770" t="s">
        <v>4828</v>
      </c>
      <c r="H1367" s="1770" t="s">
        <v>1773</v>
      </c>
      <c r="I1367" s="1770" t="s">
        <v>1714</v>
      </c>
      <c r="J1367" s="1771" t="s">
        <v>1715</v>
      </c>
      <c r="K1367" s="1771">
        <v>1</v>
      </c>
      <c r="L1367" s="1772">
        <v>3</v>
      </c>
      <c r="M1367" s="1773">
        <f t="shared" si="42"/>
        <v>21000</v>
      </c>
      <c r="N1367" s="1771">
        <v>3</v>
      </c>
      <c r="O1367" s="1772">
        <v>6</v>
      </c>
      <c r="P1367" s="1773">
        <f t="shared" si="43"/>
        <v>42000</v>
      </c>
      <c r="Q1367" s="1774"/>
      <c r="R1367" s="1774"/>
      <c r="S1367" s="1774"/>
      <c r="T1367" s="1774"/>
      <c r="U1367" s="1774"/>
      <c r="V1367" s="1774"/>
      <c r="W1367" s="1774"/>
      <c r="X1367" s="1774"/>
      <c r="Y1367" s="1774"/>
      <c r="Z1367" s="1774"/>
      <c r="AA1367" s="1774"/>
      <c r="AB1367" s="1774"/>
      <c r="AC1367" s="1774"/>
      <c r="AD1367" s="1856"/>
      <c r="AE1367" s="1857"/>
      <c r="AF1367" s="1858"/>
      <c r="AG1367" s="1858"/>
      <c r="AH1367" s="1858"/>
      <c r="AI1367" s="1859"/>
      <c r="AJ1367" s="1859"/>
      <c r="AK1367" s="1859"/>
      <c r="AL1367" s="1859"/>
      <c r="AM1367" s="1858"/>
      <c r="AN1367" s="1858"/>
      <c r="AO1367" s="1858"/>
      <c r="AP1367" s="1858"/>
      <c r="AQ1367" s="1859"/>
      <c r="AR1367" s="1859"/>
      <c r="AS1367" s="1859"/>
      <c r="AT1367" s="1859"/>
    </row>
    <row r="1368" spans="1:46" s="1775" customFormat="1" ht="12" customHeight="1" x14ac:dyDescent="0.2">
      <c r="A1368" s="1770" t="s">
        <v>459</v>
      </c>
      <c r="B1368" s="1770" t="s">
        <v>1708</v>
      </c>
      <c r="C1368" s="541" t="s">
        <v>1709</v>
      </c>
      <c r="D1368" s="1770" t="s">
        <v>4829</v>
      </c>
      <c r="E1368" s="1952">
        <v>10000</v>
      </c>
      <c r="F1368" s="1771" t="s">
        <v>4830</v>
      </c>
      <c r="G1368" s="1770" t="s">
        <v>4831</v>
      </c>
      <c r="H1368" s="1770"/>
      <c r="I1368" s="1770"/>
      <c r="J1368" s="1771"/>
      <c r="K1368" s="1771">
        <v>5</v>
      </c>
      <c r="L1368" s="1772">
        <v>12</v>
      </c>
      <c r="M1368" s="1773">
        <f t="shared" si="42"/>
        <v>120000</v>
      </c>
      <c r="N1368" s="1771">
        <v>4</v>
      </c>
      <c r="O1368" s="1772">
        <v>6</v>
      </c>
      <c r="P1368" s="1773">
        <f t="shared" si="43"/>
        <v>60000</v>
      </c>
      <c r="Q1368" s="1774"/>
      <c r="R1368" s="1774"/>
      <c r="S1368" s="1774"/>
      <c r="T1368" s="1774"/>
      <c r="U1368" s="1774"/>
      <c r="V1368" s="1774"/>
      <c r="W1368" s="1774"/>
      <c r="X1368" s="1774"/>
      <c r="Y1368" s="1774"/>
      <c r="Z1368" s="1774"/>
      <c r="AA1368" s="1774"/>
      <c r="AB1368" s="1774"/>
      <c r="AC1368" s="1774"/>
      <c r="AD1368" s="1856"/>
      <c r="AE1368" s="1857"/>
      <c r="AF1368" s="1858"/>
      <c r="AG1368" s="1858"/>
      <c r="AH1368" s="1858"/>
      <c r="AI1368" s="1859"/>
      <c r="AJ1368" s="1859"/>
      <c r="AK1368" s="1859"/>
      <c r="AL1368" s="1859"/>
      <c r="AM1368" s="1858"/>
      <c r="AN1368" s="1858"/>
      <c r="AO1368" s="1858"/>
      <c r="AP1368" s="1858"/>
      <c r="AQ1368" s="1859"/>
      <c r="AR1368" s="1859"/>
      <c r="AS1368" s="1859"/>
      <c r="AT1368" s="1859"/>
    </row>
    <row r="1369" spans="1:46" s="1775" customFormat="1" ht="12" customHeight="1" x14ac:dyDescent="0.2">
      <c r="A1369" s="1770" t="s">
        <v>459</v>
      </c>
      <c r="B1369" s="1770" t="s">
        <v>1708</v>
      </c>
      <c r="C1369" s="541" t="s">
        <v>1709</v>
      </c>
      <c r="D1369" s="1770" t="s">
        <v>2760</v>
      </c>
      <c r="E1369" s="1952">
        <v>5500</v>
      </c>
      <c r="F1369" s="1771" t="s">
        <v>4832</v>
      </c>
      <c r="G1369" s="1770" t="s">
        <v>4833</v>
      </c>
      <c r="H1369" s="1770" t="s">
        <v>1713</v>
      </c>
      <c r="I1369" s="1770" t="s">
        <v>1723</v>
      </c>
      <c r="J1369" s="1771" t="s">
        <v>1715</v>
      </c>
      <c r="K1369" s="1771">
        <v>6</v>
      </c>
      <c r="L1369" s="1772">
        <v>12</v>
      </c>
      <c r="M1369" s="1773">
        <f t="shared" si="42"/>
        <v>66000</v>
      </c>
      <c r="N1369" s="1771">
        <v>3</v>
      </c>
      <c r="O1369" s="1772">
        <v>6</v>
      </c>
      <c r="P1369" s="1773">
        <f t="shared" si="43"/>
        <v>33000</v>
      </c>
      <c r="Q1369" s="1774"/>
      <c r="R1369" s="1774"/>
      <c r="S1369" s="1774"/>
      <c r="T1369" s="1774"/>
      <c r="U1369" s="1774"/>
      <c r="V1369" s="1774"/>
      <c r="W1369" s="1774"/>
      <c r="X1369" s="1774"/>
      <c r="Y1369" s="1774"/>
      <c r="Z1369" s="1774"/>
      <c r="AA1369" s="1774"/>
      <c r="AB1369" s="1774"/>
      <c r="AC1369" s="1774"/>
      <c r="AD1369" s="1856"/>
      <c r="AE1369" s="1857"/>
      <c r="AF1369" s="1858"/>
      <c r="AG1369" s="1858"/>
      <c r="AH1369" s="1858"/>
      <c r="AI1369" s="1859"/>
      <c r="AJ1369" s="1859"/>
      <c r="AK1369" s="1859"/>
      <c r="AL1369" s="1859"/>
      <c r="AM1369" s="1858"/>
      <c r="AN1369" s="1858"/>
      <c r="AO1369" s="1858"/>
      <c r="AP1369" s="1858"/>
      <c r="AQ1369" s="1859"/>
      <c r="AR1369" s="1859"/>
      <c r="AS1369" s="1859"/>
      <c r="AT1369" s="1859"/>
    </row>
    <row r="1370" spans="1:46" s="1775" customFormat="1" ht="12" customHeight="1" x14ac:dyDescent="0.2">
      <c r="A1370" s="1770" t="s">
        <v>459</v>
      </c>
      <c r="B1370" s="1770" t="s">
        <v>1708</v>
      </c>
      <c r="C1370" s="541" t="s">
        <v>1709</v>
      </c>
      <c r="D1370" s="1770" t="s">
        <v>4834</v>
      </c>
      <c r="E1370" s="1952">
        <v>10000</v>
      </c>
      <c r="F1370" s="1771" t="s">
        <v>4835</v>
      </c>
      <c r="G1370" s="1770" t="s">
        <v>4836</v>
      </c>
      <c r="H1370" s="1770" t="s">
        <v>1800</v>
      </c>
      <c r="I1370" s="1770" t="s">
        <v>1714</v>
      </c>
      <c r="J1370" s="1771" t="s">
        <v>1715</v>
      </c>
      <c r="K1370" s="1771">
        <v>1</v>
      </c>
      <c r="L1370" s="1772">
        <v>3</v>
      </c>
      <c r="M1370" s="1773">
        <f t="shared" si="42"/>
        <v>30000</v>
      </c>
      <c r="N1370" s="1771">
        <v>3</v>
      </c>
      <c r="O1370" s="1772">
        <v>6</v>
      </c>
      <c r="P1370" s="1773">
        <f t="shared" si="43"/>
        <v>60000</v>
      </c>
      <c r="Q1370" s="1774"/>
      <c r="R1370" s="1774"/>
      <c r="S1370" s="1774"/>
      <c r="T1370" s="1774"/>
      <c r="U1370" s="1774"/>
      <c r="V1370" s="1774"/>
      <c r="W1370" s="1774"/>
      <c r="X1370" s="1774"/>
      <c r="Y1370" s="1774"/>
      <c r="Z1370" s="1774"/>
      <c r="AA1370" s="1774"/>
      <c r="AB1370" s="1774"/>
      <c r="AC1370" s="1774"/>
      <c r="AD1370" s="1856"/>
      <c r="AE1370" s="1857"/>
      <c r="AF1370" s="1858"/>
      <c r="AG1370" s="1858"/>
      <c r="AH1370" s="1858"/>
      <c r="AI1370" s="1859"/>
      <c r="AJ1370" s="1859"/>
      <c r="AK1370" s="1859"/>
      <c r="AL1370" s="1859"/>
      <c r="AM1370" s="1858"/>
      <c r="AN1370" s="1858"/>
      <c r="AO1370" s="1858"/>
      <c r="AP1370" s="1858"/>
      <c r="AQ1370" s="1859"/>
      <c r="AR1370" s="1859"/>
      <c r="AS1370" s="1859"/>
      <c r="AT1370" s="1859"/>
    </row>
    <row r="1371" spans="1:46" s="1775" customFormat="1" ht="12" customHeight="1" x14ac:dyDescent="0.2">
      <c r="A1371" s="1770" t="s">
        <v>459</v>
      </c>
      <c r="B1371" s="1770" t="s">
        <v>1708</v>
      </c>
      <c r="C1371" s="541" t="s">
        <v>1709</v>
      </c>
      <c r="D1371" s="1770" t="s">
        <v>4837</v>
      </c>
      <c r="E1371" s="1952">
        <v>9000</v>
      </c>
      <c r="F1371" s="1771" t="s">
        <v>4838</v>
      </c>
      <c r="G1371" s="1770" t="s">
        <v>4839</v>
      </c>
      <c r="H1371" s="1770" t="s">
        <v>2045</v>
      </c>
      <c r="I1371" s="1770" t="s">
        <v>1714</v>
      </c>
      <c r="J1371" s="1771" t="s">
        <v>1715</v>
      </c>
      <c r="K1371" s="1771">
        <v>1</v>
      </c>
      <c r="L1371" s="1772">
        <v>3</v>
      </c>
      <c r="M1371" s="1773">
        <f t="shared" si="42"/>
        <v>27000</v>
      </c>
      <c r="N1371" s="1771">
        <v>2</v>
      </c>
      <c r="O1371" s="1772">
        <v>6</v>
      </c>
      <c r="P1371" s="1773">
        <f t="shared" si="43"/>
        <v>54000</v>
      </c>
      <c r="Q1371" s="1774"/>
      <c r="R1371" s="1774"/>
      <c r="S1371" s="1774"/>
      <c r="T1371" s="1774"/>
      <c r="U1371" s="1774"/>
      <c r="V1371" s="1774"/>
      <c r="W1371" s="1774"/>
      <c r="X1371" s="1774"/>
      <c r="Y1371" s="1774"/>
      <c r="Z1371" s="1774"/>
      <c r="AA1371" s="1774"/>
      <c r="AB1371" s="1774"/>
      <c r="AC1371" s="1774"/>
      <c r="AD1371" s="1856"/>
      <c r="AE1371" s="1857"/>
      <c r="AF1371" s="1858"/>
      <c r="AG1371" s="1858"/>
      <c r="AH1371" s="1858"/>
      <c r="AI1371" s="1859"/>
      <c r="AJ1371" s="1859"/>
      <c r="AK1371" s="1859"/>
      <c r="AL1371" s="1859"/>
      <c r="AM1371" s="1858"/>
      <c r="AN1371" s="1858"/>
      <c r="AO1371" s="1858"/>
      <c r="AP1371" s="1858"/>
      <c r="AQ1371" s="1859"/>
      <c r="AR1371" s="1859"/>
      <c r="AS1371" s="1859"/>
      <c r="AT1371" s="1859"/>
    </row>
    <row r="1372" spans="1:46" s="1775" customFormat="1" ht="12" customHeight="1" x14ac:dyDescent="0.2">
      <c r="A1372" s="1770" t="s">
        <v>459</v>
      </c>
      <c r="B1372" s="1770" t="s">
        <v>1708</v>
      </c>
      <c r="C1372" s="541" t="s">
        <v>1709</v>
      </c>
      <c r="D1372" s="1770" t="s">
        <v>1753</v>
      </c>
      <c r="E1372" s="1952">
        <v>6000</v>
      </c>
      <c r="F1372" s="1771" t="s">
        <v>4840</v>
      </c>
      <c r="G1372" s="1770" t="s">
        <v>4841</v>
      </c>
      <c r="H1372" s="1770" t="s">
        <v>1756</v>
      </c>
      <c r="I1372" s="1770" t="s">
        <v>1744</v>
      </c>
      <c r="J1372" s="1771" t="s">
        <v>1715</v>
      </c>
      <c r="K1372" s="1771">
        <v>4</v>
      </c>
      <c r="L1372" s="1772">
        <v>12</v>
      </c>
      <c r="M1372" s="1773">
        <f t="shared" si="42"/>
        <v>72000</v>
      </c>
      <c r="N1372" s="1771">
        <v>2</v>
      </c>
      <c r="O1372" s="1772">
        <v>6</v>
      </c>
      <c r="P1372" s="1773">
        <f t="shared" si="43"/>
        <v>36000</v>
      </c>
      <c r="Q1372" s="1774"/>
      <c r="R1372" s="1774"/>
      <c r="S1372" s="1774"/>
      <c r="T1372" s="1774"/>
      <c r="U1372" s="1774"/>
      <c r="V1372" s="1774"/>
      <c r="W1372" s="1774"/>
      <c r="X1372" s="1774"/>
      <c r="Y1372" s="1774"/>
      <c r="Z1372" s="1774"/>
      <c r="AA1372" s="1774"/>
      <c r="AB1372" s="1774"/>
      <c r="AC1372" s="1774"/>
      <c r="AD1372" s="1856"/>
      <c r="AE1372" s="1857"/>
      <c r="AF1372" s="1858"/>
      <c r="AG1372" s="1858"/>
      <c r="AH1372" s="1858"/>
      <c r="AI1372" s="1859"/>
      <c r="AJ1372" s="1859"/>
      <c r="AK1372" s="1859"/>
      <c r="AL1372" s="1859"/>
      <c r="AM1372" s="1858"/>
      <c r="AN1372" s="1858"/>
      <c r="AO1372" s="1858"/>
      <c r="AP1372" s="1858"/>
      <c r="AQ1372" s="1859"/>
      <c r="AR1372" s="1859"/>
      <c r="AS1372" s="1859"/>
      <c r="AT1372" s="1859"/>
    </row>
    <row r="1373" spans="1:46" s="1775" customFormat="1" ht="12" customHeight="1" x14ac:dyDescent="0.2">
      <c r="A1373" s="1770" t="s">
        <v>459</v>
      </c>
      <c r="B1373" s="1770" t="s">
        <v>1708</v>
      </c>
      <c r="C1373" s="541" t="s">
        <v>1709</v>
      </c>
      <c r="D1373" s="1770" t="s">
        <v>4842</v>
      </c>
      <c r="E1373" s="1952">
        <v>3000</v>
      </c>
      <c r="F1373" s="1771" t="s">
        <v>4843</v>
      </c>
      <c r="G1373" s="1770" t="s">
        <v>4844</v>
      </c>
      <c r="H1373" s="1770"/>
      <c r="I1373" s="1770"/>
      <c r="J1373" s="1771"/>
      <c r="K1373" s="1771">
        <v>0</v>
      </c>
      <c r="L1373" s="1772">
        <v>0</v>
      </c>
      <c r="M1373" s="1773">
        <f t="shared" si="42"/>
        <v>0</v>
      </c>
      <c r="N1373" s="1771">
        <v>3</v>
      </c>
      <c r="O1373" s="1772">
        <v>6</v>
      </c>
      <c r="P1373" s="1773">
        <f t="shared" si="43"/>
        <v>18000</v>
      </c>
      <c r="Q1373" s="1774"/>
      <c r="R1373" s="1774"/>
      <c r="S1373" s="1774"/>
      <c r="T1373" s="1774"/>
      <c r="U1373" s="1774"/>
      <c r="V1373" s="1774"/>
      <c r="W1373" s="1774"/>
      <c r="X1373" s="1774"/>
      <c r="Y1373" s="1774"/>
      <c r="Z1373" s="1774"/>
      <c r="AA1373" s="1774"/>
      <c r="AB1373" s="1774"/>
      <c r="AC1373" s="1774"/>
      <c r="AD1373" s="1856"/>
      <c r="AE1373" s="1857"/>
      <c r="AF1373" s="1858"/>
      <c r="AG1373" s="1858"/>
      <c r="AH1373" s="1858"/>
      <c r="AI1373" s="1859"/>
      <c r="AJ1373" s="1859"/>
      <c r="AK1373" s="1859"/>
      <c r="AL1373" s="1859"/>
      <c r="AM1373" s="1858"/>
      <c r="AN1373" s="1858"/>
      <c r="AO1373" s="1858"/>
      <c r="AP1373" s="1858"/>
      <c r="AQ1373" s="1859"/>
      <c r="AR1373" s="1859"/>
      <c r="AS1373" s="1859"/>
      <c r="AT1373" s="1859"/>
    </row>
    <row r="1374" spans="1:46" s="1775" customFormat="1" ht="12" customHeight="1" x14ac:dyDescent="0.2">
      <c r="A1374" s="1770" t="s">
        <v>459</v>
      </c>
      <c r="B1374" s="1770" t="s">
        <v>1708</v>
      </c>
      <c r="C1374" s="541" t="s">
        <v>1709</v>
      </c>
      <c r="D1374" s="1770" t="s">
        <v>1757</v>
      </c>
      <c r="E1374" s="1952">
        <v>6900</v>
      </c>
      <c r="F1374" s="1771" t="s">
        <v>4845</v>
      </c>
      <c r="G1374" s="1770" t="s">
        <v>4846</v>
      </c>
      <c r="H1374" s="1770"/>
      <c r="I1374" s="1770"/>
      <c r="J1374" s="1771"/>
      <c r="K1374" s="1771">
        <v>1</v>
      </c>
      <c r="L1374" s="1772">
        <v>1</v>
      </c>
      <c r="M1374" s="1773">
        <f t="shared" si="42"/>
        <v>6900</v>
      </c>
      <c r="N1374" s="1771">
        <v>0</v>
      </c>
      <c r="O1374" s="1772">
        <v>0</v>
      </c>
      <c r="P1374" s="1773">
        <f t="shared" si="43"/>
        <v>0</v>
      </c>
      <c r="Q1374" s="1774"/>
      <c r="R1374" s="1774"/>
      <c r="S1374" s="1774"/>
      <c r="T1374" s="1774"/>
      <c r="U1374" s="1774"/>
      <c r="V1374" s="1774"/>
      <c r="W1374" s="1774"/>
      <c r="X1374" s="1774"/>
      <c r="Y1374" s="1774"/>
      <c r="Z1374" s="1774"/>
      <c r="AA1374" s="1774"/>
      <c r="AB1374" s="1774"/>
      <c r="AC1374" s="1774"/>
      <c r="AD1374" s="1856"/>
      <c r="AE1374" s="1857"/>
      <c r="AF1374" s="1858"/>
      <c r="AG1374" s="1858"/>
      <c r="AH1374" s="1858"/>
      <c r="AI1374" s="1859"/>
      <c r="AJ1374" s="1859"/>
      <c r="AK1374" s="1859"/>
      <c r="AL1374" s="1859"/>
      <c r="AM1374" s="1858"/>
      <c r="AN1374" s="1858"/>
      <c r="AO1374" s="1858"/>
      <c r="AP1374" s="1858"/>
      <c r="AQ1374" s="1859"/>
      <c r="AR1374" s="1859"/>
      <c r="AS1374" s="1859"/>
      <c r="AT1374" s="1859"/>
    </row>
    <row r="1375" spans="1:46" s="1775" customFormat="1" ht="12" customHeight="1" x14ac:dyDescent="0.2">
      <c r="A1375" s="1770" t="s">
        <v>459</v>
      </c>
      <c r="B1375" s="1770" t="s">
        <v>1708</v>
      </c>
      <c r="C1375" s="541" t="s">
        <v>1709</v>
      </c>
      <c r="D1375" s="1770" t="s">
        <v>1716</v>
      </c>
      <c r="E1375" s="1952">
        <v>2000</v>
      </c>
      <c r="F1375" s="1771" t="s">
        <v>4847</v>
      </c>
      <c r="G1375" s="1770" t="s">
        <v>4848</v>
      </c>
      <c r="H1375" s="1770" t="s">
        <v>1713</v>
      </c>
      <c r="I1375" s="1770" t="s">
        <v>1744</v>
      </c>
      <c r="J1375" s="1771" t="s">
        <v>1829</v>
      </c>
      <c r="K1375" s="1771">
        <v>2</v>
      </c>
      <c r="L1375" s="1772">
        <v>5</v>
      </c>
      <c r="M1375" s="1773">
        <f t="shared" si="42"/>
        <v>10000</v>
      </c>
      <c r="N1375" s="1771">
        <v>2</v>
      </c>
      <c r="O1375" s="1772">
        <v>6</v>
      </c>
      <c r="P1375" s="1773">
        <f t="shared" si="43"/>
        <v>12000</v>
      </c>
      <c r="Q1375" s="1774"/>
      <c r="R1375" s="1774"/>
      <c r="S1375" s="1774"/>
      <c r="T1375" s="1774"/>
      <c r="U1375" s="1774"/>
      <c r="V1375" s="1774"/>
      <c r="W1375" s="1774"/>
      <c r="X1375" s="1774"/>
      <c r="Y1375" s="1774"/>
      <c r="Z1375" s="1774"/>
      <c r="AA1375" s="1774"/>
      <c r="AB1375" s="1774"/>
      <c r="AC1375" s="1774"/>
      <c r="AD1375" s="1856"/>
      <c r="AE1375" s="1857"/>
      <c r="AF1375" s="1858"/>
      <c r="AG1375" s="1858"/>
      <c r="AH1375" s="1858"/>
      <c r="AI1375" s="1859"/>
      <c r="AJ1375" s="1859"/>
      <c r="AK1375" s="1859"/>
      <c r="AL1375" s="1859"/>
      <c r="AM1375" s="1858"/>
      <c r="AN1375" s="1858"/>
      <c r="AO1375" s="1858"/>
      <c r="AP1375" s="1858"/>
      <c r="AQ1375" s="1859"/>
      <c r="AR1375" s="1859"/>
      <c r="AS1375" s="1859"/>
      <c r="AT1375" s="1859"/>
    </row>
    <row r="1376" spans="1:46" s="1775" customFormat="1" ht="12" customHeight="1" x14ac:dyDescent="0.2">
      <c r="A1376" s="1770" t="s">
        <v>459</v>
      </c>
      <c r="B1376" s="1770" t="s">
        <v>1708</v>
      </c>
      <c r="C1376" s="541" t="s">
        <v>1709</v>
      </c>
      <c r="D1376" s="1770" t="s">
        <v>1852</v>
      </c>
      <c r="E1376" s="1952">
        <v>7000</v>
      </c>
      <c r="F1376" s="1771" t="s">
        <v>4849</v>
      </c>
      <c r="G1376" s="1770" t="s">
        <v>4850</v>
      </c>
      <c r="H1376" s="1770" t="s">
        <v>1713</v>
      </c>
      <c r="I1376" s="1770" t="s">
        <v>1714</v>
      </c>
      <c r="J1376" s="1771" t="s">
        <v>1715</v>
      </c>
      <c r="K1376" s="1771">
        <v>5</v>
      </c>
      <c r="L1376" s="1772">
        <v>12</v>
      </c>
      <c r="M1376" s="1773">
        <f t="shared" si="42"/>
        <v>84000</v>
      </c>
      <c r="N1376" s="1771">
        <v>2</v>
      </c>
      <c r="O1376" s="1772">
        <v>6</v>
      </c>
      <c r="P1376" s="1773">
        <f t="shared" si="43"/>
        <v>42000</v>
      </c>
      <c r="Q1376" s="1774"/>
      <c r="R1376" s="1774"/>
      <c r="S1376" s="1774"/>
      <c r="T1376" s="1774"/>
      <c r="U1376" s="1774"/>
      <c r="V1376" s="1774"/>
      <c r="W1376" s="1774"/>
      <c r="X1376" s="1774"/>
      <c r="Y1376" s="1774"/>
      <c r="Z1376" s="1774"/>
      <c r="AA1376" s="1774"/>
      <c r="AB1376" s="1774"/>
      <c r="AC1376" s="1774"/>
      <c r="AD1376" s="1856"/>
      <c r="AE1376" s="1857"/>
      <c r="AF1376" s="1858"/>
      <c r="AG1376" s="1858"/>
      <c r="AH1376" s="1858"/>
      <c r="AI1376" s="1859"/>
      <c r="AJ1376" s="1859"/>
      <c r="AK1376" s="1859"/>
      <c r="AL1376" s="1859"/>
      <c r="AM1376" s="1858"/>
      <c r="AN1376" s="1858"/>
      <c r="AO1376" s="1858"/>
      <c r="AP1376" s="1858"/>
      <c r="AQ1376" s="1859"/>
      <c r="AR1376" s="1859"/>
      <c r="AS1376" s="1859"/>
      <c r="AT1376" s="1859"/>
    </row>
    <row r="1377" spans="1:46" s="1775" customFormat="1" ht="12" customHeight="1" x14ac:dyDescent="0.2">
      <c r="A1377" s="1770" t="s">
        <v>459</v>
      </c>
      <c r="B1377" s="1770" t="s">
        <v>1708</v>
      </c>
      <c r="C1377" s="541" t="s">
        <v>1709</v>
      </c>
      <c r="D1377" s="1770" t="s">
        <v>1869</v>
      </c>
      <c r="E1377" s="1952">
        <v>5000</v>
      </c>
      <c r="F1377" s="1771" t="s">
        <v>4851</v>
      </c>
      <c r="G1377" s="1770" t="s">
        <v>4852</v>
      </c>
      <c r="H1377" s="1770"/>
      <c r="I1377" s="1770"/>
      <c r="J1377" s="1771"/>
      <c r="K1377" s="1771">
        <v>2</v>
      </c>
      <c r="L1377" s="1772">
        <v>7</v>
      </c>
      <c r="M1377" s="1773">
        <f t="shared" si="42"/>
        <v>35000</v>
      </c>
      <c r="N1377" s="1771">
        <v>3</v>
      </c>
      <c r="O1377" s="1772">
        <v>6</v>
      </c>
      <c r="P1377" s="1773">
        <f t="shared" si="43"/>
        <v>30000</v>
      </c>
      <c r="Q1377" s="1774"/>
      <c r="R1377" s="1774"/>
      <c r="S1377" s="1774"/>
      <c r="T1377" s="1774"/>
      <c r="U1377" s="1774"/>
      <c r="V1377" s="1774"/>
      <c r="W1377" s="1774"/>
      <c r="X1377" s="1774"/>
      <c r="Y1377" s="1774"/>
      <c r="Z1377" s="1774"/>
      <c r="AA1377" s="1774"/>
      <c r="AB1377" s="1774"/>
      <c r="AC1377" s="1774"/>
      <c r="AD1377" s="1856"/>
      <c r="AE1377" s="1857"/>
      <c r="AF1377" s="1858"/>
      <c r="AG1377" s="1858"/>
      <c r="AH1377" s="1858"/>
      <c r="AI1377" s="1859"/>
      <c r="AJ1377" s="1859"/>
      <c r="AK1377" s="1859"/>
      <c r="AL1377" s="1859"/>
      <c r="AM1377" s="1858"/>
      <c r="AN1377" s="1858"/>
      <c r="AO1377" s="1858"/>
      <c r="AP1377" s="1858"/>
      <c r="AQ1377" s="1859"/>
      <c r="AR1377" s="1859"/>
      <c r="AS1377" s="1859"/>
      <c r="AT1377" s="1859"/>
    </row>
    <row r="1378" spans="1:46" s="1775" customFormat="1" ht="12" customHeight="1" x14ac:dyDescent="0.2">
      <c r="A1378" s="1770" t="s">
        <v>459</v>
      </c>
      <c r="B1378" s="1770" t="s">
        <v>1708</v>
      </c>
      <c r="C1378" s="541" t="s">
        <v>1709</v>
      </c>
      <c r="D1378" s="1770" t="s">
        <v>4853</v>
      </c>
      <c r="E1378" s="1952">
        <v>7000</v>
      </c>
      <c r="F1378" s="1771" t="s">
        <v>4854</v>
      </c>
      <c r="G1378" s="1770" t="s">
        <v>4855</v>
      </c>
      <c r="H1378" s="1770" t="s">
        <v>4856</v>
      </c>
      <c r="I1378" s="1770" t="s">
        <v>1714</v>
      </c>
      <c r="J1378" s="1771" t="s">
        <v>1715</v>
      </c>
      <c r="K1378" s="1771">
        <v>1</v>
      </c>
      <c r="L1378" s="1772">
        <v>1</v>
      </c>
      <c r="M1378" s="1773">
        <f t="shared" si="42"/>
        <v>7000</v>
      </c>
      <c r="N1378" s="1771">
        <v>4</v>
      </c>
      <c r="O1378" s="1772">
        <v>6</v>
      </c>
      <c r="P1378" s="1773">
        <f t="shared" si="43"/>
        <v>42000</v>
      </c>
      <c r="Q1378" s="1774"/>
      <c r="R1378" s="1774"/>
      <c r="S1378" s="1774"/>
      <c r="T1378" s="1774"/>
      <c r="U1378" s="1774"/>
      <c r="V1378" s="1774"/>
      <c r="W1378" s="1774"/>
      <c r="X1378" s="1774"/>
      <c r="Y1378" s="1774"/>
      <c r="Z1378" s="1774"/>
      <c r="AA1378" s="1774"/>
      <c r="AB1378" s="1774"/>
      <c r="AC1378" s="1774"/>
      <c r="AD1378" s="1856"/>
      <c r="AE1378" s="1857"/>
      <c r="AF1378" s="1858"/>
      <c r="AG1378" s="1858"/>
      <c r="AH1378" s="1858"/>
      <c r="AI1378" s="1859"/>
      <c r="AJ1378" s="1859"/>
      <c r="AK1378" s="1859"/>
      <c r="AL1378" s="1859"/>
      <c r="AM1378" s="1858"/>
      <c r="AN1378" s="1858"/>
      <c r="AO1378" s="1858"/>
      <c r="AP1378" s="1858"/>
      <c r="AQ1378" s="1859"/>
      <c r="AR1378" s="1859"/>
      <c r="AS1378" s="1859"/>
      <c r="AT1378" s="1859"/>
    </row>
    <row r="1379" spans="1:46" s="1775" customFormat="1" ht="12" customHeight="1" x14ac:dyDescent="0.2">
      <c r="A1379" s="1770" t="s">
        <v>459</v>
      </c>
      <c r="B1379" s="1770" t="s">
        <v>1708</v>
      </c>
      <c r="C1379" s="541" t="s">
        <v>1709</v>
      </c>
      <c r="D1379" s="1770" t="s">
        <v>3461</v>
      </c>
      <c r="E1379" s="1952">
        <v>3000</v>
      </c>
      <c r="F1379" s="1771" t="s">
        <v>4857</v>
      </c>
      <c r="G1379" s="1770" t="s">
        <v>4858</v>
      </c>
      <c r="H1379" s="1770"/>
      <c r="I1379" s="1770"/>
      <c r="J1379" s="1771"/>
      <c r="K1379" s="1771">
        <v>1</v>
      </c>
      <c r="L1379" s="1772">
        <v>2</v>
      </c>
      <c r="M1379" s="1773">
        <f t="shared" si="42"/>
        <v>6000</v>
      </c>
      <c r="N1379" s="1771">
        <v>3</v>
      </c>
      <c r="O1379" s="1772">
        <v>6</v>
      </c>
      <c r="P1379" s="1773">
        <f t="shared" si="43"/>
        <v>18000</v>
      </c>
      <c r="Q1379" s="1774"/>
      <c r="R1379" s="1774"/>
      <c r="S1379" s="1774"/>
      <c r="T1379" s="1774"/>
      <c r="U1379" s="1774"/>
      <c r="V1379" s="1774"/>
      <c r="W1379" s="1774"/>
      <c r="X1379" s="1774"/>
      <c r="Y1379" s="1774"/>
      <c r="Z1379" s="1774"/>
      <c r="AA1379" s="1774"/>
      <c r="AB1379" s="1774"/>
      <c r="AC1379" s="1774"/>
      <c r="AD1379" s="1856"/>
      <c r="AE1379" s="1857"/>
      <c r="AF1379" s="1858"/>
      <c r="AG1379" s="1858"/>
      <c r="AH1379" s="1858"/>
      <c r="AI1379" s="1859"/>
      <c r="AJ1379" s="1859"/>
      <c r="AK1379" s="1859"/>
      <c r="AL1379" s="1859"/>
      <c r="AM1379" s="1858"/>
      <c r="AN1379" s="1858"/>
      <c r="AO1379" s="1858"/>
      <c r="AP1379" s="1858"/>
      <c r="AQ1379" s="1859"/>
      <c r="AR1379" s="1859"/>
      <c r="AS1379" s="1859"/>
      <c r="AT1379" s="1859"/>
    </row>
    <row r="1380" spans="1:46" s="1775" customFormat="1" ht="12" customHeight="1" x14ac:dyDescent="0.2">
      <c r="A1380" s="1770" t="s">
        <v>459</v>
      </c>
      <c r="B1380" s="1770" t="s">
        <v>1708</v>
      </c>
      <c r="C1380" s="541" t="s">
        <v>1709</v>
      </c>
      <c r="D1380" s="1770" t="s">
        <v>2470</v>
      </c>
      <c r="E1380" s="1952">
        <v>2200</v>
      </c>
      <c r="F1380" s="1771" t="s">
        <v>4857</v>
      </c>
      <c r="G1380" s="1770" t="s">
        <v>4858</v>
      </c>
      <c r="H1380" s="1770"/>
      <c r="I1380" s="1770"/>
      <c r="J1380" s="1771"/>
      <c r="K1380" s="1771">
        <v>2</v>
      </c>
      <c r="L1380" s="1772">
        <v>11</v>
      </c>
      <c r="M1380" s="1773">
        <f t="shared" si="42"/>
        <v>24200</v>
      </c>
      <c r="N1380" s="1771">
        <v>0</v>
      </c>
      <c r="O1380" s="1772">
        <v>0</v>
      </c>
      <c r="P1380" s="1773">
        <f t="shared" si="43"/>
        <v>0</v>
      </c>
      <c r="Q1380" s="1774"/>
      <c r="R1380" s="1774"/>
      <c r="S1380" s="1774"/>
      <c r="T1380" s="1774"/>
      <c r="U1380" s="1774"/>
      <c r="V1380" s="1774"/>
      <c r="W1380" s="1774"/>
      <c r="X1380" s="1774"/>
      <c r="Y1380" s="1774"/>
      <c r="Z1380" s="1774"/>
      <c r="AA1380" s="1774"/>
      <c r="AB1380" s="1774"/>
      <c r="AC1380" s="1774"/>
      <c r="AD1380" s="1856"/>
      <c r="AE1380" s="1857"/>
      <c r="AF1380" s="1858"/>
      <c r="AG1380" s="1858"/>
      <c r="AH1380" s="1858"/>
      <c r="AI1380" s="1859"/>
      <c r="AJ1380" s="1859"/>
      <c r="AK1380" s="1859"/>
      <c r="AL1380" s="1859"/>
      <c r="AM1380" s="1858"/>
      <c r="AN1380" s="1858"/>
      <c r="AO1380" s="1858"/>
      <c r="AP1380" s="1858"/>
      <c r="AQ1380" s="1859"/>
      <c r="AR1380" s="1859"/>
      <c r="AS1380" s="1859"/>
      <c r="AT1380" s="1859"/>
    </row>
    <row r="1381" spans="1:46" s="1775" customFormat="1" ht="12" customHeight="1" x14ac:dyDescent="0.2">
      <c r="A1381" s="1770" t="s">
        <v>459</v>
      </c>
      <c r="B1381" s="1770" t="s">
        <v>1708</v>
      </c>
      <c r="C1381" s="541" t="s">
        <v>1709</v>
      </c>
      <c r="D1381" s="1770" t="s">
        <v>1757</v>
      </c>
      <c r="E1381" s="1952">
        <v>10000</v>
      </c>
      <c r="F1381" s="1771" t="s">
        <v>4859</v>
      </c>
      <c r="G1381" s="1770" t="s">
        <v>4860</v>
      </c>
      <c r="H1381" s="1770"/>
      <c r="I1381" s="1770"/>
      <c r="J1381" s="1771"/>
      <c r="K1381" s="1771">
        <v>2</v>
      </c>
      <c r="L1381" s="1772">
        <v>3</v>
      </c>
      <c r="M1381" s="1773">
        <f t="shared" si="42"/>
        <v>30000</v>
      </c>
      <c r="N1381" s="1771">
        <v>0</v>
      </c>
      <c r="O1381" s="1772">
        <v>0</v>
      </c>
      <c r="P1381" s="1773">
        <f t="shared" si="43"/>
        <v>0</v>
      </c>
      <c r="Q1381" s="1774"/>
      <c r="R1381" s="1774"/>
      <c r="S1381" s="1774"/>
      <c r="T1381" s="1774"/>
      <c r="U1381" s="1774"/>
      <c r="V1381" s="1774"/>
      <c r="W1381" s="1774"/>
      <c r="X1381" s="1774"/>
      <c r="Y1381" s="1774"/>
      <c r="Z1381" s="1774"/>
      <c r="AA1381" s="1774"/>
      <c r="AB1381" s="1774"/>
      <c r="AC1381" s="1774"/>
      <c r="AD1381" s="1856"/>
      <c r="AE1381" s="1857"/>
      <c r="AF1381" s="1858"/>
      <c r="AG1381" s="1858"/>
      <c r="AH1381" s="1858"/>
      <c r="AI1381" s="1859"/>
      <c r="AJ1381" s="1859"/>
      <c r="AK1381" s="1859"/>
      <c r="AL1381" s="1859"/>
      <c r="AM1381" s="1858"/>
      <c r="AN1381" s="1858"/>
      <c r="AO1381" s="1858"/>
      <c r="AP1381" s="1858"/>
      <c r="AQ1381" s="1859"/>
      <c r="AR1381" s="1859"/>
      <c r="AS1381" s="1859"/>
      <c r="AT1381" s="1859"/>
    </row>
    <row r="1382" spans="1:46" s="1775" customFormat="1" ht="12" customHeight="1" x14ac:dyDescent="0.2">
      <c r="A1382" s="1770" t="s">
        <v>459</v>
      </c>
      <c r="B1382" s="1770" t="s">
        <v>1708</v>
      </c>
      <c r="C1382" s="541" t="s">
        <v>1709</v>
      </c>
      <c r="D1382" s="1770" t="s">
        <v>3042</v>
      </c>
      <c r="E1382" s="1952">
        <v>15600</v>
      </c>
      <c r="F1382" s="1771" t="s">
        <v>4861</v>
      </c>
      <c r="G1382" s="1770" t="s">
        <v>4862</v>
      </c>
      <c r="H1382" s="1770"/>
      <c r="I1382" s="1770"/>
      <c r="J1382" s="1771"/>
      <c r="K1382" s="1771">
        <v>0</v>
      </c>
      <c r="L1382" s="1772">
        <v>0</v>
      </c>
      <c r="M1382" s="1773">
        <f t="shared" si="42"/>
        <v>0</v>
      </c>
      <c r="N1382" s="1771">
        <v>0</v>
      </c>
      <c r="O1382" s="1772">
        <v>0</v>
      </c>
      <c r="P1382" s="1773">
        <f t="shared" si="43"/>
        <v>0</v>
      </c>
      <c r="Q1382" s="1774"/>
      <c r="R1382" s="1774"/>
      <c r="S1382" s="1774"/>
      <c r="T1382" s="1774"/>
      <c r="U1382" s="1774"/>
      <c r="V1382" s="1774"/>
      <c r="W1382" s="1774"/>
      <c r="X1382" s="1774"/>
      <c r="Y1382" s="1774"/>
      <c r="Z1382" s="1774"/>
      <c r="AA1382" s="1774"/>
      <c r="AB1382" s="1774"/>
      <c r="AC1382" s="1774"/>
      <c r="AD1382" s="1856"/>
      <c r="AE1382" s="1857"/>
      <c r="AF1382" s="1858"/>
      <c r="AG1382" s="1858"/>
      <c r="AH1382" s="1858"/>
      <c r="AI1382" s="1859"/>
      <c r="AJ1382" s="1859"/>
      <c r="AK1382" s="1859"/>
      <c r="AL1382" s="1859"/>
      <c r="AM1382" s="1858"/>
      <c r="AN1382" s="1858"/>
      <c r="AO1382" s="1858"/>
      <c r="AP1382" s="1858"/>
      <c r="AQ1382" s="1859"/>
      <c r="AR1382" s="1859"/>
      <c r="AS1382" s="1859"/>
      <c r="AT1382" s="1859"/>
    </row>
    <row r="1383" spans="1:46" s="1775" customFormat="1" ht="12" customHeight="1" x14ac:dyDescent="0.2">
      <c r="A1383" s="1770" t="s">
        <v>459</v>
      </c>
      <c r="B1383" s="1770" t="s">
        <v>1708</v>
      </c>
      <c r="C1383" s="541" t="s">
        <v>1709</v>
      </c>
      <c r="D1383" s="1770" t="s">
        <v>1753</v>
      </c>
      <c r="E1383" s="1952">
        <v>5000</v>
      </c>
      <c r="F1383" s="1771" t="s">
        <v>4863</v>
      </c>
      <c r="G1383" s="1770" t="s">
        <v>4864</v>
      </c>
      <c r="H1383" s="1770" t="s">
        <v>1713</v>
      </c>
      <c r="I1383" s="1770" t="s">
        <v>1714</v>
      </c>
      <c r="J1383" s="1771" t="s">
        <v>1715</v>
      </c>
      <c r="K1383" s="1771">
        <v>8</v>
      </c>
      <c r="L1383" s="1772">
        <v>12</v>
      </c>
      <c r="M1383" s="1773">
        <f t="shared" si="42"/>
        <v>60000</v>
      </c>
      <c r="N1383" s="1771">
        <v>4</v>
      </c>
      <c r="O1383" s="1772">
        <v>6</v>
      </c>
      <c r="P1383" s="1773">
        <f t="shared" si="43"/>
        <v>30000</v>
      </c>
      <c r="Q1383" s="1774"/>
      <c r="R1383" s="1774"/>
      <c r="S1383" s="1774"/>
      <c r="T1383" s="1774"/>
      <c r="U1383" s="1774"/>
      <c r="V1383" s="1774"/>
      <c r="W1383" s="1774"/>
      <c r="X1383" s="1774"/>
      <c r="Y1383" s="1774"/>
      <c r="Z1383" s="1774"/>
      <c r="AA1383" s="1774"/>
      <c r="AB1383" s="1774"/>
      <c r="AC1383" s="1774"/>
      <c r="AD1383" s="1856"/>
      <c r="AE1383" s="1857"/>
      <c r="AF1383" s="1858"/>
      <c r="AG1383" s="1858"/>
      <c r="AH1383" s="1858"/>
      <c r="AI1383" s="1859"/>
      <c r="AJ1383" s="1859"/>
      <c r="AK1383" s="1859"/>
      <c r="AL1383" s="1859"/>
      <c r="AM1383" s="1858"/>
      <c r="AN1383" s="1858"/>
      <c r="AO1383" s="1858"/>
      <c r="AP1383" s="1858"/>
      <c r="AQ1383" s="1859"/>
      <c r="AR1383" s="1859"/>
      <c r="AS1383" s="1859"/>
      <c r="AT1383" s="1859"/>
    </row>
    <row r="1384" spans="1:46" s="1775" customFormat="1" ht="12" customHeight="1" x14ac:dyDescent="0.2">
      <c r="A1384" s="1770" t="s">
        <v>459</v>
      </c>
      <c r="B1384" s="1770" t="s">
        <v>1708</v>
      </c>
      <c r="C1384" s="541" t="s">
        <v>1709</v>
      </c>
      <c r="D1384" s="1770" t="s">
        <v>2420</v>
      </c>
      <c r="E1384" s="1952">
        <v>5000</v>
      </c>
      <c r="F1384" s="1771" t="s">
        <v>4865</v>
      </c>
      <c r="G1384" s="1770" t="s">
        <v>4866</v>
      </c>
      <c r="H1384" s="1770" t="s">
        <v>1713</v>
      </c>
      <c r="I1384" s="1770" t="s">
        <v>1723</v>
      </c>
      <c r="J1384" s="1771" t="s">
        <v>1829</v>
      </c>
      <c r="K1384" s="1771">
        <v>1</v>
      </c>
      <c r="L1384" s="1772">
        <v>3</v>
      </c>
      <c r="M1384" s="1773">
        <f t="shared" si="42"/>
        <v>15000</v>
      </c>
      <c r="N1384" s="1771">
        <v>2</v>
      </c>
      <c r="O1384" s="1772">
        <v>6</v>
      </c>
      <c r="P1384" s="1773">
        <f t="shared" si="43"/>
        <v>30000</v>
      </c>
      <c r="Q1384" s="1774"/>
      <c r="R1384" s="1774"/>
      <c r="S1384" s="1774"/>
      <c r="T1384" s="1774"/>
      <c r="U1384" s="1774"/>
      <c r="V1384" s="1774"/>
      <c r="W1384" s="1774"/>
      <c r="X1384" s="1774"/>
      <c r="Y1384" s="1774"/>
      <c r="Z1384" s="1774"/>
      <c r="AA1384" s="1774"/>
      <c r="AB1384" s="1774"/>
      <c r="AC1384" s="1774"/>
      <c r="AD1384" s="1856"/>
      <c r="AE1384" s="1857"/>
      <c r="AF1384" s="1858"/>
      <c r="AG1384" s="1858"/>
      <c r="AH1384" s="1858"/>
      <c r="AI1384" s="1859"/>
      <c r="AJ1384" s="1859"/>
      <c r="AK1384" s="1859"/>
      <c r="AL1384" s="1859"/>
      <c r="AM1384" s="1858"/>
      <c r="AN1384" s="1858"/>
      <c r="AO1384" s="1858"/>
      <c r="AP1384" s="1858"/>
      <c r="AQ1384" s="1859"/>
      <c r="AR1384" s="1859"/>
      <c r="AS1384" s="1859"/>
      <c r="AT1384" s="1859"/>
    </row>
    <row r="1385" spans="1:46" s="1775" customFormat="1" ht="12" customHeight="1" x14ac:dyDescent="0.2">
      <c r="A1385" s="1770" t="s">
        <v>459</v>
      </c>
      <c r="B1385" s="1770" t="s">
        <v>1708</v>
      </c>
      <c r="C1385" s="541" t="s">
        <v>1709</v>
      </c>
      <c r="D1385" s="1770" t="s">
        <v>1733</v>
      </c>
      <c r="E1385" s="1952">
        <v>3000</v>
      </c>
      <c r="F1385" s="1771" t="s">
        <v>4865</v>
      </c>
      <c r="G1385" s="1770" t="s">
        <v>4866</v>
      </c>
      <c r="H1385" s="1770" t="s">
        <v>1713</v>
      </c>
      <c r="I1385" s="1770" t="s">
        <v>1723</v>
      </c>
      <c r="J1385" s="1771" t="s">
        <v>1829</v>
      </c>
      <c r="K1385" s="1771">
        <v>5</v>
      </c>
      <c r="L1385" s="1772">
        <v>10</v>
      </c>
      <c r="M1385" s="1773">
        <f t="shared" si="42"/>
        <v>30000</v>
      </c>
      <c r="N1385" s="1771">
        <v>0</v>
      </c>
      <c r="O1385" s="1772">
        <v>0</v>
      </c>
      <c r="P1385" s="1773">
        <f t="shared" si="43"/>
        <v>0</v>
      </c>
      <c r="Q1385" s="1774"/>
      <c r="R1385" s="1774"/>
      <c r="S1385" s="1774"/>
      <c r="T1385" s="1774"/>
      <c r="U1385" s="1774"/>
      <c r="V1385" s="1774"/>
      <c r="W1385" s="1774"/>
      <c r="X1385" s="1774"/>
      <c r="Y1385" s="1774"/>
      <c r="Z1385" s="1774"/>
      <c r="AA1385" s="1774"/>
      <c r="AB1385" s="1774"/>
      <c r="AC1385" s="1774"/>
      <c r="AD1385" s="1856"/>
      <c r="AE1385" s="1857"/>
      <c r="AF1385" s="1858"/>
      <c r="AG1385" s="1858"/>
      <c r="AH1385" s="1858"/>
      <c r="AI1385" s="1859"/>
      <c r="AJ1385" s="1859"/>
      <c r="AK1385" s="1859"/>
      <c r="AL1385" s="1859"/>
      <c r="AM1385" s="1858"/>
      <c r="AN1385" s="1858"/>
      <c r="AO1385" s="1858"/>
      <c r="AP1385" s="1858"/>
      <c r="AQ1385" s="1859"/>
      <c r="AR1385" s="1859"/>
      <c r="AS1385" s="1859"/>
      <c r="AT1385" s="1859"/>
    </row>
    <row r="1386" spans="1:46" s="1775" customFormat="1" ht="12" customHeight="1" x14ac:dyDescent="0.2">
      <c r="A1386" s="1770" t="s">
        <v>459</v>
      </c>
      <c r="B1386" s="1770" t="s">
        <v>1708</v>
      </c>
      <c r="C1386" s="541" t="s">
        <v>1709</v>
      </c>
      <c r="D1386" s="1770" t="s">
        <v>1733</v>
      </c>
      <c r="E1386" s="1952">
        <v>3000</v>
      </c>
      <c r="F1386" s="1771" t="s">
        <v>4867</v>
      </c>
      <c r="G1386" s="1770" t="s">
        <v>4868</v>
      </c>
      <c r="H1386" s="1770"/>
      <c r="I1386" s="1770"/>
      <c r="J1386" s="1771"/>
      <c r="K1386" s="1771">
        <v>7</v>
      </c>
      <c r="L1386" s="1772">
        <v>12</v>
      </c>
      <c r="M1386" s="1773">
        <f t="shared" si="42"/>
        <v>36000</v>
      </c>
      <c r="N1386" s="1771">
        <v>1</v>
      </c>
      <c r="O1386" s="1772">
        <v>0</v>
      </c>
      <c r="P1386" s="1773">
        <f t="shared" si="43"/>
        <v>0</v>
      </c>
      <c r="Q1386" s="1774"/>
      <c r="R1386" s="1774"/>
      <c r="S1386" s="1774"/>
      <c r="T1386" s="1774"/>
      <c r="U1386" s="1774"/>
      <c r="V1386" s="1774"/>
      <c r="W1386" s="1774"/>
      <c r="X1386" s="1774"/>
      <c r="Y1386" s="1774"/>
      <c r="Z1386" s="1774"/>
      <c r="AA1386" s="1774"/>
      <c r="AB1386" s="1774"/>
      <c r="AC1386" s="1774"/>
      <c r="AD1386" s="1856"/>
      <c r="AE1386" s="1857"/>
      <c r="AF1386" s="1858"/>
      <c r="AG1386" s="1858"/>
      <c r="AH1386" s="1858"/>
      <c r="AI1386" s="1859"/>
      <c r="AJ1386" s="1859"/>
      <c r="AK1386" s="1859"/>
      <c r="AL1386" s="1859"/>
      <c r="AM1386" s="1858"/>
      <c r="AN1386" s="1858"/>
      <c r="AO1386" s="1858"/>
      <c r="AP1386" s="1858"/>
      <c r="AQ1386" s="1859"/>
      <c r="AR1386" s="1859"/>
      <c r="AS1386" s="1859"/>
      <c r="AT1386" s="1859"/>
    </row>
    <row r="1387" spans="1:46" s="1775" customFormat="1" ht="12" customHeight="1" x14ac:dyDescent="0.2">
      <c r="A1387" s="1770" t="s">
        <v>459</v>
      </c>
      <c r="B1387" s="1770" t="s">
        <v>1708</v>
      </c>
      <c r="C1387" s="541" t="s">
        <v>1709</v>
      </c>
      <c r="D1387" s="1770" t="s">
        <v>4869</v>
      </c>
      <c r="E1387" s="1952">
        <v>6000</v>
      </c>
      <c r="F1387" s="1771" t="s">
        <v>4870</v>
      </c>
      <c r="G1387" s="1770" t="s">
        <v>4871</v>
      </c>
      <c r="H1387" s="1770"/>
      <c r="I1387" s="1770"/>
      <c r="J1387" s="1771"/>
      <c r="K1387" s="1771">
        <v>6</v>
      </c>
      <c r="L1387" s="1772">
        <v>12</v>
      </c>
      <c r="M1387" s="1773">
        <f t="shared" si="42"/>
        <v>72000</v>
      </c>
      <c r="N1387" s="1771">
        <v>2</v>
      </c>
      <c r="O1387" s="1772">
        <v>6</v>
      </c>
      <c r="P1387" s="1773">
        <f t="shared" si="43"/>
        <v>36000</v>
      </c>
      <c r="Q1387" s="1774"/>
      <c r="R1387" s="1774"/>
      <c r="S1387" s="1774"/>
      <c r="T1387" s="1774"/>
      <c r="U1387" s="1774"/>
      <c r="V1387" s="1774"/>
      <c r="W1387" s="1774"/>
      <c r="X1387" s="1774"/>
      <c r="Y1387" s="1774"/>
      <c r="Z1387" s="1774"/>
      <c r="AA1387" s="1774"/>
      <c r="AB1387" s="1774"/>
      <c r="AC1387" s="1774"/>
      <c r="AD1387" s="1856"/>
      <c r="AE1387" s="1857"/>
      <c r="AF1387" s="1858"/>
      <c r="AG1387" s="1858"/>
      <c r="AH1387" s="1858"/>
      <c r="AI1387" s="1859"/>
      <c r="AJ1387" s="1859"/>
      <c r="AK1387" s="1859"/>
      <c r="AL1387" s="1859"/>
      <c r="AM1387" s="1858"/>
      <c r="AN1387" s="1858"/>
      <c r="AO1387" s="1858"/>
      <c r="AP1387" s="1858"/>
      <c r="AQ1387" s="1859"/>
      <c r="AR1387" s="1859"/>
      <c r="AS1387" s="1859"/>
      <c r="AT1387" s="1859"/>
    </row>
    <row r="1388" spans="1:46" s="1775" customFormat="1" ht="12" customHeight="1" x14ac:dyDescent="0.2">
      <c r="A1388" s="1770" t="s">
        <v>459</v>
      </c>
      <c r="B1388" s="1770" t="s">
        <v>1708</v>
      </c>
      <c r="C1388" s="541" t="s">
        <v>1709</v>
      </c>
      <c r="D1388" s="1770" t="s">
        <v>1736</v>
      </c>
      <c r="E1388" s="1952">
        <v>2500</v>
      </c>
      <c r="F1388" s="1771" t="s">
        <v>4872</v>
      </c>
      <c r="G1388" s="1770" t="s">
        <v>4873</v>
      </c>
      <c r="H1388" s="1770"/>
      <c r="I1388" s="1770"/>
      <c r="J1388" s="1771"/>
      <c r="K1388" s="1771">
        <v>2</v>
      </c>
      <c r="L1388" s="1772">
        <v>6</v>
      </c>
      <c r="M1388" s="1773">
        <f t="shared" si="42"/>
        <v>15000</v>
      </c>
      <c r="N1388" s="1771">
        <v>4</v>
      </c>
      <c r="O1388" s="1772">
        <v>6</v>
      </c>
      <c r="P1388" s="1773">
        <f t="shared" si="43"/>
        <v>15000</v>
      </c>
      <c r="Q1388" s="1774"/>
      <c r="R1388" s="1774"/>
      <c r="S1388" s="1774"/>
      <c r="T1388" s="1774"/>
      <c r="U1388" s="1774"/>
      <c r="V1388" s="1774"/>
      <c r="W1388" s="1774"/>
      <c r="X1388" s="1774"/>
      <c r="Y1388" s="1774"/>
      <c r="Z1388" s="1774"/>
      <c r="AA1388" s="1774"/>
      <c r="AB1388" s="1774"/>
      <c r="AC1388" s="1774"/>
      <c r="AD1388" s="1856"/>
      <c r="AE1388" s="1857"/>
      <c r="AF1388" s="1858"/>
      <c r="AG1388" s="1858"/>
      <c r="AH1388" s="1858"/>
      <c r="AI1388" s="1859"/>
      <c r="AJ1388" s="1859"/>
      <c r="AK1388" s="1859"/>
      <c r="AL1388" s="1859"/>
      <c r="AM1388" s="1858"/>
      <c r="AN1388" s="1858"/>
      <c r="AO1388" s="1858"/>
      <c r="AP1388" s="1858"/>
      <c r="AQ1388" s="1859"/>
      <c r="AR1388" s="1859"/>
      <c r="AS1388" s="1859"/>
      <c r="AT1388" s="1859"/>
    </row>
    <row r="1389" spans="1:46" s="1775" customFormat="1" ht="12" customHeight="1" x14ac:dyDescent="0.2">
      <c r="A1389" s="1770" t="s">
        <v>459</v>
      </c>
      <c r="B1389" s="1770" t="s">
        <v>1708</v>
      </c>
      <c r="C1389" s="541" t="s">
        <v>1709</v>
      </c>
      <c r="D1389" s="1770" t="s">
        <v>1745</v>
      </c>
      <c r="E1389" s="1952">
        <v>5000</v>
      </c>
      <c r="F1389" s="1771" t="s">
        <v>4874</v>
      </c>
      <c r="G1389" s="1770" t="s">
        <v>4875</v>
      </c>
      <c r="H1389" s="1770"/>
      <c r="I1389" s="1770"/>
      <c r="J1389" s="1771"/>
      <c r="K1389" s="1771">
        <v>1</v>
      </c>
      <c r="L1389" s="1772">
        <v>2</v>
      </c>
      <c r="M1389" s="1773">
        <f t="shared" si="42"/>
        <v>10000</v>
      </c>
      <c r="N1389" s="1771">
        <v>2</v>
      </c>
      <c r="O1389" s="1772">
        <v>6</v>
      </c>
      <c r="P1389" s="1773">
        <f t="shared" si="43"/>
        <v>30000</v>
      </c>
      <c r="Q1389" s="1774"/>
      <c r="R1389" s="1774"/>
      <c r="S1389" s="1774"/>
      <c r="T1389" s="1774"/>
      <c r="U1389" s="1774"/>
      <c r="V1389" s="1774"/>
      <c r="W1389" s="1774"/>
      <c r="X1389" s="1774"/>
      <c r="Y1389" s="1774"/>
      <c r="Z1389" s="1774"/>
      <c r="AA1389" s="1774"/>
      <c r="AB1389" s="1774"/>
      <c r="AC1389" s="1774"/>
      <c r="AD1389" s="1856"/>
      <c r="AE1389" s="1857"/>
      <c r="AF1389" s="1858"/>
      <c r="AG1389" s="1858"/>
      <c r="AH1389" s="1858"/>
      <c r="AI1389" s="1859"/>
      <c r="AJ1389" s="1859"/>
      <c r="AK1389" s="1859"/>
      <c r="AL1389" s="1859"/>
      <c r="AM1389" s="1858"/>
      <c r="AN1389" s="1858"/>
      <c r="AO1389" s="1858"/>
      <c r="AP1389" s="1858"/>
      <c r="AQ1389" s="1859"/>
      <c r="AR1389" s="1859"/>
      <c r="AS1389" s="1859"/>
      <c r="AT1389" s="1859"/>
    </row>
    <row r="1390" spans="1:46" s="1775" customFormat="1" ht="12" customHeight="1" x14ac:dyDescent="0.2">
      <c r="A1390" s="1770" t="s">
        <v>459</v>
      </c>
      <c r="B1390" s="1770" t="s">
        <v>1708</v>
      </c>
      <c r="C1390" s="541" t="s">
        <v>1709</v>
      </c>
      <c r="D1390" s="1770" t="s">
        <v>4876</v>
      </c>
      <c r="E1390" s="1952">
        <v>9000</v>
      </c>
      <c r="F1390" s="1771" t="s">
        <v>4877</v>
      </c>
      <c r="G1390" s="1770" t="s">
        <v>4878</v>
      </c>
      <c r="H1390" s="1770" t="s">
        <v>1713</v>
      </c>
      <c r="I1390" s="1770" t="s">
        <v>1723</v>
      </c>
      <c r="J1390" s="1771" t="s">
        <v>1715</v>
      </c>
      <c r="K1390" s="1771">
        <v>6</v>
      </c>
      <c r="L1390" s="1772">
        <v>12</v>
      </c>
      <c r="M1390" s="1773">
        <f t="shared" si="42"/>
        <v>108000</v>
      </c>
      <c r="N1390" s="1771">
        <v>3</v>
      </c>
      <c r="O1390" s="1772">
        <v>6</v>
      </c>
      <c r="P1390" s="1773">
        <f t="shared" si="43"/>
        <v>54000</v>
      </c>
      <c r="Q1390" s="1774"/>
      <c r="R1390" s="1774"/>
      <c r="S1390" s="1774"/>
      <c r="T1390" s="1774"/>
      <c r="U1390" s="1774"/>
      <c r="V1390" s="1774"/>
      <c r="W1390" s="1774"/>
      <c r="X1390" s="1774"/>
      <c r="Y1390" s="1774"/>
      <c r="Z1390" s="1774"/>
      <c r="AA1390" s="1774"/>
      <c r="AB1390" s="1774"/>
      <c r="AC1390" s="1774"/>
      <c r="AD1390" s="1856"/>
      <c r="AE1390" s="1857"/>
      <c r="AF1390" s="1858"/>
      <c r="AG1390" s="1858"/>
      <c r="AH1390" s="1858"/>
      <c r="AI1390" s="1859"/>
      <c r="AJ1390" s="1859"/>
      <c r="AK1390" s="1859"/>
      <c r="AL1390" s="1859"/>
      <c r="AM1390" s="1858"/>
      <c r="AN1390" s="1858"/>
      <c r="AO1390" s="1858"/>
      <c r="AP1390" s="1858"/>
      <c r="AQ1390" s="1859"/>
      <c r="AR1390" s="1859"/>
      <c r="AS1390" s="1859"/>
      <c r="AT1390" s="1859"/>
    </row>
    <row r="1391" spans="1:46" s="1775" customFormat="1" ht="12" customHeight="1" x14ac:dyDescent="0.2">
      <c r="A1391" s="1770" t="s">
        <v>459</v>
      </c>
      <c r="B1391" s="1770" t="s">
        <v>1708</v>
      </c>
      <c r="C1391" s="541" t="s">
        <v>1709</v>
      </c>
      <c r="D1391" s="1770" t="s">
        <v>2438</v>
      </c>
      <c r="E1391" s="1952">
        <v>5000</v>
      </c>
      <c r="F1391" s="1771" t="s">
        <v>4879</v>
      </c>
      <c r="G1391" s="1770" t="s">
        <v>4880</v>
      </c>
      <c r="H1391" s="1770" t="s">
        <v>1713</v>
      </c>
      <c r="I1391" s="1770" t="s">
        <v>1744</v>
      </c>
      <c r="J1391" s="1771" t="s">
        <v>1715</v>
      </c>
      <c r="K1391" s="1771">
        <v>2</v>
      </c>
      <c r="L1391" s="1772">
        <v>7</v>
      </c>
      <c r="M1391" s="1773">
        <f t="shared" si="42"/>
        <v>35000</v>
      </c>
      <c r="N1391" s="1771">
        <v>2</v>
      </c>
      <c r="O1391" s="1772">
        <v>6</v>
      </c>
      <c r="P1391" s="1773">
        <f t="shared" si="43"/>
        <v>30000</v>
      </c>
      <c r="Q1391" s="1774"/>
      <c r="R1391" s="1774"/>
      <c r="S1391" s="1774"/>
      <c r="T1391" s="1774"/>
      <c r="U1391" s="1774"/>
      <c r="V1391" s="1774"/>
      <c r="W1391" s="1774"/>
      <c r="X1391" s="1774"/>
      <c r="Y1391" s="1774"/>
      <c r="Z1391" s="1774"/>
      <c r="AA1391" s="1774"/>
      <c r="AB1391" s="1774"/>
      <c r="AC1391" s="1774"/>
      <c r="AD1391" s="1856"/>
      <c r="AE1391" s="1857"/>
      <c r="AF1391" s="1858"/>
      <c r="AG1391" s="1858"/>
      <c r="AH1391" s="1858"/>
      <c r="AI1391" s="1859"/>
      <c r="AJ1391" s="1859"/>
      <c r="AK1391" s="1859"/>
      <c r="AL1391" s="1859"/>
      <c r="AM1391" s="1858"/>
      <c r="AN1391" s="1858"/>
      <c r="AO1391" s="1858"/>
      <c r="AP1391" s="1858"/>
      <c r="AQ1391" s="1859"/>
      <c r="AR1391" s="1859"/>
      <c r="AS1391" s="1859"/>
      <c r="AT1391" s="1859"/>
    </row>
    <row r="1392" spans="1:46" s="1775" customFormat="1" ht="12" customHeight="1" x14ac:dyDescent="0.2">
      <c r="A1392" s="1770" t="s">
        <v>459</v>
      </c>
      <c r="B1392" s="1770" t="s">
        <v>1708</v>
      </c>
      <c r="C1392" s="541" t="s">
        <v>1709</v>
      </c>
      <c r="D1392" s="1770" t="s">
        <v>4881</v>
      </c>
      <c r="E1392" s="1952">
        <v>6000</v>
      </c>
      <c r="F1392" s="1771" t="s">
        <v>4882</v>
      </c>
      <c r="G1392" s="1770" t="s">
        <v>4883</v>
      </c>
      <c r="H1392" s="1770" t="s">
        <v>1752</v>
      </c>
      <c r="I1392" s="1770" t="s">
        <v>2683</v>
      </c>
      <c r="J1392" s="1771" t="s">
        <v>1813</v>
      </c>
      <c r="K1392" s="1771">
        <v>1</v>
      </c>
      <c r="L1392" s="1772">
        <v>2</v>
      </c>
      <c r="M1392" s="1773">
        <f t="shared" si="42"/>
        <v>12000</v>
      </c>
      <c r="N1392" s="1771">
        <v>4</v>
      </c>
      <c r="O1392" s="1772">
        <v>6</v>
      </c>
      <c r="P1392" s="1773">
        <f t="shared" si="43"/>
        <v>36000</v>
      </c>
      <c r="Q1392" s="1774"/>
      <c r="R1392" s="1774"/>
      <c r="S1392" s="1774"/>
      <c r="T1392" s="1774"/>
      <c r="U1392" s="1774"/>
      <c r="V1392" s="1774"/>
      <c r="W1392" s="1774"/>
      <c r="X1392" s="1774"/>
      <c r="Y1392" s="1774"/>
      <c r="Z1392" s="1774"/>
      <c r="AA1392" s="1774"/>
      <c r="AB1392" s="1774"/>
      <c r="AC1392" s="1774"/>
      <c r="AD1392" s="1856"/>
      <c r="AE1392" s="1857"/>
      <c r="AF1392" s="1858"/>
      <c r="AG1392" s="1858"/>
      <c r="AH1392" s="1858"/>
      <c r="AI1392" s="1859"/>
      <c r="AJ1392" s="1859"/>
      <c r="AK1392" s="1859"/>
      <c r="AL1392" s="1859"/>
      <c r="AM1392" s="1858"/>
      <c r="AN1392" s="1858"/>
      <c r="AO1392" s="1858"/>
      <c r="AP1392" s="1858"/>
      <c r="AQ1392" s="1859"/>
      <c r="AR1392" s="1859"/>
      <c r="AS1392" s="1859"/>
      <c r="AT1392" s="1859"/>
    </row>
    <row r="1393" spans="1:46" s="1775" customFormat="1" ht="12" customHeight="1" x14ac:dyDescent="0.2">
      <c r="A1393" s="1770" t="s">
        <v>459</v>
      </c>
      <c r="B1393" s="1770" t="s">
        <v>1708</v>
      </c>
      <c r="C1393" s="541" t="s">
        <v>1709</v>
      </c>
      <c r="D1393" s="1770" t="s">
        <v>4884</v>
      </c>
      <c r="E1393" s="1952">
        <v>5000</v>
      </c>
      <c r="F1393" s="1771" t="s">
        <v>4882</v>
      </c>
      <c r="G1393" s="1770" t="s">
        <v>4883</v>
      </c>
      <c r="H1393" s="1770" t="s">
        <v>1752</v>
      </c>
      <c r="I1393" s="1770" t="s">
        <v>2683</v>
      </c>
      <c r="J1393" s="1771" t="s">
        <v>1813</v>
      </c>
      <c r="K1393" s="1771">
        <v>4</v>
      </c>
      <c r="L1393" s="1772">
        <v>11</v>
      </c>
      <c r="M1393" s="1773">
        <f t="shared" si="42"/>
        <v>55000</v>
      </c>
      <c r="N1393" s="1771">
        <v>0</v>
      </c>
      <c r="O1393" s="1772">
        <v>0</v>
      </c>
      <c r="P1393" s="1773">
        <f t="shared" si="43"/>
        <v>0</v>
      </c>
      <c r="Q1393" s="1774"/>
      <c r="R1393" s="1774"/>
      <c r="S1393" s="1774"/>
      <c r="T1393" s="1774"/>
      <c r="U1393" s="1774"/>
      <c r="V1393" s="1774"/>
      <c r="W1393" s="1774"/>
      <c r="X1393" s="1774"/>
      <c r="Y1393" s="1774"/>
      <c r="Z1393" s="1774"/>
      <c r="AA1393" s="1774"/>
      <c r="AB1393" s="1774"/>
      <c r="AC1393" s="1774"/>
      <c r="AD1393" s="1856"/>
      <c r="AE1393" s="1857"/>
      <c r="AF1393" s="1858"/>
      <c r="AG1393" s="1858"/>
      <c r="AH1393" s="1858"/>
      <c r="AI1393" s="1859"/>
      <c r="AJ1393" s="1859"/>
      <c r="AK1393" s="1859"/>
      <c r="AL1393" s="1859"/>
      <c r="AM1393" s="1858"/>
      <c r="AN1393" s="1858"/>
      <c r="AO1393" s="1858"/>
      <c r="AP1393" s="1858"/>
      <c r="AQ1393" s="1859"/>
      <c r="AR1393" s="1859"/>
      <c r="AS1393" s="1859"/>
      <c r="AT1393" s="1859"/>
    </row>
    <row r="1394" spans="1:46" s="1775" customFormat="1" ht="12" customHeight="1" x14ac:dyDescent="0.2">
      <c r="A1394" s="1770" t="s">
        <v>459</v>
      </c>
      <c r="B1394" s="1770" t="s">
        <v>1708</v>
      </c>
      <c r="C1394" s="541" t="s">
        <v>1709</v>
      </c>
      <c r="D1394" s="1770" t="s">
        <v>1913</v>
      </c>
      <c r="E1394" s="1952">
        <v>6000</v>
      </c>
      <c r="F1394" s="1771" t="s">
        <v>4885</v>
      </c>
      <c r="G1394" s="1770" t="s">
        <v>4886</v>
      </c>
      <c r="H1394" s="1770" t="s">
        <v>1773</v>
      </c>
      <c r="I1394" s="1770" t="s">
        <v>1714</v>
      </c>
      <c r="J1394" s="1771" t="s">
        <v>1715</v>
      </c>
      <c r="K1394" s="1771">
        <v>1</v>
      </c>
      <c r="L1394" s="1772">
        <v>3</v>
      </c>
      <c r="M1394" s="1773">
        <f t="shared" si="42"/>
        <v>18000</v>
      </c>
      <c r="N1394" s="1771">
        <v>2</v>
      </c>
      <c r="O1394" s="1772">
        <v>6</v>
      </c>
      <c r="P1394" s="1773">
        <f t="shared" si="43"/>
        <v>36000</v>
      </c>
      <c r="Q1394" s="1774"/>
      <c r="R1394" s="1774"/>
      <c r="S1394" s="1774"/>
      <c r="T1394" s="1774"/>
      <c r="U1394" s="1774"/>
      <c r="V1394" s="1774"/>
      <c r="W1394" s="1774"/>
      <c r="X1394" s="1774"/>
      <c r="Y1394" s="1774"/>
      <c r="Z1394" s="1774"/>
      <c r="AA1394" s="1774"/>
      <c r="AB1394" s="1774"/>
      <c r="AC1394" s="1774"/>
      <c r="AD1394" s="1856"/>
      <c r="AE1394" s="1857"/>
      <c r="AF1394" s="1858"/>
      <c r="AG1394" s="1858"/>
      <c r="AH1394" s="1858"/>
      <c r="AI1394" s="1859"/>
      <c r="AJ1394" s="1859"/>
      <c r="AK1394" s="1859"/>
      <c r="AL1394" s="1859"/>
      <c r="AM1394" s="1858"/>
      <c r="AN1394" s="1858"/>
      <c r="AO1394" s="1858"/>
      <c r="AP1394" s="1858"/>
      <c r="AQ1394" s="1859"/>
      <c r="AR1394" s="1859"/>
      <c r="AS1394" s="1859"/>
      <c r="AT1394" s="1859"/>
    </row>
    <row r="1395" spans="1:46" s="1775" customFormat="1" ht="12" customHeight="1" x14ac:dyDescent="0.2">
      <c r="A1395" s="1770" t="s">
        <v>459</v>
      </c>
      <c r="B1395" s="1770" t="s">
        <v>1708</v>
      </c>
      <c r="C1395" s="541" t="s">
        <v>1709</v>
      </c>
      <c r="D1395" s="1770" t="s">
        <v>4887</v>
      </c>
      <c r="E1395" s="1952">
        <v>12000</v>
      </c>
      <c r="F1395" s="1771" t="s">
        <v>4888</v>
      </c>
      <c r="G1395" s="1770" t="s">
        <v>4889</v>
      </c>
      <c r="H1395" s="1770" t="s">
        <v>4890</v>
      </c>
      <c r="I1395" s="1770" t="s">
        <v>1723</v>
      </c>
      <c r="J1395" s="1771" t="s">
        <v>1715</v>
      </c>
      <c r="K1395" s="1771">
        <v>4</v>
      </c>
      <c r="L1395" s="1772">
        <v>12</v>
      </c>
      <c r="M1395" s="1773">
        <f t="shared" si="42"/>
        <v>144000</v>
      </c>
      <c r="N1395" s="1771">
        <v>2</v>
      </c>
      <c r="O1395" s="1772">
        <v>6</v>
      </c>
      <c r="P1395" s="1773">
        <f t="shared" si="43"/>
        <v>72000</v>
      </c>
      <c r="Q1395" s="1774"/>
      <c r="R1395" s="1774"/>
      <c r="S1395" s="1774"/>
      <c r="T1395" s="1774"/>
      <c r="U1395" s="1774"/>
      <c r="V1395" s="1774"/>
      <c r="W1395" s="1774"/>
      <c r="X1395" s="1774"/>
      <c r="Y1395" s="1774"/>
      <c r="Z1395" s="1774"/>
      <c r="AA1395" s="1774"/>
      <c r="AB1395" s="1774"/>
      <c r="AC1395" s="1774"/>
      <c r="AD1395" s="1856"/>
      <c r="AE1395" s="1857"/>
      <c r="AF1395" s="1858"/>
      <c r="AG1395" s="1858"/>
      <c r="AH1395" s="1858"/>
      <c r="AI1395" s="1859"/>
      <c r="AJ1395" s="1859"/>
      <c r="AK1395" s="1859"/>
      <c r="AL1395" s="1859"/>
      <c r="AM1395" s="1858"/>
      <c r="AN1395" s="1858"/>
      <c r="AO1395" s="1858"/>
      <c r="AP1395" s="1858"/>
      <c r="AQ1395" s="1859"/>
      <c r="AR1395" s="1859"/>
      <c r="AS1395" s="1859"/>
      <c r="AT1395" s="1859"/>
    </row>
    <row r="1396" spans="1:46" s="1775" customFormat="1" ht="12" customHeight="1" x14ac:dyDescent="0.2">
      <c r="A1396" s="1770" t="s">
        <v>459</v>
      </c>
      <c r="B1396" s="1770" t="s">
        <v>1708</v>
      </c>
      <c r="C1396" s="541" t="s">
        <v>1709</v>
      </c>
      <c r="D1396" s="1770" t="s">
        <v>1745</v>
      </c>
      <c r="E1396" s="1952">
        <v>5500</v>
      </c>
      <c r="F1396" s="1771" t="s">
        <v>4891</v>
      </c>
      <c r="G1396" s="1770" t="s">
        <v>4892</v>
      </c>
      <c r="H1396" s="1770"/>
      <c r="I1396" s="1770"/>
      <c r="J1396" s="1771"/>
      <c r="K1396" s="1771">
        <v>4</v>
      </c>
      <c r="L1396" s="1772">
        <v>7</v>
      </c>
      <c r="M1396" s="1773">
        <f t="shared" si="42"/>
        <v>38500</v>
      </c>
      <c r="N1396" s="1771">
        <v>0</v>
      </c>
      <c r="O1396" s="1772">
        <v>0</v>
      </c>
      <c r="P1396" s="1773">
        <f t="shared" si="43"/>
        <v>0</v>
      </c>
      <c r="Q1396" s="1774"/>
      <c r="R1396" s="1774"/>
      <c r="S1396" s="1774"/>
      <c r="T1396" s="1774"/>
      <c r="U1396" s="1774"/>
      <c r="V1396" s="1774"/>
      <c r="W1396" s="1774"/>
      <c r="X1396" s="1774"/>
      <c r="Y1396" s="1774"/>
      <c r="Z1396" s="1774"/>
      <c r="AA1396" s="1774"/>
      <c r="AB1396" s="1774"/>
      <c r="AC1396" s="1774"/>
      <c r="AD1396" s="1856"/>
      <c r="AE1396" s="1857"/>
      <c r="AF1396" s="1858"/>
      <c r="AG1396" s="1858"/>
      <c r="AH1396" s="1858"/>
      <c r="AI1396" s="1859"/>
      <c r="AJ1396" s="1859"/>
      <c r="AK1396" s="1859"/>
      <c r="AL1396" s="1859"/>
      <c r="AM1396" s="1858"/>
      <c r="AN1396" s="1858"/>
      <c r="AO1396" s="1858"/>
      <c r="AP1396" s="1858"/>
      <c r="AQ1396" s="1859"/>
      <c r="AR1396" s="1859"/>
      <c r="AS1396" s="1859"/>
      <c r="AT1396" s="1859"/>
    </row>
    <row r="1397" spans="1:46" s="1775" customFormat="1" ht="12" customHeight="1" x14ac:dyDescent="0.2">
      <c r="A1397" s="1770" t="s">
        <v>459</v>
      </c>
      <c r="B1397" s="1770" t="s">
        <v>1708</v>
      </c>
      <c r="C1397" s="541" t="s">
        <v>1709</v>
      </c>
      <c r="D1397" s="1770" t="s">
        <v>2325</v>
      </c>
      <c r="E1397" s="1952">
        <v>6500</v>
      </c>
      <c r="F1397" s="1771" t="s">
        <v>4893</v>
      </c>
      <c r="G1397" s="1770" t="s">
        <v>4894</v>
      </c>
      <c r="H1397" s="1770"/>
      <c r="I1397" s="1770"/>
      <c r="J1397" s="1771"/>
      <c r="K1397" s="1771">
        <v>2</v>
      </c>
      <c r="L1397" s="1772">
        <v>7</v>
      </c>
      <c r="M1397" s="1773">
        <f t="shared" si="42"/>
        <v>45500</v>
      </c>
      <c r="N1397" s="1771">
        <v>2</v>
      </c>
      <c r="O1397" s="1772">
        <v>6</v>
      </c>
      <c r="P1397" s="1773">
        <f t="shared" si="43"/>
        <v>39000</v>
      </c>
      <c r="Q1397" s="1774"/>
      <c r="R1397" s="1774"/>
      <c r="S1397" s="1774"/>
      <c r="T1397" s="1774"/>
      <c r="U1397" s="1774"/>
      <c r="V1397" s="1774"/>
      <c r="W1397" s="1774"/>
      <c r="X1397" s="1774"/>
      <c r="Y1397" s="1774"/>
      <c r="Z1397" s="1774"/>
      <c r="AA1397" s="1774"/>
      <c r="AB1397" s="1774"/>
      <c r="AC1397" s="1774"/>
      <c r="AD1397" s="1856"/>
      <c r="AE1397" s="1857"/>
      <c r="AF1397" s="1858"/>
      <c r="AG1397" s="1858"/>
      <c r="AH1397" s="1858"/>
      <c r="AI1397" s="1859"/>
      <c r="AJ1397" s="1859"/>
      <c r="AK1397" s="1859"/>
      <c r="AL1397" s="1859"/>
      <c r="AM1397" s="1858"/>
      <c r="AN1397" s="1858"/>
      <c r="AO1397" s="1858"/>
      <c r="AP1397" s="1858"/>
      <c r="AQ1397" s="1859"/>
      <c r="AR1397" s="1859"/>
      <c r="AS1397" s="1859"/>
      <c r="AT1397" s="1859"/>
    </row>
    <row r="1398" spans="1:46" s="1775" customFormat="1" ht="12" customHeight="1" x14ac:dyDescent="0.2">
      <c r="A1398" s="1770" t="s">
        <v>459</v>
      </c>
      <c r="B1398" s="1770" t="s">
        <v>1708</v>
      </c>
      <c r="C1398" s="541" t="s">
        <v>1709</v>
      </c>
      <c r="D1398" s="1770" t="s">
        <v>4895</v>
      </c>
      <c r="E1398" s="1952">
        <v>5000</v>
      </c>
      <c r="F1398" s="1771" t="s">
        <v>4893</v>
      </c>
      <c r="G1398" s="1770" t="s">
        <v>4894</v>
      </c>
      <c r="H1398" s="1770"/>
      <c r="I1398" s="1770"/>
      <c r="J1398" s="1771"/>
      <c r="K1398" s="1771">
        <v>3</v>
      </c>
      <c r="L1398" s="1772">
        <v>6</v>
      </c>
      <c r="M1398" s="1773">
        <f t="shared" si="42"/>
        <v>30000</v>
      </c>
      <c r="N1398" s="1771">
        <v>0</v>
      </c>
      <c r="O1398" s="1772">
        <v>0</v>
      </c>
      <c r="P1398" s="1773">
        <f t="shared" si="43"/>
        <v>0</v>
      </c>
      <c r="Q1398" s="1774"/>
      <c r="R1398" s="1774"/>
      <c r="S1398" s="1774"/>
      <c r="T1398" s="1774"/>
      <c r="U1398" s="1774"/>
      <c r="V1398" s="1774"/>
      <c r="W1398" s="1774"/>
      <c r="X1398" s="1774"/>
      <c r="Y1398" s="1774"/>
      <c r="Z1398" s="1774"/>
      <c r="AA1398" s="1774"/>
      <c r="AB1398" s="1774"/>
      <c r="AC1398" s="1774"/>
      <c r="AD1398" s="1856"/>
      <c r="AE1398" s="1857"/>
      <c r="AF1398" s="1858"/>
      <c r="AG1398" s="1858"/>
      <c r="AH1398" s="1858"/>
      <c r="AI1398" s="1859"/>
      <c r="AJ1398" s="1859"/>
      <c r="AK1398" s="1859"/>
      <c r="AL1398" s="1859"/>
      <c r="AM1398" s="1858"/>
      <c r="AN1398" s="1858"/>
      <c r="AO1398" s="1858"/>
      <c r="AP1398" s="1858"/>
      <c r="AQ1398" s="1859"/>
      <c r="AR1398" s="1859"/>
      <c r="AS1398" s="1859"/>
      <c r="AT1398" s="1859"/>
    </row>
    <row r="1399" spans="1:46" s="1775" customFormat="1" ht="12" customHeight="1" x14ac:dyDescent="0.2">
      <c r="A1399" s="1770" t="s">
        <v>459</v>
      </c>
      <c r="B1399" s="1770" t="s">
        <v>1708</v>
      </c>
      <c r="C1399" s="541" t="s">
        <v>1709</v>
      </c>
      <c r="D1399" s="1770" t="s">
        <v>2760</v>
      </c>
      <c r="E1399" s="1952">
        <v>5000</v>
      </c>
      <c r="F1399" s="1771" t="s">
        <v>4896</v>
      </c>
      <c r="G1399" s="1770" t="s">
        <v>4897</v>
      </c>
      <c r="H1399" s="1770"/>
      <c r="I1399" s="1770"/>
      <c r="J1399" s="1771"/>
      <c r="K1399" s="1771">
        <v>4</v>
      </c>
      <c r="L1399" s="1772">
        <v>10</v>
      </c>
      <c r="M1399" s="1773">
        <f t="shared" si="42"/>
        <v>50000</v>
      </c>
      <c r="N1399" s="1771">
        <v>0</v>
      </c>
      <c r="O1399" s="1772">
        <v>0</v>
      </c>
      <c r="P1399" s="1773">
        <f t="shared" si="43"/>
        <v>0</v>
      </c>
      <c r="Q1399" s="1774"/>
      <c r="R1399" s="1774"/>
      <c r="S1399" s="1774"/>
      <c r="T1399" s="1774"/>
      <c r="U1399" s="1774"/>
      <c r="V1399" s="1774"/>
      <c r="W1399" s="1774"/>
      <c r="X1399" s="1774"/>
      <c r="Y1399" s="1774"/>
      <c r="Z1399" s="1774"/>
      <c r="AA1399" s="1774"/>
      <c r="AB1399" s="1774"/>
      <c r="AC1399" s="1774"/>
      <c r="AD1399" s="1856"/>
      <c r="AE1399" s="1857"/>
      <c r="AF1399" s="1858"/>
      <c r="AG1399" s="1858"/>
      <c r="AH1399" s="1858"/>
      <c r="AI1399" s="1859"/>
      <c r="AJ1399" s="1859"/>
      <c r="AK1399" s="1859"/>
      <c r="AL1399" s="1859"/>
      <c r="AM1399" s="1858"/>
      <c r="AN1399" s="1858"/>
      <c r="AO1399" s="1858"/>
      <c r="AP1399" s="1858"/>
      <c r="AQ1399" s="1859"/>
      <c r="AR1399" s="1859"/>
      <c r="AS1399" s="1859"/>
      <c r="AT1399" s="1859"/>
    </row>
    <row r="1400" spans="1:46" s="1775" customFormat="1" ht="12" customHeight="1" x14ac:dyDescent="0.2">
      <c r="A1400" s="1770" t="s">
        <v>459</v>
      </c>
      <c r="B1400" s="1770" t="s">
        <v>1708</v>
      </c>
      <c r="C1400" s="541" t="s">
        <v>1709</v>
      </c>
      <c r="D1400" s="1770" t="s">
        <v>1855</v>
      </c>
      <c r="E1400" s="1952">
        <v>7238</v>
      </c>
      <c r="F1400" s="1771" t="s">
        <v>4898</v>
      </c>
      <c r="G1400" s="1770" t="s">
        <v>4899</v>
      </c>
      <c r="H1400" s="1770" t="s">
        <v>1713</v>
      </c>
      <c r="I1400" s="1770" t="s">
        <v>1723</v>
      </c>
      <c r="J1400" s="1771" t="s">
        <v>1715</v>
      </c>
      <c r="K1400" s="1771">
        <v>0</v>
      </c>
      <c r="L1400" s="1772">
        <v>12</v>
      </c>
      <c r="M1400" s="1773">
        <f t="shared" si="42"/>
        <v>86856</v>
      </c>
      <c r="N1400" s="1771">
        <v>0</v>
      </c>
      <c r="O1400" s="1772">
        <v>6</v>
      </c>
      <c r="P1400" s="1773">
        <f t="shared" si="43"/>
        <v>43428</v>
      </c>
      <c r="Q1400" s="1774"/>
      <c r="R1400" s="1774"/>
      <c r="S1400" s="1774"/>
      <c r="T1400" s="1774"/>
      <c r="U1400" s="1774"/>
      <c r="V1400" s="1774"/>
      <c r="W1400" s="1774"/>
      <c r="X1400" s="1774"/>
      <c r="Y1400" s="1774"/>
      <c r="Z1400" s="1774"/>
      <c r="AA1400" s="1774"/>
      <c r="AB1400" s="1774"/>
      <c r="AC1400" s="1774"/>
      <c r="AD1400" s="1856"/>
      <c r="AE1400" s="1857"/>
      <c r="AF1400" s="1858"/>
      <c r="AG1400" s="1858"/>
      <c r="AH1400" s="1858"/>
      <c r="AI1400" s="1859"/>
      <c r="AJ1400" s="1859"/>
      <c r="AK1400" s="1859"/>
      <c r="AL1400" s="1859"/>
      <c r="AM1400" s="1858"/>
      <c r="AN1400" s="1858"/>
      <c r="AO1400" s="1858"/>
      <c r="AP1400" s="1858"/>
      <c r="AQ1400" s="1859"/>
      <c r="AR1400" s="1859"/>
      <c r="AS1400" s="1859"/>
      <c r="AT1400" s="1859"/>
    </row>
    <row r="1401" spans="1:46" s="1775" customFormat="1" ht="12" customHeight="1" x14ac:dyDescent="0.2">
      <c r="A1401" s="1770" t="s">
        <v>459</v>
      </c>
      <c r="B1401" s="1770" t="s">
        <v>1708</v>
      </c>
      <c r="C1401" s="541" t="s">
        <v>1709</v>
      </c>
      <c r="D1401" s="1770" t="s">
        <v>2335</v>
      </c>
      <c r="E1401" s="1952">
        <v>8500</v>
      </c>
      <c r="F1401" s="1771" t="s">
        <v>4900</v>
      </c>
      <c r="G1401" s="1770" t="s">
        <v>4901</v>
      </c>
      <c r="H1401" s="1770"/>
      <c r="I1401" s="1770"/>
      <c r="J1401" s="1771"/>
      <c r="K1401" s="1771">
        <v>4</v>
      </c>
      <c r="L1401" s="1772">
        <v>10</v>
      </c>
      <c r="M1401" s="1773">
        <f t="shared" si="42"/>
        <v>85000</v>
      </c>
      <c r="N1401" s="1771">
        <v>0</v>
      </c>
      <c r="O1401" s="1772">
        <v>0</v>
      </c>
      <c r="P1401" s="1773">
        <f t="shared" si="43"/>
        <v>0</v>
      </c>
      <c r="Q1401" s="1774"/>
      <c r="R1401" s="1774"/>
      <c r="S1401" s="1774"/>
      <c r="T1401" s="1774"/>
      <c r="U1401" s="1774"/>
      <c r="V1401" s="1774"/>
      <c r="W1401" s="1774"/>
      <c r="X1401" s="1774"/>
      <c r="Y1401" s="1774"/>
      <c r="Z1401" s="1774"/>
      <c r="AA1401" s="1774"/>
      <c r="AB1401" s="1774"/>
      <c r="AC1401" s="1774"/>
      <c r="AD1401" s="1856"/>
      <c r="AE1401" s="1857"/>
      <c r="AF1401" s="1858"/>
      <c r="AG1401" s="1858"/>
      <c r="AH1401" s="1858"/>
      <c r="AI1401" s="1859"/>
      <c r="AJ1401" s="1859"/>
      <c r="AK1401" s="1859"/>
      <c r="AL1401" s="1859"/>
      <c r="AM1401" s="1858"/>
      <c r="AN1401" s="1858"/>
      <c r="AO1401" s="1858"/>
      <c r="AP1401" s="1858"/>
      <c r="AQ1401" s="1859"/>
      <c r="AR1401" s="1859"/>
      <c r="AS1401" s="1859"/>
      <c r="AT1401" s="1859"/>
    </row>
    <row r="1402" spans="1:46" s="1775" customFormat="1" ht="12" customHeight="1" x14ac:dyDescent="0.2">
      <c r="A1402" s="1770" t="s">
        <v>459</v>
      </c>
      <c r="B1402" s="1770" t="s">
        <v>1708</v>
      </c>
      <c r="C1402" s="541" t="s">
        <v>1709</v>
      </c>
      <c r="D1402" s="1770" t="s">
        <v>3692</v>
      </c>
      <c r="E1402" s="1952">
        <v>5000</v>
      </c>
      <c r="F1402" s="1771" t="s">
        <v>4902</v>
      </c>
      <c r="G1402" s="1770" t="s">
        <v>4903</v>
      </c>
      <c r="H1402" s="1770" t="s">
        <v>4904</v>
      </c>
      <c r="I1402" s="1770" t="s">
        <v>1714</v>
      </c>
      <c r="J1402" s="1771" t="s">
        <v>1715</v>
      </c>
      <c r="K1402" s="1771">
        <v>4</v>
      </c>
      <c r="L1402" s="1772">
        <v>8</v>
      </c>
      <c r="M1402" s="1773">
        <f t="shared" si="42"/>
        <v>40000</v>
      </c>
      <c r="N1402" s="1771">
        <v>2</v>
      </c>
      <c r="O1402" s="1772">
        <v>6</v>
      </c>
      <c r="P1402" s="1773">
        <f t="shared" si="43"/>
        <v>30000</v>
      </c>
      <c r="Q1402" s="1774"/>
      <c r="R1402" s="1774"/>
      <c r="S1402" s="1774"/>
      <c r="T1402" s="1774"/>
      <c r="U1402" s="1774"/>
      <c r="V1402" s="1774"/>
      <c r="W1402" s="1774"/>
      <c r="X1402" s="1774"/>
      <c r="Y1402" s="1774"/>
      <c r="Z1402" s="1774"/>
      <c r="AA1402" s="1774"/>
      <c r="AB1402" s="1774"/>
      <c r="AC1402" s="1774"/>
      <c r="AD1402" s="1856"/>
      <c r="AE1402" s="1857"/>
      <c r="AF1402" s="1858"/>
      <c r="AG1402" s="1858"/>
      <c r="AH1402" s="1858"/>
      <c r="AI1402" s="1859"/>
      <c r="AJ1402" s="1859"/>
      <c r="AK1402" s="1859"/>
      <c r="AL1402" s="1859"/>
      <c r="AM1402" s="1858"/>
      <c r="AN1402" s="1858"/>
      <c r="AO1402" s="1858"/>
      <c r="AP1402" s="1858"/>
      <c r="AQ1402" s="1859"/>
      <c r="AR1402" s="1859"/>
      <c r="AS1402" s="1859"/>
      <c r="AT1402" s="1859"/>
    </row>
    <row r="1403" spans="1:46" s="1775" customFormat="1" ht="12" customHeight="1" x14ac:dyDescent="0.2">
      <c r="A1403" s="1770" t="s">
        <v>459</v>
      </c>
      <c r="B1403" s="1770" t="s">
        <v>1708</v>
      </c>
      <c r="C1403" s="541" t="s">
        <v>1709</v>
      </c>
      <c r="D1403" s="1770" t="s">
        <v>4905</v>
      </c>
      <c r="E1403" s="1952">
        <v>5000</v>
      </c>
      <c r="F1403" s="1771" t="s">
        <v>4906</v>
      </c>
      <c r="G1403" s="1770" t="s">
        <v>4907</v>
      </c>
      <c r="H1403" s="1770" t="s">
        <v>1800</v>
      </c>
      <c r="I1403" s="1770" t="s">
        <v>1744</v>
      </c>
      <c r="J1403" s="1771" t="s">
        <v>1829</v>
      </c>
      <c r="K1403" s="1771">
        <v>2</v>
      </c>
      <c r="L1403" s="1772">
        <v>6</v>
      </c>
      <c r="M1403" s="1773">
        <f t="shared" si="42"/>
        <v>30000</v>
      </c>
      <c r="N1403" s="1771">
        <v>3</v>
      </c>
      <c r="O1403" s="1772">
        <v>6</v>
      </c>
      <c r="P1403" s="1773">
        <f t="shared" si="43"/>
        <v>30000</v>
      </c>
      <c r="Q1403" s="1774"/>
      <c r="R1403" s="1774"/>
      <c r="S1403" s="1774"/>
      <c r="T1403" s="1774"/>
      <c r="U1403" s="1774"/>
      <c r="V1403" s="1774"/>
      <c r="W1403" s="1774"/>
      <c r="X1403" s="1774"/>
      <c r="Y1403" s="1774"/>
      <c r="Z1403" s="1774"/>
      <c r="AA1403" s="1774"/>
      <c r="AB1403" s="1774"/>
      <c r="AC1403" s="1774"/>
      <c r="AD1403" s="1856"/>
      <c r="AE1403" s="1857"/>
      <c r="AF1403" s="1858"/>
      <c r="AG1403" s="1858"/>
      <c r="AH1403" s="1858"/>
      <c r="AI1403" s="1859"/>
      <c r="AJ1403" s="1859"/>
      <c r="AK1403" s="1859"/>
      <c r="AL1403" s="1859"/>
      <c r="AM1403" s="1858"/>
      <c r="AN1403" s="1858"/>
      <c r="AO1403" s="1858"/>
      <c r="AP1403" s="1858"/>
      <c r="AQ1403" s="1859"/>
      <c r="AR1403" s="1859"/>
      <c r="AS1403" s="1859"/>
      <c r="AT1403" s="1859"/>
    </row>
    <row r="1404" spans="1:46" s="1775" customFormat="1" ht="12" customHeight="1" x14ac:dyDescent="0.2">
      <c r="A1404" s="1770" t="s">
        <v>459</v>
      </c>
      <c r="B1404" s="1770" t="s">
        <v>1708</v>
      </c>
      <c r="C1404" s="541" t="s">
        <v>1709</v>
      </c>
      <c r="D1404" s="1770" t="s">
        <v>1923</v>
      </c>
      <c r="E1404" s="1952">
        <v>3000</v>
      </c>
      <c r="F1404" s="1771" t="s">
        <v>4908</v>
      </c>
      <c r="G1404" s="1770" t="s">
        <v>4909</v>
      </c>
      <c r="H1404" s="1770"/>
      <c r="I1404" s="1770"/>
      <c r="J1404" s="1771"/>
      <c r="K1404" s="1771">
        <v>4</v>
      </c>
      <c r="L1404" s="1772">
        <v>12</v>
      </c>
      <c r="M1404" s="1773">
        <f t="shared" si="42"/>
        <v>36000</v>
      </c>
      <c r="N1404" s="1771">
        <v>4</v>
      </c>
      <c r="O1404" s="1772">
        <v>6</v>
      </c>
      <c r="P1404" s="1773">
        <f t="shared" si="43"/>
        <v>18000</v>
      </c>
      <c r="Q1404" s="1774"/>
      <c r="R1404" s="1774"/>
      <c r="S1404" s="1774"/>
      <c r="T1404" s="1774"/>
      <c r="U1404" s="1774"/>
      <c r="V1404" s="1774"/>
      <c r="W1404" s="1774"/>
      <c r="X1404" s="1774"/>
      <c r="Y1404" s="1774"/>
      <c r="Z1404" s="1774"/>
      <c r="AA1404" s="1774"/>
      <c r="AB1404" s="1774"/>
      <c r="AC1404" s="1774"/>
      <c r="AD1404" s="1856"/>
      <c r="AE1404" s="1857"/>
      <c r="AF1404" s="1858"/>
      <c r="AG1404" s="1858"/>
      <c r="AH1404" s="1858"/>
      <c r="AI1404" s="1859"/>
      <c r="AJ1404" s="1859"/>
      <c r="AK1404" s="1859"/>
      <c r="AL1404" s="1859"/>
      <c r="AM1404" s="1858"/>
      <c r="AN1404" s="1858"/>
      <c r="AO1404" s="1858"/>
      <c r="AP1404" s="1858"/>
      <c r="AQ1404" s="1859"/>
      <c r="AR1404" s="1859"/>
      <c r="AS1404" s="1859"/>
      <c r="AT1404" s="1859"/>
    </row>
    <row r="1405" spans="1:46" s="1775" customFormat="1" ht="12" customHeight="1" x14ac:dyDescent="0.2">
      <c r="A1405" s="1770" t="s">
        <v>459</v>
      </c>
      <c r="B1405" s="1770" t="s">
        <v>1708</v>
      </c>
      <c r="C1405" s="541" t="s">
        <v>1709</v>
      </c>
      <c r="D1405" s="1770" t="s">
        <v>1846</v>
      </c>
      <c r="E1405" s="1952">
        <v>15000</v>
      </c>
      <c r="F1405" s="1771" t="s">
        <v>4910</v>
      </c>
      <c r="G1405" s="1770" t="s">
        <v>4911</v>
      </c>
      <c r="H1405" s="1770"/>
      <c r="I1405" s="1770"/>
      <c r="J1405" s="1771"/>
      <c r="K1405" s="1771">
        <v>0</v>
      </c>
      <c r="L1405" s="1772">
        <v>0</v>
      </c>
      <c r="M1405" s="1773">
        <f t="shared" si="42"/>
        <v>0</v>
      </c>
      <c r="N1405" s="1771">
        <v>0</v>
      </c>
      <c r="O1405" s="1772">
        <v>1</v>
      </c>
      <c r="P1405" s="1773">
        <f t="shared" si="43"/>
        <v>15000</v>
      </c>
      <c r="Q1405" s="1774"/>
      <c r="R1405" s="1774"/>
      <c r="S1405" s="1774"/>
      <c r="T1405" s="1774"/>
      <c r="U1405" s="1774"/>
      <c r="V1405" s="1774"/>
      <c r="W1405" s="1774"/>
      <c r="X1405" s="1774"/>
      <c r="Y1405" s="1774"/>
      <c r="Z1405" s="1774"/>
      <c r="AA1405" s="1774"/>
      <c r="AB1405" s="1774"/>
      <c r="AC1405" s="1774"/>
      <c r="AD1405" s="1856"/>
      <c r="AE1405" s="1857"/>
      <c r="AF1405" s="1858"/>
      <c r="AG1405" s="1858"/>
      <c r="AH1405" s="1858"/>
      <c r="AI1405" s="1859"/>
      <c r="AJ1405" s="1859"/>
      <c r="AK1405" s="1859"/>
      <c r="AL1405" s="1859"/>
      <c r="AM1405" s="1858"/>
      <c r="AN1405" s="1858"/>
      <c r="AO1405" s="1858"/>
      <c r="AP1405" s="1858"/>
      <c r="AQ1405" s="1859"/>
      <c r="AR1405" s="1859"/>
      <c r="AS1405" s="1859"/>
      <c r="AT1405" s="1859"/>
    </row>
    <row r="1406" spans="1:46" s="1775" customFormat="1" ht="12" customHeight="1" x14ac:dyDescent="0.2">
      <c r="A1406" s="1770" t="s">
        <v>459</v>
      </c>
      <c r="B1406" s="1770" t="s">
        <v>1708</v>
      </c>
      <c r="C1406" s="541" t="s">
        <v>1709</v>
      </c>
      <c r="D1406" s="1770" t="s">
        <v>1730</v>
      </c>
      <c r="E1406" s="1952">
        <v>14000</v>
      </c>
      <c r="F1406" s="1771" t="s">
        <v>4910</v>
      </c>
      <c r="G1406" s="1770" t="s">
        <v>4911</v>
      </c>
      <c r="H1406" s="1770"/>
      <c r="I1406" s="1770"/>
      <c r="J1406" s="1771"/>
      <c r="K1406" s="1771">
        <v>0</v>
      </c>
      <c r="L1406" s="1772">
        <v>12</v>
      </c>
      <c r="M1406" s="1773">
        <f t="shared" si="42"/>
        <v>168000</v>
      </c>
      <c r="N1406" s="1771">
        <v>0</v>
      </c>
      <c r="O1406" s="1772">
        <v>0</v>
      </c>
      <c r="P1406" s="1773">
        <f t="shared" si="43"/>
        <v>0</v>
      </c>
      <c r="Q1406" s="1774"/>
      <c r="R1406" s="1774"/>
      <c r="S1406" s="1774"/>
      <c r="T1406" s="1774"/>
      <c r="U1406" s="1774"/>
      <c r="V1406" s="1774"/>
      <c r="W1406" s="1774"/>
      <c r="X1406" s="1774"/>
      <c r="Y1406" s="1774"/>
      <c r="Z1406" s="1774"/>
      <c r="AA1406" s="1774"/>
      <c r="AB1406" s="1774"/>
      <c r="AC1406" s="1774"/>
      <c r="AD1406" s="1856"/>
      <c r="AE1406" s="1857"/>
      <c r="AF1406" s="1858"/>
      <c r="AG1406" s="1858"/>
      <c r="AH1406" s="1858"/>
      <c r="AI1406" s="1859"/>
      <c r="AJ1406" s="1859"/>
      <c r="AK1406" s="1859"/>
      <c r="AL1406" s="1859"/>
      <c r="AM1406" s="1858"/>
      <c r="AN1406" s="1858"/>
      <c r="AO1406" s="1858"/>
      <c r="AP1406" s="1858"/>
      <c r="AQ1406" s="1859"/>
      <c r="AR1406" s="1859"/>
      <c r="AS1406" s="1859"/>
      <c r="AT1406" s="1859"/>
    </row>
    <row r="1407" spans="1:46" s="1775" customFormat="1" ht="12" customHeight="1" x14ac:dyDescent="0.2">
      <c r="A1407" s="1770" t="s">
        <v>459</v>
      </c>
      <c r="B1407" s="1770" t="s">
        <v>1708</v>
      </c>
      <c r="C1407" s="541" t="s">
        <v>1709</v>
      </c>
      <c r="D1407" s="1770" t="s">
        <v>4912</v>
      </c>
      <c r="E1407" s="1952">
        <v>11000</v>
      </c>
      <c r="F1407" s="1771" t="s">
        <v>4913</v>
      </c>
      <c r="G1407" s="1770" t="s">
        <v>4914</v>
      </c>
      <c r="H1407" s="1770"/>
      <c r="I1407" s="1770"/>
      <c r="J1407" s="1771"/>
      <c r="K1407" s="1771">
        <v>10</v>
      </c>
      <c r="L1407" s="1772">
        <v>12</v>
      </c>
      <c r="M1407" s="1773">
        <f t="shared" si="42"/>
        <v>132000</v>
      </c>
      <c r="N1407" s="1771">
        <v>2</v>
      </c>
      <c r="O1407" s="1772">
        <v>6</v>
      </c>
      <c r="P1407" s="1773">
        <f t="shared" si="43"/>
        <v>66000</v>
      </c>
      <c r="Q1407" s="1774"/>
      <c r="R1407" s="1774"/>
      <c r="S1407" s="1774"/>
      <c r="T1407" s="1774"/>
      <c r="U1407" s="1774"/>
      <c r="V1407" s="1774"/>
      <c r="W1407" s="1774"/>
      <c r="X1407" s="1774"/>
      <c r="Y1407" s="1774"/>
      <c r="Z1407" s="1774"/>
      <c r="AA1407" s="1774"/>
      <c r="AB1407" s="1774"/>
      <c r="AC1407" s="1774"/>
      <c r="AD1407" s="1856"/>
      <c r="AE1407" s="1857"/>
      <c r="AF1407" s="1858"/>
      <c r="AG1407" s="1858"/>
      <c r="AH1407" s="1858"/>
      <c r="AI1407" s="1859"/>
      <c r="AJ1407" s="1859"/>
      <c r="AK1407" s="1859"/>
      <c r="AL1407" s="1859"/>
      <c r="AM1407" s="1858"/>
      <c r="AN1407" s="1858"/>
      <c r="AO1407" s="1858"/>
      <c r="AP1407" s="1858"/>
      <c r="AQ1407" s="1859"/>
      <c r="AR1407" s="1859"/>
      <c r="AS1407" s="1859"/>
      <c r="AT1407" s="1859"/>
    </row>
    <row r="1408" spans="1:46" s="1775" customFormat="1" ht="12" customHeight="1" x14ac:dyDescent="0.2">
      <c r="A1408" s="1770" t="s">
        <v>459</v>
      </c>
      <c r="B1408" s="1770" t="s">
        <v>1708</v>
      </c>
      <c r="C1408" s="541" t="s">
        <v>1709</v>
      </c>
      <c r="D1408" s="1770" t="s">
        <v>2316</v>
      </c>
      <c r="E1408" s="1952">
        <v>3500</v>
      </c>
      <c r="F1408" s="1771" t="s">
        <v>4915</v>
      </c>
      <c r="G1408" s="1770" t="s">
        <v>4916</v>
      </c>
      <c r="H1408" s="1770"/>
      <c r="I1408" s="1770"/>
      <c r="J1408" s="1771"/>
      <c r="K1408" s="1771">
        <v>2</v>
      </c>
      <c r="L1408" s="1772">
        <v>7</v>
      </c>
      <c r="M1408" s="1773">
        <f t="shared" si="42"/>
        <v>24500</v>
      </c>
      <c r="N1408" s="1771">
        <v>3</v>
      </c>
      <c r="O1408" s="1772">
        <v>6</v>
      </c>
      <c r="P1408" s="1773">
        <f t="shared" si="43"/>
        <v>21000</v>
      </c>
      <c r="Q1408" s="1774"/>
      <c r="R1408" s="1774"/>
      <c r="S1408" s="1774"/>
      <c r="T1408" s="1774"/>
      <c r="U1408" s="1774"/>
      <c r="V1408" s="1774"/>
      <c r="W1408" s="1774"/>
      <c r="X1408" s="1774"/>
      <c r="Y1408" s="1774"/>
      <c r="Z1408" s="1774"/>
      <c r="AA1408" s="1774"/>
      <c r="AB1408" s="1774"/>
      <c r="AC1408" s="1774"/>
      <c r="AD1408" s="1856"/>
      <c r="AE1408" s="1857"/>
      <c r="AF1408" s="1858"/>
      <c r="AG1408" s="1858"/>
      <c r="AH1408" s="1858"/>
      <c r="AI1408" s="1859"/>
      <c r="AJ1408" s="1859"/>
      <c r="AK1408" s="1859"/>
      <c r="AL1408" s="1859"/>
      <c r="AM1408" s="1858"/>
      <c r="AN1408" s="1858"/>
      <c r="AO1408" s="1858"/>
      <c r="AP1408" s="1858"/>
      <c r="AQ1408" s="1859"/>
      <c r="AR1408" s="1859"/>
      <c r="AS1408" s="1859"/>
      <c r="AT1408" s="1859"/>
    </row>
    <row r="1409" spans="1:46" s="1775" customFormat="1" ht="12" customHeight="1" x14ac:dyDescent="0.2">
      <c r="A1409" s="1770" t="s">
        <v>459</v>
      </c>
      <c r="B1409" s="1770" t="s">
        <v>1708</v>
      </c>
      <c r="C1409" s="541" t="s">
        <v>1709</v>
      </c>
      <c r="D1409" s="1770" t="s">
        <v>1753</v>
      </c>
      <c r="E1409" s="1952">
        <v>5000</v>
      </c>
      <c r="F1409" s="1771" t="s">
        <v>4917</v>
      </c>
      <c r="G1409" s="1770" t="s">
        <v>4918</v>
      </c>
      <c r="H1409" s="1770" t="s">
        <v>1713</v>
      </c>
      <c r="I1409" s="1770" t="s">
        <v>1714</v>
      </c>
      <c r="J1409" s="1771" t="s">
        <v>1715</v>
      </c>
      <c r="K1409" s="1771">
        <v>4</v>
      </c>
      <c r="L1409" s="1772">
        <v>12</v>
      </c>
      <c r="M1409" s="1773">
        <f t="shared" si="42"/>
        <v>60000</v>
      </c>
      <c r="N1409" s="1771">
        <v>2</v>
      </c>
      <c r="O1409" s="1772">
        <v>6</v>
      </c>
      <c r="P1409" s="1773">
        <f t="shared" si="43"/>
        <v>30000</v>
      </c>
      <c r="Q1409" s="1774"/>
      <c r="R1409" s="1774"/>
      <c r="S1409" s="1774"/>
      <c r="T1409" s="1774"/>
      <c r="U1409" s="1774"/>
      <c r="V1409" s="1774"/>
      <c r="W1409" s="1774"/>
      <c r="X1409" s="1774"/>
      <c r="Y1409" s="1774"/>
      <c r="Z1409" s="1774"/>
      <c r="AA1409" s="1774"/>
      <c r="AB1409" s="1774"/>
      <c r="AC1409" s="1774"/>
      <c r="AD1409" s="1856"/>
      <c r="AE1409" s="1857"/>
      <c r="AF1409" s="1858"/>
      <c r="AG1409" s="1858"/>
      <c r="AH1409" s="1858"/>
      <c r="AI1409" s="1859"/>
      <c r="AJ1409" s="1859"/>
      <c r="AK1409" s="1859"/>
      <c r="AL1409" s="1859"/>
      <c r="AM1409" s="1858"/>
      <c r="AN1409" s="1858"/>
      <c r="AO1409" s="1858"/>
      <c r="AP1409" s="1858"/>
      <c r="AQ1409" s="1859"/>
      <c r="AR1409" s="1859"/>
      <c r="AS1409" s="1859"/>
      <c r="AT1409" s="1859"/>
    </row>
    <row r="1410" spans="1:46" s="1775" customFormat="1" ht="12" customHeight="1" x14ac:dyDescent="0.2">
      <c r="A1410" s="1770" t="s">
        <v>459</v>
      </c>
      <c r="B1410" s="1770" t="s">
        <v>1708</v>
      </c>
      <c r="C1410" s="541" t="s">
        <v>1709</v>
      </c>
      <c r="D1410" s="1770" t="s">
        <v>3906</v>
      </c>
      <c r="E1410" s="1952">
        <v>7000</v>
      </c>
      <c r="F1410" s="1771" t="s">
        <v>4919</v>
      </c>
      <c r="G1410" s="1770" t="s">
        <v>4920</v>
      </c>
      <c r="H1410" s="1770"/>
      <c r="I1410" s="1770"/>
      <c r="J1410" s="1771"/>
      <c r="K1410" s="1771">
        <v>6</v>
      </c>
      <c r="L1410" s="1772">
        <v>7</v>
      </c>
      <c r="M1410" s="1773">
        <f t="shared" si="42"/>
        <v>49000</v>
      </c>
      <c r="N1410" s="1771">
        <v>0</v>
      </c>
      <c r="O1410" s="1772">
        <v>0</v>
      </c>
      <c r="P1410" s="1773">
        <f t="shared" si="43"/>
        <v>0</v>
      </c>
      <c r="Q1410" s="1774"/>
      <c r="R1410" s="1774"/>
      <c r="S1410" s="1774"/>
      <c r="T1410" s="1774"/>
      <c r="U1410" s="1774"/>
      <c r="V1410" s="1774"/>
      <c r="W1410" s="1774"/>
      <c r="X1410" s="1774"/>
      <c r="Y1410" s="1774"/>
      <c r="Z1410" s="1774"/>
      <c r="AA1410" s="1774"/>
      <c r="AB1410" s="1774"/>
      <c r="AC1410" s="1774"/>
      <c r="AD1410" s="1856"/>
      <c r="AE1410" s="1857"/>
      <c r="AF1410" s="1858"/>
      <c r="AG1410" s="1858"/>
      <c r="AH1410" s="1858"/>
      <c r="AI1410" s="1859"/>
      <c r="AJ1410" s="1859"/>
      <c r="AK1410" s="1859"/>
      <c r="AL1410" s="1859"/>
      <c r="AM1410" s="1858"/>
      <c r="AN1410" s="1858"/>
      <c r="AO1410" s="1858"/>
      <c r="AP1410" s="1858"/>
      <c r="AQ1410" s="1859"/>
      <c r="AR1410" s="1859"/>
      <c r="AS1410" s="1859"/>
      <c r="AT1410" s="1859"/>
    </row>
    <row r="1411" spans="1:46" s="1775" customFormat="1" ht="12" customHeight="1" x14ac:dyDescent="0.2">
      <c r="A1411" s="1770" t="s">
        <v>459</v>
      </c>
      <c r="B1411" s="1770" t="s">
        <v>1708</v>
      </c>
      <c r="C1411" s="541" t="s">
        <v>1709</v>
      </c>
      <c r="D1411" s="1770" t="s">
        <v>4921</v>
      </c>
      <c r="E1411" s="1952">
        <v>7000</v>
      </c>
      <c r="F1411" s="1771" t="s">
        <v>4922</v>
      </c>
      <c r="G1411" s="1770" t="s">
        <v>4923</v>
      </c>
      <c r="H1411" s="1770" t="s">
        <v>1878</v>
      </c>
      <c r="I1411" s="1770" t="s">
        <v>1723</v>
      </c>
      <c r="J1411" s="1771" t="s">
        <v>1829</v>
      </c>
      <c r="K1411" s="1771">
        <v>6</v>
      </c>
      <c r="L1411" s="1772">
        <v>12</v>
      </c>
      <c r="M1411" s="1773">
        <f t="shared" si="42"/>
        <v>84000</v>
      </c>
      <c r="N1411" s="1771">
        <v>6</v>
      </c>
      <c r="O1411" s="1772">
        <v>6</v>
      </c>
      <c r="P1411" s="1773">
        <f t="shared" si="43"/>
        <v>42000</v>
      </c>
      <c r="Q1411" s="1774"/>
      <c r="R1411" s="1774"/>
      <c r="S1411" s="1774"/>
      <c r="T1411" s="1774"/>
      <c r="U1411" s="1774"/>
      <c r="V1411" s="1774"/>
      <c r="W1411" s="1774"/>
      <c r="X1411" s="1774"/>
      <c r="Y1411" s="1774"/>
      <c r="Z1411" s="1774"/>
      <c r="AA1411" s="1774"/>
      <c r="AB1411" s="1774"/>
      <c r="AC1411" s="1774"/>
      <c r="AD1411" s="1856"/>
      <c r="AE1411" s="1857"/>
      <c r="AF1411" s="1858"/>
      <c r="AG1411" s="1858"/>
      <c r="AH1411" s="1858"/>
      <c r="AI1411" s="1859"/>
      <c r="AJ1411" s="1859"/>
      <c r="AK1411" s="1859"/>
      <c r="AL1411" s="1859"/>
      <c r="AM1411" s="1858"/>
      <c r="AN1411" s="1858"/>
      <c r="AO1411" s="1858"/>
      <c r="AP1411" s="1858"/>
      <c r="AQ1411" s="1859"/>
      <c r="AR1411" s="1859"/>
      <c r="AS1411" s="1859"/>
      <c r="AT1411" s="1859"/>
    </row>
    <row r="1412" spans="1:46" s="1775" customFormat="1" ht="12" customHeight="1" x14ac:dyDescent="0.2">
      <c r="A1412" s="1770" t="s">
        <v>459</v>
      </c>
      <c r="B1412" s="1770" t="s">
        <v>1708</v>
      </c>
      <c r="C1412" s="541" t="s">
        <v>1709</v>
      </c>
      <c r="D1412" s="1770" t="s">
        <v>1836</v>
      </c>
      <c r="E1412" s="1952">
        <v>4800</v>
      </c>
      <c r="F1412" s="1771" t="s">
        <v>4924</v>
      </c>
      <c r="G1412" s="1770" t="s">
        <v>4925</v>
      </c>
      <c r="H1412" s="1770" t="s">
        <v>2119</v>
      </c>
      <c r="I1412" s="1770" t="s">
        <v>1911</v>
      </c>
      <c r="J1412" s="1771" t="s">
        <v>1715</v>
      </c>
      <c r="K1412" s="1771">
        <v>4</v>
      </c>
      <c r="L1412" s="1772">
        <v>12</v>
      </c>
      <c r="M1412" s="1773">
        <f t="shared" si="42"/>
        <v>57600</v>
      </c>
      <c r="N1412" s="1771">
        <v>2</v>
      </c>
      <c r="O1412" s="1772">
        <v>6</v>
      </c>
      <c r="P1412" s="1773">
        <f t="shared" si="43"/>
        <v>28800</v>
      </c>
      <c r="Q1412" s="1774"/>
      <c r="R1412" s="1774"/>
      <c r="S1412" s="1774"/>
      <c r="T1412" s="1774"/>
      <c r="U1412" s="1774"/>
      <c r="V1412" s="1774"/>
      <c r="W1412" s="1774"/>
      <c r="X1412" s="1774"/>
      <c r="Y1412" s="1774"/>
      <c r="Z1412" s="1774"/>
      <c r="AA1412" s="1774"/>
      <c r="AB1412" s="1774"/>
      <c r="AC1412" s="1774"/>
      <c r="AD1412" s="1856"/>
      <c r="AE1412" s="1857"/>
      <c r="AF1412" s="1858"/>
      <c r="AG1412" s="1858"/>
      <c r="AH1412" s="1858"/>
      <c r="AI1412" s="1859"/>
      <c r="AJ1412" s="1859"/>
      <c r="AK1412" s="1859"/>
      <c r="AL1412" s="1859"/>
      <c r="AM1412" s="1858"/>
      <c r="AN1412" s="1858"/>
      <c r="AO1412" s="1858"/>
      <c r="AP1412" s="1858"/>
      <c r="AQ1412" s="1859"/>
      <c r="AR1412" s="1859"/>
      <c r="AS1412" s="1859"/>
      <c r="AT1412" s="1859"/>
    </row>
    <row r="1413" spans="1:46" s="1775" customFormat="1" ht="12" customHeight="1" x14ac:dyDescent="0.2">
      <c r="A1413" s="1770" t="s">
        <v>459</v>
      </c>
      <c r="B1413" s="1770" t="s">
        <v>1708</v>
      </c>
      <c r="C1413" s="541" t="s">
        <v>1709</v>
      </c>
      <c r="D1413" s="1770" t="s">
        <v>4926</v>
      </c>
      <c r="E1413" s="1952">
        <v>5000</v>
      </c>
      <c r="F1413" s="1771" t="s">
        <v>4927</v>
      </c>
      <c r="G1413" s="1770" t="s">
        <v>4928</v>
      </c>
      <c r="H1413" s="1770" t="s">
        <v>1713</v>
      </c>
      <c r="I1413" s="1770" t="s">
        <v>1744</v>
      </c>
      <c r="J1413" s="1771" t="s">
        <v>1829</v>
      </c>
      <c r="K1413" s="1771">
        <v>2</v>
      </c>
      <c r="L1413" s="1772">
        <v>7</v>
      </c>
      <c r="M1413" s="1773">
        <f t="shared" si="42"/>
        <v>35000</v>
      </c>
      <c r="N1413" s="1771">
        <v>2</v>
      </c>
      <c r="O1413" s="1772">
        <v>6</v>
      </c>
      <c r="P1413" s="1773">
        <f t="shared" si="43"/>
        <v>30000</v>
      </c>
      <c r="Q1413" s="1774"/>
      <c r="R1413" s="1774"/>
      <c r="S1413" s="1774"/>
      <c r="T1413" s="1774"/>
      <c r="U1413" s="1774"/>
      <c r="V1413" s="1774"/>
      <c r="W1413" s="1774"/>
      <c r="X1413" s="1774"/>
      <c r="Y1413" s="1774"/>
      <c r="Z1413" s="1774"/>
      <c r="AA1413" s="1774"/>
      <c r="AB1413" s="1774"/>
      <c r="AC1413" s="1774"/>
      <c r="AD1413" s="1856"/>
      <c r="AE1413" s="1857"/>
      <c r="AF1413" s="1858"/>
      <c r="AG1413" s="1858"/>
      <c r="AH1413" s="1858"/>
      <c r="AI1413" s="1859"/>
      <c r="AJ1413" s="1859"/>
      <c r="AK1413" s="1859"/>
      <c r="AL1413" s="1859"/>
      <c r="AM1413" s="1858"/>
      <c r="AN1413" s="1858"/>
      <c r="AO1413" s="1858"/>
      <c r="AP1413" s="1858"/>
      <c r="AQ1413" s="1859"/>
      <c r="AR1413" s="1859"/>
      <c r="AS1413" s="1859"/>
      <c r="AT1413" s="1859"/>
    </row>
    <row r="1414" spans="1:46" s="1775" customFormat="1" ht="12" customHeight="1" x14ac:dyDescent="0.2">
      <c r="A1414" s="1770" t="s">
        <v>459</v>
      </c>
      <c r="B1414" s="1770" t="s">
        <v>1708</v>
      </c>
      <c r="C1414" s="541" t="s">
        <v>1709</v>
      </c>
      <c r="D1414" s="1770" t="s">
        <v>1839</v>
      </c>
      <c r="E1414" s="1952">
        <v>3500</v>
      </c>
      <c r="F1414" s="1771" t="s">
        <v>4929</v>
      </c>
      <c r="G1414" s="1770" t="s">
        <v>4930</v>
      </c>
      <c r="H1414" s="1770" t="s">
        <v>1713</v>
      </c>
      <c r="I1414" s="1770" t="s">
        <v>1744</v>
      </c>
      <c r="J1414" s="1771" t="s">
        <v>1715</v>
      </c>
      <c r="K1414" s="1771">
        <v>5</v>
      </c>
      <c r="L1414" s="1772">
        <v>12</v>
      </c>
      <c r="M1414" s="1773">
        <f t="shared" ref="M1414:M1477" si="44">E1414*L1414</f>
        <v>42000</v>
      </c>
      <c r="N1414" s="1771">
        <v>2</v>
      </c>
      <c r="O1414" s="1772">
        <v>6</v>
      </c>
      <c r="P1414" s="1773">
        <f t="shared" ref="P1414:P1477" si="45">E1414*O1414</f>
        <v>21000</v>
      </c>
      <c r="Q1414" s="1774"/>
      <c r="R1414" s="1774"/>
      <c r="S1414" s="1774"/>
      <c r="T1414" s="1774"/>
      <c r="U1414" s="1774"/>
      <c r="V1414" s="1774"/>
      <c r="W1414" s="1774"/>
      <c r="X1414" s="1774"/>
      <c r="Y1414" s="1774"/>
      <c r="Z1414" s="1774"/>
      <c r="AA1414" s="1774"/>
      <c r="AB1414" s="1774"/>
      <c r="AC1414" s="1774"/>
      <c r="AD1414" s="1856"/>
      <c r="AE1414" s="1857"/>
      <c r="AF1414" s="1858"/>
      <c r="AG1414" s="1858"/>
      <c r="AH1414" s="1858"/>
      <c r="AI1414" s="1859"/>
      <c r="AJ1414" s="1859"/>
      <c r="AK1414" s="1859"/>
      <c r="AL1414" s="1859"/>
      <c r="AM1414" s="1858"/>
      <c r="AN1414" s="1858"/>
      <c r="AO1414" s="1858"/>
      <c r="AP1414" s="1858"/>
      <c r="AQ1414" s="1859"/>
      <c r="AR1414" s="1859"/>
      <c r="AS1414" s="1859"/>
      <c r="AT1414" s="1859"/>
    </row>
    <row r="1415" spans="1:46" s="1775" customFormat="1" ht="12" customHeight="1" x14ac:dyDescent="0.2">
      <c r="A1415" s="1770" t="s">
        <v>459</v>
      </c>
      <c r="B1415" s="1770" t="s">
        <v>1708</v>
      </c>
      <c r="C1415" s="541" t="s">
        <v>1709</v>
      </c>
      <c r="D1415" s="1770" t="s">
        <v>2846</v>
      </c>
      <c r="E1415" s="1952">
        <v>6000</v>
      </c>
      <c r="F1415" s="1771" t="s">
        <v>4931</v>
      </c>
      <c r="G1415" s="1770" t="s">
        <v>4932</v>
      </c>
      <c r="H1415" s="1770"/>
      <c r="I1415" s="1770"/>
      <c r="J1415" s="1771"/>
      <c r="K1415" s="1771">
        <v>1</v>
      </c>
      <c r="L1415" s="1772">
        <v>1</v>
      </c>
      <c r="M1415" s="1773">
        <f t="shared" si="44"/>
        <v>6000</v>
      </c>
      <c r="N1415" s="1771">
        <v>0</v>
      </c>
      <c r="O1415" s="1772">
        <v>0</v>
      </c>
      <c r="P1415" s="1773">
        <f t="shared" si="45"/>
        <v>0</v>
      </c>
      <c r="Q1415" s="1774"/>
      <c r="R1415" s="1774"/>
      <c r="S1415" s="1774"/>
      <c r="T1415" s="1774"/>
      <c r="U1415" s="1774"/>
      <c r="V1415" s="1774"/>
      <c r="W1415" s="1774"/>
      <c r="X1415" s="1774"/>
      <c r="Y1415" s="1774"/>
      <c r="Z1415" s="1774"/>
      <c r="AA1415" s="1774"/>
      <c r="AB1415" s="1774"/>
      <c r="AC1415" s="1774"/>
      <c r="AD1415" s="1856"/>
      <c r="AE1415" s="1857"/>
      <c r="AF1415" s="1858"/>
      <c r="AG1415" s="1858"/>
      <c r="AH1415" s="1858"/>
      <c r="AI1415" s="1859"/>
      <c r="AJ1415" s="1859"/>
      <c r="AK1415" s="1859"/>
      <c r="AL1415" s="1859"/>
      <c r="AM1415" s="1858"/>
      <c r="AN1415" s="1858"/>
      <c r="AO1415" s="1858"/>
      <c r="AP1415" s="1858"/>
      <c r="AQ1415" s="1859"/>
      <c r="AR1415" s="1859"/>
      <c r="AS1415" s="1859"/>
      <c r="AT1415" s="1859"/>
    </row>
    <row r="1416" spans="1:46" s="1775" customFormat="1" ht="12" customHeight="1" x14ac:dyDescent="0.2">
      <c r="A1416" s="1770" t="s">
        <v>459</v>
      </c>
      <c r="B1416" s="1770" t="s">
        <v>1708</v>
      </c>
      <c r="C1416" s="541" t="s">
        <v>1709</v>
      </c>
      <c r="D1416" s="1770" t="s">
        <v>4933</v>
      </c>
      <c r="E1416" s="1952">
        <v>6000</v>
      </c>
      <c r="F1416" s="1771" t="s">
        <v>4934</v>
      </c>
      <c r="G1416" s="1770" t="s">
        <v>4935</v>
      </c>
      <c r="H1416" s="1770"/>
      <c r="I1416" s="1770"/>
      <c r="J1416" s="1771"/>
      <c r="K1416" s="1771">
        <v>1</v>
      </c>
      <c r="L1416" s="1772">
        <v>12</v>
      </c>
      <c r="M1416" s="1773">
        <f t="shared" si="44"/>
        <v>72000</v>
      </c>
      <c r="N1416" s="1771">
        <v>0</v>
      </c>
      <c r="O1416" s="1772">
        <v>0</v>
      </c>
      <c r="P1416" s="1773">
        <f t="shared" si="45"/>
        <v>0</v>
      </c>
      <c r="Q1416" s="1774"/>
      <c r="R1416" s="1774"/>
      <c r="S1416" s="1774"/>
      <c r="T1416" s="1774"/>
      <c r="U1416" s="1774"/>
      <c r="V1416" s="1774"/>
      <c r="W1416" s="1774"/>
      <c r="X1416" s="1774"/>
      <c r="Y1416" s="1774"/>
      <c r="Z1416" s="1774"/>
      <c r="AA1416" s="1774"/>
      <c r="AB1416" s="1774"/>
      <c r="AC1416" s="1774"/>
      <c r="AD1416" s="1856"/>
      <c r="AE1416" s="1857"/>
      <c r="AF1416" s="1858"/>
      <c r="AG1416" s="1858"/>
      <c r="AH1416" s="1858"/>
      <c r="AI1416" s="1859"/>
      <c r="AJ1416" s="1859"/>
      <c r="AK1416" s="1859"/>
      <c r="AL1416" s="1859"/>
      <c r="AM1416" s="1858"/>
      <c r="AN1416" s="1858"/>
      <c r="AO1416" s="1858"/>
      <c r="AP1416" s="1858"/>
      <c r="AQ1416" s="1859"/>
      <c r="AR1416" s="1859"/>
      <c r="AS1416" s="1859"/>
      <c r="AT1416" s="1859"/>
    </row>
    <row r="1417" spans="1:46" s="1775" customFormat="1" ht="12" customHeight="1" x14ac:dyDescent="0.2">
      <c r="A1417" s="1770" t="s">
        <v>459</v>
      </c>
      <c r="B1417" s="1770" t="s">
        <v>1708</v>
      </c>
      <c r="C1417" s="541" t="s">
        <v>1709</v>
      </c>
      <c r="D1417" s="1770" t="s">
        <v>1757</v>
      </c>
      <c r="E1417" s="1952">
        <v>8000</v>
      </c>
      <c r="F1417" s="1771" t="s">
        <v>4936</v>
      </c>
      <c r="G1417" s="1770" t="s">
        <v>4937</v>
      </c>
      <c r="H1417" s="1770" t="s">
        <v>1713</v>
      </c>
      <c r="I1417" s="1770" t="s">
        <v>1714</v>
      </c>
      <c r="J1417" s="1771" t="s">
        <v>1715</v>
      </c>
      <c r="K1417" s="1771">
        <v>6</v>
      </c>
      <c r="L1417" s="1772">
        <v>12</v>
      </c>
      <c r="M1417" s="1773">
        <f t="shared" si="44"/>
        <v>96000</v>
      </c>
      <c r="N1417" s="1771">
        <v>2</v>
      </c>
      <c r="O1417" s="1772">
        <v>6</v>
      </c>
      <c r="P1417" s="1773">
        <f t="shared" si="45"/>
        <v>48000</v>
      </c>
      <c r="Q1417" s="1774"/>
      <c r="R1417" s="1774"/>
      <c r="S1417" s="1774"/>
      <c r="T1417" s="1774"/>
      <c r="U1417" s="1774"/>
      <c r="V1417" s="1774"/>
      <c r="W1417" s="1774"/>
      <c r="X1417" s="1774"/>
      <c r="Y1417" s="1774"/>
      <c r="Z1417" s="1774"/>
      <c r="AA1417" s="1774"/>
      <c r="AB1417" s="1774"/>
      <c r="AC1417" s="1774"/>
      <c r="AD1417" s="1856"/>
      <c r="AE1417" s="1857"/>
      <c r="AF1417" s="1858"/>
      <c r="AG1417" s="1858"/>
      <c r="AH1417" s="1858"/>
      <c r="AI1417" s="1859"/>
      <c r="AJ1417" s="1859"/>
      <c r="AK1417" s="1859"/>
      <c r="AL1417" s="1859"/>
      <c r="AM1417" s="1858"/>
      <c r="AN1417" s="1858"/>
      <c r="AO1417" s="1858"/>
      <c r="AP1417" s="1858"/>
      <c r="AQ1417" s="1859"/>
      <c r="AR1417" s="1859"/>
      <c r="AS1417" s="1859"/>
      <c r="AT1417" s="1859"/>
    </row>
    <row r="1418" spans="1:46" s="1775" customFormat="1" ht="12" customHeight="1" x14ac:dyDescent="0.2">
      <c r="A1418" s="1770" t="s">
        <v>459</v>
      </c>
      <c r="B1418" s="1770" t="s">
        <v>1708</v>
      </c>
      <c r="C1418" s="541" t="s">
        <v>1709</v>
      </c>
      <c r="D1418" s="1770" t="s">
        <v>2230</v>
      </c>
      <c r="E1418" s="1952">
        <v>15600</v>
      </c>
      <c r="F1418" s="1771" t="s">
        <v>4938</v>
      </c>
      <c r="G1418" s="1770" t="s">
        <v>4939</v>
      </c>
      <c r="H1418" s="1770"/>
      <c r="I1418" s="1770"/>
      <c r="J1418" s="1771"/>
      <c r="K1418" s="1771">
        <v>0</v>
      </c>
      <c r="L1418" s="1772">
        <v>3</v>
      </c>
      <c r="M1418" s="1773">
        <f t="shared" si="44"/>
        <v>46800</v>
      </c>
      <c r="N1418" s="1771">
        <v>0</v>
      </c>
      <c r="O1418" s="1772">
        <v>0</v>
      </c>
      <c r="P1418" s="1773">
        <f t="shared" si="45"/>
        <v>0</v>
      </c>
      <c r="Q1418" s="1774"/>
      <c r="R1418" s="1774"/>
      <c r="S1418" s="1774"/>
      <c r="T1418" s="1774"/>
      <c r="U1418" s="1774"/>
      <c r="V1418" s="1774"/>
      <c r="W1418" s="1774"/>
      <c r="X1418" s="1774"/>
      <c r="Y1418" s="1774"/>
      <c r="Z1418" s="1774"/>
      <c r="AA1418" s="1774"/>
      <c r="AB1418" s="1774"/>
      <c r="AC1418" s="1774"/>
      <c r="AD1418" s="1856"/>
      <c r="AE1418" s="1857"/>
      <c r="AF1418" s="1858"/>
      <c r="AG1418" s="1858"/>
      <c r="AH1418" s="1858"/>
      <c r="AI1418" s="1859"/>
      <c r="AJ1418" s="1859"/>
      <c r="AK1418" s="1859"/>
      <c r="AL1418" s="1859"/>
      <c r="AM1418" s="1858"/>
      <c r="AN1418" s="1858"/>
      <c r="AO1418" s="1858"/>
      <c r="AP1418" s="1858"/>
      <c r="AQ1418" s="1859"/>
      <c r="AR1418" s="1859"/>
      <c r="AS1418" s="1859"/>
      <c r="AT1418" s="1859"/>
    </row>
    <row r="1419" spans="1:46" s="1775" customFormat="1" ht="12" customHeight="1" x14ac:dyDescent="0.2">
      <c r="A1419" s="1770" t="s">
        <v>459</v>
      </c>
      <c r="B1419" s="1770" t="s">
        <v>1708</v>
      </c>
      <c r="C1419" s="541" t="s">
        <v>1709</v>
      </c>
      <c r="D1419" s="1770" t="s">
        <v>4940</v>
      </c>
      <c r="E1419" s="1952">
        <v>2500</v>
      </c>
      <c r="F1419" s="1771" t="s">
        <v>4941</v>
      </c>
      <c r="G1419" s="1770" t="s">
        <v>4942</v>
      </c>
      <c r="H1419" s="1770"/>
      <c r="I1419" s="1770"/>
      <c r="J1419" s="1771"/>
      <c r="K1419" s="1771">
        <v>1</v>
      </c>
      <c r="L1419" s="1772">
        <v>1</v>
      </c>
      <c r="M1419" s="1773">
        <f t="shared" si="44"/>
        <v>2500</v>
      </c>
      <c r="N1419" s="1771">
        <v>3</v>
      </c>
      <c r="O1419" s="1772">
        <v>6</v>
      </c>
      <c r="P1419" s="1773">
        <f t="shared" si="45"/>
        <v>15000</v>
      </c>
      <c r="Q1419" s="1774"/>
      <c r="R1419" s="1774"/>
      <c r="S1419" s="1774"/>
      <c r="T1419" s="1774"/>
      <c r="U1419" s="1774"/>
      <c r="V1419" s="1774"/>
      <c r="W1419" s="1774"/>
      <c r="X1419" s="1774"/>
      <c r="Y1419" s="1774"/>
      <c r="Z1419" s="1774"/>
      <c r="AA1419" s="1774"/>
      <c r="AB1419" s="1774"/>
      <c r="AC1419" s="1774"/>
      <c r="AD1419" s="1856"/>
      <c r="AE1419" s="1857"/>
      <c r="AF1419" s="1858"/>
      <c r="AG1419" s="1858"/>
      <c r="AH1419" s="1858"/>
      <c r="AI1419" s="1859"/>
      <c r="AJ1419" s="1859"/>
      <c r="AK1419" s="1859"/>
      <c r="AL1419" s="1859"/>
      <c r="AM1419" s="1858"/>
      <c r="AN1419" s="1858"/>
      <c r="AO1419" s="1858"/>
      <c r="AP1419" s="1858"/>
      <c r="AQ1419" s="1859"/>
      <c r="AR1419" s="1859"/>
      <c r="AS1419" s="1859"/>
      <c r="AT1419" s="1859"/>
    </row>
    <row r="1420" spans="1:46" s="1775" customFormat="1" ht="12" customHeight="1" x14ac:dyDescent="0.2">
      <c r="A1420" s="1770" t="s">
        <v>459</v>
      </c>
      <c r="B1420" s="1770" t="s">
        <v>1708</v>
      </c>
      <c r="C1420" s="541" t="s">
        <v>1709</v>
      </c>
      <c r="D1420" s="1770" t="s">
        <v>1783</v>
      </c>
      <c r="E1420" s="1952">
        <v>5700</v>
      </c>
      <c r="F1420" s="1771" t="s">
        <v>4943</v>
      </c>
      <c r="G1420" s="1770" t="s">
        <v>4944</v>
      </c>
      <c r="H1420" s="1770" t="s">
        <v>1713</v>
      </c>
      <c r="I1420" s="1770" t="s">
        <v>1744</v>
      </c>
      <c r="J1420" s="1771" t="s">
        <v>1829</v>
      </c>
      <c r="K1420" s="1771">
        <v>2</v>
      </c>
      <c r="L1420" s="1772">
        <v>5</v>
      </c>
      <c r="M1420" s="1773">
        <f t="shared" si="44"/>
        <v>28500</v>
      </c>
      <c r="N1420" s="1771">
        <v>2</v>
      </c>
      <c r="O1420" s="1772">
        <v>6</v>
      </c>
      <c r="P1420" s="1773">
        <f t="shared" si="45"/>
        <v>34200</v>
      </c>
      <c r="Q1420" s="1774"/>
      <c r="R1420" s="1774"/>
      <c r="S1420" s="1774"/>
      <c r="T1420" s="1774"/>
      <c r="U1420" s="1774"/>
      <c r="V1420" s="1774"/>
      <c r="W1420" s="1774"/>
      <c r="X1420" s="1774"/>
      <c r="Y1420" s="1774"/>
      <c r="Z1420" s="1774"/>
      <c r="AA1420" s="1774"/>
      <c r="AB1420" s="1774"/>
      <c r="AC1420" s="1774"/>
      <c r="AD1420" s="1856"/>
      <c r="AE1420" s="1857"/>
      <c r="AF1420" s="1858"/>
      <c r="AG1420" s="1858"/>
      <c r="AH1420" s="1858"/>
      <c r="AI1420" s="1859"/>
      <c r="AJ1420" s="1859"/>
      <c r="AK1420" s="1859"/>
      <c r="AL1420" s="1859"/>
      <c r="AM1420" s="1858"/>
      <c r="AN1420" s="1858"/>
      <c r="AO1420" s="1858"/>
      <c r="AP1420" s="1858"/>
      <c r="AQ1420" s="1859"/>
      <c r="AR1420" s="1859"/>
      <c r="AS1420" s="1859"/>
      <c r="AT1420" s="1859"/>
    </row>
    <row r="1421" spans="1:46" s="1775" customFormat="1" ht="12" customHeight="1" x14ac:dyDescent="0.2">
      <c r="A1421" s="1770" t="s">
        <v>459</v>
      </c>
      <c r="B1421" s="1770" t="s">
        <v>1708</v>
      </c>
      <c r="C1421" s="541" t="s">
        <v>1709</v>
      </c>
      <c r="D1421" s="1770" t="s">
        <v>1757</v>
      </c>
      <c r="E1421" s="1952">
        <v>10000</v>
      </c>
      <c r="F1421" s="1771" t="s">
        <v>4945</v>
      </c>
      <c r="G1421" s="1770" t="s">
        <v>4946</v>
      </c>
      <c r="H1421" s="1770"/>
      <c r="I1421" s="1770"/>
      <c r="J1421" s="1771"/>
      <c r="K1421" s="1771">
        <v>2</v>
      </c>
      <c r="L1421" s="1772">
        <v>2</v>
      </c>
      <c r="M1421" s="1773">
        <f t="shared" si="44"/>
        <v>20000</v>
      </c>
      <c r="N1421" s="1771">
        <v>0</v>
      </c>
      <c r="O1421" s="1772">
        <v>0</v>
      </c>
      <c r="P1421" s="1773">
        <f t="shared" si="45"/>
        <v>0</v>
      </c>
      <c r="Q1421" s="1774"/>
      <c r="R1421" s="1774"/>
      <c r="S1421" s="1774"/>
      <c r="T1421" s="1774"/>
      <c r="U1421" s="1774"/>
      <c r="V1421" s="1774"/>
      <c r="W1421" s="1774"/>
      <c r="X1421" s="1774"/>
      <c r="Y1421" s="1774"/>
      <c r="Z1421" s="1774"/>
      <c r="AA1421" s="1774"/>
      <c r="AB1421" s="1774"/>
      <c r="AC1421" s="1774"/>
      <c r="AD1421" s="1856"/>
      <c r="AE1421" s="1857"/>
      <c r="AF1421" s="1858"/>
      <c r="AG1421" s="1858"/>
      <c r="AH1421" s="1858"/>
      <c r="AI1421" s="1859"/>
      <c r="AJ1421" s="1859"/>
      <c r="AK1421" s="1859"/>
      <c r="AL1421" s="1859"/>
      <c r="AM1421" s="1858"/>
      <c r="AN1421" s="1858"/>
      <c r="AO1421" s="1858"/>
      <c r="AP1421" s="1858"/>
      <c r="AQ1421" s="1859"/>
      <c r="AR1421" s="1859"/>
      <c r="AS1421" s="1859"/>
      <c r="AT1421" s="1859"/>
    </row>
    <row r="1422" spans="1:46" s="1775" customFormat="1" ht="12" customHeight="1" x14ac:dyDescent="0.2">
      <c r="A1422" s="1770" t="s">
        <v>459</v>
      </c>
      <c r="B1422" s="1770" t="s">
        <v>1708</v>
      </c>
      <c r="C1422" s="541" t="s">
        <v>1709</v>
      </c>
      <c r="D1422" s="1770" t="s">
        <v>1730</v>
      </c>
      <c r="E1422" s="1952">
        <v>15600</v>
      </c>
      <c r="F1422" s="1771" t="s">
        <v>4947</v>
      </c>
      <c r="G1422" s="1770" t="s">
        <v>4948</v>
      </c>
      <c r="H1422" s="1770" t="s">
        <v>1713</v>
      </c>
      <c r="I1422" s="1770" t="s">
        <v>1723</v>
      </c>
      <c r="J1422" s="1771" t="s">
        <v>1715</v>
      </c>
      <c r="K1422" s="1771">
        <v>0</v>
      </c>
      <c r="L1422" s="1772">
        <v>12</v>
      </c>
      <c r="M1422" s="1773">
        <f t="shared" si="44"/>
        <v>187200</v>
      </c>
      <c r="N1422" s="1771">
        <v>0</v>
      </c>
      <c r="O1422" s="1772">
        <v>6</v>
      </c>
      <c r="P1422" s="1773">
        <f t="shared" si="45"/>
        <v>93600</v>
      </c>
      <c r="Q1422" s="1774"/>
      <c r="R1422" s="1774"/>
      <c r="S1422" s="1774"/>
      <c r="T1422" s="1774"/>
      <c r="U1422" s="1774"/>
      <c r="V1422" s="1774"/>
      <c r="W1422" s="1774"/>
      <c r="X1422" s="1774"/>
      <c r="Y1422" s="1774"/>
      <c r="Z1422" s="1774"/>
      <c r="AA1422" s="1774"/>
      <c r="AB1422" s="1774"/>
      <c r="AC1422" s="1774"/>
      <c r="AD1422" s="1856"/>
      <c r="AE1422" s="1857"/>
      <c r="AF1422" s="1858"/>
      <c r="AG1422" s="1858"/>
      <c r="AH1422" s="1858"/>
      <c r="AI1422" s="1859"/>
      <c r="AJ1422" s="1859"/>
      <c r="AK1422" s="1859"/>
      <c r="AL1422" s="1859"/>
      <c r="AM1422" s="1858"/>
      <c r="AN1422" s="1858"/>
      <c r="AO1422" s="1858"/>
      <c r="AP1422" s="1858"/>
      <c r="AQ1422" s="1859"/>
      <c r="AR1422" s="1859"/>
      <c r="AS1422" s="1859"/>
      <c r="AT1422" s="1859"/>
    </row>
    <row r="1423" spans="1:46" s="1775" customFormat="1" ht="12" customHeight="1" x14ac:dyDescent="0.2">
      <c r="A1423" s="1770" t="s">
        <v>459</v>
      </c>
      <c r="B1423" s="1770" t="s">
        <v>1708</v>
      </c>
      <c r="C1423" s="541" t="s">
        <v>1709</v>
      </c>
      <c r="D1423" s="1770" t="s">
        <v>2053</v>
      </c>
      <c r="E1423" s="1952">
        <v>6000</v>
      </c>
      <c r="F1423" s="1771" t="s">
        <v>4949</v>
      </c>
      <c r="G1423" s="1770" t="s">
        <v>4950</v>
      </c>
      <c r="H1423" s="1770"/>
      <c r="I1423" s="1770"/>
      <c r="J1423" s="1771"/>
      <c r="K1423" s="1771">
        <v>5</v>
      </c>
      <c r="L1423" s="1772">
        <v>12</v>
      </c>
      <c r="M1423" s="1773">
        <f t="shared" si="44"/>
        <v>72000</v>
      </c>
      <c r="N1423" s="1771">
        <v>1</v>
      </c>
      <c r="O1423" s="1772">
        <v>0</v>
      </c>
      <c r="P1423" s="1773">
        <f t="shared" si="45"/>
        <v>0</v>
      </c>
      <c r="Q1423" s="1774"/>
      <c r="R1423" s="1774"/>
      <c r="S1423" s="1774"/>
      <c r="T1423" s="1774"/>
      <c r="U1423" s="1774"/>
      <c r="V1423" s="1774"/>
      <c r="W1423" s="1774"/>
      <c r="X1423" s="1774"/>
      <c r="Y1423" s="1774"/>
      <c r="Z1423" s="1774"/>
      <c r="AA1423" s="1774"/>
      <c r="AB1423" s="1774"/>
      <c r="AC1423" s="1774"/>
      <c r="AD1423" s="1856"/>
      <c r="AE1423" s="1857"/>
      <c r="AF1423" s="1858"/>
      <c r="AG1423" s="1858"/>
      <c r="AH1423" s="1858"/>
      <c r="AI1423" s="1859"/>
      <c r="AJ1423" s="1859"/>
      <c r="AK1423" s="1859"/>
      <c r="AL1423" s="1859"/>
      <c r="AM1423" s="1858"/>
      <c r="AN1423" s="1858"/>
      <c r="AO1423" s="1858"/>
      <c r="AP1423" s="1858"/>
      <c r="AQ1423" s="1859"/>
      <c r="AR1423" s="1859"/>
      <c r="AS1423" s="1859"/>
      <c r="AT1423" s="1859"/>
    </row>
    <row r="1424" spans="1:46" s="1775" customFormat="1" ht="12" customHeight="1" x14ac:dyDescent="0.2">
      <c r="A1424" s="1770" t="s">
        <v>459</v>
      </c>
      <c r="B1424" s="1770" t="s">
        <v>1708</v>
      </c>
      <c r="C1424" s="541" t="s">
        <v>1709</v>
      </c>
      <c r="D1424" s="1770" t="s">
        <v>1920</v>
      </c>
      <c r="E1424" s="1952">
        <v>3000</v>
      </c>
      <c r="F1424" s="1771" t="s">
        <v>4951</v>
      </c>
      <c r="G1424" s="1770" t="s">
        <v>4952</v>
      </c>
      <c r="H1424" s="1770"/>
      <c r="I1424" s="1770"/>
      <c r="J1424" s="1771"/>
      <c r="K1424" s="1771">
        <v>1</v>
      </c>
      <c r="L1424" s="1772">
        <v>1</v>
      </c>
      <c r="M1424" s="1773">
        <f t="shared" si="44"/>
        <v>3000</v>
      </c>
      <c r="N1424" s="1771">
        <v>0</v>
      </c>
      <c r="O1424" s="1772">
        <v>0</v>
      </c>
      <c r="P1424" s="1773">
        <f t="shared" si="45"/>
        <v>0</v>
      </c>
      <c r="Q1424" s="1774"/>
      <c r="R1424" s="1774"/>
      <c r="S1424" s="1774"/>
      <c r="T1424" s="1774"/>
      <c r="U1424" s="1774"/>
      <c r="V1424" s="1774"/>
      <c r="W1424" s="1774"/>
      <c r="X1424" s="1774"/>
      <c r="Y1424" s="1774"/>
      <c r="Z1424" s="1774"/>
      <c r="AA1424" s="1774"/>
      <c r="AB1424" s="1774"/>
      <c r="AC1424" s="1774"/>
      <c r="AD1424" s="1856"/>
      <c r="AE1424" s="1857"/>
      <c r="AF1424" s="1858"/>
      <c r="AG1424" s="1858"/>
      <c r="AH1424" s="1858"/>
      <c r="AI1424" s="1859"/>
      <c r="AJ1424" s="1859"/>
      <c r="AK1424" s="1859"/>
      <c r="AL1424" s="1859"/>
      <c r="AM1424" s="1858"/>
      <c r="AN1424" s="1858"/>
      <c r="AO1424" s="1858"/>
      <c r="AP1424" s="1858"/>
      <c r="AQ1424" s="1859"/>
      <c r="AR1424" s="1859"/>
      <c r="AS1424" s="1859"/>
      <c r="AT1424" s="1859"/>
    </row>
    <row r="1425" spans="1:46" s="1775" customFormat="1" ht="12" customHeight="1" x14ac:dyDescent="0.2">
      <c r="A1425" s="1770" t="s">
        <v>459</v>
      </c>
      <c r="B1425" s="1770" t="s">
        <v>1708</v>
      </c>
      <c r="C1425" s="541" t="s">
        <v>1709</v>
      </c>
      <c r="D1425" s="1770" t="s">
        <v>1768</v>
      </c>
      <c r="E1425" s="1952">
        <v>8000</v>
      </c>
      <c r="F1425" s="1771" t="s">
        <v>4953</v>
      </c>
      <c r="G1425" s="1770" t="s">
        <v>4954</v>
      </c>
      <c r="H1425" s="1770"/>
      <c r="I1425" s="1770"/>
      <c r="J1425" s="1771"/>
      <c r="K1425" s="1771">
        <v>7</v>
      </c>
      <c r="L1425" s="1772">
        <v>12</v>
      </c>
      <c r="M1425" s="1773">
        <f t="shared" si="44"/>
        <v>96000</v>
      </c>
      <c r="N1425" s="1771">
        <v>5</v>
      </c>
      <c r="O1425" s="1772">
        <v>6</v>
      </c>
      <c r="P1425" s="1773">
        <f t="shared" si="45"/>
        <v>48000</v>
      </c>
      <c r="Q1425" s="1774"/>
      <c r="R1425" s="1774"/>
      <c r="S1425" s="1774"/>
      <c r="T1425" s="1774"/>
      <c r="U1425" s="1774"/>
      <c r="V1425" s="1774"/>
      <c r="W1425" s="1774"/>
      <c r="X1425" s="1774"/>
      <c r="Y1425" s="1774"/>
      <c r="Z1425" s="1774"/>
      <c r="AA1425" s="1774"/>
      <c r="AB1425" s="1774"/>
      <c r="AC1425" s="1774"/>
      <c r="AD1425" s="1856"/>
      <c r="AE1425" s="1857"/>
      <c r="AF1425" s="1858"/>
      <c r="AG1425" s="1858"/>
      <c r="AH1425" s="1858"/>
      <c r="AI1425" s="1859"/>
      <c r="AJ1425" s="1859"/>
      <c r="AK1425" s="1859"/>
      <c r="AL1425" s="1859"/>
      <c r="AM1425" s="1858"/>
      <c r="AN1425" s="1858"/>
      <c r="AO1425" s="1858"/>
      <c r="AP1425" s="1858"/>
      <c r="AQ1425" s="1859"/>
      <c r="AR1425" s="1859"/>
      <c r="AS1425" s="1859"/>
      <c r="AT1425" s="1859"/>
    </row>
    <row r="1426" spans="1:46" s="1775" customFormat="1" ht="12" customHeight="1" x14ac:dyDescent="0.2">
      <c r="A1426" s="1770" t="s">
        <v>459</v>
      </c>
      <c r="B1426" s="1770" t="s">
        <v>1708</v>
      </c>
      <c r="C1426" s="541" t="s">
        <v>1709</v>
      </c>
      <c r="D1426" s="1770" t="s">
        <v>2072</v>
      </c>
      <c r="E1426" s="1952">
        <v>15600</v>
      </c>
      <c r="F1426" s="1771" t="s">
        <v>4955</v>
      </c>
      <c r="G1426" s="1770" t="s">
        <v>4956</v>
      </c>
      <c r="H1426" s="1770"/>
      <c r="I1426" s="1770"/>
      <c r="J1426" s="1771"/>
      <c r="K1426" s="1771">
        <v>0</v>
      </c>
      <c r="L1426" s="1772">
        <v>12</v>
      </c>
      <c r="M1426" s="1773">
        <f t="shared" si="44"/>
        <v>187200</v>
      </c>
      <c r="N1426" s="1771">
        <v>0</v>
      </c>
      <c r="O1426" s="1772">
        <v>6</v>
      </c>
      <c r="P1426" s="1773">
        <f t="shared" si="45"/>
        <v>93600</v>
      </c>
      <c r="Q1426" s="1774"/>
      <c r="R1426" s="1774"/>
      <c r="S1426" s="1774"/>
      <c r="T1426" s="1774"/>
      <c r="U1426" s="1774"/>
      <c r="V1426" s="1774"/>
      <c r="W1426" s="1774"/>
      <c r="X1426" s="1774"/>
      <c r="Y1426" s="1774"/>
      <c r="Z1426" s="1774"/>
      <c r="AA1426" s="1774"/>
      <c r="AB1426" s="1774"/>
      <c r="AC1426" s="1774"/>
      <c r="AD1426" s="1856"/>
      <c r="AE1426" s="1857"/>
      <c r="AF1426" s="1858"/>
      <c r="AG1426" s="1858"/>
      <c r="AH1426" s="1858"/>
      <c r="AI1426" s="1859"/>
      <c r="AJ1426" s="1859"/>
      <c r="AK1426" s="1859"/>
      <c r="AL1426" s="1859"/>
      <c r="AM1426" s="1858"/>
      <c r="AN1426" s="1858"/>
      <c r="AO1426" s="1858"/>
      <c r="AP1426" s="1858"/>
      <c r="AQ1426" s="1859"/>
      <c r="AR1426" s="1859"/>
      <c r="AS1426" s="1859"/>
      <c r="AT1426" s="1859"/>
    </row>
    <row r="1427" spans="1:46" s="1775" customFormat="1" ht="12" customHeight="1" x14ac:dyDescent="0.2">
      <c r="A1427" s="1770" t="s">
        <v>459</v>
      </c>
      <c r="B1427" s="1770" t="s">
        <v>1708</v>
      </c>
      <c r="C1427" s="541" t="s">
        <v>1709</v>
      </c>
      <c r="D1427" s="1770" t="s">
        <v>1753</v>
      </c>
      <c r="E1427" s="1952">
        <v>5500</v>
      </c>
      <c r="F1427" s="1771" t="s">
        <v>4957</v>
      </c>
      <c r="G1427" s="1770" t="s">
        <v>4958</v>
      </c>
      <c r="H1427" s="1770" t="s">
        <v>1713</v>
      </c>
      <c r="I1427" s="1770" t="s">
        <v>1714</v>
      </c>
      <c r="J1427" s="1771" t="s">
        <v>1715</v>
      </c>
      <c r="K1427" s="1771">
        <v>4</v>
      </c>
      <c r="L1427" s="1772">
        <v>12</v>
      </c>
      <c r="M1427" s="1773">
        <f t="shared" si="44"/>
        <v>66000</v>
      </c>
      <c r="N1427" s="1771">
        <v>2</v>
      </c>
      <c r="O1427" s="1772">
        <v>6</v>
      </c>
      <c r="P1427" s="1773">
        <f t="shared" si="45"/>
        <v>33000</v>
      </c>
      <c r="Q1427" s="1774"/>
      <c r="R1427" s="1774"/>
      <c r="S1427" s="1774"/>
      <c r="T1427" s="1774"/>
      <c r="U1427" s="1774"/>
      <c r="V1427" s="1774"/>
      <c r="W1427" s="1774"/>
      <c r="X1427" s="1774"/>
      <c r="Y1427" s="1774"/>
      <c r="Z1427" s="1774"/>
      <c r="AA1427" s="1774"/>
      <c r="AB1427" s="1774"/>
      <c r="AC1427" s="1774"/>
      <c r="AD1427" s="1856"/>
      <c r="AE1427" s="1857"/>
      <c r="AF1427" s="1858"/>
      <c r="AG1427" s="1858"/>
      <c r="AH1427" s="1858"/>
      <c r="AI1427" s="1859"/>
      <c r="AJ1427" s="1859"/>
      <c r="AK1427" s="1859"/>
      <c r="AL1427" s="1859"/>
      <c r="AM1427" s="1858"/>
      <c r="AN1427" s="1858"/>
      <c r="AO1427" s="1858"/>
      <c r="AP1427" s="1858"/>
      <c r="AQ1427" s="1859"/>
      <c r="AR1427" s="1859"/>
      <c r="AS1427" s="1859"/>
      <c r="AT1427" s="1859"/>
    </row>
    <row r="1428" spans="1:46" s="1775" customFormat="1" ht="12" customHeight="1" x14ac:dyDescent="0.2">
      <c r="A1428" s="1770" t="s">
        <v>459</v>
      </c>
      <c r="B1428" s="1770" t="s">
        <v>1708</v>
      </c>
      <c r="C1428" s="541" t="s">
        <v>1709</v>
      </c>
      <c r="D1428" s="1770" t="s">
        <v>2335</v>
      </c>
      <c r="E1428" s="1952">
        <v>8000</v>
      </c>
      <c r="F1428" s="1771" t="s">
        <v>4959</v>
      </c>
      <c r="G1428" s="1770" t="s">
        <v>4960</v>
      </c>
      <c r="H1428" s="1770"/>
      <c r="I1428" s="1770"/>
      <c r="J1428" s="1771"/>
      <c r="K1428" s="1771">
        <v>2</v>
      </c>
      <c r="L1428" s="1772">
        <v>5</v>
      </c>
      <c r="M1428" s="1773">
        <f t="shared" si="44"/>
        <v>40000</v>
      </c>
      <c r="N1428" s="1771">
        <v>2</v>
      </c>
      <c r="O1428" s="1772">
        <v>6</v>
      </c>
      <c r="P1428" s="1773">
        <f t="shared" si="45"/>
        <v>48000</v>
      </c>
      <c r="Q1428" s="1774"/>
      <c r="R1428" s="1774"/>
      <c r="S1428" s="1774"/>
      <c r="T1428" s="1774"/>
      <c r="U1428" s="1774"/>
      <c r="V1428" s="1774"/>
      <c r="W1428" s="1774"/>
      <c r="X1428" s="1774"/>
      <c r="Y1428" s="1774"/>
      <c r="Z1428" s="1774"/>
      <c r="AA1428" s="1774"/>
      <c r="AB1428" s="1774"/>
      <c r="AC1428" s="1774"/>
      <c r="AD1428" s="1856"/>
      <c r="AE1428" s="1857"/>
      <c r="AF1428" s="1858"/>
      <c r="AG1428" s="1858"/>
      <c r="AH1428" s="1858"/>
      <c r="AI1428" s="1859"/>
      <c r="AJ1428" s="1859"/>
      <c r="AK1428" s="1859"/>
      <c r="AL1428" s="1859"/>
      <c r="AM1428" s="1858"/>
      <c r="AN1428" s="1858"/>
      <c r="AO1428" s="1858"/>
      <c r="AP1428" s="1858"/>
      <c r="AQ1428" s="1859"/>
      <c r="AR1428" s="1859"/>
      <c r="AS1428" s="1859"/>
      <c r="AT1428" s="1859"/>
    </row>
    <row r="1429" spans="1:46" s="1775" customFormat="1" ht="12" customHeight="1" x14ac:dyDescent="0.2">
      <c r="A1429" s="1770" t="s">
        <v>459</v>
      </c>
      <c r="B1429" s="1770" t="s">
        <v>1708</v>
      </c>
      <c r="C1429" s="541" t="s">
        <v>1709</v>
      </c>
      <c r="D1429" s="1770" t="s">
        <v>1768</v>
      </c>
      <c r="E1429" s="1952">
        <v>8000</v>
      </c>
      <c r="F1429" s="1771" t="s">
        <v>4961</v>
      </c>
      <c r="G1429" s="1770" t="s">
        <v>4962</v>
      </c>
      <c r="H1429" s="1770" t="s">
        <v>1713</v>
      </c>
      <c r="I1429" s="1770" t="s">
        <v>1714</v>
      </c>
      <c r="J1429" s="1771" t="s">
        <v>1715</v>
      </c>
      <c r="K1429" s="1771">
        <v>2</v>
      </c>
      <c r="L1429" s="1772">
        <v>4</v>
      </c>
      <c r="M1429" s="1773">
        <f t="shared" si="44"/>
        <v>32000</v>
      </c>
      <c r="N1429" s="1771">
        <v>5</v>
      </c>
      <c r="O1429" s="1772">
        <v>6</v>
      </c>
      <c r="P1429" s="1773">
        <f t="shared" si="45"/>
        <v>48000</v>
      </c>
      <c r="Q1429" s="1774"/>
      <c r="R1429" s="1774"/>
      <c r="S1429" s="1774"/>
      <c r="T1429" s="1774"/>
      <c r="U1429" s="1774"/>
      <c r="V1429" s="1774"/>
      <c r="W1429" s="1774"/>
      <c r="X1429" s="1774"/>
      <c r="Y1429" s="1774"/>
      <c r="Z1429" s="1774"/>
      <c r="AA1429" s="1774"/>
      <c r="AB1429" s="1774"/>
      <c r="AC1429" s="1774"/>
      <c r="AD1429" s="1856"/>
      <c r="AE1429" s="1857"/>
      <c r="AF1429" s="1858"/>
      <c r="AG1429" s="1858"/>
      <c r="AH1429" s="1858"/>
      <c r="AI1429" s="1859"/>
      <c r="AJ1429" s="1859"/>
      <c r="AK1429" s="1859"/>
      <c r="AL1429" s="1859"/>
      <c r="AM1429" s="1858"/>
      <c r="AN1429" s="1858"/>
      <c r="AO1429" s="1858"/>
      <c r="AP1429" s="1858"/>
      <c r="AQ1429" s="1859"/>
      <c r="AR1429" s="1859"/>
      <c r="AS1429" s="1859"/>
      <c r="AT1429" s="1859"/>
    </row>
    <row r="1430" spans="1:46" s="1775" customFormat="1" ht="12" customHeight="1" x14ac:dyDescent="0.2">
      <c r="A1430" s="1770" t="s">
        <v>459</v>
      </c>
      <c r="B1430" s="1770" t="s">
        <v>1708</v>
      </c>
      <c r="C1430" s="541" t="s">
        <v>1709</v>
      </c>
      <c r="D1430" s="1770" t="s">
        <v>3451</v>
      </c>
      <c r="E1430" s="1952">
        <v>4500</v>
      </c>
      <c r="F1430" s="1771" t="s">
        <v>4963</v>
      </c>
      <c r="G1430" s="1770" t="s">
        <v>4964</v>
      </c>
      <c r="H1430" s="1770"/>
      <c r="I1430" s="1770"/>
      <c r="J1430" s="1771"/>
      <c r="K1430" s="1771">
        <v>1</v>
      </c>
      <c r="L1430" s="1772">
        <v>12</v>
      </c>
      <c r="M1430" s="1773">
        <f t="shared" si="44"/>
        <v>54000</v>
      </c>
      <c r="N1430" s="1771">
        <v>0</v>
      </c>
      <c r="O1430" s="1772">
        <v>0</v>
      </c>
      <c r="P1430" s="1773">
        <f t="shared" si="45"/>
        <v>0</v>
      </c>
      <c r="Q1430" s="1774"/>
      <c r="R1430" s="1774"/>
      <c r="S1430" s="1774"/>
      <c r="T1430" s="1774"/>
      <c r="U1430" s="1774"/>
      <c r="V1430" s="1774"/>
      <c r="W1430" s="1774"/>
      <c r="X1430" s="1774"/>
      <c r="Y1430" s="1774"/>
      <c r="Z1430" s="1774"/>
      <c r="AA1430" s="1774"/>
      <c r="AB1430" s="1774"/>
      <c r="AC1430" s="1774"/>
      <c r="AD1430" s="1856"/>
      <c r="AE1430" s="1857"/>
      <c r="AF1430" s="1858"/>
      <c r="AG1430" s="1858"/>
      <c r="AH1430" s="1858"/>
      <c r="AI1430" s="1859"/>
      <c r="AJ1430" s="1859"/>
      <c r="AK1430" s="1859"/>
      <c r="AL1430" s="1859"/>
      <c r="AM1430" s="1858"/>
      <c r="AN1430" s="1858"/>
      <c r="AO1430" s="1858"/>
      <c r="AP1430" s="1858"/>
      <c r="AQ1430" s="1859"/>
      <c r="AR1430" s="1859"/>
      <c r="AS1430" s="1859"/>
      <c r="AT1430" s="1859"/>
    </row>
    <row r="1431" spans="1:46" s="1775" customFormat="1" ht="12" customHeight="1" x14ac:dyDescent="0.2">
      <c r="A1431" s="1770" t="s">
        <v>459</v>
      </c>
      <c r="B1431" s="1770" t="s">
        <v>1708</v>
      </c>
      <c r="C1431" s="541" t="s">
        <v>1709</v>
      </c>
      <c r="D1431" s="1770" t="s">
        <v>1746</v>
      </c>
      <c r="E1431" s="1952">
        <v>2500</v>
      </c>
      <c r="F1431" s="1771" t="s">
        <v>4965</v>
      </c>
      <c r="G1431" s="1770" t="s">
        <v>4966</v>
      </c>
      <c r="H1431" s="1770"/>
      <c r="I1431" s="1770"/>
      <c r="J1431" s="1771"/>
      <c r="K1431" s="1771">
        <v>3</v>
      </c>
      <c r="L1431" s="1772">
        <v>6</v>
      </c>
      <c r="M1431" s="1773">
        <f t="shared" si="44"/>
        <v>15000</v>
      </c>
      <c r="N1431" s="1771">
        <v>0</v>
      </c>
      <c r="O1431" s="1772">
        <v>0</v>
      </c>
      <c r="P1431" s="1773">
        <f t="shared" si="45"/>
        <v>0</v>
      </c>
      <c r="Q1431" s="1774"/>
      <c r="R1431" s="1774"/>
      <c r="S1431" s="1774"/>
      <c r="T1431" s="1774"/>
      <c r="U1431" s="1774"/>
      <c r="V1431" s="1774"/>
      <c r="W1431" s="1774"/>
      <c r="X1431" s="1774"/>
      <c r="Y1431" s="1774"/>
      <c r="Z1431" s="1774"/>
      <c r="AA1431" s="1774"/>
      <c r="AB1431" s="1774"/>
      <c r="AC1431" s="1774"/>
      <c r="AD1431" s="1856"/>
      <c r="AE1431" s="1857"/>
      <c r="AF1431" s="1858"/>
      <c r="AG1431" s="1858"/>
      <c r="AH1431" s="1858"/>
      <c r="AI1431" s="1859"/>
      <c r="AJ1431" s="1859"/>
      <c r="AK1431" s="1859"/>
      <c r="AL1431" s="1859"/>
      <c r="AM1431" s="1858"/>
      <c r="AN1431" s="1858"/>
      <c r="AO1431" s="1858"/>
      <c r="AP1431" s="1858"/>
      <c r="AQ1431" s="1859"/>
      <c r="AR1431" s="1859"/>
      <c r="AS1431" s="1859"/>
      <c r="AT1431" s="1859"/>
    </row>
    <row r="1432" spans="1:46" s="1775" customFormat="1" ht="12" customHeight="1" x14ac:dyDescent="0.2">
      <c r="A1432" s="1770" t="s">
        <v>459</v>
      </c>
      <c r="B1432" s="1770" t="s">
        <v>1708</v>
      </c>
      <c r="C1432" s="541" t="s">
        <v>1709</v>
      </c>
      <c r="D1432" s="1770" t="s">
        <v>4967</v>
      </c>
      <c r="E1432" s="1952">
        <v>2000</v>
      </c>
      <c r="F1432" s="1771" t="s">
        <v>4968</v>
      </c>
      <c r="G1432" s="1770" t="s">
        <v>4969</v>
      </c>
      <c r="H1432" s="1770"/>
      <c r="I1432" s="1770"/>
      <c r="J1432" s="1771"/>
      <c r="K1432" s="1771">
        <v>6</v>
      </c>
      <c r="L1432" s="1772">
        <v>12</v>
      </c>
      <c r="M1432" s="1773">
        <f t="shared" si="44"/>
        <v>24000</v>
      </c>
      <c r="N1432" s="1771">
        <v>3</v>
      </c>
      <c r="O1432" s="1772">
        <v>6</v>
      </c>
      <c r="P1432" s="1773">
        <f t="shared" si="45"/>
        <v>12000</v>
      </c>
      <c r="Q1432" s="1774"/>
      <c r="R1432" s="1774"/>
      <c r="S1432" s="1774"/>
      <c r="T1432" s="1774"/>
      <c r="U1432" s="1774"/>
      <c r="V1432" s="1774"/>
      <c r="W1432" s="1774"/>
      <c r="X1432" s="1774"/>
      <c r="Y1432" s="1774"/>
      <c r="Z1432" s="1774"/>
      <c r="AA1432" s="1774"/>
      <c r="AB1432" s="1774"/>
      <c r="AC1432" s="1774"/>
      <c r="AD1432" s="1856"/>
      <c r="AE1432" s="1857"/>
      <c r="AF1432" s="1858"/>
      <c r="AG1432" s="1858"/>
      <c r="AH1432" s="1858"/>
      <c r="AI1432" s="1859"/>
      <c r="AJ1432" s="1859"/>
      <c r="AK1432" s="1859"/>
      <c r="AL1432" s="1859"/>
      <c r="AM1432" s="1858"/>
      <c r="AN1432" s="1858"/>
      <c r="AO1432" s="1858"/>
      <c r="AP1432" s="1858"/>
      <c r="AQ1432" s="1859"/>
      <c r="AR1432" s="1859"/>
      <c r="AS1432" s="1859"/>
      <c r="AT1432" s="1859"/>
    </row>
    <row r="1433" spans="1:46" s="1775" customFormat="1" ht="12" customHeight="1" x14ac:dyDescent="0.2">
      <c r="A1433" s="1770" t="s">
        <v>459</v>
      </c>
      <c r="B1433" s="1770" t="s">
        <v>1708</v>
      </c>
      <c r="C1433" s="541" t="s">
        <v>1709</v>
      </c>
      <c r="D1433" s="1770" t="s">
        <v>1745</v>
      </c>
      <c r="E1433" s="1952">
        <v>5000</v>
      </c>
      <c r="F1433" s="1771" t="s">
        <v>4970</v>
      </c>
      <c r="G1433" s="1770" t="s">
        <v>4971</v>
      </c>
      <c r="H1433" s="1770" t="s">
        <v>1713</v>
      </c>
      <c r="I1433" s="1770" t="s">
        <v>1714</v>
      </c>
      <c r="J1433" s="1771" t="s">
        <v>1715</v>
      </c>
      <c r="K1433" s="1771">
        <v>2</v>
      </c>
      <c r="L1433" s="1772">
        <v>6</v>
      </c>
      <c r="M1433" s="1773">
        <f t="shared" si="44"/>
        <v>30000</v>
      </c>
      <c r="N1433" s="1771">
        <v>4</v>
      </c>
      <c r="O1433" s="1772">
        <v>6</v>
      </c>
      <c r="P1433" s="1773">
        <f t="shared" si="45"/>
        <v>30000</v>
      </c>
      <c r="Q1433" s="1774"/>
      <c r="R1433" s="1774"/>
      <c r="S1433" s="1774"/>
      <c r="T1433" s="1774"/>
      <c r="U1433" s="1774"/>
      <c r="V1433" s="1774"/>
      <c r="W1433" s="1774"/>
      <c r="X1433" s="1774"/>
      <c r="Y1433" s="1774"/>
      <c r="Z1433" s="1774"/>
      <c r="AA1433" s="1774"/>
      <c r="AB1433" s="1774"/>
      <c r="AC1433" s="1774"/>
      <c r="AD1433" s="1856"/>
      <c r="AE1433" s="1857"/>
      <c r="AF1433" s="1858"/>
      <c r="AG1433" s="1858"/>
      <c r="AH1433" s="1858"/>
      <c r="AI1433" s="1859"/>
      <c r="AJ1433" s="1859"/>
      <c r="AK1433" s="1859"/>
      <c r="AL1433" s="1859"/>
      <c r="AM1433" s="1858"/>
      <c r="AN1433" s="1858"/>
      <c r="AO1433" s="1858"/>
      <c r="AP1433" s="1858"/>
      <c r="AQ1433" s="1859"/>
      <c r="AR1433" s="1859"/>
      <c r="AS1433" s="1859"/>
      <c r="AT1433" s="1859"/>
    </row>
    <row r="1434" spans="1:46" s="1775" customFormat="1" ht="12" customHeight="1" x14ac:dyDescent="0.2">
      <c r="A1434" s="1770" t="s">
        <v>459</v>
      </c>
      <c r="B1434" s="1770" t="s">
        <v>1708</v>
      </c>
      <c r="C1434" s="541" t="s">
        <v>1709</v>
      </c>
      <c r="D1434" s="1770" t="s">
        <v>1889</v>
      </c>
      <c r="E1434" s="1952">
        <v>7000</v>
      </c>
      <c r="F1434" s="1771" t="s">
        <v>4972</v>
      </c>
      <c r="G1434" s="1770" t="s">
        <v>4973</v>
      </c>
      <c r="H1434" s="1770" t="s">
        <v>1713</v>
      </c>
      <c r="I1434" s="1770" t="s">
        <v>1723</v>
      </c>
      <c r="J1434" s="1771" t="s">
        <v>1715</v>
      </c>
      <c r="K1434" s="1771">
        <v>5</v>
      </c>
      <c r="L1434" s="1772">
        <v>12</v>
      </c>
      <c r="M1434" s="1773">
        <f t="shared" si="44"/>
        <v>84000</v>
      </c>
      <c r="N1434" s="1771">
        <v>3</v>
      </c>
      <c r="O1434" s="1772">
        <v>6</v>
      </c>
      <c r="P1434" s="1773">
        <f t="shared" si="45"/>
        <v>42000</v>
      </c>
      <c r="Q1434" s="1774"/>
      <c r="R1434" s="1774"/>
      <c r="S1434" s="1774"/>
      <c r="T1434" s="1774"/>
      <c r="U1434" s="1774"/>
      <c r="V1434" s="1774"/>
      <c r="W1434" s="1774"/>
      <c r="X1434" s="1774"/>
      <c r="Y1434" s="1774"/>
      <c r="Z1434" s="1774"/>
      <c r="AA1434" s="1774"/>
      <c r="AB1434" s="1774"/>
      <c r="AC1434" s="1774"/>
      <c r="AD1434" s="1856"/>
      <c r="AE1434" s="1857"/>
      <c r="AF1434" s="1858"/>
      <c r="AG1434" s="1858"/>
      <c r="AH1434" s="1858"/>
      <c r="AI1434" s="1859"/>
      <c r="AJ1434" s="1859"/>
      <c r="AK1434" s="1859"/>
      <c r="AL1434" s="1859"/>
      <c r="AM1434" s="1858"/>
      <c r="AN1434" s="1858"/>
      <c r="AO1434" s="1858"/>
      <c r="AP1434" s="1858"/>
      <c r="AQ1434" s="1859"/>
      <c r="AR1434" s="1859"/>
      <c r="AS1434" s="1859"/>
      <c r="AT1434" s="1859"/>
    </row>
    <row r="1435" spans="1:46" s="1775" customFormat="1" ht="12" customHeight="1" x14ac:dyDescent="0.2">
      <c r="A1435" s="1770" t="s">
        <v>459</v>
      </c>
      <c r="B1435" s="1770" t="s">
        <v>1708</v>
      </c>
      <c r="C1435" s="541" t="s">
        <v>1709</v>
      </c>
      <c r="D1435" s="1770" t="s">
        <v>1836</v>
      </c>
      <c r="E1435" s="1952">
        <v>2000</v>
      </c>
      <c r="F1435" s="1771" t="s">
        <v>4974</v>
      </c>
      <c r="G1435" s="1770" t="s">
        <v>4975</v>
      </c>
      <c r="H1435" s="1770"/>
      <c r="I1435" s="1770"/>
      <c r="J1435" s="1771"/>
      <c r="K1435" s="1771">
        <v>2</v>
      </c>
      <c r="L1435" s="1772">
        <v>3</v>
      </c>
      <c r="M1435" s="1773">
        <f t="shared" si="44"/>
        <v>6000</v>
      </c>
      <c r="N1435" s="1771">
        <v>0</v>
      </c>
      <c r="O1435" s="1772">
        <v>0</v>
      </c>
      <c r="P1435" s="1773">
        <f t="shared" si="45"/>
        <v>0</v>
      </c>
      <c r="Q1435" s="1774"/>
      <c r="R1435" s="1774"/>
      <c r="S1435" s="1774"/>
      <c r="T1435" s="1774"/>
      <c r="U1435" s="1774"/>
      <c r="V1435" s="1774"/>
      <c r="W1435" s="1774"/>
      <c r="X1435" s="1774"/>
      <c r="Y1435" s="1774"/>
      <c r="Z1435" s="1774"/>
      <c r="AA1435" s="1774"/>
      <c r="AB1435" s="1774"/>
      <c r="AC1435" s="1774"/>
      <c r="AD1435" s="1856"/>
      <c r="AE1435" s="1857"/>
      <c r="AF1435" s="1858"/>
      <c r="AG1435" s="1858"/>
      <c r="AH1435" s="1858"/>
      <c r="AI1435" s="1859"/>
      <c r="AJ1435" s="1859"/>
      <c r="AK1435" s="1859"/>
      <c r="AL1435" s="1859"/>
      <c r="AM1435" s="1858"/>
      <c r="AN1435" s="1858"/>
      <c r="AO1435" s="1858"/>
      <c r="AP1435" s="1858"/>
      <c r="AQ1435" s="1859"/>
      <c r="AR1435" s="1859"/>
      <c r="AS1435" s="1859"/>
      <c r="AT1435" s="1859"/>
    </row>
    <row r="1436" spans="1:46" s="1775" customFormat="1" ht="12" customHeight="1" x14ac:dyDescent="0.2">
      <c r="A1436" s="1770" t="s">
        <v>459</v>
      </c>
      <c r="B1436" s="1770" t="s">
        <v>1708</v>
      </c>
      <c r="C1436" s="541" t="s">
        <v>1709</v>
      </c>
      <c r="D1436" s="1770" t="s">
        <v>4976</v>
      </c>
      <c r="E1436" s="1952">
        <v>10000</v>
      </c>
      <c r="F1436" s="1771" t="s">
        <v>4977</v>
      </c>
      <c r="G1436" s="1770" t="s">
        <v>4978</v>
      </c>
      <c r="H1436" s="1770"/>
      <c r="I1436" s="1770"/>
      <c r="J1436" s="1771"/>
      <c r="K1436" s="1771">
        <v>5</v>
      </c>
      <c r="L1436" s="1772">
        <v>12</v>
      </c>
      <c r="M1436" s="1773">
        <f t="shared" si="44"/>
        <v>120000</v>
      </c>
      <c r="N1436" s="1771">
        <v>0</v>
      </c>
      <c r="O1436" s="1772">
        <v>0</v>
      </c>
      <c r="P1436" s="1773">
        <f t="shared" si="45"/>
        <v>0</v>
      </c>
      <c r="Q1436" s="1774"/>
      <c r="R1436" s="1774"/>
      <c r="S1436" s="1774"/>
      <c r="T1436" s="1774"/>
      <c r="U1436" s="1774"/>
      <c r="V1436" s="1774"/>
      <c r="W1436" s="1774"/>
      <c r="X1436" s="1774"/>
      <c r="Y1436" s="1774"/>
      <c r="Z1436" s="1774"/>
      <c r="AA1436" s="1774"/>
      <c r="AB1436" s="1774"/>
      <c r="AC1436" s="1774"/>
      <c r="AD1436" s="1856"/>
      <c r="AE1436" s="1857"/>
      <c r="AF1436" s="1858"/>
      <c r="AG1436" s="1858"/>
      <c r="AH1436" s="1858"/>
      <c r="AI1436" s="1859"/>
      <c r="AJ1436" s="1859"/>
      <c r="AK1436" s="1859"/>
      <c r="AL1436" s="1859"/>
      <c r="AM1436" s="1858"/>
      <c r="AN1436" s="1858"/>
      <c r="AO1436" s="1858"/>
      <c r="AP1436" s="1858"/>
      <c r="AQ1436" s="1859"/>
      <c r="AR1436" s="1859"/>
      <c r="AS1436" s="1859"/>
      <c r="AT1436" s="1859"/>
    </row>
    <row r="1437" spans="1:46" s="1775" customFormat="1" ht="12" customHeight="1" x14ac:dyDescent="0.2">
      <c r="A1437" s="1770" t="s">
        <v>459</v>
      </c>
      <c r="B1437" s="1770" t="s">
        <v>1708</v>
      </c>
      <c r="C1437" s="541" t="s">
        <v>1709</v>
      </c>
      <c r="D1437" s="1770" t="s">
        <v>1746</v>
      </c>
      <c r="E1437" s="1952">
        <v>2500</v>
      </c>
      <c r="F1437" s="1771" t="s">
        <v>4979</v>
      </c>
      <c r="G1437" s="1770" t="s">
        <v>4980</v>
      </c>
      <c r="H1437" s="1770"/>
      <c r="I1437" s="1770"/>
      <c r="J1437" s="1771"/>
      <c r="K1437" s="1771">
        <v>2</v>
      </c>
      <c r="L1437" s="1772">
        <v>3</v>
      </c>
      <c r="M1437" s="1773">
        <f t="shared" si="44"/>
        <v>7500</v>
      </c>
      <c r="N1437" s="1771">
        <v>0</v>
      </c>
      <c r="O1437" s="1772">
        <v>0</v>
      </c>
      <c r="P1437" s="1773">
        <f t="shared" si="45"/>
        <v>0</v>
      </c>
      <c r="Q1437" s="1774"/>
      <c r="R1437" s="1774"/>
      <c r="S1437" s="1774"/>
      <c r="T1437" s="1774"/>
      <c r="U1437" s="1774"/>
      <c r="V1437" s="1774"/>
      <c r="W1437" s="1774"/>
      <c r="X1437" s="1774"/>
      <c r="Y1437" s="1774"/>
      <c r="Z1437" s="1774"/>
      <c r="AA1437" s="1774"/>
      <c r="AB1437" s="1774"/>
      <c r="AC1437" s="1774"/>
      <c r="AD1437" s="1856"/>
      <c r="AE1437" s="1857"/>
      <c r="AF1437" s="1858"/>
      <c r="AG1437" s="1858"/>
      <c r="AH1437" s="1858"/>
      <c r="AI1437" s="1859"/>
      <c r="AJ1437" s="1859"/>
      <c r="AK1437" s="1859"/>
      <c r="AL1437" s="1859"/>
      <c r="AM1437" s="1858"/>
      <c r="AN1437" s="1858"/>
      <c r="AO1437" s="1858"/>
      <c r="AP1437" s="1858"/>
      <c r="AQ1437" s="1859"/>
      <c r="AR1437" s="1859"/>
      <c r="AS1437" s="1859"/>
      <c r="AT1437" s="1859"/>
    </row>
    <row r="1438" spans="1:46" s="1775" customFormat="1" ht="12" customHeight="1" x14ac:dyDescent="0.2">
      <c r="A1438" s="1770" t="s">
        <v>459</v>
      </c>
      <c r="B1438" s="1770" t="s">
        <v>1708</v>
      </c>
      <c r="C1438" s="541" t="s">
        <v>1709</v>
      </c>
      <c r="D1438" s="1770" t="s">
        <v>4981</v>
      </c>
      <c r="E1438" s="1952">
        <v>8000</v>
      </c>
      <c r="F1438" s="1771" t="s">
        <v>4982</v>
      </c>
      <c r="G1438" s="1770" t="s">
        <v>4983</v>
      </c>
      <c r="H1438" s="1770"/>
      <c r="I1438" s="1770"/>
      <c r="J1438" s="1771"/>
      <c r="K1438" s="1771">
        <v>1</v>
      </c>
      <c r="L1438" s="1772">
        <v>1</v>
      </c>
      <c r="M1438" s="1773">
        <f t="shared" si="44"/>
        <v>8000</v>
      </c>
      <c r="N1438" s="1771">
        <v>1</v>
      </c>
      <c r="O1438" s="1772">
        <v>6</v>
      </c>
      <c r="P1438" s="1773">
        <f t="shared" si="45"/>
        <v>48000</v>
      </c>
      <c r="Q1438" s="1774"/>
      <c r="R1438" s="1774"/>
      <c r="S1438" s="1774"/>
      <c r="T1438" s="1774"/>
      <c r="U1438" s="1774"/>
      <c r="V1438" s="1774"/>
      <c r="W1438" s="1774"/>
      <c r="X1438" s="1774"/>
      <c r="Y1438" s="1774"/>
      <c r="Z1438" s="1774"/>
      <c r="AA1438" s="1774"/>
      <c r="AB1438" s="1774"/>
      <c r="AC1438" s="1774"/>
      <c r="AD1438" s="1856"/>
      <c r="AE1438" s="1857"/>
      <c r="AF1438" s="1858"/>
      <c r="AG1438" s="1858"/>
      <c r="AH1438" s="1858"/>
      <c r="AI1438" s="1859"/>
      <c r="AJ1438" s="1859"/>
      <c r="AK1438" s="1859"/>
      <c r="AL1438" s="1859"/>
      <c r="AM1438" s="1858"/>
      <c r="AN1438" s="1858"/>
      <c r="AO1438" s="1858"/>
      <c r="AP1438" s="1858"/>
      <c r="AQ1438" s="1859"/>
      <c r="AR1438" s="1859"/>
      <c r="AS1438" s="1859"/>
      <c r="AT1438" s="1859"/>
    </row>
    <row r="1439" spans="1:46" s="1775" customFormat="1" ht="12" customHeight="1" x14ac:dyDescent="0.2">
      <c r="A1439" s="1770" t="s">
        <v>459</v>
      </c>
      <c r="B1439" s="1770" t="s">
        <v>1708</v>
      </c>
      <c r="C1439" s="541" t="s">
        <v>1709</v>
      </c>
      <c r="D1439" s="1770" t="s">
        <v>4984</v>
      </c>
      <c r="E1439" s="1952">
        <v>8500</v>
      </c>
      <c r="F1439" s="1771" t="s">
        <v>4985</v>
      </c>
      <c r="G1439" s="1770" t="s">
        <v>4986</v>
      </c>
      <c r="H1439" s="1770" t="s">
        <v>1800</v>
      </c>
      <c r="I1439" s="1770" t="s">
        <v>1714</v>
      </c>
      <c r="J1439" s="1771" t="s">
        <v>1715</v>
      </c>
      <c r="K1439" s="1771">
        <v>1</v>
      </c>
      <c r="L1439" s="1772">
        <v>2</v>
      </c>
      <c r="M1439" s="1773">
        <f t="shared" si="44"/>
        <v>17000</v>
      </c>
      <c r="N1439" s="1771">
        <v>3</v>
      </c>
      <c r="O1439" s="1772">
        <v>6</v>
      </c>
      <c r="P1439" s="1773">
        <f t="shared" si="45"/>
        <v>51000</v>
      </c>
      <c r="Q1439" s="1774"/>
      <c r="R1439" s="1774"/>
      <c r="S1439" s="1774"/>
      <c r="T1439" s="1774"/>
      <c r="U1439" s="1774"/>
      <c r="V1439" s="1774"/>
      <c r="W1439" s="1774"/>
      <c r="X1439" s="1774"/>
      <c r="Y1439" s="1774"/>
      <c r="Z1439" s="1774"/>
      <c r="AA1439" s="1774"/>
      <c r="AB1439" s="1774"/>
      <c r="AC1439" s="1774"/>
      <c r="AD1439" s="1856"/>
      <c r="AE1439" s="1857"/>
      <c r="AF1439" s="1858"/>
      <c r="AG1439" s="1858"/>
      <c r="AH1439" s="1858"/>
      <c r="AI1439" s="1859"/>
      <c r="AJ1439" s="1859"/>
      <c r="AK1439" s="1859"/>
      <c r="AL1439" s="1859"/>
      <c r="AM1439" s="1858"/>
      <c r="AN1439" s="1858"/>
      <c r="AO1439" s="1858"/>
      <c r="AP1439" s="1858"/>
      <c r="AQ1439" s="1859"/>
      <c r="AR1439" s="1859"/>
      <c r="AS1439" s="1859"/>
      <c r="AT1439" s="1859"/>
    </row>
    <row r="1440" spans="1:46" s="1775" customFormat="1" ht="12" customHeight="1" x14ac:dyDescent="0.2">
      <c r="A1440" s="1770" t="s">
        <v>459</v>
      </c>
      <c r="B1440" s="1770" t="s">
        <v>1708</v>
      </c>
      <c r="C1440" s="541" t="s">
        <v>1709</v>
      </c>
      <c r="D1440" s="1770" t="s">
        <v>1753</v>
      </c>
      <c r="E1440" s="1952">
        <v>5500</v>
      </c>
      <c r="F1440" s="1771" t="s">
        <v>4987</v>
      </c>
      <c r="G1440" s="1770" t="s">
        <v>4988</v>
      </c>
      <c r="H1440" s="1770" t="s">
        <v>1713</v>
      </c>
      <c r="I1440" s="1770" t="s">
        <v>1714</v>
      </c>
      <c r="J1440" s="1771" t="s">
        <v>1715</v>
      </c>
      <c r="K1440" s="1771">
        <v>4</v>
      </c>
      <c r="L1440" s="1772">
        <v>12</v>
      </c>
      <c r="M1440" s="1773">
        <f t="shared" si="44"/>
        <v>66000</v>
      </c>
      <c r="N1440" s="1771">
        <v>2</v>
      </c>
      <c r="O1440" s="1772">
        <v>6</v>
      </c>
      <c r="P1440" s="1773">
        <f t="shared" si="45"/>
        <v>33000</v>
      </c>
      <c r="Q1440" s="1774"/>
      <c r="R1440" s="1774"/>
      <c r="S1440" s="1774"/>
      <c r="T1440" s="1774"/>
      <c r="U1440" s="1774"/>
      <c r="V1440" s="1774"/>
      <c r="W1440" s="1774"/>
      <c r="X1440" s="1774"/>
      <c r="Y1440" s="1774"/>
      <c r="Z1440" s="1774"/>
      <c r="AA1440" s="1774"/>
      <c r="AB1440" s="1774"/>
      <c r="AC1440" s="1774"/>
      <c r="AD1440" s="1856"/>
      <c r="AE1440" s="1857"/>
      <c r="AF1440" s="1858"/>
      <c r="AG1440" s="1858"/>
      <c r="AH1440" s="1858"/>
      <c r="AI1440" s="1859"/>
      <c r="AJ1440" s="1859"/>
      <c r="AK1440" s="1859"/>
      <c r="AL1440" s="1859"/>
      <c r="AM1440" s="1858"/>
      <c r="AN1440" s="1858"/>
      <c r="AO1440" s="1858"/>
      <c r="AP1440" s="1858"/>
      <c r="AQ1440" s="1859"/>
      <c r="AR1440" s="1859"/>
      <c r="AS1440" s="1859"/>
      <c r="AT1440" s="1859"/>
    </row>
    <row r="1441" spans="1:46" s="1775" customFormat="1" ht="12" customHeight="1" x14ac:dyDescent="0.2">
      <c r="A1441" s="1770" t="s">
        <v>459</v>
      </c>
      <c r="B1441" s="1770" t="s">
        <v>1708</v>
      </c>
      <c r="C1441" s="541" t="s">
        <v>1709</v>
      </c>
      <c r="D1441" s="1770" t="s">
        <v>1889</v>
      </c>
      <c r="E1441" s="1952">
        <v>7000</v>
      </c>
      <c r="F1441" s="1771" t="s">
        <v>4989</v>
      </c>
      <c r="G1441" s="1770" t="s">
        <v>4990</v>
      </c>
      <c r="H1441" s="1770" t="s">
        <v>1713</v>
      </c>
      <c r="I1441" s="1770" t="s">
        <v>1723</v>
      </c>
      <c r="J1441" s="1771" t="s">
        <v>1715</v>
      </c>
      <c r="K1441" s="1771">
        <v>7</v>
      </c>
      <c r="L1441" s="1772">
        <v>12</v>
      </c>
      <c r="M1441" s="1773">
        <f t="shared" si="44"/>
        <v>84000</v>
      </c>
      <c r="N1441" s="1771">
        <v>3</v>
      </c>
      <c r="O1441" s="1772">
        <v>6</v>
      </c>
      <c r="P1441" s="1773">
        <f t="shared" si="45"/>
        <v>42000</v>
      </c>
      <c r="Q1441" s="1774"/>
      <c r="R1441" s="1774"/>
      <c r="S1441" s="1774"/>
      <c r="T1441" s="1774"/>
      <c r="U1441" s="1774"/>
      <c r="V1441" s="1774"/>
      <c r="W1441" s="1774"/>
      <c r="X1441" s="1774"/>
      <c r="Y1441" s="1774"/>
      <c r="Z1441" s="1774"/>
      <c r="AA1441" s="1774"/>
      <c r="AB1441" s="1774"/>
      <c r="AC1441" s="1774"/>
      <c r="AD1441" s="1856"/>
      <c r="AE1441" s="1857"/>
      <c r="AF1441" s="1858"/>
      <c r="AG1441" s="1858"/>
      <c r="AH1441" s="1858"/>
      <c r="AI1441" s="1859"/>
      <c r="AJ1441" s="1859"/>
      <c r="AK1441" s="1859"/>
      <c r="AL1441" s="1859"/>
      <c r="AM1441" s="1858"/>
      <c r="AN1441" s="1858"/>
      <c r="AO1441" s="1858"/>
      <c r="AP1441" s="1858"/>
      <c r="AQ1441" s="1859"/>
      <c r="AR1441" s="1859"/>
      <c r="AS1441" s="1859"/>
      <c r="AT1441" s="1859"/>
    </row>
    <row r="1442" spans="1:46" s="1775" customFormat="1" ht="12" customHeight="1" x14ac:dyDescent="0.2">
      <c r="A1442" s="1770" t="s">
        <v>459</v>
      </c>
      <c r="B1442" s="1770" t="s">
        <v>1708</v>
      </c>
      <c r="C1442" s="541" t="s">
        <v>1709</v>
      </c>
      <c r="D1442" s="1770" t="s">
        <v>4991</v>
      </c>
      <c r="E1442" s="1952">
        <v>7000</v>
      </c>
      <c r="F1442" s="1771" t="s">
        <v>4992</v>
      </c>
      <c r="G1442" s="1770" t="s">
        <v>4993</v>
      </c>
      <c r="H1442" s="1770" t="s">
        <v>1713</v>
      </c>
      <c r="I1442" s="1770" t="s">
        <v>1723</v>
      </c>
      <c r="J1442" s="1771" t="s">
        <v>1715</v>
      </c>
      <c r="K1442" s="1771">
        <v>10</v>
      </c>
      <c r="L1442" s="1772">
        <v>12</v>
      </c>
      <c r="M1442" s="1773">
        <f t="shared" si="44"/>
        <v>84000</v>
      </c>
      <c r="N1442" s="1771">
        <v>5</v>
      </c>
      <c r="O1442" s="1772">
        <v>6</v>
      </c>
      <c r="P1442" s="1773">
        <f t="shared" si="45"/>
        <v>42000</v>
      </c>
      <c r="Q1442" s="1774"/>
      <c r="R1442" s="1774"/>
      <c r="S1442" s="1774"/>
      <c r="T1442" s="1774"/>
      <c r="U1442" s="1774"/>
      <c r="V1442" s="1774"/>
      <c r="W1442" s="1774"/>
      <c r="X1442" s="1774"/>
      <c r="Y1442" s="1774"/>
      <c r="Z1442" s="1774"/>
      <c r="AA1442" s="1774"/>
      <c r="AB1442" s="1774"/>
      <c r="AC1442" s="1774"/>
      <c r="AD1442" s="1856"/>
      <c r="AE1442" s="1857"/>
      <c r="AF1442" s="1858"/>
      <c r="AG1442" s="1858"/>
      <c r="AH1442" s="1858"/>
      <c r="AI1442" s="1859"/>
      <c r="AJ1442" s="1859"/>
      <c r="AK1442" s="1859"/>
      <c r="AL1442" s="1859"/>
      <c r="AM1442" s="1858"/>
      <c r="AN1442" s="1858"/>
      <c r="AO1442" s="1858"/>
      <c r="AP1442" s="1858"/>
      <c r="AQ1442" s="1859"/>
      <c r="AR1442" s="1859"/>
      <c r="AS1442" s="1859"/>
      <c r="AT1442" s="1859"/>
    </row>
    <row r="1443" spans="1:46" s="1775" customFormat="1" ht="12" customHeight="1" x14ac:dyDescent="0.2">
      <c r="A1443" s="1770" t="s">
        <v>459</v>
      </c>
      <c r="B1443" s="1770" t="s">
        <v>1708</v>
      </c>
      <c r="C1443" s="541" t="s">
        <v>1709</v>
      </c>
      <c r="D1443" s="1770" t="s">
        <v>4994</v>
      </c>
      <c r="E1443" s="1952">
        <v>7000</v>
      </c>
      <c r="F1443" s="1771" t="s">
        <v>4995</v>
      </c>
      <c r="G1443" s="1770" t="s">
        <v>4996</v>
      </c>
      <c r="H1443" s="1770" t="s">
        <v>1807</v>
      </c>
      <c r="I1443" s="1770" t="s">
        <v>1723</v>
      </c>
      <c r="J1443" s="1771" t="s">
        <v>1715</v>
      </c>
      <c r="K1443" s="1771">
        <v>7</v>
      </c>
      <c r="L1443" s="1772">
        <v>12</v>
      </c>
      <c r="M1443" s="1773">
        <f t="shared" si="44"/>
        <v>84000</v>
      </c>
      <c r="N1443" s="1771">
        <v>2</v>
      </c>
      <c r="O1443" s="1772">
        <v>6</v>
      </c>
      <c r="P1443" s="1773">
        <f t="shared" si="45"/>
        <v>42000</v>
      </c>
      <c r="Q1443" s="1774"/>
      <c r="R1443" s="1774"/>
      <c r="S1443" s="1774"/>
      <c r="T1443" s="1774"/>
      <c r="U1443" s="1774"/>
      <c r="V1443" s="1774"/>
      <c r="W1443" s="1774"/>
      <c r="X1443" s="1774"/>
      <c r="Y1443" s="1774"/>
      <c r="Z1443" s="1774"/>
      <c r="AA1443" s="1774"/>
      <c r="AB1443" s="1774"/>
      <c r="AC1443" s="1774"/>
      <c r="AD1443" s="1856"/>
      <c r="AE1443" s="1857"/>
      <c r="AF1443" s="1858"/>
      <c r="AG1443" s="1858"/>
      <c r="AH1443" s="1858"/>
      <c r="AI1443" s="1859"/>
      <c r="AJ1443" s="1859"/>
      <c r="AK1443" s="1859"/>
      <c r="AL1443" s="1859"/>
      <c r="AM1443" s="1858"/>
      <c r="AN1443" s="1858"/>
      <c r="AO1443" s="1858"/>
      <c r="AP1443" s="1858"/>
      <c r="AQ1443" s="1859"/>
      <c r="AR1443" s="1859"/>
      <c r="AS1443" s="1859"/>
      <c r="AT1443" s="1859"/>
    </row>
    <row r="1444" spans="1:46" s="1775" customFormat="1" ht="12" customHeight="1" x14ac:dyDescent="0.2">
      <c r="A1444" s="1770" t="s">
        <v>459</v>
      </c>
      <c r="B1444" s="1770" t="s">
        <v>1708</v>
      </c>
      <c r="C1444" s="541" t="s">
        <v>1709</v>
      </c>
      <c r="D1444" s="1770" t="s">
        <v>1746</v>
      </c>
      <c r="E1444" s="1952">
        <v>2500</v>
      </c>
      <c r="F1444" s="1771" t="s">
        <v>4997</v>
      </c>
      <c r="G1444" s="1770" t="s">
        <v>4998</v>
      </c>
      <c r="H1444" s="1770"/>
      <c r="I1444" s="1770"/>
      <c r="J1444" s="1771"/>
      <c r="K1444" s="1771">
        <v>2</v>
      </c>
      <c r="L1444" s="1772">
        <v>8</v>
      </c>
      <c r="M1444" s="1773">
        <f t="shared" si="44"/>
        <v>20000</v>
      </c>
      <c r="N1444" s="1771">
        <v>3</v>
      </c>
      <c r="O1444" s="1772">
        <v>6</v>
      </c>
      <c r="P1444" s="1773">
        <f t="shared" si="45"/>
        <v>15000</v>
      </c>
      <c r="Q1444" s="1774"/>
      <c r="R1444" s="1774"/>
      <c r="S1444" s="1774"/>
      <c r="T1444" s="1774"/>
      <c r="U1444" s="1774"/>
      <c r="V1444" s="1774"/>
      <c r="W1444" s="1774"/>
      <c r="X1444" s="1774"/>
      <c r="Y1444" s="1774"/>
      <c r="Z1444" s="1774"/>
      <c r="AA1444" s="1774"/>
      <c r="AB1444" s="1774"/>
      <c r="AC1444" s="1774"/>
      <c r="AD1444" s="1856"/>
      <c r="AE1444" s="1857"/>
      <c r="AF1444" s="1858"/>
      <c r="AG1444" s="1858"/>
      <c r="AH1444" s="1858"/>
      <c r="AI1444" s="1859"/>
      <c r="AJ1444" s="1859"/>
      <c r="AK1444" s="1859"/>
      <c r="AL1444" s="1859"/>
      <c r="AM1444" s="1858"/>
      <c r="AN1444" s="1858"/>
      <c r="AO1444" s="1858"/>
      <c r="AP1444" s="1858"/>
      <c r="AQ1444" s="1859"/>
      <c r="AR1444" s="1859"/>
      <c r="AS1444" s="1859"/>
      <c r="AT1444" s="1859"/>
    </row>
    <row r="1445" spans="1:46" s="1775" customFormat="1" ht="12" customHeight="1" x14ac:dyDescent="0.2">
      <c r="A1445" s="1770" t="s">
        <v>459</v>
      </c>
      <c r="B1445" s="1770" t="s">
        <v>1708</v>
      </c>
      <c r="C1445" s="541" t="s">
        <v>1709</v>
      </c>
      <c r="D1445" s="1770" t="s">
        <v>4999</v>
      </c>
      <c r="E1445" s="1952">
        <v>7000</v>
      </c>
      <c r="F1445" s="1771" t="s">
        <v>5000</v>
      </c>
      <c r="G1445" s="1770" t="s">
        <v>5001</v>
      </c>
      <c r="H1445" s="1770"/>
      <c r="I1445" s="1770"/>
      <c r="J1445" s="1771"/>
      <c r="K1445" s="1771">
        <v>4</v>
      </c>
      <c r="L1445" s="1772">
        <v>7</v>
      </c>
      <c r="M1445" s="1773">
        <f t="shared" si="44"/>
        <v>49000</v>
      </c>
      <c r="N1445" s="1771">
        <v>0</v>
      </c>
      <c r="O1445" s="1772">
        <v>0</v>
      </c>
      <c r="P1445" s="1773">
        <f t="shared" si="45"/>
        <v>0</v>
      </c>
      <c r="Q1445" s="1774"/>
      <c r="R1445" s="1774"/>
      <c r="S1445" s="1774"/>
      <c r="T1445" s="1774"/>
      <c r="U1445" s="1774"/>
      <c r="V1445" s="1774"/>
      <c r="W1445" s="1774"/>
      <c r="X1445" s="1774"/>
      <c r="Y1445" s="1774"/>
      <c r="Z1445" s="1774"/>
      <c r="AA1445" s="1774"/>
      <c r="AB1445" s="1774"/>
      <c r="AC1445" s="1774"/>
      <c r="AD1445" s="1856"/>
      <c r="AE1445" s="1857"/>
      <c r="AF1445" s="1858"/>
      <c r="AG1445" s="1858"/>
      <c r="AH1445" s="1858"/>
      <c r="AI1445" s="1859"/>
      <c r="AJ1445" s="1859"/>
      <c r="AK1445" s="1859"/>
      <c r="AL1445" s="1859"/>
      <c r="AM1445" s="1858"/>
      <c r="AN1445" s="1858"/>
      <c r="AO1445" s="1858"/>
      <c r="AP1445" s="1858"/>
      <c r="AQ1445" s="1859"/>
      <c r="AR1445" s="1859"/>
      <c r="AS1445" s="1859"/>
      <c r="AT1445" s="1859"/>
    </row>
    <row r="1446" spans="1:46" s="1775" customFormat="1" ht="12" customHeight="1" x14ac:dyDescent="0.2">
      <c r="A1446" s="1770" t="s">
        <v>459</v>
      </c>
      <c r="B1446" s="1770" t="s">
        <v>1708</v>
      </c>
      <c r="C1446" s="541" t="s">
        <v>1709</v>
      </c>
      <c r="D1446" s="1770" t="s">
        <v>1727</v>
      </c>
      <c r="E1446" s="1952">
        <v>7000</v>
      </c>
      <c r="F1446" s="1771" t="s">
        <v>5002</v>
      </c>
      <c r="G1446" s="1770" t="s">
        <v>5003</v>
      </c>
      <c r="H1446" s="1770"/>
      <c r="I1446" s="1770"/>
      <c r="J1446" s="1771"/>
      <c r="K1446" s="1771">
        <v>1</v>
      </c>
      <c r="L1446" s="1772">
        <v>2</v>
      </c>
      <c r="M1446" s="1773">
        <f t="shared" si="44"/>
        <v>14000</v>
      </c>
      <c r="N1446" s="1771">
        <v>1</v>
      </c>
      <c r="O1446" s="1772">
        <v>6</v>
      </c>
      <c r="P1446" s="1773">
        <f t="shared" si="45"/>
        <v>42000</v>
      </c>
      <c r="Q1446" s="1774"/>
      <c r="R1446" s="1774"/>
      <c r="S1446" s="1774"/>
      <c r="T1446" s="1774"/>
      <c r="U1446" s="1774"/>
      <c r="V1446" s="1774"/>
      <c r="W1446" s="1774"/>
      <c r="X1446" s="1774"/>
      <c r="Y1446" s="1774"/>
      <c r="Z1446" s="1774"/>
      <c r="AA1446" s="1774"/>
      <c r="AB1446" s="1774"/>
      <c r="AC1446" s="1774"/>
      <c r="AD1446" s="1856"/>
      <c r="AE1446" s="1857"/>
      <c r="AF1446" s="1858"/>
      <c r="AG1446" s="1858"/>
      <c r="AH1446" s="1858"/>
      <c r="AI1446" s="1859"/>
      <c r="AJ1446" s="1859"/>
      <c r="AK1446" s="1859"/>
      <c r="AL1446" s="1859"/>
      <c r="AM1446" s="1858"/>
      <c r="AN1446" s="1858"/>
      <c r="AO1446" s="1858"/>
      <c r="AP1446" s="1858"/>
      <c r="AQ1446" s="1859"/>
      <c r="AR1446" s="1859"/>
      <c r="AS1446" s="1859"/>
      <c r="AT1446" s="1859"/>
    </row>
    <row r="1447" spans="1:46" s="1775" customFormat="1" ht="12" customHeight="1" x14ac:dyDescent="0.2">
      <c r="A1447" s="1770" t="s">
        <v>459</v>
      </c>
      <c r="B1447" s="1770" t="s">
        <v>1708</v>
      </c>
      <c r="C1447" s="541" t="s">
        <v>1709</v>
      </c>
      <c r="D1447" s="1770" t="s">
        <v>2072</v>
      </c>
      <c r="E1447" s="1952">
        <v>7238</v>
      </c>
      <c r="F1447" s="1771" t="s">
        <v>5004</v>
      </c>
      <c r="G1447" s="1770" t="s">
        <v>5005</v>
      </c>
      <c r="H1447" s="1770"/>
      <c r="I1447" s="1770"/>
      <c r="J1447" s="1771"/>
      <c r="K1447" s="1771">
        <v>0</v>
      </c>
      <c r="L1447" s="1772">
        <v>10</v>
      </c>
      <c r="M1447" s="1773">
        <f t="shared" si="44"/>
        <v>72380</v>
      </c>
      <c r="N1447" s="1771">
        <v>0</v>
      </c>
      <c r="O1447" s="1772">
        <v>0</v>
      </c>
      <c r="P1447" s="1773">
        <f t="shared" si="45"/>
        <v>0</v>
      </c>
      <c r="Q1447" s="1774"/>
      <c r="R1447" s="1774"/>
      <c r="S1447" s="1774"/>
      <c r="T1447" s="1774"/>
      <c r="U1447" s="1774"/>
      <c r="V1447" s="1774"/>
      <c r="W1447" s="1774"/>
      <c r="X1447" s="1774"/>
      <c r="Y1447" s="1774"/>
      <c r="Z1447" s="1774"/>
      <c r="AA1447" s="1774"/>
      <c r="AB1447" s="1774"/>
      <c r="AC1447" s="1774"/>
      <c r="AD1447" s="1856"/>
      <c r="AE1447" s="1857"/>
      <c r="AF1447" s="1858"/>
      <c r="AG1447" s="1858"/>
      <c r="AH1447" s="1858"/>
      <c r="AI1447" s="1859"/>
      <c r="AJ1447" s="1859"/>
      <c r="AK1447" s="1859"/>
      <c r="AL1447" s="1859"/>
      <c r="AM1447" s="1858"/>
      <c r="AN1447" s="1858"/>
      <c r="AO1447" s="1858"/>
      <c r="AP1447" s="1858"/>
      <c r="AQ1447" s="1859"/>
      <c r="AR1447" s="1859"/>
      <c r="AS1447" s="1859"/>
      <c r="AT1447" s="1859"/>
    </row>
    <row r="1448" spans="1:46" s="1775" customFormat="1" ht="12" customHeight="1" x14ac:dyDescent="0.2">
      <c r="A1448" s="1770" t="s">
        <v>459</v>
      </c>
      <c r="B1448" s="1770" t="s">
        <v>1708</v>
      </c>
      <c r="C1448" s="541" t="s">
        <v>1709</v>
      </c>
      <c r="D1448" s="1770" t="s">
        <v>5006</v>
      </c>
      <c r="E1448" s="1952">
        <v>8000</v>
      </c>
      <c r="F1448" s="1771" t="s">
        <v>5007</v>
      </c>
      <c r="G1448" s="1770" t="s">
        <v>5008</v>
      </c>
      <c r="H1448" s="1770"/>
      <c r="I1448" s="1770"/>
      <c r="J1448" s="1771"/>
      <c r="K1448" s="1771">
        <v>3</v>
      </c>
      <c r="L1448" s="1772">
        <v>10</v>
      </c>
      <c r="M1448" s="1773">
        <f t="shared" si="44"/>
        <v>80000</v>
      </c>
      <c r="N1448" s="1771">
        <v>0</v>
      </c>
      <c r="O1448" s="1772">
        <v>0</v>
      </c>
      <c r="P1448" s="1773">
        <f t="shared" si="45"/>
        <v>0</v>
      </c>
      <c r="Q1448" s="1774"/>
      <c r="R1448" s="1774"/>
      <c r="S1448" s="1774"/>
      <c r="T1448" s="1774"/>
      <c r="U1448" s="1774"/>
      <c r="V1448" s="1774"/>
      <c r="W1448" s="1774"/>
      <c r="X1448" s="1774"/>
      <c r="Y1448" s="1774"/>
      <c r="Z1448" s="1774"/>
      <c r="AA1448" s="1774"/>
      <c r="AB1448" s="1774"/>
      <c r="AC1448" s="1774"/>
      <c r="AD1448" s="1856"/>
      <c r="AE1448" s="1857"/>
      <c r="AF1448" s="1858"/>
      <c r="AG1448" s="1858"/>
      <c r="AH1448" s="1858"/>
      <c r="AI1448" s="1859"/>
      <c r="AJ1448" s="1859"/>
      <c r="AK1448" s="1859"/>
      <c r="AL1448" s="1859"/>
      <c r="AM1448" s="1858"/>
      <c r="AN1448" s="1858"/>
      <c r="AO1448" s="1858"/>
      <c r="AP1448" s="1858"/>
      <c r="AQ1448" s="1859"/>
      <c r="AR1448" s="1859"/>
      <c r="AS1448" s="1859"/>
      <c r="AT1448" s="1859"/>
    </row>
    <row r="1449" spans="1:46" s="1775" customFormat="1" ht="12" customHeight="1" x14ac:dyDescent="0.2">
      <c r="A1449" s="1770" t="s">
        <v>459</v>
      </c>
      <c r="B1449" s="1770" t="s">
        <v>1708</v>
      </c>
      <c r="C1449" s="541" t="s">
        <v>1709</v>
      </c>
      <c r="D1449" s="1770" t="s">
        <v>5009</v>
      </c>
      <c r="E1449" s="1952">
        <v>6000</v>
      </c>
      <c r="F1449" s="1771" t="s">
        <v>5010</v>
      </c>
      <c r="G1449" s="1770" t="s">
        <v>5011</v>
      </c>
      <c r="H1449" s="1770"/>
      <c r="I1449" s="1770"/>
      <c r="J1449" s="1771"/>
      <c r="K1449" s="1771">
        <v>2</v>
      </c>
      <c r="L1449" s="1772">
        <v>3</v>
      </c>
      <c r="M1449" s="1773">
        <f t="shared" si="44"/>
        <v>18000</v>
      </c>
      <c r="N1449" s="1771">
        <v>0</v>
      </c>
      <c r="O1449" s="1772">
        <v>0</v>
      </c>
      <c r="P1449" s="1773">
        <f t="shared" si="45"/>
        <v>0</v>
      </c>
      <c r="Q1449" s="1774"/>
      <c r="R1449" s="1774"/>
      <c r="S1449" s="1774"/>
      <c r="T1449" s="1774"/>
      <c r="U1449" s="1774"/>
      <c r="V1449" s="1774"/>
      <c r="W1449" s="1774"/>
      <c r="X1449" s="1774"/>
      <c r="Y1449" s="1774"/>
      <c r="Z1449" s="1774"/>
      <c r="AA1449" s="1774"/>
      <c r="AB1449" s="1774"/>
      <c r="AC1449" s="1774"/>
      <c r="AD1449" s="1856"/>
      <c r="AE1449" s="1857"/>
      <c r="AF1449" s="1858"/>
      <c r="AG1449" s="1858"/>
      <c r="AH1449" s="1858"/>
      <c r="AI1449" s="1859"/>
      <c r="AJ1449" s="1859"/>
      <c r="AK1449" s="1859"/>
      <c r="AL1449" s="1859"/>
      <c r="AM1449" s="1858"/>
      <c r="AN1449" s="1858"/>
      <c r="AO1449" s="1858"/>
      <c r="AP1449" s="1858"/>
      <c r="AQ1449" s="1859"/>
      <c r="AR1449" s="1859"/>
      <c r="AS1449" s="1859"/>
      <c r="AT1449" s="1859"/>
    </row>
    <row r="1450" spans="1:46" s="1775" customFormat="1" ht="12" customHeight="1" x14ac:dyDescent="0.2">
      <c r="A1450" s="1770" t="s">
        <v>459</v>
      </c>
      <c r="B1450" s="1770" t="s">
        <v>1708</v>
      </c>
      <c r="C1450" s="541" t="s">
        <v>1709</v>
      </c>
      <c r="D1450" s="1770" t="s">
        <v>3248</v>
      </c>
      <c r="E1450" s="1952">
        <v>6000</v>
      </c>
      <c r="F1450" s="1771" t="s">
        <v>5012</v>
      </c>
      <c r="G1450" s="1770" t="s">
        <v>5013</v>
      </c>
      <c r="H1450" s="1770" t="s">
        <v>4417</v>
      </c>
      <c r="I1450" s="1770" t="s">
        <v>1723</v>
      </c>
      <c r="J1450" s="1771" t="s">
        <v>1829</v>
      </c>
      <c r="K1450" s="1771">
        <v>5</v>
      </c>
      <c r="L1450" s="1772">
        <v>12</v>
      </c>
      <c r="M1450" s="1773">
        <f t="shared" si="44"/>
        <v>72000</v>
      </c>
      <c r="N1450" s="1771">
        <v>2</v>
      </c>
      <c r="O1450" s="1772">
        <v>6</v>
      </c>
      <c r="P1450" s="1773">
        <f t="shared" si="45"/>
        <v>36000</v>
      </c>
      <c r="Q1450" s="1774"/>
      <c r="R1450" s="1774"/>
      <c r="S1450" s="1774"/>
      <c r="T1450" s="1774"/>
      <c r="U1450" s="1774"/>
      <c r="V1450" s="1774"/>
      <c r="W1450" s="1774"/>
      <c r="X1450" s="1774"/>
      <c r="Y1450" s="1774"/>
      <c r="Z1450" s="1774"/>
      <c r="AA1450" s="1774"/>
      <c r="AB1450" s="1774"/>
      <c r="AC1450" s="1774"/>
      <c r="AD1450" s="1856"/>
      <c r="AE1450" s="1857"/>
      <c r="AF1450" s="1858"/>
      <c r="AG1450" s="1858"/>
      <c r="AH1450" s="1858"/>
      <c r="AI1450" s="1859"/>
      <c r="AJ1450" s="1859"/>
      <c r="AK1450" s="1859"/>
      <c r="AL1450" s="1859"/>
      <c r="AM1450" s="1858"/>
      <c r="AN1450" s="1858"/>
      <c r="AO1450" s="1858"/>
      <c r="AP1450" s="1858"/>
      <c r="AQ1450" s="1859"/>
      <c r="AR1450" s="1859"/>
      <c r="AS1450" s="1859"/>
      <c r="AT1450" s="1859"/>
    </row>
    <row r="1451" spans="1:46" s="1775" customFormat="1" ht="12" customHeight="1" x14ac:dyDescent="0.2">
      <c r="A1451" s="1770" t="s">
        <v>459</v>
      </c>
      <c r="B1451" s="1770" t="s">
        <v>1708</v>
      </c>
      <c r="C1451" s="541" t="s">
        <v>1709</v>
      </c>
      <c r="D1451" s="1770" t="s">
        <v>2120</v>
      </c>
      <c r="E1451" s="1952">
        <v>5000</v>
      </c>
      <c r="F1451" s="1771" t="s">
        <v>5014</v>
      </c>
      <c r="G1451" s="1770" t="s">
        <v>5015</v>
      </c>
      <c r="H1451" s="1770"/>
      <c r="I1451" s="1770"/>
      <c r="J1451" s="1771"/>
      <c r="K1451" s="1771">
        <v>1</v>
      </c>
      <c r="L1451" s="1772">
        <v>1</v>
      </c>
      <c r="M1451" s="1773">
        <f t="shared" si="44"/>
        <v>5000</v>
      </c>
      <c r="N1451" s="1771">
        <v>3</v>
      </c>
      <c r="O1451" s="1772">
        <v>6</v>
      </c>
      <c r="P1451" s="1773">
        <f t="shared" si="45"/>
        <v>30000</v>
      </c>
      <c r="Q1451" s="1774"/>
      <c r="R1451" s="1774"/>
      <c r="S1451" s="1774"/>
      <c r="T1451" s="1774"/>
      <c r="U1451" s="1774"/>
      <c r="V1451" s="1774"/>
      <c r="W1451" s="1774"/>
      <c r="X1451" s="1774"/>
      <c r="Y1451" s="1774"/>
      <c r="Z1451" s="1774"/>
      <c r="AA1451" s="1774"/>
      <c r="AB1451" s="1774"/>
      <c r="AC1451" s="1774"/>
      <c r="AD1451" s="1856"/>
      <c r="AE1451" s="1857"/>
      <c r="AF1451" s="1858"/>
      <c r="AG1451" s="1858"/>
      <c r="AH1451" s="1858"/>
      <c r="AI1451" s="1859"/>
      <c r="AJ1451" s="1859"/>
      <c r="AK1451" s="1859"/>
      <c r="AL1451" s="1859"/>
      <c r="AM1451" s="1858"/>
      <c r="AN1451" s="1858"/>
      <c r="AO1451" s="1858"/>
      <c r="AP1451" s="1858"/>
      <c r="AQ1451" s="1859"/>
      <c r="AR1451" s="1859"/>
      <c r="AS1451" s="1859"/>
      <c r="AT1451" s="1859"/>
    </row>
    <row r="1452" spans="1:46" s="1775" customFormat="1" ht="12" customHeight="1" x14ac:dyDescent="0.2">
      <c r="A1452" s="1770" t="s">
        <v>459</v>
      </c>
      <c r="B1452" s="1770" t="s">
        <v>1708</v>
      </c>
      <c r="C1452" s="541" t="s">
        <v>1709</v>
      </c>
      <c r="D1452" s="1770" t="s">
        <v>5016</v>
      </c>
      <c r="E1452" s="1952">
        <v>3500</v>
      </c>
      <c r="F1452" s="1771" t="s">
        <v>5017</v>
      </c>
      <c r="G1452" s="1770" t="s">
        <v>5018</v>
      </c>
      <c r="H1452" s="1770" t="s">
        <v>1919</v>
      </c>
      <c r="I1452" s="1770" t="s">
        <v>1795</v>
      </c>
      <c r="J1452" s="1771" t="s">
        <v>1813</v>
      </c>
      <c r="K1452" s="1771">
        <v>5</v>
      </c>
      <c r="L1452" s="1772">
        <v>6</v>
      </c>
      <c r="M1452" s="1773">
        <f t="shared" si="44"/>
        <v>21000</v>
      </c>
      <c r="N1452" s="1771">
        <v>0</v>
      </c>
      <c r="O1452" s="1772">
        <v>0</v>
      </c>
      <c r="P1452" s="1773">
        <f t="shared" si="45"/>
        <v>0</v>
      </c>
      <c r="Q1452" s="1774"/>
      <c r="R1452" s="1774"/>
      <c r="S1452" s="1774"/>
      <c r="T1452" s="1774"/>
      <c r="U1452" s="1774"/>
      <c r="V1452" s="1774"/>
      <c r="W1452" s="1774"/>
      <c r="X1452" s="1774"/>
      <c r="Y1452" s="1774"/>
      <c r="Z1452" s="1774"/>
      <c r="AA1452" s="1774"/>
      <c r="AB1452" s="1774"/>
      <c r="AC1452" s="1774"/>
      <c r="AD1452" s="1856"/>
      <c r="AE1452" s="1857"/>
      <c r="AF1452" s="1858"/>
      <c r="AG1452" s="1858"/>
      <c r="AH1452" s="1858"/>
      <c r="AI1452" s="1859"/>
      <c r="AJ1452" s="1859"/>
      <c r="AK1452" s="1859"/>
      <c r="AL1452" s="1859"/>
      <c r="AM1452" s="1858"/>
      <c r="AN1452" s="1858"/>
      <c r="AO1452" s="1858"/>
      <c r="AP1452" s="1858"/>
      <c r="AQ1452" s="1859"/>
      <c r="AR1452" s="1859"/>
      <c r="AS1452" s="1859"/>
      <c r="AT1452" s="1859"/>
    </row>
    <row r="1453" spans="1:46" s="1775" customFormat="1" ht="12" customHeight="1" x14ac:dyDescent="0.2">
      <c r="A1453" s="1770" t="s">
        <v>459</v>
      </c>
      <c r="B1453" s="1770" t="s">
        <v>1708</v>
      </c>
      <c r="C1453" s="541" t="s">
        <v>1709</v>
      </c>
      <c r="D1453" s="1770" t="s">
        <v>1923</v>
      </c>
      <c r="E1453" s="1952">
        <v>3500</v>
      </c>
      <c r="F1453" s="1771" t="s">
        <v>5017</v>
      </c>
      <c r="G1453" s="1770" t="s">
        <v>5019</v>
      </c>
      <c r="H1453" s="1770" t="s">
        <v>1919</v>
      </c>
      <c r="I1453" s="1770" t="s">
        <v>1795</v>
      </c>
      <c r="J1453" s="1771" t="s">
        <v>1813</v>
      </c>
      <c r="K1453" s="1771">
        <v>1</v>
      </c>
      <c r="L1453" s="1772">
        <v>2</v>
      </c>
      <c r="M1453" s="1773">
        <f t="shared" si="44"/>
        <v>7000</v>
      </c>
      <c r="N1453" s="1771">
        <v>2</v>
      </c>
      <c r="O1453" s="1772">
        <v>6</v>
      </c>
      <c r="P1453" s="1773">
        <f t="shared" si="45"/>
        <v>21000</v>
      </c>
      <c r="Q1453" s="1774"/>
      <c r="R1453" s="1774"/>
      <c r="S1453" s="1774"/>
      <c r="T1453" s="1774"/>
      <c r="U1453" s="1774"/>
      <c r="V1453" s="1774"/>
      <c r="W1453" s="1774"/>
      <c r="X1453" s="1774"/>
      <c r="Y1453" s="1774"/>
      <c r="Z1453" s="1774"/>
      <c r="AA1453" s="1774"/>
      <c r="AB1453" s="1774"/>
      <c r="AC1453" s="1774"/>
      <c r="AD1453" s="1856"/>
      <c r="AE1453" s="1857"/>
      <c r="AF1453" s="1858"/>
      <c r="AG1453" s="1858"/>
      <c r="AH1453" s="1858"/>
      <c r="AI1453" s="1859"/>
      <c r="AJ1453" s="1859"/>
      <c r="AK1453" s="1859"/>
      <c r="AL1453" s="1859"/>
      <c r="AM1453" s="1858"/>
      <c r="AN1453" s="1858"/>
      <c r="AO1453" s="1858"/>
      <c r="AP1453" s="1858"/>
      <c r="AQ1453" s="1859"/>
      <c r="AR1453" s="1859"/>
      <c r="AS1453" s="1859"/>
      <c r="AT1453" s="1859"/>
    </row>
    <row r="1454" spans="1:46" s="1775" customFormat="1" ht="12" customHeight="1" x14ac:dyDescent="0.2">
      <c r="A1454" s="1770" t="s">
        <v>459</v>
      </c>
      <c r="B1454" s="1770" t="s">
        <v>1708</v>
      </c>
      <c r="C1454" s="541" t="s">
        <v>1709</v>
      </c>
      <c r="D1454" s="1770" t="s">
        <v>1912</v>
      </c>
      <c r="E1454" s="1952">
        <v>2000</v>
      </c>
      <c r="F1454" s="1771" t="s">
        <v>5020</v>
      </c>
      <c r="G1454" s="1770" t="s">
        <v>5021</v>
      </c>
      <c r="H1454" s="1770"/>
      <c r="I1454" s="1770"/>
      <c r="J1454" s="1771"/>
      <c r="K1454" s="1771">
        <v>2</v>
      </c>
      <c r="L1454" s="1772">
        <v>2</v>
      </c>
      <c r="M1454" s="1773">
        <f t="shared" si="44"/>
        <v>4000</v>
      </c>
      <c r="N1454" s="1771">
        <v>0</v>
      </c>
      <c r="O1454" s="1772">
        <v>0</v>
      </c>
      <c r="P1454" s="1773">
        <f t="shared" si="45"/>
        <v>0</v>
      </c>
      <c r="Q1454" s="1774"/>
      <c r="R1454" s="1774"/>
      <c r="S1454" s="1774"/>
      <c r="T1454" s="1774"/>
      <c r="U1454" s="1774"/>
      <c r="V1454" s="1774"/>
      <c r="W1454" s="1774"/>
      <c r="X1454" s="1774"/>
      <c r="Y1454" s="1774"/>
      <c r="Z1454" s="1774"/>
      <c r="AA1454" s="1774"/>
      <c r="AB1454" s="1774"/>
      <c r="AC1454" s="1774"/>
      <c r="AD1454" s="1856"/>
      <c r="AE1454" s="1857"/>
      <c r="AF1454" s="1858"/>
      <c r="AG1454" s="1858"/>
      <c r="AH1454" s="1858"/>
      <c r="AI1454" s="1859"/>
      <c r="AJ1454" s="1859"/>
      <c r="AK1454" s="1859"/>
      <c r="AL1454" s="1859"/>
      <c r="AM1454" s="1858"/>
      <c r="AN1454" s="1858"/>
      <c r="AO1454" s="1858"/>
      <c r="AP1454" s="1858"/>
      <c r="AQ1454" s="1859"/>
      <c r="AR1454" s="1859"/>
      <c r="AS1454" s="1859"/>
      <c r="AT1454" s="1859"/>
    </row>
    <row r="1455" spans="1:46" s="1775" customFormat="1" ht="12" customHeight="1" x14ac:dyDescent="0.2">
      <c r="A1455" s="1770" t="s">
        <v>459</v>
      </c>
      <c r="B1455" s="1770" t="s">
        <v>1708</v>
      </c>
      <c r="C1455" s="541" t="s">
        <v>1709</v>
      </c>
      <c r="D1455" s="1770" t="s">
        <v>5022</v>
      </c>
      <c r="E1455" s="1952">
        <v>10000</v>
      </c>
      <c r="F1455" s="1771" t="s">
        <v>5023</v>
      </c>
      <c r="G1455" s="1770" t="s">
        <v>5024</v>
      </c>
      <c r="H1455" s="1770"/>
      <c r="I1455" s="1770"/>
      <c r="J1455" s="1771"/>
      <c r="K1455" s="1771">
        <v>1</v>
      </c>
      <c r="L1455" s="1772">
        <v>1</v>
      </c>
      <c r="M1455" s="1773">
        <f t="shared" si="44"/>
        <v>10000</v>
      </c>
      <c r="N1455" s="1771">
        <v>0</v>
      </c>
      <c r="O1455" s="1772">
        <v>0</v>
      </c>
      <c r="P1455" s="1773">
        <f t="shared" si="45"/>
        <v>0</v>
      </c>
      <c r="Q1455" s="1774"/>
      <c r="R1455" s="1774"/>
      <c r="S1455" s="1774"/>
      <c r="T1455" s="1774"/>
      <c r="U1455" s="1774"/>
      <c r="V1455" s="1774"/>
      <c r="W1455" s="1774"/>
      <c r="X1455" s="1774"/>
      <c r="Y1455" s="1774"/>
      <c r="Z1455" s="1774"/>
      <c r="AA1455" s="1774"/>
      <c r="AB1455" s="1774"/>
      <c r="AC1455" s="1774"/>
      <c r="AD1455" s="1856"/>
      <c r="AE1455" s="1857"/>
      <c r="AF1455" s="1858"/>
      <c r="AG1455" s="1858"/>
      <c r="AH1455" s="1858"/>
      <c r="AI1455" s="1859"/>
      <c r="AJ1455" s="1859"/>
      <c r="AK1455" s="1859"/>
      <c r="AL1455" s="1859"/>
      <c r="AM1455" s="1858"/>
      <c r="AN1455" s="1858"/>
      <c r="AO1455" s="1858"/>
      <c r="AP1455" s="1858"/>
      <c r="AQ1455" s="1859"/>
      <c r="AR1455" s="1859"/>
      <c r="AS1455" s="1859"/>
      <c r="AT1455" s="1859"/>
    </row>
    <row r="1456" spans="1:46" s="1775" customFormat="1" ht="12" customHeight="1" x14ac:dyDescent="0.2">
      <c r="A1456" s="1770" t="s">
        <v>459</v>
      </c>
      <c r="B1456" s="1770" t="s">
        <v>1708</v>
      </c>
      <c r="C1456" s="541" t="s">
        <v>1709</v>
      </c>
      <c r="D1456" s="1770" t="s">
        <v>3702</v>
      </c>
      <c r="E1456" s="1952">
        <v>2000</v>
      </c>
      <c r="F1456" s="1771" t="s">
        <v>5025</v>
      </c>
      <c r="G1456" s="1770" t="s">
        <v>5026</v>
      </c>
      <c r="H1456" s="1770"/>
      <c r="I1456" s="1770"/>
      <c r="J1456" s="1771"/>
      <c r="K1456" s="1771">
        <v>6</v>
      </c>
      <c r="L1456" s="1772">
        <v>8</v>
      </c>
      <c r="M1456" s="1773">
        <f t="shared" si="44"/>
        <v>16000</v>
      </c>
      <c r="N1456" s="1771">
        <v>0</v>
      </c>
      <c r="O1456" s="1772">
        <v>0</v>
      </c>
      <c r="P1456" s="1773">
        <f t="shared" si="45"/>
        <v>0</v>
      </c>
      <c r="Q1456" s="1774"/>
      <c r="R1456" s="1774"/>
      <c r="S1456" s="1774"/>
      <c r="T1456" s="1774"/>
      <c r="U1456" s="1774"/>
      <c r="V1456" s="1774"/>
      <c r="W1456" s="1774"/>
      <c r="X1456" s="1774"/>
      <c r="Y1456" s="1774"/>
      <c r="Z1456" s="1774"/>
      <c r="AA1456" s="1774"/>
      <c r="AB1456" s="1774"/>
      <c r="AC1456" s="1774"/>
      <c r="AD1456" s="1856"/>
      <c r="AE1456" s="1857"/>
      <c r="AF1456" s="1858"/>
      <c r="AG1456" s="1858"/>
      <c r="AH1456" s="1858"/>
      <c r="AI1456" s="1859"/>
      <c r="AJ1456" s="1859"/>
      <c r="AK1456" s="1859"/>
      <c r="AL1456" s="1859"/>
      <c r="AM1456" s="1858"/>
      <c r="AN1456" s="1858"/>
      <c r="AO1456" s="1858"/>
      <c r="AP1456" s="1858"/>
      <c r="AQ1456" s="1859"/>
      <c r="AR1456" s="1859"/>
      <c r="AS1456" s="1859"/>
      <c r="AT1456" s="1859"/>
    </row>
    <row r="1457" spans="1:46" s="1775" customFormat="1" ht="12" customHeight="1" x14ac:dyDescent="0.2">
      <c r="A1457" s="1770" t="s">
        <v>459</v>
      </c>
      <c r="B1457" s="1770" t="s">
        <v>1708</v>
      </c>
      <c r="C1457" s="541" t="s">
        <v>1709</v>
      </c>
      <c r="D1457" s="1770" t="s">
        <v>5027</v>
      </c>
      <c r="E1457" s="1952">
        <v>10000</v>
      </c>
      <c r="F1457" s="1771" t="s">
        <v>5028</v>
      </c>
      <c r="G1457" s="1770" t="s">
        <v>5029</v>
      </c>
      <c r="H1457" s="1770"/>
      <c r="I1457" s="1770"/>
      <c r="J1457" s="1771"/>
      <c r="K1457" s="1771">
        <v>2</v>
      </c>
      <c r="L1457" s="1772">
        <v>5</v>
      </c>
      <c r="M1457" s="1773">
        <f t="shared" si="44"/>
        <v>50000</v>
      </c>
      <c r="N1457" s="1771">
        <v>1</v>
      </c>
      <c r="O1457" s="1772">
        <v>6</v>
      </c>
      <c r="P1457" s="1773">
        <f t="shared" si="45"/>
        <v>60000</v>
      </c>
      <c r="Q1457" s="1774"/>
      <c r="R1457" s="1774"/>
      <c r="S1457" s="1774"/>
      <c r="T1457" s="1774"/>
      <c r="U1457" s="1774"/>
      <c r="V1457" s="1774"/>
      <c r="W1457" s="1774"/>
      <c r="X1457" s="1774"/>
      <c r="Y1457" s="1774"/>
      <c r="Z1457" s="1774"/>
      <c r="AA1457" s="1774"/>
      <c r="AB1457" s="1774"/>
      <c r="AC1457" s="1774"/>
      <c r="AD1457" s="1856"/>
      <c r="AE1457" s="1857"/>
      <c r="AF1457" s="1858"/>
      <c r="AG1457" s="1858"/>
      <c r="AH1457" s="1858"/>
      <c r="AI1457" s="1859"/>
      <c r="AJ1457" s="1859"/>
      <c r="AK1457" s="1859"/>
      <c r="AL1457" s="1859"/>
      <c r="AM1457" s="1858"/>
      <c r="AN1457" s="1858"/>
      <c r="AO1457" s="1858"/>
      <c r="AP1457" s="1858"/>
      <c r="AQ1457" s="1859"/>
      <c r="AR1457" s="1859"/>
      <c r="AS1457" s="1859"/>
      <c r="AT1457" s="1859"/>
    </row>
    <row r="1458" spans="1:46" s="1775" customFormat="1" ht="12" customHeight="1" x14ac:dyDescent="0.2">
      <c r="A1458" s="1770" t="s">
        <v>459</v>
      </c>
      <c r="B1458" s="1770" t="s">
        <v>1708</v>
      </c>
      <c r="C1458" s="541" t="s">
        <v>1709</v>
      </c>
      <c r="D1458" s="1770" t="s">
        <v>5030</v>
      </c>
      <c r="E1458" s="1952">
        <v>12000</v>
      </c>
      <c r="F1458" s="1771" t="s">
        <v>5031</v>
      </c>
      <c r="G1458" s="1770" t="s">
        <v>5032</v>
      </c>
      <c r="H1458" s="1770" t="s">
        <v>1807</v>
      </c>
      <c r="I1458" s="1770" t="s">
        <v>1714</v>
      </c>
      <c r="J1458" s="1771" t="s">
        <v>1715</v>
      </c>
      <c r="K1458" s="1771">
        <v>2</v>
      </c>
      <c r="L1458" s="1772">
        <v>6</v>
      </c>
      <c r="M1458" s="1773">
        <f t="shared" si="44"/>
        <v>72000</v>
      </c>
      <c r="N1458" s="1771">
        <v>2</v>
      </c>
      <c r="O1458" s="1772">
        <v>6</v>
      </c>
      <c r="P1458" s="1773">
        <f t="shared" si="45"/>
        <v>72000</v>
      </c>
      <c r="Q1458" s="1774"/>
      <c r="R1458" s="1774"/>
      <c r="S1458" s="1774"/>
      <c r="T1458" s="1774"/>
      <c r="U1458" s="1774"/>
      <c r="V1458" s="1774"/>
      <c r="W1458" s="1774"/>
      <c r="X1458" s="1774"/>
      <c r="Y1458" s="1774"/>
      <c r="Z1458" s="1774"/>
      <c r="AA1458" s="1774"/>
      <c r="AB1458" s="1774"/>
      <c r="AC1458" s="1774"/>
      <c r="AD1458" s="1856"/>
      <c r="AE1458" s="1857"/>
      <c r="AF1458" s="1858"/>
      <c r="AG1458" s="1858"/>
      <c r="AH1458" s="1858"/>
      <c r="AI1458" s="1859"/>
      <c r="AJ1458" s="1859"/>
      <c r="AK1458" s="1859"/>
      <c r="AL1458" s="1859"/>
      <c r="AM1458" s="1858"/>
      <c r="AN1458" s="1858"/>
      <c r="AO1458" s="1858"/>
      <c r="AP1458" s="1858"/>
      <c r="AQ1458" s="1859"/>
      <c r="AR1458" s="1859"/>
      <c r="AS1458" s="1859"/>
      <c r="AT1458" s="1859"/>
    </row>
    <row r="1459" spans="1:46" s="1775" customFormat="1" ht="12" customHeight="1" x14ac:dyDescent="0.2">
      <c r="A1459" s="1770" t="s">
        <v>459</v>
      </c>
      <c r="B1459" s="1770" t="s">
        <v>1708</v>
      </c>
      <c r="C1459" s="541" t="s">
        <v>1709</v>
      </c>
      <c r="D1459" s="1770" t="s">
        <v>2420</v>
      </c>
      <c r="E1459" s="1952">
        <v>6000</v>
      </c>
      <c r="F1459" s="1771" t="s">
        <v>5033</v>
      </c>
      <c r="G1459" s="1770" t="s">
        <v>5034</v>
      </c>
      <c r="H1459" s="1770"/>
      <c r="I1459" s="1770"/>
      <c r="J1459" s="1771"/>
      <c r="K1459" s="1771">
        <v>1</v>
      </c>
      <c r="L1459" s="1772">
        <v>1</v>
      </c>
      <c r="M1459" s="1773">
        <f t="shared" si="44"/>
        <v>6000</v>
      </c>
      <c r="N1459" s="1771">
        <v>5</v>
      </c>
      <c r="O1459" s="1772">
        <v>6</v>
      </c>
      <c r="P1459" s="1773">
        <f t="shared" si="45"/>
        <v>36000</v>
      </c>
      <c r="Q1459" s="1774"/>
      <c r="R1459" s="1774"/>
      <c r="S1459" s="1774"/>
      <c r="T1459" s="1774"/>
      <c r="U1459" s="1774"/>
      <c r="V1459" s="1774"/>
      <c r="W1459" s="1774"/>
      <c r="X1459" s="1774"/>
      <c r="Y1459" s="1774"/>
      <c r="Z1459" s="1774"/>
      <c r="AA1459" s="1774"/>
      <c r="AB1459" s="1774"/>
      <c r="AC1459" s="1774"/>
      <c r="AD1459" s="1856"/>
      <c r="AE1459" s="1857"/>
      <c r="AF1459" s="1858"/>
      <c r="AG1459" s="1858"/>
      <c r="AH1459" s="1858"/>
      <c r="AI1459" s="1859"/>
      <c r="AJ1459" s="1859"/>
      <c r="AK1459" s="1859"/>
      <c r="AL1459" s="1859"/>
      <c r="AM1459" s="1858"/>
      <c r="AN1459" s="1858"/>
      <c r="AO1459" s="1858"/>
      <c r="AP1459" s="1858"/>
      <c r="AQ1459" s="1859"/>
      <c r="AR1459" s="1859"/>
      <c r="AS1459" s="1859"/>
      <c r="AT1459" s="1859"/>
    </row>
    <row r="1460" spans="1:46" s="1775" customFormat="1" ht="12" customHeight="1" x14ac:dyDescent="0.2">
      <c r="A1460" s="1770" t="s">
        <v>459</v>
      </c>
      <c r="B1460" s="1770" t="s">
        <v>1708</v>
      </c>
      <c r="C1460" s="541" t="s">
        <v>1709</v>
      </c>
      <c r="D1460" s="1770" t="s">
        <v>5035</v>
      </c>
      <c r="E1460" s="1952">
        <v>8000</v>
      </c>
      <c r="F1460" s="1771" t="s">
        <v>5036</v>
      </c>
      <c r="G1460" s="1770" t="s">
        <v>5037</v>
      </c>
      <c r="H1460" s="1770"/>
      <c r="I1460" s="1770"/>
      <c r="J1460" s="1771"/>
      <c r="K1460" s="1771">
        <v>3</v>
      </c>
      <c r="L1460" s="1772">
        <v>7</v>
      </c>
      <c r="M1460" s="1773">
        <f t="shared" si="44"/>
        <v>56000</v>
      </c>
      <c r="N1460" s="1771">
        <v>3</v>
      </c>
      <c r="O1460" s="1772">
        <v>6</v>
      </c>
      <c r="P1460" s="1773">
        <f t="shared" si="45"/>
        <v>48000</v>
      </c>
      <c r="Q1460" s="1774"/>
      <c r="R1460" s="1774"/>
      <c r="S1460" s="1774"/>
      <c r="T1460" s="1774"/>
      <c r="U1460" s="1774"/>
      <c r="V1460" s="1774"/>
      <c r="W1460" s="1774"/>
      <c r="X1460" s="1774"/>
      <c r="Y1460" s="1774"/>
      <c r="Z1460" s="1774"/>
      <c r="AA1460" s="1774"/>
      <c r="AB1460" s="1774"/>
      <c r="AC1460" s="1774"/>
      <c r="AD1460" s="1856"/>
      <c r="AE1460" s="1857"/>
      <c r="AF1460" s="1858"/>
      <c r="AG1460" s="1858"/>
      <c r="AH1460" s="1858"/>
      <c r="AI1460" s="1859"/>
      <c r="AJ1460" s="1859"/>
      <c r="AK1460" s="1859"/>
      <c r="AL1460" s="1859"/>
      <c r="AM1460" s="1858"/>
      <c r="AN1460" s="1858"/>
      <c r="AO1460" s="1858"/>
      <c r="AP1460" s="1858"/>
      <c r="AQ1460" s="1859"/>
      <c r="AR1460" s="1859"/>
      <c r="AS1460" s="1859"/>
      <c r="AT1460" s="1859"/>
    </row>
    <row r="1461" spans="1:46" s="1775" customFormat="1" ht="12" customHeight="1" x14ac:dyDescent="0.2">
      <c r="A1461" s="1770" t="s">
        <v>459</v>
      </c>
      <c r="B1461" s="1770" t="s">
        <v>1708</v>
      </c>
      <c r="C1461" s="541" t="s">
        <v>1709</v>
      </c>
      <c r="D1461" s="1770" t="s">
        <v>2470</v>
      </c>
      <c r="E1461" s="1952">
        <v>2000</v>
      </c>
      <c r="F1461" s="1771" t="s">
        <v>5038</v>
      </c>
      <c r="G1461" s="1770" t="s">
        <v>5039</v>
      </c>
      <c r="H1461" s="1770"/>
      <c r="I1461" s="1770"/>
      <c r="J1461" s="1771"/>
      <c r="K1461" s="1771">
        <v>4</v>
      </c>
      <c r="L1461" s="1772">
        <v>12</v>
      </c>
      <c r="M1461" s="1773">
        <f t="shared" si="44"/>
        <v>24000</v>
      </c>
      <c r="N1461" s="1771">
        <v>2</v>
      </c>
      <c r="O1461" s="1772">
        <v>6</v>
      </c>
      <c r="P1461" s="1773">
        <f t="shared" si="45"/>
        <v>12000</v>
      </c>
      <c r="Q1461" s="1774"/>
      <c r="R1461" s="1774"/>
      <c r="S1461" s="1774"/>
      <c r="T1461" s="1774"/>
      <c r="U1461" s="1774"/>
      <c r="V1461" s="1774"/>
      <c r="W1461" s="1774"/>
      <c r="X1461" s="1774"/>
      <c r="Y1461" s="1774"/>
      <c r="Z1461" s="1774"/>
      <c r="AA1461" s="1774"/>
      <c r="AB1461" s="1774"/>
      <c r="AC1461" s="1774"/>
      <c r="AD1461" s="1856"/>
      <c r="AE1461" s="1857"/>
      <c r="AF1461" s="1858"/>
      <c r="AG1461" s="1858"/>
      <c r="AH1461" s="1858"/>
      <c r="AI1461" s="1859"/>
      <c r="AJ1461" s="1859"/>
      <c r="AK1461" s="1859"/>
      <c r="AL1461" s="1859"/>
      <c r="AM1461" s="1858"/>
      <c r="AN1461" s="1858"/>
      <c r="AO1461" s="1858"/>
      <c r="AP1461" s="1858"/>
      <c r="AQ1461" s="1859"/>
      <c r="AR1461" s="1859"/>
      <c r="AS1461" s="1859"/>
      <c r="AT1461" s="1859"/>
    </row>
    <row r="1462" spans="1:46" s="1775" customFormat="1" ht="12" customHeight="1" x14ac:dyDescent="0.2">
      <c r="A1462" s="1770" t="s">
        <v>459</v>
      </c>
      <c r="B1462" s="1770" t="s">
        <v>1708</v>
      </c>
      <c r="C1462" s="541" t="s">
        <v>1709</v>
      </c>
      <c r="D1462" s="1770" t="s">
        <v>4016</v>
      </c>
      <c r="E1462" s="1952">
        <v>5000</v>
      </c>
      <c r="F1462" s="1771" t="s">
        <v>5040</v>
      </c>
      <c r="G1462" s="1770" t="s">
        <v>5041</v>
      </c>
      <c r="H1462" s="1770" t="s">
        <v>1713</v>
      </c>
      <c r="I1462" s="1770" t="s">
        <v>1723</v>
      </c>
      <c r="J1462" s="1771" t="s">
        <v>1715</v>
      </c>
      <c r="K1462" s="1771">
        <v>0</v>
      </c>
      <c r="L1462" s="1772">
        <v>0</v>
      </c>
      <c r="M1462" s="1773">
        <f t="shared" si="44"/>
        <v>0</v>
      </c>
      <c r="N1462" s="1771">
        <v>2</v>
      </c>
      <c r="O1462" s="1772">
        <v>6</v>
      </c>
      <c r="P1462" s="1773">
        <f t="shared" si="45"/>
        <v>30000</v>
      </c>
      <c r="Q1462" s="1774"/>
      <c r="R1462" s="1774"/>
      <c r="S1462" s="1774"/>
      <c r="T1462" s="1774"/>
      <c r="U1462" s="1774"/>
      <c r="V1462" s="1774"/>
      <c r="W1462" s="1774"/>
      <c r="X1462" s="1774"/>
      <c r="Y1462" s="1774"/>
      <c r="Z1462" s="1774"/>
      <c r="AA1462" s="1774"/>
      <c r="AB1462" s="1774"/>
      <c r="AC1462" s="1774"/>
      <c r="AD1462" s="1856"/>
      <c r="AE1462" s="1857"/>
      <c r="AF1462" s="1858"/>
      <c r="AG1462" s="1858"/>
      <c r="AH1462" s="1858"/>
      <c r="AI1462" s="1859"/>
      <c r="AJ1462" s="1859"/>
      <c r="AK1462" s="1859"/>
      <c r="AL1462" s="1859"/>
      <c r="AM1462" s="1858"/>
      <c r="AN1462" s="1858"/>
      <c r="AO1462" s="1858"/>
      <c r="AP1462" s="1858"/>
      <c r="AQ1462" s="1859"/>
      <c r="AR1462" s="1859"/>
      <c r="AS1462" s="1859"/>
      <c r="AT1462" s="1859"/>
    </row>
    <row r="1463" spans="1:46" s="1775" customFormat="1" ht="12" customHeight="1" x14ac:dyDescent="0.2">
      <c r="A1463" s="1770" t="s">
        <v>459</v>
      </c>
      <c r="B1463" s="1770" t="s">
        <v>1708</v>
      </c>
      <c r="C1463" s="541" t="s">
        <v>1709</v>
      </c>
      <c r="D1463" s="1770" t="s">
        <v>5042</v>
      </c>
      <c r="E1463" s="1952">
        <v>10000</v>
      </c>
      <c r="F1463" s="1771" t="s">
        <v>5043</v>
      </c>
      <c r="G1463" s="1770" t="s">
        <v>5044</v>
      </c>
      <c r="H1463" s="1770" t="s">
        <v>1713</v>
      </c>
      <c r="I1463" s="1770" t="s">
        <v>1723</v>
      </c>
      <c r="J1463" s="1771" t="s">
        <v>1715</v>
      </c>
      <c r="K1463" s="1771">
        <v>1</v>
      </c>
      <c r="L1463" s="1772">
        <v>2</v>
      </c>
      <c r="M1463" s="1773">
        <f t="shared" si="44"/>
        <v>20000</v>
      </c>
      <c r="N1463" s="1771">
        <v>3</v>
      </c>
      <c r="O1463" s="1772">
        <v>6</v>
      </c>
      <c r="P1463" s="1773">
        <f t="shared" si="45"/>
        <v>60000</v>
      </c>
      <c r="Q1463" s="1774"/>
      <c r="R1463" s="1774"/>
      <c r="S1463" s="1774"/>
      <c r="T1463" s="1774"/>
      <c r="U1463" s="1774"/>
      <c r="V1463" s="1774"/>
      <c r="W1463" s="1774"/>
      <c r="X1463" s="1774"/>
      <c r="Y1463" s="1774"/>
      <c r="Z1463" s="1774"/>
      <c r="AA1463" s="1774"/>
      <c r="AB1463" s="1774"/>
      <c r="AC1463" s="1774"/>
      <c r="AD1463" s="1856"/>
      <c r="AE1463" s="1857"/>
      <c r="AF1463" s="1858"/>
      <c r="AG1463" s="1858"/>
      <c r="AH1463" s="1858"/>
      <c r="AI1463" s="1859"/>
      <c r="AJ1463" s="1859"/>
      <c r="AK1463" s="1859"/>
      <c r="AL1463" s="1859"/>
      <c r="AM1463" s="1858"/>
      <c r="AN1463" s="1858"/>
      <c r="AO1463" s="1858"/>
      <c r="AP1463" s="1858"/>
      <c r="AQ1463" s="1859"/>
      <c r="AR1463" s="1859"/>
      <c r="AS1463" s="1859"/>
      <c r="AT1463" s="1859"/>
    </row>
    <row r="1464" spans="1:46" s="1775" customFormat="1" ht="12" customHeight="1" x14ac:dyDescent="0.2">
      <c r="A1464" s="1770" t="s">
        <v>459</v>
      </c>
      <c r="B1464" s="1770" t="s">
        <v>1708</v>
      </c>
      <c r="C1464" s="541" t="s">
        <v>1709</v>
      </c>
      <c r="D1464" s="1770" t="s">
        <v>4490</v>
      </c>
      <c r="E1464" s="1952">
        <v>8000</v>
      </c>
      <c r="F1464" s="1771" t="s">
        <v>5043</v>
      </c>
      <c r="G1464" s="1770" t="s">
        <v>5044</v>
      </c>
      <c r="H1464" s="1770" t="s">
        <v>1713</v>
      </c>
      <c r="I1464" s="1770" t="s">
        <v>1723</v>
      </c>
      <c r="J1464" s="1771" t="s">
        <v>1715</v>
      </c>
      <c r="K1464" s="1771">
        <v>5</v>
      </c>
      <c r="L1464" s="1772">
        <v>11</v>
      </c>
      <c r="M1464" s="1773">
        <f t="shared" si="44"/>
        <v>88000</v>
      </c>
      <c r="N1464" s="1771">
        <v>0</v>
      </c>
      <c r="O1464" s="1772">
        <v>0</v>
      </c>
      <c r="P1464" s="1773">
        <f t="shared" si="45"/>
        <v>0</v>
      </c>
      <c r="Q1464" s="1774"/>
      <c r="R1464" s="1774"/>
      <c r="S1464" s="1774"/>
      <c r="T1464" s="1774"/>
      <c r="U1464" s="1774"/>
      <c r="V1464" s="1774"/>
      <c r="W1464" s="1774"/>
      <c r="X1464" s="1774"/>
      <c r="Y1464" s="1774"/>
      <c r="Z1464" s="1774"/>
      <c r="AA1464" s="1774"/>
      <c r="AB1464" s="1774"/>
      <c r="AC1464" s="1774"/>
      <c r="AD1464" s="1856"/>
      <c r="AE1464" s="1857"/>
      <c r="AF1464" s="1858"/>
      <c r="AG1464" s="1858"/>
      <c r="AH1464" s="1858"/>
      <c r="AI1464" s="1859"/>
      <c r="AJ1464" s="1859"/>
      <c r="AK1464" s="1859"/>
      <c r="AL1464" s="1859"/>
      <c r="AM1464" s="1858"/>
      <c r="AN1464" s="1858"/>
      <c r="AO1464" s="1858"/>
      <c r="AP1464" s="1858"/>
      <c r="AQ1464" s="1859"/>
      <c r="AR1464" s="1859"/>
      <c r="AS1464" s="1859"/>
      <c r="AT1464" s="1859"/>
    </row>
    <row r="1465" spans="1:46" s="1775" customFormat="1" ht="12" customHeight="1" x14ac:dyDescent="0.2">
      <c r="A1465" s="1770" t="s">
        <v>459</v>
      </c>
      <c r="B1465" s="1770" t="s">
        <v>1708</v>
      </c>
      <c r="C1465" s="541" t="s">
        <v>1709</v>
      </c>
      <c r="D1465" s="1770" t="s">
        <v>2773</v>
      </c>
      <c r="E1465" s="1952">
        <v>5000</v>
      </c>
      <c r="F1465" s="1771" t="s">
        <v>5045</v>
      </c>
      <c r="G1465" s="1770" t="s">
        <v>5046</v>
      </c>
      <c r="H1465" s="1770" t="s">
        <v>391</v>
      </c>
      <c r="I1465" s="1770" t="s">
        <v>1714</v>
      </c>
      <c r="J1465" s="1771" t="s">
        <v>1715</v>
      </c>
      <c r="K1465" s="1771">
        <v>6</v>
      </c>
      <c r="L1465" s="1772">
        <v>12</v>
      </c>
      <c r="M1465" s="1773">
        <f t="shared" si="44"/>
        <v>60000</v>
      </c>
      <c r="N1465" s="1771">
        <v>2</v>
      </c>
      <c r="O1465" s="1772">
        <v>6</v>
      </c>
      <c r="P1465" s="1773">
        <f t="shared" si="45"/>
        <v>30000</v>
      </c>
      <c r="Q1465" s="1774"/>
      <c r="R1465" s="1774"/>
      <c r="S1465" s="1774"/>
      <c r="T1465" s="1774"/>
      <c r="U1465" s="1774"/>
      <c r="V1465" s="1774"/>
      <c r="W1465" s="1774"/>
      <c r="X1465" s="1774"/>
      <c r="Y1465" s="1774"/>
      <c r="Z1465" s="1774"/>
      <c r="AA1465" s="1774"/>
      <c r="AB1465" s="1774"/>
      <c r="AC1465" s="1774"/>
      <c r="AD1465" s="1856"/>
      <c r="AE1465" s="1857"/>
      <c r="AF1465" s="1858"/>
      <c r="AG1465" s="1858"/>
      <c r="AH1465" s="1858"/>
      <c r="AI1465" s="1859"/>
      <c r="AJ1465" s="1859"/>
      <c r="AK1465" s="1859"/>
      <c r="AL1465" s="1859"/>
      <c r="AM1465" s="1858"/>
      <c r="AN1465" s="1858"/>
      <c r="AO1465" s="1858"/>
      <c r="AP1465" s="1858"/>
      <c r="AQ1465" s="1859"/>
      <c r="AR1465" s="1859"/>
      <c r="AS1465" s="1859"/>
      <c r="AT1465" s="1859"/>
    </row>
    <row r="1466" spans="1:46" s="1775" customFormat="1" ht="12" customHeight="1" x14ac:dyDescent="0.2">
      <c r="A1466" s="1770" t="s">
        <v>459</v>
      </c>
      <c r="B1466" s="1770" t="s">
        <v>1708</v>
      </c>
      <c r="C1466" s="541" t="s">
        <v>1709</v>
      </c>
      <c r="D1466" s="1770" t="s">
        <v>1741</v>
      </c>
      <c r="E1466" s="1952">
        <v>7000</v>
      </c>
      <c r="F1466" s="1771" t="s">
        <v>5047</v>
      </c>
      <c r="G1466" s="1770" t="s">
        <v>5048</v>
      </c>
      <c r="H1466" s="1770" t="s">
        <v>1713</v>
      </c>
      <c r="I1466" s="1770" t="s">
        <v>1744</v>
      </c>
      <c r="J1466" s="1771" t="s">
        <v>1715</v>
      </c>
      <c r="K1466" s="1771">
        <v>1</v>
      </c>
      <c r="L1466" s="1772">
        <v>2</v>
      </c>
      <c r="M1466" s="1773">
        <f t="shared" si="44"/>
        <v>14000</v>
      </c>
      <c r="N1466" s="1771">
        <v>3</v>
      </c>
      <c r="O1466" s="1772">
        <v>6</v>
      </c>
      <c r="P1466" s="1773">
        <f t="shared" si="45"/>
        <v>42000</v>
      </c>
      <c r="Q1466" s="1774"/>
      <c r="R1466" s="1774"/>
      <c r="S1466" s="1774"/>
      <c r="T1466" s="1774"/>
      <c r="U1466" s="1774"/>
      <c r="V1466" s="1774"/>
      <c r="W1466" s="1774"/>
      <c r="X1466" s="1774"/>
      <c r="Y1466" s="1774"/>
      <c r="Z1466" s="1774"/>
      <c r="AA1466" s="1774"/>
      <c r="AB1466" s="1774"/>
      <c r="AC1466" s="1774"/>
      <c r="AD1466" s="1856"/>
      <c r="AE1466" s="1857"/>
      <c r="AF1466" s="1858"/>
      <c r="AG1466" s="1858"/>
      <c r="AH1466" s="1858"/>
      <c r="AI1466" s="1859"/>
      <c r="AJ1466" s="1859"/>
      <c r="AK1466" s="1859"/>
      <c r="AL1466" s="1859"/>
      <c r="AM1466" s="1858"/>
      <c r="AN1466" s="1858"/>
      <c r="AO1466" s="1858"/>
      <c r="AP1466" s="1858"/>
      <c r="AQ1466" s="1859"/>
      <c r="AR1466" s="1859"/>
      <c r="AS1466" s="1859"/>
      <c r="AT1466" s="1859"/>
    </row>
    <row r="1467" spans="1:46" s="1775" customFormat="1" ht="12" customHeight="1" x14ac:dyDescent="0.2">
      <c r="A1467" s="1770" t="s">
        <v>459</v>
      </c>
      <c r="B1467" s="1770" t="s">
        <v>1708</v>
      </c>
      <c r="C1467" s="541" t="s">
        <v>1709</v>
      </c>
      <c r="D1467" s="1770" t="s">
        <v>1999</v>
      </c>
      <c r="E1467" s="1952">
        <v>5000</v>
      </c>
      <c r="F1467" s="1771" t="s">
        <v>5047</v>
      </c>
      <c r="G1467" s="1770" t="s">
        <v>5048</v>
      </c>
      <c r="H1467" s="1770" t="s">
        <v>1713</v>
      </c>
      <c r="I1467" s="1770" t="s">
        <v>1744</v>
      </c>
      <c r="J1467" s="1771" t="s">
        <v>1715</v>
      </c>
      <c r="K1467" s="1771">
        <v>5</v>
      </c>
      <c r="L1467" s="1772">
        <v>11</v>
      </c>
      <c r="M1467" s="1773">
        <f t="shared" si="44"/>
        <v>55000</v>
      </c>
      <c r="N1467" s="1771">
        <v>0</v>
      </c>
      <c r="O1467" s="1772">
        <v>0</v>
      </c>
      <c r="P1467" s="1773">
        <f t="shared" si="45"/>
        <v>0</v>
      </c>
      <c r="Q1467" s="1774"/>
      <c r="R1467" s="1774"/>
      <c r="S1467" s="1774"/>
      <c r="T1467" s="1774"/>
      <c r="U1467" s="1774"/>
      <c r="V1467" s="1774"/>
      <c r="W1467" s="1774"/>
      <c r="X1467" s="1774"/>
      <c r="Y1467" s="1774"/>
      <c r="Z1467" s="1774"/>
      <c r="AA1467" s="1774"/>
      <c r="AB1467" s="1774"/>
      <c r="AC1467" s="1774"/>
      <c r="AD1467" s="1856"/>
      <c r="AE1467" s="1857"/>
      <c r="AF1467" s="1858"/>
      <c r="AG1467" s="1858"/>
      <c r="AH1467" s="1858"/>
      <c r="AI1467" s="1859"/>
      <c r="AJ1467" s="1859"/>
      <c r="AK1467" s="1859"/>
      <c r="AL1467" s="1859"/>
      <c r="AM1467" s="1858"/>
      <c r="AN1467" s="1858"/>
      <c r="AO1467" s="1858"/>
      <c r="AP1467" s="1858"/>
      <c r="AQ1467" s="1859"/>
      <c r="AR1467" s="1859"/>
      <c r="AS1467" s="1859"/>
      <c r="AT1467" s="1859"/>
    </row>
    <row r="1468" spans="1:46" s="1775" customFormat="1" ht="12" customHeight="1" x14ac:dyDescent="0.2">
      <c r="A1468" s="1770" t="s">
        <v>459</v>
      </c>
      <c r="B1468" s="1770" t="s">
        <v>1708</v>
      </c>
      <c r="C1468" s="541" t="s">
        <v>1709</v>
      </c>
      <c r="D1468" s="1770" t="s">
        <v>2568</v>
      </c>
      <c r="E1468" s="1952">
        <v>3000</v>
      </c>
      <c r="F1468" s="1771" t="s">
        <v>5049</v>
      </c>
      <c r="G1468" s="1770" t="s">
        <v>5050</v>
      </c>
      <c r="H1468" s="1770"/>
      <c r="I1468" s="1770"/>
      <c r="J1468" s="1771"/>
      <c r="K1468" s="1771">
        <v>5</v>
      </c>
      <c r="L1468" s="1772">
        <v>10</v>
      </c>
      <c r="M1468" s="1773">
        <f t="shared" si="44"/>
        <v>30000</v>
      </c>
      <c r="N1468" s="1771">
        <v>0</v>
      </c>
      <c r="O1468" s="1772">
        <v>0</v>
      </c>
      <c r="P1468" s="1773">
        <f t="shared" si="45"/>
        <v>0</v>
      </c>
      <c r="Q1468" s="1774"/>
      <c r="R1468" s="1774"/>
      <c r="S1468" s="1774"/>
      <c r="T1468" s="1774"/>
      <c r="U1468" s="1774"/>
      <c r="V1468" s="1774"/>
      <c r="W1468" s="1774"/>
      <c r="X1468" s="1774"/>
      <c r="Y1468" s="1774"/>
      <c r="Z1468" s="1774"/>
      <c r="AA1468" s="1774"/>
      <c r="AB1468" s="1774"/>
      <c r="AC1468" s="1774"/>
      <c r="AD1468" s="1856"/>
      <c r="AE1468" s="1857"/>
      <c r="AF1468" s="1858"/>
      <c r="AG1468" s="1858"/>
      <c r="AH1468" s="1858"/>
      <c r="AI1468" s="1859"/>
      <c r="AJ1468" s="1859"/>
      <c r="AK1468" s="1859"/>
      <c r="AL1468" s="1859"/>
      <c r="AM1468" s="1858"/>
      <c r="AN1468" s="1858"/>
      <c r="AO1468" s="1858"/>
      <c r="AP1468" s="1858"/>
      <c r="AQ1468" s="1859"/>
      <c r="AR1468" s="1859"/>
      <c r="AS1468" s="1859"/>
      <c r="AT1468" s="1859"/>
    </row>
    <row r="1469" spans="1:46" s="1775" customFormat="1" ht="12" customHeight="1" x14ac:dyDescent="0.2">
      <c r="A1469" s="1770" t="s">
        <v>459</v>
      </c>
      <c r="B1469" s="1770" t="s">
        <v>1708</v>
      </c>
      <c r="C1469" s="541" t="s">
        <v>1709</v>
      </c>
      <c r="D1469" s="1770" t="s">
        <v>1976</v>
      </c>
      <c r="E1469" s="1952">
        <v>6000</v>
      </c>
      <c r="F1469" s="1771" t="s">
        <v>5051</v>
      </c>
      <c r="G1469" s="1770" t="s">
        <v>5052</v>
      </c>
      <c r="H1469" s="1770"/>
      <c r="I1469" s="1770"/>
      <c r="J1469" s="1771"/>
      <c r="K1469" s="1771">
        <v>2</v>
      </c>
      <c r="L1469" s="1772">
        <v>6</v>
      </c>
      <c r="M1469" s="1773">
        <f t="shared" si="44"/>
        <v>36000</v>
      </c>
      <c r="N1469" s="1771">
        <v>4</v>
      </c>
      <c r="O1469" s="1772">
        <v>6</v>
      </c>
      <c r="P1469" s="1773">
        <f t="shared" si="45"/>
        <v>36000</v>
      </c>
      <c r="Q1469" s="1774"/>
      <c r="R1469" s="1774"/>
      <c r="S1469" s="1774"/>
      <c r="T1469" s="1774"/>
      <c r="U1469" s="1774"/>
      <c r="V1469" s="1774"/>
      <c r="W1469" s="1774"/>
      <c r="X1469" s="1774"/>
      <c r="Y1469" s="1774"/>
      <c r="Z1469" s="1774"/>
      <c r="AA1469" s="1774"/>
      <c r="AB1469" s="1774"/>
      <c r="AC1469" s="1774"/>
      <c r="AD1469" s="1856"/>
      <c r="AE1469" s="1857"/>
      <c r="AF1469" s="1858"/>
      <c r="AG1469" s="1858"/>
      <c r="AH1469" s="1858"/>
      <c r="AI1469" s="1859"/>
      <c r="AJ1469" s="1859"/>
      <c r="AK1469" s="1859"/>
      <c r="AL1469" s="1859"/>
      <c r="AM1469" s="1858"/>
      <c r="AN1469" s="1858"/>
      <c r="AO1469" s="1858"/>
      <c r="AP1469" s="1858"/>
      <c r="AQ1469" s="1859"/>
      <c r="AR1469" s="1859"/>
      <c r="AS1469" s="1859"/>
      <c r="AT1469" s="1859"/>
    </row>
    <row r="1470" spans="1:46" s="1775" customFormat="1" ht="12" customHeight="1" x14ac:dyDescent="0.2">
      <c r="A1470" s="1770" t="s">
        <v>459</v>
      </c>
      <c r="B1470" s="1770" t="s">
        <v>1708</v>
      </c>
      <c r="C1470" s="541" t="s">
        <v>1709</v>
      </c>
      <c r="D1470" s="1770" t="s">
        <v>5053</v>
      </c>
      <c r="E1470" s="1952">
        <v>7238</v>
      </c>
      <c r="F1470" s="1771" t="s">
        <v>5054</v>
      </c>
      <c r="G1470" s="1770" t="s">
        <v>5055</v>
      </c>
      <c r="H1470" s="1770" t="s">
        <v>2727</v>
      </c>
      <c r="I1470" s="1770" t="s">
        <v>1723</v>
      </c>
      <c r="J1470" s="1771" t="s">
        <v>1715</v>
      </c>
      <c r="K1470" s="1771">
        <v>2</v>
      </c>
      <c r="L1470" s="1772">
        <v>5</v>
      </c>
      <c r="M1470" s="1773">
        <f t="shared" si="44"/>
        <v>36190</v>
      </c>
      <c r="N1470" s="1771">
        <v>3</v>
      </c>
      <c r="O1470" s="1772">
        <v>6</v>
      </c>
      <c r="P1470" s="1773">
        <f t="shared" si="45"/>
        <v>43428</v>
      </c>
      <c r="Q1470" s="1774"/>
      <c r="R1470" s="1774"/>
      <c r="S1470" s="1774"/>
      <c r="T1470" s="1774"/>
      <c r="U1470" s="1774"/>
      <c r="V1470" s="1774"/>
      <c r="W1470" s="1774"/>
      <c r="X1470" s="1774"/>
      <c r="Y1470" s="1774"/>
      <c r="Z1470" s="1774"/>
      <c r="AA1470" s="1774"/>
      <c r="AB1470" s="1774"/>
      <c r="AC1470" s="1774"/>
      <c r="AD1470" s="1856"/>
      <c r="AE1470" s="1857"/>
      <c r="AF1470" s="1858"/>
      <c r="AG1470" s="1858"/>
      <c r="AH1470" s="1858"/>
      <c r="AI1470" s="1859"/>
      <c r="AJ1470" s="1859"/>
      <c r="AK1470" s="1859"/>
      <c r="AL1470" s="1859"/>
      <c r="AM1470" s="1858"/>
      <c r="AN1470" s="1858"/>
      <c r="AO1470" s="1858"/>
      <c r="AP1470" s="1858"/>
      <c r="AQ1470" s="1859"/>
      <c r="AR1470" s="1859"/>
      <c r="AS1470" s="1859"/>
      <c r="AT1470" s="1859"/>
    </row>
    <row r="1471" spans="1:46" s="1775" customFormat="1" ht="12" customHeight="1" x14ac:dyDescent="0.2">
      <c r="A1471" s="1770" t="s">
        <v>459</v>
      </c>
      <c r="B1471" s="1770" t="s">
        <v>1708</v>
      </c>
      <c r="C1471" s="541" t="s">
        <v>1709</v>
      </c>
      <c r="D1471" s="1770" t="s">
        <v>5056</v>
      </c>
      <c r="E1471" s="1952">
        <v>8500</v>
      </c>
      <c r="F1471" s="1771" t="s">
        <v>5057</v>
      </c>
      <c r="G1471" s="1770" t="s">
        <v>5058</v>
      </c>
      <c r="H1471" s="1770" t="s">
        <v>1713</v>
      </c>
      <c r="I1471" s="1770" t="s">
        <v>1714</v>
      </c>
      <c r="J1471" s="1771" t="s">
        <v>1715</v>
      </c>
      <c r="K1471" s="1771">
        <v>2</v>
      </c>
      <c r="L1471" s="1772">
        <v>6</v>
      </c>
      <c r="M1471" s="1773">
        <f t="shared" si="44"/>
        <v>51000</v>
      </c>
      <c r="N1471" s="1771">
        <v>5</v>
      </c>
      <c r="O1471" s="1772">
        <v>6</v>
      </c>
      <c r="P1471" s="1773">
        <f t="shared" si="45"/>
        <v>51000</v>
      </c>
      <c r="Q1471" s="1774"/>
      <c r="R1471" s="1774"/>
      <c r="S1471" s="1774"/>
      <c r="T1471" s="1774"/>
      <c r="U1471" s="1774"/>
      <c r="V1471" s="1774"/>
      <c r="W1471" s="1774"/>
      <c r="X1471" s="1774"/>
      <c r="Y1471" s="1774"/>
      <c r="Z1471" s="1774"/>
      <c r="AA1471" s="1774"/>
      <c r="AB1471" s="1774"/>
      <c r="AC1471" s="1774"/>
      <c r="AD1471" s="1856"/>
      <c r="AE1471" s="1857"/>
      <c r="AF1471" s="1858"/>
      <c r="AG1471" s="1858"/>
      <c r="AH1471" s="1858"/>
      <c r="AI1471" s="1859"/>
      <c r="AJ1471" s="1859"/>
      <c r="AK1471" s="1859"/>
      <c r="AL1471" s="1859"/>
      <c r="AM1471" s="1858"/>
      <c r="AN1471" s="1858"/>
      <c r="AO1471" s="1858"/>
      <c r="AP1471" s="1858"/>
      <c r="AQ1471" s="1859"/>
      <c r="AR1471" s="1859"/>
      <c r="AS1471" s="1859"/>
      <c r="AT1471" s="1859"/>
    </row>
    <row r="1472" spans="1:46" s="1775" customFormat="1" ht="12" customHeight="1" x14ac:dyDescent="0.2">
      <c r="A1472" s="1770" t="s">
        <v>459</v>
      </c>
      <c r="B1472" s="1770" t="s">
        <v>1708</v>
      </c>
      <c r="C1472" s="541" t="s">
        <v>1709</v>
      </c>
      <c r="D1472" s="1770" t="s">
        <v>1736</v>
      </c>
      <c r="E1472" s="1952">
        <v>2400</v>
      </c>
      <c r="F1472" s="1771" t="s">
        <v>5059</v>
      </c>
      <c r="G1472" s="1770" t="s">
        <v>5060</v>
      </c>
      <c r="H1472" s="1770" t="s">
        <v>1773</v>
      </c>
      <c r="I1472" s="1770" t="s">
        <v>1740</v>
      </c>
      <c r="J1472" s="1771" t="s">
        <v>1715</v>
      </c>
      <c r="K1472" s="1771">
        <v>6</v>
      </c>
      <c r="L1472" s="1772">
        <v>12</v>
      </c>
      <c r="M1472" s="1773">
        <f t="shared" si="44"/>
        <v>28800</v>
      </c>
      <c r="N1472" s="1771">
        <v>3</v>
      </c>
      <c r="O1472" s="1772">
        <v>6</v>
      </c>
      <c r="P1472" s="1773">
        <f t="shared" si="45"/>
        <v>14400</v>
      </c>
      <c r="Q1472" s="1774"/>
      <c r="R1472" s="1774"/>
      <c r="S1472" s="1774"/>
      <c r="T1472" s="1774"/>
      <c r="U1472" s="1774"/>
      <c r="V1472" s="1774"/>
      <c r="W1472" s="1774"/>
      <c r="X1472" s="1774"/>
      <c r="Y1472" s="1774"/>
      <c r="Z1472" s="1774"/>
      <c r="AA1472" s="1774"/>
      <c r="AB1472" s="1774"/>
      <c r="AC1472" s="1774"/>
      <c r="AD1472" s="1856"/>
      <c r="AE1472" s="1857"/>
      <c r="AF1472" s="1858"/>
      <c r="AG1472" s="1858"/>
      <c r="AH1472" s="1858"/>
      <c r="AI1472" s="1859"/>
      <c r="AJ1472" s="1859"/>
      <c r="AK1472" s="1859"/>
      <c r="AL1472" s="1859"/>
      <c r="AM1472" s="1858"/>
      <c r="AN1472" s="1858"/>
      <c r="AO1472" s="1858"/>
      <c r="AP1472" s="1858"/>
      <c r="AQ1472" s="1859"/>
      <c r="AR1472" s="1859"/>
      <c r="AS1472" s="1859"/>
      <c r="AT1472" s="1859"/>
    </row>
    <row r="1473" spans="1:46" s="1775" customFormat="1" ht="12" customHeight="1" x14ac:dyDescent="0.2">
      <c r="A1473" s="1770" t="s">
        <v>459</v>
      </c>
      <c r="B1473" s="1770" t="s">
        <v>1708</v>
      </c>
      <c r="C1473" s="541" t="s">
        <v>1709</v>
      </c>
      <c r="D1473" s="1770" t="s">
        <v>2405</v>
      </c>
      <c r="E1473" s="1952">
        <v>3500</v>
      </c>
      <c r="F1473" s="1771" t="s">
        <v>5061</v>
      </c>
      <c r="G1473" s="1770" t="s">
        <v>5062</v>
      </c>
      <c r="H1473" s="1770"/>
      <c r="I1473" s="1770"/>
      <c r="J1473" s="1771"/>
      <c r="K1473" s="1771">
        <v>4</v>
      </c>
      <c r="L1473" s="1772">
        <v>12</v>
      </c>
      <c r="M1473" s="1773">
        <f t="shared" si="44"/>
        <v>42000</v>
      </c>
      <c r="N1473" s="1771">
        <v>2</v>
      </c>
      <c r="O1473" s="1772">
        <v>6</v>
      </c>
      <c r="P1473" s="1773">
        <f t="shared" si="45"/>
        <v>21000</v>
      </c>
      <c r="Q1473" s="1774"/>
      <c r="R1473" s="1774"/>
      <c r="S1473" s="1774"/>
      <c r="T1473" s="1774"/>
      <c r="U1473" s="1774"/>
      <c r="V1473" s="1774"/>
      <c r="W1473" s="1774"/>
      <c r="X1473" s="1774"/>
      <c r="Y1473" s="1774"/>
      <c r="Z1473" s="1774"/>
      <c r="AA1473" s="1774"/>
      <c r="AB1473" s="1774"/>
      <c r="AC1473" s="1774"/>
      <c r="AD1473" s="1856"/>
      <c r="AE1473" s="1857"/>
      <c r="AF1473" s="1858"/>
      <c r="AG1473" s="1858"/>
      <c r="AH1473" s="1858"/>
      <c r="AI1473" s="1859"/>
      <c r="AJ1473" s="1859"/>
      <c r="AK1473" s="1859"/>
      <c r="AL1473" s="1859"/>
      <c r="AM1473" s="1858"/>
      <c r="AN1473" s="1858"/>
      <c r="AO1473" s="1858"/>
      <c r="AP1473" s="1858"/>
      <c r="AQ1473" s="1859"/>
      <c r="AR1473" s="1859"/>
      <c r="AS1473" s="1859"/>
      <c r="AT1473" s="1859"/>
    </row>
    <row r="1474" spans="1:46" s="1775" customFormat="1" ht="12" customHeight="1" x14ac:dyDescent="0.2">
      <c r="A1474" s="1770" t="s">
        <v>459</v>
      </c>
      <c r="B1474" s="1770" t="s">
        <v>1708</v>
      </c>
      <c r="C1474" s="541" t="s">
        <v>1709</v>
      </c>
      <c r="D1474" s="1770" t="s">
        <v>2841</v>
      </c>
      <c r="E1474" s="1952">
        <v>7000</v>
      </c>
      <c r="F1474" s="1771" t="s">
        <v>5063</v>
      </c>
      <c r="G1474" s="1770" t="s">
        <v>5064</v>
      </c>
      <c r="H1474" s="1770" t="s">
        <v>1713</v>
      </c>
      <c r="I1474" s="1770" t="s">
        <v>1714</v>
      </c>
      <c r="J1474" s="1771" t="s">
        <v>1715</v>
      </c>
      <c r="K1474" s="1771">
        <v>2</v>
      </c>
      <c r="L1474" s="1772">
        <v>9</v>
      </c>
      <c r="M1474" s="1773">
        <f t="shared" si="44"/>
        <v>63000</v>
      </c>
      <c r="N1474" s="1771">
        <v>2</v>
      </c>
      <c r="O1474" s="1772">
        <v>6</v>
      </c>
      <c r="P1474" s="1773">
        <f t="shared" si="45"/>
        <v>42000</v>
      </c>
      <c r="Q1474" s="1774"/>
      <c r="R1474" s="1774"/>
      <c r="S1474" s="1774"/>
      <c r="T1474" s="1774"/>
      <c r="U1474" s="1774"/>
      <c r="V1474" s="1774"/>
      <c r="W1474" s="1774"/>
      <c r="X1474" s="1774"/>
      <c r="Y1474" s="1774"/>
      <c r="Z1474" s="1774"/>
      <c r="AA1474" s="1774"/>
      <c r="AB1474" s="1774"/>
      <c r="AC1474" s="1774"/>
      <c r="AD1474" s="1856"/>
      <c r="AE1474" s="1857"/>
      <c r="AF1474" s="1858"/>
      <c r="AG1474" s="1858"/>
      <c r="AH1474" s="1858"/>
      <c r="AI1474" s="1859"/>
      <c r="AJ1474" s="1859"/>
      <c r="AK1474" s="1859"/>
      <c r="AL1474" s="1859"/>
      <c r="AM1474" s="1858"/>
      <c r="AN1474" s="1858"/>
      <c r="AO1474" s="1858"/>
      <c r="AP1474" s="1858"/>
      <c r="AQ1474" s="1859"/>
      <c r="AR1474" s="1859"/>
      <c r="AS1474" s="1859"/>
      <c r="AT1474" s="1859"/>
    </row>
    <row r="1475" spans="1:46" s="1775" customFormat="1" ht="12" customHeight="1" x14ac:dyDescent="0.2">
      <c r="A1475" s="1770" t="s">
        <v>459</v>
      </c>
      <c r="B1475" s="1770" t="s">
        <v>1708</v>
      </c>
      <c r="C1475" s="541" t="s">
        <v>1709</v>
      </c>
      <c r="D1475" s="1770" t="s">
        <v>1753</v>
      </c>
      <c r="E1475" s="1952">
        <v>5000</v>
      </c>
      <c r="F1475" s="1771" t="s">
        <v>5063</v>
      </c>
      <c r="G1475" s="1770" t="s">
        <v>5064</v>
      </c>
      <c r="H1475" s="1770" t="s">
        <v>1713</v>
      </c>
      <c r="I1475" s="1770" t="s">
        <v>1714</v>
      </c>
      <c r="J1475" s="1771" t="s">
        <v>1715</v>
      </c>
      <c r="K1475" s="1771">
        <v>2</v>
      </c>
      <c r="L1475" s="1772">
        <v>3</v>
      </c>
      <c r="M1475" s="1773">
        <f t="shared" si="44"/>
        <v>15000</v>
      </c>
      <c r="N1475" s="1771">
        <v>0</v>
      </c>
      <c r="O1475" s="1772">
        <v>0</v>
      </c>
      <c r="P1475" s="1773">
        <f t="shared" si="45"/>
        <v>0</v>
      </c>
      <c r="Q1475" s="1774"/>
      <c r="R1475" s="1774"/>
      <c r="S1475" s="1774"/>
      <c r="T1475" s="1774"/>
      <c r="U1475" s="1774"/>
      <c r="V1475" s="1774"/>
      <c r="W1475" s="1774"/>
      <c r="X1475" s="1774"/>
      <c r="Y1475" s="1774"/>
      <c r="Z1475" s="1774"/>
      <c r="AA1475" s="1774"/>
      <c r="AB1475" s="1774"/>
      <c r="AC1475" s="1774"/>
      <c r="AD1475" s="1856"/>
      <c r="AE1475" s="1857"/>
      <c r="AF1475" s="1858"/>
      <c r="AG1475" s="1858"/>
      <c r="AH1475" s="1858"/>
      <c r="AI1475" s="1859"/>
      <c r="AJ1475" s="1859"/>
      <c r="AK1475" s="1859"/>
      <c r="AL1475" s="1859"/>
      <c r="AM1475" s="1858"/>
      <c r="AN1475" s="1858"/>
      <c r="AO1475" s="1858"/>
      <c r="AP1475" s="1858"/>
      <c r="AQ1475" s="1859"/>
      <c r="AR1475" s="1859"/>
      <c r="AS1475" s="1859"/>
      <c r="AT1475" s="1859"/>
    </row>
    <row r="1476" spans="1:46" s="1775" customFormat="1" ht="12" customHeight="1" x14ac:dyDescent="0.2">
      <c r="A1476" s="1770" t="s">
        <v>459</v>
      </c>
      <c r="B1476" s="1770" t="s">
        <v>1708</v>
      </c>
      <c r="C1476" s="541" t="s">
        <v>1709</v>
      </c>
      <c r="D1476" s="1770" t="s">
        <v>5065</v>
      </c>
      <c r="E1476" s="1952">
        <v>7000</v>
      </c>
      <c r="F1476" s="1771" t="s">
        <v>5066</v>
      </c>
      <c r="G1476" s="1770" t="s">
        <v>5067</v>
      </c>
      <c r="H1476" s="1770"/>
      <c r="I1476" s="1770"/>
      <c r="J1476" s="1771"/>
      <c r="K1476" s="1771">
        <v>1</v>
      </c>
      <c r="L1476" s="1772">
        <v>3</v>
      </c>
      <c r="M1476" s="1773">
        <f t="shared" si="44"/>
        <v>21000</v>
      </c>
      <c r="N1476" s="1771">
        <v>0</v>
      </c>
      <c r="O1476" s="1772">
        <v>0</v>
      </c>
      <c r="P1476" s="1773">
        <f t="shared" si="45"/>
        <v>0</v>
      </c>
      <c r="Q1476" s="1774"/>
      <c r="R1476" s="1774"/>
      <c r="S1476" s="1774"/>
      <c r="T1476" s="1774"/>
      <c r="U1476" s="1774"/>
      <c r="V1476" s="1774"/>
      <c r="W1476" s="1774"/>
      <c r="X1476" s="1774"/>
      <c r="Y1476" s="1774"/>
      <c r="Z1476" s="1774"/>
      <c r="AA1476" s="1774"/>
      <c r="AB1476" s="1774"/>
      <c r="AC1476" s="1774"/>
      <c r="AD1476" s="1856"/>
      <c r="AE1476" s="1857"/>
      <c r="AF1476" s="1858"/>
      <c r="AG1476" s="1858"/>
      <c r="AH1476" s="1858"/>
      <c r="AI1476" s="1859"/>
      <c r="AJ1476" s="1859"/>
      <c r="AK1476" s="1859"/>
      <c r="AL1476" s="1859"/>
      <c r="AM1476" s="1858"/>
      <c r="AN1476" s="1858"/>
      <c r="AO1476" s="1858"/>
      <c r="AP1476" s="1858"/>
      <c r="AQ1476" s="1859"/>
      <c r="AR1476" s="1859"/>
      <c r="AS1476" s="1859"/>
      <c r="AT1476" s="1859"/>
    </row>
    <row r="1477" spans="1:46" s="1775" customFormat="1" ht="12" customHeight="1" x14ac:dyDescent="0.2">
      <c r="A1477" s="1770" t="s">
        <v>459</v>
      </c>
      <c r="B1477" s="1770" t="s">
        <v>1708</v>
      </c>
      <c r="C1477" s="541" t="s">
        <v>1709</v>
      </c>
      <c r="D1477" s="1770" t="s">
        <v>4573</v>
      </c>
      <c r="E1477" s="1952">
        <v>10000</v>
      </c>
      <c r="F1477" s="1771" t="s">
        <v>5066</v>
      </c>
      <c r="G1477" s="1770" t="s">
        <v>5067</v>
      </c>
      <c r="H1477" s="1770"/>
      <c r="I1477" s="1770"/>
      <c r="J1477" s="1771"/>
      <c r="K1477" s="1771">
        <v>2</v>
      </c>
      <c r="L1477" s="1772">
        <v>6</v>
      </c>
      <c r="M1477" s="1773">
        <f t="shared" si="44"/>
        <v>60000</v>
      </c>
      <c r="N1477" s="1771">
        <v>1</v>
      </c>
      <c r="O1477" s="1772">
        <v>6</v>
      </c>
      <c r="P1477" s="1773">
        <f t="shared" si="45"/>
        <v>60000</v>
      </c>
      <c r="Q1477" s="1774"/>
      <c r="R1477" s="1774"/>
      <c r="S1477" s="1774"/>
      <c r="T1477" s="1774"/>
      <c r="U1477" s="1774"/>
      <c r="V1477" s="1774"/>
      <c r="W1477" s="1774"/>
      <c r="X1477" s="1774"/>
      <c r="Y1477" s="1774"/>
      <c r="Z1477" s="1774"/>
      <c r="AA1477" s="1774"/>
      <c r="AB1477" s="1774"/>
      <c r="AC1477" s="1774"/>
      <c r="AD1477" s="1856"/>
      <c r="AE1477" s="1857"/>
      <c r="AF1477" s="1858"/>
      <c r="AG1477" s="1858"/>
      <c r="AH1477" s="1858"/>
      <c r="AI1477" s="1859"/>
      <c r="AJ1477" s="1859"/>
      <c r="AK1477" s="1859"/>
      <c r="AL1477" s="1859"/>
      <c r="AM1477" s="1858"/>
      <c r="AN1477" s="1858"/>
      <c r="AO1477" s="1858"/>
      <c r="AP1477" s="1858"/>
      <c r="AQ1477" s="1859"/>
      <c r="AR1477" s="1859"/>
      <c r="AS1477" s="1859"/>
      <c r="AT1477" s="1859"/>
    </row>
    <row r="1478" spans="1:46" s="1775" customFormat="1" ht="12" customHeight="1" x14ac:dyDescent="0.2">
      <c r="A1478" s="1770" t="s">
        <v>459</v>
      </c>
      <c r="B1478" s="1770" t="s">
        <v>1708</v>
      </c>
      <c r="C1478" s="541" t="s">
        <v>1709</v>
      </c>
      <c r="D1478" s="1770" t="s">
        <v>4000</v>
      </c>
      <c r="E1478" s="1952">
        <v>1800</v>
      </c>
      <c r="F1478" s="1771" t="s">
        <v>5068</v>
      </c>
      <c r="G1478" s="1770" t="s">
        <v>5069</v>
      </c>
      <c r="H1478" s="1770"/>
      <c r="I1478" s="1770"/>
      <c r="J1478" s="1771"/>
      <c r="K1478" s="1771">
        <v>5</v>
      </c>
      <c r="L1478" s="1772">
        <v>8</v>
      </c>
      <c r="M1478" s="1773">
        <f t="shared" ref="M1478:M1541" si="46">E1478*L1478</f>
        <v>14400</v>
      </c>
      <c r="N1478" s="1771">
        <v>0</v>
      </c>
      <c r="O1478" s="1772">
        <v>0</v>
      </c>
      <c r="P1478" s="1773">
        <f t="shared" ref="P1478:P1541" si="47">E1478*O1478</f>
        <v>0</v>
      </c>
      <c r="Q1478" s="1774"/>
      <c r="R1478" s="1774"/>
      <c r="S1478" s="1774"/>
      <c r="T1478" s="1774"/>
      <c r="U1478" s="1774"/>
      <c r="V1478" s="1774"/>
      <c r="W1478" s="1774"/>
      <c r="X1478" s="1774"/>
      <c r="Y1478" s="1774"/>
      <c r="Z1478" s="1774"/>
      <c r="AA1478" s="1774"/>
      <c r="AB1478" s="1774"/>
      <c r="AC1478" s="1774"/>
      <c r="AD1478" s="1856"/>
      <c r="AE1478" s="1857"/>
      <c r="AF1478" s="1858"/>
      <c r="AG1478" s="1858"/>
      <c r="AH1478" s="1858"/>
      <c r="AI1478" s="1859"/>
      <c r="AJ1478" s="1859"/>
      <c r="AK1478" s="1859"/>
      <c r="AL1478" s="1859"/>
      <c r="AM1478" s="1858"/>
      <c r="AN1478" s="1858"/>
      <c r="AO1478" s="1858"/>
      <c r="AP1478" s="1858"/>
      <c r="AQ1478" s="1859"/>
      <c r="AR1478" s="1859"/>
      <c r="AS1478" s="1859"/>
      <c r="AT1478" s="1859"/>
    </row>
    <row r="1479" spans="1:46" s="1775" customFormat="1" ht="12" customHeight="1" x14ac:dyDescent="0.2">
      <c r="A1479" s="1770" t="s">
        <v>459</v>
      </c>
      <c r="B1479" s="1770" t="s">
        <v>1708</v>
      </c>
      <c r="C1479" s="541" t="s">
        <v>1709</v>
      </c>
      <c r="D1479" s="1770" t="s">
        <v>1840</v>
      </c>
      <c r="E1479" s="1952">
        <v>2000</v>
      </c>
      <c r="F1479" s="1771" t="s">
        <v>5068</v>
      </c>
      <c r="G1479" s="1770" t="s">
        <v>5069</v>
      </c>
      <c r="H1479" s="1770"/>
      <c r="I1479" s="1770"/>
      <c r="J1479" s="1771"/>
      <c r="K1479" s="1771">
        <v>1</v>
      </c>
      <c r="L1479" s="1772">
        <v>11</v>
      </c>
      <c r="M1479" s="1773">
        <f t="shared" si="46"/>
        <v>22000</v>
      </c>
      <c r="N1479" s="1771">
        <v>0</v>
      </c>
      <c r="O1479" s="1772">
        <v>0</v>
      </c>
      <c r="P1479" s="1773">
        <f t="shared" si="47"/>
        <v>0</v>
      </c>
      <c r="Q1479" s="1774"/>
      <c r="R1479" s="1774"/>
      <c r="S1479" s="1774"/>
      <c r="T1479" s="1774"/>
      <c r="U1479" s="1774"/>
      <c r="V1479" s="1774"/>
      <c r="W1479" s="1774"/>
      <c r="X1479" s="1774"/>
      <c r="Y1479" s="1774"/>
      <c r="Z1479" s="1774"/>
      <c r="AA1479" s="1774"/>
      <c r="AB1479" s="1774"/>
      <c r="AC1479" s="1774"/>
      <c r="AD1479" s="1856"/>
      <c r="AE1479" s="1857"/>
      <c r="AF1479" s="1858"/>
      <c r="AG1479" s="1858"/>
      <c r="AH1479" s="1858"/>
      <c r="AI1479" s="1859"/>
      <c r="AJ1479" s="1859"/>
      <c r="AK1479" s="1859"/>
      <c r="AL1479" s="1859"/>
      <c r="AM1479" s="1858"/>
      <c r="AN1479" s="1858"/>
      <c r="AO1479" s="1858"/>
      <c r="AP1479" s="1858"/>
      <c r="AQ1479" s="1859"/>
      <c r="AR1479" s="1859"/>
      <c r="AS1479" s="1859"/>
      <c r="AT1479" s="1859"/>
    </row>
    <row r="1480" spans="1:46" s="1775" customFormat="1" ht="12" customHeight="1" x14ac:dyDescent="0.2">
      <c r="A1480" s="1770" t="s">
        <v>459</v>
      </c>
      <c r="B1480" s="1770" t="s">
        <v>1708</v>
      </c>
      <c r="C1480" s="541" t="s">
        <v>1709</v>
      </c>
      <c r="D1480" s="1770" t="s">
        <v>5070</v>
      </c>
      <c r="E1480" s="1952">
        <v>2300</v>
      </c>
      <c r="F1480" s="1771" t="s">
        <v>5071</v>
      </c>
      <c r="G1480" s="1770" t="s">
        <v>5072</v>
      </c>
      <c r="H1480" s="1770"/>
      <c r="I1480" s="1770"/>
      <c r="J1480" s="1771"/>
      <c r="K1480" s="1771">
        <v>2</v>
      </c>
      <c r="L1480" s="1772">
        <v>5</v>
      </c>
      <c r="M1480" s="1773">
        <f t="shared" si="46"/>
        <v>11500</v>
      </c>
      <c r="N1480" s="1771">
        <v>2</v>
      </c>
      <c r="O1480" s="1772">
        <v>6</v>
      </c>
      <c r="P1480" s="1773">
        <f t="shared" si="47"/>
        <v>13800</v>
      </c>
      <c r="Q1480" s="1774"/>
      <c r="R1480" s="1774"/>
      <c r="S1480" s="1774"/>
      <c r="T1480" s="1774"/>
      <c r="U1480" s="1774"/>
      <c r="V1480" s="1774"/>
      <c r="W1480" s="1774"/>
      <c r="X1480" s="1774"/>
      <c r="Y1480" s="1774"/>
      <c r="Z1480" s="1774"/>
      <c r="AA1480" s="1774"/>
      <c r="AB1480" s="1774"/>
      <c r="AC1480" s="1774"/>
      <c r="AD1480" s="1856"/>
      <c r="AE1480" s="1857"/>
      <c r="AF1480" s="1858"/>
      <c r="AG1480" s="1858"/>
      <c r="AH1480" s="1858"/>
      <c r="AI1480" s="1859"/>
      <c r="AJ1480" s="1859"/>
      <c r="AK1480" s="1859"/>
      <c r="AL1480" s="1859"/>
      <c r="AM1480" s="1858"/>
      <c r="AN1480" s="1858"/>
      <c r="AO1480" s="1858"/>
      <c r="AP1480" s="1858"/>
      <c r="AQ1480" s="1859"/>
      <c r="AR1480" s="1859"/>
      <c r="AS1480" s="1859"/>
      <c r="AT1480" s="1859"/>
    </row>
    <row r="1481" spans="1:46" s="1775" customFormat="1" ht="12" customHeight="1" x14ac:dyDescent="0.2">
      <c r="A1481" s="1770" t="s">
        <v>459</v>
      </c>
      <c r="B1481" s="1770" t="s">
        <v>1708</v>
      </c>
      <c r="C1481" s="541" t="s">
        <v>1709</v>
      </c>
      <c r="D1481" s="1770" t="s">
        <v>2420</v>
      </c>
      <c r="E1481" s="1952">
        <v>6000</v>
      </c>
      <c r="F1481" s="1771" t="s">
        <v>5073</v>
      </c>
      <c r="G1481" s="1770" t="s">
        <v>5074</v>
      </c>
      <c r="H1481" s="1770"/>
      <c r="I1481" s="1770"/>
      <c r="J1481" s="1771"/>
      <c r="K1481" s="1771">
        <v>6</v>
      </c>
      <c r="L1481" s="1772">
        <v>12</v>
      </c>
      <c r="M1481" s="1773">
        <f t="shared" si="46"/>
        <v>72000</v>
      </c>
      <c r="N1481" s="1771">
        <v>2</v>
      </c>
      <c r="O1481" s="1772">
        <v>6</v>
      </c>
      <c r="P1481" s="1773">
        <f t="shared" si="47"/>
        <v>36000</v>
      </c>
      <c r="Q1481" s="1774"/>
      <c r="R1481" s="1774"/>
      <c r="S1481" s="1774"/>
      <c r="T1481" s="1774"/>
      <c r="U1481" s="1774"/>
      <c r="V1481" s="1774"/>
      <c r="W1481" s="1774"/>
      <c r="X1481" s="1774"/>
      <c r="Y1481" s="1774"/>
      <c r="Z1481" s="1774"/>
      <c r="AA1481" s="1774"/>
      <c r="AB1481" s="1774"/>
      <c r="AC1481" s="1774"/>
      <c r="AD1481" s="1856"/>
      <c r="AE1481" s="1857"/>
      <c r="AF1481" s="1858"/>
      <c r="AG1481" s="1858"/>
      <c r="AH1481" s="1858"/>
      <c r="AI1481" s="1859"/>
      <c r="AJ1481" s="1859"/>
      <c r="AK1481" s="1859"/>
      <c r="AL1481" s="1859"/>
      <c r="AM1481" s="1858"/>
      <c r="AN1481" s="1858"/>
      <c r="AO1481" s="1858"/>
      <c r="AP1481" s="1858"/>
      <c r="AQ1481" s="1859"/>
      <c r="AR1481" s="1859"/>
      <c r="AS1481" s="1859"/>
      <c r="AT1481" s="1859"/>
    </row>
    <row r="1482" spans="1:46" s="1775" customFormat="1" ht="12" customHeight="1" x14ac:dyDescent="0.2">
      <c r="A1482" s="1770" t="s">
        <v>459</v>
      </c>
      <c r="B1482" s="1770" t="s">
        <v>1708</v>
      </c>
      <c r="C1482" s="541" t="s">
        <v>1709</v>
      </c>
      <c r="D1482" s="1770" t="s">
        <v>1839</v>
      </c>
      <c r="E1482" s="1952">
        <v>3500</v>
      </c>
      <c r="F1482" s="1771" t="s">
        <v>5075</v>
      </c>
      <c r="G1482" s="1770" t="s">
        <v>5076</v>
      </c>
      <c r="H1482" s="1770"/>
      <c r="I1482" s="1770"/>
      <c r="J1482" s="1771"/>
      <c r="K1482" s="1771">
        <v>5</v>
      </c>
      <c r="L1482" s="1772">
        <v>12</v>
      </c>
      <c r="M1482" s="1773">
        <f t="shared" si="46"/>
        <v>42000</v>
      </c>
      <c r="N1482" s="1771">
        <v>6</v>
      </c>
      <c r="O1482" s="1772">
        <v>6</v>
      </c>
      <c r="P1482" s="1773">
        <f t="shared" si="47"/>
        <v>21000</v>
      </c>
      <c r="Q1482" s="1774"/>
      <c r="R1482" s="1774"/>
      <c r="S1482" s="1774"/>
      <c r="T1482" s="1774"/>
      <c r="U1482" s="1774"/>
      <c r="V1482" s="1774"/>
      <c r="W1482" s="1774"/>
      <c r="X1482" s="1774"/>
      <c r="Y1482" s="1774"/>
      <c r="Z1482" s="1774"/>
      <c r="AA1482" s="1774"/>
      <c r="AB1482" s="1774"/>
      <c r="AC1482" s="1774"/>
      <c r="AD1482" s="1856"/>
      <c r="AE1482" s="1857"/>
      <c r="AF1482" s="1858"/>
      <c r="AG1482" s="1858"/>
      <c r="AH1482" s="1858"/>
      <c r="AI1482" s="1859"/>
      <c r="AJ1482" s="1859"/>
      <c r="AK1482" s="1859"/>
      <c r="AL1482" s="1859"/>
      <c r="AM1482" s="1858"/>
      <c r="AN1482" s="1858"/>
      <c r="AO1482" s="1858"/>
      <c r="AP1482" s="1858"/>
      <c r="AQ1482" s="1859"/>
      <c r="AR1482" s="1859"/>
      <c r="AS1482" s="1859"/>
      <c r="AT1482" s="1859"/>
    </row>
    <row r="1483" spans="1:46" s="1775" customFormat="1" ht="12" customHeight="1" x14ac:dyDescent="0.2">
      <c r="A1483" s="1770" t="s">
        <v>459</v>
      </c>
      <c r="B1483" s="1770" t="s">
        <v>1708</v>
      </c>
      <c r="C1483" s="541" t="s">
        <v>1709</v>
      </c>
      <c r="D1483" s="1770" t="s">
        <v>1749</v>
      </c>
      <c r="E1483" s="1952">
        <v>3000</v>
      </c>
      <c r="F1483" s="1771" t="s">
        <v>5077</v>
      </c>
      <c r="G1483" s="1770" t="s">
        <v>5078</v>
      </c>
      <c r="H1483" s="1770"/>
      <c r="I1483" s="1770"/>
      <c r="J1483" s="1771"/>
      <c r="K1483" s="1771">
        <v>8</v>
      </c>
      <c r="L1483" s="1772">
        <v>8</v>
      </c>
      <c r="M1483" s="1773">
        <f t="shared" si="46"/>
        <v>24000</v>
      </c>
      <c r="N1483" s="1771">
        <v>0</v>
      </c>
      <c r="O1483" s="1772">
        <v>0</v>
      </c>
      <c r="P1483" s="1773">
        <f t="shared" si="47"/>
        <v>0</v>
      </c>
      <c r="Q1483" s="1774"/>
      <c r="R1483" s="1774"/>
      <c r="S1483" s="1774"/>
      <c r="T1483" s="1774"/>
      <c r="U1483" s="1774"/>
      <c r="V1483" s="1774"/>
      <c r="W1483" s="1774"/>
      <c r="X1483" s="1774"/>
      <c r="Y1483" s="1774"/>
      <c r="Z1483" s="1774"/>
      <c r="AA1483" s="1774"/>
      <c r="AB1483" s="1774"/>
      <c r="AC1483" s="1774"/>
      <c r="AD1483" s="1856"/>
      <c r="AE1483" s="1857"/>
      <c r="AF1483" s="1858"/>
      <c r="AG1483" s="1858"/>
      <c r="AH1483" s="1858"/>
      <c r="AI1483" s="1859"/>
      <c r="AJ1483" s="1859"/>
      <c r="AK1483" s="1859"/>
      <c r="AL1483" s="1859"/>
      <c r="AM1483" s="1858"/>
      <c r="AN1483" s="1858"/>
      <c r="AO1483" s="1858"/>
      <c r="AP1483" s="1858"/>
      <c r="AQ1483" s="1859"/>
      <c r="AR1483" s="1859"/>
      <c r="AS1483" s="1859"/>
      <c r="AT1483" s="1859"/>
    </row>
    <row r="1484" spans="1:46" s="1775" customFormat="1" ht="12" customHeight="1" x14ac:dyDescent="0.2">
      <c r="A1484" s="1770" t="s">
        <v>459</v>
      </c>
      <c r="B1484" s="1770" t="s">
        <v>1708</v>
      </c>
      <c r="C1484" s="541" t="s">
        <v>1709</v>
      </c>
      <c r="D1484" s="1770" t="s">
        <v>2846</v>
      </c>
      <c r="E1484" s="1952">
        <v>3500</v>
      </c>
      <c r="F1484" s="1771" t="s">
        <v>5079</v>
      </c>
      <c r="G1484" s="1770" t="s">
        <v>5080</v>
      </c>
      <c r="H1484" s="1770"/>
      <c r="I1484" s="1770"/>
      <c r="J1484" s="1771"/>
      <c r="K1484" s="1771">
        <v>4</v>
      </c>
      <c r="L1484" s="1772">
        <v>7</v>
      </c>
      <c r="M1484" s="1773">
        <f t="shared" si="46"/>
        <v>24500</v>
      </c>
      <c r="N1484" s="1771">
        <v>0</v>
      </c>
      <c r="O1484" s="1772">
        <v>0</v>
      </c>
      <c r="P1484" s="1773">
        <f t="shared" si="47"/>
        <v>0</v>
      </c>
      <c r="Q1484" s="1774"/>
      <c r="R1484" s="1774"/>
      <c r="S1484" s="1774"/>
      <c r="T1484" s="1774"/>
      <c r="U1484" s="1774"/>
      <c r="V1484" s="1774"/>
      <c r="W1484" s="1774"/>
      <c r="X1484" s="1774"/>
      <c r="Y1484" s="1774"/>
      <c r="Z1484" s="1774"/>
      <c r="AA1484" s="1774"/>
      <c r="AB1484" s="1774"/>
      <c r="AC1484" s="1774"/>
      <c r="AD1484" s="1856"/>
      <c r="AE1484" s="1857"/>
      <c r="AF1484" s="1858"/>
      <c r="AG1484" s="1858"/>
      <c r="AH1484" s="1858"/>
      <c r="AI1484" s="1859"/>
      <c r="AJ1484" s="1859"/>
      <c r="AK1484" s="1859"/>
      <c r="AL1484" s="1859"/>
      <c r="AM1484" s="1858"/>
      <c r="AN1484" s="1858"/>
      <c r="AO1484" s="1858"/>
      <c r="AP1484" s="1858"/>
      <c r="AQ1484" s="1859"/>
      <c r="AR1484" s="1859"/>
      <c r="AS1484" s="1859"/>
      <c r="AT1484" s="1859"/>
    </row>
    <row r="1485" spans="1:46" s="1775" customFormat="1" ht="12" customHeight="1" x14ac:dyDescent="0.2">
      <c r="A1485" s="1770" t="s">
        <v>459</v>
      </c>
      <c r="B1485" s="1770" t="s">
        <v>1708</v>
      </c>
      <c r="C1485" s="541" t="s">
        <v>1709</v>
      </c>
      <c r="D1485" s="1770" t="s">
        <v>5081</v>
      </c>
      <c r="E1485" s="1952">
        <v>9000</v>
      </c>
      <c r="F1485" s="1771" t="s">
        <v>5082</v>
      </c>
      <c r="G1485" s="1770" t="s">
        <v>5083</v>
      </c>
      <c r="H1485" s="1770" t="s">
        <v>2045</v>
      </c>
      <c r="I1485" s="1770" t="s">
        <v>1723</v>
      </c>
      <c r="J1485" s="1771" t="s">
        <v>1813</v>
      </c>
      <c r="K1485" s="1771">
        <v>5</v>
      </c>
      <c r="L1485" s="1772">
        <v>12</v>
      </c>
      <c r="M1485" s="1773">
        <f t="shared" si="46"/>
        <v>108000</v>
      </c>
      <c r="N1485" s="1771">
        <v>3</v>
      </c>
      <c r="O1485" s="1772">
        <v>6</v>
      </c>
      <c r="P1485" s="1773">
        <f t="shared" si="47"/>
        <v>54000</v>
      </c>
      <c r="Q1485" s="1774"/>
      <c r="R1485" s="1774"/>
      <c r="S1485" s="1774"/>
      <c r="T1485" s="1774"/>
      <c r="U1485" s="1774"/>
      <c r="V1485" s="1774"/>
      <c r="W1485" s="1774"/>
      <c r="X1485" s="1774"/>
      <c r="Y1485" s="1774"/>
      <c r="Z1485" s="1774"/>
      <c r="AA1485" s="1774"/>
      <c r="AB1485" s="1774"/>
      <c r="AC1485" s="1774"/>
      <c r="AD1485" s="1856"/>
      <c r="AE1485" s="1857"/>
      <c r="AF1485" s="1858"/>
      <c r="AG1485" s="1858"/>
      <c r="AH1485" s="1858"/>
      <c r="AI1485" s="1859"/>
      <c r="AJ1485" s="1859"/>
      <c r="AK1485" s="1859"/>
      <c r="AL1485" s="1859"/>
      <c r="AM1485" s="1858"/>
      <c r="AN1485" s="1858"/>
      <c r="AO1485" s="1858"/>
      <c r="AP1485" s="1858"/>
      <c r="AQ1485" s="1859"/>
      <c r="AR1485" s="1859"/>
      <c r="AS1485" s="1859"/>
      <c r="AT1485" s="1859"/>
    </row>
    <row r="1486" spans="1:46" s="1775" customFormat="1" ht="12" customHeight="1" x14ac:dyDescent="0.2">
      <c r="A1486" s="1770" t="s">
        <v>459</v>
      </c>
      <c r="B1486" s="1770" t="s">
        <v>1708</v>
      </c>
      <c r="C1486" s="541" t="s">
        <v>1709</v>
      </c>
      <c r="D1486" s="1770" t="s">
        <v>5084</v>
      </c>
      <c r="E1486" s="1952">
        <v>6000</v>
      </c>
      <c r="F1486" s="1771" t="s">
        <v>5085</v>
      </c>
      <c r="G1486" s="1770" t="s">
        <v>5086</v>
      </c>
      <c r="H1486" s="1770"/>
      <c r="I1486" s="1770"/>
      <c r="J1486" s="1771"/>
      <c r="K1486" s="1771">
        <v>1</v>
      </c>
      <c r="L1486" s="1772">
        <v>2</v>
      </c>
      <c r="M1486" s="1773">
        <f t="shared" si="46"/>
        <v>12000</v>
      </c>
      <c r="N1486" s="1771">
        <v>2</v>
      </c>
      <c r="O1486" s="1772">
        <v>6</v>
      </c>
      <c r="P1486" s="1773">
        <f t="shared" si="47"/>
        <v>36000</v>
      </c>
      <c r="Q1486" s="1774"/>
      <c r="R1486" s="1774"/>
      <c r="S1486" s="1774"/>
      <c r="T1486" s="1774"/>
      <c r="U1486" s="1774"/>
      <c r="V1486" s="1774"/>
      <c r="W1486" s="1774"/>
      <c r="X1486" s="1774"/>
      <c r="Y1486" s="1774"/>
      <c r="Z1486" s="1774"/>
      <c r="AA1486" s="1774"/>
      <c r="AB1486" s="1774"/>
      <c r="AC1486" s="1774"/>
      <c r="AD1486" s="1856"/>
      <c r="AE1486" s="1857"/>
      <c r="AF1486" s="1858"/>
      <c r="AG1486" s="1858"/>
      <c r="AH1486" s="1858"/>
      <c r="AI1486" s="1859"/>
      <c r="AJ1486" s="1859"/>
      <c r="AK1486" s="1859"/>
      <c r="AL1486" s="1859"/>
      <c r="AM1486" s="1858"/>
      <c r="AN1486" s="1858"/>
      <c r="AO1486" s="1858"/>
      <c r="AP1486" s="1858"/>
      <c r="AQ1486" s="1859"/>
      <c r="AR1486" s="1859"/>
      <c r="AS1486" s="1859"/>
      <c r="AT1486" s="1859"/>
    </row>
    <row r="1487" spans="1:46" s="1775" customFormat="1" ht="12" customHeight="1" x14ac:dyDescent="0.2">
      <c r="A1487" s="1770" t="s">
        <v>459</v>
      </c>
      <c r="B1487" s="1770" t="s">
        <v>1708</v>
      </c>
      <c r="C1487" s="541" t="s">
        <v>1709</v>
      </c>
      <c r="D1487" s="1770" t="s">
        <v>5087</v>
      </c>
      <c r="E1487" s="1952">
        <v>6000</v>
      </c>
      <c r="F1487" s="1771" t="s">
        <v>5088</v>
      </c>
      <c r="G1487" s="1770" t="s">
        <v>5089</v>
      </c>
      <c r="H1487" s="1770"/>
      <c r="I1487" s="1770"/>
      <c r="J1487" s="1771"/>
      <c r="K1487" s="1771">
        <v>1</v>
      </c>
      <c r="L1487" s="1772">
        <v>1</v>
      </c>
      <c r="M1487" s="1773">
        <f t="shared" si="46"/>
        <v>6000</v>
      </c>
      <c r="N1487" s="1771">
        <v>0</v>
      </c>
      <c r="O1487" s="1772">
        <v>0</v>
      </c>
      <c r="P1487" s="1773">
        <f t="shared" si="47"/>
        <v>0</v>
      </c>
      <c r="Q1487" s="1774"/>
      <c r="R1487" s="1774"/>
      <c r="S1487" s="1774"/>
      <c r="T1487" s="1774"/>
      <c r="U1487" s="1774"/>
      <c r="V1487" s="1774"/>
      <c r="W1487" s="1774"/>
      <c r="X1487" s="1774"/>
      <c r="Y1487" s="1774"/>
      <c r="Z1487" s="1774"/>
      <c r="AA1487" s="1774"/>
      <c r="AB1487" s="1774"/>
      <c r="AC1487" s="1774"/>
      <c r="AD1487" s="1856"/>
      <c r="AE1487" s="1857"/>
      <c r="AF1487" s="1858"/>
      <c r="AG1487" s="1858"/>
      <c r="AH1487" s="1858"/>
      <c r="AI1487" s="1859"/>
      <c r="AJ1487" s="1859"/>
      <c r="AK1487" s="1859"/>
      <c r="AL1487" s="1859"/>
      <c r="AM1487" s="1858"/>
      <c r="AN1487" s="1858"/>
      <c r="AO1487" s="1858"/>
      <c r="AP1487" s="1858"/>
      <c r="AQ1487" s="1859"/>
      <c r="AR1487" s="1859"/>
      <c r="AS1487" s="1859"/>
      <c r="AT1487" s="1859"/>
    </row>
    <row r="1488" spans="1:46" s="1775" customFormat="1" ht="12" customHeight="1" x14ac:dyDescent="0.2">
      <c r="A1488" s="1770" t="s">
        <v>459</v>
      </c>
      <c r="B1488" s="1770" t="s">
        <v>1708</v>
      </c>
      <c r="C1488" s="541" t="s">
        <v>1709</v>
      </c>
      <c r="D1488" s="1770" t="s">
        <v>1774</v>
      </c>
      <c r="E1488" s="1952">
        <v>8541.93</v>
      </c>
      <c r="F1488" s="1771" t="s">
        <v>5090</v>
      </c>
      <c r="G1488" s="1770" t="s">
        <v>5091</v>
      </c>
      <c r="H1488" s="1770" t="s">
        <v>2727</v>
      </c>
      <c r="I1488" s="1770" t="s">
        <v>1714</v>
      </c>
      <c r="J1488" s="1771" t="s">
        <v>1715</v>
      </c>
      <c r="K1488" s="1771">
        <v>0</v>
      </c>
      <c r="L1488" s="1772">
        <v>12</v>
      </c>
      <c r="M1488" s="1773">
        <f t="shared" si="46"/>
        <v>102503.16</v>
      </c>
      <c r="N1488" s="1771">
        <v>0</v>
      </c>
      <c r="O1488" s="1772">
        <v>6</v>
      </c>
      <c r="P1488" s="1773">
        <f t="shared" si="47"/>
        <v>51251.58</v>
      </c>
      <c r="Q1488" s="1774"/>
      <c r="R1488" s="1774"/>
      <c r="S1488" s="1774"/>
      <c r="T1488" s="1774"/>
      <c r="U1488" s="1774"/>
      <c r="V1488" s="1774"/>
      <c r="W1488" s="1774"/>
      <c r="X1488" s="1774"/>
      <c r="Y1488" s="1774"/>
      <c r="Z1488" s="1774"/>
      <c r="AA1488" s="1774"/>
      <c r="AB1488" s="1774"/>
      <c r="AC1488" s="1774"/>
      <c r="AD1488" s="1856"/>
      <c r="AE1488" s="1857"/>
      <c r="AF1488" s="1858"/>
      <c r="AG1488" s="1858"/>
      <c r="AH1488" s="1858"/>
      <c r="AI1488" s="1859"/>
      <c r="AJ1488" s="1859"/>
      <c r="AK1488" s="1859"/>
      <c r="AL1488" s="1859"/>
      <c r="AM1488" s="1858"/>
      <c r="AN1488" s="1858"/>
      <c r="AO1488" s="1858"/>
      <c r="AP1488" s="1858"/>
      <c r="AQ1488" s="1859"/>
      <c r="AR1488" s="1859"/>
      <c r="AS1488" s="1859"/>
      <c r="AT1488" s="1859"/>
    </row>
    <row r="1489" spans="1:46" s="1775" customFormat="1" ht="12" customHeight="1" x14ac:dyDescent="0.2">
      <c r="A1489" s="1770" t="s">
        <v>459</v>
      </c>
      <c r="B1489" s="1770" t="s">
        <v>1708</v>
      </c>
      <c r="C1489" s="541" t="s">
        <v>1709</v>
      </c>
      <c r="D1489" s="1770" t="s">
        <v>1774</v>
      </c>
      <c r="E1489" s="1952">
        <v>12000</v>
      </c>
      <c r="F1489" s="1771" t="s">
        <v>5092</v>
      </c>
      <c r="G1489" s="1770" t="s">
        <v>5093</v>
      </c>
      <c r="H1489" s="1770"/>
      <c r="I1489" s="1770"/>
      <c r="J1489" s="1771"/>
      <c r="K1489" s="1771">
        <v>0</v>
      </c>
      <c r="L1489" s="1772">
        <v>2</v>
      </c>
      <c r="M1489" s="1773">
        <f t="shared" si="46"/>
        <v>24000</v>
      </c>
      <c r="N1489" s="1771">
        <v>0</v>
      </c>
      <c r="O1489" s="1772">
        <v>0</v>
      </c>
      <c r="P1489" s="1773">
        <f t="shared" si="47"/>
        <v>0</v>
      </c>
      <c r="Q1489" s="1774"/>
      <c r="R1489" s="1774"/>
      <c r="S1489" s="1774"/>
      <c r="T1489" s="1774"/>
      <c r="U1489" s="1774"/>
      <c r="V1489" s="1774"/>
      <c r="W1489" s="1774"/>
      <c r="X1489" s="1774"/>
      <c r="Y1489" s="1774"/>
      <c r="Z1489" s="1774"/>
      <c r="AA1489" s="1774"/>
      <c r="AB1489" s="1774"/>
      <c r="AC1489" s="1774"/>
      <c r="AD1489" s="1856"/>
      <c r="AE1489" s="1857"/>
      <c r="AF1489" s="1858"/>
      <c r="AG1489" s="1858"/>
      <c r="AH1489" s="1858"/>
      <c r="AI1489" s="1859"/>
      <c r="AJ1489" s="1859"/>
      <c r="AK1489" s="1859"/>
      <c r="AL1489" s="1859"/>
      <c r="AM1489" s="1858"/>
      <c r="AN1489" s="1858"/>
      <c r="AO1489" s="1858"/>
      <c r="AP1489" s="1858"/>
      <c r="AQ1489" s="1859"/>
      <c r="AR1489" s="1859"/>
      <c r="AS1489" s="1859"/>
      <c r="AT1489" s="1859"/>
    </row>
    <row r="1490" spans="1:46" s="1775" customFormat="1" ht="12" customHeight="1" x14ac:dyDescent="0.2">
      <c r="A1490" s="1770" t="s">
        <v>459</v>
      </c>
      <c r="B1490" s="1770" t="s">
        <v>1708</v>
      </c>
      <c r="C1490" s="541" t="s">
        <v>1709</v>
      </c>
      <c r="D1490" s="1770" t="s">
        <v>1822</v>
      </c>
      <c r="E1490" s="1952">
        <v>7000</v>
      </c>
      <c r="F1490" s="1771" t="s">
        <v>5094</v>
      </c>
      <c r="G1490" s="1770" t="s">
        <v>5095</v>
      </c>
      <c r="H1490" s="1770"/>
      <c r="I1490" s="1770"/>
      <c r="J1490" s="1771"/>
      <c r="K1490" s="1771">
        <v>6</v>
      </c>
      <c r="L1490" s="1772">
        <v>12</v>
      </c>
      <c r="M1490" s="1773">
        <f t="shared" si="46"/>
        <v>84000</v>
      </c>
      <c r="N1490" s="1771">
        <v>6</v>
      </c>
      <c r="O1490" s="1772">
        <v>6</v>
      </c>
      <c r="P1490" s="1773">
        <f t="shared" si="47"/>
        <v>42000</v>
      </c>
      <c r="Q1490" s="1774"/>
      <c r="R1490" s="1774"/>
      <c r="S1490" s="1774"/>
      <c r="T1490" s="1774"/>
      <c r="U1490" s="1774"/>
      <c r="V1490" s="1774"/>
      <c r="W1490" s="1774"/>
      <c r="X1490" s="1774"/>
      <c r="Y1490" s="1774"/>
      <c r="Z1490" s="1774"/>
      <c r="AA1490" s="1774"/>
      <c r="AB1490" s="1774"/>
      <c r="AC1490" s="1774"/>
      <c r="AD1490" s="1856"/>
      <c r="AE1490" s="1857"/>
      <c r="AF1490" s="1858"/>
      <c r="AG1490" s="1858"/>
      <c r="AH1490" s="1858"/>
      <c r="AI1490" s="1859"/>
      <c r="AJ1490" s="1859"/>
      <c r="AK1490" s="1859"/>
      <c r="AL1490" s="1859"/>
      <c r="AM1490" s="1858"/>
      <c r="AN1490" s="1858"/>
      <c r="AO1490" s="1858"/>
      <c r="AP1490" s="1858"/>
      <c r="AQ1490" s="1859"/>
      <c r="AR1490" s="1859"/>
      <c r="AS1490" s="1859"/>
      <c r="AT1490" s="1859"/>
    </row>
    <row r="1491" spans="1:46" s="1775" customFormat="1" ht="12" customHeight="1" x14ac:dyDescent="0.2">
      <c r="A1491" s="1770" t="s">
        <v>459</v>
      </c>
      <c r="B1491" s="1770" t="s">
        <v>1708</v>
      </c>
      <c r="C1491" s="541" t="s">
        <v>1709</v>
      </c>
      <c r="D1491" s="1770" t="s">
        <v>2666</v>
      </c>
      <c r="E1491" s="1952">
        <v>7000</v>
      </c>
      <c r="F1491" s="1771" t="s">
        <v>5096</v>
      </c>
      <c r="G1491" s="1770" t="s">
        <v>5097</v>
      </c>
      <c r="H1491" s="1770" t="s">
        <v>1807</v>
      </c>
      <c r="I1491" s="1770" t="s">
        <v>1714</v>
      </c>
      <c r="J1491" s="1771" t="s">
        <v>1715</v>
      </c>
      <c r="K1491" s="1771">
        <v>6</v>
      </c>
      <c r="L1491" s="1772">
        <v>12</v>
      </c>
      <c r="M1491" s="1773">
        <f t="shared" si="46"/>
        <v>84000</v>
      </c>
      <c r="N1491" s="1771">
        <v>5</v>
      </c>
      <c r="O1491" s="1772">
        <v>6</v>
      </c>
      <c r="P1491" s="1773">
        <f t="shared" si="47"/>
        <v>42000</v>
      </c>
      <c r="Q1491" s="1774"/>
      <c r="R1491" s="1774"/>
      <c r="S1491" s="1774"/>
      <c r="T1491" s="1774"/>
      <c r="U1491" s="1774"/>
      <c r="V1491" s="1774"/>
      <c r="W1491" s="1774"/>
      <c r="X1491" s="1774"/>
      <c r="Y1491" s="1774"/>
      <c r="Z1491" s="1774"/>
      <c r="AA1491" s="1774"/>
      <c r="AB1491" s="1774"/>
      <c r="AC1491" s="1774"/>
      <c r="AD1491" s="1856"/>
      <c r="AE1491" s="1857"/>
      <c r="AF1491" s="1858"/>
      <c r="AG1491" s="1858"/>
      <c r="AH1491" s="1858"/>
      <c r="AI1491" s="1859"/>
      <c r="AJ1491" s="1859"/>
      <c r="AK1491" s="1859"/>
      <c r="AL1491" s="1859"/>
      <c r="AM1491" s="1858"/>
      <c r="AN1491" s="1858"/>
      <c r="AO1491" s="1858"/>
      <c r="AP1491" s="1858"/>
      <c r="AQ1491" s="1859"/>
      <c r="AR1491" s="1859"/>
      <c r="AS1491" s="1859"/>
      <c r="AT1491" s="1859"/>
    </row>
    <row r="1492" spans="1:46" s="1775" customFormat="1" ht="12" customHeight="1" x14ac:dyDescent="0.2">
      <c r="A1492" s="1770" t="s">
        <v>459</v>
      </c>
      <c r="B1492" s="1770" t="s">
        <v>1708</v>
      </c>
      <c r="C1492" s="541" t="s">
        <v>1709</v>
      </c>
      <c r="D1492" s="1770" t="s">
        <v>1760</v>
      </c>
      <c r="E1492" s="1952">
        <v>8000</v>
      </c>
      <c r="F1492" s="1771" t="s">
        <v>5098</v>
      </c>
      <c r="G1492" s="1770" t="s">
        <v>5099</v>
      </c>
      <c r="H1492" s="1770" t="s">
        <v>1713</v>
      </c>
      <c r="I1492" s="1770" t="s">
        <v>1714</v>
      </c>
      <c r="J1492" s="1771" t="s">
        <v>1715</v>
      </c>
      <c r="K1492" s="1771">
        <v>5</v>
      </c>
      <c r="L1492" s="1772">
        <v>12</v>
      </c>
      <c r="M1492" s="1773">
        <f t="shared" si="46"/>
        <v>96000</v>
      </c>
      <c r="N1492" s="1771">
        <v>2</v>
      </c>
      <c r="O1492" s="1772">
        <v>6</v>
      </c>
      <c r="P1492" s="1773">
        <f t="shared" si="47"/>
        <v>48000</v>
      </c>
      <c r="Q1492" s="1774"/>
      <c r="R1492" s="1774"/>
      <c r="S1492" s="1774"/>
      <c r="T1492" s="1774"/>
      <c r="U1492" s="1774"/>
      <c r="V1492" s="1774"/>
      <c r="W1492" s="1774"/>
      <c r="X1492" s="1774"/>
      <c r="Y1492" s="1774"/>
      <c r="Z1492" s="1774"/>
      <c r="AA1492" s="1774"/>
      <c r="AB1492" s="1774"/>
      <c r="AC1492" s="1774"/>
      <c r="AD1492" s="1856"/>
      <c r="AE1492" s="1857"/>
      <c r="AF1492" s="1858"/>
      <c r="AG1492" s="1858"/>
      <c r="AH1492" s="1858"/>
      <c r="AI1492" s="1859"/>
      <c r="AJ1492" s="1859"/>
      <c r="AK1492" s="1859"/>
      <c r="AL1492" s="1859"/>
      <c r="AM1492" s="1858"/>
      <c r="AN1492" s="1858"/>
      <c r="AO1492" s="1858"/>
      <c r="AP1492" s="1858"/>
      <c r="AQ1492" s="1859"/>
      <c r="AR1492" s="1859"/>
      <c r="AS1492" s="1859"/>
      <c r="AT1492" s="1859"/>
    </row>
    <row r="1493" spans="1:46" s="1775" customFormat="1" ht="12" customHeight="1" x14ac:dyDescent="0.2">
      <c r="A1493" s="1770" t="s">
        <v>459</v>
      </c>
      <c r="B1493" s="1770" t="s">
        <v>1708</v>
      </c>
      <c r="C1493" s="541" t="s">
        <v>1709</v>
      </c>
      <c r="D1493" s="1770" t="s">
        <v>1839</v>
      </c>
      <c r="E1493" s="1952">
        <v>3500</v>
      </c>
      <c r="F1493" s="1771" t="s">
        <v>5100</v>
      </c>
      <c r="G1493" s="1770" t="s">
        <v>5101</v>
      </c>
      <c r="H1493" s="1770" t="s">
        <v>1713</v>
      </c>
      <c r="I1493" s="1770" t="s">
        <v>1723</v>
      </c>
      <c r="J1493" s="1771" t="s">
        <v>1715</v>
      </c>
      <c r="K1493" s="1771">
        <v>3</v>
      </c>
      <c r="L1493" s="1772">
        <v>9</v>
      </c>
      <c r="M1493" s="1773">
        <f t="shared" si="46"/>
        <v>31500</v>
      </c>
      <c r="N1493" s="1771">
        <v>2</v>
      </c>
      <c r="O1493" s="1772">
        <v>6</v>
      </c>
      <c r="P1493" s="1773">
        <f t="shared" si="47"/>
        <v>21000</v>
      </c>
      <c r="Q1493" s="1774"/>
      <c r="R1493" s="1774"/>
      <c r="S1493" s="1774"/>
      <c r="T1493" s="1774"/>
      <c r="U1493" s="1774"/>
      <c r="V1493" s="1774"/>
      <c r="W1493" s="1774"/>
      <c r="X1493" s="1774"/>
      <c r="Y1493" s="1774"/>
      <c r="Z1493" s="1774"/>
      <c r="AA1493" s="1774"/>
      <c r="AB1493" s="1774"/>
      <c r="AC1493" s="1774"/>
      <c r="AD1493" s="1856"/>
      <c r="AE1493" s="1857"/>
      <c r="AF1493" s="1858"/>
      <c r="AG1493" s="1858"/>
      <c r="AH1493" s="1858"/>
      <c r="AI1493" s="1859"/>
      <c r="AJ1493" s="1859"/>
      <c r="AK1493" s="1859"/>
      <c r="AL1493" s="1859"/>
      <c r="AM1493" s="1858"/>
      <c r="AN1493" s="1858"/>
      <c r="AO1493" s="1858"/>
      <c r="AP1493" s="1858"/>
      <c r="AQ1493" s="1859"/>
      <c r="AR1493" s="1859"/>
      <c r="AS1493" s="1859"/>
      <c r="AT1493" s="1859"/>
    </row>
    <row r="1494" spans="1:46" s="1775" customFormat="1" ht="12" customHeight="1" x14ac:dyDescent="0.2">
      <c r="A1494" s="1770" t="s">
        <v>459</v>
      </c>
      <c r="B1494" s="1770" t="s">
        <v>1708</v>
      </c>
      <c r="C1494" s="541" t="s">
        <v>1709</v>
      </c>
      <c r="D1494" s="1770" t="s">
        <v>2038</v>
      </c>
      <c r="E1494" s="1952">
        <v>12000</v>
      </c>
      <c r="F1494" s="1771" t="s">
        <v>5102</v>
      </c>
      <c r="G1494" s="1770" t="s">
        <v>5103</v>
      </c>
      <c r="H1494" s="1770"/>
      <c r="I1494" s="1770"/>
      <c r="J1494" s="1771"/>
      <c r="K1494" s="1771">
        <v>1</v>
      </c>
      <c r="L1494" s="1772">
        <v>6</v>
      </c>
      <c r="M1494" s="1773">
        <f t="shared" si="46"/>
        <v>72000</v>
      </c>
      <c r="N1494" s="1771">
        <v>0</v>
      </c>
      <c r="O1494" s="1772">
        <v>0</v>
      </c>
      <c r="P1494" s="1773">
        <f t="shared" si="47"/>
        <v>0</v>
      </c>
      <c r="Q1494" s="1774"/>
      <c r="R1494" s="1774"/>
      <c r="S1494" s="1774"/>
      <c r="T1494" s="1774"/>
      <c r="U1494" s="1774"/>
      <c r="V1494" s="1774"/>
      <c r="W1494" s="1774"/>
      <c r="X1494" s="1774"/>
      <c r="Y1494" s="1774"/>
      <c r="Z1494" s="1774"/>
      <c r="AA1494" s="1774"/>
      <c r="AB1494" s="1774"/>
      <c r="AC1494" s="1774"/>
      <c r="AD1494" s="1856"/>
      <c r="AE1494" s="1857"/>
      <c r="AF1494" s="1858"/>
      <c r="AG1494" s="1858"/>
      <c r="AH1494" s="1858"/>
      <c r="AI1494" s="1859"/>
      <c r="AJ1494" s="1859"/>
      <c r="AK1494" s="1859"/>
      <c r="AL1494" s="1859"/>
      <c r="AM1494" s="1858"/>
      <c r="AN1494" s="1858"/>
      <c r="AO1494" s="1858"/>
      <c r="AP1494" s="1858"/>
      <c r="AQ1494" s="1859"/>
      <c r="AR1494" s="1859"/>
      <c r="AS1494" s="1859"/>
      <c r="AT1494" s="1859"/>
    </row>
    <row r="1495" spans="1:46" s="1775" customFormat="1" ht="12" customHeight="1" x14ac:dyDescent="0.2">
      <c r="A1495" s="1770" t="s">
        <v>459</v>
      </c>
      <c r="B1495" s="1770" t="s">
        <v>1708</v>
      </c>
      <c r="C1495" s="541" t="s">
        <v>1709</v>
      </c>
      <c r="D1495" s="1770" t="s">
        <v>2452</v>
      </c>
      <c r="E1495" s="1952">
        <v>3000</v>
      </c>
      <c r="F1495" s="1771" t="s">
        <v>5104</v>
      </c>
      <c r="G1495" s="1770" t="s">
        <v>5105</v>
      </c>
      <c r="H1495" s="1770" t="s">
        <v>1817</v>
      </c>
      <c r="I1495" s="1770" t="s">
        <v>1744</v>
      </c>
      <c r="J1495" s="1771" t="s">
        <v>1715</v>
      </c>
      <c r="K1495" s="1771">
        <v>1</v>
      </c>
      <c r="L1495" s="1772">
        <v>1</v>
      </c>
      <c r="M1495" s="1773">
        <f t="shared" si="46"/>
        <v>3000</v>
      </c>
      <c r="N1495" s="1771">
        <v>4</v>
      </c>
      <c r="O1495" s="1772">
        <v>6</v>
      </c>
      <c r="P1495" s="1773">
        <f t="shared" si="47"/>
        <v>18000</v>
      </c>
      <c r="Q1495" s="1774"/>
      <c r="R1495" s="1774"/>
      <c r="S1495" s="1774"/>
      <c r="T1495" s="1774"/>
      <c r="U1495" s="1774"/>
      <c r="V1495" s="1774"/>
      <c r="W1495" s="1774"/>
      <c r="X1495" s="1774"/>
      <c r="Y1495" s="1774"/>
      <c r="Z1495" s="1774"/>
      <c r="AA1495" s="1774"/>
      <c r="AB1495" s="1774"/>
      <c r="AC1495" s="1774"/>
      <c r="AD1495" s="1856"/>
      <c r="AE1495" s="1857"/>
      <c r="AF1495" s="1858"/>
      <c r="AG1495" s="1858"/>
      <c r="AH1495" s="1858"/>
      <c r="AI1495" s="1859"/>
      <c r="AJ1495" s="1859"/>
      <c r="AK1495" s="1859"/>
      <c r="AL1495" s="1859"/>
      <c r="AM1495" s="1858"/>
      <c r="AN1495" s="1858"/>
      <c r="AO1495" s="1858"/>
      <c r="AP1495" s="1858"/>
      <c r="AQ1495" s="1859"/>
      <c r="AR1495" s="1859"/>
      <c r="AS1495" s="1859"/>
      <c r="AT1495" s="1859"/>
    </row>
    <row r="1496" spans="1:46" s="1775" customFormat="1" ht="12" customHeight="1" x14ac:dyDescent="0.2">
      <c r="A1496" s="1770" t="s">
        <v>459</v>
      </c>
      <c r="B1496" s="1770" t="s">
        <v>1708</v>
      </c>
      <c r="C1496" s="541" t="s">
        <v>1709</v>
      </c>
      <c r="D1496" s="1770" t="s">
        <v>2449</v>
      </c>
      <c r="E1496" s="1952">
        <v>2500</v>
      </c>
      <c r="F1496" s="1771" t="s">
        <v>5104</v>
      </c>
      <c r="G1496" s="1770" t="s">
        <v>5105</v>
      </c>
      <c r="H1496" s="1770" t="s">
        <v>1817</v>
      </c>
      <c r="I1496" s="1770" t="s">
        <v>1744</v>
      </c>
      <c r="J1496" s="1771" t="s">
        <v>1715</v>
      </c>
      <c r="K1496" s="1771">
        <v>7</v>
      </c>
      <c r="L1496" s="1772">
        <v>12</v>
      </c>
      <c r="M1496" s="1773">
        <f t="shared" si="46"/>
        <v>30000</v>
      </c>
      <c r="N1496" s="1771">
        <v>0</v>
      </c>
      <c r="O1496" s="1772">
        <v>0</v>
      </c>
      <c r="P1496" s="1773">
        <f t="shared" si="47"/>
        <v>0</v>
      </c>
      <c r="Q1496" s="1774"/>
      <c r="R1496" s="1774"/>
      <c r="S1496" s="1774"/>
      <c r="T1496" s="1774"/>
      <c r="U1496" s="1774"/>
      <c r="V1496" s="1774"/>
      <c r="W1496" s="1774"/>
      <c r="X1496" s="1774"/>
      <c r="Y1496" s="1774"/>
      <c r="Z1496" s="1774"/>
      <c r="AA1496" s="1774"/>
      <c r="AB1496" s="1774"/>
      <c r="AC1496" s="1774"/>
      <c r="AD1496" s="1856"/>
      <c r="AE1496" s="1857"/>
      <c r="AF1496" s="1858"/>
      <c r="AG1496" s="1858"/>
      <c r="AH1496" s="1858"/>
      <c r="AI1496" s="1859"/>
      <c r="AJ1496" s="1859"/>
      <c r="AK1496" s="1859"/>
      <c r="AL1496" s="1859"/>
      <c r="AM1496" s="1858"/>
      <c r="AN1496" s="1858"/>
      <c r="AO1496" s="1858"/>
      <c r="AP1496" s="1858"/>
      <c r="AQ1496" s="1859"/>
      <c r="AR1496" s="1859"/>
      <c r="AS1496" s="1859"/>
      <c r="AT1496" s="1859"/>
    </row>
    <row r="1497" spans="1:46" s="1775" customFormat="1" ht="12" customHeight="1" x14ac:dyDescent="0.2">
      <c r="A1497" s="1770" t="s">
        <v>459</v>
      </c>
      <c r="B1497" s="1770" t="s">
        <v>1708</v>
      </c>
      <c r="C1497" s="541" t="s">
        <v>1709</v>
      </c>
      <c r="D1497" s="1770" t="s">
        <v>2135</v>
      </c>
      <c r="E1497" s="1952">
        <v>4500</v>
      </c>
      <c r="F1497" s="1771" t="s">
        <v>5106</v>
      </c>
      <c r="G1497" s="1770" t="s">
        <v>5107</v>
      </c>
      <c r="H1497" s="1770" t="s">
        <v>1713</v>
      </c>
      <c r="I1497" s="1770" t="s">
        <v>1723</v>
      </c>
      <c r="J1497" s="1771" t="s">
        <v>1715</v>
      </c>
      <c r="K1497" s="1771">
        <v>2</v>
      </c>
      <c r="L1497" s="1772">
        <v>12</v>
      </c>
      <c r="M1497" s="1773">
        <f t="shared" si="46"/>
        <v>54000</v>
      </c>
      <c r="N1497" s="1771">
        <v>4</v>
      </c>
      <c r="O1497" s="1772">
        <v>6</v>
      </c>
      <c r="P1497" s="1773">
        <f t="shared" si="47"/>
        <v>27000</v>
      </c>
      <c r="Q1497" s="1774"/>
      <c r="R1497" s="1774"/>
      <c r="S1497" s="1774"/>
      <c r="T1497" s="1774"/>
      <c r="U1497" s="1774"/>
      <c r="V1497" s="1774"/>
      <c r="W1497" s="1774"/>
      <c r="X1497" s="1774"/>
      <c r="Y1497" s="1774"/>
      <c r="Z1497" s="1774"/>
      <c r="AA1497" s="1774"/>
      <c r="AB1497" s="1774"/>
      <c r="AC1497" s="1774"/>
      <c r="AD1497" s="1856"/>
      <c r="AE1497" s="1857"/>
      <c r="AF1497" s="1858"/>
      <c r="AG1497" s="1858"/>
      <c r="AH1497" s="1858"/>
      <c r="AI1497" s="1859"/>
      <c r="AJ1497" s="1859"/>
      <c r="AK1497" s="1859"/>
      <c r="AL1497" s="1859"/>
      <c r="AM1497" s="1858"/>
      <c r="AN1497" s="1858"/>
      <c r="AO1497" s="1858"/>
      <c r="AP1497" s="1858"/>
      <c r="AQ1497" s="1859"/>
      <c r="AR1497" s="1859"/>
      <c r="AS1497" s="1859"/>
      <c r="AT1497" s="1859"/>
    </row>
    <row r="1498" spans="1:46" s="1775" customFormat="1" ht="12" customHeight="1" x14ac:dyDescent="0.2">
      <c r="A1498" s="1770" t="s">
        <v>459</v>
      </c>
      <c r="B1498" s="1770" t="s">
        <v>1708</v>
      </c>
      <c r="C1498" s="541" t="s">
        <v>1709</v>
      </c>
      <c r="D1498" s="1770" t="s">
        <v>3551</v>
      </c>
      <c r="E1498" s="1952">
        <v>12500</v>
      </c>
      <c r="F1498" s="1771" t="s">
        <v>5108</v>
      </c>
      <c r="G1498" s="1770" t="s">
        <v>5109</v>
      </c>
      <c r="H1498" s="1770" t="s">
        <v>1713</v>
      </c>
      <c r="I1498" s="1770" t="s">
        <v>1714</v>
      </c>
      <c r="J1498" s="1771" t="s">
        <v>1715</v>
      </c>
      <c r="K1498" s="1771">
        <v>0</v>
      </c>
      <c r="L1498" s="1772">
        <v>12</v>
      </c>
      <c r="M1498" s="1773">
        <f t="shared" si="46"/>
        <v>150000</v>
      </c>
      <c r="N1498" s="1771">
        <v>0</v>
      </c>
      <c r="O1498" s="1772">
        <v>6</v>
      </c>
      <c r="P1498" s="1773">
        <f t="shared" si="47"/>
        <v>75000</v>
      </c>
      <c r="Q1498" s="1774"/>
      <c r="R1498" s="1774"/>
      <c r="S1498" s="1774"/>
      <c r="T1498" s="1774"/>
      <c r="U1498" s="1774"/>
      <c r="V1498" s="1774"/>
      <c r="W1498" s="1774"/>
      <c r="X1498" s="1774"/>
      <c r="Y1498" s="1774"/>
      <c r="Z1498" s="1774"/>
      <c r="AA1498" s="1774"/>
      <c r="AB1498" s="1774"/>
      <c r="AC1498" s="1774"/>
      <c r="AD1498" s="1856"/>
      <c r="AE1498" s="1857"/>
      <c r="AF1498" s="1858"/>
      <c r="AG1498" s="1858"/>
      <c r="AH1498" s="1858"/>
      <c r="AI1498" s="1859"/>
      <c r="AJ1498" s="1859"/>
      <c r="AK1498" s="1859"/>
      <c r="AL1498" s="1859"/>
      <c r="AM1498" s="1858"/>
      <c r="AN1498" s="1858"/>
      <c r="AO1498" s="1858"/>
      <c r="AP1498" s="1858"/>
      <c r="AQ1498" s="1859"/>
      <c r="AR1498" s="1859"/>
      <c r="AS1498" s="1859"/>
      <c r="AT1498" s="1859"/>
    </row>
    <row r="1499" spans="1:46" s="1775" customFormat="1" ht="12" customHeight="1" x14ac:dyDescent="0.2">
      <c r="A1499" s="1770" t="s">
        <v>459</v>
      </c>
      <c r="B1499" s="1770" t="s">
        <v>1708</v>
      </c>
      <c r="C1499" s="541" t="s">
        <v>1709</v>
      </c>
      <c r="D1499" s="1770" t="s">
        <v>5110</v>
      </c>
      <c r="E1499" s="1952">
        <v>11000</v>
      </c>
      <c r="F1499" s="1771" t="s">
        <v>5111</v>
      </c>
      <c r="G1499" s="1770" t="s">
        <v>5112</v>
      </c>
      <c r="H1499" s="1770" t="s">
        <v>1713</v>
      </c>
      <c r="I1499" s="1770" t="s">
        <v>1714</v>
      </c>
      <c r="J1499" s="1771" t="s">
        <v>1715</v>
      </c>
      <c r="K1499" s="1771">
        <v>1</v>
      </c>
      <c r="L1499" s="1772">
        <v>2</v>
      </c>
      <c r="M1499" s="1773">
        <f t="shared" si="46"/>
        <v>22000</v>
      </c>
      <c r="N1499" s="1771">
        <v>2</v>
      </c>
      <c r="O1499" s="1772">
        <v>6</v>
      </c>
      <c r="P1499" s="1773">
        <f t="shared" si="47"/>
        <v>66000</v>
      </c>
      <c r="Q1499" s="1774"/>
      <c r="R1499" s="1774"/>
      <c r="S1499" s="1774"/>
      <c r="T1499" s="1774"/>
      <c r="U1499" s="1774"/>
      <c r="V1499" s="1774"/>
      <c r="W1499" s="1774"/>
      <c r="X1499" s="1774"/>
      <c r="Y1499" s="1774"/>
      <c r="Z1499" s="1774"/>
      <c r="AA1499" s="1774"/>
      <c r="AB1499" s="1774"/>
      <c r="AC1499" s="1774"/>
      <c r="AD1499" s="1856"/>
      <c r="AE1499" s="1857"/>
      <c r="AF1499" s="1858"/>
      <c r="AG1499" s="1858"/>
      <c r="AH1499" s="1858"/>
      <c r="AI1499" s="1859"/>
      <c r="AJ1499" s="1859"/>
      <c r="AK1499" s="1859"/>
      <c r="AL1499" s="1859"/>
      <c r="AM1499" s="1858"/>
      <c r="AN1499" s="1858"/>
      <c r="AO1499" s="1858"/>
      <c r="AP1499" s="1858"/>
      <c r="AQ1499" s="1859"/>
      <c r="AR1499" s="1859"/>
      <c r="AS1499" s="1859"/>
      <c r="AT1499" s="1859"/>
    </row>
    <row r="1500" spans="1:46" s="1775" customFormat="1" ht="12" customHeight="1" x14ac:dyDescent="0.2">
      <c r="A1500" s="1770" t="s">
        <v>459</v>
      </c>
      <c r="B1500" s="1770" t="s">
        <v>1708</v>
      </c>
      <c r="C1500" s="541" t="s">
        <v>1709</v>
      </c>
      <c r="D1500" s="1770" t="s">
        <v>5113</v>
      </c>
      <c r="E1500" s="1952">
        <v>850</v>
      </c>
      <c r="F1500" s="1771" t="s">
        <v>5114</v>
      </c>
      <c r="G1500" s="1770" t="s">
        <v>5115</v>
      </c>
      <c r="H1500" s="1770"/>
      <c r="I1500" s="1770"/>
      <c r="J1500" s="1771"/>
      <c r="K1500" s="1771">
        <v>0</v>
      </c>
      <c r="L1500" s="1772">
        <v>12</v>
      </c>
      <c r="M1500" s="1773">
        <f t="shared" si="46"/>
        <v>10200</v>
      </c>
      <c r="N1500" s="1771">
        <v>0</v>
      </c>
      <c r="O1500" s="1772">
        <v>6</v>
      </c>
      <c r="P1500" s="1773">
        <f t="shared" si="47"/>
        <v>5100</v>
      </c>
      <c r="Q1500" s="1774"/>
      <c r="R1500" s="1774"/>
      <c r="S1500" s="1774"/>
      <c r="T1500" s="1774"/>
      <c r="U1500" s="1774"/>
      <c r="V1500" s="1774"/>
      <c r="W1500" s="1774"/>
      <c r="X1500" s="1774"/>
      <c r="Y1500" s="1774"/>
      <c r="Z1500" s="1774"/>
      <c r="AA1500" s="1774"/>
      <c r="AB1500" s="1774"/>
      <c r="AC1500" s="1774"/>
      <c r="AD1500" s="1856"/>
      <c r="AE1500" s="1857"/>
      <c r="AF1500" s="1858"/>
      <c r="AG1500" s="1858"/>
      <c r="AH1500" s="1858"/>
      <c r="AI1500" s="1859"/>
      <c r="AJ1500" s="1859"/>
      <c r="AK1500" s="1859"/>
      <c r="AL1500" s="1859"/>
      <c r="AM1500" s="1858"/>
      <c r="AN1500" s="1858"/>
      <c r="AO1500" s="1858"/>
      <c r="AP1500" s="1858"/>
      <c r="AQ1500" s="1859"/>
      <c r="AR1500" s="1859"/>
      <c r="AS1500" s="1859"/>
      <c r="AT1500" s="1859"/>
    </row>
    <row r="1501" spans="1:46" s="1775" customFormat="1" ht="12" customHeight="1" x14ac:dyDescent="0.2">
      <c r="A1501" s="1770" t="s">
        <v>459</v>
      </c>
      <c r="B1501" s="1770" t="s">
        <v>1708</v>
      </c>
      <c r="C1501" s="541" t="s">
        <v>1709</v>
      </c>
      <c r="D1501" s="1770" t="s">
        <v>1783</v>
      </c>
      <c r="E1501" s="1952">
        <v>6000</v>
      </c>
      <c r="F1501" s="1771" t="s">
        <v>5116</v>
      </c>
      <c r="G1501" s="1770" t="s">
        <v>5117</v>
      </c>
      <c r="H1501" s="1770"/>
      <c r="I1501" s="1770"/>
      <c r="J1501" s="1771"/>
      <c r="K1501" s="1771">
        <v>1</v>
      </c>
      <c r="L1501" s="1772">
        <v>2</v>
      </c>
      <c r="M1501" s="1773">
        <f t="shared" si="46"/>
        <v>12000</v>
      </c>
      <c r="N1501" s="1771">
        <v>0</v>
      </c>
      <c r="O1501" s="1772">
        <v>0</v>
      </c>
      <c r="P1501" s="1773">
        <f t="shared" si="47"/>
        <v>0</v>
      </c>
      <c r="Q1501" s="1774"/>
      <c r="R1501" s="1774"/>
      <c r="S1501" s="1774"/>
      <c r="T1501" s="1774"/>
      <c r="U1501" s="1774"/>
      <c r="V1501" s="1774"/>
      <c r="W1501" s="1774"/>
      <c r="X1501" s="1774"/>
      <c r="Y1501" s="1774"/>
      <c r="Z1501" s="1774"/>
      <c r="AA1501" s="1774"/>
      <c r="AB1501" s="1774"/>
      <c r="AC1501" s="1774"/>
      <c r="AD1501" s="1856"/>
      <c r="AE1501" s="1857"/>
      <c r="AF1501" s="1858"/>
      <c r="AG1501" s="1858"/>
      <c r="AH1501" s="1858"/>
      <c r="AI1501" s="1859"/>
      <c r="AJ1501" s="1859"/>
      <c r="AK1501" s="1859"/>
      <c r="AL1501" s="1859"/>
      <c r="AM1501" s="1858"/>
      <c r="AN1501" s="1858"/>
      <c r="AO1501" s="1858"/>
      <c r="AP1501" s="1858"/>
      <c r="AQ1501" s="1859"/>
      <c r="AR1501" s="1859"/>
      <c r="AS1501" s="1859"/>
      <c r="AT1501" s="1859"/>
    </row>
    <row r="1502" spans="1:46" s="1775" customFormat="1" ht="12" customHeight="1" x14ac:dyDescent="0.2">
      <c r="A1502" s="1770" t="s">
        <v>459</v>
      </c>
      <c r="B1502" s="1770" t="s">
        <v>1708</v>
      </c>
      <c r="C1502" s="541" t="s">
        <v>1709</v>
      </c>
      <c r="D1502" s="1770" t="s">
        <v>4798</v>
      </c>
      <c r="E1502" s="1952">
        <v>10000</v>
      </c>
      <c r="F1502" s="1771" t="s">
        <v>5118</v>
      </c>
      <c r="G1502" s="1770" t="s">
        <v>5119</v>
      </c>
      <c r="H1502" s="1770"/>
      <c r="I1502" s="1770"/>
      <c r="J1502" s="1771"/>
      <c r="K1502" s="1771">
        <v>1</v>
      </c>
      <c r="L1502" s="1772">
        <v>1</v>
      </c>
      <c r="M1502" s="1773">
        <f t="shared" si="46"/>
        <v>10000</v>
      </c>
      <c r="N1502" s="1771">
        <v>0</v>
      </c>
      <c r="O1502" s="1772">
        <v>0</v>
      </c>
      <c r="P1502" s="1773">
        <f t="shared" si="47"/>
        <v>0</v>
      </c>
      <c r="Q1502" s="1774"/>
      <c r="R1502" s="1774"/>
      <c r="S1502" s="1774"/>
      <c r="T1502" s="1774"/>
      <c r="U1502" s="1774"/>
      <c r="V1502" s="1774"/>
      <c r="W1502" s="1774"/>
      <c r="X1502" s="1774"/>
      <c r="Y1502" s="1774"/>
      <c r="Z1502" s="1774"/>
      <c r="AA1502" s="1774"/>
      <c r="AB1502" s="1774"/>
      <c r="AC1502" s="1774"/>
      <c r="AD1502" s="1856"/>
      <c r="AE1502" s="1857"/>
      <c r="AF1502" s="1858"/>
      <c r="AG1502" s="1858"/>
      <c r="AH1502" s="1858"/>
      <c r="AI1502" s="1859"/>
      <c r="AJ1502" s="1859"/>
      <c r="AK1502" s="1859"/>
      <c r="AL1502" s="1859"/>
      <c r="AM1502" s="1858"/>
      <c r="AN1502" s="1858"/>
      <c r="AO1502" s="1858"/>
      <c r="AP1502" s="1858"/>
      <c r="AQ1502" s="1859"/>
      <c r="AR1502" s="1859"/>
      <c r="AS1502" s="1859"/>
      <c r="AT1502" s="1859"/>
    </row>
    <row r="1503" spans="1:46" s="1775" customFormat="1" ht="12" customHeight="1" x14ac:dyDescent="0.2">
      <c r="A1503" s="1770" t="s">
        <v>459</v>
      </c>
      <c r="B1503" s="1770" t="s">
        <v>1708</v>
      </c>
      <c r="C1503" s="541" t="s">
        <v>1709</v>
      </c>
      <c r="D1503" s="1770" t="s">
        <v>2583</v>
      </c>
      <c r="E1503" s="1952">
        <v>12000</v>
      </c>
      <c r="F1503" s="1771" t="s">
        <v>5118</v>
      </c>
      <c r="G1503" s="1770" t="s">
        <v>5119</v>
      </c>
      <c r="H1503" s="1770"/>
      <c r="I1503" s="1770"/>
      <c r="J1503" s="1771"/>
      <c r="K1503" s="1771">
        <v>1</v>
      </c>
      <c r="L1503" s="1772">
        <v>3</v>
      </c>
      <c r="M1503" s="1773">
        <f t="shared" si="46"/>
        <v>36000</v>
      </c>
      <c r="N1503" s="1771">
        <v>0</v>
      </c>
      <c r="O1503" s="1772">
        <v>0</v>
      </c>
      <c r="P1503" s="1773">
        <f t="shared" si="47"/>
        <v>0</v>
      </c>
      <c r="Q1503" s="1774"/>
      <c r="R1503" s="1774"/>
      <c r="S1503" s="1774"/>
      <c r="T1503" s="1774"/>
      <c r="U1503" s="1774"/>
      <c r="V1503" s="1774"/>
      <c r="W1503" s="1774"/>
      <c r="X1503" s="1774"/>
      <c r="Y1503" s="1774"/>
      <c r="Z1503" s="1774"/>
      <c r="AA1503" s="1774"/>
      <c r="AB1503" s="1774"/>
      <c r="AC1503" s="1774"/>
      <c r="AD1503" s="1856"/>
      <c r="AE1503" s="1857"/>
      <c r="AF1503" s="1858"/>
      <c r="AG1503" s="1858"/>
      <c r="AH1503" s="1858"/>
      <c r="AI1503" s="1859"/>
      <c r="AJ1503" s="1859"/>
      <c r="AK1503" s="1859"/>
      <c r="AL1503" s="1859"/>
      <c r="AM1503" s="1858"/>
      <c r="AN1503" s="1858"/>
      <c r="AO1503" s="1858"/>
      <c r="AP1503" s="1858"/>
      <c r="AQ1503" s="1859"/>
      <c r="AR1503" s="1859"/>
      <c r="AS1503" s="1859"/>
      <c r="AT1503" s="1859"/>
    </row>
    <row r="1504" spans="1:46" s="1775" customFormat="1" ht="12" customHeight="1" x14ac:dyDescent="0.2">
      <c r="A1504" s="1770" t="s">
        <v>459</v>
      </c>
      <c r="B1504" s="1770" t="s">
        <v>1708</v>
      </c>
      <c r="C1504" s="541" t="s">
        <v>1709</v>
      </c>
      <c r="D1504" s="1770" t="s">
        <v>2296</v>
      </c>
      <c r="E1504" s="1952">
        <v>7000</v>
      </c>
      <c r="F1504" s="1771" t="s">
        <v>5120</v>
      </c>
      <c r="G1504" s="1770" t="s">
        <v>5121</v>
      </c>
      <c r="H1504" s="1770"/>
      <c r="I1504" s="1770"/>
      <c r="J1504" s="1771"/>
      <c r="K1504" s="1771">
        <v>1</v>
      </c>
      <c r="L1504" s="1772">
        <v>12</v>
      </c>
      <c r="M1504" s="1773">
        <f t="shared" si="46"/>
        <v>84000</v>
      </c>
      <c r="N1504" s="1771">
        <v>0</v>
      </c>
      <c r="O1504" s="1772">
        <v>0</v>
      </c>
      <c r="P1504" s="1773">
        <f t="shared" si="47"/>
        <v>0</v>
      </c>
      <c r="Q1504" s="1774"/>
      <c r="R1504" s="1774"/>
      <c r="S1504" s="1774"/>
      <c r="T1504" s="1774"/>
      <c r="U1504" s="1774"/>
      <c r="V1504" s="1774"/>
      <c r="W1504" s="1774"/>
      <c r="X1504" s="1774"/>
      <c r="Y1504" s="1774"/>
      <c r="Z1504" s="1774"/>
      <c r="AA1504" s="1774"/>
      <c r="AB1504" s="1774"/>
      <c r="AC1504" s="1774"/>
      <c r="AD1504" s="1856"/>
      <c r="AE1504" s="1857"/>
      <c r="AF1504" s="1858"/>
      <c r="AG1504" s="1858"/>
      <c r="AH1504" s="1858"/>
      <c r="AI1504" s="1859"/>
      <c r="AJ1504" s="1859"/>
      <c r="AK1504" s="1859"/>
      <c r="AL1504" s="1859"/>
      <c r="AM1504" s="1858"/>
      <c r="AN1504" s="1858"/>
      <c r="AO1504" s="1858"/>
      <c r="AP1504" s="1858"/>
      <c r="AQ1504" s="1859"/>
      <c r="AR1504" s="1859"/>
      <c r="AS1504" s="1859"/>
      <c r="AT1504" s="1859"/>
    </row>
    <row r="1505" spans="1:46" s="1775" customFormat="1" ht="12" customHeight="1" x14ac:dyDescent="0.2">
      <c r="A1505" s="1770" t="s">
        <v>459</v>
      </c>
      <c r="B1505" s="1770" t="s">
        <v>1708</v>
      </c>
      <c r="C1505" s="541" t="s">
        <v>1709</v>
      </c>
      <c r="D1505" s="1770" t="s">
        <v>1840</v>
      </c>
      <c r="E1505" s="1952">
        <v>2000</v>
      </c>
      <c r="F1505" s="1771" t="s">
        <v>5122</v>
      </c>
      <c r="G1505" s="1770" t="s">
        <v>5123</v>
      </c>
      <c r="H1505" s="1770"/>
      <c r="I1505" s="1770"/>
      <c r="J1505" s="1771"/>
      <c r="K1505" s="1771">
        <v>1</v>
      </c>
      <c r="L1505" s="1772">
        <v>12</v>
      </c>
      <c r="M1505" s="1773">
        <f t="shared" si="46"/>
        <v>24000</v>
      </c>
      <c r="N1505" s="1771">
        <v>1</v>
      </c>
      <c r="O1505" s="1772">
        <v>0</v>
      </c>
      <c r="P1505" s="1773">
        <f t="shared" si="47"/>
        <v>0</v>
      </c>
      <c r="Q1505" s="1774"/>
      <c r="R1505" s="1774"/>
      <c r="S1505" s="1774"/>
      <c r="T1505" s="1774"/>
      <c r="U1505" s="1774"/>
      <c r="V1505" s="1774"/>
      <c r="W1505" s="1774"/>
      <c r="X1505" s="1774"/>
      <c r="Y1505" s="1774"/>
      <c r="Z1505" s="1774"/>
      <c r="AA1505" s="1774"/>
      <c r="AB1505" s="1774"/>
      <c r="AC1505" s="1774"/>
      <c r="AD1505" s="1856"/>
      <c r="AE1505" s="1857"/>
      <c r="AF1505" s="1858"/>
      <c r="AG1505" s="1858"/>
      <c r="AH1505" s="1858"/>
      <c r="AI1505" s="1859"/>
      <c r="AJ1505" s="1859"/>
      <c r="AK1505" s="1859"/>
      <c r="AL1505" s="1859"/>
      <c r="AM1505" s="1858"/>
      <c r="AN1505" s="1858"/>
      <c r="AO1505" s="1858"/>
      <c r="AP1505" s="1858"/>
      <c r="AQ1505" s="1859"/>
      <c r="AR1505" s="1859"/>
      <c r="AS1505" s="1859"/>
      <c r="AT1505" s="1859"/>
    </row>
    <row r="1506" spans="1:46" s="1775" customFormat="1" ht="12" customHeight="1" x14ac:dyDescent="0.2">
      <c r="A1506" s="1770" t="s">
        <v>459</v>
      </c>
      <c r="B1506" s="1770" t="s">
        <v>1708</v>
      </c>
      <c r="C1506" s="541" t="s">
        <v>1709</v>
      </c>
      <c r="D1506" s="1770" t="s">
        <v>1749</v>
      </c>
      <c r="E1506" s="1952">
        <v>3000</v>
      </c>
      <c r="F1506" s="1771" t="s">
        <v>5124</v>
      </c>
      <c r="G1506" s="1770" t="s">
        <v>5125</v>
      </c>
      <c r="H1506" s="1770" t="s">
        <v>1919</v>
      </c>
      <c r="I1506" s="1770" t="s">
        <v>1740</v>
      </c>
      <c r="J1506" s="1771" t="s">
        <v>1715</v>
      </c>
      <c r="K1506" s="1771">
        <v>8</v>
      </c>
      <c r="L1506" s="1772">
        <v>12</v>
      </c>
      <c r="M1506" s="1773">
        <f t="shared" si="46"/>
        <v>36000</v>
      </c>
      <c r="N1506" s="1771">
        <v>4</v>
      </c>
      <c r="O1506" s="1772">
        <v>6</v>
      </c>
      <c r="P1506" s="1773">
        <f t="shared" si="47"/>
        <v>18000</v>
      </c>
      <c r="Q1506" s="1774"/>
      <c r="R1506" s="1774"/>
      <c r="S1506" s="1774"/>
      <c r="T1506" s="1774"/>
      <c r="U1506" s="1774"/>
      <c r="V1506" s="1774"/>
      <c r="W1506" s="1774"/>
      <c r="X1506" s="1774"/>
      <c r="Y1506" s="1774"/>
      <c r="Z1506" s="1774"/>
      <c r="AA1506" s="1774"/>
      <c r="AB1506" s="1774"/>
      <c r="AC1506" s="1774"/>
      <c r="AD1506" s="1856"/>
      <c r="AE1506" s="1857"/>
      <c r="AF1506" s="1858"/>
      <c r="AG1506" s="1858"/>
      <c r="AH1506" s="1858"/>
      <c r="AI1506" s="1859"/>
      <c r="AJ1506" s="1859"/>
      <c r="AK1506" s="1859"/>
      <c r="AL1506" s="1859"/>
      <c r="AM1506" s="1858"/>
      <c r="AN1506" s="1858"/>
      <c r="AO1506" s="1858"/>
      <c r="AP1506" s="1858"/>
      <c r="AQ1506" s="1859"/>
      <c r="AR1506" s="1859"/>
      <c r="AS1506" s="1859"/>
      <c r="AT1506" s="1859"/>
    </row>
    <row r="1507" spans="1:46" s="1775" customFormat="1" ht="12" customHeight="1" x14ac:dyDescent="0.2">
      <c r="A1507" s="1770" t="s">
        <v>459</v>
      </c>
      <c r="B1507" s="1770" t="s">
        <v>1708</v>
      </c>
      <c r="C1507" s="541" t="s">
        <v>1709</v>
      </c>
      <c r="D1507" s="1770" t="s">
        <v>5126</v>
      </c>
      <c r="E1507" s="1952">
        <v>3000</v>
      </c>
      <c r="F1507" s="1771" t="s">
        <v>5127</v>
      </c>
      <c r="G1507" s="1770" t="s">
        <v>5128</v>
      </c>
      <c r="H1507" s="1770"/>
      <c r="I1507" s="1770"/>
      <c r="J1507" s="1771"/>
      <c r="K1507" s="1771">
        <v>8</v>
      </c>
      <c r="L1507" s="1772">
        <v>12</v>
      </c>
      <c r="M1507" s="1773">
        <f t="shared" si="46"/>
        <v>36000</v>
      </c>
      <c r="N1507" s="1771">
        <v>5</v>
      </c>
      <c r="O1507" s="1772">
        <v>6</v>
      </c>
      <c r="P1507" s="1773">
        <f t="shared" si="47"/>
        <v>18000</v>
      </c>
      <c r="Q1507" s="1774"/>
      <c r="R1507" s="1774"/>
      <c r="S1507" s="1774"/>
      <c r="T1507" s="1774"/>
      <c r="U1507" s="1774"/>
      <c r="V1507" s="1774"/>
      <c r="W1507" s="1774"/>
      <c r="X1507" s="1774"/>
      <c r="Y1507" s="1774"/>
      <c r="Z1507" s="1774"/>
      <c r="AA1507" s="1774"/>
      <c r="AB1507" s="1774"/>
      <c r="AC1507" s="1774"/>
      <c r="AD1507" s="1856"/>
      <c r="AE1507" s="1857"/>
      <c r="AF1507" s="1858"/>
      <c r="AG1507" s="1858"/>
      <c r="AH1507" s="1858"/>
      <c r="AI1507" s="1859"/>
      <c r="AJ1507" s="1859"/>
      <c r="AK1507" s="1859"/>
      <c r="AL1507" s="1859"/>
      <c r="AM1507" s="1858"/>
      <c r="AN1507" s="1858"/>
      <c r="AO1507" s="1858"/>
      <c r="AP1507" s="1858"/>
      <c r="AQ1507" s="1859"/>
      <c r="AR1507" s="1859"/>
      <c r="AS1507" s="1859"/>
      <c r="AT1507" s="1859"/>
    </row>
    <row r="1508" spans="1:46" s="1775" customFormat="1" ht="12" customHeight="1" x14ac:dyDescent="0.2">
      <c r="A1508" s="1770" t="s">
        <v>459</v>
      </c>
      <c r="B1508" s="1770" t="s">
        <v>1708</v>
      </c>
      <c r="C1508" s="541" t="s">
        <v>1709</v>
      </c>
      <c r="D1508" s="1770" t="s">
        <v>5129</v>
      </c>
      <c r="E1508" s="1952">
        <v>4500</v>
      </c>
      <c r="F1508" s="1771" t="s">
        <v>5130</v>
      </c>
      <c r="G1508" s="1770" t="s">
        <v>5131</v>
      </c>
      <c r="H1508" s="1770" t="s">
        <v>1756</v>
      </c>
      <c r="I1508" s="1770" t="s">
        <v>5132</v>
      </c>
      <c r="J1508" s="1771" t="s">
        <v>1715</v>
      </c>
      <c r="K1508" s="1771">
        <v>7</v>
      </c>
      <c r="L1508" s="1772">
        <v>12</v>
      </c>
      <c r="M1508" s="1773">
        <f t="shared" si="46"/>
        <v>54000</v>
      </c>
      <c r="N1508" s="1771">
        <v>4</v>
      </c>
      <c r="O1508" s="1772">
        <v>6</v>
      </c>
      <c r="P1508" s="1773">
        <f t="shared" si="47"/>
        <v>27000</v>
      </c>
      <c r="Q1508" s="1774"/>
      <c r="R1508" s="1774"/>
      <c r="S1508" s="1774"/>
      <c r="T1508" s="1774"/>
      <c r="U1508" s="1774"/>
      <c r="V1508" s="1774"/>
      <c r="W1508" s="1774"/>
      <c r="X1508" s="1774"/>
      <c r="Y1508" s="1774"/>
      <c r="Z1508" s="1774"/>
      <c r="AA1508" s="1774"/>
      <c r="AB1508" s="1774"/>
      <c r="AC1508" s="1774"/>
      <c r="AD1508" s="1856"/>
      <c r="AE1508" s="1857"/>
      <c r="AF1508" s="1858"/>
      <c r="AG1508" s="1858"/>
      <c r="AH1508" s="1858"/>
      <c r="AI1508" s="1859"/>
      <c r="AJ1508" s="1859"/>
      <c r="AK1508" s="1859"/>
      <c r="AL1508" s="1859"/>
      <c r="AM1508" s="1858"/>
      <c r="AN1508" s="1858"/>
      <c r="AO1508" s="1858"/>
      <c r="AP1508" s="1858"/>
      <c r="AQ1508" s="1859"/>
      <c r="AR1508" s="1859"/>
      <c r="AS1508" s="1859"/>
      <c r="AT1508" s="1859"/>
    </row>
    <row r="1509" spans="1:46" s="1775" customFormat="1" ht="12" customHeight="1" x14ac:dyDescent="0.2">
      <c r="A1509" s="1770" t="s">
        <v>459</v>
      </c>
      <c r="B1509" s="1770" t="s">
        <v>1708</v>
      </c>
      <c r="C1509" s="541" t="s">
        <v>1709</v>
      </c>
      <c r="D1509" s="1770" t="s">
        <v>5133</v>
      </c>
      <c r="E1509" s="1952">
        <v>7000</v>
      </c>
      <c r="F1509" s="1771" t="s">
        <v>5134</v>
      </c>
      <c r="G1509" s="1770" t="s">
        <v>5135</v>
      </c>
      <c r="H1509" s="1770" t="s">
        <v>1878</v>
      </c>
      <c r="I1509" s="1770" t="s">
        <v>1744</v>
      </c>
      <c r="J1509" s="1771" t="s">
        <v>1829</v>
      </c>
      <c r="K1509" s="1771">
        <v>1</v>
      </c>
      <c r="L1509" s="1772">
        <v>3</v>
      </c>
      <c r="M1509" s="1773">
        <f t="shared" si="46"/>
        <v>21000</v>
      </c>
      <c r="N1509" s="1771">
        <v>3</v>
      </c>
      <c r="O1509" s="1772">
        <v>6</v>
      </c>
      <c r="P1509" s="1773">
        <f t="shared" si="47"/>
        <v>42000</v>
      </c>
      <c r="Q1509" s="1774"/>
      <c r="R1509" s="1774"/>
      <c r="S1509" s="1774"/>
      <c r="T1509" s="1774"/>
      <c r="U1509" s="1774"/>
      <c r="V1509" s="1774"/>
      <c r="W1509" s="1774"/>
      <c r="X1509" s="1774"/>
      <c r="Y1509" s="1774"/>
      <c r="Z1509" s="1774"/>
      <c r="AA1509" s="1774"/>
      <c r="AB1509" s="1774"/>
      <c r="AC1509" s="1774"/>
      <c r="AD1509" s="1856"/>
      <c r="AE1509" s="1857"/>
      <c r="AF1509" s="1858"/>
      <c r="AG1509" s="1858"/>
      <c r="AH1509" s="1858"/>
      <c r="AI1509" s="1859"/>
      <c r="AJ1509" s="1859"/>
      <c r="AK1509" s="1859"/>
      <c r="AL1509" s="1859"/>
      <c r="AM1509" s="1858"/>
      <c r="AN1509" s="1858"/>
      <c r="AO1509" s="1858"/>
      <c r="AP1509" s="1858"/>
      <c r="AQ1509" s="1859"/>
      <c r="AR1509" s="1859"/>
      <c r="AS1509" s="1859"/>
      <c r="AT1509" s="1859"/>
    </row>
    <row r="1510" spans="1:46" s="1775" customFormat="1" ht="12" customHeight="1" x14ac:dyDescent="0.2">
      <c r="A1510" s="1770" t="s">
        <v>459</v>
      </c>
      <c r="B1510" s="1770" t="s">
        <v>1708</v>
      </c>
      <c r="C1510" s="541" t="s">
        <v>1709</v>
      </c>
      <c r="D1510" s="1770" t="s">
        <v>5136</v>
      </c>
      <c r="E1510" s="1952">
        <v>5000</v>
      </c>
      <c r="F1510" s="1771" t="s">
        <v>5137</v>
      </c>
      <c r="G1510" s="1770" t="s">
        <v>5138</v>
      </c>
      <c r="H1510" s="1770"/>
      <c r="I1510" s="1770"/>
      <c r="J1510" s="1771"/>
      <c r="K1510" s="1771">
        <v>8</v>
      </c>
      <c r="L1510" s="1772">
        <v>12</v>
      </c>
      <c r="M1510" s="1773">
        <f t="shared" si="46"/>
        <v>60000</v>
      </c>
      <c r="N1510" s="1771">
        <v>0</v>
      </c>
      <c r="O1510" s="1772">
        <v>0</v>
      </c>
      <c r="P1510" s="1773">
        <f t="shared" si="47"/>
        <v>0</v>
      </c>
      <c r="Q1510" s="1774"/>
      <c r="R1510" s="1774"/>
      <c r="S1510" s="1774"/>
      <c r="T1510" s="1774"/>
      <c r="U1510" s="1774"/>
      <c r="V1510" s="1774"/>
      <c r="W1510" s="1774"/>
      <c r="X1510" s="1774"/>
      <c r="Y1510" s="1774"/>
      <c r="Z1510" s="1774"/>
      <c r="AA1510" s="1774"/>
      <c r="AB1510" s="1774"/>
      <c r="AC1510" s="1774"/>
      <c r="AD1510" s="1856"/>
      <c r="AE1510" s="1857"/>
      <c r="AF1510" s="1858"/>
      <c r="AG1510" s="1858"/>
      <c r="AH1510" s="1858"/>
      <c r="AI1510" s="1859"/>
      <c r="AJ1510" s="1859"/>
      <c r="AK1510" s="1859"/>
      <c r="AL1510" s="1859"/>
      <c r="AM1510" s="1858"/>
      <c r="AN1510" s="1858"/>
      <c r="AO1510" s="1858"/>
      <c r="AP1510" s="1858"/>
      <c r="AQ1510" s="1859"/>
      <c r="AR1510" s="1859"/>
      <c r="AS1510" s="1859"/>
      <c r="AT1510" s="1859"/>
    </row>
    <row r="1511" spans="1:46" s="1775" customFormat="1" ht="12" customHeight="1" x14ac:dyDescent="0.2">
      <c r="A1511" s="1770" t="s">
        <v>459</v>
      </c>
      <c r="B1511" s="1770" t="s">
        <v>1708</v>
      </c>
      <c r="C1511" s="541" t="s">
        <v>1709</v>
      </c>
      <c r="D1511" s="1770" t="s">
        <v>1757</v>
      </c>
      <c r="E1511" s="1952">
        <v>5000</v>
      </c>
      <c r="F1511" s="1771" t="s">
        <v>5139</v>
      </c>
      <c r="G1511" s="1770" t="s">
        <v>5140</v>
      </c>
      <c r="H1511" s="1770"/>
      <c r="I1511" s="1770"/>
      <c r="J1511" s="1771"/>
      <c r="K1511" s="1771">
        <v>2</v>
      </c>
      <c r="L1511" s="1772">
        <v>3</v>
      </c>
      <c r="M1511" s="1773">
        <f t="shared" si="46"/>
        <v>15000</v>
      </c>
      <c r="N1511" s="1771">
        <v>0</v>
      </c>
      <c r="O1511" s="1772">
        <v>0</v>
      </c>
      <c r="P1511" s="1773">
        <f t="shared" si="47"/>
        <v>0</v>
      </c>
      <c r="Q1511" s="1774"/>
      <c r="R1511" s="1774"/>
      <c r="S1511" s="1774"/>
      <c r="T1511" s="1774"/>
      <c r="U1511" s="1774"/>
      <c r="V1511" s="1774"/>
      <c r="W1511" s="1774"/>
      <c r="X1511" s="1774"/>
      <c r="Y1511" s="1774"/>
      <c r="Z1511" s="1774"/>
      <c r="AA1511" s="1774"/>
      <c r="AB1511" s="1774"/>
      <c r="AC1511" s="1774"/>
      <c r="AD1511" s="1856"/>
      <c r="AE1511" s="1857"/>
      <c r="AF1511" s="1858"/>
      <c r="AG1511" s="1858"/>
      <c r="AH1511" s="1858"/>
      <c r="AI1511" s="1859"/>
      <c r="AJ1511" s="1859"/>
      <c r="AK1511" s="1859"/>
      <c r="AL1511" s="1859"/>
      <c r="AM1511" s="1858"/>
      <c r="AN1511" s="1858"/>
      <c r="AO1511" s="1858"/>
      <c r="AP1511" s="1858"/>
      <c r="AQ1511" s="1859"/>
      <c r="AR1511" s="1859"/>
      <c r="AS1511" s="1859"/>
      <c r="AT1511" s="1859"/>
    </row>
    <row r="1512" spans="1:46" s="1775" customFormat="1" ht="12" customHeight="1" x14ac:dyDescent="0.2">
      <c r="A1512" s="1770" t="s">
        <v>459</v>
      </c>
      <c r="B1512" s="1770" t="s">
        <v>1708</v>
      </c>
      <c r="C1512" s="541" t="s">
        <v>1709</v>
      </c>
      <c r="D1512" s="1770" t="s">
        <v>5141</v>
      </c>
      <c r="E1512" s="1952">
        <v>8000</v>
      </c>
      <c r="F1512" s="1771" t="s">
        <v>5139</v>
      </c>
      <c r="G1512" s="1770" t="s">
        <v>5140</v>
      </c>
      <c r="H1512" s="1770"/>
      <c r="I1512" s="1770"/>
      <c r="J1512" s="1771"/>
      <c r="K1512" s="1771">
        <v>2</v>
      </c>
      <c r="L1512" s="1772">
        <v>9</v>
      </c>
      <c r="M1512" s="1773">
        <f t="shared" si="46"/>
        <v>72000</v>
      </c>
      <c r="N1512" s="1771">
        <v>1</v>
      </c>
      <c r="O1512" s="1772">
        <v>6</v>
      </c>
      <c r="P1512" s="1773">
        <f t="shared" si="47"/>
        <v>48000</v>
      </c>
      <c r="Q1512" s="1774"/>
      <c r="R1512" s="1774"/>
      <c r="S1512" s="1774"/>
      <c r="T1512" s="1774"/>
      <c r="U1512" s="1774"/>
      <c r="V1512" s="1774"/>
      <c r="W1512" s="1774"/>
      <c r="X1512" s="1774"/>
      <c r="Y1512" s="1774"/>
      <c r="Z1512" s="1774"/>
      <c r="AA1512" s="1774"/>
      <c r="AB1512" s="1774"/>
      <c r="AC1512" s="1774"/>
      <c r="AD1512" s="1856"/>
      <c r="AE1512" s="1857"/>
      <c r="AF1512" s="1858"/>
      <c r="AG1512" s="1858"/>
      <c r="AH1512" s="1858"/>
      <c r="AI1512" s="1859"/>
      <c r="AJ1512" s="1859"/>
      <c r="AK1512" s="1859"/>
      <c r="AL1512" s="1859"/>
      <c r="AM1512" s="1858"/>
      <c r="AN1512" s="1858"/>
      <c r="AO1512" s="1858"/>
      <c r="AP1512" s="1858"/>
      <c r="AQ1512" s="1859"/>
      <c r="AR1512" s="1859"/>
      <c r="AS1512" s="1859"/>
      <c r="AT1512" s="1859"/>
    </row>
    <row r="1513" spans="1:46" s="1775" customFormat="1" ht="12" customHeight="1" x14ac:dyDescent="0.2">
      <c r="A1513" s="1770" t="s">
        <v>459</v>
      </c>
      <c r="B1513" s="1770" t="s">
        <v>1708</v>
      </c>
      <c r="C1513" s="541" t="s">
        <v>1709</v>
      </c>
      <c r="D1513" s="1770" t="s">
        <v>1836</v>
      </c>
      <c r="E1513" s="1952">
        <v>3500</v>
      </c>
      <c r="F1513" s="1771" t="s">
        <v>5142</v>
      </c>
      <c r="G1513" s="1770" t="s">
        <v>5143</v>
      </c>
      <c r="H1513" s="1770"/>
      <c r="I1513" s="1770"/>
      <c r="J1513" s="1771"/>
      <c r="K1513" s="1771">
        <v>3</v>
      </c>
      <c r="L1513" s="1772">
        <v>12</v>
      </c>
      <c r="M1513" s="1773">
        <f t="shared" si="46"/>
        <v>42000</v>
      </c>
      <c r="N1513" s="1771">
        <v>0</v>
      </c>
      <c r="O1513" s="1772">
        <v>0</v>
      </c>
      <c r="P1513" s="1773">
        <f t="shared" si="47"/>
        <v>0</v>
      </c>
      <c r="Q1513" s="1774"/>
      <c r="R1513" s="1774"/>
      <c r="S1513" s="1774"/>
      <c r="T1513" s="1774"/>
      <c r="U1513" s="1774"/>
      <c r="V1513" s="1774"/>
      <c r="W1513" s="1774"/>
      <c r="X1513" s="1774"/>
      <c r="Y1513" s="1774"/>
      <c r="Z1513" s="1774"/>
      <c r="AA1513" s="1774"/>
      <c r="AB1513" s="1774"/>
      <c r="AC1513" s="1774"/>
      <c r="AD1513" s="1856"/>
      <c r="AE1513" s="1857"/>
      <c r="AF1513" s="1858"/>
      <c r="AG1513" s="1858"/>
      <c r="AH1513" s="1858"/>
      <c r="AI1513" s="1859"/>
      <c r="AJ1513" s="1859"/>
      <c r="AK1513" s="1859"/>
      <c r="AL1513" s="1859"/>
      <c r="AM1513" s="1858"/>
      <c r="AN1513" s="1858"/>
      <c r="AO1513" s="1858"/>
      <c r="AP1513" s="1858"/>
      <c r="AQ1513" s="1859"/>
      <c r="AR1513" s="1859"/>
      <c r="AS1513" s="1859"/>
      <c r="AT1513" s="1859"/>
    </row>
    <row r="1514" spans="1:46" s="1775" customFormat="1" ht="12" customHeight="1" x14ac:dyDescent="0.2">
      <c r="A1514" s="1770" t="s">
        <v>459</v>
      </c>
      <c r="B1514" s="1770" t="s">
        <v>1708</v>
      </c>
      <c r="C1514" s="541" t="s">
        <v>1709</v>
      </c>
      <c r="D1514" s="1770" t="s">
        <v>4209</v>
      </c>
      <c r="E1514" s="1952">
        <v>10000</v>
      </c>
      <c r="F1514" s="1771" t="s">
        <v>5144</v>
      </c>
      <c r="G1514" s="1770" t="s">
        <v>5145</v>
      </c>
      <c r="H1514" s="1770"/>
      <c r="I1514" s="1770"/>
      <c r="J1514" s="1771"/>
      <c r="K1514" s="1771">
        <v>2</v>
      </c>
      <c r="L1514" s="1772">
        <v>3</v>
      </c>
      <c r="M1514" s="1773">
        <f t="shared" si="46"/>
        <v>30000</v>
      </c>
      <c r="N1514" s="1771">
        <v>0</v>
      </c>
      <c r="O1514" s="1772">
        <v>0</v>
      </c>
      <c r="P1514" s="1773">
        <f t="shared" si="47"/>
        <v>0</v>
      </c>
      <c r="Q1514" s="1774"/>
      <c r="R1514" s="1774"/>
      <c r="S1514" s="1774"/>
      <c r="T1514" s="1774"/>
      <c r="U1514" s="1774"/>
      <c r="V1514" s="1774"/>
      <c r="W1514" s="1774"/>
      <c r="X1514" s="1774"/>
      <c r="Y1514" s="1774"/>
      <c r="Z1514" s="1774"/>
      <c r="AA1514" s="1774"/>
      <c r="AB1514" s="1774"/>
      <c r="AC1514" s="1774"/>
      <c r="AD1514" s="1856"/>
      <c r="AE1514" s="1857"/>
      <c r="AF1514" s="1858"/>
      <c r="AG1514" s="1858"/>
      <c r="AH1514" s="1858"/>
      <c r="AI1514" s="1859"/>
      <c r="AJ1514" s="1859"/>
      <c r="AK1514" s="1859"/>
      <c r="AL1514" s="1859"/>
      <c r="AM1514" s="1858"/>
      <c r="AN1514" s="1858"/>
      <c r="AO1514" s="1858"/>
      <c r="AP1514" s="1858"/>
      <c r="AQ1514" s="1859"/>
      <c r="AR1514" s="1859"/>
      <c r="AS1514" s="1859"/>
      <c r="AT1514" s="1859"/>
    </row>
    <row r="1515" spans="1:46" s="1775" customFormat="1" ht="12" customHeight="1" x14ac:dyDescent="0.2">
      <c r="A1515" s="1770" t="s">
        <v>459</v>
      </c>
      <c r="B1515" s="1770" t="s">
        <v>1708</v>
      </c>
      <c r="C1515" s="541" t="s">
        <v>1709</v>
      </c>
      <c r="D1515" s="1770" t="s">
        <v>2316</v>
      </c>
      <c r="E1515" s="1952">
        <v>3500</v>
      </c>
      <c r="F1515" s="1771" t="s">
        <v>5146</v>
      </c>
      <c r="G1515" s="1770" t="s">
        <v>5147</v>
      </c>
      <c r="H1515" s="1770" t="s">
        <v>1713</v>
      </c>
      <c r="I1515" s="1770" t="s">
        <v>1714</v>
      </c>
      <c r="J1515" s="1771" t="s">
        <v>1715</v>
      </c>
      <c r="K1515" s="1771">
        <v>2</v>
      </c>
      <c r="L1515" s="1772">
        <v>4</v>
      </c>
      <c r="M1515" s="1773">
        <f t="shared" si="46"/>
        <v>14000</v>
      </c>
      <c r="N1515" s="1771">
        <v>3</v>
      </c>
      <c r="O1515" s="1772">
        <v>6</v>
      </c>
      <c r="P1515" s="1773">
        <f t="shared" si="47"/>
        <v>21000</v>
      </c>
      <c r="Q1515" s="1774"/>
      <c r="R1515" s="1774"/>
      <c r="S1515" s="1774"/>
      <c r="T1515" s="1774"/>
      <c r="U1515" s="1774"/>
      <c r="V1515" s="1774"/>
      <c r="W1515" s="1774"/>
      <c r="X1515" s="1774"/>
      <c r="Y1515" s="1774"/>
      <c r="Z1515" s="1774"/>
      <c r="AA1515" s="1774"/>
      <c r="AB1515" s="1774"/>
      <c r="AC1515" s="1774"/>
      <c r="AD1515" s="1856"/>
      <c r="AE1515" s="1857"/>
      <c r="AF1515" s="1858"/>
      <c r="AG1515" s="1858"/>
      <c r="AH1515" s="1858"/>
      <c r="AI1515" s="1859"/>
      <c r="AJ1515" s="1859"/>
      <c r="AK1515" s="1859"/>
      <c r="AL1515" s="1859"/>
      <c r="AM1515" s="1858"/>
      <c r="AN1515" s="1858"/>
      <c r="AO1515" s="1858"/>
      <c r="AP1515" s="1858"/>
      <c r="AQ1515" s="1859"/>
      <c r="AR1515" s="1859"/>
      <c r="AS1515" s="1859"/>
      <c r="AT1515" s="1859"/>
    </row>
    <row r="1516" spans="1:46" s="1775" customFormat="1" ht="12" customHeight="1" x14ac:dyDescent="0.2">
      <c r="A1516" s="1770" t="s">
        <v>459</v>
      </c>
      <c r="B1516" s="1770" t="s">
        <v>1708</v>
      </c>
      <c r="C1516" s="541" t="s">
        <v>1709</v>
      </c>
      <c r="D1516" s="1770" t="s">
        <v>1836</v>
      </c>
      <c r="E1516" s="1952">
        <v>2500</v>
      </c>
      <c r="F1516" s="1771" t="s">
        <v>5148</v>
      </c>
      <c r="G1516" s="1770" t="s">
        <v>5149</v>
      </c>
      <c r="H1516" s="1770"/>
      <c r="I1516" s="1770"/>
      <c r="J1516" s="1771"/>
      <c r="K1516" s="1771">
        <v>4</v>
      </c>
      <c r="L1516" s="1772">
        <v>12</v>
      </c>
      <c r="M1516" s="1773">
        <f t="shared" si="46"/>
        <v>30000</v>
      </c>
      <c r="N1516" s="1771">
        <v>2</v>
      </c>
      <c r="O1516" s="1772">
        <v>6</v>
      </c>
      <c r="P1516" s="1773">
        <f t="shared" si="47"/>
        <v>15000</v>
      </c>
      <c r="Q1516" s="1774"/>
      <c r="R1516" s="1774"/>
      <c r="S1516" s="1774"/>
      <c r="T1516" s="1774"/>
      <c r="U1516" s="1774"/>
      <c r="V1516" s="1774"/>
      <c r="W1516" s="1774"/>
      <c r="X1516" s="1774"/>
      <c r="Y1516" s="1774"/>
      <c r="Z1516" s="1774"/>
      <c r="AA1516" s="1774"/>
      <c r="AB1516" s="1774"/>
      <c r="AC1516" s="1774"/>
      <c r="AD1516" s="1856"/>
      <c r="AE1516" s="1857"/>
      <c r="AF1516" s="1858"/>
      <c r="AG1516" s="1858"/>
      <c r="AH1516" s="1858"/>
      <c r="AI1516" s="1859"/>
      <c r="AJ1516" s="1859"/>
      <c r="AK1516" s="1859"/>
      <c r="AL1516" s="1859"/>
      <c r="AM1516" s="1858"/>
      <c r="AN1516" s="1858"/>
      <c r="AO1516" s="1858"/>
      <c r="AP1516" s="1858"/>
      <c r="AQ1516" s="1859"/>
      <c r="AR1516" s="1859"/>
      <c r="AS1516" s="1859"/>
      <c r="AT1516" s="1859"/>
    </row>
    <row r="1517" spans="1:46" s="1775" customFormat="1" ht="12" customHeight="1" x14ac:dyDescent="0.2">
      <c r="A1517" s="1770" t="s">
        <v>459</v>
      </c>
      <c r="B1517" s="1770" t="s">
        <v>1708</v>
      </c>
      <c r="C1517" s="541" t="s">
        <v>1709</v>
      </c>
      <c r="D1517" s="1770" t="s">
        <v>5150</v>
      </c>
      <c r="E1517" s="1952">
        <v>8500</v>
      </c>
      <c r="F1517" s="1771" t="s">
        <v>5151</v>
      </c>
      <c r="G1517" s="1770" t="s">
        <v>5152</v>
      </c>
      <c r="H1517" s="1770" t="s">
        <v>1773</v>
      </c>
      <c r="I1517" s="1770" t="s">
        <v>1723</v>
      </c>
      <c r="J1517" s="1771" t="s">
        <v>1715</v>
      </c>
      <c r="K1517" s="1771">
        <v>5</v>
      </c>
      <c r="L1517" s="1772">
        <v>12</v>
      </c>
      <c r="M1517" s="1773">
        <f t="shared" si="46"/>
        <v>102000</v>
      </c>
      <c r="N1517" s="1771">
        <v>3</v>
      </c>
      <c r="O1517" s="1772">
        <v>6</v>
      </c>
      <c r="P1517" s="1773">
        <f t="shared" si="47"/>
        <v>51000</v>
      </c>
      <c r="Q1517" s="1774"/>
      <c r="R1517" s="1774"/>
      <c r="S1517" s="1774"/>
      <c r="T1517" s="1774"/>
      <c r="U1517" s="1774"/>
      <c r="V1517" s="1774"/>
      <c r="W1517" s="1774"/>
      <c r="X1517" s="1774"/>
      <c r="Y1517" s="1774"/>
      <c r="Z1517" s="1774"/>
      <c r="AA1517" s="1774"/>
      <c r="AB1517" s="1774"/>
      <c r="AC1517" s="1774"/>
      <c r="AD1517" s="1856"/>
      <c r="AE1517" s="1857"/>
      <c r="AF1517" s="1858"/>
      <c r="AG1517" s="1858"/>
      <c r="AH1517" s="1858"/>
      <c r="AI1517" s="1859"/>
      <c r="AJ1517" s="1859"/>
      <c r="AK1517" s="1859"/>
      <c r="AL1517" s="1859"/>
      <c r="AM1517" s="1858"/>
      <c r="AN1517" s="1858"/>
      <c r="AO1517" s="1858"/>
      <c r="AP1517" s="1858"/>
      <c r="AQ1517" s="1859"/>
      <c r="AR1517" s="1859"/>
      <c r="AS1517" s="1859"/>
      <c r="AT1517" s="1859"/>
    </row>
    <row r="1518" spans="1:46" s="1775" customFormat="1" ht="12" customHeight="1" x14ac:dyDescent="0.2">
      <c r="A1518" s="1770" t="s">
        <v>459</v>
      </c>
      <c r="B1518" s="1770" t="s">
        <v>1708</v>
      </c>
      <c r="C1518" s="541" t="s">
        <v>1709</v>
      </c>
      <c r="D1518" s="1770" t="s">
        <v>1768</v>
      </c>
      <c r="E1518" s="1952">
        <v>8000</v>
      </c>
      <c r="F1518" s="1771" t="s">
        <v>5153</v>
      </c>
      <c r="G1518" s="1770" t="s">
        <v>5154</v>
      </c>
      <c r="H1518" s="1770" t="s">
        <v>1713</v>
      </c>
      <c r="I1518" s="1770" t="s">
        <v>1723</v>
      </c>
      <c r="J1518" s="1771" t="s">
        <v>1715</v>
      </c>
      <c r="K1518" s="1771">
        <v>6</v>
      </c>
      <c r="L1518" s="1772">
        <v>12</v>
      </c>
      <c r="M1518" s="1773">
        <f t="shared" si="46"/>
        <v>96000</v>
      </c>
      <c r="N1518" s="1771">
        <v>4</v>
      </c>
      <c r="O1518" s="1772">
        <v>6</v>
      </c>
      <c r="P1518" s="1773">
        <f t="shared" si="47"/>
        <v>48000</v>
      </c>
      <c r="Q1518" s="1774"/>
      <c r="R1518" s="1774"/>
      <c r="S1518" s="1774"/>
      <c r="T1518" s="1774"/>
      <c r="U1518" s="1774"/>
      <c r="V1518" s="1774"/>
      <c r="W1518" s="1774"/>
      <c r="X1518" s="1774"/>
      <c r="Y1518" s="1774"/>
      <c r="Z1518" s="1774"/>
      <c r="AA1518" s="1774"/>
      <c r="AB1518" s="1774"/>
      <c r="AC1518" s="1774"/>
      <c r="AD1518" s="1856"/>
      <c r="AE1518" s="1857"/>
      <c r="AF1518" s="1858"/>
      <c r="AG1518" s="1858"/>
      <c r="AH1518" s="1858"/>
      <c r="AI1518" s="1859"/>
      <c r="AJ1518" s="1859"/>
      <c r="AK1518" s="1859"/>
      <c r="AL1518" s="1859"/>
      <c r="AM1518" s="1858"/>
      <c r="AN1518" s="1858"/>
      <c r="AO1518" s="1858"/>
      <c r="AP1518" s="1858"/>
      <c r="AQ1518" s="1859"/>
      <c r="AR1518" s="1859"/>
      <c r="AS1518" s="1859"/>
      <c r="AT1518" s="1859"/>
    </row>
    <row r="1519" spans="1:46" s="1775" customFormat="1" ht="12" customHeight="1" x14ac:dyDescent="0.2">
      <c r="A1519" s="1770" t="s">
        <v>459</v>
      </c>
      <c r="B1519" s="1770" t="s">
        <v>1708</v>
      </c>
      <c r="C1519" s="541" t="s">
        <v>1709</v>
      </c>
      <c r="D1519" s="1770" t="s">
        <v>1745</v>
      </c>
      <c r="E1519" s="1952">
        <v>4500</v>
      </c>
      <c r="F1519" s="1771" t="s">
        <v>5155</v>
      </c>
      <c r="G1519" s="1770" t="s">
        <v>5156</v>
      </c>
      <c r="H1519" s="1770" t="s">
        <v>1713</v>
      </c>
      <c r="I1519" s="1770" t="s">
        <v>1744</v>
      </c>
      <c r="J1519" s="1771" t="s">
        <v>1715</v>
      </c>
      <c r="K1519" s="1771">
        <v>0</v>
      </c>
      <c r="L1519" s="1772">
        <v>0</v>
      </c>
      <c r="M1519" s="1773">
        <f t="shared" si="46"/>
        <v>0</v>
      </c>
      <c r="N1519" s="1771">
        <v>2</v>
      </c>
      <c r="O1519" s="1772">
        <v>5</v>
      </c>
      <c r="P1519" s="1773">
        <f t="shared" si="47"/>
        <v>22500</v>
      </c>
      <c r="Q1519" s="1774"/>
      <c r="R1519" s="1774"/>
      <c r="S1519" s="1774"/>
      <c r="T1519" s="1774"/>
      <c r="U1519" s="1774"/>
      <c r="V1519" s="1774"/>
      <c r="W1519" s="1774"/>
      <c r="X1519" s="1774"/>
      <c r="Y1519" s="1774"/>
      <c r="Z1519" s="1774"/>
      <c r="AA1519" s="1774"/>
      <c r="AB1519" s="1774"/>
      <c r="AC1519" s="1774"/>
      <c r="AD1519" s="1856"/>
      <c r="AE1519" s="1857"/>
      <c r="AF1519" s="1858"/>
      <c r="AG1519" s="1858"/>
      <c r="AH1519" s="1858"/>
      <c r="AI1519" s="1859"/>
      <c r="AJ1519" s="1859"/>
      <c r="AK1519" s="1859"/>
      <c r="AL1519" s="1859"/>
      <c r="AM1519" s="1858"/>
      <c r="AN1519" s="1858"/>
      <c r="AO1519" s="1858"/>
      <c r="AP1519" s="1858"/>
      <c r="AQ1519" s="1859"/>
      <c r="AR1519" s="1859"/>
      <c r="AS1519" s="1859"/>
      <c r="AT1519" s="1859"/>
    </row>
    <row r="1520" spans="1:46" s="1775" customFormat="1" ht="12" customHeight="1" x14ac:dyDescent="0.2">
      <c r="A1520" s="1770" t="s">
        <v>459</v>
      </c>
      <c r="B1520" s="1770" t="s">
        <v>1708</v>
      </c>
      <c r="C1520" s="541" t="s">
        <v>1709</v>
      </c>
      <c r="D1520" s="1770" t="s">
        <v>1839</v>
      </c>
      <c r="E1520" s="1952">
        <v>3500</v>
      </c>
      <c r="F1520" s="1771" t="s">
        <v>5155</v>
      </c>
      <c r="G1520" s="1770" t="s">
        <v>5156</v>
      </c>
      <c r="H1520" s="1770" t="s">
        <v>1713</v>
      </c>
      <c r="I1520" s="1770" t="s">
        <v>1744</v>
      </c>
      <c r="J1520" s="1771" t="s">
        <v>1715</v>
      </c>
      <c r="K1520" s="1771">
        <v>4</v>
      </c>
      <c r="L1520" s="1772">
        <v>12</v>
      </c>
      <c r="M1520" s="1773">
        <f t="shared" si="46"/>
        <v>42000</v>
      </c>
      <c r="N1520" s="1771">
        <v>1</v>
      </c>
      <c r="O1520" s="1772">
        <v>6</v>
      </c>
      <c r="P1520" s="1773">
        <f t="shared" si="47"/>
        <v>21000</v>
      </c>
      <c r="Q1520" s="1774"/>
      <c r="R1520" s="1774"/>
      <c r="S1520" s="1774"/>
      <c r="T1520" s="1774"/>
      <c r="U1520" s="1774"/>
      <c r="V1520" s="1774"/>
      <c r="W1520" s="1774"/>
      <c r="X1520" s="1774"/>
      <c r="Y1520" s="1774"/>
      <c r="Z1520" s="1774"/>
      <c r="AA1520" s="1774"/>
      <c r="AB1520" s="1774"/>
      <c r="AC1520" s="1774"/>
      <c r="AD1520" s="1856"/>
      <c r="AE1520" s="1857"/>
      <c r="AF1520" s="1858"/>
      <c r="AG1520" s="1858"/>
      <c r="AH1520" s="1858"/>
      <c r="AI1520" s="1859"/>
      <c r="AJ1520" s="1859"/>
      <c r="AK1520" s="1859"/>
      <c r="AL1520" s="1859"/>
      <c r="AM1520" s="1858"/>
      <c r="AN1520" s="1858"/>
      <c r="AO1520" s="1858"/>
      <c r="AP1520" s="1858"/>
      <c r="AQ1520" s="1859"/>
      <c r="AR1520" s="1859"/>
      <c r="AS1520" s="1859"/>
      <c r="AT1520" s="1859"/>
    </row>
    <row r="1521" spans="1:46" s="1775" customFormat="1" ht="12" customHeight="1" x14ac:dyDescent="0.2">
      <c r="A1521" s="1770" t="s">
        <v>459</v>
      </c>
      <c r="B1521" s="1770" t="s">
        <v>1708</v>
      </c>
      <c r="C1521" s="541" t="s">
        <v>1709</v>
      </c>
      <c r="D1521" s="1770" t="s">
        <v>2438</v>
      </c>
      <c r="E1521" s="1952">
        <v>5000</v>
      </c>
      <c r="F1521" s="1771" t="s">
        <v>5157</v>
      </c>
      <c r="G1521" s="1770" t="s">
        <v>5158</v>
      </c>
      <c r="H1521" s="1770"/>
      <c r="I1521" s="1770"/>
      <c r="J1521" s="1771"/>
      <c r="K1521" s="1771">
        <v>2</v>
      </c>
      <c r="L1521" s="1772">
        <v>6</v>
      </c>
      <c r="M1521" s="1773">
        <f t="shared" si="46"/>
        <v>30000</v>
      </c>
      <c r="N1521" s="1771">
        <v>5</v>
      </c>
      <c r="O1521" s="1772">
        <v>6</v>
      </c>
      <c r="P1521" s="1773">
        <f t="shared" si="47"/>
        <v>30000</v>
      </c>
      <c r="Q1521" s="1774"/>
      <c r="R1521" s="1774"/>
      <c r="S1521" s="1774"/>
      <c r="T1521" s="1774"/>
      <c r="U1521" s="1774"/>
      <c r="V1521" s="1774"/>
      <c r="W1521" s="1774"/>
      <c r="X1521" s="1774"/>
      <c r="Y1521" s="1774"/>
      <c r="Z1521" s="1774"/>
      <c r="AA1521" s="1774"/>
      <c r="AB1521" s="1774"/>
      <c r="AC1521" s="1774"/>
      <c r="AD1521" s="1856"/>
      <c r="AE1521" s="1857"/>
      <c r="AF1521" s="1858"/>
      <c r="AG1521" s="1858"/>
      <c r="AH1521" s="1858"/>
      <c r="AI1521" s="1859"/>
      <c r="AJ1521" s="1859"/>
      <c r="AK1521" s="1859"/>
      <c r="AL1521" s="1859"/>
      <c r="AM1521" s="1858"/>
      <c r="AN1521" s="1858"/>
      <c r="AO1521" s="1858"/>
      <c r="AP1521" s="1858"/>
      <c r="AQ1521" s="1859"/>
      <c r="AR1521" s="1859"/>
      <c r="AS1521" s="1859"/>
      <c r="AT1521" s="1859"/>
    </row>
    <row r="1522" spans="1:46" s="1775" customFormat="1" ht="12" customHeight="1" x14ac:dyDescent="0.2">
      <c r="A1522" s="1770" t="s">
        <v>459</v>
      </c>
      <c r="B1522" s="1770" t="s">
        <v>1708</v>
      </c>
      <c r="C1522" s="541" t="s">
        <v>1709</v>
      </c>
      <c r="D1522" s="1770" t="s">
        <v>1745</v>
      </c>
      <c r="E1522" s="1952">
        <v>5000</v>
      </c>
      <c r="F1522" s="1771" t="s">
        <v>5159</v>
      </c>
      <c r="G1522" s="1770" t="s">
        <v>5160</v>
      </c>
      <c r="H1522" s="1770"/>
      <c r="I1522" s="1770"/>
      <c r="J1522" s="1771"/>
      <c r="K1522" s="1771">
        <v>4</v>
      </c>
      <c r="L1522" s="1772">
        <v>8</v>
      </c>
      <c r="M1522" s="1773">
        <f t="shared" si="46"/>
        <v>40000</v>
      </c>
      <c r="N1522" s="1771">
        <v>0</v>
      </c>
      <c r="O1522" s="1772">
        <v>0</v>
      </c>
      <c r="P1522" s="1773">
        <f t="shared" si="47"/>
        <v>0</v>
      </c>
      <c r="Q1522" s="1774"/>
      <c r="R1522" s="1774"/>
      <c r="S1522" s="1774"/>
      <c r="T1522" s="1774"/>
      <c r="U1522" s="1774"/>
      <c r="V1522" s="1774"/>
      <c r="W1522" s="1774"/>
      <c r="X1522" s="1774"/>
      <c r="Y1522" s="1774"/>
      <c r="Z1522" s="1774"/>
      <c r="AA1522" s="1774"/>
      <c r="AB1522" s="1774"/>
      <c r="AC1522" s="1774"/>
      <c r="AD1522" s="1856"/>
      <c r="AE1522" s="1857"/>
      <c r="AF1522" s="1858"/>
      <c r="AG1522" s="1858"/>
      <c r="AH1522" s="1858"/>
      <c r="AI1522" s="1859"/>
      <c r="AJ1522" s="1859"/>
      <c r="AK1522" s="1859"/>
      <c r="AL1522" s="1859"/>
      <c r="AM1522" s="1858"/>
      <c r="AN1522" s="1858"/>
      <c r="AO1522" s="1858"/>
      <c r="AP1522" s="1858"/>
      <c r="AQ1522" s="1859"/>
      <c r="AR1522" s="1859"/>
      <c r="AS1522" s="1859"/>
      <c r="AT1522" s="1859"/>
    </row>
    <row r="1523" spans="1:46" s="1775" customFormat="1" ht="12" customHeight="1" x14ac:dyDescent="0.2">
      <c r="A1523" s="1770" t="s">
        <v>459</v>
      </c>
      <c r="B1523" s="1770" t="s">
        <v>1708</v>
      </c>
      <c r="C1523" s="541" t="s">
        <v>1709</v>
      </c>
      <c r="D1523" s="1770" t="s">
        <v>1852</v>
      </c>
      <c r="E1523" s="1952">
        <v>7000</v>
      </c>
      <c r="F1523" s="1771" t="s">
        <v>5161</v>
      </c>
      <c r="G1523" s="1770" t="s">
        <v>5162</v>
      </c>
      <c r="H1523" s="1770" t="s">
        <v>1713</v>
      </c>
      <c r="I1523" s="1770" t="s">
        <v>1744</v>
      </c>
      <c r="J1523" s="1771" t="s">
        <v>1715</v>
      </c>
      <c r="K1523" s="1771">
        <v>4</v>
      </c>
      <c r="L1523" s="1772">
        <v>12</v>
      </c>
      <c r="M1523" s="1773">
        <f t="shared" si="46"/>
        <v>84000</v>
      </c>
      <c r="N1523" s="1771">
        <v>2</v>
      </c>
      <c r="O1523" s="1772">
        <v>6</v>
      </c>
      <c r="P1523" s="1773">
        <f t="shared" si="47"/>
        <v>42000</v>
      </c>
      <c r="Q1523" s="1774"/>
      <c r="R1523" s="1774"/>
      <c r="S1523" s="1774"/>
      <c r="T1523" s="1774"/>
      <c r="U1523" s="1774"/>
      <c r="V1523" s="1774"/>
      <c r="W1523" s="1774"/>
      <c r="X1523" s="1774"/>
      <c r="Y1523" s="1774"/>
      <c r="Z1523" s="1774"/>
      <c r="AA1523" s="1774"/>
      <c r="AB1523" s="1774"/>
      <c r="AC1523" s="1774"/>
      <c r="AD1523" s="1856"/>
      <c r="AE1523" s="1857"/>
      <c r="AF1523" s="1858"/>
      <c r="AG1523" s="1858"/>
      <c r="AH1523" s="1858"/>
      <c r="AI1523" s="1859"/>
      <c r="AJ1523" s="1859"/>
      <c r="AK1523" s="1859"/>
      <c r="AL1523" s="1859"/>
      <c r="AM1523" s="1858"/>
      <c r="AN1523" s="1858"/>
      <c r="AO1523" s="1858"/>
      <c r="AP1523" s="1858"/>
      <c r="AQ1523" s="1859"/>
      <c r="AR1523" s="1859"/>
      <c r="AS1523" s="1859"/>
      <c r="AT1523" s="1859"/>
    </row>
    <row r="1524" spans="1:46" s="1775" customFormat="1" ht="12" customHeight="1" x14ac:dyDescent="0.2">
      <c r="A1524" s="1770" t="s">
        <v>459</v>
      </c>
      <c r="B1524" s="1770" t="s">
        <v>1708</v>
      </c>
      <c r="C1524" s="541" t="s">
        <v>1709</v>
      </c>
      <c r="D1524" s="1770" t="s">
        <v>1923</v>
      </c>
      <c r="E1524" s="1952">
        <v>4000</v>
      </c>
      <c r="F1524" s="1771" t="s">
        <v>5163</v>
      </c>
      <c r="G1524" s="1770" t="s">
        <v>5164</v>
      </c>
      <c r="H1524" s="1770" t="s">
        <v>1919</v>
      </c>
      <c r="I1524" s="1770" t="s">
        <v>1740</v>
      </c>
      <c r="J1524" s="1771" t="s">
        <v>1715</v>
      </c>
      <c r="K1524" s="1771">
        <v>1</v>
      </c>
      <c r="L1524" s="1772">
        <v>2</v>
      </c>
      <c r="M1524" s="1773">
        <f t="shared" si="46"/>
        <v>8000</v>
      </c>
      <c r="N1524" s="1771">
        <v>3</v>
      </c>
      <c r="O1524" s="1772">
        <v>6</v>
      </c>
      <c r="P1524" s="1773">
        <f t="shared" si="47"/>
        <v>24000</v>
      </c>
      <c r="Q1524" s="1774"/>
      <c r="R1524" s="1774"/>
      <c r="S1524" s="1774"/>
      <c r="T1524" s="1774"/>
      <c r="U1524" s="1774"/>
      <c r="V1524" s="1774"/>
      <c r="W1524" s="1774"/>
      <c r="X1524" s="1774"/>
      <c r="Y1524" s="1774"/>
      <c r="Z1524" s="1774"/>
      <c r="AA1524" s="1774"/>
      <c r="AB1524" s="1774"/>
      <c r="AC1524" s="1774"/>
      <c r="AD1524" s="1856"/>
      <c r="AE1524" s="1857"/>
      <c r="AF1524" s="1858"/>
      <c r="AG1524" s="1858"/>
      <c r="AH1524" s="1858"/>
      <c r="AI1524" s="1859"/>
      <c r="AJ1524" s="1859"/>
      <c r="AK1524" s="1859"/>
      <c r="AL1524" s="1859"/>
      <c r="AM1524" s="1858"/>
      <c r="AN1524" s="1858"/>
      <c r="AO1524" s="1858"/>
      <c r="AP1524" s="1858"/>
      <c r="AQ1524" s="1859"/>
      <c r="AR1524" s="1859"/>
      <c r="AS1524" s="1859"/>
      <c r="AT1524" s="1859"/>
    </row>
    <row r="1525" spans="1:46" s="1775" customFormat="1" ht="12" customHeight="1" x14ac:dyDescent="0.2">
      <c r="A1525" s="1770" t="s">
        <v>459</v>
      </c>
      <c r="B1525" s="1770" t="s">
        <v>1708</v>
      </c>
      <c r="C1525" s="541" t="s">
        <v>1709</v>
      </c>
      <c r="D1525" s="1770" t="s">
        <v>5165</v>
      </c>
      <c r="E1525" s="1952">
        <v>3000</v>
      </c>
      <c r="F1525" s="1771" t="s">
        <v>5163</v>
      </c>
      <c r="G1525" s="1770" t="s">
        <v>5164</v>
      </c>
      <c r="H1525" s="1770" t="s">
        <v>1919</v>
      </c>
      <c r="I1525" s="1770" t="s">
        <v>1740</v>
      </c>
      <c r="J1525" s="1771" t="s">
        <v>1715</v>
      </c>
      <c r="K1525" s="1771">
        <v>5</v>
      </c>
      <c r="L1525" s="1772">
        <v>11</v>
      </c>
      <c r="M1525" s="1773">
        <f t="shared" si="46"/>
        <v>33000</v>
      </c>
      <c r="N1525" s="1771">
        <v>0</v>
      </c>
      <c r="O1525" s="1772">
        <v>0</v>
      </c>
      <c r="P1525" s="1773">
        <f t="shared" si="47"/>
        <v>0</v>
      </c>
      <c r="Q1525" s="1774"/>
      <c r="R1525" s="1774"/>
      <c r="S1525" s="1774"/>
      <c r="T1525" s="1774"/>
      <c r="U1525" s="1774"/>
      <c r="V1525" s="1774"/>
      <c r="W1525" s="1774"/>
      <c r="X1525" s="1774"/>
      <c r="Y1525" s="1774"/>
      <c r="Z1525" s="1774"/>
      <c r="AA1525" s="1774"/>
      <c r="AB1525" s="1774"/>
      <c r="AC1525" s="1774"/>
      <c r="AD1525" s="1856"/>
      <c r="AE1525" s="1857"/>
      <c r="AF1525" s="1858"/>
      <c r="AG1525" s="1858"/>
      <c r="AH1525" s="1858"/>
      <c r="AI1525" s="1859"/>
      <c r="AJ1525" s="1859"/>
      <c r="AK1525" s="1859"/>
      <c r="AL1525" s="1859"/>
      <c r="AM1525" s="1858"/>
      <c r="AN1525" s="1858"/>
      <c r="AO1525" s="1858"/>
      <c r="AP1525" s="1858"/>
      <c r="AQ1525" s="1859"/>
      <c r="AR1525" s="1859"/>
      <c r="AS1525" s="1859"/>
      <c r="AT1525" s="1859"/>
    </row>
    <row r="1526" spans="1:46" s="1775" customFormat="1" ht="12" customHeight="1" x14ac:dyDescent="0.2">
      <c r="A1526" s="1770" t="s">
        <v>459</v>
      </c>
      <c r="B1526" s="1770" t="s">
        <v>1708</v>
      </c>
      <c r="C1526" s="541" t="s">
        <v>1709</v>
      </c>
      <c r="D1526" s="1770" t="s">
        <v>5166</v>
      </c>
      <c r="E1526" s="1952">
        <v>9000</v>
      </c>
      <c r="F1526" s="1771" t="s">
        <v>5167</v>
      </c>
      <c r="G1526" s="1770" t="s">
        <v>5168</v>
      </c>
      <c r="H1526" s="1770" t="s">
        <v>3186</v>
      </c>
      <c r="I1526" s="1770" t="s">
        <v>1723</v>
      </c>
      <c r="J1526" s="1771" t="s">
        <v>1829</v>
      </c>
      <c r="K1526" s="1771">
        <v>2</v>
      </c>
      <c r="L1526" s="1772">
        <v>5</v>
      </c>
      <c r="M1526" s="1773">
        <f t="shared" si="46"/>
        <v>45000</v>
      </c>
      <c r="N1526" s="1771">
        <v>5</v>
      </c>
      <c r="O1526" s="1772">
        <v>6</v>
      </c>
      <c r="P1526" s="1773">
        <f t="shared" si="47"/>
        <v>54000</v>
      </c>
      <c r="Q1526" s="1774"/>
      <c r="R1526" s="1774"/>
      <c r="S1526" s="1774"/>
      <c r="T1526" s="1774"/>
      <c r="U1526" s="1774"/>
      <c r="V1526" s="1774"/>
      <c r="W1526" s="1774"/>
      <c r="X1526" s="1774"/>
      <c r="Y1526" s="1774"/>
      <c r="Z1526" s="1774"/>
      <c r="AA1526" s="1774"/>
      <c r="AB1526" s="1774"/>
      <c r="AC1526" s="1774"/>
      <c r="AD1526" s="1856"/>
      <c r="AE1526" s="1857"/>
      <c r="AF1526" s="1858"/>
      <c r="AG1526" s="1858"/>
      <c r="AH1526" s="1858"/>
      <c r="AI1526" s="1859"/>
      <c r="AJ1526" s="1859"/>
      <c r="AK1526" s="1859"/>
      <c r="AL1526" s="1859"/>
      <c r="AM1526" s="1858"/>
      <c r="AN1526" s="1858"/>
      <c r="AO1526" s="1858"/>
      <c r="AP1526" s="1858"/>
      <c r="AQ1526" s="1859"/>
      <c r="AR1526" s="1859"/>
      <c r="AS1526" s="1859"/>
      <c r="AT1526" s="1859"/>
    </row>
    <row r="1527" spans="1:46" s="1775" customFormat="1" ht="12" customHeight="1" x14ac:dyDescent="0.2">
      <c r="A1527" s="1770" t="s">
        <v>459</v>
      </c>
      <c r="B1527" s="1770" t="s">
        <v>1708</v>
      </c>
      <c r="C1527" s="541" t="s">
        <v>1709</v>
      </c>
      <c r="D1527" s="1770" t="s">
        <v>5166</v>
      </c>
      <c r="E1527" s="1952">
        <v>9000</v>
      </c>
      <c r="F1527" s="1771" t="s">
        <v>5167</v>
      </c>
      <c r="G1527" s="1770" t="s">
        <v>5168</v>
      </c>
      <c r="H1527" s="1770" t="s">
        <v>3186</v>
      </c>
      <c r="I1527" s="1770" t="s">
        <v>1723</v>
      </c>
      <c r="J1527" s="1771" t="s">
        <v>1829</v>
      </c>
      <c r="K1527" s="1771">
        <v>5</v>
      </c>
      <c r="L1527" s="1772">
        <v>6</v>
      </c>
      <c r="M1527" s="1773">
        <f t="shared" si="46"/>
        <v>54000</v>
      </c>
      <c r="N1527" s="1771">
        <v>0</v>
      </c>
      <c r="O1527" s="1772">
        <v>0</v>
      </c>
      <c r="P1527" s="1773">
        <f t="shared" si="47"/>
        <v>0</v>
      </c>
      <c r="Q1527" s="1774"/>
      <c r="R1527" s="1774"/>
      <c r="S1527" s="1774"/>
      <c r="T1527" s="1774"/>
      <c r="U1527" s="1774"/>
      <c r="V1527" s="1774"/>
      <c r="W1527" s="1774"/>
      <c r="X1527" s="1774"/>
      <c r="Y1527" s="1774"/>
      <c r="Z1527" s="1774"/>
      <c r="AA1527" s="1774"/>
      <c r="AB1527" s="1774"/>
      <c r="AC1527" s="1774"/>
      <c r="AD1527" s="1856"/>
      <c r="AE1527" s="1857"/>
      <c r="AF1527" s="1858"/>
      <c r="AG1527" s="1858"/>
      <c r="AH1527" s="1858"/>
      <c r="AI1527" s="1859"/>
      <c r="AJ1527" s="1859"/>
      <c r="AK1527" s="1859"/>
      <c r="AL1527" s="1859"/>
      <c r="AM1527" s="1858"/>
      <c r="AN1527" s="1858"/>
      <c r="AO1527" s="1858"/>
      <c r="AP1527" s="1858"/>
      <c r="AQ1527" s="1859"/>
      <c r="AR1527" s="1859"/>
      <c r="AS1527" s="1859"/>
      <c r="AT1527" s="1859"/>
    </row>
    <row r="1528" spans="1:46" s="1775" customFormat="1" ht="12" customHeight="1" x14ac:dyDescent="0.2">
      <c r="A1528" s="1770" t="s">
        <v>459</v>
      </c>
      <c r="B1528" s="1770" t="s">
        <v>1708</v>
      </c>
      <c r="C1528" s="541" t="s">
        <v>1709</v>
      </c>
      <c r="D1528" s="1770" t="s">
        <v>2230</v>
      </c>
      <c r="E1528" s="1952">
        <v>15600</v>
      </c>
      <c r="F1528" s="1771" t="s">
        <v>5169</v>
      </c>
      <c r="G1528" s="1770" t="s">
        <v>5170</v>
      </c>
      <c r="H1528" s="1770"/>
      <c r="I1528" s="1770"/>
      <c r="J1528" s="1771"/>
      <c r="K1528" s="1771">
        <v>0</v>
      </c>
      <c r="L1528" s="1772">
        <v>10</v>
      </c>
      <c r="M1528" s="1773">
        <f t="shared" si="46"/>
        <v>156000</v>
      </c>
      <c r="N1528" s="1771">
        <v>0</v>
      </c>
      <c r="O1528" s="1772">
        <v>0</v>
      </c>
      <c r="P1528" s="1773">
        <f t="shared" si="47"/>
        <v>0</v>
      </c>
      <c r="Q1528" s="1774"/>
      <c r="R1528" s="1774"/>
      <c r="S1528" s="1774"/>
      <c r="T1528" s="1774"/>
      <c r="U1528" s="1774"/>
      <c r="V1528" s="1774"/>
      <c r="W1528" s="1774"/>
      <c r="X1528" s="1774"/>
      <c r="Y1528" s="1774"/>
      <c r="Z1528" s="1774"/>
      <c r="AA1528" s="1774"/>
      <c r="AB1528" s="1774"/>
      <c r="AC1528" s="1774"/>
      <c r="AD1528" s="1856"/>
      <c r="AE1528" s="1857"/>
      <c r="AF1528" s="1858"/>
      <c r="AG1528" s="1858"/>
      <c r="AH1528" s="1858"/>
      <c r="AI1528" s="1859"/>
      <c r="AJ1528" s="1859"/>
      <c r="AK1528" s="1859"/>
      <c r="AL1528" s="1859"/>
      <c r="AM1528" s="1858"/>
      <c r="AN1528" s="1858"/>
      <c r="AO1528" s="1858"/>
      <c r="AP1528" s="1858"/>
      <c r="AQ1528" s="1859"/>
      <c r="AR1528" s="1859"/>
      <c r="AS1528" s="1859"/>
      <c r="AT1528" s="1859"/>
    </row>
    <row r="1529" spans="1:46" s="1775" customFormat="1" ht="12" customHeight="1" x14ac:dyDescent="0.2">
      <c r="A1529" s="1770" t="s">
        <v>459</v>
      </c>
      <c r="B1529" s="1770" t="s">
        <v>1708</v>
      </c>
      <c r="C1529" s="541" t="s">
        <v>1709</v>
      </c>
      <c r="D1529" s="1770" t="s">
        <v>1836</v>
      </c>
      <c r="E1529" s="1952">
        <v>2500</v>
      </c>
      <c r="F1529" s="1771" t="s">
        <v>5171</v>
      </c>
      <c r="G1529" s="1770" t="s">
        <v>5172</v>
      </c>
      <c r="H1529" s="1770" t="s">
        <v>1773</v>
      </c>
      <c r="I1529" s="1770" t="s">
        <v>2473</v>
      </c>
      <c r="J1529" s="1771" t="s">
        <v>1829</v>
      </c>
      <c r="K1529" s="1771">
        <v>4</v>
      </c>
      <c r="L1529" s="1772">
        <v>12</v>
      </c>
      <c r="M1529" s="1773">
        <f t="shared" si="46"/>
        <v>30000</v>
      </c>
      <c r="N1529" s="1771">
        <v>2</v>
      </c>
      <c r="O1529" s="1772">
        <v>6</v>
      </c>
      <c r="P1529" s="1773">
        <f t="shared" si="47"/>
        <v>15000</v>
      </c>
      <c r="Q1529" s="1774"/>
      <c r="R1529" s="1774"/>
      <c r="S1529" s="1774"/>
      <c r="T1529" s="1774"/>
      <c r="U1529" s="1774"/>
      <c r="V1529" s="1774"/>
      <c r="W1529" s="1774"/>
      <c r="X1529" s="1774"/>
      <c r="Y1529" s="1774"/>
      <c r="Z1529" s="1774"/>
      <c r="AA1529" s="1774"/>
      <c r="AB1529" s="1774"/>
      <c r="AC1529" s="1774"/>
      <c r="AD1529" s="1856"/>
      <c r="AE1529" s="1857"/>
      <c r="AF1529" s="1858"/>
      <c r="AG1529" s="1858"/>
      <c r="AH1529" s="1858"/>
      <c r="AI1529" s="1859"/>
      <c r="AJ1529" s="1859"/>
      <c r="AK1529" s="1859"/>
      <c r="AL1529" s="1859"/>
      <c r="AM1529" s="1858"/>
      <c r="AN1529" s="1858"/>
      <c r="AO1529" s="1858"/>
      <c r="AP1529" s="1858"/>
      <c r="AQ1529" s="1859"/>
      <c r="AR1529" s="1859"/>
      <c r="AS1529" s="1859"/>
      <c r="AT1529" s="1859"/>
    </row>
    <row r="1530" spans="1:46" s="1775" customFormat="1" ht="12" customHeight="1" x14ac:dyDescent="0.2">
      <c r="A1530" s="1770" t="s">
        <v>459</v>
      </c>
      <c r="B1530" s="1770" t="s">
        <v>1708</v>
      </c>
      <c r="C1530" s="541" t="s">
        <v>1709</v>
      </c>
      <c r="D1530" s="1770" t="s">
        <v>5173</v>
      </c>
      <c r="E1530" s="1952">
        <v>4000</v>
      </c>
      <c r="F1530" s="1771" t="s">
        <v>5174</v>
      </c>
      <c r="G1530" s="1770" t="s">
        <v>5175</v>
      </c>
      <c r="H1530" s="1770"/>
      <c r="I1530" s="1770"/>
      <c r="J1530" s="1771"/>
      <c r="K1530" s="1771">
        <v>7</v>
      </c>
      <c r="L1530" s="1772">
        <v>10</v>
      </c>
      <c r="M1530" s="1773">
        <f t="shared" si="46"/>
        <v>40000</v>
      </c>
      <c r="N1530" s="1771">
        <v>0</v>
      </c>
      <c r="O1530" s="1772">
        <v>0</v>
      </c>
      <c r="P1530" s="1773">
        <f t="shared" si="47"/>
        <v>0</v>
      </c>
      <c r="Q1530" s="1774"/>
      <c r="R1530" s="1774"/>
      <c r="S1530" s="1774"/>
      <c r="T1530" s="1774"/>
      <c r="U1530" s="1774"/>
      <c r="V1530" s="1774"/>
      <c r="W1530" s="1774"/>
      <c r="X1530" s="1774"/>
      <c r="Y1530" s="1774"/>
      <c r="Z1530" s="1774"/>
      <c r="AA1530" s="1774"/>
      <c r="AB1530" s="1774"/>
      <c r="AC1530" s="1774"/>
      <c r="AD1530" s="1856"/>
      <c r="AE1530" s="1857"/>
      <c r="AF1530" s="1858"/>
      <c r="AG1530" s="1858"/>
      <c r="AH1530" s="1858"/>
      <c r="AI1530" s="1859"/>
      <c r="AJ1530" s="1859"/>
      <c r="AK1530" s="1859"/>
      <c r="AL1530" s="1859"/>
      <c r="AM1530" s="1858"/>
      <c r="AN1530" s="1858"/>
      <c r="AO1530" s="1858"/>
      <c r="AP1530" s="1858"/>
      <c r="AQ1530" s="1859"/>
      <c r="AR1530" s="1859"/>
      <c r="AS1530" s="1859"/>
      <c r="AT1530" s="1859"/>
    </row>
    <row r="1531" spans="1:46" s="1775" customFormat="1" ht="12" customHeight="1" x14ac:dyDescent="0.2">
      <c r="A1531" s="1770" t="s">
        <v>459</v>
      </c>
      <c r="B1531" s="1770" t="s">
        <v>1708</v>
      </c>
      <c r="C1531" s="541" t="s">
        <v>1709</v>
      </c>
      <c r="D1531" s="1770" t="s">
        <v>1923</v>
      </c>
      <c r="E1531" s="1952">
        <v>6000</v>
      </c>
      <c r="F1531" s="1771" t="s">
        <v>5176</v>
      </c>
      <c r="G1531" s="1770" t="s">
        <v>5177</v>
      </c>
      <c r="H1531" s="1770"/>
      <c r="I1531" s="1770"/>
      <c r="J1531" s="1771"/>
      <c r="K1531" s="1771">
        <v>2</v>
      </c>
      <c r="L1531" s="1772">
        <v>6</v>
      </c>
      <c r="M1531" s="1773">
        <f t="shared" si="46"/>
        <v>36000</v>
      </c>
      <c r="N1531" s="1771">
        <v>2</v>
      </c>
      <c r="O1531" s="1772">
        <v>6</v>
      </c>
      <c r="P1531" s="1773">
        <f t="shared" si="47"/>
        <v>36000</v>
      </c>
      <c r="Q1531" s="1774"/>
      <c r="R1531" s="1774"/>
      <c r="S1531" s="1774"/>
      <c r="T1531" s="1774"/>
      <c r="U1531" s="1774"/>
      <c r="V1531" s="1774"/>
      <c r="W1531" s="1774"/>
      <c r="X1531" s="1774"/>
      <c r="Y1531" s="1774"/>
      <c r="Z1531" s="1774"/>
      <c r="AA1531" s="1774"/>
      <c r="AB1531" s="1774"/>
      <c r="AC1531" s="1774"/>
      <c r="AD1531" s="1856"/>
      <c r="AE1531" s="1857"/>
      <c r="AF1531" s="1858"/>
      <c r="AG1531" s="1858"/>
      <c r="AH1531" s="1858"/>
      <c r="AI1531" s="1859"/>
      <c r="AJ1531" s="1859"/>
      <c r="AK1531" s="1859"/>
      <c r="AL1531" s="1859"/>
      <c r="AM1531" s="1858"/>
      <c r="AN1531" s="1858"/>
      <c r="AO1531" s="1858"/>
      <c r="AP1531" s="1858"/>
      <c r="AQ1531" s="1859"/>
      <c r="AR1531" s="1859"/>
      <c r="AS1531" s="1859"/>
      <c r="AT1531" s="1859"/>
    </row>
    <row r="1532" spans="1:46" s="1775" customFormat="1" ht="12" customHeight="1" x14ac:dyDescent="0.2">
      <c r="A1532" s="1770" t="s">
        <v>459</v>
      </c>
      <c r="B1532" s="1770" t="s">
        <v>1708</v>
      </c>
      <c r="C1532" s="541" t="s">
        <v>1709</v>
      </c>
      <c r="D1532" s="1770" t="s">
        <v>1839</v>
      </c>
      <c r="E1532" s="1952">
        <v>2000</v>
      </c>
      <c r="F1532" s="1771" t="s">
        <v>5178</v>
      </c>
      <c r="G1532" s="1770" t="s">
        <v>5179</v>
      </c>
      <c r="H1532" s="1770"/>
      <c r="I1532" s="1770"/>
      <c r="J1532" s="1771"/>
      <c r="K1532" s="1771">
        <v>2</v>
      </c>
      <c r="L1532" s="1772">
        <v>12</v>
      </c>
      <c r="M1532" s="1773">
        <f t="shared" si="46"/>
        <v>24000</v>
      </c>
      <c r="N1532" s="1771">
        <v>1</v>
      </c>
      <c r="O1532" s="1772">
        <v>0</v>
      </c>
      <c r="P1532" s="1773">
        <f t="shared" si="47"/>
        <v>0</v>
      </c>
      <c r="Q1532" s="1774"/>
      <c r="R1532" s="1774"/>
      <c r="S1532" s="1774"/>
      <c r="T1532" s="1774"/>
      <c r="U1532" s="1774"/>
      <c r="V1532" s="1774"/>
      <c r="W1532" s="1774"/>
      <c r="X1532" s="1774"/>
      <c r="Y1532" s="1774"/>
      <c r="Z1532" s="1774"/>
      <c r="AA1532" s="1774"/>
      <c r="AB1532" s="1774"/>
      <c r="AC1532" s="1774"/>
      <c r="AD1532" s="1856"/>
      <c r="AE1532" s="1857"/>
      <c r="AF1532" s="1858"/>
      <c r="AG1532" s="1858"/>
      <c r="AH1532" s="1858"/>
      <c r="AI1532" s="1859"/>
      <c r="AJ1532" s="1859"/>
      <c r="AK1532" s="1859"/>
      <c r="AL1532" s="1859"/>
      <c r="AM1532" s="1858"/>
      <c r="AN1532" s="1858"/>
      <c r="AO1532" s="1858"/>
      <c r="AP1532" s="1858"/>
      <c r="AQ1532" s="1859"/>
      <c r="AR1532" s="1859"/>
      <c r="AS1532" s="1859"/>
      <c r="AT1532" s="1859"/>
    </row>
    <row r="1533" spans="1:46" s="1775" customFormat="1" ht="12" customHeight="1" x14ac:dyDescent="0.2">
      <c r="A1533" s="1770" t="s">
        <v>459</v>
      </c>
      <c r="B1533" s="1770" t="s">
        <v>1708</v>
      </c>
      <c r="C1533" s="541" t="s">
        <v>1709</v>
      </c>
      <c r="D1533" s="1770" t="s">
        <v>5180</v>
      </c>
      <c r="E1533" s="1952">
        <v>8000</v>
      </c>
      <c r="F1533" s="1771" t="s">
        <v>5181</v>
      </c>
      <c r="G1533" s="1770" t="s">
        <v>5182</v>
      </c>
      <c r="H1533" s="1770"/>
      <c r="I1533" s="1770"/>
      <c r="J1533" s="1771"/>
      <c r="K1533" s="1771">
        <v>4</v>
      </c>
      <c r="L1533" s="1772">
        <v>12</v>
      </c>
      <c r="M1533" s="1773">
        <f t="shared" si="46"/>
        <v>96000</v>
      </c>
      <c r="N1533" s="1771">
        <v>2</v>
      </c>
      <c r="O1533" s="1772">
        <v>6</v>
      </c>
      <c r="P1533" s="1773">
        <f t="shared" si="47"/>
        <v>48000</v>
      </c>
      <c r="Q1533" s="1774"/>
      <c r="R1533" s="1774"/>
      <c r="S1533" s="1774"/>
      <c r="T1533" s="1774"/>
      <c r="U1533" s="1774"/>
      <c r="V1533" s="1774"/>
      <c r="W1533" s="1774"/>
      <c r="X1533" s="1774"/>
      <c r="Y1533" s="1774"/>
      <c r="Z1533" s="1774"/>
      <c r="AA1533" s="1774"/>
      <c r="AB1533" s="1774"/>
      <c r="AC1533" s="1774"/>
      <c r="AD1533" s="1856"/>
      <c r="AE1533" s="1857"/>
      <c r="AF1533" s="1858"/>
      <c r="AG1533" s="1858"/>
      <c r="AH1533" s="1858"/>
      <c r="AI1533" s="1859"/>
      <c r="AJ1533" s="1859"/>
      <c r="AK1533" s="1859"/>
      <c r="AL1533" s="1859"/>
      <c r="AM1533" s="1858"/>
      <c r="AN1533" s="1858"/>
      <c r="AO1533" s="1858"/>
      <c r="AP1533" s="1858"/>
      <c r="AQ1533" s="1859"/>
      <c r="AR1533" s="1859"/>
      <c r="AS1533" s="1859"/>
      <c r="AT1533" s="1859"/>
    </row>
    <row r="1534" spans="1:46" s="1775" customFormat="1" ht="12" customHeight="1" x14ac:dyDescent="0.2">
      <c r="A1534" s="1770" t="s">
        <v>459</v>
      </c>
      <c r="B1534" s="1770" t="s">
        <v>1708</v>
      </c>
      <c r="C1534" s="541" t="s">
        <v>1709</v>
      </c>
      <c r="D1534" s="1770" t="s">
        <v>5183</v>
      </c>
      <c r="E1534" s="1952">
        <v>6000</v>
      </c>
      <c r="F1534" s="1771" t="s">
        <v>5184</v>
      </c>
      <c r="G1534" s="1770" t="s">
        <v>5185</v>
      </c>
      <c r="H1534" s="1770" t="s">
        <v>4904</v>
      </c>
      <c r="I1534" s="1770" t="s">
        <v>1723</v>
      </c>
      <c r="J1534" s="1771" t="s">
        <v>1715</v>
      </c>
      <c r="K1534" s="1771">
        <v>1</v>
      </c>
      <c r="L1534" s="1772">
        <v>1</v>
      </c>
      <c r="M1534" s="1773">
        <f t="shared" si="46"/>
        <v>6000</v>
      </c>
      <c r="N1534" s="1771">
        <v>2</v>
      </c>
      <c r="O1534" s="1772">
        <v>6</v>
      </c>
      <c r="P1534" s="1773">
        <f t="shared" si="47"/>
        <v>36000</v>
      </c>
      <c r="Q1534" s="1774"/>
      <c r="R1534" s="1774"/>
      <c r="S1534" s="1774"/>
      <c r="T1534" s="1774"/>
      <c r="U1534" s="1774"/>
      <c r="V1534" s="1774"/>
      <c r="W1534" s="1774"/>
      <c r="X1534" s="1774"/>
      <c r="Y1534" s="1774"/>
      <c r="Z1534" s="1774"/>
      <c r="AA1534" s="1774"/>
      <c r="AB1534" s="1774"/>
      <c r="AC1534" s="1774"/>
      <c r="AD1534" s="1856"/>
      <c r="AE1534" s="1857"/>
      <c r="AF1534" s="1858"/>
      <c r="AG1534" s="1858"/>
      <c r="AH1534" s="1858"/>
      <c r="AI1534" s="1859"/>
      <c r="AJ1534" s="1859"/>
      <c r="AK1534" s="1859"/>
      <c r="AL1534" s="1859"/>
      <c r="AM1534" s="1858"/>
      <c r="AN1534" s="1858"/>
      <c r="AO1534" s="1858"/>
      <c r="AP1534" s="1858"/>
      <c r="AQ1534" s="1859"/>
      <c r="AR1534" s="1859"/>
      <c r="AS1534" s="1859"/>
      <c r="AT1534" s="1859"/>
    </row>
    <row r="1535" spans="1:46" s="1775" customFormat="1" ht="12" customHeight="1" x14ac:dyDescent="0.2">
      <c r="A1535" s="1770" t="s">
        <v>459</v>
      </c>
      <c r="B1535" s="1770" t="s">
        <v>1708</v>
      </c>
      <c r="C1535" s="541" t="s">
        <v>1709</v>
      </c>
      <c r="D1535" s="1770" t="s">
        <v>2881</v>
      </c>
      <c r="E1535" s="1952">
        <v>10500</v>
      </c>
      <c r="F1535" s="1771" t="s">
        <v>5184</v>
      </c>
      <c r="G1535" s="1770" t="s">
        <v>5185</v>
      </c>
      <c r="H1535" s="1770" t="s">
        <v>4904</v>
      </c>
      <c r="I1535" s="1770" t="s">
        <v>1723</v>
      </c>
      <c r="J1535" s="1771" t="s">
        <v>1715</v>
      </c>
      <c r="K1535" s="1771">
        <v>4</v>
      </c>
      <c r="L1535" s="1772">
        <v>10</v>
      </c>
      <c r="M1535" s="1773">
        <f t="shared" si="46"/>
        <v>105000</v>
      </c>
      <c r="N1535" s="1771">
        <v>0</v>
      </c>
      <c r="O1535" s="1772">
        <v>0</v>
      </c>
      <c r="P1535" s="1773">
        <f t="shared" si="47"/>
        <v>0</v>
      </c>
      <c r="Q1535" s="1774"/>
      <c r="R1535" s="1774"/>
      <c r="S1535" s="1774"/>
      <c r="T1535" s="1774"/>
      <c r="U1535" s="1774"/>
      <c r="V1535" s="1774"/>
      <c r="W1535" s="1774"/>
      <c r="X1535" s="1774"/>
      <c r="Y1535" s="1774"/>
      <c r="Z1535" s="1774"/>
      <c r="AA1535" s="1774"/>
      <c r="AB1535" s="1774"/>
      <c r="AC1535" s="1774"/>
      <c r="AD1535" s="1856"/>
      <c r="AE1535" s="1857"/>
      <c r="AF1535" s="1858"/>
      <c r="AG1535" s="1858"/>
      <c r="AH1535" s="1858"/>
      <c r="AI1535" s="1859"/>
      <c r="AJ1535" s="1859"/>
      <c r="AK1535" s="1859"/>
      <c r="AL1535" s="1859"/>
      <c r="AM1535" s="1858"/>
      <c r="AN1535" s="1858"/>
      <c r="AO1535" s="1858"/>
      <c r="AP1535" s="1858"/>
      <c r="AQ1535" s="1859"/>
      <c r="AR1535" s="1859"/>
      <c r="AS1535" s="1859"/>
      <c r="AT1535" s="1859"/>
    </row>
    <row r="1536" spans="1:46" s="1775" customFormat="1" ht="12" customHeight="1" x14ac:dyDescent="0.2">
      <c r="A1536" s="1770" t="s">
        <v>459</v>
      </c>
      <c r="B1536" s="1770" t="s">
        <v>1708</v>
      </c>
      <c r="C1536" s="541" t="s">
        <v>1709</v>
      </c>
      <c r="D1536" s="1770" t="s">
        <v>2072</v>
      </c>
      <c r="E1536" s="1952">
        <v>15600</v>
      </c>
      <c r="F1536" s="1771" t="s">
        <v>5186</v>
      </c>
      <c r="G1536" s="1770" t="s">
        <v>5187</v>
      </c>
      <c r="H1536" s="1770"/>
      <c r="I1536" s="1770"/>
      <c r="J1536" s="1771"/>
      <c r="K1536" s="1771">
        <v>0</v>
      </c>
      <c r="L1536" s="1772">
        <v>9</v>
      </c>
      <c r="M1536" s="1773">
        <f t="shared" si="46"/>
        <v>140400</v>
      </c>
      <c r="N1536" s="1771">
        <v>0</v>
      </c>
      <c r="O1536" s="1772">
        <v>0</v>
      </c>
      <c r="P1536" s="1773">
        <f t="shared" si="47"/>
        <v>0</v>
      </c>
      <c r="Q1536" s="1774"/>
      <c r="R1536" s="1774"/>
      <c r="S1536" s="1774"/>
      <c r="T1536" s="1774"/>
      <c r="U1536" s="1774"/>
      <c r="V1536" s="1774"/>
      <c r="W1536" s="1774"/>
      <c r="X1536" s="1774"/>
      <c r="Y1536" s="1774"/>
      <c r="Z1536" s="1774"/>
      <c r="AA1536" s="1774"/>
      <c r="AB1536" s="1774"/>
      <c r="AC1536" s="1774"/>
      <c r="AD1536" s="1856"/>
      <c r="AE1536" s="1857"/>
      <c r="AF1536" s="1858"/>
      <c r="AG1536" s="1858"/>
      <c r="AH1536" s="1858"/>
      <c r="AI1536" s="1859"/>
      <c r="AJ1536" s="1859"/>
      <c r="AK1536" s="1859"/>
      <c r="AL1536" s="1859"/>
      <c r="AM1536" s="1858"/>
      <c r="AN1536" s="1858"/>
      <c r="AO1536" s="1858"/>
      <c r="AP1536" s="1858"/>
      <c r="AQ1536" s="1859"/>
      <c r="AR1536" s="1859"/>
      <c r="AS1536" s="1859"/>
      <c r="AT1536" s="1859"/>
    </row>
    <row r="1537" spans="1:46" s="1775" customFormat="1" ht="12" customHeight="1" x14ac:dyDescent="0.2">
      <c r="A1537" s="1770" t="s">
        <v>459</v>
      </c>
      <c r="B1537" s="1770" t="s">
        <v>1708</v>
      </c>
      <c r="C1537" s="541" t="s">
        <v>1709</v>
      </c>
      <c r="D1537" s="1770" t="s">
        <v>1976</v>
      </c>
      <c r="E1537" s="1952">
        <v>6000</v>
      </c>
      <c r="F1537" s="1771" t="s">
        <v>5188</v>
      </c>
      <c r="G1537" s="1770" t="s">
        <v>5189</v>
      </c>
      <c r="H1537" s="1770" t="s">
        <v>2818</v>
      </c>
      <c r="I1537" s="1770" t="s">
        <v>1723</v>
      </c>
      <c r="J1537" s="1771" t="s">
        <v>1715</v>
      </c>
      <c r="K1537" s="1771">
        <v>8</v>
      </c>
      <c r="L1537" s="1772">
        <v>12</v>
      </c>
      <c r="M1537" s="1773">
        <f t="shared" si="46"/>
        <v>72000</v>
      </c>
      <c r="N1537" s="1771">
        <v>2</v>
      </c>
      <c r="O1537" s="1772">
        <v>6</v>
      </c>
      <c r="P1537" s="1773">
        <f t="shared" si="47"/>
        <v>36000</v>
      </c>
      <c r="Q1537" s="1774"/>
      <c r="R1537" s="1774"/>
      <c r="S1537" s="1774"/>
      <c r="T1537" s="1774"/>
      <c r="U1537" s="1774"/>
      <c r="V1537" s="1774"/>
      <c r="W1537" s="1774"/>
      <c r="X1537" s="1774"/>
      <c r="Y1537" s="1774"/>
      <c r="Z1537" s="1774"/>
      <c r="AA1537" s="1774"/>
      <c r="AB1537" s="1774"/>
      <c r="AC1537" s="1774"/>
      <c r="AD1537" s="1856"/>
      <c r="AE1537" s="1857"/>
      <c r="AF1537" s="1858"/>
      <c r="AG1537" s="1858"/>
      <c r="AH1537" s="1858"/>
      <c r="AI1537" s="1859"/>
      <c r="AJ1537" s="1859"/>
      <c r="AK1537" s="1859"/>
      <c r="AL1537" s="1859"/>
      <c r="AM1537" s="1858"/>
      <c r="AN1537" s="1858"/>
      <c r="AO1537" s="1858"/>
      <c r="AP1537" s="1858"/>
      <c r="AQ1537" s="1859"/>
      <c r="AR1537" s="1859"/>
      <c r="AS1537" s="1859"/>
      <c r="AT1537" s="1859"/>
    </row>
    <row r="1538" spans="1:46" s="1775" customFormat="1" ht="12" customHeight="1" x14ac:dyDescent="0.2">
      <c r="A1538" s="1770" t="s">
        <v>459</v>
      </c>
      <c r="B1538" s="1770" t="s">
        <v>1708</v>
      </c>
      <c r="C1538" s="541" t="s">
        <v>1709</v>
      </c>
      <c r="D1538" s="1770" t="s">
        <v>1783</v>
      </c>
      <c r="E1538" s="1952">
        <v>6000</v>
      </c>
      <c r="F1538" s="1771" t="s">
        <v>5190</v>
      </c>
      <c r="G1538" s="1770" t="s">
        <v>5191</v>
      </c>
      <c r="H1538" s="1770" t="s">
        <v>1713</v>
      </c>
      <c r="I1538" s="1770" t="s">
        <v>1714</v>
      </c>
      <c r="J1538" s="1771" t="s">
        <v>1715</v>
      </c>
      <c r="K1538" s="1771">
        <v>2</v>
      </c>
      <c r="L1538" s="1772">
        <v>6</v>
      </c>
      <c r="M1538" s="1773">
        <f t="shared" si="46"/>
        <v>36000</v>
      </c>
      <c r="N1538" s="1771">
        <v>4</v>
      </c>
      <c r="O1538" s="1772">
        <v>6</v>
      </c>
      <c r="P1538" s="1773">
        <f t="shared" si="47"/>
        <v>36000</v>
      </c>
      <c r="Q1538" s="1774"/>
      <c r="R1538" s="1774"/>
      <c r="S1538" s="1774"/>
      <c r="T1538" s="1774"/>
      <c r="U1538" s="1774"/>
      <c r="V1538" s="1774"/>
      <c r="W1538" s="1774"/>
      <c r="X1538" s="1774"/>
      <c r="Y1538" s="1774"/>
      <c r="Z1538" s="1774"/>
      <c r="AA1538" s="1774"/>
      <c r="AB1538" s="1774"/>
      <c r="AC1538" s="1774"/>
      <c r="AD1538" s="1856"/>
      <c r="AE1538" s="1857"/>
      <c r="AF1538" s="1858"/>
      <c r="AG1538" s="1858"/>
      <c r="AH1538" s="1858"/>
      <c r="AI1538" s="1859"/>
      <c r="AJ1538" s="1859"/>
      <c r="AK1538" s="1859"/>
      <c r="AL1538" s="1859"/>
      <c r="AM1538" s="1858"/>
      <c r="AN1538" s="1858"/>
      <c r="AO1538" s="1858"/>
      <c r="AP1538" s="1858"/>
      <c r="AQ1538" s="1859"/>
      <c r="AR1538" s="1859"/>
      <c r="AS1538" s="1859"/>
      <c r="AT1538" s="1859"/>
    </row>
    <row r="1539" spans="1:46" s="1775" customFormat="1" ht="12" customHeight="1" x14ac:dyDescent="0.2">
      <c r="A1539" s="1770" t="s">
        <v>459</v>
      </c>
      <c r="B1539" s="1770" t="s">
        <v>1708</v>
      </c>
      <c r="C1539" s="541" t="s">
        <v>1709</v>
      </c>
      <c r="D1539" s="1770" t="s">
        <v>1774</v>
      </c>
      <c r="E1539" s="1952">
        <v>15000</v>
      </c>
      <c r="F1539" s="1771" t="s">
        <v>5192</v>
      </c>
      <c r="G1539" s="1770" t="s">
        <v>5193</v>
      </c>
      <c r="H1539" s="1770" t="s">
        <v>2021</v>
      </c>
      <c r="I1539" s="1770" t="s">
        <v>1723</v>
      </c>
      <c r="J1539" s="1771" t="s">
        <v>1715</v>
      </c>
      <c r="K1539" s="1771">
        <v>0</v>
      </c>
      <c r="L1539" s="1772">
        <v>8</v>
      </c>
      <c r="M1539" s="1773">
        <f t="shared" si="46"/>
        <v>120000</v>
      </c>
      <c r="N1539" s="1771">
        <v>0</v>
      </c>
      <c r="O1539" s="1772">
        <v>6</v>
      </c>
      <c r="P1539" s="1773">
        <f t="shared" si="47"/>
        <v>90000</v>
      </c>
      <c r="Q1539" s="1774"/>
      <c r="R1539" s="1774"/>
      <c r="S1539" s="1774"/>
      <c r="T1539" s="1774"/>
      <c r="U1539" s="1774"/>
      <c r="V1539" s="1774"/>
      <c r="W1539" s="1774"/>
      <c r="X1539" s="1774"/>
      <c r="Y1539" s="1774"/>
      <c r="Z1539" s="1774"/>
      <c r="AA1539" s="1774"/>
      <c r="AB1539" s="1774"/>
      <c r="AC1539" s="1774"/>
      <c r="AD1539" s="1856"/>
      <c r="AE1539" s="1857"/>
      <c r="AF1539" s="1858"/>
      <c r="AG1539" s="1858"/>
      <c r="AH1539" s="1858"/>
      <c r="AI1539" s="1859"/>
      <c r="AJ1539" s="1859"/>
      <c r="AK1539" s="1859"/>
      <c r="AL1539" s="1859"/>
      <c r="AM1539" s="1858"/>
      <c r="AN1539" s="1858"/>
      <c r="AO1539" s="1858"/>
      <c r="AP1539" s="1858"/>
      <c r="AQ1539" s="1859"/>
      <c r="AR1539" s="1859"/>
      <c r="AS1539" s="1859"/>
      <c r="AT1539" s="1859"/>
    </row>
    <row r="1540" spans="1:46" s="1775" customFormat="1" ht="12" customHeight="1" x14ac:dyDescent="0.2">
      <c r="A1540" s="1770" t="s">
        <v>459</v>
      </c>
      <c r="B1540" s="1770" t="s">
        <v>1708</v>
      </c>
      <c r="C1540" s="541" t="s">
        <v>1709</v>
      </c>
      <c r="D1540" s="1770" t="s">
        <v>2038</v>
      </c>
      <c r="E1540" s="1952">
        <v>13000</v>
      </c>
      <c r="F1540" s="1771" t="s">
        <v>5192</v>
      </c>
      <c r="G1540" s="1770" t="s">
        <v>5193</v>
      </c>
      <c r="H1540" s="1770" t="s">
        <v>2021</v>
      </c>
      <c r="I1540" s="1770" t="s">
        <v>1723</v>
      </c>
      <c r="J1540" s="1771" t="s">
        <v>1715</v>
      </c>
      <c r="K1540" s="1771">
        <v>1</v>
      </c>
      <c r="L1540" s="1772">
        <v>5</v>
      </c>
      <c r="M1540" s="1773">
        <f t="shared" si="46"/>
        <v>65000</v>
      </c>
      <c r="N1540" s="1771">
        <v>0</v>
      </c>
      <c r="O1540" s="1772">
        <v>0</v>
      </c>
      <c r="P1540" s="1773">
        <f t="shared" si="47"/>
        <v>0</v>
      </c>
      <c r="Q1540" s="1774"/>
      <c r="R1540" s="1774"/>
      <c r="S1540" s="1774"/>
      <c r="T1540" s="1774"/>
      <c r="U1540" s="1774"/>
      <c r="V1540" s="1774"/>
      <c r="W1540" s="1774"/>
      <c r="X1540" s="1774"/>
      <c r="Y1540" s="1774"/>
      <c r="Z1540" s="1774"/>
      <c r="AA1540" s="1774"/>
      <c r="AB1540" s="1774"/>
      <c r="AC1540" s="1774"/>
      <c r="AD1540" s="1856"/>
      <c r="AE1540" s="1857"/>
      <c r="AF1540" s="1858"/>
      <c r="AG1540" s="1858"/>
      <c r="AH1540" s="1858"/>
      <c r="AI1540" s="1859"/>
      <c r="AJ1540" s="1859"/>
      <c r="AK1540" s="1859"/>
      <c r="AL1540" s="1859"/>
      <c r="AM1540" s="1858"/>
      <c r="AN1540" s="1858"/>
      <c r="AO1540" s="1858"/>
      <c r="AP1540" s="1858"/>
      <c r="AQ1540" s="1859"/>
      <c r="AR1540" s="1859"/>
      <c r="AS1540" s="1859"/>
      <c r="AT1540" s="1859"/>
    </row>
    <row r="1541" spans="1:46" s="1775" customFormat="1" ht="12" customHeight="1" x14ac:dyDescent="0.2">
      <c r="A1541" s="1770" t="s">
        <v>459</v>
      </c>
      <c r="B1541" s="1770" t="s">
        <v>1708</v>
      </c>
      <c r="C1541" s="541" t="s">
        <v>1709</v>
      </c>
      <c r="D1541" s="1770" t="s">
        <v>5194</v>
      </c>
      <c r="E1541" s="1952">
        <v>3500</v>
      </c>
      <c r="F1541" s="1771" t="s">
        <v>5195</v>
      </c>
      <c r="G1541" s="1770" t="s">
        <v>5196</v>
      </c>
      <c r="H1541" s="1770" t="s">
        <v>1835</v>
      </c>
      <c r="I1541" s="1770" t="s">
        <v>1740</v>
      </c>
      <c r="J1541" s="1771" t="s">
        <v>1715</v>
      </c>
      <c r="K1541" s="1771">
        <v>2</v>
      </c>
      <c r="L1541" s="1772">
        <v>7</v>
      </c>
      <c r="M1541" s="1773">
        <f t="shared" si="46"/>
        <v>24500</v>
      </c>
      <c r="N1541" s="1771">
        <v>2</v>
      </c>
      <c r="O1541" s="1772">
        <v>6</v>
      </c>
      <c r="P1541" s="1773">
        <f t="shared" si="47"/>
        <v>21000</v>
      </c>
      <c r="Q1541" s="1774"/>
      <c r="R1541" s="1774"/>
      <c r="S1541" s="1774"/>
      <c r="T1541" s="1774"/>
      <c r="U1541" s="1774"/>
      <c r="V1541" s="1774"/>
      <c r="W1541" s="1774"/>
      <c r="X1541" s="1774"/>
      <c r="Y1541" s="1774"/>
      <c r="Z1541" s="1774"/>
      <c r="AA1541" s="1774"/>
      <c r="AB1541" s="1774"/>
      <c r="AC1541" s="1774"/>
      <c r="AD1541" s="1856"/>
      <c r="AE1541" s="1857"/>
      <c r="AF1541" s="1858"/>
      <c r="AG1541" s="1858"/>
      <c r="AH1541" s="1858"/>
      <c r="AI1541" s="1859"/>
      <c r="AJ1541" s="1859"/>
      <c r="AK1541" s="1859"/>
      <c r="AL1541" s="1859"/>
      <c r="AM1541" s="1858"/>
      <c r="AN1541" s="1858"/>
      <c r="AO1541" s="1858"/>
      <c r="AP1541" s="1858"/>
      <c r="AQ1541" s="1859"/>
      <c r="AR1541" s="1859"/>
      <c r="AS1541" s="1859"/>
      <c r="AT1541" s="1859"/>
    </row>
    <row r="1542" spans="1:46" s="1775" customFormat="1" ht="12" customHeight="1" x14ac:dyDescent="0.2">
      <c r="A1542" s="1770" t="s">
        <v>459</v>
      </c>
      <c r="B1542" s="1770" t="s">
        <v>1708</v>
      </c>
      <c r="C1542" s="541" t="s">
        <v>1709</v>
      </c>
      <c r="D1542" s="1770" t="s">
        <v>2252</v>
      </c>
      <c r="E1542" s="1952">
        <v>2200</v>
      </c>
      <c r="F1542" s="1771" t="s">
        <v>5195</v>
      </c>
      <c r="G1542" s="1770" t="s">
        <v>5196</v>
      </c>
      <c r="H1542" s="1770" t="s">
        <v>1835</v>
      </c>
      <c r="I1542" s="1770" t="s">
        <v>1740</v>
      </c>
      <c r="J1542" s="1771" t="s">
        <v>1715</v>
      </c>
      <c r="K1542" s="1771">
        <v>3</v>
      </c>
      <c r="L1542" s="1772">
        <v>6</v>
      </c>
      <c r="M1542" s="1773">
        <f t="shared" ref="M1542:M1605" si="48">E1542*L1542</f>
        <v>13200</v>
      </c>
      <c r="N1542" s="1771">
        <v>0</v>
      </c>
      <c r="O1542" s="1772">
        <v>0</v>
      </c>
      <c r="P1542" s="1773">
        <f t="shared" ref="P1542:P1605" si="49">E1542*O1542</f>
        <v>0</v>
      </c>
      <c r="Q1542" s="1774"/>
      <c r="R1542" s="1774"/>
      <c r="S1542" s="1774"/>
      <c r="T1542" s="1774"/>
      <c r="U1542" s="1774"/>
      <c r="V1542" s="1774"/>
      <c r="W1542" s="1774"/>
      <c r="X1542" s="1774"/>
      <c r="Y1542" s="1774"/>
      <c r="Z1542" s="1774"/>
      <c r="AA1542" s="1774"/>
      <c r="AB1542" s="1774"/>
      <c r="AC1542" s="1774"/>
      <c r="AD1542" s="1856"/>
      <c r="AE1542" s="1857"/>
      <c r="AF1542" s="1858"/>
      <c r="AG1542" s="1858"/>
      <c r="AH1542" s="1858"/>
      <c r="AI1542" s="1859"/>
      <c r="AJ1542" s="1859"/>
      <c r="AK1542" s="1859"/>
      <c r="AL1542" s="1859"/>
      <c r="AM1542" s="1858"/>
      <c r="AN1542" s="1858"/>
      <c r="AO1542" s="1858"/>
      <c r="AP1542" s="1858"/>
      <c r="AQ1542" s="1859"/>
      <c r="AR1542" s="1859"/>
      <c r="AS1542" s="1859"/>
      <c r="AT1542" s="1859"/>
    </row>
    <row r="1543" spans="1:46" s="1775" customFormat="1" ht="12" customHeight="1" x14ac:dyDescent="0.2">
      <c r="A1543" s="1770" t="s">
        <v>459</v>
      </c>
      <c r="B1543" s="1770" t="s">
        <v>1708</v>
      </c>
      <c r="C1543" s="541" t="s">
        <v>1709</v>
      </c>
      <c r="D1543" s="1770" t="s">
        <v>1745</v>
      </c>
      <c r="E1543" s="1952">
        <v>5000</v>
      </c>
      <c r="F1543" s="1771" t="s">
        <v>5197</v>
      </c>
      <c r="G1543" s="1770" t="s">
        <v>5198</v>
      </c>
      <c r="H1543" s="1770"/>
      <c r="I1543" s="1770"/>
      <c r="J1543" s="1771"/>
      <c r="K1543" s="1771">
        <v>10</v>
      </c>
      <c r="L1543" s="1772">
        <v>12</v>
      </c>
      <c r="M1543" s="1773">
        <f t="shared" si="48"/>
        <v>60000</v>
      </c>
      <c r="N1543" s="1771">
        <v>3</v>
      </c>
      <c r="O1543" s="1772">
        <v>6</v>
      </c>
      <c r="P1543" s="1773">
        <f t="shared" si="49"/>
        <v>30000</v>
      </c>
      <c r="Q1543" s="1774"/>
      <c r="R1543" s="1774"/>
      <c r="S1543" s="1774"/>
      <c r="T1543" s="1774"/>
      <c r="U1543" s="1774"/>
      <c r="V1543" s="1774"/>
      <c r="W1543" s="1774"/>
      <c r="X1543" s="1774"/>
      <c r="Y1543" s="1774"/>
      <c r="Z1543" s="1774"/>
      <c r="AA1543" s="1774"/>
      <c r="AB1543" s="1774"/>
      <c r="AC1543" s="1774"/>
      <c r="AD1543" s="1856"/>
      <c r="AE1543" s="1857"/>
      <c r="AF1543" s="1858"/>
      <c r="AG1543" s="1858"/>
      <c r="AH1543" s="1858"/>
      <c r="AI1543" s="1859"/>
      <c r="AJ1543" s="1859"/>
      <c r="AK1543" s="1859"/>
      <c r="AL1543" s="1859"/>
      <c r="AM1543" s="1858"/>
      <c r="AN1543" s="1858"/>
      <c r="AO1543" s="1858"/>
      <c r="AP1543" s="1858"/>
      <c r="AQ1543" s="1859"/>
      <c r="AR1543" s="1859"/>
      <c r="AS1543" s="1859"/>
      <c r="AT1543" s="1859"/>
    </row>
    <row r="1544" spans="1:46" s="1775" customFormat="1" ht="12" customHeight="1" x14ac:dyDescent="0.2">
      <c r="A1544" s="1770" t="s">
        <v>459</v>
      </c>
      <c r="B1544" s="1770" t="s">
        <v>1708</v>
      </c>
      <c r="C1544" s="541" t="s">
        <v>1709</v>
      </c>
      <c r="D1544" s="1770" t="s">
        <v>5199</v>
      </c>
      <c r="E1544" s="1952">
        <v>10000</v>
      </c>
      <c r="F1544" s="1771" t="s">
        <v>5200</v>
      </c>
      <c r="G1544" s="1770" t="s">
        <v>5201</v>
      </c>
      <c r="H1544" s="1770"/>
      <c r="I1544" s="1770"/>
      <c r="J1544" s="1771"/>
      <c r="K1544" s="1771">
        <v>4</v>
      </c>
      <c r="L1544" s="1772">
        <v>12</v>
      </c>
      <c r="M1544" s="1773">
        <f t="shared" si="48"/>
        <v>120000</v>
      </c>
      <c r="N1544" s="1771">
        <v>2</v>
      </c>
      <c r="O1544" s="1772">
        <v>6</v>
      </c>
      <c r="P1544" s="1773">
        <f t="shared" si="49"/>
        <v>60000</v>
      </c>
      <c r="Q1544" s="1774"/>
      <c r="R1544" s="1774"/>
      <c r="S1544" s="1774"/>
      <c r="T1544" s="1774"/>
      <c r="U1544" s="1774"/>
      <c r="V1544" s="1774"/>
      <c r="W1544" s="1774"/>
      <c r="X1544" s="1774"/>
      <c r="Y1544" s="1774"/>
      <c r="Z1544" s="1774"/>
      <c r="AA1544" s="1774"/>
      <c r="AB1544" s="1774"/>
      <c r="AC1544" s="1774"/>
      <c r="AD1544" s="1856"/>
      <c r="AE1544" s="1857"/>
      <c r="AF1544" s="1858"/>
      <c r="AG1544" s="1858"/>
      <c r="AH1544" s="1858"/>
      <c r="AI1544" s="1859"/>
      <c r="AJ1544" s="1859"/>
      <c r="AK1544" s="1859"/>
      <c r="AL1544" s="1859"/>
      <c r="AM1544" s="1858"/>
      <c r="AN1544" s="1858"/>
      <c r="AO1544" s="1858"/>
      <c r="AP1544" s="1858"/>
      <c r="AQ1544" s="1859"/>
      <c r="AR1544" s="1859"/>
      <c r="AS1544" s="1859"/>
      <c r="AT1544" s="1859"/>
    </row>
    <row r="1545" spans="1:46" s="1775" customFormat="1" ht="12" customHeight="1" x14ac:dyDescent="0.2">
      <c r="A1545" s="1770" t="s">
        <v>459</v>
      </c>
      <c r="B1545" s="1770" t="s">
        <v>1708</v>
      </c>
      <c r="C1545" s="541" t="s">
        <v>1709</v>
      </c>
      <c r="D1545" s="1770" t="s">
        <v>2072</v>
      </c>
      <c r="E1545" s="1952">
        <v>15600</v>
      </c>
      <c r="F1545" s="1771" t="s">
        <v>5202</v>
      </c>
      <c r="G1545" s="1770" t="s">
        <v>5203</v>
      </c>
      <c r="H1545" s="1770"/>
      <c r="I1545" s="1770"/>
      <c r="J1545" s="1771"/>
      <c r="K1545" s="1771">
        <v>0</v>
      </c>
      <c r="L1545" s="1772">
        <v>0</v>
      </c>
      <c r="M1545" s="1773">
        <f t="shared" si="48"/>
        <v>0</v>
      </c>
      <c r="N1545" s="1771">
        <v>0</v>
      </c>
      <c r="O1545" s="1772">
        <v>0</v>
      </c>
      <c r="P1545" s="1773">
        <f t="shared" si="49"/>
        <v>0</v>
      </c>
      <c r="Q1545" s="1774"/>
      <c r="R1545" s="1774"/>
      <c r="S1545" s="1774"/>
      <c r="T1545" s="1774"/>
      <c r="U1545" s="1774"/>
      <c r="V1545" s="1774"/>
      <c r="W1545" s="1774"/>
      <c r="X1545" s="1774"/>
      <c r="Y1545" s="1774"/>
      <c r="Z1545" s="1774"/>
      <c r="AA1545" s="1774"/>
      <c r="AB1545" s="1774"/>
      <c r="AC1545" s="1774"/>
      <c r="AD1545" s="1856"/>
      <c r="AE1545" s="1857"/>
      <c r="AF1545" s="1858"/>
      <c r="AG1545" s="1858"/>
      <c r="AH1545" s="1858"/>
      <c r="AI1545" s="1859"/>
      <c r="AJ1545" s="1859"/>
      <c r="AK1545" s="1859"/>
      <c r="AL1545" s="1859"/>
      <c r="AM1545" s="1858"/>
      <c r="AN1545" s="1858"/>
      <c r="AO1545" s="1858"/>
      <c r="AP1545" s="1858"/>
      <c r="AQ1545" s="1859"/>
      <c r="AR1545" s="1859"/>
      <c r="AS1545" s="1859"/>
      <c r="AT1545" s="1859"/>
    </row>
    <row r="1546" spans="1:46" s="1775" customFormat="1" ht="12" customHeight="1" x14ac:dyDescent="0.2">
      <c r="A1546" s="1770" t="s">
        <v>459</v>
      </c>
      <c r="B1546" s="1770" t="s">
        <v>1708</v>
      </c>
      <c r="C1546" s="541" t="s">
        <v>1709</v>
      </c>
      <c r="D1546" s="1770" t="s">
        <v>5204</v>
      </c>
      <c r="E1546" s="1952">
        <v>8000</v>
      </c>
      <c r="F1546" s="1771" t="s">
        <v>5205</v>
      </c>
      <c r="G1546" s="1770" t="s">
        <v>5206</v>
      </c>
      <c r="H1546" s="1770"/>
      <c r="I1546" s="1770"/>
      <c r="J1546" s="1771"/>
      <c r="K1546" s="1771">
        <v>4</v>
      </c>
      <c r="L1546" s="1772">
        <v>9</v>
      </c>
      <c r="M1546" s="1773">
        <f t="shared" si="48"/>
        <v>72000</v>
      </c>
      <c r="N1546" s="1771">
        <v>0</v>
      </c>
      <c r="O1546" s="1772">
        <v>0</v>
      </c>
      <c r="P1546" s="1773">
        <f t="shared" si="49"/>
        <v>0</v>
      </c>
      <c r="Q1546" s="1774"/>
      <c r="R1546" s="1774"/>
      <c r="S1546" s="1774"/>
      <c r="T1546" s="1774"/>
      <c r="U1546" s="1774"/>
      <c r="V1546" s="1774"/>
      <c r="W1546" s="1774"/>
      <c r="X1546" s="1774"/>
      <c r="Y1546" s="1774"/>
      <c r="Z1546" s="1774"/>
      <c r="AA1546" s="1774"/>
      <c r="AB1546" s="1774"/>
      <c r="AC1546" s="1774"/>
      <c r="AD1546" s="1856"/>
      <c r="AE1546" s="1857"/>
      <c r="AF1546" s="1858"/>
      <c r="AG1546" s="1858"/>
      <c r="AH1546" s="1858"/>
      <c r="AI1546" s="1859"/>
      <c r="AJ1546" s="1859"/>
      <c r="AK1546" s="1859"/>
      <c r="AL1546" s="1859"/>
      <c r="AM1546" s="1858"/>
      <c r="AN1546" s="1858"/>
      <c r="AO1546" s="1858"/>
      <c r="AP1546" s="1858"/>
      <c r="AQ1546" s="1859"/>
      <c r="AR1546" s="1859"/>
      <c r="AS1546" s="1859"/>
      <c r="AT1546" s="1859"/>
    </row>
    <row r="1547" spans="1:46" s="1775" customFormat="1" ht="12" customHeight="1" x14ac:dyDescent="0.2">
      <c r="A1547" s="1770" t="s">
        <v>459</v>
      </c>
      <c r="B1547" s="1770" t="s">
        <v>1708</v>
      </c>
      <c r="C1547" s="541" t="s">
        <v>1709</v>
      </c>
      <c r="D1547" s="1770" t="s">
        <v>5207</v>
      </c>
      <c r="E1547" s="1952">
        <v>12000</v>
      </c>
      <c r="F1547" s="1771" t="s">
        <v>5208</v>
      </c>
      <c r="G1547" s="1770" t="s">
        <v>5209</v>
      </c>
      <c r="H1547" s="1770" t="s">
        <v>4417</v>
      </c>
      <c r="I1547" s="1770" t="s">
        <v>1723</v>
      </c>
      <c r="J1547" s="1771" t="s">
        <v>1715</v>
      </c>
      <c r="K1547" s="1771">
        <v>1</v>
      </c>
      <c r="L1547" s="1772">
        <v>2</v>
      </c>
      <c r="M1547" s="1773">
        <f t="shared" si="48"/>
        <v>24000</v>
      </c>
      <c r="N1547" s="1771">
        <v>5</v>
      </c>
      <c r="O1547" s="1772">
        <v>6</v>
      </c>
      <c r="P1547" s="1773">
        <f t="shared" si="49"/>
        <v>72000</v>
      </c>
      <c r="Q1547" s="1774"/>
      <c r="R1547" s="1774"/>
      <c r="S1547" s="1774"/>
      <c r="T1547" s="1774"/>
      <c r="U1547" s="1774"/>
      <c r="V1547" s="1774"/>
      <c r="W1547" s="1774"/>
      <c r="X1547" s="1774"/>
      <c r="Y1547" s="1774"/>
      <c r="Z1547" s="1774"/>
      <c r="AA1547" s="1774"/>
      <c r="AB1547" s="1774"/>
      <c r="AC1547" s="1774"/>
      <c r="AD1547" s="1856"/>
      <c r="AE1547" s="1857"/>
      <c r="AF1547" s="1858"/>
      <c r="AG1547" s="1858"/>
      <c r="AH1547" s="1858"/>
      <c r="AI1547" s="1859"/>
      <c r="AJ1547" s="1859"/>
      <c r="AK1547" s="1859"/>
      <c r="AL1547" s="1859"/>
      <c r="AM1547" s="1858"/>
      <c r="AN1547" s="1858"/>
      <c r="AO1547" s="1858"/>
      <c r="AP1547" s="1858"/>
      <c r="AQ1547" s="1859"/>
      <c r="AR1547" s="1859"/>
      <c r="AS1547" s="1859"/>
      <c r="AT1547" s="1859"/>
    </row>
    <row r="1548" spans="1:46" s="1775" customFormat="1" ht="12" customHeight="1" x14ac:dyDescent="0.2">
      <c r="A1548" s="1770" t="s">
        <v>459</v>
      </c>
      <c r="B1548" s="1770" t="s">
        <v>1708</v>
      </c>
      <c r="C1548" s="541" t="s">
        <v>1709</v>
      </c>
      <c r="D1548" s="1770" t="s">
        <v>1716</v>
      </c>
      <c r="E1548" s="1952">
        <v>2000</v>
      </c>
      <c r="F1548" s="1771" t="s">
        <v>5210</v>
      </c>
      <c r="G1548" s="1770" t="s">
        <v>5211</v>
      </c>
      <c r="H1548" s="1770" t="s">
        <v>1713</v>
      </c>
      <c r="I1548" s="1770" t="s">
        <v>1744</v>
      </c>
      <c r="J1548" s="1771" t="s">
        <v>1715</v>
      </c>
      <c r="K1548" s="1771">
        <v>2</v>
      </c>
      <c r="L1548" s="1772">
        <v>6</v>
      </c>
      <c r="M1548" s="1773">
        <f t="shared" si="48"/>
        <v>12000</v>
      </c>
      <c r="N1548" s="1771">
        <v>2</v>
      </c>
      <c r="O1548" s="1772">
        <v>6</v>
      </c>
      <c r="P1548" s="1773">
        <f t="shared" si="49"/>
        <v>12000</v>
      </c>
      <c r="Q1548" s="1774"/>
      <c r="R1548" s="1774"/>
      <c r="S1548" s="1774"/>
      <c r="T1548" s="1774"/>
      <c r="U1548" s="1774"/>
      <c r="V1548" s="1774"/>
      <c r="W1548" s="1774"/>
      <c r="X1548" s="1774"/>
      <c r="Y1548" s="1774"/>
      <c r="Z1548" s="1774"/>
      <c r="AA1548" s="1774"/>
      <c r="AB1548" s="1774"/>
      <c r="AC1548" s="1774"/>
      <c r="AD1548" s="1856"/>
      <c r="AE1548" s="1857"/>
      <c r="AF1548" s="1858"/>
      <c r="AG1548" s="1858"/>
      <c r="AH1548" s="1858"/>
      <c r="AI1548" s="1859"/>
      <c r="AJ1548" s="1859"/>
      <c r="AK1548" s="1859"/>
      <c r="AL1548" s="1859"/>
      <c r="AM1548" s="1858"/>
      <c r="AN1548" s="1858"/>
      <c r="AO1548" s="1858"/>
      <c r="AP1548" s="1858"/>
      <c r="AQ1548" s="1859"/>
      <c r="AR1548" s="1859"/>
      <c r="AS1548" s="1859"/>
      <c r="AT1548" s="1859"/>
    </row>
    <row r="1549" spans="1:46" s="1775" customFormat="1" ht="12" customHeight="1" x14ac:dyDescent="0.2">
      <c r="A1549" s="1770" t="s">
        <v>459</v>
      </c>
      <c r="B1549" s="1770" t="s">
        <v>1708</v>
      </c>
      <c r="C1549" s="541" t="s">
        <v>1709</v>
      </c>
      <c r="D1549" s="1770" t="s">
        <v>1839</v>
      </c>
      <c r="E1549" s="1952">
        <v>2500</v>
      </c>
      <c r="F1549" s="1771" t="s">
        <v>5212</v>
      </c>
      <c r="G1549" s="1770" t="s">
        <v>5213</v>
      </c>
      <c r="H1549" s="1770"/>
      <c r="I1549" s="1770"/>
      <c r="J1549" s="1771"/>
      <c r="K1549" s="1771">
        <v>2</v>
      </c>
      <c r="L1549" s="1772">
        <v>4</v>
      </c>
      <c r="M1549" s="1773">
        <f t="shared" si="48"/>
        <v>10000</v>
      </c>
      <c r="N1549" s="1771">
        <v>0</v>
      </c>
      <c r="O1549" s="1772">
        <v>0</v>
      </c>
      <c r="P1549" s="1773">
        <f t="shared" si="49"/>
        <v>0</v>
      </c>
      <c r="Q1549" s="1774"/>
      <c r="R1549" s="1774"/>
      <c r="S1549" s="1774"/>
      <c r="T1549" s="1774"/>
      <c r="U1549" s="1774"/>
      <c r="V1549" s="1774"/>
      <c r="W1549" s="1774"/>
      <c r="X1549" s="1774"/>
      <c r="Y1549" s="1774"/>
      <c r="Z1549" s="1774"/>
      <c r="AA1549" s="1774"/>
      <c r="AB1549" s="1774"/>
      <c r="AC1549" s="1774"/>
      <c r="AD1549" s="1856"/>
      <c r="AE1549" s="1857"/>
      <c r="AF1549" s="1858"/>
      <c r="AG1549" s="1858"/>
      <c r="AH1549" s="1858"/>
      <c r="AI1549" s="1859"/>
      <c r="AJ1549" s="1859"/>
      <c r="AK1549" s="1859"/>
      <c r="AL1549" s="1859"/>
      <c r="AM1549" s="1858"/>
      <c r="AN1549" s="1858"/>
      <c r="AO1549" s="1858"/>
      <c r="AP1549" s="1858"/>
      <c r="AQ1549" s="1859"/>
      <c r="AR1549" s="1859"/>
      <c r="AS1549" s="1859"/>
      <c r="AT1549" s="1859"/>
    </row>
    <row r="1550" spans="1:46" s="1775" customFormat="1" ht="12" customHeight="1" x14ac:dyDescent="0.2">
      <c r="A1550" s="1770" t="s">
        <v>459</v>
      </c>
      <c r="B1550" s="1770" t="s">
        <v>1708</v>
      </c>
      <c r="C1550" s="541" t="s">
        <v>1709</v>
      </c>
      <c r="D1550" s="1770" t="s">
        <v>1839</v>
      </c>
      <c r="E1550" s="1952">
        <v>2000</v>
      </c>
      <c r="F1550" s="1771" t="s">
        <v>5214</v>
      </c>
      <c r="G1550" s="1770" t="s">
        <v>5215</v>
      </c>
      <c r="H1550" s="1770" t="s">
        <v>1713</v>
      </c>
      <c r="I1550" s="1770" t="s">
        <v>1744</v>
      </c>
      <c r="J1550" s="1771" t="s">
        <v>1715</v>
      </c>
      <c r="K1550" s="1771">
        <v>4</v>
      </c>
      <c r="L1550" s="1772">
        <v>12</v>
      </c>
      <c r="M1550" s="1773">
        <f t="shared" si="48"/>
        <v>24000</v>
      </c>
      <c r="N1550" s="1771">
        <v>2</v>
      </c>
      <c r="O1550" s="1772">
        <v>6</v>
      </c>
      <c r="P1550" s="1773">
        <f t="shared" si="49"/>
        <v>12000</v>
      </c>
      <c r="Q1550" s="1774"/>
      <c r="R1550" s="1774"/>
      <c r="S1550" s="1774"/>
      <c r="T1550" s="1774"/>
      <c r="U1550" s="1774"/>
      <c r="V1550" s="1774"/>
      <c r="W1550" s="1774"/>
      <c r="X1550" s="1774"/>
      <c r="Y1550" s="1774"/>
      <c r="Z1550" s="1774"/>
      <c r="AA1550" s="1774"/>
      <c r="AB1550" s="1774"/>
      <c r="AC1550" s="1774"/>
      <c r="AD1550" s="1856"/>
      <c r="AE1550" s="1857"/>
      <c r="AF1550" s="1858"/>
      <c r="AG1550" s="1858"/>
      <c r="AH1550" s="1858"/>
      <c r="AI1550" s="1859"/>
      <c r="AJ1550" s="1859"/>
      <c r="AK1550" s="1859"/>
      <c r="AL1550" s="1859"/>
      <c r="AM1550" s="1858"/>
      <c r="AN1550" s="1858"/>
      <c r="AO1550" s="1858"/>
      <c r="AP1550" s="1858"/>
      <c r="AQ1550" s="1859"/>
      <c r="AR1550" s="1859"/>
      <c r="AS1550" s="1859"/>
      <c r="AT1550" s="1859"/>
    </row>
    <row r="1551" spans="1:46" s="1775" customFormat="1" ht="12" customHeight="1" x14ac:dyDescent="0.2">
      <c r="A1551" s="1770" t="s">
        <v>459</v>
      </c>
      <c r="B1551" s="1770" t="s">
        <v>1708</v>
      </c>
      <c r="C1551" s="541" t="s">
        <v>1709</v>
      </c>
      <c r="D1551" s="1770" t="s">
        <v>1836</v>
      </c>
      <c r="E1551" s="1952">
        <v>3000</v>
      </c>
      <c r="F1551" s="1771" t="s">
        <v>5216</v>
      </c>
      <c r="G1551" s="1770" t="s">
        <v>5217</v>
      </c>
      <c r="H1551" s="1770"/>
      <c r="I1551" s="1770"/>
      <c r="J1551" s="1771"/>
      <c r="K1551" s="1771">
        <v>3</v>
      </c>
      <c r="L1551" s="1772">
        <v>5</v>
      </c>
      <c r="M1551" s="1773">
        <f t="shared" si="48"/>
        <v>15000</v>
      </c>
      <c r="N1551" s="1771">
        <v>1</v>
      </c>
      <c r="O1551" s="1772">
        <v>6</v>
      </c>
      <c r="P1551" s="1773">
        <f t="shared" si="49"/>
        <v>18000</v>
      </c>
      <c r="Q1551" s="1774"/>
      <c r="R1551" s="1774"/>
      <c r="S1551" s="1774"/>
      <c r="T1551" s="1774"/>
      <c r="U1551" s="1774"/>
      <c r="V1551" s="1774"/>
      <c r="W1551" s="1774"/>
      <c r="X1551" s="1774"/>
      <c r="Y1551" s="1774"/>
      <c r="Z1551" s="1774"/>
      <c r="AA1551" s="1774"/>
      <c r="AB1551" s="1774"/>
      <c r="AC1551" s="1774"/>
      <c r="AD1551" s="1856"/>
      <c r="AE1551" s="1857"/>
      <c r="AF1551" s="1858"/>
      <c r="AG1551" s="1858"/>
      <c r="AH1551" s="1858"/>
      <c r="AI1551" s="1859"/>
      <c r="AJ1551" s="1859"/>
      <c r="AK1551" s="1859"/>
      <c r="AL1551" s="1859"/>
      <c r="AM1551" s="1858"/>
      <c r="AN1551" s="1858"/>
      <c r="AO1551" s="1858"/>
      <c r="AP1551" s="1858"/>
      <c r="AQ1551" s="1859"/>
      <c r="AR1551" s="1859"/>
      <c r="AS1551" s="1859"/>
      <c r="AT1551" s="1859"/>
    </row>
    <row r="1552" spans="1:46" s="1775" customFormat="1" ht="12" customHeight="1" x14ac:dyDescent="0.2">
      <c r="A1552" s="1770" t="s">
        <v>459</v>
      </c>
      <c r="B1552" s="1770" t="s">
        <v>1708</v>
      </c>
      <c r="C1552" s="541" t="s">
        <v>1709</v>
      </c>
      <c r="D1552" s="1770" t="s">
        <v>2428</v>
      </c>
      <c r="E1552" s="1952">
        <v>6000</v>
      </c>
      <c r="F1552" s="1771" t="s">
        <v>5218</v>
      </c>
      <c r="G1552" s="1770" t="s">
        <v>5219</v>
      </c>
      <c r="H1552" s="1770"/>
      <c r="I1552" s="1770"/>
      <c r="J1552" s="1771"/>
      <c r="K1552" s="1771">
        <v>6</v>
      </c>
      <c r="L1552" s="1772">
        <v>12</v>
      </c>
      <c r="M1552" s="1773">
        <f t="shared" si="48"/>
        <v>72000</v>
      </c>
      <c r="N1552" s="1771">
        <v>2</v>
      </c>
      <c r="O1552" s="1772">
        <v>6</v>
      </c>
      <c r="P1552" s="1773">
        <f t="shared" si="49"/>
        <v>36000</v>
      </c>
      <c r="Q1552" s="1774"/>
      <c r="R1552" s="1774"/>
      <c r="S1552" s="1774"/>
      <c r="T1552" s="1774"/>
      <c r="U1552" s="1774"/>
      <c r="V1552" s="1774"/>
      <c r="W1552" s="1774"/>
      <c r="X1552" s="1774"/>
      <c r="Y1552" s="1774"/>
      <c r="Z1552" s="1774"/>
      <c r="AA1552" s="1774"/>
      <c r="AB1552" s="1774"/>
      <c r="AC1552" s="1774"/>
      <c r="AD1552" s="1856"/>
      <c r="AE1552" s="1857"/>
      <c r="AF1552" s="1858"/>
      <c r="AG1552" s="1858"/>
      <c r="AH1552" s="1858"/>
      <c r="AI1552" s="1859"/>
      <c r="AJ1552" s="1859"/>
      <c r="AK1552" s="1859"/>
      <c r="AL1552" s="1859"/>
      <c r="AM1552" s="1858"/>
      <c r="AN1552" s="1858"/>
      <c r="AO1552" s="1858"/>
      <c r="AP1552" s="1858"/>
      <c r="AQ1552" s="1859"/>
      <c r="AR1552" s="1859"/>
      <c r="AS1552" s="1859"/>
      <c r="AT1552" s="1859"/>
    </row>
    <row r="1553" spans="1:46" s="1775" customFormat="1" ht="12" customHeight="1" x14ac:dyDescent="0.2">
      <c r="A1553" s="1770" t="s">
        <v>459</v>
      </c>
      <c r="B1553" s="1770" t="s">
        <v>1708</v>
      </c>
      <c r="C1553" s="541" t="s">
        <v>1709</v>
      </c>
      <c r="D1553" s="1770" t="s">
        <v>1745</v>
      </c>
      <c r="E1553" s="1952">
        <v>6000</v>
      </c>
      <c r="F1553" s="1771" t="s">
        <v>5220</v>
      </c>
      <c r="G1553" s="1770" t="s">
        <v>5221</v>
      </c>
      <c r="H1553" s="1770" t="s">
        <v>1713</v>
      </c>
      <c r="I1553" s="1770" t="s">
        <v>1714</v>
      </c>
      <c r="J1553" s="1771" t="s">
        <v>1715</v>
      </c>
      <c r="K1553" s="1771">
        <v>2</v>
      </c>
      <c r="L1553" s="1772">
        <v>6</v>
      </c>
      <c r="M1553" s="1773">
        <f t="shared" si="48"/>
        <v>36000</v>
      </c>
      <c r="N1553" s="1771">
        <v>2</v>
      </c>
      <c r="O1553" s="1772">
        <v>6</v>
      </c>
      <c r="P1553" s="1773">
        <f t="shared" si="49"/>
        <v>36000</v>
      </c>
      <c r="Q1553" s="1774"/>
      <c r="R1553" s="1774"/>
      <c r="S1553" s="1774"/>
      <c r="T1553" s="1774"/>
      <c r="U1553" s="1774"/>
      <c r="V1553" s="1774"/>
      <c r="W1553" s="1774"/>
      <c r="X1553" s="1774"/>
      <c r="Y1553" s="1774"/>
      <c r="Z1553" s="1774"/>
      <c r="AA1553" s="1774"/>
      <c r="AB1553" s="1774"/>
      <c r="AC1553" s="1774"/>
      <c r="AD1553" s="1856"/>
      <c r="AE1553" s="1857"/>
      <c r="AF1553" s="1858"/>
      <c r="AG1553" s="1858"/>
      <c r="AH1553" s="1858"/>
      <c r="AI1553" s="1859"/>
      <c r="AJ1553" s="1859"/>
      <c r="AK1553" s="1859"/>
      <c r="AL1553" s="1859"/>
      <c r="AM1553" s="1858"/>
      <c r="AN1553" s="1858"/>
      <c r="AO1553" s="1858"/>
      <c r="AP1553" s="1858"/>
      <c r="AQ1553" s="1859"/>
      <c r="AR1553" s="1859"/>
      <c r="AS1553" s="1859"/>
      <c r="AT1553" s="1859"/>
    </row>
    <row r="1554" spans="1:46" s="1775" customFormat="1" ht="12" customHeight="1" x14ac:dyDescent="0.2">
      <c r="A1554" s="1770" t="s">
        <v>459</v>
      </c>
      <c r="B1554" s="1770" t="s">
        <v>1708</v>
      </c>
      <c r="C1554" s="541" t="s">
        <v>1709</v>
      </c>
      <c r="D1554" s="1770" t="s">
        <v>1716</v>
      </c>
      <c r="E1554" s="1952">
        <v>2000</v>
      </c>
      <c r="F1554" s="1771" t="s">
        <v>5222</v>
      </c>
      <c r="G1554" s="1770" t="s">
        <v>5223</v>
      </c>
      <c r="H1554" s="1770"/>
      <c r="I1554" s="1770"/>
      <c r="J1554" s="1771"/>
      <c r="K1554" s="1771">
        <v>4</v>
      </c>
      <c r="L1554" s="1772">
        <v>7</v>
      </c>
      <c r="M1554" s="1773">
        <f t="shared" si="48"/>
        <v>14000</v>
      </c>
      <c r="N1554" s="1771">
        <v>0</v>
      </c>
      <c r="O1554" s="1772">
        <v>0</v>
      </c>
      <c r="P1554" s="1773">
        <f t="shared" si="49"/>
        <v>0</v>
      </c>
      <c r="Q1554" s="1774"/>
      <c r="R1554" s="1774"/>
      <c r="S1554" s="1774"/>
      <c r="T1554" s="1774"/>
      <c r="U1554" s="1774"/>
      <c r="V1554" s="1774"/>
      <c r="W1554" s="1774"/>
      <c r="X1554" s="1774"/>
      <c r="Y1554" s="1774"/>
      <c r="Z1554" s="1774"/>
      <c r="AA1554" s="1774"/>
      <c r="AB1554" s="1774"/>
      <c r="AC1554" s="1774"/>
      <c r="AD1554" s="1856"/>
      <c r="AE1554" s="1857"/>
      <c r="AF1554" s="1858"/>
      <c r="AG1554" s="1858"/>
      <c r="AH1554" s="1858"/>
      <c r="AI1554" s="1859"/>
      <c r="AJ1554" s="1859"/>
      <c r="AK1554" s="1859"/>
      <c r="AL1554" s="1859"/>
      <c r="AM1554" s="1858"/>
      <c r="AN1554" s="1858"/>
      <c r="AO1554" s="1858"/>
      <c r="AP1554" s="1858"/>
      <c r="AQ1554" s="1859"/>
      <c r="AR1554" s="1859"/>
      <c r="AS1554" s="1859"/>
      <c r="AT1554" s="1859"/>
    </row>
    <row r="1555" spans="1:46" s="1775" customFormat="1" ht="12" customHeight="1" x14ac:dyDescent="0.2">
      <c r="A1555" s="1770" t="s">
        <v>459</v>
      </c>
      <c r="B1555" s="1770" t="s">
        <v>1708</v>
      </c>
      <c r="C1555" s="541" t="s">
        <v>1709</v>
      </c>
      <c r="D1555" s="1770" t="s">
        <v>5224</v>
      </c>
      <c r="E1555" s="1952">
        <v>15000</v>
      </c>
      <c r="F1555" s="1771" t="s">
        <v>5225</v>
      </c>
      <c r="G1555" s="1770" t="s">
        <v>5226</v>
      </c>
      <c r="H1555" s="1770" t="s">
        <v>1713</v>
      </c>
      <c r="I1555" s="1770" t="s">
        <v>1714</v>
      </c>
      <c r="J1555" s="1771" t="s">
        <v>1715</v>
      </c>
      <c r="K1555" s="1771">
        <v>0</v>
      </c>
      <c r="L1555" s="1772">
        <v>12</v>
      </c>
      <c r="M1555" s="1773">
        <f t="shared" si="48"/>
        <v>180000</v>
      </c>
      <c r="N1555" s="1771">
        <v>0</v>
      </c>
      <c r="O1555" s="1772">
        <v>6</v>
      </c>
      <c r="P1555" s="1773">
        <f t="shared" si="49"/>
        <v>90000</v>
      </c>
      <c r="Q1555" s="1774"/>
      <c r="R1555" s="1774"/>
      <c r="S1555" s="1774"/>
      <c r="T1555" s="1774"/>
      <c r="U1555" s="1774"/>
      <c r="V1555" s="1774"/>
      <c r="W1555" s="1774"/>
      <c r="X1555" s="1774"/>
      <c r="Y1555" s="1774"/>
      <c r="Z1555" s="1774"/>
      <c r="AA1555" s="1774"/>
      <c r="AB1555" s="1774"/>
      <c r="AC1555" s="1774"/>
      <c r="AD1555" s="1856"/>
      <c r="AE1555" s="1857"/>
      <c r="AF1555" s="1858"/>
      <c r="AG1555" s="1858"/>
      <c r="AH1555" s="1858"/>
      <c r="AI1555" s="1859"/>
      <c r="AJ1555" s="1859"/>
      <c r="AK1555" s="1859"/>
      <c r="AL1555" s="1859"/>
      <c r="AM1555" s="1858"/>
      <c r="AN1555" s="1858"/>
      <c r="AO1555" s="1858"/>
      <c r="AP1555" s="1858"/>
      <c r="AQ1555" s="1859"/>
      <c r="AR1555" s="1859"/>
      <c r="AS1555" s="1859"/>
      <c r="AT1555" s="1859"/>
    </row>
    <row r="1556" spans="1:46" s="1775" customFormat="1" ht="12" customHeight="1" x14ac:dyDescent="0.2">
      <c r="A1556" s="1770" t="s">
        <v>459</v>
      </c>
      <c r="B1556" s="1770" t="s">
        <v>1708</v>
      </c>
      <c r="C1556" s="541" t="s">
        <v>1709</v>
      </c>
      <c r="D1556" s="1770" t="s">
        <v>5227</v>
      </c>
      <c r="E1556" s="1952">
        <v>12000</v>
      </c>
      <c r="F1556" s="1771" t="s">
        <v>5225</v>
      </c>
      <c r="G1556" s="1770" t="s">
        <v>5226</v>
      </c>
      <c r="H1556" s="1770" t="s">
        <v>1713</v>
      </c>
      <c r="I1556" s="1770" t="s">
        <v>1714</v>
      </c>
      <c r="J1556" s="1771" t="s">
        <v>1715</v>
      </c>
      <c r="K1556" s="1771">
        <v>0</v>
      </c>
      <c r="L1556" s="1772">
        <v>1</v>
      </c>
      <c r="M1556" s="1773">
        <f t="shared" si="48"/>
        <v>12000</v>
      </c>
      <c r="N1556" s="1771">
        <v>0</v>
      </c>
      <c r="O1556" s="1772">
        <v>0</v>
      </c>
      <c r="P1556" s="1773">
        <f t="shared" si="49"/>
        <v>0</v>
      </c>
      <c r="Q1556" s="1774"/>
      <c r="R1556" s="1774"/>
      <c r="S1556" s="1774"/>
      <c r="T1556" s="1774"/>
      <c r="U1556" s="1774"/>
      <c r="V1556" s="1774"/>
      <c r="W1556" s="1774"/>
      <c r="X1556" s="1774"/>
      <c r="Y1556" s="1774"/>
      <c r="Z1556" s="1774"/>
      <c r="AA1556" s="1774"/>
      <c r="AB1556" s="1774"/>
      <c r="AC1556" s="1774"/>
      <c r="AD1556" s="1856"/>
      <c r="AE1556" s="1857"/>
      <c r="AF1556" s="1858"/>
      <c r="AG1556" s="1858"/>
      <c r="AH1556" s="1858"/>
      <c r="AI1556" s="1859"/>
      <c r="AJ1556" s="1859"/>
      <c r="AK1556" s="1859"/>
      <c r="AL1556" s="1859"/>
      <c r="AM1556" s="1858"/>
      <c r="AN1556" s="1858"/>
      <c r="AO1556" s="1858"/>
      <c r="AP1556" s="1858"/>
      <c r="AQ1556" s="1859"/>
      <c r="AR1556" s="1859"/>
      <c r="AS1556" s="1859"/>
      <c r="AT1556" s="1859"/>
    </row>
    <row r="1557" spans="1:46" s="1775" customFormat="1" ht="12" customHeight="1" x14ac:dyDescent="0.2">
      <c r="A1557" s="1770" t="s">
        <v>459</v>
      </c>
      <c r="B1557" s="1770" t="s">
        <v>1708</v>
      </c>
      <c r="C1557" s="541" t="s">
        <v>1709</v>
      </c>
      <c r="D1557" s="1770" t="s">
        <v>1753</v>
      </c>
      <c r="E1557" s="1952">
        <v>5500</v>
      </c>
      <c r="F1557" s="1771" t="s">
        <v>5228</v>
      </c>
      <c r="G1557" s="1770" t="s">
        <v>5229</v>
      </c>
      <c r="H1557" s="1770"/>
      <c r="I1557" s="1770"/>
      <c r="J1557" s="1771"/>
      <c r="K1557" s="1771">
        <v>1</v>
      </c>
      <c r="L1557" s="1772">
        <v>1</v>
      </c>
      <c r="M1557" s="1773">
        <f t="shared" si="48"/>
        <v>5500</v>
      </c>
      <c r="N1557" s="1771">
        <v>0</v>
      </c>
      <c r="O1557" s="1772">
        <v>0</v>
      </c>
      <c r="P1557" s="1773">
        <f t="shared" si="49"/>
        <v>0</v>
      </c>
      <c r="Q1557" s="1774"/>
      <c r="R1557" s="1774"/>
      <c r="S1557" s="1774"/>
      <c r="T1557" s="1774"/>
      <c r="U1557" s="1774"/>
      <c r="V1557" s="1774"/>
      <c r="W1557" s="1774"/>
      <c r="X1557" s="1774"/>
      <c r="Y1557" s="1774"/>
      <c r="Z1557" s="1774"/>
      <c r="AA1557" s="1774"/>
      <c r="AB1557" s="1774"/>
      <c r="AC1557" s="1774"/>
      <c r="AD1557" s="1856"/>
      <c r="AE1557" s="1857"/>
      <c r="AF1557" s="1858"/>
      <c r="AG1557" s="1858"/>
      <c r="AH1557" s="1858"/>
      <c r="AI1557" s="1859"/>
      <c r="AJ1557" s="1859"/>
      <c r="AK1557" s="1859"/>
      <c r="AL1557" s="1859"/>
      <c r="AM1557" s="1858"/>
      <c r="AN1557" s="1858"/>
      <c r="AO1557" s="1858"/>
      <c r="AP1557" s="1858"/>
      <c r="AQ1557" s="1859"/>
      <c r="AR1557" s="1859"/>
      <c r="AS1557" s="1859"/>
      <c r="AT1557" s="1859"/>
    </row>
    <row r="1558" spans="1:46" s="1775" customFormat="1" ht="12" customHeight="1" x14ac:dyDescent="0.2">
      <c r="A1558" s="1770" t="s">
        <v>459</v>
      </c>
      <c r="B1558" s="1770" t="s">
        <v>1708</v>
      </c>
      <c r="C1558" s="541" t="s">
        <v>1709</v>
      </c>
      <c r="D1558" s="1770" t="s">
        <v>1753</v>
      </c>
      <c r="E1558" s="1952">
        <v>5500</v>
      </c>
      <c r="F1558" s="1771" t="s">
        <v>5230</v>
      </c>
      <c r="G1558" s="1770" t="s">
        <v>5231</v>
      </c>
      <c r="H1558" s="1770" t="s">
        <v>1713</v>
      </c>
      <c r="I1558" s="1770" t="s">
        <v>1714</v>
      </c>
      <c r="J1558" s="1771" t="s">
        <v>1715</v>
      </c>
      <c r="K1558" s="1771">
        <v>4</v>
      </c>
      <c r="L1558" s="1772">
        <v>12</v>
      </c>
      <c r="M1558" s="1773">
        <f t="shared" si="48"/>
        <v>66000</v>
      </c>
      <c r="N1558" s="1771">
        <v>2</v>
      </c>
      <c r="O1558" s="1772">
        <v>6</v>
      </c>
      <c r="P1558" s="1773">
        <f t="shared" si="49"/>
        <v>33000</v>
      </c>
      <c r="Q1558" s="1774"/>
      <c r="R1558" s="1774"/>
      <c r="S1558" s="1774"/>
      <c r="T1558" s="1774"/>
      <c r="U1558" s="1774"/>
      <c r="V1558" s="1774"/>
      <c r="W1558" s="1774"/>
      <c r="X1558" s="1774"/>
      <c r="Y1558" s="1774"/>
      <c r="Z1558" s="1774"/>
      <c r="AA1558" s="1774"/>
      <c r="AB1558" s="1774"/>
      <c r="AC1558" s="1774"/>
      <c r="AD1558" s="1856"/>
      <c r="AE1558" s="1857"/>
      <c r="AF1558" s="1858"/>
      <c r="AG1558" s="1858"/>
      <c r="AH1558" s="1858"/>
      <c r="AI1558" s="1859"/>
      <c r="AJ1558" s="1859"/>
      <c r="AK1558" s="1859"/>
      <c r="AL1558" s="1859"/>
      <c r="AM1558" s="1858"/>
      <c r="AN1558" s="1858"/>
      <c r="AO1558" s="1858"/>
      <c r="AP1558" s="1858"/>
      <c r="AQ1558" s="1859"/>
      <c r="AR1558" s="1859"/>
      <c r="AS1558" s="1859"/>
      <c r="AT1558" s="1859"/>
    </row>
    <row r="1559" spans="1:46" s="1775" customFormat="1" ht="12" customHeight="1" x14ac:dyDescent="0.2">
      <c r="A1559" s="1770" t="s">
        <v>459</v>
      </c>
      <c r="B1559" s="1770" t="s">
        <v>1708</v>
      </c>
      <c r="C1559" s="541" t="s">
        <v>1709</v>
      </c>
      <c r="D1559" s="1770" t="s">
        <v>1931</v>
      </c>
      <c r="E1559" s="1952">
        <v>8000</v>
      </c>
      <c r="F1559" s="1771" t="s">
        <v>5232</v>
      </c>
      <c r="G1559" s="1770" t="s">
        <v>5233</v>
      </c>
      <c r="H1559" s="1770"/>
      <c r="I1559" s="1770"/>
      <c r="J1559" s="1771"/>
      <c r="K1559" s="1771">
        <v>9</v>
      </c>
      <c r="L1559" s="1772">
        <v>12</v>
      </c>
      <c r="M1559" s="1773">
        <f t="shared" si="48"/>
        <v>96000</v>
      </c>
      <c r="N1559" s="1771">
        <v>0</v>
      </c>
      <c r="O1559" s="1772">
        <v>0</v>
      </c>
      <c r="P1559" s="1773">
        <f t="shared" si="49"/>
        <v>0</v>
      </c>
      <c r="Q1559" s="1774"/>
      <c r="R1559" s="1774"/>
      <c r="S1559" s="1774"/>
      <c r="T1559" s="1774"/>
      <c r="U1559" s="1774"/>
      <c r="V1559" s="1774"/>
      <c r="W1559" s="1774"/>
      <c r="X1559" s="1774"/>
      <c r="Y1559" s="1774"/>
      <c r="Z1559" s="1774"/>
      <c r="AA1559" s="1774"/>
      <c r="AB1559" s="1774"/>
      <c r="AC1559" s="1774"/>
      <c r="AD1559" s="1856"/>
      <c r="AE1559" s="1857"/>
      <c r="AF1559" s="1858"/>
      <c r="AG1559" s="1858"/>
      <c r="AH1559" s="1858"/>
      <c r="AI1559" s="1859"/>
      <c r="AJ1559" s="1859"/>
      <c r="AK1559" s="1859"/>
      <c r="AL1559" s="1859"/>
      <c r="AM1559" s="1858"/>
      <c r="AN1559" s="1858"/>
      <c r="AO1559" s="1858"/>
      <c r="AP1559" s="1858"/>
      <c r="AQ1559" s="1859"/>
      <c r="AR1559" s="1859"/>
      <c r="AS1559" s="1859"/>
      <c r="AT1559" s="1859"/>
    </row>
    <row r="1560" spans="1:46" s="1775" customFormat="1" ht="12" customHeight="1" x14ac:dyDescent="0.2">
      <c r="A1560" s="1770" t="s">
        <v>459</v>
      </c>
      <c r="B1560" s="1770" t="s">
        <v>1708</v>
      </c>
      <c r="C1560" s="541" t="s">
        <v>1709</v>
      </c>
      <c r="D1560" s="1770" t="s">
        <v>1753</v>
      </c>
      <c r="E1560" s="1952">
        <v>6000</v>
      </c>
      <c r="F1560" s="1771" t="s">
        <v>5234</v>
      </c>
      <c r="G1560" s="1770" t="s">
        <v>5235</v>
      </c>
      <c r="H1560" s="1770" t="s">
        <v>1713</v>
      </c>
      <c r="I1560" s="1770" t="s">
        <v>1714</v>
      </c>
      <c r="J1560" s="1771" t="s">
        <v>1715</v>
      </c>
      <c r="K1560" s="1771">
        <v>4</v>
      </c>
      <c r="L1560" s="1772">
        <v>12</v>
      </c>
      <c r="M1560" s="1773">
        <f t="shared" si="48"/>
        <v>72000</v>
      </c>
      <c r="N1560" s="1771">
        <v>2</v>
      </c>
      <c r="O1560" s="1772">
        <v>6</v>
      </c>
      <c r="P1560" s="1773">
        <f t="shared" si="49"/>
        <v>36000</v>
      </c>
      <c r="Q1560" s="1774"/>
      <c r="R1560" s="1774"/>
      <c r="S1560" s="1774"/>
      <c r="T1560" s="1774"/>
      <c r="U1560" s="1774"/>
      <c r="V1560" s="1774"/>
      <c r="W1560" s="1774"/>
      <c r="X1560" s="1774"/>
      <c r="Y1560" s="1774"/>
      <c r="Z1560" s="1774"/>
      <c r="AA1560" s="1774"/>
      <c r="AB1560" s="1774"/>
      <c r="AC1560" s="1774"/>
      <c r="AD1560" s="1856"/>
      <c r="AE1560" s="1857"/>
      <c r="AF1560" s="1858"/>
      <c r="AG1560" s="1858"/>
      <c r="AH1560" s="1858"/>
      <c r="AI1560" s="1859"/>
      <c r="AJ1560" s="1859"/>
      <c r="AK1560" s="1859"/>
      <c r="AL1560" s="1859"/>
      <c r="AM1560" s="1858"/>
      <c r="AN1560" s="1858"/>
      <c r="AO1560" s="1858"/>
      <c r="AP1560" s="1858"/>
      <c r="AQ1560" s="1859"/>
      <c r="AR1560" s="1859"/>
      <c r="AS1560" s="1859"/>
      <c r="AT1560" s="1859"/>
    </row>
    <row r="1561" spans="1:46" s="1775" customFormat="1" ht="12" customHeight="1" x14ac:dyDescent="0.2">
      <c r="A1561" s="1770" t="s">
        <v>459</v>
      </c>
      <c r="B1561" s="1770" t="s">
        <v>1708</v>
      </c>
      <c r="C1561" s="541" t="s">
        <v>1709</v>
      </c>
      <c r="D1561" s="1770" t="s">
        <v>5236</v>
      </c>
      <c r="E1561" s="1952">
        <v>11000</v>
      </c>
      <c r="F1561" s="1771" t="s">
        <v>5237</v>
      </c>
      <c r="G1561" s="1770" t="s">
        <v>5238</v>
      </c>
      <c r="H1561" s="1770"/>
      <c r="I1561" s="1770"/>
      <c r="J1561" s="1771"/>
      <c r="K1561" s="1771">
        <v>1</v>
      </c>
      <c r="L1561" s="1772">
        <v>1</v>
      </c>
      <c r="M1561" s="1773">
        <f t="shared" si="48"/>
        <v>11000</v>
      </c>
      <c r="N1561" s="1771">
        <v>0</v>
      </c>
      <c r="O1561" s="1772">
        <v>0</v>
      </c>
      <c r="P1561" s="1773">
        <f t="shared" si="49"/>
        <v>0</v>
      </c>
      <c r="Q1561" s="1774"/>
      <c r="R1561" s="1774"/>
      <c r="S1561" s="1774"/>
      <c r="T1561" s="1774"/>
      <c r="U1561" s="1774"/>
      <c r="V1561" s="1774"/>
      <c r="W1561" s="1774"/>
      <c r="X1561" s="1774"/>
      <c r="Y1561" s="1774"/>
      <c r="Z1561" s="1774"/>
      <c r="AA1561" s="1774"/>
      <c r="AB1561" s="1774"/>
      <c r="AC1561" s="1774"/>
      <c r="AD1561" s="1856"/>
      <c r="AE1561" s="1857"/>
      <c r="AF1561" s="1858"/>
      <c r="AG1561" s="1858"/>
      <c r="AH1561" s="1858"/>
      <c r="AI1561" s="1859"/>
      <c r="AJ1561" s="1859"/>
      <c r="AK1561" s="1859"/>
      <c r="AL1561" s="1859"/>
      <c r="AM1561" s="1858"/>
      <c r="AN1561" s="1858"/>
      <c r="AO1561" s="1858"/>
      <c r="AP1561" s="1858"/>
      <c r="AQ1561" s="1859"/>
      <c r="AR1561" s="1859"/>
      <c r="AS1561" s="1859"/>
      <c r="AT1561" s="1859"/>
    </row>
    <row r="1562" spans="1:46" s="1775" customFormat="1" ht="12" customHeight="1" x14ac:dyDescent="0.2">
      <c r="A1562" s="1770" t="s">
        <v>459</v>
      </c>
      <c r="B1562" s="1770" t="s">
        <v>1708</v>
      </c>
      <c r="C1562" s="541" t="s">
        <v>1709</v>
      </c>
      <c r="D1562" s="1770" t="s">
        <v>1760</v>
      </c>
      <c r="E1562" s="1952">
        <v>8000</v>
      </c>
      <c r="F1562" s="1771" t="s">
        <v>5239</v>
      </c>
      <c r="G1562" s="1770" t="s">
        <v>5240</v>
      </c>
      <c r="H1562" s="1770" t="s">
        <v>1713</v>
      </c>
      <c r="I1562" s="1770" t="s">
        <v>1714</v>
      </c>
      <c r="J1562" s="1771" t="s">
        <v>1715</v>
      </c>
      <c r="K1562" s="1771">
        <v>5</v>
      </c>
      <c r="L1562" s="1772">
        <v>12</v>
      </c>
      <c r="M1562" s="1773">
        <f t="shared" si="48"/>
        <v>96000</v>
      </c>
      <c r="N1562" s="1771">
        <v>2</v>
      </c>
      <c r="O1562" s="1772">
        <v>6</v>
      </c>
      <c r="P1562" s="1773">
        <f t="shared" si="49"/>
        <v>48000</v>
      </c>
      <c r="Q1562" s="1774"/>
      <c r="R1562" s="1774"/>
      <c r="S1562" s="1774"/>
      <c r="T1562" s="1774"/>
      <c r="U1562" s="1774"/>
      <c r="V1562" s="1774"/>
      <c r="W1562" s="1774"/>
      <c r="X1562" s="1774"/>
      <c r="Y1562" s="1774"/>
      <c r="Z1562" s="1774"/>
      <c r="AA1562" s="1774"/>
      <c r="AB1562" s="1774"/>
      <c r="AC1562" s="1774"/>
      <c r="AD1562" s="1856"/>
      <c r="AE1562" s="1857"/>
      <c r="AF1562" s="1858"/>
      <c r="AG1562" s="1858"/>
      <c r="AH1562" s="1858"/>
      <c r="AI1562" s="1859"/>
      <c r="AJ1562" s="1859"/>
      <c r="AK1562" s="1859"/>
      <c r="AL1562" s="1859"/>
      <c r="AM1562" s="1858"/>
      <c r="AN1562" s="1858"/>
      <c r="AO1562" s="1858"/>
      <c r="AP1562" s="1858"/>
      <c r="AQ1562" s="1859"/>
      <c r="AR1562" s="1859"/>
      <c r="AS1562" s="1859"/>
      <c r="AT1562" s="1859"/>
    </row>
    <row r="1563" spans="1:46" s="1775" customFormat="1" ht="12" customHeight="1" x14ac:dyDescent="0.2">
      <c r="A1563" s="1770" t="s">
        <v>459</v>
      </c>
      <c r="B1563" s="1770" t="s">
        <v>1708</v>
      </c>
      <c r="C1563" s="541" t="s">
        <v>1709</v>
      </c>
      <c r="D1563" s="1770" t="s">
        <v>1746</v>
      </c>
      <c r="E1563" s="1952">
        <v>2200</v>
      </c>
      <c r="F1563" s="1771" t="s">
        <v>5241</v>
      </c>
      <c r="G1563" s="1770" t="s">
        <v>5242</v>
      </c>
      <c r="H1563" s="1770" t="s">
        <v>1713</v>
      </c>
      <c r="I1563" s="1770" t="s">
        <v>1723</v>
      </c>
      <c r="J1563" s="1771" t="s">
        <v>1813</v>
      </c>
      <c r="K1563" s="1771">
        <v>5</v>
      </c>
      <c r="L1563" s="1772">
        <v>12</v>
      </c>
      <c r="M1563" s="1773">
        <f t="shared" si="48"/>
        <v>26400</v>
      </c>
      <c r="N1563" s="1771">
        <v>3</v>
      </c>
      <c r="O1563" s="1772">
        <v>6</v>
      </c>
      <c r="P1563" s="1773">
        <f t="shared" si="49"/>
        <v>13200</v>
      </c>
      <c r="Q1563" s="1774"/>
      <c r="R1563" s="1774"/>
      <c r="S1563" s="1774"/>
      <c r="T1563" s="1774"/>
      <c r="U1563" s="1774"/>
      <c r="V1563" s="1774"/>
      <c r="W1563" s="1774"/>
      <c r="X1563" s="1774"/>
      <c r="Y1563" s="1774"/>
      <c r="Z1563" s="1774"/>
      <c r="AA1563" s="1774"/>
      <c r="AB1563" s="1774"/>
      <c r="AC1563" s="1774"/>
      <c r="AD1563" s="1856"/>
      <c r="AE1563" s="1857"/>
      <c r="AF1563" s="1858"/>
      <c r="AG1563" s="1858"/>
      <c r="AH1563" s="1858"/>
      <c r="AI1563" s="1859"/>
      <c r="AJ1563" s="1859"/>
      <c r="AK1563" s="1859"/>
      <c r="AL1563" s="1859"/>
      <c r="AM1563" s="1858"/>
      <c r="AN1563" s="1858"/>
      <c r="AO1563" s="1858"/>
      <c r="AP1563" s="1858"/>
      <c r="AQ1563" s="1859"/>
      <c r="AR1563" s="1859"/>
      <c r="AS1563" s="1859"/>
      <c r="AT1563" s="1859"/>
    </row>
    <row r="1564" spans="1:46" s="1775" customFormat="1" ht="12" customHeight="1" x14ac:dyDescent="0.2">
      <c r="A1564" s="1770" t="s">
        <v>459</v>
      </c>
      <c r="B1564" s="1770" t="s">
        <v>1708</v>
      </c>
      <c r="C1564" s="541" t="s">
        <v>1709</v>
      </c>
      <c r="D1564" s="1770" t="s">
        <v>2335</v>
      </c>
      <c r="E1564" s="1952">
        <v>8000</v>
      </c>
      <c r="F1564" s="1771" t="s">
        <v>5243</v>
      </c>
      <c r="G1564" s="1770" t="s">
        <v>5244</v>
      </c>
      <c r="H1564" s="1770"/>
      <c r="I1564" s="1770"/>
      <c r="J1564" s="1771"/>
      <c r="K1564" s="1771">
        <v>6</v>
      </c>
      <c r="L1564" s="1772">
        <v>7</v>
      </c>
      <c r="M1564" s="1773">
        <f t="shared" si="48"/>
        <v>56000</v>
      </c>
      <c r="N1564" s="1771">
        <v>0</v>
      </c>
      <c r="O1564" s="1772">
        <v>0</v>
      </c>
      <c r="P1564" s="1773">
        <f t="shared" si="49"/>
        <v>0</v>
      </c>
      <c r="Q1564" s="1774"/>
      <c r="R1564" s="1774"/>
      <c r="S1564" s="1774"/>
      <c r="T1564" s="1774"/>
      <c r="U1564" s="1774"/>
      <c r="V1564" s="1774"/>
      <c r="W1564" s="1774"/>
      <c r="X1564" s="1774"/>
      <c r="Y1564" s="1774"/>
      <c r="Z1564" s="1774"/>
      <c r="AA1564" s="1774"/>
      <c r="AB1564" s="1774"/>
      <c r="AC1564" s="1774"/>
      <c r="AD1564" s="1856"/>
      <c r="AE1564" s="1857"/>
      <c r="AF1564" s="1858"/>
      <c r="AG1564" s="1858"/>
      <c r="AH1564" s="1858"/>
      <c r="AI1564" s="1859"/>
      <c r="AJ1564" s="1859"/>
      <c r="AK1564" s="1859"/>
      <c r="AL1564" s="1859"/>
      <c r="AM1564" s="1858"/>
      <c r="AN1564" s="1858"/>
      <c r="AO1564" s="1858"/>
      <c r="AP1564" s="1858"/>
      <c r="AQ1564" s="1859"/>
      <c r="AR1564" s="1859"/>
      <c r="AS1564" s="1859"/>
      <c r="AT1564" s="1859"/>
    </row>
    <row r="1565" spans="1:46" s="1775" customFormat="1" ht="12" customHeight="1" x14ac:dyDescent="0.2">
      <c r="A1565" s="1770" t="s">
        <v>459</v>
      </c>
      <c r="B1565" s="1770" t="s">
        <v>1708</v>
      </c>
      <c r="C1565" s="541" t="s">
        <v>1709</v>
      </c>
      <c r="D1565" s="1770" t="s">
        <v>5245</v>
      </c>
      <c r="E1565" s="1952">
        <v>4000</v>
      </c>
      <c r="F1565" s="1771" t="s">
        <v>5246</v>
      </c>
      <c r="G1565" s="1770" t="s">
        <v>5247</v>
      </c>
      <c r="H1565" s="1770" t="s">
        <v>1919</v>
      </c>
      <c r="I1565" s="1770" t="s">
        <v>1740</v>
      </c>
      <c r="J1565" s="1771" t="s">
        <v>1715</v>
      </c>
      <c r="K1565" s="1771">
        <v>2</v>
      </c>
      <c r="L1565" s="1772">
        <v>12</v>
      </c>
      <c r="M1565" s="1773">
        <f t="shared" si="48"/>
        <v>48000</v>
      </c>
      <c r="N1565" s="1771">
        <v>4</v>
      </c>
      <c r="O1565" s="1772">
        <v>6</v>
      </c>
      <c r="P1565" s="1773">
        <f t="shared" si="49"/>
        <v>24000</v>
      </c>
      <c r="Q1565" s="1774"/>
      <c r="R1565" s="1774"/>
      <c r="S1565" s="1774"/>
      <c r="T1565" s="1774"/>
      <c r="U1565" s="1774"/>
      <c r="V1565" s="1774"/>
      <c r="W1565" s="1774"/>
      <c r="X1565" s="1774"/>
      <c r="Y1565" s="1774"/>
      <c r="Z1565" s="1774"/>
      <c r="AA1565" s="1774"/>
      <c r="AB1565" s="1774"/>
      <c r="AC1565" s="1774"/>
      <c r="AD1565" s="1856"/>
      <c r="AE1565" s="1857"/>
      <c r="AF1565" s="1858"/>
      <c r="AG1565" s="1858"/>
      <c r="AH1565" s="1858"/>
      <c r="AI1565" s="1859"/>
      <c r="AJ1565" s="1859"/>
      <c r="AK1565" s="1859"/>
      <c r="AL1565" s="1859"/>
      <c r="AM1565" s="1858"/>
      <c r="AN1565" s="1858"/>
      <c r="AO1565" s="1858"/>
      <c r="AP1565" s="1858"/>
      <c r="AQ1565" s="1859"/>
      <c r="AR1565" s="1859"/>
      <c r="AS1565" s="1859"/>
      <c r="AT1565" s="1859"/>
    </row>
    <row r="1566" spans="1:46" s="1775" customFormat="1" ht="12" customHeight="1" x14ac:dyDescent="0.2">
      <c r="A1566" s="1770" t="s">
        <v>459</v>
      </c>
      <c r="B1566" s="1770" t="s">
        <v>1708</v>
      </c>
      <c r="C1566" s="541" t="s">
        <v>1709</v>
      </c>
      <c r="D1566" s="1770" t="s">
        <v>5248</v>
      </c>
      <c r="E1566" s="1952">
        <v>6000</v>
      </c>
      <c r="F1566" s="1771" t="s">
        <v>5249</v>
      </c>
      <c r="G1566" s="1770" t="s">
        <v>5250</v>
      </c>
      <c r="H1566" s="1770"/>
      <c r="I1566" s="1770"/>
      <c r="J1566" s="1771"/>
      <c r="K1566" s="1771">
        <v>1</v>
      </c>
      <c r="L1566" s="1772">
        <v>1</v>
      </c>
      <c r="M1566" s="1773">
        <f t="shared" si="48"/>
        <v>6000</v>
      </c>
      <c r="N1566" s="1771">
        <v>0</v>
      </c>
      <c r="O1566" s="1772">
        <v>0</v>
      </c>
      <c r="P1566" s="1773">
        <f t="shared" si="49"/>
        <v>0</v>
      </c>
      <c r="Q1566" s="1774"/>
      <c r="R1566" s="1774"/>
      <c r="S1566" s="1774"/>
      <c r="T1566" s="1774"/>
      <c r="U1566" s="1774"/>
      <c r="V1566" s="1774"/>
      <c r="W1566" s="1774"/>
      <c r="X1566" s="1774"/>
      <c r="Y1566" s="1774"/>
      <c r="Z1566" s="1774"/>
      <c r="AA1566" s="1774"/>
      <c r="AB1566" s="1774"/>
      <c r="AC1566" s="1774"/>
      <c r="AD1566" s="1856"/>
      <c r="AE1566" s="1857"/>
      <c r="AF1566" s="1858"/>
      <c r="AG1566" s="1858"/>
      <c r="AH1566" s="1858"/>
      <c r="AI1566" s="1859"/>
      <c r="AJ1566" s="1859"/>
      <c r="AK1566" s="1859"/>
      <c r="AL1566" s="1859"/>
      <c r="AM1566" s="1858"/>
      <c r="AN1566" s="1858"/>
      <c r="AO1566" s="1858"/>
      <c r="AP1566" s="1858"/>
      <c r="AQ1566" s="1859"/>
      <c r="AR1566" s="1859"/>
      <c r="AS1566" s="1859"/>
      <c r="AT1566" s="1859"/>
    </row>
    <row r="1567" spans="1:46" s="1775" customFormat="1" ht="12" customHeight="1" x14ac:dyDescent="0.2">
      <c r="A1567" s="1770" t="s">
        <v>459</v>
      </c>
      <c r="B1567" s="1770" t="s">
        <v>1708</v>
      </c>
      <c r="C1567" s="541" t="s">
        <v>1709</v>
      </c>
      <c r="D1567" s="1770" t="s">
        <v>5251</v>
      </c>
      <c r="E1567" s="1952">
        <v>7238</v>
      </c>
      <c r="F1567" s="1771" t="s">
        <v>5252</v>
      </c>
      <c r="G1567" s="1770" t="s">
        <v>5253</v>
      </c>
      <c r="H1567" s="1770"/>
      <c r="I1567" s="1770"/>
      <c r="J1567" s="1771"/>
      <c r="K1567" s="1771">
        <v>8</v>
      </c>
      <c r="L1567" s="1772">
        <v>12</v>
      </c>
      <c r="M1567" s="1773">
        <f t="shared" si="48"/>
        <v>86856</v>
      </c>
      <c r="N1567" s="1771">
        <v>2</v>
      </c>
      <c r="O1567" s="1772">
        <v>6</v>
      </c>
      <c r="P1567" s="1773">
        <f t="shared" si="49"/>
        <v>43428</v>
      </c>
      <c r="Q1567" s="1774"/>
      <c r="R1567" s="1774"/>
      <c r="S1567" s="1774"/>
      <c r="T1567" s="1774"/>
      <c r="U1567" s="1774"/>
      <c r="V1567" s="1774"/>
      <c r="W1567" s="1774"/>
      <c r="X1567" s="1774"/>
      <c r="Y1567" s="1774"/>
      <c r="Z1567" s="1774"/>
      <c r="AA1567" s="1774"/>
      <c r="AB1567" s="1774"/>
      <c r="AC1567" s="1774"/>
      <c r="AD1567" s="1856"/>
      <c r="AE1567" s="1857"/>
      <c r="AF1567" s="1858"/>
      <c r="AG1567" s="1858"/>
      <c r="AH1567" s="1858"/>
      <c r="AI1567" s="1859"/>
      <c r="AJ1567" s="1859"/>
      <c r="AK1567" s="1859"/>
      <c r="AL1567" s="1859"/>
      <c r="AM1567" s="1858"/>
      <c r="AN1567" s="1858"/>
      <c r="AO1567" s="1858"/>
      <c r="AP1567" s="1858"/>
      <c r="AQ1567" s="1859"/>
      <c r="AR1567" s="1859"/>
      <c r="AS1567" s="1859"/>
      <c r="AT1567" s="1859"/>
    </row>
    <row r="1568" spans="1:46" s="1775" customFormat="1" ht="12" customHeight="1" x14ac:dyDescent="0.2">
      <c r="A1568" s="1770" t="s">
        <v>459</v>
      </c>
      <c r="B1568" s="1770" t="s">
        <v>1708</v>
      </c>
      <c r="C1568" s="541" t="s">
        <v>1709</v>
      </c>
      <c r="D1568" s="1770" t="s">
        <v>5254</v>
      </c>
      <c r="E1568" s="1952">
        <v>6500</v>
      </c>
      <c r="F1568" s="1771" t="s">
        <v>5255</v>
      </c>
      <c r="G1568" s="1770" t="s">
        <v>5256</v>
      </c>
      <c r="H1568" s="1770" t="s">
        <v>2041</v>
      </c>
      <c r="I1568" s="1770" t="s">
        <v>1714</v>
      </c>
      <c r="J1568" s="1771" t="s">
        <v>1715</v>
      </c>
      <c r="K1568" s="1771">
        <v>8</v>
      </c>
      <c r="L1568" s="1772">
        <v>12</v>
      </c>
      <c r="M1568" s="1773">
        <f t="shared" si="48"/>
        <v>78000</v>
      </c>
      <c r="N1568" s="1771">
        <v>2</v>
      </c>
      <c r="O1568" s="1772">
        <v>6</v>
      </c>
      <c r="P1568" s="1773">
        <f t="shared" si="49"/>
        <v>39000</v>
      </c>
      <c r="Q1568" s="1774"/>
      <c r="R1568" s="1774"/>
      <c r="S1568" s="1774"/>
      <c r="T1568" s="1774"/>
      <c r="U1568" s="1774"/>
      <c r="V1568" s="1774"/>
      <c r="W1568" s="1774"/>
      <c r="X1568" s="1774"/>
      <c r="Y1568" s="1774"/>
      <c r="Z1568" s="1774"/>
      <c r="AA1568" s="1774"/>
      <c r="AB1568" s="1774"/>
      <c r="AC1568" s="1774"/>
      <c r="AD1568" s="1856"/>
      <c r="AE1568" s="1857"/>
      <c r="AF1568" s="1858"/>
      <c r="AG1568" s="1858"/>
      <c r="AH1568" s="1858"/>
      <c r="AI1568" s="1859"/>
      <c r="AJ1568" s="1859"/>
      <c r="AK1568" s="1859"/>
      <c r="AL1568" s="1859"/>
      <c r="AM1568" s="1858"/>
      <c r="AN1568" s="1858"/>
      <c r="AO1568" s="1858"/>
      <c r="AP1568" s="1858"/>
      <c r="AQ1568" s="1859"/>
      <c r="AR1568" s="1859"/>
      <c r="AS1568" s="1859"/>
      <c r="AT1568" s="1859"/>
    </row>
    <row r="1569" spans="1:46" s="1775" customFormat="1" ht="12" customHeight="1" x14ac:dyDescent="0.2">
      <c r="A1569" s="1770" t="s">
        <v>459</v>
      </c>
      <c r="B1569" s="1770" t="s">
        <v>1708</v>
      </c>
      <c r="C1569" s="541" t="s">
        <v>1709</v>
      </c>
      <c r="D1569" s="1770" t="s">
        <v>1730</v>
      </c>
      <c r="E1569" s="1952">
        <v>14000</v>
      </c>
      <c r="F1569" s="1771" t="s">
        <v>5257</v>
      </c>
      <c r="G1569" s="1770" t="s">
        <v>5258</v>
      </c>
      <c r="H1569" s="1770"/>
      <c r="I1569" s="1770"/>
      <c r="J1569" s="1771"/>
      <c r="K1569" s="1771">
        <v>0</v>
      </c>
      <c r="L1569" s="1772">
        <v>12</v>
      </c>
      <c r="M1569" s="1773">
        <f t="shared" si="48"/>
        <v>168000</v>
      </c>
      <c r="N1569" s="1771">
        <v>0</v>
      </c>
      <c r="O1569" s="1772">
        <v>0</v>
      </c>
      <c r="P1569" s="1773">
        <f t="shared" si="49"/>
        <v>0</v>
      </c>
      <c r="Q1569" s="1774"/>
      <c r="R1569" s="1774"/>
      <c r="S1569" s="1774"/>
      <c r="T1569" s="1774"/>
      <c r="U1569" s="1774"/>
      <c r="V1569" s="1774"/>
      <c r="W1569" s="1774"/>
      <c r="X1569" s="1774"/>
      <c r="Y1569" s="1774"/>
      <c r="Z1569" s="1774"/>
      <c r="AA1569" s="1774"/>
      <c r="AB1569" s="1774"/>
      <c r="AC1569" s="1774"/>
      <c r="AD1569" s="1856"/>
      <c r="AE1569" s="1857"/>
      <c r="AF1569" s="1858"/>
      <c r="AG1569" s="1858"/>
      <c r="AH1569" s="1858"/>
      <c r="AI1569" s="1859"/>
      <c r="AJ1569" s="1859"/>
      <c r="AK1569" s="1859"/>
      <c r="AL1569" s="1859"/>
      <c r="AM1569" s="1858"/>
      <c r="AN1569" s="1858"/>
      <c r="AO1569" s="1858"/>
      <c r="AP1569" s="1858"/>
      <c r="AQ1569" s="1859"/>
      <c r="AR1569" s="1859"/>
      <c r="AS1569" s="1859"/>
      <c r="AT1569" s="1859"/>
    </row>
    <row r="1570" spans="1:46" s="1775" customFormat="1" ht="12" customHeight="1" x14ac:dyDescent="0.2">
      <c r="A1570" s="1770" t="s">
        <v>459</v>
      </c>
      <c r="B1570" s="1770" t="s">
        <v>1708</v>
      </c>
      <c r="C1570" s="541" t="s">
        <v>1709</v>
      </c>
      <c r="D1570" s="1770" t="s">
        <v>1976</v>
      </c>
      <c r="E1570" s="1952">
        <v>6000</v>
      </c>
      <c r="F1570" s="1771" t="s">
        <v>5259</v>
      </c>
      <c r="G1570" s="1770" t="s">
        <v>5260</v>
      </c>
      <c r="H1570" s="1770"/>
      <c r="I1570" s="1770"/>
      <c r="J1570" s="1771"/>
      <c r="K1570" s="1771">
        <v>5</v>
      </c>
      <c r="L1570" s="1772">
        <v>12</v>
      </c>
      <c r="M1570" s="1773">
        <f t="shared" si="48"/>
        <v>72000</v>
      </c>
      <c r="N1570" s="1771">
        <v>2</v>
      </c>
      <c r="O1570" s="1772">
        <v>6</v>
      </c>
      <c r="P1570" s="1773">
        <f t="shared" si="49"/>
        <v>36000</v>
      </c>
      <c r="Q1570" s="1774"/>
      <c r="R1570" s="1774"/>
      <c r="S1570" s="1774"/>
      <c r="T1570" s="1774"/>
      <c r="U1570" s="1774"/>
      <c r="V1570" s="1774"/>
      <c r="W1570" s="1774"/>
      <c r="X1570" s="1774"/>
      <c r="Y1570" s="1774"/>
      <c r="Z1570" s="1774"/>
      <c r="AA1570" s="1774"/>
      <c r="AB1570" s="1774"/>
      <c r="AC1570" s="1774"/>
      <c r="AD1570" s="1856"/>
      <c r="AE1570" s="1857"/>
      <c r="AF1570" s="1858"/>
      <c r="AG1570" s="1858"/>
      <c r="AH1570" s="1858"/>
      <c r="AI1570" s="1859"/>
      <c r="AJ1570" s="1859"/>
      <c r="AK1570" s="1859"/>
      <c r="AL1570" s="1859"/>
      <c r="AM1570" s="1858"/>
      <c r="AN1570" s="1858"/>
      <c r="AO1570" s="1858"/>
      <c r="AP1570" s="1858"/>
      <c r="AQ1570" s="1859"/>
      <c r="AR1570" s="1859"/>
      <c r="AS1570" s="1859"/>
      <c r="AT1570" s="1859"/>
    </row>
    <row r="1571" spans="1:46" s="1775" customFormat="1" ht="12" customHeight="1" x14ac:dyDescent="0.2">
      <c r="A1571" s="1770" t="s">
        <v>459</v>
      </c>
      <c r="B1571" s="1770" t="s">
        <v>1708</v>
      </c>
      <c r="C1571" s="541" t="s">
        <v>1709</v>
      </c>
      <c r="D1571" s="1770" t="s">
        <v>5261</v>
      </c>
      <c r="E1571" s="1952">
        <v>10000</v>
      </c>
      <c r="F1571" s="1771" t="s">
        <v>5262</v>
      </c>
      <c r="G1571" s="1770" t="s">
        <v>5263</v>
      </c>
      <c r="H1571" s="1770"/>
      <c r="I1571" s="1770"/>
      <c r="J1571" s="1771"/>
      <c r="K1571" s="1771">
        <v>0</v>
      </c>
      <c r="L1571" s="1772">
        <v>0</v>
      </c>
      <c r="M1571" s="1773">
        <f t="shared" si="48"/>
        <v>0</v>
      </c>
      <c r="N1571" s="1771">
        <v>2</v>
      </c>
      <c r="O1571" s="1772">
        <v>5</v>
      </c>
      <c r="P1571" s="1773">
        <f t="shared" si="49"/>
        <v>50000</v>
      </c>
      <c r="Q1571" s="1774"/>
      <c r="R1571" s="1774"/>
      <c r="S1571" s="1774"/>
      <c r="T1571" s="1774"/>
      <c r="U1571" s="1774"/>
      <c r="V1571" s="1774"/>
      <c r="W1571" s="1774"/>
      <c r="X1571" s="1774"/>
      <c r="Y1571" s="1774"/>
      <c r="Z1571" s="1774"/>
      <c r="AA1571" s="1774"/>
      <c r="AB1571" s="1774"/>
      <c r="AC1571" s="1774"/>
      <c r="AD1571" s="1856"/>
      <c r="AE1571" s="1857"/>
      <c r="AF1571" s="1858"/>
      <c r="AG1571" s="1858"/>
      <c r="AH1571" s="1858"/>
      <c r="AI1571" s="1859"/>
      <c r="AJ1571" s="1859"/>
      <c r="AK1571" s="1859"/>
      <c r="AL1571" s="1859"/>
      <c r="AM1571" s="1858"/>
      <c r="AN1571" s="1858"/>
      <c r="AO1571" s="1858"/>
      <c r="AP1571" s="1858"/>
      <c r="AQ1571" s="1859"/>
      <c r="AR1571" s="1859"/>
      <c r="AS1571" s="1859"/>
      <c r="AT1571" s="1859"/>
    </row>
    <row r="1572" spans="1:46" s="1775" customFormat="1" ht="12" customHeight="1" x14ac:dyDescent="0.2">
      <c r="A1572" s="1770" t="s">
        <v>459</v>
      </c>
      <c r="B1572" s="1770" t="s">
        <v>1708</v>
      </c>
      <c r="C1572" s="541" t="s">
        <v>1709</v>
      </c>
      <c r="D1572" s="1770" t="s">
        <v>5264</v>
      </c>
      <c r="E1572" s="1952">
        <v>12000</v>
      </c>
      <c r="F1572" s="1771" t="s">
        <v>5265</v>
      </c>
      <c r="G1572" s="1770" t="s">
        <v>5266</v>
      </c>
      <c r="H1572" s="1770" t="s">
        <v>1817</v>
      </c>
      <c r="I1572" s="1770" t="s">
        <v>2601</v>
      </c>
      <c r="J1572" s="1771" t="s">
        <v>1715</v>
      </c>
      <c r="K1572" s="1771">
        <v>2</v>
      </c>
      <c r="L1572" s="1772">
        <v>6</v>
      </c>
      <c r="M1572" s="1773">
        <f t="shared" si="48"/>
        <v>72000</v>
      </c>
      <c r="N1572" s="1771">
        <v>2</v>
      </c>
      <c r="O1572" s="1772">
        <v>6</v>
      </c>
      <c r="P1572" s="1773">
        <f t="shared" si="49"/>
        <v>72000</v>
      </c>
      <c r="Q1572" s="1774"/>
      <c r="R1572" s="1774"/>
      <c r="S1572" s="1774"/>
      <c r="T1572" s="1774"/>
      <c r="U1572" s="1774"/>
      <c r="V1572" s="1774"/>
      <c r="W1572" s="1774"/>
      <c r="X1572" s="1774"/>
      <c r="Y1572" s="1774"/>
      <c r="Z1572" s="1774"/>
      <c r="AA1572" s="1774"/>
      <c r="AB1572" s="1774"/>
      <c r="AC1572" s="1774"/>
      <c r="AD1572" s="1856"/>
      <c r="AE1572" s="1857"/>
      <c r="AF1572" s="1858"/>
      <c r="AG1572" s="1858"/>
      <c r="AH1572" s="1858"/>
      <c r="AI1572" s="1859"/>
      <c r="AJ1572" s="1859"/>
      <c r="AK1572" s="1859"/>
      <c r="AL1572" s="1859"/>
      <c r="AM1572" s="1858"/>
      <c r="AN1572" s="1858"/>
      <c r="AO1572" s="1858"/>
      <c r="AP1572" s="1858"/>
      <c r="AQ1572" s="1859"/>
      <c r="AR1572" s="1859"/>
      <c r="AS1572" s="1859"/>
      <c r="AT1572" s="1859"/>
    </row>
    <row r="1573" spans="1:46" s="1775" customFormat="1" ht="12" customHeight="1" x14ac:dyDescent="0.2">
      <c r="A1573" s="1770" t="s">
        <v>459</v>
      </c>
      <c r="B1573" s="1770" t="s">
        <v>1708</v>
      </c>
      <c r="C1573" s="541" t="s">
        <v>1709</v>
      </c>
      <c r="D1573" s="1770" t="s">
        <v>5267</v>
      </c>
      <c r="E1573" s="1952">
        <v>12000</v>
      </c>
      <c r="F1573" s="1771" t="s">
        <v>5268</v>
      </c>
      <c r="G1573" s="1770" t="s">
        <v>5269</v>
      </c>
      <c r="H1573" s="1770" t="s">
        <v>1800</v>
      </c>
      <c r="I1573" s="1770" t="s">
        <v>1714</v>
      </c>
      <c r="J1573" s="1771" t="s">
        <v>1715</v>
      </c>
      <c r="K1573" s="1771">
        <v>1</v>
      </c>
      <c r="L1573" s="1772">
        <v>3</v>
      </c>
      <c r="M1573" s="1773">
        <f t="shared" si="48"/>
        <v>36000</v>
      </c>
      <c r="N1573" s="1771">
        <v>2</v>
      </c>
      <c r="O1573" s="1772">
        <v>6</v>
      </c>
      <c r="P1573" s="1773">
        <f t="shared" si="49"/>
        <v>72000</v>
      </c>
      <c r="Q1573" s="1774"/>
      <c r="R1573" s="1774"/>
      <c r="S1573" s="1774"/>
      <c r="T1573" s="1774"/>
      <c r="U1573" s="1774"/>
      <c r="V1573" s="1774"/>
      <c r="W1573" s="1774"/>
      <c r="X1573" s="1774"/>
      <c r="Y1573" s="1774"/>
      <c r="Z1573" s="1774"/>
      <c r="AA1573" s="1774"/>
      <c r="AB1573" s="1774"/>
      <c r="AC1573" s="1774"/>
      <c r="AD1573" s="1856"/>
      <c r="AE1573" s="1857"/>
      <c r="AF1573" s="1858"/>
      <c r="AG1573" s="1858"/>
      <c r="AH1573" s="1858"/>
      <c r="AI1573" s="1859"/>
      <c r="AJ1573" s="1859"/>
      <c r="AK1573" s="1859"/>
      <c r="AL1573" s="1859"/>
      <c r="AM1573" s="1858"/>
      <c r="AN1573" s="1858"/>
      <c r="AO1573" s="1858"/>
      <c r="AP1573" s="1858"/>
      <c r="AQ1573" s="1859"/>
      <c r="AR1573" s="1859"/>
      <c r="AS1573" s="1859"/>
      <c r="AT1573" s="1859"/>
    </row>
    <row r="1574" spans="1:46" s="1775" customFormat="1" ht="12" customHeight="1" x14ac:dyDescent="0.2">
      <c r="A1574" s="1770" t="s">
        <v>459</v>
      </c>
      <c r="B1574" s="1770" t="s">
        <v>1708</v>
      </c>
      <c r="C1574" s="541" t="s">
        <v>1709</v>
      </c>
      <c r="D1574" s="1770" t="s">
        <v>1889</v>
      </c>
      <c r="E1574" s="1952">
        <v>7000</v>
      </c>
      <c r="F1574" s="1771" t="s">
        <v>5270</v>
      </c>
      <c r="G1574" s="1770" t="s">
        <v>5271</v>
      </c>
      <c r="H1574" s="1770" t="s">
        <v>1713</v>
      </c>
      <c r="I1574" s="1770" t="s">
        <v>1714</v>
      </c>
      <c r="J1574" s="1771" t="s">
        <v>1715</v>
      </c>
      <c r="K1574" s="1771">
        <v>2</v>
      </c>
      <c r="L1574" s="1772">
        <v>7</v>
      </c>
      <c r="M1574" s="1773">
        <f t="shared" si="48"/>
        <v>49000</v>
      </c>
      <c r="N1574" s="1771">
        <v>2</v>
      </c>
      <c r="O1574" s="1772">
        <v>6</v>
      </c>
      <c r="P1574" s="1773">
        <f t="shared" si="49"/>
        <v>42000</v>
      </c>
      <c r="Q1574" s="1774"/>
      <c r="R1574" s="1774"/>
      <c r="S1574" s="1774"/>
      <c r="T1574" s="1774"/>
      <c r="U1574" s="1774"/>
      <c r="V1574" s="1774"/>
      <c r="W1574" s="1774"/>
      <c r="X1574" s="1774"/>
      <c r="Y1574" s="1774"/>
      <c r="Z1574" s="1774"/>
      <c r="AA1574" s="1774"/>
      <c r="AB1574" s="1774"/>
      <c r="AC1574" s="1774"/>
      <c r="AD1574" s="1856"/>
      <c r="AE1574" s="1857"/>
      <c r="AF1574" s="1858"/>
      <c r="AG1574" s="1858"/>
      <c r="AH1574" s="1858"/>
      <c r="AI1574" s="1859"/>
      <c r="AJ1574" s="1859"/>
      <c r="AK1574" s="1859"/>
      <c r="AL1574" s="1859"/>
      <c r="AM1574" s="1858"/>
      <c r="AN1574" s="1858"/>
      <c r="AO1574" s="1858"/>
      <c r="AP1574" s="1858"/>
      <c r="AQ1574" s="1859"/>
      <c r="AR1574" s="1859"/>
      <c r="AS1574" s="1859"/>
      <c r="AT1574" s="1859"/>
    </row>
    <row r="1575" spans="1:46" s="1775" customFormat="1" ht="12" customHeight="1" x14ac:dyDescent="0.2">
      <c r="A1575" s="1770" t="s">
        <v>459</v>
      </c>
      <c r="B1575" s="1770" t="s">
        <v>1708</v>
      </c>
      <c r="C1575" s="541" t="s">
        <v>1709</v>
      </c>
      <c r="D1575" s="1770" t="s">
        <v>1999</v>
      </c>
      <c r="E1575" s="1952">
        <v>4500</v>
      </c>
      <c r="F1575" s="1771" t="s">
        <v>5270</v>
      </c>
      <c r="G1575" s="1770" t="s">
        <v>5271</v>
      </c>
      <c r="H1575" s="1770" t="s">
        <v>1713</v>
      </c>
      <c r="I1575" s="1770" t="s">
        <v>1714</v>
      </c>
      <c r="J1575" s="1771" t="s">
        <v>1715</v>
      </c>
      <c r="K1575" s="1771">
        <v>3</v>
      </c>
      <c r="L1575" s="1772">
        <v>6</v>
      </c>
      <c r="M1575" s="1773">
        <f t="shared" si="48"/>
        <v>27000</v>
      </c>
      <c r="N1575" s="1771">
        <v>0</v>
      </c>
      <c r="O1575" s="1772">
        <v>0</v>
      </c>
      <c r="P1575" s="1773">
        <f t="shared" si="49"/>
        <v>0</v>
      </c>
      <c r="Q1575" s="1774"/>
      <c r="R1575" s="1774"/>
      <c r="S1575" s="1774"/>
      <c r="T1575" s="1774"/>
      <c r="U1575" s="1774"/>
      <c r="V1575" s="1774"/>
      <c r="W1575" s="1774"/>
      <c r="X1575" s="1774"/>
      <c r="Y1575" s="1774"/>
      <c r="Z1575" s="1774"/>
      <c r="AA1575" s="1774"/>
      <c r="AB1575" s="1774"/>
      <c r="AC1575" s="1774"/>
      <c r="AD1575" s="1856"/>
      <c r="AE1575" s="1857"/>
      <c r="AF1575" s="1858"/>
      <c r="AG1575" s="1858"/>
      <c r="AH1575" s="1858"/>
      <c r="AI1575" s="1859"/>
      <c r="AJ1575" s="1859"/>
      <c r="AK1575" s="1859"/>
      <c r="AL1575" s="1859"/>
      <c r="AM1575" s="1858"/>
      <c r="AN1575" s="1858"/>
      <c r="AO1575" s="1858"/>
      <c r="AP1575" s="1858"/>
      <c r="AQ1575" s="1859"/>
      <c r="AR1575" s="1859"/>
      <c r="AS1575" s="1859"/>
      <c r="AT1575" s="1859"/>
    </row>
    <row r="1576" spans="1:46" s="1775" customFormat="1" ht="12" customHeight="1" x14ac:dyDescent="0.2">
      <c r="A1576" s="1770" t="s">
        <v>459</v>
      </c>
      <c r="B1576" s="1770" t="s">
        <v>1708</v>
      </c>
      <c r="C1576" s="541" t="s">
        <v>1709</v>
      </c>
      <c r="D1576" s="1770" t="s">
        <v>5272</v>
      </c>
      <c r="E1576" s="1952">
        <v>10000</v>
      </c>
      <c r="F1576" s="1771" t="s">
        <v>5273</v>
      </c>
      <c r="G1576" s="1770" t="s">
        <v>5274</v>
      </c>
      <c r="H1576" s="1770" t="s">
        <v>1713</v>
      </c>
      <c r="I1576" s="1770" t="s">
        <v>1723</v>
      </c>
      <c r="J1576" s="1771" t="s">
        <v>1715</v>
      </c>
      <c r="K1576" s="1771">
        <v>3</v>
      </c>
      <c r="L1576" s="1772">
        <v>8</v>
      </c>
      <c r="M1576" s="1773">
        <f t="shared" si="48"/>
        <v>80000</v>
      </c>
      <c r="N1576" s="1771">
        <v>2</v>
      </c>
      <c r="O1576" s="1772">
        <v>6</v>
      </c>
      <c r="P1576" s="1773">
        <f t="shared" si="49"/>
        <v>60000</v>
      </c>
      <c r="Q1576" s="1774"/>
      <c r="R1576" s="1774"/>
      <c r="S1576" s="1774"/>
      <c r="T1576" s="1774"/>
      <c r="U1576" s="1774"/>
      <c r="V1576" s="1774"/>
      <c r="W1576" s="1774"/>
      <c r="X1576" s="1774"/>
      <c r="Y1576" s="1774"/>
      <c r="Z1576" s="1774"/>
      <c r="AA1576" s="1774"/>
      <c r="AB1576" s="1774"/>
      <c r="AC1576" s="1774"/>
      <c r="AD1576" s="1856"/>
      <c r="AE1576" s="1857"/>
      <c r="AF1576" s="1858"/>
      <c r="AG1576" s="1858"/>
      <c r="AH1576" s="1858"/>
      <c r="AI1576" s="1859"/>
      <c r="AJ1576" s="1859"/>
      <c r="AK1576" s="1859"/>
      <c r="AL1576" s="1859"/>
      <c r="AM1576" s="1858"/>
      <c r="AN1576" s="1858"/>
      <c r="AO1576" s="1858"/>
      <c r="AP1576" s="1858"/>
      <c r="AQ1576" s="1859"/>
      <c r="AR1576" s="1859"/>
      <c r="AS1576" s="1859"/>
      <c r="AT1576" s="1859"/>
    </row>
    <row r="1577" spans="1:46" s="1775" customFormat="1" ht="12" customHeight="1" x14ac:dyDescent="0.2">
      <c r="A1577" s="1770" t="s">
        <v>459</v>
      </c>
      <c r="B1577" s="1770" t="s">
        <v>1708</v>
      </c>
      <c r="C1577" s="541" t="s">
        <v>1709</v>
      </c>
      <c r="D1577" s="1770" t="s">
        <v>1889</v>
      </c>
      <c r="E1577" s="1952">
        <v>7000</v>
      </c>
      <c r="F1577" s="1771" t="s">
        <v>5275</v>
      </c>
      <c r="G1577" s="1770" t="s">
        <v>5276</v>
      </c>
      <c r="H1577" s="1770"/>
      <c r="I1577" s="1770"/>
      <c r="J1577" s="1771"/>
      <c r="K1577" s="1771">
        <v>2</v>
      </c>
      <c r="L1577" s="1772">
        <v>5</v>
      </c>
      <c r="M1577" s="1773">
        <f t="shared" si="48"/>
        <v>35000</v>
      </c>
      <c r="N1577" s="1771">
        <v>4</v>
      </c>
      <c r="O1577" s="1772">
        <v>6</v>
      </c>
      <c r="P1577" s="1773">
        <f t="shared" si="49"/>
        <v>42000</v>
      </c>
      <c r="Q1577" s="1774"/>
      <c r="R1577" s="1774"/>
      <c r="S1577" s="1774"/>
      <c r="T1577" s="1774"/>
      <c r="U1577" s="1774"/>
      <c r="V1577" s="1774"/>
      <c r="W1577" s="1774"/>
      <c r="X1577" s="1774"/>
      <c r="Y1577" s="1774"/>
      <c r="Z1577" s="1774"/>
      <c r="AA1577" s="1774"/>
      <c r="AB1577" s="1774"/>
      <c r="AC1577" s="1774"/>
      <c r="AD1577" s="1856"/>
      <c r="AE1577" s="1857"/>
      <c r="AF1577" s="1858"/>
      <c r="AG1577" s="1858"/>
      <c r="AH1577" s="1858"/>
      <c r="AI1577" s="1859"/>
      <c r="AJ1577" s="1859"/>
      <c r="AK1577" s="1859"/>
      <c r="AL1577" s="1859"/>
      <c r="AM1577" s="1858"/>
      <c r="AN1577" s="1858"/>
      <c r="AO1577" s="1858"/>
      <c r="AP1577" s="1858"/>
      <c r="AQ1577" s="1859"/>
      <c r="AR1577" s="1859"/>
      <c r="AS1577" s="1859"/>
      <c r="AT1577" s="1859"/>
    </row>
    <row r="1578" spans="1:46" s="1775" customFormat="1" ht="12" customHeight="1" x14ac:dyDescent="0.2">
      <c r="A1578" s="1770" t="s">
        <v>459</v>
      </c>
      <c r="B1578" s="1770" t="s">
        <v>1708</v>
      </c>
      <c r="C1578" s="541" t="s">
        <v>1709</v>
      </c>
      <c r="D1578" s="1770" t="s">
        <v>1855</v>
      </c>
      <c r="E1578" s="1952">
        <v>15600</v>
      </c>
      <c r="F1578" s="1771" t="s">
        <v>5277</v>
      </c>
      <c r="G1578" s="1770" t="s">
        <v>5278</v>
      </c>
      <c r="H1578" s="1770" t="s">
        <v>1713</v>
      </c>
      <c r="I1578" s="1770" t="s">
        <v>1714</v>
      </c>
      <c r="J1578" s="1771" t="s">
        <v>1715</v>
      </c>
      <c r="K1578" s="1771">
        <v>0</v>
      </c>
      <c r="L1578" s="1772">
        <v>2</v>
      </c>
      <c r="M1578" s="1773">
        <f t="shared" si="48"/>
        <v>31200</v>
      </c>
      <c r="N1578" s="1771">
        <v>0</v>
      </c>
      <c r="O1578" s="1772">
        <v>6</v>
      </c>
      <c r="P1578" s="1773">
        <f t="shared" si="49"/>
        <v>93600</v>
      </c>
      <c r="Q1578" s="1774"/>
      <c r="R1578" s="1774"/>
      <c r="S1578" s="1774"/>
      <c r="T1578" s="1774"/>
      <c r="U1578" s="1774"/>
      <c r="V1578" s="1774"/>
      <c r="W1578" s="1774"/>
      <c r="X1578" s="1774"/>
      <c r="Y1578" s="1774"/>
      <c r="Z1578" s="1774"/>
      <c r="AA1578" s="1774"/>
      <c r="AB1578" s="1774"/>
      <c r="AC1578" s="1774"/>
      <c r="AD1578" s="1856"/>
      <c r="AE1578" s="1857"/>
      <c r="AF1578" s="1858"/>
      <c r="AG1578" s="1858"/>
      <c r="AH1578" s="1858"/>
      <c r="AI1578" s="1859"/>
      <c r="AJ1578" s="1859"/>
      <c r="AK1578" s="1859"/>
      <c r="AL1578" s="1859"/>
      <c r="AM1578" s="1858"/>
      <c r="AN1578" s="1858"/>
      <c r="AO1578" s="1858"/>
      <c r="AP1578" s="1858"/>
      <c r="AQ1578" s="1859"/>
      <c r="AR1578" s="1859"/>
      <c r="AS1578" s="1859"/>
      <c r="AT1578" s="1859"/>
    </row>
    <row r="1579" spans="1:46" s="1775" customFormat="1" ht="12" customHeight="1" x14ac:dyDescent="0.2">
      <c r="A1579" s="1770" t="s">
        <v>459</v>
      </c>
      <c r="B1579" s="1770" t="s">
        <v>1708</v>
      </c>
      <c r="C1579" s="541" t="s">
        <v>1709</v>
      </c>
      <c r="D1579" s="1770" t="s">
        <v>2545</v>
      </c>
      <c r="E1579" s="1952">
        <v>3000</v>
      </c>
      <c r="F1579" s="1771" t="s">
        <v>5279</v>
      </c>
      <c r="G1579" s="1770" t="s">
        <v>5280</v>
      </c>
      <c r="H1579" s="1770"/>
      <c r="I1579" s="1770"/>
      <c r="J1579" s="1771"/>
      <c r="K1579" s="1771">
        <v>7</v>
      </c>
      <c r="L1579" s="1772">
        <v>12</v>
      </c>
      <c r="M1579" s="1773">
        <f t="shared" si="48"/>
        <v>36000</v>
      </c>
      <c r="N1579" s="1771">
        <v>5</v>
      </c>
      <c r="O1579" s="1772">
        <v>6</v>
      </c>
      <c r="P1579" s="1773">
        <f t="shared" si="49"/>
        <v>18000</v>
      </c>
      <c r="Q1579" s="1774"/>
      <c r="R1579" s="1774"/>
      <c r="S1579" s="1774"/>
      <c r="T1579" s="1774"/>
      <c r="U1579" s="1774"/>
      <c r="V1579" s="1774"/>
      <c r="W1579" s="1774"/>
      <c r="X1579" s="1774"/>
      <c r="Y1579" s="1774"/>
      <c r="Z1579" s="1774"/>
      <c r="AA1579" s="1774"/>
      <c r="AB1579" s="1774"/>
      <c r="AC1579" s="1774"/>
      <c r="AD1579" s="1856"/>
      <c r="AE1579" s="1857"/>
      <c r="AF1579" s="1858"/>
      <c r="AG1579" s="1858"/>
      <c r="AH1579" s="1858"/>
      <c r="AI1579" s="1859"/>
      <c r="AJ1579" s="1859"/>
      <c r="AK1579" s="1859"/>
      <c r="AL1579" s="1859"/>
      <c r="AM1579" s="1858"/>
      <c r="AN1579" s="1858"/>
      <c r="AO1579" s="1858"/>
      <c r="AP1579" s="1858"/>
      <c r="AQ1579" s="1859"/>
      <c r="AR1579" s="1859"/>
      <c r="AS1579" s="1859"/>
      <c r="AT1579" s="1859"/>
    </row>
    <row r="1580" spans="1:46" s="1775" customFormat="1" ht="12" customHeight="1" x14ac:dyDescent="0.2">
      <c r="A1580" s="1770" t="s">
        <v>459</v>
      </c>
      <c r="B1580" s="1770" t="s">
        <v>1708</v>
      </c>
      <c r="C1580" s="541" t="s">
        <v>1709</v>
      </c>
      <c r="D1580" s="1770" t="s">
        <v>3053</v>
      </c>
      <c r="E1580" s="1952">
        <v>15600</v>
      </c>
      <c r="F1580" s="1771" t="s">
        <v>5281</v>
      </c>
      <c r="G1580" s="1770" t="s">
        <v>5282</v>
      </c>
      <c r="H1580" s="1770"/>
      <c r="I1580" s="1770"/>
      <c r="J1580" s="1771"/>
      <c r="K1580" s="1771">
        <v>0</v>
      </c>
      <c r="L1580" s="1772">
        <v>0</v>
      </c>
      <c r="M1580" s="1773">
        <f t="shared" si="48"/>
        <v>0</v>
      </c>
      <c r="N1580" s="1771">
        <v>0</v>
      </c>
      <c r="O1580" s="1772">
        <v>0</v>
      </c>
      <c r="P1580" s="1773">
        <f t="shared" si="49"/>
        <v>0</v>
      </c>
      <c r="Q1580" s="1774"/>
      <c r="R1580" s="1774"/>
      <c r="S1580" s="1774"/>
      <c r="T1580" s="1774"/>
      <c r="U1580" s="1774"/>
      <c r="V1580" s="1774"/>
      <c r="W1580" s="1774"/>
      <c r="X1580" s="1774"/>
      <c r="Y1580" s="1774"/>
      <c r="Z1580" s="1774"/>
      <c r="AA1580" s="1774"/>
      <c r="AB1580" s="1774"/>
      <c r="AC1580" s="1774"/>
      <c r="AD1580" s="1856"/>
      <c r="AE1580" s="1857"/>
      <c r="AF1580" s="1858"/>
      <c r="AG1580" s="1858"/>
      <c r="AH1580" s="1858"/>
      <c r="AI1580" s="1859"/>
      <c r="AJ1580" s="1859"/>
      <c r="AK1580" s="1859"/>
      <c r="AL1580" s="1859"/>
      <c r="AM1580" s="1858"/>
      <c r="AN1580" s="1858"/>
      <c r="AO1580" s="1858"/>
      <c r="AP1580" s="1858"/>
      <c r="AQ1580" s="1859"/>
      <c r="AR1580" s="1859"/>
      <c r="AS1580" s="1859"/>
      <c r="AT1580" s="1859"/>
    </row>
    <row r="1581" spans="1:46" s="1775" customFormat="1" ht="12" customHeight="1" x14ac:dyDescent="0.2">
      <c r="A1581" s="1770" t="s">
        <v>459</v>
      </c>
      <c r="B1581" s="1770" t="s">
        <v>1708</v>
      </c>
      <c r="C1581" s="541" t="s">
        <v>1709</v>
      </c>
      <c r="D1581" s="1770" t="s">
        <v>1745</v>
      </c>
      <c r="E1581" s="1952">
        <v>5000</v>
      </c>
      <c r="F1581" s="1771" t="s">
        <v>5283</v>
      </c>
      <c r="G1581" s="1770" t="s">
        <v>5284</v>
      </c>
      <c r="H1581" s="1770" t="s">
        <v>1713</v>
      </c>
      <c r="I1581" s="1770" t="s">
        <v>1714</v>
      </c>
      <c r="J1581" s="1771" t="s">
        <v>1715</v>
      </c>
      <c r="K1581" s="1771">
        <v>1</v>
      </c>
      <c r="L1581" s="1772">
        <v>3</v>
      </c>
      <c r="M1581" s="1773">
        <f t="shared" si="48"/>
        <v>15000</v>
      </c>
      <c r="N1581" s="1771">
        <v>2</v>
      </c>
      <c r="O1581" s="1772">
        <v>6</v>
      </c>
      <c r="P1581" s="1773">
        <f t="shared" si="49"/>
        <v>30000</v>
      </c>
      <c r="Q1581" s="1774"/>
      <c r="R1581" s="1774"/>
      <c r="S1581" s="1774"/>
      <c r="T1581" s="1774"/>
      <c r="U1581" s="1774"/>
      <c r="V1581" s="1774"/>
      <c r="W1581" s="1774"/>
      <c r="X1581" s="1774"/>
      <c r="Y1581" s="1774"/>
      <c r="Z1581" s="1774"/>
      <c r="AA1581" s="1774"/>
      <c r="AB1581" s="1774"/>
      <c r="AC1581" s="1774"/>
      <c r="AD1581" s="1856"/>
      <c r="AE1581" s="1857"/>
      <c r="AF1581" s="1858"/>
      <c r="AG1581" s="1858"/>
      <c r="AH1581" s="1858"/>
      <c r="AI1581" s="1859"/>
      <c r="AJ1581" s="1859"/>
      <c r="AK1581" s="1859"/>
      <c r="AL1581" s="1859"/>
      <c r="AM1581" s="1858"/>
      <c r="AN1581" s="1858"/>
      <c r="AO1581" s="1858"/>
      <c r="AP1581" s="1858"/>
      <c r="AQ1581" s="1859"/>
      <c r="AR1581" s="1859"/>
      <c r="AS1581" s="1859"/>
      <c r="AT1581" s="1859"/>
    </row>
    <row r="1582" spans="1:46" s="1775" customFormat="1" ht="12" customHeight="1" x14ac:dyDescent="0.2">
      <c r="A1582" s="1770" t="s">
        <v>459</v>
      </c>
      <c r="B1582" s="1770" t="s">
        <v>1708</v>
      </c>
      <c r="C1582" s="541" t="s">
        <v>1709</v>
      </c>
      <c r="D1582" s="1770" t="s">
        <v>2452</v>
      </c>
      <c r="E1582" s="1952">
        <v>3000</v>
      </c>
      <c r="F1582" s="1771" t="s">
        <v>5285</v>
      </c>
      <c r="G1582" s="1770" t="s">
        <v>5286</v>
      </c>
      <c r="H1582" s="1770" t="s">
        <v>3999</v>
      </c>
      <c r="I1582" s="1770" t="s">
        <v>1740</v>
      </c>
      <c r="J1582" s="1771" t="s">
        <v>1813</v>
      </c>
      <c r="K1582" s="1771">
        <v>1</v>
      </c>
      <c r="L1582" s="1772">
        <v>2</v>
      </c>
      <c r="M1582" s="1773">
        <f t="shared" si="48"/>
        <v>6000</v>
      </c>
      <c r="N1582" s="1771">
        <v>4</v>
      </c>
      <c r="O1582" s="1772">
        <v>6</v>
      </c>
      <c r="P1582" s="1773">
        <f t="shared" si="49"/>
        <v>18000</v>
      </c>
      <c r="Q1582" s="1774"/>
      <c r="R1582" s="1774"/>
      <c r="S1582" s="1774"/>
      <c r="T1582" s="1774"/>
      <c r="U1582" s="1774"/>
      <c r="V1582" s="1774"/>
      <c r="W1582" s="1774"/>
      <c r="X1582" s="1774"/>
      <c r="Y1582" s="1774"/>
      <c r="Z1582" s="1774"/>
      <c r="AA1582" s="1774"/>
      <c r="AB1582" s="1774"/>
      <c r="AC1582" s="1774"/>
      <c r="AD1582" s="1856"/>
      <c r="AE1582" s="1857"/>
      <c r="AF1582" s="1858"/>
      <c r="AG1582" s="1858"/>
      <c r="AH1582" s="1858"/>
      <c r="AI1582" s="1859"/>
      <c r="AJ1582" s="1859"/>
      <c r="AK1582" s="1859"/>
      <c r="AL1582" s="1859"/>
      <c r="AM1582" s="1858"/>
      <c r="AN1582" s="1858"/>
      <c r="AO1582" s="1858"/>
      <c r="AP1582" s="1858"/>
      <c r="AQ1582" s="1859"/>
      <c r="AR1582" s="1859"/>
      <c r="AS1582" s="1859"/>
      <c r="AT1582" s="1859"/>
    </row>
    <row r="1583" spans="1:46" s="1775" customFormat="1" ht="12" customHeight="1" x14ac:dyDescent="0.2">
      <c r="A1583" s="1770" t="s">
        <v>459</v>
      </c>
      <c r="B1583" s="1770" t="s">
        <v>1708</v>
      </c>
      <c r="C1583" s="541" t="s">
        <v>1709</v>
      </c>
      <c r="D1583" s="1770" t="s">
        <v>2470</v>
      </c>
      <c r="E1583" s="1952">
        <v>1800</v>
      </c>
      <c r="F1583" s="1771" t="s">
        <v>5285</v>
      </c>
      <c r="G1583" s="1770" t="s">
        <v>5286</v>
      </c>
      <c r="H1583" s="1770" t="s">
        <v>3999</v>
      </c>
      <c r="I1583" s="1770" t="s">
        <v>1740</v>
      </c>
      <c r="J1583" s="1771" t="s">
        <v>1813</v>
      </c>
      <c r="K1583" s="1771">
        <v>6</v>
      </c>
      <c r="L1583" s="1772">
        <v>11</v>
      </c>
      <c r="M1583" s="1773">
        <f t="shared" si="48"/>
        <v>19800</v>
      </c>
      <c r="N1583" s="1771">
        <v>0</v>
      </c>
      <c r="O1583" s="1772">
        <v>0</v>
      </c>
      <c r="P1583" s="1773">
        <f t="shared" si="49"/>
        <v>0</v>
      </c>
      <c r="Q1583" s="1774"/>
      <c r="R1583" s="1774"/>
      <c r="S1583" s="1774"/>
      <c r="T1583" s="1774"/>
      <c r="U1583" s="1774"/>
      <c r="V1583" s="1774"/>
      <c r="W1583" s="1774"/>
      <c r="X1583" s="1774"/>
      <c r="Y1583" s="1774"/>
      <c r="Z1583" s="1774"/>
      <c r="AA1583" s="1774"/>
      <c r="AB1583" s="1774"/>
      <c r="AC1583" s="1774"/>
      <c r="AD1583" s="1856"/>
      <c r="AE1583" s="1857"/>
      <c r="AF1583" s="1858"/>
      <c r="AG1583" s="1858"/>
      <c r="AH1583" s="1858"/>
      <c r="AI1583" s="1859"/>
      <c r="AJ1583" s="1859"/>
      <c r="AK1583" s="1859"/>
      <c r="AL1583" s="1859"/>
      <c r="AM1583" s="1858"/>
      <c r="AN1583" s="1858"/>
      <c r="AO1583" s="1858"/>
      <c r="AP1583" s="1858"/>
      <c r="AQ1583" s="1859"/>
      <c r="AR1583" s="1859"/>
      <c r="AS1583" s="1859"/>
      <c r="AT1583" s="1859"/>
    </row>
    <row r="1584" spans="1:46" s="1775" customFormat="1" ht="12" customHeight="1" x14ac:dyDescent="0.2">
      <c r="A1584" s="1770" t="s">
        <v>459</v>
      </c>
      <c r="B1584" s="1770" t="s">
        <v>1708</v>
      </c>
      <c r="C1584" s="541" t="s">
        <v>1709</v>
      </c>
      <c r="D1584" s="1770" t="s">
        <v>5287</v>
      </c>
      <c r="E1584" s="1952">
        <v>12000</v>
      </c>
      <c r="F1584" s="1771" t="s">
        <v>5288</v>
      </c>
      <c r="G1584" s="1770" t="s">
        <v>5289</v>
      </c>
      <c r="H1584" s="1770"/>
      <c r="I1584" s="1770"/>
      <c r="J1584" s="1771"/>
      <c r="K1584" s="1771">
        <v>1</v>
      </c>
      <c r="L1584" s="1772">
        <v>2</v>
      </c>
      <c r="M1584" s="1773">
        <f t="shared" si="48"/>
        <v>24000</v>
      </c>
      <c r="N1584" s="1771">
        <v>3</v>
      </c>
      <c r="O1584" s="1772">
        <v>6</v>
      </c>
      <c r="P1584" s="1773">
        <f t="shared" si="49"/>
        <v>72000</v>
      </c>
      <c r="Q1584" s="1774"/>
      <c r="R1584" s="1774"/>
      <c r="S1584" s="1774"/>
      <c r="T1584" s="1774"/>
      <c r="U1584" s="1774"/>
      <c r="V1584" s="1774"/>
      <c r="W1584" s="1774"/>
      <c r="X1584" s="1774"/>
      <c r="Y1584" s="1774"/>
      <c r="Z1584" s="1774"/>
      <c r="AA1584" s="1774"/>
      <c r="AB1584" s="1774"/>
      <c r="AC1584" s="1774"/>
      <c r="AD1584" s="1856"/>
      <c r="AE1584" s="1857"/>
      <c r="AF1584" s="1858"/>
      <c r="AG1584" s="1858"/>
      <c r="AH1584" s="1858"/>
      <c r="AI1584" s="1859"/>
      <c r="AJ1584" s="1859"/>
      <c r="AK1584" s="1859"/>
      <c r="AL1584" s="1859"/>
      <c r="AM1584" s="1858"/>
      <c r="AN1584" s="1858"/>
      <c r="AO1584" s="1858"/>
      <c r="AP1584" s="1858"/>
      <c r="AQ1584" s="1859"/>
      <c r="AR1584" s="1859"/>
      <c r="AS1584" s="1859"/>
      <c r="AT1584" s="1859"/>
    </row>
    <row r="1585" spans="1:46" s="1775" customFormat="1" ht="12" customHeight="1" x14ac:dyDescent="0.2">
      <c r="A1585" s="1770" t="s">
        <v>459</v>
      </c>
      <c r="B1585" s="1770" t="s">
        <v>1708</v>
      </c>
      <c r="C1585" s="541" t="s">
        <v>1709</v>
      </c>
      <c r="D1585" s="1770" t="s">
        <v>5290</v>
      </c>
      <c r="E1585" s="1952">
        <v>10000</v>
      </c>
      <c r="F1585" s="1771" t="s">
        <v>5291</v>
      </c>
      <c r="G1585" s="1770" t="s">
        <v>5292</v>
      </c>
      <c r="H1585" s="1770" t="s">
        <v>1800</v>
      </c>
      <c r="I1585" s="1770" t="s">
        <v>1723</v>
      </c>
      <c r="J1585" s="1771" t="s">
        <v>1715</v>
      </c>
      <c r="K1585" s="1771">
        <v>5</v>
      </c>
      <c r="L1585" s="1772">
        <v>12</v>
      </c>
      <c r="M1585" s="1773">
        <f t="shared" si="48"/>
        <v>120000</v>
      </c>
      <c r="N1585" s="1771">
        <v>2</v>
      </c>
      <c r="O1585" s="1772">
        <v>6</v>
      </c>
      <c r="P1585" s="1773">
        <f t="shared" si="49"/>
        <v>60000</v>
      </c>
      <c r="Q1585" s="1774"/>
      <c r="R1585" s="1774"/>
      <c r="S1585" s="1774"/>
      <c r="T1585" s="1774"/>
      <c r="U1585" s="1774"/>
      <c r="V1585" s="1774"/>
      <c r="W1585" s="1774"/>
      <c r="X1585" s="1774"/>
      <c r="Y1585" s="1774"/>
      <c r="Z1585" s="1774"/>
      <c r="AA1585" s="1774"/>
      <c r="AB1585" s="1774"/>
      <c r="AC1585" s="1774"/>
      <c r="AD1585" s="1856"/>
      <c r="AE1585" s="1857"/>
      <c r="AF1585" s="1858"/>
      <c r="AG1585" s="1858"/>
      <c r="AH1585" s="1858"/>
      <c r="AI1585" s="1859"/>
      <c r="AJ1585" s="1859"/>
      <c r="AK1585" s="1859"/>
      <c r="AL1585" s="1859"/>
      <c r="AM1585" s="1858"/>
      <c r="AN1585" s="1858"/>
      <c r="AO1585" s="1858"/>
      <c r="AP1585" s="1858"/>
      <c r="AQ1585" s="1859"/>
      <c r="AR1585" s="1859"/>
      <c r="AS1585" s="1859"/>
      <c r="AT1585" s="1859"/>
    </row>
    <row r="1586" spans="1:46" s="1775" customFormat="1" ht="12" customHeight="1" x14ac:dyDescent="0.2">
      <c r="A1586" s="1770" t="s">
        <v>459</v>
      </c>
      <c r="B1586" s="1770" t="s">
        <v>1708</v>
      </c>
      <c r="C1586" s="541" t="s">
        <v>1709</v>
      </c>
      <c r="D1586" s="1770" t="s">
        <v>4600</v>
      </c>
      <c r="E1586" s="1952">
        <v>3500</v>
      </c>
      <c r="F1586" s="1771" t="s">
        <v>5293</v>
      </c>
      <c r="G1586" s="1770" t="s">
        <v>5294</v>
      </c>
      <c r="H1586" s="1770"/>
      <c r="I1586" s="1770"/>
      <c r="J1586" s="1771"/>
      <c r="K1586" s="1771">
        <v>6</v>
      </c>
      <c r="L1586" s="1772">
        <v>12</v>
      </c>
      <c r="M1586" s="1773">
        <f t="shared" si="48"/>
        <v>42000</v>
      </c>
      <c r="N1586" s="1771">
        <v>1</v>
      </c>
      <c r="O1586" s="1772">
        <v>6</v>
      </c>
      <c r="P1586" s="1773">
        <f t="shared" si="49"/>
        <v>21000</v>
      </c>
      <c r="Q1586" s="1774"/>
      <c r="R1586" s="1774"/>
      <c r="S1586" s="1774"/>
      <c r="T1586" s="1774"/>
      <c r="U1586" s="1774"/>
      <c r="V1586" s="1774"/>
      <c r="W1586" s="1774"/>
      <c r="X1586" s="1774"/>
      <c r="Y1586" s="1774"/>
      <c r="Z1586" s="1774"/>
      <c r="AA1586" s="1774"/>
      <c r="AB1586" s="1774"/>
      <c r="AC1586" s="1774"/>
      <c r="AD1586" s="1856"/>
      <c r="AE1586" s="1857"/>
      <c r="AF1586" s="1858"/>
      <c r="AG1586" s="1858"/>
      <c r="AH1586" s="1858"/>
      <c r="AI1586" s="1859"/>
      <c r="AJ1586" s="1859"/>
      <c r="AK1586" s="1859"/>
      <c r="AL1586" s="1859"/>
      <c r="AM1586" s="1858"/>
      <c r="AN1586" s="1858"/>
      <c r="AO1586" s="1858"/>
      <c r="AP1586" s="1858"/>
      <c r="AQ1586" s="1859"/>
      <c r="AR1586" s="1859"/>
      <c r="AS1586" s="1859"/>
      <c r="AT1586" s="1859"/>
    </row>
    <row r="1587" spans="1:46" s="1775" customFormat="1" ht="12" customHeight="1" x14ac:dyDescent="0.2">
      <c r="A1587" s="1770" t="s">
        <v>459</v>
      </c>
      <c r="B1587" s="1770" t="s">
        <v>1708</v>
      </c>
      <c r="C1587" s="541" t="s">
        <v>1709</v>
      </c>
      <c r="D1587" s="1770" t="s">
        <v>1923</v>
      </c>
      <c r="E1587" s="1952">
        <v>3500</v>
      </c>
      <c r="F1587" s="1771" t="s">
        <v>5295</v>
      </c>
      <c r="G1587" s="1770" t="s">
        <v>5296</v>
      </c>
      <c r="H1587" s="1770"/>
      <c r="I1587" s="1770"/>
      <c r="J1587" s="1771"/>
      <c r="K1587" s="1771">
        <v>6</v>
      </c>
      <c r="L1587" s="1772">
        <v>12</v>
      </c>
      <c r="M1587" s="1773">
        <f t="shared" si="48"/>
        <v>42000</v>
      </c>
      <c r="N1587" s="1771">
        <v>3</v>
      </c>
      <c r="O1587" s="1772">
        <v>6</v>
      </c>
      <c r="P1587" s="1773">
        <f t="shared" si="49"/>
        <v>21000</v>
      </c>
      <c r="Q1587" s="1774"/>
      <c r="R1587" s="1774"/>
      <c r="S1587" s="1774"/>
      <c r="T1587" s="1774"/>
      <c r="U1587" s="1774"/>
      <c r="V1587" s="1774"/>
      <c r="W1587" s="1774"/>
      <c r="X1587" s="1774"/>
      <c r="Y1587" s="1774"/>
      <c r="Z1587" s="1774"/>
      <c r="AA1587" s="1774"/>
      <c r="AB1587" s="1774"/>
      <c r="AC1587" s="1774"/>
      <c r="AD1587" s="1856"/>
      <c r="AE1587" s="1857"/>
      <c r="AF1587" s="1858"/>
      <c r="AG1587" s="1858"/>
      <c r="AH1587" s="1858"/>
      <c r="AI1587" s="1859"/>
      <c r="AJ1587" s="1859"/>
      <c r="AK1587" s="1859"/>
      <c r="AL1587" s="1859"/>
      <c r="AM1587" s="1858"/>
      <c r="AN1587" s="1858"/>
      <c r="AO1587" s="1858"/>
      <c r="AP1587" s="1858"/>
      <c r="AQ1587" s="1859"/>
      <c r="AR1587" s="1859"/>
      <c r="AS1587" s="1859"/>
      <c r="AT1587" s="1859"/>
    </row>
    <row r="1588" spans="1:46" s="1775" customFormat="1" ht="12" customHeight="1" x14ac:dyDescent="0.2">
      <c r="A1588" s="1770" t="s">
        <v>459</v>
      </c>
      <c r="B1588" s="1770" t="s">
        <v>1708</v>
      </c>
      <c r="C1588" s="541" t="s">
        <v>1709</v>
      </c>
      <c r="D1588" s="1770" t="s">
        <v>1745</v>
      </c>
      <c r="E1588" s="1952">
        <v>5000</v>
      </c>
      <c r="F1588" s="1771" t="s">
        <v>5297</v>
      </c>
      <c r="G1588" s="1770" t="s">
        <v>5298</v>
      </c>
      <c r="H1588" s="1770"/>
      <c r="I1588" s="1770"/>
      <c r="J1588" s="1771"/>
      <c r="K1588" s="1771">
        <v>1</v>
      </c>
      <c r="L1588" s="1772">
        <v>8</v>
      </c>
      <c r="M1588" s="1773">
        <f t="shared" si="48"/>
        <v>40000</v>
      </c>
      <c r="N1588" s="1771">
        <v>0</v>
      </c>
      <c r="O1588" s="1772">
        <v>0</v>
      </c>
      <c r="P1588" s="1773">
        <f t="shared" si="49"/>
        <v>0</v>
      </c>
      <c r="Q1588" s="1774"/>
      <c r="R1588" s="1774"/>
      <c r="S1588" s="1774"/>
      <c r="T1588" s="1774"/>
      <c r="U1588" s="1774"/>
      <c r="V1588" s="1774"/>
      <c r="W1588" s="1774"/>
      <c r="X1588" s="1774"/>
      <c r="Y1588" s="1774"/>
      <c r="Z1588" s="1774"/>
      <c r="AA1588" s="1774"/>
      <c r="AB1588" s="1774"/>
      <c r="AC1588" s="1774"/>
      <c r="AD1588" s="1856"/>
      <c r="AE1588" s="1857"/>
      <c r="AF1588" s="1858"/>
      <c r="AG1588" s="1858"/>
      <c r="AH1588" s="1858"/>
      <c r="AI1588" s="1859"/>
      <c r="AJ1588" s="1859"/>
      <c r="AK1588" s="1859"/>
      <c r="AL1588" s="1859"/>
      <c r="AM1588" s="1858"/>
      <c r="AN1588" s="1858"/>
      <c r="AO1588" s="1858"/>
      <c r="AP1588" s="1858"/>
      <c r="AQ1588" s="1859"/>
      <c r="AR1588" s="1859"/>
      <c r="AS1588" s="1859"/>
      <c r="AT1588" s="1859"/>
    </row>
    <row r="1589" spans="1:46" s="1775" customFormat="1" ht="12" customHeight="1" x14ac:dyDescent="0.2">
      <c r="A1589" s="1770" t="s">
        <v>459</v>
      </c>
      <c r="B1589" s="1770" t="s">
        <v>1708</v>
      </c>
      <c r="C1589" s="541" t="s">
        <v>1709</v>
      </c>
      <c r="D1589" s="1770" t="s">
        <v>1870</v>
      </c>
      <c r="E1589" s="1952">
        <v>5000</v>
      </c>
      <c r="F1589" s="1771" t="s">
        <v>5299</v>
      </c>
      <c r="G1589" s="1770" t="s">
        <v>5300</v>
      </c>
      <c r="H1589" s="1770"/>
      <c r="I1589" s="1770"/>
      <c r="J1589" s="1771"/>
      <c r="K1589" s="1771">
        <v>3</v>
      </c>
      <c r="L1589" s="1772">
        <v>6</v>
      </c>
      <c r="M1589" s="1773">
        <f t="shared" si="48"/>
        <v>30000</v>
      </c>
      <c r="N1589" s="1771">
        <v>0</v>
      </c>
      <c r="O1589" s="1772">
        <v>0</v>
      </c>
      <c r="P1589" s="1773">
        <f t="shared" si="49"/>
        <v>0</v>
      </c>
      <c r="Q1589" s="1774"/>
      <c r="R1589" s="1774"/>
      <c r="S1589" s="1774"/>
      <c r="T1589" s="1774"/>
      <c r="U1589" s="1774"/>
      <c r="V1589" s="1774"/>
      <c r="W1589" s="1774"/>
      <c r="X1589" s="1774"/>
      <c r="Y1589" s="1774"/>
      <c r="Z1589" s="1774"/>
      <c r="AA1589" s="1774"/>
      <c r="AB1589" s="1774"/>
      <c r="AC1589" s="1774"/>
      <c r="AD1589" s="1856"/>
      <c r="AE1589" s="1857"/>
      <c r="AF1589" s="1858"/>
      <c r="AG1589" s="1858"/>
      <c r="AH1589" s="1858"/>
      <c r="AI1589" s="1859"/>
      <c r="AJ1589" s="1859"/>
      <c r="AK1589" s="1859"/>
      <c r="AL1589" s="1859"/>
      <c r="AM1589" s="1858"/>
      <c r="AN1589" s="1858"/>
      <c r="AO1589" s="1858"/>
      <c r="AP1589" s="1858"/>
      <c r="AQ1589" s="1859"/>
      <c r="AR1589" s="1859"/>
      <c r="AS1589" s="1859"/>
      <c r="AT1589" s="1859"/>
    </row>
    <row r="1590" spans="1:46" s="1775" customFormat="1" ht="12" customHeight="1" x14ac:dyDescent="0.2">
      <c r="A1590" s="1770" t="s">
        <v>459</v>
      </c>
      <c r="B1590" s="1770" t="s">
        <v>1708</v>
      </c>
      <c r="C1590" s="541" t="s">
        <v>1709</v>
      </c>
      <c r="D1590" s="1770" t="s">
        <v>5301</v>
      </c>
      <c r="E1590" s="1952">
        <v>4000</v>
      </c>
      <c r="F1590" s="1771" t="s">
        <v>5302</v>
      </c>
      <c r="G1590" s="1770" t="s">
        <v>5303</v>
      </c>
      <c r="H1590" s="1770" t="s">
        <v>1773</v>
      </c>
      <c r="I1590" s="1770" t="s">
        <v>1723</v>
      </c>
      <c r="J1590" s="1771" t="s">
        <v>1715</v>
      </c>
      <c r="K1590" s="1771">
        <v>4</v>
      </c>
      <c r="L1590" s="1772">
        <v>12</v>
      </c>
      <c r="M1590" s="1773">
        <f t="shared" si="48"/>
        <v>48000</v>
      </c>
      <c r="N1590" s="1771">
        <v>3</v>
      </c>
      <c r="O1590" s="1772">
        <v>6</v>
      </c>
      <c r="P1590" s="1773">
        <f t="shared" si="49"/>
        <v>24000</v>
      </c>
      <c r="Q1590" s="1774"/>
      <c r="R1590" s="1774"/>
      <c r="S1590" s="1774"/>
      <c r="T1590" s="1774"/>
      <c r="U1590" s="1774"/>
      <c r="V1590" s="1774"/>
      <c r="W1590" s="1774"/>
      <c r="X1590" s="1774"/>
      <c r="Y1590" s="1774"/>
      <c r="Z1590" s="1774"/>
      <c r="AA1590" s="1774"/>
      <c r="AB1590" s="1774"/>
      <c r="AC1590" s="1774"/>
      <c r="AD1590" s="1856"/>
      <c r="AE1590" s="1857"/>
      <c r="AF1590" s="1858"/>
      <c r="AG1590" s="1858"/>
      <c r="AH1590" s="1858"/>
      <c r="AI1590" s="1859"/>
      <c r="AJ1590" s="1859"/>
      <c r="AK1590" s="1859"/>
      <c r="AL1590" s="1859"/>
      <c r="AM1590" s="1858"/>
      <c r="AN1590" s="1858"/>
      <c r="AO1590" s="1858"/>
      <c r="AP1590" s="1858"/>
      <c r="AQ1590" s="1859"/>
      <c r="AR1590" s="1859"/>
      <c r="AS1590" s="1859"/>
      <c r="AT1590" s="1859"/>
    </row>
    <row r="1591" spans="1:46" s="1775" customFormat="1" ht="12" customHeight="1" x14ac:dyDescent="0.2">
      <c r="A1591" s="1770" t="s">
        <v>459</v>
      </c>
      <c r="B1591" s="1770" t="s">
        <v>1708</v>
      </c>
      <c r="C1591" s="541" t="s">
        <v>1709</v>
      </c>
      <c r="D1591" s="1770" t="s">
        <v>5304</v>
      </c>
      <c r="E1591" s="1952">
        <v>10000</v>
      </c>
      <c r="F1591" s="1771" t="s">
        <v>5305</v>
      </c>
      <c r="G1591" s="1770" t="s">
        <v>5306</v>
      </c>
      <c r="H1591" s="1770" t="s">
        <v>1713</v>
      </c>
      <c r="I1591" s="1770" t="s">
        <v>1723</v>
      </c>
      <c r="J1591" s="1771" t="s">
        <v>1715</v>
      </c>
      <c r="K1591" s="1771">
        <v>1</v>
      </c>
      <c r="L1591" s="1772">
        <v>3</v>
      </c>
      <c r="M1591" s="1773">
        <f t="shared" si="48"/>
        <v>30000</v>
      </c>
      <c r="N1591" s="1771">
        <v>5</v>
      </c>
      <c r="O1591" s="1772">
        <v>6</v>
      </c>
      <c r="P1591" s="1773">
        <f t="shared" si="49"/>
        <v>60000</v>
      </c>
      <c r="Q1591" s="1774"/>
      <c r="R1591" s="1774"/>
      <c r="S1591" s="1774"/>
      <c r="T1591" s="1774"/>
      <c r="U1591" s="1774"/>
      <c r="V1591" s="1774"/>
      <c r="W1591" s="1774"/>
      <c r="X1591" s="1774"/>
      <c r="Y1591" s="1774"/>
      <c r="Z1591" s="1774"/>
      <c r="AA1591" s="1774"/>
      <c r="AB1591" s="1774"/>
      <c r="AC1591" s="1774"/>
      <c r="AD1591" s="1856"/>
      <c r="AE1591" s="1857"/>
      <c r="AF1591" s="1858"/>
      <c r="AG1591" s="1858"/>
      <c r="AH1591" s="1858"/>
      <c r="AI1591" s="1859"/>
      <c r="AJ1591" s="1859"/>
      <c r="AK1591" s="1859"/>
      <c r="AL1591" s="1859"/>
      <c r="AM1591" s="1858"/>
      <c r="AN1591" s="1858"/>
      <c r="AO1591" s="1858"/>
      <c r="AP1591" s="1858"/>
      <c r="AQ1591" s="1859"/>
      <c r="AR1591" s="1859"/>
      <c r="AS1591" s="1859"/>
      <c r="AT1591" s="1859"/>
    </row>
    <row r="1592" spans="1:46" s="1775" customFormat="1" ht="12" customHeight="1" x14ac:dyDescent="0.2">
      <c r="A1592" s="1770" t="s">
        <v>459</v>
      </c>
      <c r="B1592" s="1770" t="s">
        <v>1708</v>
      </c>
      <c r="C1592" s="541" t="s">
        <v>1709</v>
      </c>
      <c r="D1592" s="1770" t="s">
        <v>2310</v>
      </c>
      <c r="E1592" s="1952">
        <v>7000</v>
      </c>
      <c r="F1592" s="1771" t="s">
        <v>5305</v>
      </c>
      <c r="G1592" s="1770" t="s">
        <v>5306</v>
      </c>
      <c r="H1592" s="1770" t="s">
        <v>1713</v>
      </c>
      <c r="I1592" s="1770" t="s">
        <v>1723</v>
      </c>
      <c r="J1592" s="1771" t="s">
        <v>1715</v>
      </c>
      <c r="K1592" s="1771">
        <v>2</v>
      </c>
      <c r="L1592" s="1772">
        <v>2</v>
      </c>
      <c r="M1592" s="1773">
        <f t="shared" si="48"/>
        <v>14000</v>
      </c>
      <c r="N1592" s="1771">
        <v>0</v>
      </c>
      <c r="O1592" s="1772">
        <v>0</v>
      </c>
      <c r="P1592" s="1773">
        <f t="shared" si="49"/>
        <v>0</v>
      </c>
      <c r="Q1592" s="1774"/>
      <c r="R1592" s="1774"/>
      <c r="S1592" s="1774"/>
      <c r="T1592" s="1774"/>
      <c r="U1592" s="1774"/>
      <c r="V1592" s="1774"/>
      <c r="W1592" s="1774"/>
      <c r="X1592" s="1774"/>
      <c r="Y1592" s="1774"/>
      <c r="Z1592" s="1774"/>
      <c r="AA1592" s="1774"/>
      <c r="AB1592" s="1774"/>
      <c r="AC1592" s="1774"/>
      <c r="AD1592" s="1856"/>
      <c r="AE1592" s="1857"/>
      <c r="AF1592" s="1858"/>
      <c r="AG1592" s="1858"/>
      <c r="AH1592" s="1858"/>
      <c r="AI1592" s="1859"/>
      <c r="AJ1592" s="1859"/>
      <c r="AK1592" s="1859"/>
      <c r="AL1592" s="1859"/>
      <c r="AM1592" s="1858"/>
      <c r="AN1592" s="1858"/>
      <c r="AO1592" s="1858"/>
      <c r="AP1592" s="1858"/>
      <c r="AQ1592" s="1859"/>
      <c r="AR1592" s="1859"/>
      <c r="AS1592" s="1859"/>
      <c r="AT1592" s="1859"/>
    </row>
    <row r="1593" spans="1:46" s="1775" customFormat="1" ht="12" customHeight="1" x14ac:dyDescent="0.2">
      <c r="A1593" s="1770" t="s">
        <v>459</v>
      </c>
      <c r="B1593" s="1770" t="s">
        <v>1708</v>
      </c>
      <c r="C1593" s="541" t="s">
        <v>1709</v>
      </c>
      <c r="D1593" s="1770" t="s">
        <v>2335</v>
      </c>
      <c r="E1593" s="1952">
        <v>8000</v>
      </c>
      <c r="F1593" s="1771" t="s">
        <v>5305</v>
      </c>
      <c r="G1593" s="1770" t="s">
        <v>5306</v>
      </c>
      <c r="H1593" s="1770" t="s">
        <v>1713</v>
      </c>
      <c r="I1593" s="1770" t="s">
        <v>1723</v>
      </c>
      <c r="J1593" s="1771" t="s">
        <v>1715</v>
      </c>
      <c r="K1593" s="1771">
        <v>4</v>
      </c>
      <c r="L1593" s="1772">
        <v>10</v>
      </c>
      <c r="M1593" s="1773">
        <f t="shared" si="48"/>
        <v>80000</v>
      </c>
      <c r="N1593" s="1771">
        <v>0</v>
      </c>
      <c r="O1593" s="1772">
        <v>0</v>
      </c>
      <c r="P1593" s="1773">
        <f t="shared" si="49"/>
        <v>0</v>
      </c>
      <c r="Q1593" s="1774"/>
      <c r="R1593" s="1774"/>
      <c r="S1593" s="1774"/>
      <c r="T1593" s="1774"/>
      <c r="U1593" s="1774"/>
      <c r="V1593" s="1774"/>
      <c r="W1593" s="1774"/>
      <c r="X1593" s="1774"/>
      <c r="Y1593" s="1774"/>
      <c r="Z1593" s="1774"/>
      <c r="AA1593" s="1774"/>
      <c r="AB1593" s="1774"/>
      <c r="AC1593" s="1774"/>
      <c r="AD1593" s="1856"/>
      <c r="AE1593" s="1857"/>
      <c r="AF1593" s="1858"/>
      <c r="AG1593" s="1858"/>
      <c r="AH1593" s="1858"/>
      <c r="AI1593" s="1859"/>
      <c r="AJ1593" s="1859"/>
      <c r="AK1593" s="1859"/>
      <c r="AL1593" s="1859"/>
      <c r="AM1593" s="1858"/>
      <c r="AN1593" s="1858"/>
      <c r="AO1593" s="1858"/>
      <c r="AP1593" s="1858"/>
      <c r="AQ1593" s="1859"/>
      <c r="AR1593" s="1859"/>
      <c r="AS1593" s="1859"/>
      <c r="AT1593" s="1859"/>
    </row>
    <row r="1594" spans="1:46" s="1775" customFormat="1" ht="12" customHeight="1" x14ac:dyDescent="0.2">
      <c r="A1594" s="1770" t="s">
        <v>459</v>
      </c>
      <c r="B1594" s="1770" t="s">
        <v>1708</v>
      </c>
      <c r="C1594" s="541" t="s">
        <v>1709</v>
      </c>
      <c r="D1594" s="1770" t="s">
        <v>1923</v>
      </c>
      <c r="E1594" s="1952">
        <v>3500</v>
      </c>
      <c r="F1594" s="1771" t="s">
        <v>5307</v>
      </c>
      <c r="G1594" s="1770" t="s">
        <v>5308</v>
      </c>
      <c r="H1594" s="1770"/>
      <c r="I1594" s="1770"/>
      <c r="J1594" s="1771"/>
      <c r="K1594" s="1771">
        <v>2</v>
      </c>
      <c r="L1594" s="1772">
        <v>3</v>
      </c>
      <c r="M1594" s="1773">
        <f t="shared" si="48"/>
        <v>10500</v>
      </c>
      <c r="N1594" s="1771">
        <v>0</v>
      </c>
      <c r="O1594" s="1772">
        <v>0</v>
      </c>
      <c r="P1594" s="1773">
        <f t="shared" si="49"/>
        <v>0</v>
      </c>
      <c r="Q1594" s="1774"/>
      <c r="R1594" s="1774"/>
      <c r="S1594" s="1774"/>
      <c r="T1594" s="1774"/>
      <c r="U1594" s="1774"/>
      <c r="V1594" s="1774"/>
      <c r="W1594" s="1774"/>
      <c r="X1594" s="1774"/>
      <c r="Y1594" s="1774"/>
      <c r="Z1594" s="1774"/>
      <c r="AA1594" s="1774"/>
      <c r="AB1594" s="1774"/>
      <c r="AC1594" s="1774"/>
      <c r="AD1594" s="1856"/>
      <c r="AE1594" s="1857"/>
      <c r="AF1594" s="1858"/>
      <c r="AG1594" s="1858"/>
      <c r="AH1594" s="1858"/>
      <c r="AI1594" s="1859"/>
      <c r="AJ1594" s="1859"/>
      <c r="AK1594" s="1859"/>
      <c r="AL1594" s="1859"/>
      <c r="AM1594" s="1858"/>
      <c r="AN1594" s="1858"/>
      <c r="AO1594" s="1858"/>
      <c r="AP1594" s="1858"/>
      <c r="AQ1594" s="1859"/>
      <c r="AR1594" s="1859"/>
      <c r="AS1594" s="1859"/>
      <c r="AT1594" s="1859"/>
    </row>
    <row r="1595" spans="1:46" s="1775" customFormat="1" ht="12" customHeight="1" x14ac:dyDescent="0.2">
      <c r="A1595" s="1770" t="s">
        <v>459</v>
      </c>
      <c r="B1595" s="1770" t="s">
        <v>1708</v>
      </c>
      <c r="C1595" s="541" t="s">
        <v>1709</v>
      </c>
      <c r="D1595" s="1770" t="s">
        <v>1836</v>
      </c>
      <c r="E1595" s="1952">
        <v>3500</v>
      </c>
      <c r="F1595" s="1771" t="s">
        <v>5309</v>
      </c>
      <c r="G1595" s="1770" t="s">
        <v>5310</v>
      </c>
      <c r="H1595" s="1770" t="s">
        <v>1756</v>
      </c>
      <c r="I1595" s="1770" t="s">
        <v>2080</v>
      </c>
      <c r="J1595" s="1771" t="s">
        <v>1715</v>
      </c>
      <c r="K1595" s="1771">
        <v>4</v>
      </c>
      <c r="L1595" s="1772">
        <v>12</v>
      </c>
      <c r="M1595" s="1773">
        <f t="shared" si="48"/>
        <v>42000</v>
      </c>
      <c r="N1595" s="1771">
        <v>2</v>
      </c>
      <c r="O1595" s="1772">
        <v>6</v>
      </c>
      <c r="P1595" s="1773">
        <f t="shared" si="49"/>
        <v>21000</v>
      </c>
      <c r="Q1595" s="1774"/>
      <c r="R1595" s="1774"/>
      <c r="S1595" s="1774"/>
      <c r="T1595" s="1774"/>
      <c r="U1595" s="1774"/>
      <c r="V1595" s="1774"/>
      <c r="W1595" s="1774"/>
      <c r="X1595" s="1774"/>
      <c r="Y1595" s="1774"/>
      <c r="Z1595" s="1774"/>
      <c r="AA1595" s="1774"/>
      <c r="AB1595" s="1774"/>
      <c r="AC1595" s="1774"/>
      <c r="AD1595" s="1856"/>
      <c r="AE1595" s="1857"/>
      <c r="AF1595" s="1858"/>
      <c r="AG1595" s="1858"/>
      <c r="AH1595" s="1858"/>
      <c r="AI1595" s="1859"/>
      <c r="AJ1595" s="1859"/>
      <c r="AK1595" s="1859"/>
      <c r="AL1595" s="1859"/>
      <c r="AM1595" s="1858"/>
      <c r="AN1595" s="1858"/>
      <c r="AO1595" s="1858"/>
      <c r="AP1595" s="1858"/>
      <c r="AQ1595" s="1859"/>
      <c r="AR1595" s="1859"/>
      <c r="AS1595" s="1859"/>
      <c r="AT1595" s="1859"/>
    </row>
    <row r="1596" spans="1:46" s="1775" customFormat="1" ht="12" customHeight="1" x14ac:dyDescent="0.2">
      <c r="A1596" s="1770" t="s">
        <v>459</v>
      </c>
      <c r="B1596" s="1770" t="s">
        <v>1708</v>
      </c>
      <c r="C1596" s="541" t="s">
        <v>1709</v>
      </c>
      <c r="D1596" s="1770" t="s">
        <v>1855</v>
      </c>
      <c r="E1596" s="1952">
        <v>15600</v>
      </c>
      <c r="F1596" s="1771" t="s">
        <v>5311</v>
      </c>
      <c r="G1596" s="1770" t="s">
        <v>5312</v>
      </c>
      <c r="H1596" s="1770" t="s">
        <v>1713</v>
      </c>
      <c r="I1596" s="1770" t="s">
        <v>1714</v>
      </c>
      <c r="J1596" s="1771" t="s">
        <v>1715</v>
      </c>
      <c r="K1596" s="1771">
        <v>0</v>
      </c>
      <c r="L1596" s="1772">
        <v>4</v>
      </c>
      <c r="M1596" s="1773">
        <f t="shared" si="48"/>
        <v>62400</v>
      </c>
      <c r="N1596" s="1771">
        <v>0</v>
      </c>
      <c r="O1596" s="1772">
        <v>6</v>
      </c>
      <c r="P1596" s="1773">
        <f t="shared" si="49"/>
        <v>93600</v>
      </c>
      <c r="Q1596" s="1774"/>
      <c r="R1596" s="1774"/>
      <c r="S1596" s="1774"/>
      <c r="T1596" s="1774"/>
      <c r="U1596" s="1774"/>
      <c r="V1596" s="1774"/>
      <c r="W1596" s="1774"/>
      <c r="X1596" s="1774"/>
      <c r="Y1596" s="1774"/>
      <c r="Z1596" s="1774"/>
      <c r="AA1596" s="1774"/>
      <c r="AB1596" s="1774"/>
      <c r="AC1596" s="1774"/>
      <c r="AD1596" s="1856"/>
      <c r="AE1596" s="1857"/>
      <c r="AF1596" s="1858"/>
      <c r="AG1596" s="1858"/>
      <c r="AH1596" s="1858"/>
      <c r="AI1596" s="1859"/>
      <c r="AJ1596" s="1859"/>
      <c r="AK1596" s="1859"/>
      <c r="AL1596" s="1859"/>
      <c r="AM1596" s="1858"/>
      <c r="AN1596" s="1858"/>
      <c r="AO1596" s="1858"/>
      <c r="AP1596" s="1858"/>
      <c r="AQ1596" s="1859"/>
      <c r="AR1596" s="1859"/>
      <c r="AS1596" s="1859"/>
      <c r="AT1596" s="1859"/>
    </row>
    <row r="1597" spans="1:46" s="1775" customFormat="1" ht="12" customHeight="1" x14ac:dyDescent="0.2">
      <c r="A1597" s="1770" t="s">
        <v>459</v>
      </c>
      <c r="B1597" s="1770" t="s">
        <v>1708</v>
      </c>
      <c r="C1597" s="541" t="s">
        <v>1709</v>
      </c>
      <c r="D1597" s="1770" t="s">
        <v>1730</v>
      </c>
      <c r="E1597" s="1952">
        <v>14000</v>
      </c>
      <c r="F1597" s="1771" t="s">
        <v>5313</v>
      </c>
      <c r="G1597" s="1770" t="s">
        <v>5314</v>
      </c>
      <c r="H1597" s="1770"/>
      <c r="I1597" s="1770"/>
      <c r="J1597" s="1771"/>
      <c r="K1597" s="1771">
        <v>0</v>
      </c>
      <c r="L1597" s="1772">
        <v>0</v>
      </c>
      <c r="M1597" s="1773">
        <f t="shared" si="48"/>
        <v>0</v>
      </c>
      <c r="N1597" s="1771">
        <v>0</v>
      </c>
      <c r="O1597" s="1772">
        <v>1</v>
      </c>
      <c r="P1597" s="1773">
        <f t="shared" si="49"/>
        <v>14000</v>
      </c>
      <c r="Q1597" s="1774"/>
      <c r="R1597" s="1774"/>
      <c r="S1597" s="1774"/>
      <c r="T1597" s="1774"/>
      <c r="U1597" s="1774"/>
      <c r="V1597" s="1774"/>
      <c r="W1597" s="1774"/>
      <c r="X1597" s="1774"/>
      <c r="Y1597" s="1774"/>
      <c r="Z1597" s="1774"/>
      <c r="AA1597" s="1774"/>
      <c r="AB1597" s="1774"/>
      <c r="AC1597" s="1774"/>
      <c r="AD1597" s="1856"/>
      <c r="AE1597" s="1857"/>
      <c r="AF1597" s="1858"/>
      <c r="AG1597" s="1858"/>
      <c r="AH1597" s="1858"/>
      <c r="AI1597" s="1859"/>
      <c r="AJ1597" s="1859"/>
      <c r="AK1597" s="1859"/>
      <c r="AL1597" s="1859"/>
      <c r="AM1597" s="1858"/>
      <c r="AN1597" s="1858"/>
      <c r="AO1597" s="1858"/>
      <c r="AP1597" s="1858"/>
      <c r="AQ1597" s="1859"/>
      <c r="AR1597" s="1859"/>
      <c r="AS1597" s="1859"/>
      <c r="AT1597" s="1859"/>
    </row>
    <row r="1598" spans="1:46" s="1775" customFormat="1" ht="12" customHeight="1" x14ac:dyDescent="0.2">
      <c r="A1598" s="1770" t="s">
        <v>459</v>
      </c>
      <c r="B1598" s="1770" t="s">
        <v>1708</v>
      </c>
      <c r="C1598" s="541" t="s">
        <v>1709</v>
      </c>
      <c r="D1598" s="1770" t="s">
        <v>5315</v>
      </c>
      <c r="E1598" s="1952">
        <v>2200</v>
      </c>
      <c r="F1598" s="1771" t="s">
        <v>5316</v>
      </c>
      <c r="G1598" s="1770" t="s">
        <v>5317</v>
      </c>
      <c r="H1598" s="1770" t="s">
        <v>3938</v>
      </c>
      <c r="I1598" s="1770" t="s">
        <v>1740</v>
      </c>
      <c r="J1598" s="1771" t="s">
        <v>1715</v>
      </c>
      <c r="K1598" s="1771">
        <v>5</v>
      </c>
      <c r="L1598" s="1772">
        <v>12</v>
      </c>
      <c r="M1598" s="1773">
        <f t="shared" si="48"/>
        <v>26400</v>
      </c>
      <c r="N1598" s="1771">
        <v>3</v>
      </c>
      <c r="O1598" s="1772">
        <v>6</v>
      </c>
      <c r="P1598" s="1773">
        <f t="shared" si="49"/>
        <v>13200</v>
      </c>
      <c r="Q1598" s="1774"/>
      <c r="R1598" s="1774"/>
      <c r="S1598" s="1774"/>
      <c r="T1598" s="1774"/>
      <c r="U1598" s="1774"/>
      <c r="V1598" s="1774"/>
      <c r="W1598" s="1774"/>
      <c r="X1598" s="1774"/>
      <c r="Y1598" s="1774"/>
      <c r="Z1598" s="1774"/>
      <c r="AA1598" s="1774"/>
      <c r="AB1598" s="1774"/>
      <c r="AC1598" s="1774"/>
      <c r="AD1598" s="1856"/>
      <c r="AE1598" s="1857"/>
      <c r="AF1598" s="1858"/>
      <c r="AG1598" s="1858"/>
      <c r="AH1598" s="1858"/>
      <c r="AI1598" s="1859"/>
      <c r="AJ1598" s="1859"/>
      <c r="AK1598" s="1859"/>
      <c r="AL1598" s="1859"/>
      <c r="AM1598" s="1858"/>
      <c r="AN1598" s="1858"/>
      <c r="AO1598" s="1858"/>
      <c r="AP1598" s="1858"/>
      <c r="AQ1598" s="1859"/>
      <c r="AR1598" s="1859"/>
      <c r="AS1598" s="1859"/>
      <c r="AT1598" s="1859"/>
    </row>
    <row r="1599" spans="1:46" s="1775" customFormat="1" ht="12" customHeight="1" x14ac:dyDescent="0.2">
      <c r="A1599" s="1770" t="s">
        <v>459</v>
      </c>
      <c r="B1599" s="1770" t="s">
        <v>1708</v>
      </c>
      <c r="C1599" s="541" t="s">
        <v>1709</v>
      </c>
      <c r="D1599" s="1770" t="s">
        <v>1908</v>
      </c>
      <c r="E1599" s="1952">
        <v>5000</v>
      </c>
      <c r="F1599" s="1771" t="s">
        <v>5318</v>
      </c>
      <c r="G1599" s="1770" t="s">
        <v>5319</v>
      </c>
      <c r="H1599" s="1770" t="s">
        <v>1713</v>
      </c>
      <c r="I1599" s="1770" t="s">
        <v>1723</v>
      </c>
      <c r="J1599" s="1771" t="s">
        <v>1715</v>
      </c>
      <c r="K1599" s="1771">
        <v>4</v>
      </c>
      <c r="L1599" s="1772">
        <v>12</v>
      </c>
      <c r="M1599" s="1773">
        <f t="shared" si="48"/>
        <v>60000</v>
      </c>
      <c r="N1599" s="1771">
        <v>4</v>
      </c>
      <c r="O1599" s="1772">
        <v>6</v>
      </c>
      <c r="P1599" s="1773">
        <f t="shared" si="49"/>
        <v>30000</v>
      </c>
      <c r="Q1599" s="1774"/>
      <c r="R1599" s="1774"/>
      <c r="S1599" s="1774"/>
      <c r="T1599" s="1774"/>
      <c r="U1599" s="1774"/>
      <c r="V1599" s="1774"/>
      <c r="W1599" s="1774"/>
      <c r="X1599" s="1774"/>
      <c r="Y1599" s="1774"/>
      <c r="Z1599" s="1774"/>
      <c r="AA1599" s="1774"/>
      <c r="AB1599" s="1774"/>
      <c r="AC1599" s="1774"/>
      <c r="AD1599" s="1856"/>
      <c r="AE1599" s="1857"/>
      <c r="AF1599" s="1858"/>
      <c r="AG1599" s="1858"/>
      <c r="AH1599" s="1858"/>
      <c r="AI1599" s="1859"/>
      <c r="AJ1599" s="1859"/>
      <c r="AK1599" s="1859"/>
      <c r="AL1599" s="1859"/>
      <c r="AM1599" s="1858"/>
      <c r="AN1599" s="1858"/>
      <c r="AO1599" s="1858"/>
      <c r="AP1599" s="1858"/>
      <c r="AQ1599" s="1859"/>
      <c r="AR1599" s="1859"/>
      <c r="AS1599" s="1859"/>
      <c r="AT1599" s="1859"/>
    </row>
    <row r="1600" spans="1:46" s="1775" customFormat="1" ht="12" customHeight="1" x14ac:dyDescent="0.2">
      <c r="A1600" s="1770" t="s">
        <v>459</v>
      </c>
      <c r="B1600" s="1770" t="s">
        <v>1708</v>
      </c>
      <c r="C1600" s="541" t="s">
        <v>1709</v>
      </c>
      <c r="D1600" s="1770" t="s">
        <v>1753</v>
      </c>
      <c r="E1600" s="1952">
        <v>6000</v>
      </c>
      <c r="F1600" s="1771" t="s">
        <v>5320</v>
      </c>
      <c r="G1600" s="1770" t="s">
        <v>5321</v>
      </c>
      <c r="H1600" s="1770"/>
      <c r="I1600" s="1770"/>
      <c r="J1600" s="1771"/>
      <c r="K1600" s="1771">
        <v>3</v>
      </c>
      <c r="L1600" s="1772">
        <v>6</v>
      </c>
      <c r="M1600" s="1773">
        <f t="shared" si="48"/>
        <v>36000</v>
      </c>
      <c r="N1600" s="1771">
        <v>0</v>
      </c>
      <c r="O1600" s="1772">
        <v>0</v>
      </c>
      <c r="P1600" s="1773">
        <f t="shared" si="49"/>
        <v>0</v>
      </c>
      <c r="Q1600" s="1774"/>
      <c r="R1600" s="1774"/>
      <c r="S1600" s="1774"/>
      <c r="T1600" s="1774"/>
      <c r="U1600" s="1774"/>
      <c r="V1600" s="1774"/>
      <c r="W1600" s="1774"/>
      <c r="X1600" s="1774"/>
      <c r="Y1600" s="1774"/>
      <c r="Z1600" s="1774"/>
      <c r="AA1600" s="1774"/>
      <c r="AB1600" s="1774"/>
      <c r="AC1600" s="1774"/>
      <c r="AD1600" s="1856"/>
      <c r="AE1600" s="1857"/>
      <c r="AF1600" s="1858"/>
      <c r="AG1600" s="1858"/>
      <c r="AH1600" s="1858"/>
      <c r="AI1600" s="1859"/>
      <c r="AJ1600" s="1859"/>
      <c r="AK1600" s="1859"/>
      <c r="AL1600" s="1859"/>
      <c r="AM1600" s="1858"/>
      <c r="AN1600" s="1858"/>
      <c r="AO1600" s="1858"/>
      <c r="AP1600" s="1858"/>
      <c r="AQ1600" s="1859"/>
      <c r="AR1600" s="1859"/>
      <c r="AS1600" s="1859"/>
      <c r="AT1600" s="1859"/>
    </row>
    <row r="1601" spans="1:46" s="1775" customFormat="1" ht="12" customHeight="1" x14ac:dyDescent="0.2">
      <c r="A1601" s="1770" t="s">
        <v>459</v>
      </c>
      <c r="B1601" s="1770" t="s">
        <v>1708</v>
      </c>
      <c r="C1601" s="541" t="s">
        <v>1709</v>
      </c>
      <c r="D1601" s="1770" t="s">
        <v>5264</v>
      </c>
      <c r="E1601" s="1952">
        <v>12000</v>
      </c>
      <c r="F1601" s="1771" t="s">
        <v>5322</v>
      </c>
      <c r="G1601" s="1770" t="s">
        <v>5323</v>
      </c>
      <c r="H1601" s="1770"/>
      <c r="I1601" s="1770"/>
      <c r="J1601" s="1771"/>
      <c r="K1601" s="1771">
        <v>1</v>
      </c>
      <c r="L1601" s="1772">
        <v>1</v>
      </c>
      <c r="M1601" s="1773">
        <f t="shared" si="48"/>
        <v>12000</v>
      </c>
      <c r="N1601" s="1771">
        <v>0</v>
      </c>
      <c r="O1601" s="1772">
        <v>0</v>
      </c>
      <c r="P1601" s="1773">
        <f t="shared" si="49"/>
        <v>0</v>
      </c>
      <c r="Q1601" s="1774"/>
      <c r="R1601" s="1774"/>
      <c r="S1601" s="1774"/>
      <c r="T1601" s="1774"/>
      <c r="U1601" s="1774"/>
      <c r="V1601" s="1774"/>
      <c r="W1601" s="1774"/>
      <c r="X1601" s="1774"/>
      <c r="Y1601" s="1774"/>
      <c r="Z1601" s="1774"/>
      <c r="AA1601" s="1774"/>
      <c r="AB1601" s="1774"/>
      <c r="AC1601" s="1774"/>
      <c r="AD1601" s="1856"/>
      <c r="AE1601" s="1857"/>
      <c r="AF1601" s="1858"/>
      <c r="AG1601" s="1858"/>
      <c r="AH1601" s="1858"/>
      <c r="AI1601" s="1859"/>
      <c r="AJ1601" s="1859"/>
      <c r="AK1601" s="1859"/>
      <c r="AL1601" s="1859"/>
      <c r="AM1601" s="1858"/>
      <c r="AN1601" s="1858"/>
      <c r="AO1601" s="1858"/>
      <c r="AP1601" s="1858"/>
      <c r="AQ1601" s="1859"/>
      <c r="AR1601" s="1859"/>
      <c r="AS1601" s="1859"/>
      <c r="AT1601" s="1859"/>
    </row>
    <row r="1602" spans="1:46" s="1775" customFormat="1" ht="12" customHeight="1" x14ac:dyDescent="0.2">
      <c r="A1602" s="1770" t="s">
        <v>459</v>
      </c>
      <c r="B1602" s="1770" t="s">
        <v>1708</v>
      </c>
      <c r="C1602" s="541" t="s">
        <v>1709</v>
      </c>
      <c r="D1602" s="1770" t="s">
        <v>1852</v>
      </c>
      <c r="E1602" s="1952">
        <v>7000</v>
      </c>
      <c r="F1602" s="1771" t="s">
        <v>5324</v>
      </c>
      <c r="G1602" s="1770" t="s">
        <v>5325</v>
      </c>
      <c r="H1602" s="1770" t="s">
        <v>1713</v>
      </c>
      <c r="I1602" s="1770" t="s">
        <v>1714</v>
      </c>
      <c r="J1602" s="1771" t="s">
        <v>1715</v>
      </c>
      <c r="K1602" s="1771">
        <v>5</v>
      </c>
      <c r="L1602" s="1772">
        <v>12</v>
      </c>
      <c r="M1602" s="1773">
        <f t="shared" si="48"/>
        <v>84000</v>
      </c>
      <c r="N1602" s="1771">
        <v>2</v>
      </c>
      <c r="O1602" s="1772">
        <v>6</v>
      </c>
      <c r="P1602" s="1773">
        <f t="shared" si="49"/>
        <v>42000</v>
      </c>
      <c r="Q1602" s="1774"/>
      <c r="R1602" s="1774"/>
      <c r="S1602" s="1774"/>
      <c r="T1602" s="1774"/>
      <c r="U1602" s="1774"/>
      <c r="V1602" s="1774"/>
      <c r="W1602" s="1774"/>
      <c r="X1602" s="1774"/>
      <c r="Y1602" s="1774"/>
      <c r="Z1602" s="1774"/>
      <c r="AA1602" s="1774"/>
      <c r="AB1602" s="1774"/>
      <c r="AC1602" s="1774"/>
      <c r="AD1602" s="1856"/>
      <c r="AE1602" s="1857"/>
      <c r="AF1602" s="1858"/>
      <c r="AG1602" s="1858"/>
      <c r="AH1602" s="1858"/>
      <c r="AI1602" s="1859"/>
      <c r="AJ1602" s="1859"/>
      <c r="AK1602" s="1859"/>
      <c r="AL1602" s="1859"/>
      <c r="AM1602" s="1858"/>
      <c r="AN1602" s="1858"/>
      <c r="AO1602" s="1858"/>
      <c r="AP1602" s="1858"/>
      <c r="AQ1602" s="1859"/>
      <c r="AR1602" s="1859"/>
      <c r="AS1602" s="1859"/>
      <c r="AT1602" s="1859"/>
    </row>
    <row r="1603" spans="1:46" s="1775" customFormat="1" ht="12" customHeight="1" x14ac:dyDescent="0.2">
      <c r="A1603" s="1770" t="s">
        <v>459</v>
      </c>
      <c r="B1603" s="1770" t="s">
        <v>1708</v>
      </c>
      <c r="C1603" s="541" t="s">
        <v>1709</v>
      </c>
      <c r="D1603" s="1770" t="s">
        <v>2524</v>
      </c>
      <c r="E1603" s="1952">
        <v>4500</v>
      </c>
      <c r="F1603" s="1771" t="s">
        <v>5326</v>
      </c>
      <c r="G1603" s="1770" t="s">
        <v>5327</v>
      </c>
      <c r="H1603" s="1770" t="s">
        <v>1713</v>
      </c>
      <c r="I1603" s="1770" t="s">
        <v>1723</v>
      </c>
      <c r="J1603" s="1771" t="s">
        <v>1715</v>
      </c>
      <c r="K1603" s="1771">
        <v>0</v>
      </c>
      <c r="L1603" s="1772">
        <v>0</v>
      </c>
      <c r="M1603" s="1773">
        <f t="shared" si="48"/>
        <v>0</v>
      </c>
      <c r="N1603" s="1771">
        <v>2</v>
      </c>
      <c r="O1603" s="1772">
        <v>5</v>
      </c>
      <c r="P1603" s="1773">
        <f t="shared" si="49"/>
        <v>22500</v>
      </c>
      <c r="Q1603" s="1774"/>
      <c r="R1603" s="1774"/>
      <c r="S1603" s="1774"/>
      <c r="T1603" s="1774"/>
      <c r="U1603" s="1774"/>
      <c r="V1603" s="1774"/>
      <c r="W1603" s="1774"/>
      <c r="X1603" s="1774"/>
      <c r="Y1603" s="1774"/>
      <c r="Z1603" s="1774"/>
      <c r="AA1603" s="1774"/>
      <c r="AB1603" s="1774"/>
      <c r="AC1603" s="1774"/>
      <c r="AD1603" s="1856"/>
      <c r="AE1603" s="1857"/>
      <c r="AF1603" s="1858"/>
      <c r="AG1603" s="1858"/>
      <c r="AH1603" s="1858"/>
      <c r="AI1603" s="1859"/>
      <c r="AJ1603" s="1859"/>
      <c r="AK1603" s="1859"/>
      <c r="AL1603" s="1859"/>
      <c r="AM1603" s="1858"/>
      <c r="AN1603" s="1858"/>
      <c r="AO1603" s="1858"/>
      <c r="AP1603" s="1858"/>
      <c r="AQ1603" s="1859"/>
      <c r="AR1603" s="1859"/>
      <c r="AS1603" s="1859"/>
      <c r="AT1603" s="1859"/>
    </row>
    <row r="1604" spans="1:46" s="1775" customFormat="1" ht="12" customHeight="1" x14ac:dyDescent="0.2">
      <c r="A1604" s="1770" t="s">
        <v>459</v>
      </c>
      <c r="B1604" s="1770" t="s">
        <v>1708</v>
      </c>
      <c r="C1604" s="541" t="s">
        <v>1709</v>
      </c>
      <c r="D1604" s="1770" t="s">
        <v>2521</v>
      </c>
      <c r="E1604" s="1952">
        <v>11000</v>
      </c>
      <c r="F1604" s="1771" t="s">
        <v>5328</v>
      </c>
      <c r="G1604" s="1770" t="s">
        <v>5329</v>
      </c>
      <c r="H1604" s="1770"/>
      <c r="I1604" s="1770"/>
      <c r="J1604" s="1771"/>
      <c r="K1604" s="1771">
        <v>2</v>
      </c>
      <c r="L1604" s="1772">
        <v>9</v>
      </c>
      <c r="M1604" s="1773">
        <f t="shared" si="48"/>
        <v>99000</v>
      </c>
      <c r="N1604" s="1771">
        <v>0</v>
      </c>
      <c r="O1604" s="1772">
        <v>0</v>
      </c>
      <c r="P1604" s="1773">
        <f t="shared" si="49"/>
        <v>0</v>
      </c>
      <c r="Q1604" s="1774"/>
      <c r="R1604" s="1774"/>
      <c r="S1604" s="1774"/>
      <c r="T1604" s="1774"/>
      <c r="U1604" s="1774"/>
      <c r="V1604" s="1774"/>
      <c r="W1604" s="1774"/>
      <c r="X1604" s="1774"/>
      <c r="Y1604" s="1774"/>
      <c r="Z1604" s="1774"/>
      <c r="AA1604" s="1774"/>
      <c r="AB1604" s="1774"/>
      <c r="AC1604" s="1774"/>
      <c r="AD1604" s="1856"/>
      <c r="AE1604" s="1857"/>
      <c r="AF1604" s="1858"/>
      <c r="AG1604" s="1858"/>
      <c r="AH1604" s="1858"/>
      <c r="AI1604" s="1859"/>
      <c r="AJ1604" s="1859"/>
      <c r="AK1604" s="1859"/>
      <c r="AL1604" s="1859"/>
      <c r="AM1604" s="1858"/>
      <c r="AN1604" s="1858"/>
      <c r="AO1604" s="1858"/>
      <c r="AP1604" s="1858"/>
      <c r="AQ1604" s="1859"/>
      <c r="AR1604" s="1859"/>
      <c r="AS1604" s="1859"/>
      <c r="AT1604" s="1859"/>
    </row>
    <row r="1605" spans="1:46" s="1775" customFormat="1" ht="12" customHeight="1" x14ac:dyDescent="0.2">
      <c r="A1605" s="1770" t="s">
        <v>459</v>
      </c>
      <c r="B1605" s="1770" t="s">
        <v>1708</v>
      </c>
      <c r="C1605" s="541" t="s">
        <v>1709</v>
      </c>
      <c r="D1605" s="1770" t="s">
        <v>1741</v>
      </c>
      <c r="E1605" s="1952">
        <v>7000</v>
      </c>
      <c r="F1605" s="1771" t="s">
        <v>5330</v>
      </c>
      <c r="G1605" s="1770" t="s">
        <v>5331</v>
      </c>
      <c r="H1605" s="1770" t="s">
        <v>1713</v>
      </c>
      <c r="I1605" s="1770" t="s">
        <v>1723</v>
      </c>
      <c r="J1605" s="1771" t="s">
        <v>1715</v>
      </c>
      <c r="K1605" s="1771">
        <v>1</v>
      </c>
      <c r="L1605" s="1772">
        <v>2</v>
      </c>
      <c r="M1605" s="1773">
        <f t="shared" si="48"/>
        <v>14000</v>
      </c>
      <c r="N1605" s="1771">
        <v>3</v>
      </c>
      <c r="O1605" s="1772">
        <v>6</v>
      </c>
      <c r="P1605" s="1773">
        <f t="shared" si="49"/>
        <v>42000</v>
      </c>
      <c r="Q1605" s="1774"/>
      <c r="R1605" s="1774"/>
      <c r="S1605" s="1774"/>
      <c r="T1605" s="1774"/>
      <c r="U1605" s="1774"/>
      <c r="V1605" s="1774"/>
      <c r="W1605" s="1774"/>
      <c r="X1605" s="1774"/>
      <c r="Y1605" s="1774"/>
      <c r="Z1605" s="1774"/>
      <c r="AA1605" s="1774"/>
      <c r="AB1605" s="1774"/>
      <c r="AC1605" s="1774"/>
      <c r="AD1605" s="1856"/>
      <c r="AE1605" s="1857"/>
      <c r="AF1605" s="1858"/>
      <c r="AG1605" s="1858"/>
      <c r="AH1605" s="1858"/>
      <c r="AI1605" s="1859"/>
      <c r="AJ1605" s="1859"/>
      <c r="AK1605" s="1859"/>
      <c r="AL1605" s="1859"/>
      <c r="AM1605" s="1858"/>
      <c r="AN1605" s="1858"/>
      <c r="AO1605" s="1858"/>
      <c r="AP1605" s="1858"/>
      <c r="AQ1605" s="1859"/>
      <c r="AR1605" s="1859"/>
      <c r="AS1605" s="1859"/>
      <c r="AT1605" s="1859"/>
    </row>
    <row r="1606" spans="1:46" s="1775" customFormat="1" ht="12" customHeight="1" x14ac:dyDescent="0.2">
      <c r="A1606" s="1770" t="s">
        <v>459</v>
      </c>
      <c r="B1606" s="1770" t="s">
        <v>1708</v>
      </c>
      <c r="C1606" s="541" t="s">
        <v>1709</v>
      </c>
      <c r="D1606" s="1770" t="s">
        <v>4718</v>
      </c>
      <c r="E1606" s="1952">
        <v>15600</v>
      </c>
      <c r="F1606" s="1771" t="s">
        <v>5332</v>
      </c>
      <c r="G1606" s="1770" t="s">
        <v>5333</v>
      </c>
      <c r="H1606" s="1770"/>
      <c r="I1606" s="1770"/>
      <c r="J1606" s="1771"/>
      <c r="K1606" s="1771">
        <v>0</v>
      </c>
      <c r="L1606" s="1772">
        <v>0</v>
      </c>
      <c r="M1606" s="1773">
        <f t="shared" ref="M1606:M1669" si="50">E1606*L1606</f>
        <v>0</v>
      </c>
      <c r="N1606" s="1771">
        <v>0</v>
      </c>
      <c r="O1606" s="1772">
        <v>0</v>
      </c>
      <c r="P1606" s="1773">
        <f t="shared" ref="P1606:P1669" si="51">E1606*O1606</f>
        <v>0</v>
      </c>
      <c r="Q1606" s="1774"/>
      <c r="R1606" s="1774"/>
      <c r="S1606" s="1774"/>
      <c r="T1606" s="1774"/>
      <c r="U1606" s="1774"/>
      <c r="V1606" s="1774"/>
      <c r="W1606" s="1774"/>
      <c r="X1606" s="1774"/>
      <c r="Y1606" s="1774"/>
      <c r="Z1606" s="1774"/>
      <c r="AA1606" s="1774"/>
      <c r="AB1606" s="1774"/>
      <c r="AC1606" s="1774"/>
      <c r="AD1606" s="1856"/>
      <c r="AE1606" s="1857"/>
      <c r="AF1606" s="1858"/>
      <c r="AG1606" s="1858"/>
      <c r="AH1606" s="1858"/>
      <c r="AI1606" s="1859"/>
      <c r="AJ1606" s="1859"/>
      <c r="AK1606" s="1859"/>
      <c r="AL1606" s="1859"/>
      <c r="AM1606" s="1858"/>
      <c r="AN1606" s="1858"/>
      <c r="AO1606" s="1858"/>
      <c r="AP1606" s="1858"/>
      <c r="AQ1606" s="1859"/>
      <c r="AR1606" s="1859"/>
      <c r="AS1606" s="1859"/>
      <c r="AT1606" s="1859"/>
    </row>
    <row r="1607" spans="1:46" s="1775" customFormat="1" ht="12" customHeight="1" x14ac:dyDescent="0.2">
      <c r="A1607" s="1770" t="s">
        <v>459</v>
      </c>
      <c r="B1607" s="1770" t="s">
        <v>1708</v>
      </c>
      <c r="C1607" s="541" t="s">
        <v>1709</v>
      </c>
      <c r="D1607" s="1770" t="s">
        <v>1730</v>
      </c>
      <c r="E1607" s="1952">
        <v>14000</v>
      </c>
      <c r="F1607" s="1771" t="s">
        <v>5334</v>
      </c>
      <c r="G1607" s="1770" t="s">
        <v>5335</v>
      </c>
      <c r="H1607" s="1770" t="s">
        <v>1773</v>
      </c>
      <c r="I1607" s="1770" t="s">
        <v>1714</v>
      </c>
      <c r="J1607" s="1771" t="s">
        <v>1715</v>
      </c>
      <c r="K1607" s="1771">
        <v>0</v>
      </c>
      <c r="L1607" s="1772">
        <v>0</v>
      </c>
      <c r="M1607" s="1773">
        <f t="shared" si="50"/>
        <v>0</v>
      </c>
      <c r="N1607" s="1771">
        <v>0</v>
      </c>
      <c r="O1607" s="1772">
        <v>6</v>
      </c>
      <c r="P1607" s="1773">
        <f t="shared" si="51"/>
        <v>84000</v>
      </c>
      <c r="Q1607" s="1774"/>
      <c r="R1607" s="1774"/>
      <c r="S1607" s="1774"/>
      <c r="T1607" s="1774"/>
      <c r="U1607" s="1774"/>
      <c r="V1607" s="1774"/>
      <c r="W1607" s="1774"/>
      <c r="X1607" s="1774"/>
      <c r="Y1607" s="1774"/>
      <c r="Z1607" s="1774"/>
      <c r="AA1607" s="1774"/>
      <c r="AB1607" s="1774"/>
      <c r="AC1607" s="1774"/>
      <c r="AD1607" s="1856"/>
      <c r="AE1607" s="1857"/>
      <c r="AF1607" s="1858"/>
      <c r="AG1607" s="1858"/>
      <c r="AH1607" s="1858"/>
      <c r="AI1607" s="1859"/>
      <c r="AJ1607" s="1859"/>
      <c r="AK1607" s="1859"/>
      <c r="AL1607" s="1859"/>
      <c r="AM1607" s="1858"/>
      <c r="AN1607" s="1858"/>
      <c r="AO1607" s="1858"/>
      <c r="AP1607" s="1858"/>
      <c r="AQ1607" s="1859"/>
      <c r="AR1607" s="1859"/>
      <c r="AS1607" s="1859"/>
      <c r="AT1607" s="1859"/>
    </row>
    <row r="1608" spans="1:46" s="1775" customFormat="1" ht="12" customHeight="1" x14ac:dyDescent="0.2">
      <c r="A1608" s="1770" t="s">
        <v>459</v>
      </c>
      <c r="B1608" s="1770" t="s">
        <v>1708</v>
      </c>
      <c r="C1608" s="541" t="s">
        <v>1709</v>
      </c>
      <c r="D1608" s="1770" t="s">
        <v>1783</v>
      </c>
      <c r="E1608" s="1952">
        <v>6000</v>
      </c>
      <c r="F1608" s="1771" t="s">
        <v>5336</v>
      </c>
      <c r="G1608" s="1770" t="s">
        <v>5337</v>
      </c>
      <c r="H1608" s="1770" t="s">
        <v>1713</v>
      </c>
      <c r="I1608" s="1770" t="s">
        <v>1744</v>
      </c>
      <c r="J1608" s="1771" t="s">
        <v>1715</v>
      </c>
      <c r="K1608" s="1771">
        <v>2</v>
      </c>
      <c r="L1608" s="1772">
        <v>6</v>
      </c>
      <c r="M1608" s="1773">
        <f t="shared" si="50"/>
        <v>36000</v>
      </c>
      <c r="N1608" s="1771">
        <v>3</v>
      </c>
      <c r="O1608" s="1772">
        <v>6</v>
      </c>
      <c r="P1608" s="1773">
        <f t="shared" si="51"/>
        <v>36000</v>
      </c>
      <c r="Q1608" s="1774"/>
      <c r="R1608" s="1774"/>
      <c r="S1608" s="1774"/>
      <c r="T1608" s="1774"/>
      <c r="U1608" s="1774"/>
      <c r="V1608" s="1774"/>
      <c r="W1608" s="1774"/>
      <c r="X1608" s="1774"/>
      <c r="Y1608" s="1774"/>
      <c r="Z1608" s="1774"/>
      <c r="AA1608" s="1774"/>
      <c r="AB1608" s="1774"/>
      <c r="AC1608" s="1774"/>
      <c r="AD1608" s="1856"/>
      <c r="AE1608" s="1857"/>
      <c r="AF1608" s="1858"/>
      <c r="AG1608" s="1858"/>
      <c r="AH1608" s="1858"/>
      <c r="AI1608" s="1859"/>
      <c r="AJ1608" s="1859"/>
      <c r="AK1608" s="1859"/>
      <c r="AL1608" s="1859"/>
      <c r="AM1608" s="1858"/>
      <c r="AN1608" s="1858"/>
      <c r="AO1608" s="1858"/>
      <c r="AP1608" s="1858"/>
      <c r="AQ1608" s="1859"/>
      <c r="AR1608" s="1859"/>
      <c r="AS1608" s="1859"/>
      <c r="AT1608" s="1859"/>
    </row>
    <row r="1609" spans="1:46" s="1775" customFormat="1" ht="12" customHeight="1" x14ac:dyDescent="0.2">
      <c r="A1609" s="1770" t="s">
        <v>459</v>
      </c>
      <c r="B1609" s="1770" t="s">
        <v>1708</v>
      </c>
      <c r="C1609" s="541" t="s">
        <v>1709</v>
      </c>
      <c r="D1609" s="1770" t="s">
        <v>4313</v>
      </c>
      <c r="E1609" s="1952">
        <v>2500</v>
      </c>
      <c r="F1609" s="1771" t="s">
        <v>5336</v>
      </c>
      <c r="G1609" s="1770" t="s">
        <v>5337</v>
      </c>
      <c r="H1609" s="1770" t="s">
        <v>1713</v>
      </c>
      <c r="I1609" s="1770" t="s">
        <v>1744</v>
      </c>
      <c r="J1609" s="1771" t="s">
        <v>1715</v>
      </c>
      <c r="K1609" s="1771">
        <v>2</v>
      </c>
      <c r="L1609" s="1772">
        <v>6</v>
      </c>
      <c r="M1609" s="1773">
        <f t="shared" si="50"/>
        <v>15000</v>
      </c>
      <c r="N1609" s="1771">
        <v>0</v>
      </c>
      <c r="O1609" s="1772">
        <v>0</v>
      </c>
      <c r="P1609" s="1773">
        <f t="shared" si="51"/>
        <v>0</v>
      </c>
      <c r="Q1609" s="1774"/>
      <c r="R1609" s="1774"/>
      <c r="S1609" s="1774"/>
      <c r="T1609" s="1774"/>
      <c r="U1609" s="1774"/>
      <c r="V1609" s="1774"/>
      <c r="W1609" s="1774"/>
      <c r="X1609" s="1774"/>
      <c r="Y1609" s="1774"/>
      <c r="Z1609" s="1774"/>
      <c r="AA1609" s="1774"/>
      <c r="AB1609" s="1774"/>
      <c r="AC1609" s="1774"/>
      <c r="AD1609" s="1856"/>
      <c r="AE1609" s="1857"/>
      <c r="AF1609" s="1858"/>
      <c r="AG1609" s="1858"/>
      <c r="AH1609" s="1858"/>
      <c r="AI1609" s="1859"/>
      <c r="AJ1609" s="1859"/>
      <c r="AK1609" s="1859"/>
      <c r="AL1609" s="1859"/>
      <c r="AM1609" s="1858"/>
      <c r="AN1609" s="1858"/>
      <c r="AO1609" s="1858"/>
      <c r="AP1609" s="1858"/>
      <c r="AQ1609" s="1859"/>
      <c r="AR1609" s="1859"/>
      <c r="AS1609" s="1859"/>
      <c r="AT1609" s="1859"/>
    </row>
    <row r="1610" spans="1:46" s="1775" customFormat="1" ht="12" customHeight="1" x14ac:dyDescent="0.2">
      <c r="A1610" s="1770" t="s">
        <v>459</v>
      </c>
      <c r="B1610" s="1770" t="s">
        <v>1708</v>
      </c>
      <c r="C1610" s="541" t="s">
        <v>1709</v>
      </c>
      <c r="D1610" s="1770" t="s">
        <v>5338</v>
      </c>
      <c r="E1610" s="1952">
        <v>2000</v>
      </c>
      <c r="F1610" s="1771" t="s">
        <v>5339</v>
      </c>
      <c r="G1610" s="1770" t="s">
        <v>5340</v>
      </c>
      <c r="H1610" s="1770"/>
      <c r="I1610" s="1770"/>
      <c r="J1610" s="1771"/>
      <c r="K1610" s="1771">
        <v>2</v>
      </c>
      <c r="L1610" s="1772">
        <v>6</v>
      </c>
      <c r="M1610" s="1773">
        <f t="shared" si="50"/>
        <v>12000</v>
      </c>
      <c r="N1610" s="1771">
        <v>2</v>
      </c>
      <c r="O1610" s="1772">
        <v>6</v>
      </c>
      <c r="P1610" s="1773">
        <f t="shared" si="51"/>
        <v>12000</v>
      </c>
      <c r="Q1610" s="1774"/>
      <c r="R1610" s="1774"/>
      <c r="S1610" s="1774"/>
      <c r="T1610" s="1774"/>
      <c r="U1610" s="1774"/>
      <c r="V1610" s="1774"/>
      <c r="W1610" s="1774"/>
      <c r="X1610" s="1774"/>
      <c r="Y1610" s="1774"/>
      <c r="Z1610" s="1774"/>
      <c r="AA1610" s="1774"/>
      <c r="AB1610" s="1774"/>
      <c r="AC1610" s="1774"/>
      <c r="AD1610" s="1856"/>
      <c r="AE1610" s="1857"/>
      <c r="AF1610" s="1858"/>
      <c r="AG1610" s="1858"/>
      <c r="AH1610" s="1858"/>
      <c r="AI1610" s="1859"/>
      <c r="AJ1610" s="1859"/>
      <c r="AK1610" s="1859"/>
      <c r="AL1610" s="1859"/>
      <c r="AM1610" s="1858"/>
      <c r="AN1610" s="1858"/>
      <c r="AO1610" s="1858"/>
      <c r="AP1610" s="1858"/>
      <c r="AQ1610" s="1859"/>
      <c r="AR1610" s="1859"/>
      <c r="AS1610" s="1859"/>
      <c r="AT1610" s="1859"/>
    </row>
    <row r="1611" spans="1:46" s="1775" customFormat="1" ht="12" customHeight="1" x14ac:dyDescent="0.2">
      <c r="A1611" s="1770" t="s">
        <v>459</v>
      </c>
      <c r="B1611" s="1770" t="s">
        <v>1708</v>
      </c>
      <c r="C1611" s="541" t="s">
        <v>1709</v>
      </c>
      <c r="D1611" s="1770" t="s">
        <v>1836</v>
      </c>
      <c r="E1611" s="1952">
        <v>3500</v>
      </c>
      <c r="F1611" s="1771" t="s">
        <v>5341</v>
      </c>
      <c r="G1611" s="1770" t="s">
        <v>5342</v>
      </c>
      <c r="H1611" s="1770"/>
      <c r="I1611" s="1770"/>
      <c r="J1611" s="1771"/>
      <c r="K1611" s="1771">
        <v>5</v>
      </c>
      <c r="L1611" s="1772">
        <v>6</v>
      </c>
      <c r="M1611" s="1773">
        <f t="shared" si="50"/>
        <v>21000</v>
      </c>
      <c r="N1611" s="1771">
        <v>0</v>
      </c>
      <c r="O1611" s="1772">
        <v>0</v>
      </c>
      <c r="P1611" s="1773">
        <f t="shared" si="51"/>
        <v>0</v>
      </c>
      <c r="Q1611" s="1774"/>
      <c r="R1611" s="1774"/>
      <c r="S1611" s="1774"/>
      <c r="T1611" s="1774"/>
      <c r="U1611" s="1774"/>
      <c r="V1611" s="1774"/>
      <c r="W1611" s="1774"/>
      <c r="X1611" s="1774"/>
      <c r="Y1611" s="1774"/>
      <c r="Z1611" s="1774"/>
      <c r="AA1611" s="1774"/>
      <c r="AB1611" s="1774"/>
      <c r="AC1611" s="1774"/>
      <c r="AD1611" s="1856"/>
      <c r="AE1611" s="1857"/>
      <c r="AF1611" s="1858"/>
      <c r="AG1611" s="1858"/>
      <c r="AH1611" s="1858"/>
      <c r="AI1611" s="1859"/>
      <c r="AJ1611" s="1859"/>
      <c r="AK1611" s="1859"/>
      <c r="AL1611" s="1859"/>
      <c r="AM1611" s="1858"/>
      <c r="AN1611" s="1858"/>
      <c r="AO1611" s="1858"/>
      <c r="AP1611" s="1858"/>
      <c r="AQ1611" s="1859"/>
      <c r="AR1611" s="1859"/>
      <c r="AS1611" s="1859"/>
      <c r="AT1611" s="1859"/>
    </row>
    <row r="1612" spans="1:46" s="1775" customFormat="1" ht="12" customHeight="1" x14ac:dyDescent="0.2">
      <c r="A1612" s="1770" t="s">
        <v>459</v>
      </c>
      <c r="B1612" s="1770" t="s">
        <v>1708</v>
      </c>
      <c r="C1612" s="541" t="s">
        <v>1709</v>
      </c>
      <c r="D1612" s="1770" t="s">
        <v>5343</v>
      </c>
      <c r="E1612" s="1952">
        <v>8000</v>
      </c>
      <c r="F1612" s="1771" t="s">
        <v>5344</v>
      </c>
      <c r="G1612" s="1770" t="s">
        <v>5345</v>
      </c>
      <c r="H1612" s="1770" t="s">
        <v>1807</v>
      </c>
      <c r="I1612" s="1770" t="s">
        <v>1723</v>
      </c>
      <c r="J1612" s="1771" t="s">
        <v>1715</v>
      </c>
      <c r="K1612" s="1771">
        <v>6</v>
      </c>
      <c r="L1612" s="1772">
        <v>12</v>
      </c>
      <c r="M1612" s="1773">
        <f t="shared" si="50"/>
        <v>96000</v>
      </c>
      <c r="N1612" s="1771">
        <v>2</v>
      </c>
      <c r="O1612" s="1772">
        <v>6</v>
      </c>
      <c r="P1612" s="1773">
        <f t="shared" si="51"/>
        <v>48000</v>
      </c>
      <c r="Q1612" s="1774"/>
      <c r="R1612" s="1774"/>
      <c r="S1612" s="1774"/>
      <c r="T1612" s="1774"/>
      <c r="U1612" s="1774"/>
      <c r="V1612" s="1774"/>
      <c r="W1612" s="1774"/>
      <c r="X1612" s="1774"/>
      <c r="Y1612" s="1774"/>
      <c r="Z1612" s="1774"/>
      <c r="AA1612" s="1774"/>
      <c r="AB1612" s="1774"/>
      <c r="AC1612" s="1774"/>
      <c r="AD1612" s="1856"/>
      <c r="AE1612" s="1857"/>
      <c r="AF1612" s="1858"/>
      <c r="AG1612" s="1858"/>
      <c r="AH1612" s="1858"/>
      <c r="AI1612" s="1859"/>
      <c r="AJ1612" s="1859"/>
      <c r="AK1612" s="1859"/>
      <c r="AL1612" s="1859"/>
      <c r="AM1612" s="1858"/>
      <c r="AN1612" s="1858"/>
      <c r="AO1612" s="1858"/>
      <c r="AP1612" s="1858"/>
      <c r="AQ1612" s="1859"/>
      <c r="AR1612" s="1859"/>
      <c r="AS1612" s="1859"/>
      <c r="AT1612" s="1859"/>
    </row>
    <row r="1613" spans="1:46" s="1775" customFormat="1" ht="12" customHeight="1" x14ac:dyDescent="0.2">
      <c r="A1613" s="1770" t="s">
        <v>459</v>
      </c>
      <c r="B1613" s="1770" t="s">
        <v>1708</v>
      </c>
      <c r="C1613" s="541" t="s">
        <v>1709</v>
      </c>
      <c r="D1613" s="1770" t="s">
        <v>1760</v>
      </c>
      <c r="E1613" s="1952">
        <v>8000</v>
      </c>
      <c r="F1613" s="1771" t="s">
        <v>5346</v>
      </c>
      <c r="G1613" s="1770" t="s">
        <v>5347</v>
      </c>
      <c r="H1613" s="1770"/>
      <c r="I1613" s="1770"/>
      <c r="J1613" s="1771"/>
      <c r="K1613" s="1771">
        <v>4</v>
      </c>
      <c r="L1613" s="1772">
        <v>11</v>
      </c>
      <c r="M1613" s="1773">
        <f t="shared" si="50"/>
        <v>88000</v>
      </c>
      <c r="N1613" s="1771">
        <v>0</v>
      </c>
      <c r="O1613" s="1772">
        <v>0</v>
      </c>
      <c r="P1613" s="1773">
        <f t="shared" si="51"/>
        <v>0</v>
      </c>
      <c r="Q1613" s="1774"/>
      <c r="R1613" s="1774"/>
      <c r="S1613" s="1774"/>
      <c r="T1613" s="1774"/>
      <c r="U1613" s="1774"/>
      <c r="V1613" s="1774"/>
      <c r="W1613" s="1774"/>
      <c r="X1613" s="1774"/>
      <c r="Y1613" s="1774"/>
      <c r="Z1613" s="1774"/>
      <c r="AA1613" s="1774"/>
      <c r="AB1613" s="1774"/>
      <c r="AC1613" s="1774"/>
      <c r="AD1613" s="1856"/>
      <c r="AE1613" s="1857"/>
      <c r="AF1613" s="1858"/>
      <c r="AG1613" s="1858"/>
      <c r="AH1613" s="1858"/>
      <c r="AI1613" s="1859"/>
      <c r="AJ1613" s="1859"/>
      <c r="AK1613" s="1859"/>
      <c r="AL1613" s="1859"/>
      <c r="AM1613" s="1858"/>
      <c r="AN1613" s="1858"/>
      <c r="AO1613" s="1858"/>
      <c r="AP1613" s="1858"/>
      <c r="AQ1613" s="1859"/>
      <c r="AR1613" s="1859"/>
      <c r="AS1613" s="1859"/>
      <c r="AT1613" s="1859"/>
    </row>
    <row r="1614" spans="1:46" s="1775" customFormat="1" ht="12" customHeight="1" x14ac:dyDescent="0.2">
      <c r="A1614" s="1770" t="s">
        <v>459</v>
      </c>
      <c r="B1614" s="1770" t="s">
        <v>1708</v>
      </c>
      <c r="C1614" s="541" t="s">
        <v>1709</v>
      </c>
      <c r="D1614" s="1770" t="s">
        <v>2316</v>
      </c>
      <c r="E1614" s="1952">
        <v>3500</v>
      </c>
      <c r="F1614" s="1771" t="s">
        <v>5348</v>
      </c>
      <c r="G1614" s="1770" t="s">
        <v>5349</v>
      </c>
      <c r="H1614" s="1770" t="s">
        <v>1713</v>
      </c>
      <c r="I1614" s="1770" t="s">
        <v>1714</v>
      </c>
      <c r="J1614" s="1771" t="s">
        <v>1715</v>
      </c>
      <c r="K1614" s="1771">
        <v>2</v>
      </c>
      <c r="L1614" s="1772">
        <v>4</v>
      </c>
      <c r="M1614" s="1773">
        <f t="shared" si="50"/>
        <v>14000</v>
      </c>
      <c r="N1614" s="1771">
        <v>2</v>
      </c>
      <c r="O1614" s="1772">
        <v>6</v>
      </c>
      <c r="P1614" s="1773">
        <f t="shared" si="51"/>
        <v>21000</v>
      </c>
      <c r="Q1614" s="1774"/>
      <c r="R1614" s="1774"/>
      <c r="S1614" s="1774"/>
      <c r="T1614" s="1774"/>
      <c r="U1614" s="1774"/>
      <c r="V1614" s="1774"/>
      <c r="W1614" s="1774"/>
      <c r="X1614" s="1774"/>
      <c r="Y1614" s="1774"/>
      <c r="Z1614" s="1774"/>
      <c r="AA1614" s="1774"/>
      <c r="AB1614" s="1774"/>
      <c r="AC1614" s="1774"/>
      <c r="AD1614" s="1856"/>
      <c r="AE1614" s="1857"/>
      <c r="AF1614" s="1858"/>
      <c r="AG1614" s="1858"/>
      <c r="AH1614" s="1858"/>
      <c r="AI1614" s="1859"/>
      <c r="AJ1614" s="1859"/>
      <c r="AK1614" s="1859"/>
      <c r="AL1614" s="1859"/>
      <c r="AM1614" s="1858"/>
      <c r="AN1614" s="1858"/>
      <c r="AO1614" s="1858"/>
      <c r="AP1614" s="1858"/>
      <c r="AQ1614" s="1859"/>
      <c r="AR1614" s="1859"/>
      <c r="AS1614" s="1859"/>
      <c r="AT1614" s="1859"/>
    </row>
    <row r="1615" spans="1:46" s="1775" customFormat="1" ht="12" customHeight="1" x14ac:dyDescent="0.2">
      <c r="A1615" s="1770" t="s">
        <v>459</v>
      </c>
      <c r="B1615" s="1770" t="s">
        <v>1708</v>
      </c>
      <c r="C1615" s="541" t="s">
        <v>1709</v>
      </c>
      <c r="D1615" s="1770" t="s">
        <v>1863</v>
      </c>
      <c r="E1615" s="1952">
        <v>1200</v>
      </c>
      <c r="F1615" s="1771" t="s">
        <v>5350</v>
      </c>
      <c r="G1615" s="1770" t="s">
        <v>5351</v>
      </c>
      <c r="H1615" s="1770"/>
      <c r="I1615" s="1770"/>
      <c r="J1615" s="1771"/>
      <c r="K1615" s="1771">
        <v>2</v>
      </c>
      <c r="L1615" s="1772">
        <v>4</v>
      </c>
      <c r="M1615" s="1773">
        <f t="shared" si="50"/>
        <v>4800</v>
      </c>
      <c r="N1615" s="1771">
        <v>0</v>
      </c>
      <c r="O1615" s="1772">
        <v>0</v>
      </c>
      <c r="P1615" s="1773">
        <f t="shared" si="51"/>
        <v>0</v>
      </c>
      <c r="Q1615" s="1774"/>
      <c r="R1615" s="1774"/>
      <c r="S1615" s="1774"/>
      <c r="T1615" s="1774"/>
      <c r="U1615" s="1774"/>
      <c r="V1615" s="1774"/>
      <c r="W1615" s="1774"/>
      <c r="X1615" s="1774"/>
      <c r="Y1615" s="1774"/>
      <c r="Z1615" s="1774"/>
      <c r="AA1615" s="1774"/>
      <c r="AB1615" s="1774"/>
      <c r="AC1615" s="1774"/>
      <c r="AD1615" s="1856"/>
      <c r="AE1615" s="1857"/>
      <c r="AF1615" s="1858"/>
      <c r="AG1615" s="1858"/>
      <c r="AH1615" s="1858"/>
      <c r="AI1615" s="1859"/>
      <c r="AJ1615" s="1859"/>
      <c r="AK1615" s="1859"/>
      <c r="AL1615" s="1859"/>
      <c r="AM1615" s="1858"/>
      <c r="AN1615" s="1858"/>
      <c r="AO1615" s="1858"/>
      <c r="AP1615" s="1858"/>
      <c r="AQ1615" s="1859"/>
      <c r="AR1615" s="1859"/>
      <c r="AS1615" s="1859"/>
      <c r="AT1615" s="1859"/>
    </row>
    <row r="1616" spans="1:46" s="1775" customFormat="1" ht="12" customHeight="1" x14ac:dyDescent="0.2">
      <c r="A1616" s="1770" t="s">
        <v>459</v>
      </c>
      <c r="B1616" s="1770" t="s">
        <v>1708</v>
      </c>
      <c r="C1616" s="541" t="s">
        <v>1709</v>
      </c>
      <c r="D1616" s="1770" t="s">
        <v>5352</v>
      </c>
      <c r="E1616" s="1952">
        <v>10000</v>
      </c>
      <c r="F1616" s="1771" t="s">
        <v>5353</v>
      </c>
      <c r="G1616" s="1770" t="s">
        <v>5354</v>
      </c>
      <c r="H1616" s="1770"/>
      <c r="I1616" s="1770"/>
      <c r="J1616" s="1771"/>
      <c r="K1616" s="1771">
        <v>2</v>
      </c>
      <c r="L1616" s="1772">
        <v>6</v>
      </c>
      <c r="M1616" s="1773">
        <f t="shared" si="50"/>
        <v>60000</v>
      </c>
      <c r="N1616" s="1771">
        <v>1</v>
      </c>
      <c r="O1616" s="1772">
        <v>6</v>
      </c>
      <c r="P1616" s="1773">
        <f t="shared" si="51"/>
        <v>60000</v>
      </c>
      <c r="Q1616" s="1774"/>
      <c r="R1616" s="1774"/>
      <c r="S1616" s="1774"/>
      <c r="T1616" s="1774"/>
      <c r="U1616" s="1774"/>
      <c r="V1616" s="1774"/>
      <c r="W1616" s="1774"/>
      <c r="X1616" s="1774"/>
      <c r="Y1616" s="1774"/>
      <c r="Z1616" s="1774"/>
      <c r="AA1616" s="1774"/>
      <c r="AB1616" s="1774"/>
      <c r="AC1616" s="1774"/>
      <c r="AD1616" s="1856"/>
      <c r="AE1616" s="1857"/>
      <c r="AF1616" s="1858"/>
      <c r="AG1616" s="1858"/>
      <c r="AH1616" s="1858"/>
      <c r="AI1616" s="1859"/>
      <c r="AJ1616" s="1859"/>
      <c r="AK1616" s="1859"/>
      <c r="AL1616" s="1859"/>
      <c r="AM1616" s="1858"/>
      <c r="AN1616" s="1858"/>
      <c r="AO1616" s="1858"/>
      <c r="AP1616" s="1858"/>
      <c r="AQ1616" s="1859"/>
      <c r="AR1616" s="1859"/>
      <c r="AS1616" s="1859"/>
      <c r="AT1616" s="1859"/>
    </row>
    <row r="1617" spans="1:46" s="1775" customFormat="1" ht="12" customHeight="1" x14ac:dyDescent="0.2">
      <c r="A1617" s="1770" t="s">
        <v>459</v>
      </c>
      <c r="B1617" s="1770" t="s">
        <v>1708</v>
      </c>
      <c r="C1617" s="541" t="s">
        <v>1709</v>
      </c>
      <c r="D1617" s="1770" t="s">
        <v>2072</v>
      </c>
      <c r="E1617" s="1952">
        <v>15600</v>
      </c>
      <c r="F1617" s="1771" t="s">
        <v>5355</v>
      </c>
      <c r="G1617" s="1770" t="s">
        <v>5356</v>
      </c>
      <c r="H1617" s="1770"/>
      <c r="I1617" s="1770"/>
      <c r="J1617" s="1771"/>
      <c r="K1617" s="1771">
        <v>0</v>
      </c>
      <c r="L1617" s="1772">
        <v>1</v>
      </c>
      <c r="M1617" s="1773">
        <f t="shared" si="50"/>
        <v>15600</v>
      </c>
      <c r="N1617" s="1771">
        <v>0</v>
      </c>
      <c r="O1617" s="1772">
        <v>0</v>
      </c>
      <c r="P1617" s="1773">
        <f t="shared" si="51"/>
        <v>0</v>
      </c>
      <c r="Q1617" s="1774"/>
      <c r="R1617" s="1774"/>
      <c r="S1617" s="1774"/>
      <c r="T1617" s="1774"/>
      <c r="U1617" s="1774"/>
      <c r="V1617" s="1774"/>
      <c r="W1617" s="1774"/>
      <c r="X1617" s="1774"/>
      <c r="Y1617" s="1774"/>
      <c r="Z1617" s="1774"/>
      <c r="AA1617" s="1774"/>
      <c r="AB1617" s="1774"/>
      <c r="AC1617" s="1774"/>
      <c r="AD1617" s="1856"/>
      <c r="AE1617" s="1857"/>
      <c r="AF1617" s="1858"/>
      <c r="AG1617" s="1858"/>
      <c r="AH1617" s="1858"/>
      <c r="AI1617" s="1859"/>
      <c r="AJ1617" s="1859"/>
      <c r="AK1617" s="1859"/>
      <c r="AL1617" s="1859"/>
      <c r="AM1617" s="1858"/>
      <c r="AN1617" s="1858"/>
      <c r="AO1617" s="1858"/>
      <c r="AP1617" s="1858"/>
      <c r="AQ1617" s="1859"/>
      <c r="AR1617" s="1859"/>
      <c r="AS1617" s="1859"/>
      <c r="AT1617" s="1859"/>
    </row>
    <row r="1618" spans="1:46" s="1775" customFormat="1" ht="12" customHeight="1" x14ac:dyDescent="0.2">
      <c r="A1618" s="1770" t="s">
        <v>459</v>
      </c>
      <c r="B1618" s="1770" t="s">
        <v>1708</v>
      </c>
      <c r="C1618" s="541" t="s">
        <v>1709</v>
      </c>
      <c r="D1618" s="1770" t="s">
        <v>1839</v>
      </c>
      <c r="E1618" s="1952">
        <v>3500</v>
      </c>
      <c r="F1618" s="1771" t="s">
        <v>5357</v>
      </c>
      <c r="G1618" s="1770" t="s">
        <v>5358</v>
      </c>
      <c r="H1618" s="1770" t="s">
        <v>1713</v>
      </c>
      <c r="I1618" s="1770" t="s">
        <v>1723</v>
      </c>
      <c r="J1618" s="1771" t="s">
        <v>1813</v>
      </c>
      <c r="K1618" s="1771">
        <v>6</v>
      </c>
      <c r="L1618" s="1772">
        <v>12</v>
      </c>
      <c r="M1618" s="1773">
        <f t="shared" si="50"/>
        <v>42000</v>
      </c>
      <c r="N1618" s="1771">
        <v>2</v>
      </c>
      <c r="O1618" s="1772">
        <v>6</v>
      </c>
      <c r="P1618" s="1773">
        <f t="shared" si="51"/>
        <v>21000</v>
      </c>
      <c r="Q1618" s="1774"/>
      <c r="R1618" s="1774"/>
      <c r="S1618" s="1774"/>
      <c r="T1618" s="1774"/>
      <c r="U1618" s="1774"/>
      <c r="V1618" s="1774"/>
      <c r="W1618" s="1774"/>
      <c r="X1618" s="1774"/>
      <c r="Y1618" s="1774"/>
      <c r="Z1618" s="1774"/>
      <c r="AA1618" s="1774"/>
      <c r="AB1618" s="1774"/>
      <c r="AC1618" s="1774"/>
      <c r="AD1618" s="1856"/>
      <c r="AE1618" s="1857"/>
      <c r="AF1618" s="1858"/>
      <c r="AG1618" s="1858"/>
      <c r="AH1618" s="1858"/>
      <c r="AI1618" s="1859"/>
      <c r="AJ1618" s="1859"/>
      <c r="AK1618" s="1859"/>
      <c r="AL1618" s="1859"/>
      <c r="AM1618" s="1858"/>
      <c r="AN1618" s="1858"/>
      <c r="AO1618" s="1858"/>
      <c r="AP1618" s="1858"/>
      <c r="AQ1618" s="1859"/>
      <c r="AR1618" s="1859"/>
      <c r="AS1618" s="1859"/>
      <c r="AT1618" s="1859"/>
    </row>
    <row r="1619" spans="1:46" s="1775" customFormat="1" ht="12" customHeight="1" x14ac:dyDescent="0.2">
      <c r="A1619" s="1770" t="s">
        <v>459</v>
      </c>
      <c r="B1619" s="1770" t="s">
        <v>1708</v>
      </c>
      <c r="C1619" s="541" t="s">
        <v>1709</v>
      </c>
      <c r="D1619" s="1770" t="s">
        <v>2072</v>
      </c>
      <c r="E1619" s="1952">
        <v>15600</v>
      </c>
      <c r="F1619" s="1771" t="s">
        <v>5359</v>
      </c>
      <c r="G1619" s="1770" t="s">
        <v>5360</v>
      </c>
      <c r="H1619" s="1770"/>
      <c r="I1619" s="1770"/>
      <c r="J1619" s="1771"/>
      <c r="K1619" s="1771">
        <v>0</v>
      </c>
      <c r="L1619" s="1772">
        <v>0</v>
      </c>
      <c r="M1619" s="1773">
        <f t="shared" si="50"/>
        <v>0</v>
      </c>
      <c r="N1619" s="1771">
        <v>0</v>
      </c>
      <c r="O1619" s="1772">
        <v>0</v>
      </c>
      <c r="P1619" s="1773">
        <f t="shared" si="51"/>
        <v>0</v>
      </c>
      <c r="Q1619" s="1774"/>
      <c r="R1619" s="1774"/>
      <c r="S1619" s="1774"/>
      <c r="T1619" s="1774"/>
      <c r="U1619" s="1774"/>
      <c r="V1619" s="1774"/>
      <c r="W1619" s="1774"/>
      <c r="X1619" s="1774"/>
      <c r="Y1619" s="1774"/>
      <c r="Z1619" s="1774"/>
      <c r="AA1619" s="1774"/>
      <c r="AB1619" s="1774"/>
      <c r="AC1619" s="1774"/>
      <c r="AD1619" s="1856"/>
      <c r="AE1619" s="1857"/>
      <c r="AF1619" s="1858"/>
      <c r="AG1619" s="1858"/>
      <c r="AH1619" s="1858"/>
      <c r="AI1619" s="1859"/>
      <c r="AJ1619" s="1859"/>
      <c r="AK1619" s="1859"/>
      <c r="AL1619" s="1859"/>
      <c r="AM1619" s="1858"/>
      <c r="AN1619" s="1858"/>
      <c r="AO1619" s="1858"/>
      <c r="AP1619" s="1858"/>
      <c r="AQ1619" s="1859"/>
      <c r="AR1619" s="1859"/>
      <c r="AS1619" s="1859"/>
      <c r="AT1619" s="1859"/>
    </row>
    <row r="1620" spans="1:46" s="1775" customFormat="1" ht="12" customHeight="1" x14ac:dyDescent="0.2">
      <c r="A1620" s="1770" t="s">
        <v>459</v>
      </c>
      <c r="B1620" s="1770" t="s">
        <v>1708</v>
      </c>
      <c r="C1620" s="541" t="s">
        <v>1709</v>
      </c>
      <c r="D1620" s="1770" t="s">
        <v>5361</v>
      </c>
      <c r="E1620" s="1952">
        <v>9000</v>
      </c>
      <c r="F1620" s="1771" t="s">
        <v>5362</v>
      </c>
      <c r="G1620" s="1770" t="s">
        <v>5363</v>
      </c>
      <c r="H1620" s="1770"/>
      <c r="I1620" s="1770"/>
      <c r="J1620" s="1771"/>
      <c r="K1620" s="1771">
        <v>5</v>
      </c>
      <c r="L1620" s="1772">
        <v>12</v>
      </c>
      <c r="M1620" s="1773">
        <f t="shared" si="50"/>
        <v>108000</v>
      </c>
      <c r="N1620" s="1771">
        <v>3</v>
      </c>
      <c r="O1620" s="1772">
        <v>6</v>
      </c>
      <c r="P1620" s="1773">
        <f t="shared" si="51"/>
        <v>54000</v>
      </c>
      <c r="Q1620" s="1774"/>
      <c r="R1620" s="1774"/>
      <c r="S1620" s="1774"/>
      <c r="T1620" s="1774"/>
      <c r="U1620" s="1774"/>
      <c r="V1620" s="1774"/>
      <c r="W1620" s="1774"/>
      <c r="X1620" s="1774"/>
      <c r="Y1620" s="1774"/>
      <c r="Z1620" s="1774"/>
      <c r="AA1620" s="1774"/>
      <c r="AB1620" s="1774"/>
      <c r="AC1620" s="1774"/>
      <c r="AD1620" s="1856"/>
      <c r="AE1620" s="1857"/>
      <c r="AF1620" s="1858"/>
      <c r="AG1620" s="1858"/>
      <c r="AH1620" s="1858"/>
      <c r="AI1620" s="1859"/>
      <c r="AJ1620" s="1859"/>
      <c r="AK1620" s="1859"/>
      <c r="AL1620" s="1859"/>
      <c r="AM1620" s="1858"/>
      <c r="AN1620" s="1858"/>
      <c r="AO1620" s="1858"/>
      <c r="AP1620" s="1858"/>
      <c r="AQ1620" s="1859"/>
      <c r="AR1620" s="1859"/>
      <c r="AS1620" s="1859"/>
      <c r="AT1620" s="1859"/>
    </row>
    <row r="1621" spans="1:46" s="1775" customFormat="1" ht="12" customHeight="1" x14ac:dyDescent="0.2">
      <c r="A1621" s="1770" t="s">
        <v>459</v>
      </c>
      <c r="B1621" s="1770" t="s">
        <v>1708</v>
      </c>
      <c r="C1621" s="541" t="s">
        <v>1709</v>
      </c>
      <c r="D1621" s="1770" t="s">
        <v>5364</v>
      </c>
      <c r="E1621" s="1952">
        <v>7500</v>
      </c>
      <c r="F1621" s="1771" t="s">
        <v>5365</v>
      </c>
      <c r="G1621" s="1770" t="s">
        <v>5366</v>
      </c>
      <c r="H1621" s="1770"/>
      <c r="I1621" s="1770"/>
      <c r="J1621" s="1771"/>
      <c r="K1621" s="1771">
        <v>2</v>
      </c>
      <c r="L1621" s="1772">
        <v>4</v>
      </c>
      <c r="M1621" s="1773">
        <f t="shared" si="50"/>
        <v>30000</v>
      </c>
      <c r="N1621" s="1771">
        <v>0</v>
      </c>
      <c r="O1621" s="1772">
        <v>0</v>
      </c>
      <c r="P1621" s="1773">
        <f t="shared" si="51"/>
        <v>0</v>
      </c>
      <c r="Q1621" s="1774"/>
      <c r="R1621" s="1774"/>
      <c r="S1621" s="1774"/>
      <c r="T1621" s="1774"/>
      <c r="U1621" s="1774"/>
      <c r="V1621" s="1774"/>
      <c r="W1621" s="1774"/>
      <c r="X1621" s="1774"/>
      <c r="Y1621" s="1774"/>
      <c r="Z1621" s="1774"/>
      <c r="AA1621" s="1774"/>
      <c r="AB1621" s="1774"/>
      <c r="AC1621" s="1774"/>
      <c r="AD1621" s="1856"/>
      <c r="AE1621" s="1857"/>
      <c r="AF1621" s="1858"/>
      <c r="AG1621" s="1858"/>
      <c r="AH1621" s="1858"/>
      <c r="AI1621" s="1859"/>
      <c r="AJ1621" s="1859"/>
      <c r="AK1621" s="1859"/>
      <c r="AL1621" s="1859"/>
      <c r="AM1621" s="1858"/>
      <c r="AN1621" s="1858"/>
      <c r="AO1621" s="1858"/>
      <c r="AP1621" s="1858"/>
      <c r="AQ1621" s="1859"/>
      <c r="AR1621" s="1859"/>
      <c r="AS1621" s="1859"/>
      <c r="AT1621" s="1859"/>
    </row>
    <row r="1622" spans="1:46" s="1775" customFormat="1" ht="12" customHeight="1" x14ac:dyDescent="0.2">
      <c r="A1622" s="1770" t="s">
        <v>459</v>
      </c>
      <c r="B1622" s="1770" t="s">
        <v>1708</v>
      </c>
      <c r="C1622" s="541" t="s">
        <v>1709</v>
      </c>
      <c r="D1622" s="1770" t="s">
        <v>1749</v>
      </c>
      <c r="E1622" s="1952">
        <v>3000</v>
      </c>
      <c r="F1622" s="1771" t="s">
        <v>5367</v>
      </c>
      <c r="G1622" s="1770" t="s">
        <v>5368</v>
      </c>
      <c r="H1622" s="1770"/>
      <c r="I1622" s="1770"/>
      <c r="J1622" s="1771"/>
      <c r="K1622" s="1771">
        <v>1</v>
      </c>
      <c r="L1622" s="1772">
        <v>1</v>
      </c>
      <c r="M1622" s="1773">
        <f t="shared" si="50"/>
        <v>3000</v>
      </c>
      <c r="N1622" s="1771">
        <v>0</v>
      </c>
      <c r="O1622" s="1772">
        <v>0</v>
      </c>
      <c r="P1622" s="1773">
        <f t="shared" si="51"/>
        <v>0</v>
      </c>
      <c r="Q1622" s="1774"/>
      <c r="R1622" s="1774"/>
      <c r="S1622" s="1774"/>
      <c r="T1622" s="1774"/>
      <c r="U1622" s="1774"/>
      <c r="V1622" s="1774"/>
      <c r="W1622" s="1774"/>
      <c r="X1622" s="1774"/>
      <c r="Y1622" s="1774"/>
      <c r="Z1622" s="1774"/>
      <c r="AA1622" s="1774"/>
      <c r="AB1622" s="1774"/>
      <c r="AC1622" s="1774"/>
      <c r="AD1622" s="1856"/>
      <c r="AE1622" s="1857"/>
      <c r="AF1622" s="1858"/>
      <c r="AG1622" s="1858"/>
      <c r="AH1622" s="1858"/>
      <c r="AI1622" s="1859"/>
      <c r="AJ1622" s="1859"/>
      <c r="AK1622" s="1859"/>
      <c r="AL1622" s="1859"/>
      <c r="AM1622" s="1858"/>
      <c r="AN1622" s="1858"/>
      <c r="AO1622" s="1858"/>
      <c r="AP1622" s="1858"/>
      <c r="AQ1622" s="1859"/>
      <c r="AR1622" s="1859"/>
      <c r="AS1622" s="1859"/>
      <c r="AT1622" s="1859"/>
    </row>
    <row r="1623" spans="1:46" s="1775" customFormat="1" ht="12" customHeight="1" x14ac:dyDescent="0.2">
      <c r="A1623" s="1770" t="s">
        <v>459</v>
      </c>
      <c r="B1623" s="1770" t="s">
        <v>1708</v>
      </c>
      <c r="C1623" s="541" t="s">
        <v>1709</v>
      </c>
      <c r="D1623" s="1770" t="s">
        <v>5369</v>
      </c>
      <c r="E1623" s="1952">
        <v>9000</v>
      </c>
      <c r="F1623" s="1771" t="s">
        <v>5370</v>
      </c>
      <c r="G1623" s="1770" t="s">
        <v>5371</v>
      </c>
      <c r="H1623" s="1770"/>
      <c r="I1623" s="1770"/>
      <c r="J1623" s="1771"/>
      <c r="K1623" s="1771">
        <v>1</v>
      </c>
      <c r="L1623" s="1772">
        <v>1</v>
      </c>
      <c r="M1623" s="1773">
        <f t="shared" si="50"/>
        <v>9000</v>
      </c>
      <c r="N1623" s="1771">
        <v>2</v>
      </c>
      <c r="O1623" s="1772">
        <v>6</v>
      </c>
      <c r="P1623" s="1773">
        <f t="shared" si="51"/>
        <v>54000</v>
      </c>
      <c r="Q1623" s="1774"/>
      <c r="R1623" s="1774"/>
      <c r="S1623" s="1774"/>
      <c r="T1623" s="1774"/>
      <c r="U1623" s="1774"/>
      <c r="V1623" s="1774"/>
      <c r="W1623" s="1774"/>
      <c r="X1623" s="1774"/>
      <c r="Y1623" s="1774"/>
      <c r="Z1623" s="1774"/>
      <c r="AA1623" s="1774"/>
      <c r="AB1623" s="1774"/>
      <c r="AC1623" s="1774"/>
      <c r="AD1623" s="1856"/>
      <c r="AE1623" s="1857"/>
      <c r="AF1623" s="1858"/>
      <c r="AG1623" s="1858"/>
      <c r="AH1623" s="1858"/>
      <c r="AI1623" s="1859"/>
      <c r="AJ1623" s="1859"/>
      <c r="AK1623" s="1859"/>
      <c r="AL1623" s="1859"/>
      <c r="AM1623" s="1858"/>
      <c r="AN1623" s="1858"/>
      <c r="AO1623" s="1858"/>
      <c r="AP1623" s="1858"/>
      <c r="AQ1623" s="1859"/>
      <c r="AR1623" s="1859"/>
      <c r="AS1623" s="1859"/>
      <c r="AT1623" s="1859"/>
    </row>
    <row r="1624" spans="1:46" s="1775" customFormat="1" ht="12" customHeight="1" x14ac:dyDescent="0.2">
      <c r="A1624" s="1770" t="s">
        <v>459</v>
      </c>
      <c r="B1624" s="1770" t="s">
        <v>1708</v>
      </c>
      <c r="C1624" s="541" t="s">
        <v>1709</v>
      </c>
      <c r="D1624" s="1770" t="s">
        <v>4056</v>
      </c>
      <c r="E1624" s="1952">
        <v>3000</v>
      </c>
      <c r="F1624" s="1771" t="s">
        <v>5372</v>
      </c>
      <c r="G1624" s="1770" t="s">
        <v>5373</v>
      </c>
      <c r="H1624" s="1770" t="s">
        <v>1835</v>
      </c>
      <c r="I1624" s="1770" t="s">
        <v>1740</v>
      </c>
      <c r="J1624" s="1771" t="s">
        <v>1715</v>
      </c>
      <c r="K1624" s="1771">
        <v>3</v>
      </c>
      <c r="L1624" s="1772">
        <v>11</v>
      </c>
      <c r="M1624" s="1773">
        <f t="shared" si="50"/>
        <v>33000</v>
      </c>
      <c r="N1624" s="1771">
        <v>2</v>
      </c>
      <c r="O1624" s="1772">
        <v>6</v>
      </c>
      <c r="P1624" s="1773">
        <f t="shared" si="51"/>
        <v>18000</v>
      </c>
      <c r="Q1624" s="1774"/>
      <c r="R1624" s="1774"/>
      <c r="S1624" s="1774"/>
      <c r="T1624" s="1774"/>
      <c r="U1624" s="1774"/>
      <c r="V1624" s="1774"/>
      <c r="W1624" s="1774"/>
      <c r="X1624" s="1774"/>
      <c r="Y1624" s="1774"/>
      <c r="Z1624" s="1774"/>
      <c r="AA1624" s="1774"/>
      <c r="AB1624" s="1774"/>
      <c r="AC1624" s="1774"/>
      <c r="AD1624" s="1856"/>
      <c r="AE1624" s="1857"/>
      <c r="AF1624" s="1858"/>
      <c r="AG1624" s="1858"/>
      <c r="AH1624" s="1858"/>
      <c r="AI1624" s="1859"/>
      <c r="AJ1624" s="1859"/>
      <c r="AK1624" s="1859"/>
      <c r="AL1624" s="1859"/>
      <c r="AM1624" s="1858"/>
      <c r="AN1624" s="1858"/>
      <c r="AO1624" s="1858"/>
      <c r="AP1624" s="1858"/>
      <c r="AQ1624" s="1859"/>
      <c r="AR1624" s="1859"/>
      <c r="AS1624" s="1859"/>
      <c r="AT1624" s="1859"/>
    </row>
    <row r="1625" spans="1:46" s="1775" customFormat="1" ht="12" customHeight="1" x14ac:dyDescent="0.2">
      <c r="A1625" s="1770" t="s">
        <v>459</v>
      </c>
      <c r="B1625" s="1770" t="s">
        <v>1708</v>
      </c>
      <c r="C1625" s="541" t="s">
        <v>1709</v>
      </c>
      <c r="D1625" s="1770" t="s">
        <v>5374</v>
      </c>
      <c r="E1625" s="1952">
        <v>6500</v>
      </c>
      <c r="F1625" s="1771" t="s">
        <v>5375</v>
      </c>
      <c r="G1625" s="1770" t="s">
        <v>5376</v>
      </c>
      <c r="H1625" s="1770" t="s">
        <v>4762</v>
      </c>
      <c r="I1625" s="1770" t="s">
        <v>1723</v>
      </c>
      <c r="J1625" s="1771" t="s">
        <v>1715</v>
      </c>
      <c r="K1625" s="1771">
        <v>3</v>
      </c>
      <c r="L1625" s="1772">
        <v>6</v>
      </c>
      <c r="M1625" s="1773">
        <f t="shared" si="50"/>
        <v>39000</v>
      </c>
      <c r="N1625" s="1771">
        <v>0</v>
      </c>
      <c r="O1625" s="1772">
        <v>0</v>
      </c>
      <c r="P1625" s="1773">
        <f t="shared" si="51"/>
        <v>0</v>
      </c>
      <c r="Q1625" s="1774"/>
      <c r="R1625" s="1774"/>
      <c r="S1625" s="1774"/>
      <c r="T1625" s="1774"/>
      <c r="U1625" s="1774"/>
      <c r="V1625" s="1774"/>
      <c r="W1625" s="1774"/>
      <c r="X1625" s="1774"/>
      <c r="Y1625" s="1774"/>
      <c r="Z1625" s="1774"/>
      <c r="AA1625" s="1774"/>
      <c r="AB1625" s="1774"/>
      <c r="AC1625" s="1774"/>
      <c r="AD1625" s="1856"/>
      <c r="AE1625" s="1857"/>
      <c r="AF1625" s="1858"/>
      <c r="AG1625" s="1858"/>
      <c r="AH1625" s="1858"/>
      <c r="AI1625" s="1859"/>
      <c r="AJ1625" s="1859"/>
      <c r="AK1625" s="1859"/>
      <c r="AL1625" s="1859"/>
      <c r="AM1625" s="1858"/>
      <c r="AN1625" s="1858"/>
      <c r="AO1625" s="1858"/>
      <c r="AP1625" s="1858"/>
      <c r="AQ1625" s="1859"/>
      <c r="AR1625" s="1859"/>
      <c r="AS1625" s="1859"/>
      <c r="AT1625" s="1859"/>
    </row>
    <row r="1626" spans="1:46" s="1775" customFormat="1" ht="12" customHeight="1" x14ac:dyDescent="0.2">
      <c r="A1626" s="1770" t="s">
        <v>459</v>
      </c>
      <c r="B1626" s="1770" t="s">
        <v>1708</v>
      </c>
      <c r="C1626" s="541" t="s">
        <v>1709</v>
      </c>
      <c r="D1626" s="1770" t="s">
        <v>1719</v>
      </c>
      <c r="E1626" s="1952">
        <v>5500</v>
      </c>
      <c r="F1626" s="1771" t="s">
        <v>5377</v>
      </c>
      <c r="G1626" s="1770" t="s">
        <v>5378</v>
      </c>
      <c r="H1626" s="1770" t="s">
        <v>2534</v>
      </c>
      <c r="I1626" s="1770" t="s">
        <v>1714</v>
      </c>
      <c r="J1626" s="1771" t="s">
        <v>1715</v>
      </c>
      <c r="K1626" s="1771">
        <v>2</v>
      </c>
      <c r="L1626" s="1772">
        <v>6</v>
      </c>
      <c r="M1626" s="1773">
        <f t="shared" si="50"/>
        <v>33000</v>
      </c>
      <c r="N1626" s="1771">
        <v>2</v>
      </c>
      <c r="O1626" s="1772">
        <v>6</v>
      </c>
      <c r="P1626" s="1773">
        <f t="shared" si="51"/>
        <v>33000</v>
      </c>
      <c r="Q1626" s="1774"/>
      <c r="R1626" s="1774"/>
      <c r="S1626" s="1774"/>
      <c r="T1626" s="1774"/>
      <c r="U1626" s="1774"/>
      <c r="V1626" s="1774"/>
      <c r="W1626" s="1774"/>
      <c r="X1626" s="1774"/>
      <c r="Y1626" s="1774"/>
      <c r="Z1626" s="1774"/>
      <c r="AA1626" s="1774"/>
      <c r="AB1626" s="1774"/>
      <c r="AC1626" s="1774"/>
      <c r="AD1626" s="1856"/>
      <c r="AE1626" s="1857"/>
      <c r="AF1626" s="1858"/>
      <c r="AG1626" s="1858"/>
      <c r="AH1626" s="1858"/>
      <c r="AI1626" s="1859"/>
      <c r="AJ1626" s="1859"/>
      <c r="AK1626" s="1859"/>
      <c r="AL1626" s="1859"/>
      <c r="AM1626" s="1858"/>
      <c r="AN1626" s="1858"/>
      <c r="AO1626" s="1858"/>
      <c r="AP1626" s="1858"/>
      <c r="AQ1626" s="1859"/>
      <c r="AR1626" s="1859"/>
      <c r="AS1626" s="1859"/>
      <c r="AT1626" s="1859"/>
    </row>
    <row r="1627" spans="1:46" s="1775" customFormat="1" ht="12" customHeight="1" x14ac:dyDescent="0.2">
      <c r="A1627" s="1770" t="s">
        <v>459</v>
      </c>
      <c r="B1627" s="1770" t="s">
        <v>1708</v>
      </c>
      <c r="C1627" s="541" t="s">
        <v>1709</v>
      </c>
      <c r="D1627" s="1770" t="s">
        <v>5379</v>
      </c>
      <c r="E1627" s="1952">
        <v>3000</v>
      </c>
      <c r="F1627" s="1771" t="s">
        <v>5377</v>
      </c>
      <c r="G1627" s="1770" t="s">
        <v>5378</v>
      </c>
      <c r="H1627" s="1770" t="s">
        <v>2534</v>
      </c>
      <c r="I1627" s="1770" t="s">
        <v>1714</v>
      </c>
      <c r="J1627" s="1771" t="s">
        <v>1715</v>
      </c>
      <c r="K1627" s="1771">
        <v>4</v>
      </c>
      <c r="L1627" s="1772">
        <v>7</v>
      </c>
      <c r="M1627" s="1773">
        <f t="shared" si="50"/>
        <v>21000</v>
      </c>
      <c r="N1627" s="1771">
        <v>0</v>
      </c>
      <c r="O1627" s="1772">
        <v>0</v>
      </c>
      <c r="P1627" s="1773">
        <f t="shared" si="51"/>
        <v>0</v>
      </c>
      <c r="Q1627" s="1774"/>
      <c r="R1627" s="1774"/>
      <c r="S1627" s="1774"/>
      <c r="T1627" s="1774"/>
      <c r="U1627" s="1774"/>
      <c r="V1627" s="1774"/>
      <c r="W1627" s="1774"/>
      <c r="X1627" s="1774"/>
      <c r="Y1627" s="1774"/>
      <c r="Z1627" s="1774"/>
      <c r="AA1627" s="1774"/>
      <c r="AB1627" s="1774"/>
      <c r="AC1627" s="1774"/>
      <c r="AD1627" s="1856"/>
      <c r="AE1627" s="1857"/>
      <c r="AF1627" s="1858"/>
      <c r="AG1627" s="1858"/>
      <c r="AH1627" s="1858"/>
      <c r="AI1627" s="1859"/>
      <c r="AJ1627" s="1859"/>
      <c r="AK1627" s="1859"/>
      <c r="AL1627" s="1859"/>
      <c r="AM1627" s="1858"/>
      <c r="AN1627" s="1858"/>
      <c r="AO1627" s="1858"/>
      <c r="AP1627" s="1858"/>
      <c r="AQ1627" s="1859"/>
      <c r="AR1627" s="1859"/>
      <c r="AS1627" s="1859"/>
      <c r="AT1627" s="1859"/>
    </row>
    <row r="1628" spans="1:46" s="1775" customFormat="1" ht="12" customHeight="1" x14ac:dyDescent="0.2">
      <c r="A1628" s="1770" t="s">
        <v>459</v>
      </c>
      <c r="B1628" s="1770" t="s">
        <v>1708</v>
      </c>
      <c r="C1628" s="541" t="s">
        <v>1709</v>
      </c>
      <c r="D1628" s="1770" t="s">
        <v>1852</v>
      </c>
      <c r="E1628" s="1952">
        <v>7000</v>
      </c>
      <c r="F1628" s="1771" t="s">
        <v>5380</v>
      </c>
      <c r="G1628" s="1770" t="s">
        <v>5381</v>
      </c>
      <c r="H1628" s="1770" t="s">
        <v>1713</v>
      </c>
      <c r="I1628" s="1770" t="s">
        <v>1714</v>
      </c>
      <c r="J1628" s="1771" t="s">
        <v>1715</v>
      </c>
      <c r="K1628" s="1771">
        <v>5</v>
      </c>
      <c r="L1628" s="1772">
        <v>12</v>
      </c>
      <c r="M1628" s="1773">
        <f t="shared" si="50"/>
        <v>84000</v>
      </c>
      <c r="N1628" s="1771">
        <v>2</v>
      </c>
      <c r="O1628" s="1772">
        <v>6</v>
      </c>
      <c r="P1628" s="1773">
        <f t="shared" si="51"/>
        <v>42000</v>
      </c>
      <c r="Q1628" s="1774"/>
      <c r="R1628" s="1774"/>
      <c r="S1628" s="1774"/>
      <c r="T1628" s="1774"/>
      <c r="U1628" s="1774"/>
      <c r="V1628" s="1774"/>
      <c r="W1628" s="1774"/>
      <c r="X1628" s="1774"/>
      <c r="Y1628" s="1774"/>
      <c r="Z1628" s="1774"/>
      <c r="AA1628" s="1774"/>
      <c r="AB1628" s="1774"/>
      <c r="AC1628" s="1774"/>
      <c r="AD1628" s="1856"/>
      <c r="AE1628" s="1857"/>
      <c r="AF1628" s="1858"/>
      <c r="AG1628" s="1858"/>
      <c r="AH1628" s="1858"/>
      <c r="AI1628" s="1859"/>
      <c r="AJ1628" s="1859"/>
      <c r="AK1628" s="1859"/>
      <c r="AL1628" s="1859"/>
      <c r="AM1628" s="1858"/>
      <c r="AN1628" s="1858"/>
      <c r="AO1628" s="1858"/>
      <c r="AP1628" s="1858"/>
      <c r="AQ1628" s="1859"/>
      <c r="AR1628" s="1859"/>
      <c r="AS1628" s="1859"/>
      <c r="AT1628" s="1859"/>
    </row>
    <row r="1629" spans="1:46" s="1775" customFormat="1" ht="12" customHeight="1" x14ac:dyDescent="0.2">
      <c r="A1629" s="1770" t="s">
        <v>459</v>
      </c>
      <c r="B1629" s="1770" t="s">
        <v>1708</v>
      </c>
      <c r="C1629" s="541" t="s">
        <v>1709</v>
      </c>
      <c r="D1629" s="1770" t="s">
        <v>3362</v>
      </c>
      <c r="E1629" s="1952">
        <v>2950</v>
      </c>
      <c r="F1629" s="1771" t="s">
        <v>5382</v>
      </c>
      <c r="G1629" s="1770" t="s">
        <v>5383</v>
      </c>
      <c r="H1629" s="1770"/>
      <c r="I1629" s="1770"/>
      <c r="J1629" s="1771"/>
      <c r="K1629" s="1771">
        <v>4</v>
      </c>
      <c r="L1629" s="1772">
        <v>12</v>
      </c>
      <c r="M1629" s="1773">
        <f t="shared" si="50"/>
        <v>35400</v>
      </c>
      <c r="N1629" s="1771">
        <v>2</v>
      </c>
      <c r="O1629" s="1772">
        <v>6</v>
      </c>
      <c r="P1629" s="1773">
        <f t="shared" si="51"/>
        <v>17700</v>
      </c>
      <c r="Q1629" s="1774"/>
      <c r="R1629" s="1774"/>
      <c r="S1629" s="1774"/>
      <c r="T1629" s="1774"/>
      <c r="U1629" s="1774"/>
      <c r="V1629" s="1774"/>
      <c r="W1629" s="1774"/>
      <c r="X1629" s="1774"/>
      <c r="Y1629" s="1774"/>
      <c r="Z1629" s="1774"/>
      <c r="AA1629" s="1774"/>
      <c r="AB1629" s="1774"/>
      <c r="AC1629" s="1774"/>
      <c r="AD1629" s="1856"/>
      <c r="AE1629" s="1857"/>
      <c r="AF1629" s="1858"/>
      <c r="AG1629" s="1858"/>
      <c r="AH1629" s="1858"/>
      <c r="AI1629" s="1859"/>
      <c r="AJ1629" s="1859"/>
      <c r="AK1629" s="1859"/>
      <c r="AL1629" s="1859"/>
      <c r="AM1629" s="1858"/>
      <c r="AN1629" s="1858"/>
      <c r="AO1629" s="1858"/>
      <c r="AP1629" s="1858"/>
      <c r="AQ1629" s="1859"/>
      <c r="AR1629" s="1859"/>
      <c r="AS1629" s="1859"/>
      <c r="AT1629" s="1859"/>
    </row>
    <row r="1630" spans="1:46" s="1775" customFormat="1" ht="12" customHeight="1" x14ac:dyDescent="0.2">
      <c r="A1630" s="1770" t="s">
        <v>459</v>
      </c>
      <c r="B1630" s="1770" t="s">
        <v>1708</v>
      </c>
      <c r="C1630" s="541" t="s">
        <v>1709</v>
      </c>
      <c r="D1630" s="1770" t="s">
        <v>5384</v>
      </c>
      <c r="E1630" s="1952">
        <v>10000</v>
      </c>
      <c r="F1630" s="1771" t="s">
        <v>5385</v>
      </c>
      <c r="G1630" s="1770" t="s">
        <v>5386</v>
      </c>
      <c r="H1630" s="1770" t="s">
        <v>1800</v>
      </c>
      <c r="I1630" s="1770" t="s">
        <v>1723</v>
      </c>
      <c r="J1630" s="1771" t="s">
        <v>1715</v>
      </c>
      <c r="K1630" s="1771">
        <v>1</v>
      </c>
      <c r="L1630" s="1772">
        <v>2</v>
      </c>
      <c r="M1630" s="1773">
        <f t="shared" si="50"/>
        <v>20000</v>
      </c>
      <c r="N1630" s="1771">
        <v>3</v>
      </c>
      <c r="O1630" s="1772">
        <v>6</v>
      </c>
      <c r="P1630" s="1773">
        <f t="shared" si="51"/>
        <v>60000</v>
      </c>
      <c r="Q1630" s="1774"/>
      <c r="R1630" s="1774"/>
      <c r="S1630" s="1774"/>
      <c r="T1630" s="1774"/>
      <c r="U1630" s="1774"/>
      <c r="V1630" s="1774"/>
      <c r="W1630" s="1774"/>
      <c r="X1630" s="1774"/>
      <c r="Y1630" s="1774"/>
      <c r="Z1630" s="1774"/>
      <c r="AA1630" s="1774"/>
      <c r="AB1630" s="1774"/>
      <c r="AC1630" s="1774"/>
      <c r="AD1630" s="1856"/>
      <c r="AE1630" s="1857"/>
      <c r="AF1630" s="1858"/>
      <c r="AG1630" s="1858"/>
      <c r="AH1630" s="1858"/>
      <c r="AI1630" s="1859"/>
      <c r="AJ1630" s="1859"/>
      <c r="AK1630" s="1859"/>
      <c r="AL1630" s="1859"/>
      <c r="AM1630" s="1858"/>
      <c r="AN1630" s="1858"/>
      <c r="AO1630" s="1858"/>
      <c r="AP1630" s="1858"/>
      <c r="AQ1630" s="1859"/>
      <c r="AR1630" s="1859"/>
      <c r="AS1630" s="1859"/>
      <c r="AT1630" s="1859"/>
    </row>
    <row r="1631" spans="1:46" s="1775" customFormat="1" ht="12" customHeight="1" x14ac:dyDescent="0.2">
      <c r="A1631" s="1770" t="s">
        <v>459</v>
      </c>
      <c r="B1631" s="1770" t="s">
        <v>1708</v>
      </c>
      <c r="C1631" s="541" t="s">
        <v>1709</v>
      </c>
      <c r="D1631" s="1770" t="s">
        <v>2126</v>
      </c>
      <c r="E1631" s="1952">
        <v>2000</v>
      </c>
      <c r="F1631" s="1771" t="s">
        <v>5387</v>
      </c>
      <c r="G1631" s="1770" t="s">
        <v>5388</v>
      </c>
      <c r="H1631" s="1770"/>
      <c r="I1631" s="1770"/>
      <c r="J1631" s="1771"/>
      <c r="K1631" s="1771">
        <v>1</v>
      </c>
      <c r="L1631" s="1772">
        <v>1</v>
      </c>
      <c r="M1631" s="1773">
        <f t="shared" si="50"/>
        <v>2000</v>
      </c>
      <c r="N1631" s="1771">
        <v>0</v>
      </c>
      <c r="O1631" s="1772">
        <v>0</v>
      </c>
      <c r="P1631" s="1773">
        <f t="shared" si="51"/>
        <v>0</v>
      </c>
      <c r="Q1631" s="1774"/>
      <c r="R1631" s="1774"/>
      <c r="S1631" s="1774"/>
      <c r="T1631" s="1774"/>
      <c r="U1631" s="1774"/>
      <c r="V1631" s="1774"/>
      <c r="W1631" s="1774"/>
      <c r="X1631" s="1774"/>
      <c r="Y1631" s="1774"/>
      <c r="Z1631" s="1774"/>
      <c r="AA1631" s="1774"/>
      <c r="AB1631" s="1774"/>
      <c r="AC1631" s="1774"/>
      <c r="AD1631" s="1856"/>
      <c r="AE1631" s="1857"/>
      <c r="AF1631" s="1858"/>
      <c r="AG1631" s="1858"/>
      <c r="AH1631" s="1858"/>
      <c r="AI1631" s="1859"/>
      <c r="AJ1631" s="1859"/>
      <c r="AK1631" s="1859"/>
      <c r="AL1631" s="1859"/>
      <c r="AM1631" s="1858"/>
      <c r="AN1631" s="1858"/>
      <c r="AO1631" s="1858"/>
      <c r="AP1631" s="1858"/>
      <c r="AQ1631" s="1859"/>
      <c r="AR1631" s="1859"/>
      <c r="AS1631" s="1859"/>
      <c r="AT1631" s="1859"/>
    </row>
    <row r="1632" spans="1:46" s="1775" customFormat="1" ht="12" customHeight="1" x14ac:dyDescent="0.2">
      <c r="A1632" s="1770" t="s">
        <v>459</v>
      </c>
      <c r="B1632" s="1770" t="s">
        <v>1708</v>
      </c>
      <c r="C1632" s="541" t="s">
        <v>1709</v>
      </c>
      <c r="D1632" s="1770" t="s">
        <v>1760</v>
      </c>
      <c r="E1632" s="1952">
        <v>8000</v>
      </c>
      <c r="F1632" s="1771" t="s">
        <v>5389</v>
      </c>
      <c r="G1632" s="1770" t="s">
        <v>5390</v>
      </c>
      <c r="H1632" s="1770" t="s">
        <v>1713</v>
      </c>
      <c r="I1632" s="1770" t="s">
        <v>1714</v>
      </c>
      <c r="J1632" s="1771" t="s">
        <v>1715</v>
      </c>
      <c r="K1632" s="1771">
        <v>4</v>
      </c>
      <c r="L1632" s="1772">
        <v>12</v>
      </c>
      <c r="M1632" s="1773">
        <f t="shared" si="50"/>
        <v>96000</v>
      </c>
      <c r="N1632" s="1771">
        <v>2</v>
      </c>
      <c r="O1632" s="1772">
        <v>6</v>
      </c>
      <c r="P1632" s="1773">
        <f t="shared" si="51"/>
        <v>48000</v>
      </c>
      <c r="Q1632" s="1774"/>
      <c r="R1632" s="1774"/>
      <c r="S1632" s="1774"/>
      <c r="T1632" s="1774"/>
      <c r="U1632" s="1774"/>
      <c r="V1632" s="1774"/>
      <c r="W1632" s="1774"/>
      <c r="X1632" s="1774"/>
      <c r="Y1632" s="1774"/>
      <c r="Z1632" s="1774"/>
      <c r="AA1632" s="1774"/>
      <c r="AB1632" s="1774"/>
      <c r="AC1632" s="1774"/>
      <c r="AD1632" s="1856"/>
      <c r="AE1632" s="1857"/>
      <c r="AF1632" s="1858"/>
      <c r="AG1632" s="1858"/>
      <c r="AH1632" s="1858"/>
      <c r="AI1632" s="1859"/>
      <c r="AJ1632" s="1859"/>
      <c r="AK1632" s="1859"/>
      <c r="AL1632" s="1859"/>
      <c r="AM1632" s="1858"/>
      <c r="AN1632" s="1858"/>
      <c r="AO1632" s="1858"/>
      <c r="AP1632" s="1858"/>
      <c r="AQ1632" s="1859"/>
      <c r="AR1632" s="1859"/>
      <c r="AS1632" s="1859"/>
      <c r="AT1632" s="1859"/>
    </row>
    <row r="1633" spans="1:46" s="1775" customFormat="1" ht="12" customHeight="1" x14ac:dyDescent="0.2">
      <c r="A1633" s="1770" t="s">
        <v>459</v>
      </c>
      <c r="B1633" s="1770" t="s">
        <v>1708</v>
      </c>
      <c r="C1633" s="541" t="s">
        <v>1709</v>
      </c>
      <c r="D1633" s="1770" t="s">
        <v>5391</v>
      </c>
      <c r="E1633" s="1952">
        <v>3500</v>
      </c>
      <c r="F1633" s="1771" t="s">
        <v>5392</v>
      </c>
      <c r="G1633" s="1770" t="s">
        <v>5393</v>
      </c>
      <c r="H1633" s="1770" t="s">
        <v>1995</v>
      </c>
      <c r="I1633" s="1770" t="s">
        <v>1714</v>
      </c>
      <c r="J1633" s="1771" t="s">
        <v>1715</v>
      </c>
      <c r="K1633" s="1771">
        <v>5</v>
      </c>
      <c r="L1633" s="1772">
        <v>12</v>
      </c>
      <c r="M1633" s="1773">
        <f t="shared" si="50"/>
        <v>42000</v>
      </c>
      <c r="N1633" s="1771">
        <v>3</v>
      </c>
      <c r="O1633" s="1772">
        <v>6</v>
      </c>
      <c r="P1633" s="1773">
        <f t="shared" si="51"/>
        <v>21000</v>
      </c>
      <c r="Q1633" s="1774"/>
      <c r="R1633" s="1774"/>
      <c r="S1633" s="1774"/>
      <c r="T1633" s="1774"/>
      <c r="U1633" s="1774"/>
      <c r="V1633" s="1774"/>
      <c r="W1633" s="1774"/>
      <c r="X1633" s="1774"/>
      <c r="Y1633" s="1774"/>
      <c r="Z1633" s="1774"/>
      <c r="AA1633" s="1774"/>
      <c r="AB1633" s="1774"/>
      <c r="AC1633" s="1774"/>
      <c r="AD1633" s="1856"/>
      <c r="AE1633" s="1857"/>
      <c r="AF1633" s="1858"/>
      <c r="AG1633" s="1858"/>
      <c r="AH1633" s="1858"/>
      <c r="AI1633" s="1859"/>
      <c r="AJ1633" s="1859"/>
      <c r="AK1633" s="1859"/>
      <c r="AL1633" s="1859"/>
      <c r="AM1633" s="1858"/>
      <c r="AN1633" s="1858"/>
      <c r="AO1633" s="1858"/>
      <c r="AP1633" s="1858"/>
      <c r="AQ1633" s="1859"/>
      <c r="AR1633" s="1859"/>
      <c r="AS1633" s="1859"/>
      <c r="AT1633" s="1859"/>
    </row>
    <row r="1634" spans="1:46" s="1775" customFormat="1" ht="12" customHeight="1" x14ac:dyDescent="0.2">
      <c r="A1634" s="1770" t="s">
        <v>459</v>
      </c>
      <c r="B1634" s="1770" t="s">
        <v>1708</v>
      </c>
      <c r="C1634" s="541" t="s">
        <v>1709</v>
      </c>
      <c r="D1634" s="1770" t="s">
        <v>5394</v>
      </c>
      <c r="E1634" s="1952">
        <v>12000</v>
      </c>
      <c r="F1634" s="1771" t="s">
        <v>5395</v>
      </c>
      <c r="G1634" s="1770" t="s">
        <v>5396</v>
      </c>
      <c r="H1634" s="1770" t="s">
        <v>1713</v>
      </c>
      <c r="I1634" s="1770" t="s">
        <v>1714</v>
      </c>
      <c r="J1634" s="1771" t="s">
        <v>1715</v>
      </c>
      <c r="K1634" s="1771">
        <v>2</v>
      </c>
      <c r="L1634" s="1772">
        <v>6</v>
      </c>
      <c r="M1634" s="1773">
        <f t="shared" si="50"/>
        <v>72000</v>
      </c>
      <c r="N1634" s="1771">
        <v>2</v>
      </c>
      <c r="O1634" s="1772">
        <v>6</v>
      </c>
      <c r="P1634" s="1773">
        <f t="shared" si="51"/>
        <v>72000</v>
      </c>
      <c r="Q1634" s="1774"/>
      <c r="R1634" s="1774"/>
      <c r="S1634" s="1774"/>
      <c r="T1634" s="1774"/>
      <c r="U1634" s="1774"/>
      <c r="V1634" s="1774"/>
      <c r="W1634" s="1774"/>
      <c r="X1634" s="1774"/>
      <c r="Y1634" s="1774"/>
      <c r="Z1634" s="1774"/>
      <c r="AA1634" s="1774"/>
      <c r="AB1634" s="1774"/>
      <c r="AC1634" s="1774"/>
      <c r="AD1634" s="1856"/>
      <c r="AE1634" s="1857"/>
      <c r="AF1634" s="1858"/>
      <c r="AG1634" s="1858"/>
      <c r="AH1634" s="1858"/>
      <c r="AI1634" s="1859"/>
      <c r="AJ1634" s="1859"/>
      <c r="AK1634" s="1859"/>
      <c r="AL1634" s="1859"/>
      <c r="AM1634" s="1858"/>
      <c r="AN1634" s="1858"/>
      <c r="AO1634" s="1858"/>
      <c r="AP1634" s="1858"/>
      <c r="AQ1634" s="1859"/>
      <c r="AR1634" s="1859"/>
      <c r="AS1634" s="1859"/>
      <c r="AT1634" s="1859"/>
    </row>
    <row r="1635" spans="1:46" s="1775" customFormat="1" ht="12" customHeight="1" x14ac:dyDescent="0.2">
      <c r="A1635" s="1770" t="s">
        <v>459</v>
      </c>
      <c r="B1635" s="1770" t="s">
        <v>1708</v>
      </c>
      <c r="C1635" s="541" t="s">
        <v>1709</v>
      </c>
      <c r="D1635" s="1770" t="s">
        <v>5397</v>
      </c>
      <c r="E1635" s="1952">
        <v>10000</v>
      </c>
      <c r="F1635" s="1771" t="s">
        <v>5395</v>
      </c>
      <c r="G1635" s="1770" t="s">
        <v>5396</v>
      </c>
      <c r="H1635" s="1770" t="s">
        <v>1713</v>
      </c>
      <c r="I1635" s="1770" t="s">
        <v>1714</v>
      </c>
      <c r="J1635" s="1771" t="s">
        <v>1715</v>
      </c>
      <c r="K1635" s="1771">
        <v>4</v>
      </c>
      <c r="L1635" s="1772">
        <v>7</v>
      </c>
      <c r="M1635" s="1773">
        <f t="shared" si="50"/>
        <v>70000</v>
      </c>
      <c r="N1635" s="1771">
        <v>0</v>
      </c>
      <c r="O1635" s="1772">
        <v>0</v>
      </c>
      <c r="P1635" s="1773">
        <f t="shared" si="51"/>
        <v>0</v>
      </c>
      <c r="Q1635" s="1774"/>
      <c r="R1635" s="1774"/>
      <c r="S1635" s="1774"/>
      <c r="T1635" s="1774"/>
      <c r="U1635" s="1774"/>
      <c r="V1635" s="1774"/>
      <c r="W1635" s="1774"/>
      <c r="X1635" s="1774"/>
      <c r="Y1635" s="1774"/>
      <c r="Z1635" s="1774"/>
      <c r="AA1635" s="1774"/>
      <c r="AB1635" s="1774"/>
      <c r="AC1635" s="1774"/>
      <c r="AD1635" s="1856"/>
      <c r="AE1635" s="1857"/>
      <c r="AF1635" s="1858"/>
      <c r="AG1635" s="1858"/>
      <c r="AH1635" s="1858"/>
      <c r="AI1635" s="1859"/>
      <c r="AJ1635" s="1859"/>
      <c r="AK1635" s="1859"/>
      <c r="AL1635" s="1859"/>
      <c r="AM1635" s="1858"/>
      <c r="AN1635" s="1858"/>
      <c r="AO1635" s="1858"/>
      <c r="AP1635" s="1858"/>
      <c r="AQ1635" s="1859"/>
      <c r="AR1635" s="1859"/>
      <c r="AS1635" s="1859"/>
      <c r="AT1635" s="1859"/>
    </row>
    <row r="1636" spans="1:46" s="1775" customFormat="1" ht="12" customHeight="1" x14ac:dyDescent="0.2">
      <c r="A1636" s="1770" t="s">
        <v>459</v>
      </c>
      <c r="B1636" s="1770" t="s">
        <v>1708</v>
      </c>
      <c r="C1636" s="541" t="s">
        <v>1709</v>
      </c>
      <c r="D1636" s="1770" t="s">
        <v>1774</v>
      </c>
      <c r="E1636" s="1952">
        <v>15000</v>
      </c>
      <c r="F1636" s="1771" t="s">
        <v>5398</v>
      </c>
      <c r="G1636" s="1770" t="s">
        <v>5399</v>
      </c>
      <c r="H1636" s="1770"/>
      <c r="I1636" s="1770"/>
      <c r="J1636" s="1771"/>
      <c r="K1636" s="1771">
        <v>0</v>
      </c>
      <c r="L1636" s="1772">
        <v>10</v>
      </c>
      <c r="M1636" s="1773">
        <f t="shared" si="50"/>
        <v>150000</v>
      </c>
      <c r="N1636" s="1771">
        <v>0</v>
      </c>
      <c r="O1636" s="1772">
        <v>0</v>
      </c>
      <c r="P1636" s="1773">
        <f t="shared" si="51"/>
        <v>0</v>
      </c>
      <c r="Q1636" s="1774"/>
      <c r="R1636" s="1774"/>
      <c r="S1636" s="1774"/>
      <c r="T1636" s="1774"/>
      <c r="U1636" s="1774"/>
      <c r="V1636" s="1774"/>
      <c r="W1636" s="1774"/>
      <c r="X1636" s="1774"/>
      <c r="Y1636" s="1774"/>
      <c r="Z1636" s="1774"/>
      <c r="AA1636" s="1774"/>
      <c r="AB1636" s="1774"/>
      <c r="AC1636" s="1774"/>
      <c r="AD1636" s="1856"/>
      <c r="AE1636" s="1857"/>
      <c r="AF1636" s="1858"/>
      <c r="AG1636" s="1858"/>
      <c r="AH1636" s="1858"/>
      <c r="AI1636" s="1859"/>
      <c r="AJ1636" s="1859"/>
      <c r="AK1636" s="1859"/>
      <c r="AL1636" s="1859"/>
      <c r="AM1636" s="1858"/>
      <c r="AN1636" s="1858"/>
      <c r="AO1636" s="1858"/>
      <c r="AP1636" s="1858"/>
      <c r="AQ1636" s="1859"/>
      <c r="AR1636" s="1859"/>
      <c r="AS1636" s="1859"/>
      <c r="AT1636" s="1859"/>
    </row>
    <row r="1637" spans="1:46" s="1775" customFormat="1" ht="12" customHeight="1" x14ac:dyDescent="0.2">
      <c r="A1637" s="1770" t="s">
        <v>459</v>
      </c>
      <c r="B1637" s="1770" t="s">
        <v>1708</v>
      </c>
      <c r="C1637" s="541" t="s">
        <v>1709</v>
      </c>
      <c r="D1637" s="1770" t="s">
        <v>4967</v>
      </c>
      <c r="E1637" s="1952">
        <v>2000</v>
      </c>
      <c r="F1637" s="1771" t="s">
        <v>5400</v>
      </c>
      <c r="G1637" s="1770" t="s">
        <v>5401</v>
      </c>
      <c r="H1637" s="1770"/>
      <c r="I1637" s="1770"/>
      <c r="J1637" s="1771"/>
      <c r="K1637" s="1771">
        <v>6</v>
      </c>
      <c r="L1637" s="1772">
        <v>12</v>
      </c>
      <c r="M1637" s="1773">
        <f t="shared" si="50"/>
        <v>24000</v>
      </c>
      <c r="N1637" s="1771">
        <v>3</v>
      </c>
      <c r="O1637" s="1772">
        <v>6</v>
      </c>
      <c r="P1637" s="1773">
        <f t="shared" si="51"/>
        <v>12000</v>
      </c>
      <c r="Q1637" s="1774"/>
      <c r="R1637" s="1774"/>
      <c r="S1637" s="1774"/>
      <c r="T1637" s="1774"/>
      <c r="U1637" s="1774"/>
      <c r="V1637" s="1774"/>
      <c r="W1637" s="1774"/>
      <c r="X1637" s="1774"/>
      <c r="Y1637" s="1774"/>
      <c r="Z1637" s="1774"/>
      <c r="AA1637" s="1774"/>
      <c r="AB1637" s="1774"/>
      <c r="AC1637" s="1774"/>
      <c r="AD1637" s="1856"/>
      <c r="AE1637" s="1857"/>
      <c r="AF1637" s="1858"/>
      <c r="AG1637" s="1858"/>
      <c r="AH1637" s="1858"/>
      <c r="AI1637" s="1859"/>
      <c r="AJ1637" s="1859"/>
      <c r="AK1637" s="1859"/>
      <c r="AL1637" s="1859"/>
      <c r="AM1637" s="1858"/>
      <c r="AN1637" s="1858"/>
      <c r="AO1637" s="1858"/>
      <c r="AP1637" s="1858"/>
      <c r="AQ1637" s="1859"/>
      <c r="AR1637" s="1859"/>
      <c r="AS1637" s="1859"/>
      <c r="AT1637" s="1859"/>
    </row>
    <row r="1638" spans="1:46" s="1775" customFormat="1" ht="12" customHeight="1" x14ac:dyDescent="0.2">
      <c r="A1638" s="1770" t="s">
        <v>459</v>
      </c>
      <c r="B1638" s="1770" t="s">
        <v>1708</v>
      </c>
      <c r="C1638" s="541" t="s">
        <v>1709</v>
      </c>
      <c r="D1638" s="1770" t="s">
        <v>2038</v>
      </c>
      <c r="E1638" s="1952">
        <v>12000</v>
      </c>
      <c r="F1638" s="1771" t="s">
        <v>5402</v>
      </c>
      <c r="G1638" s="1770" t="s">
        <v>5403</v>
      </c>
      <c r="H1638" s="1770"/>
      <c r="I1638" s="1770"/>
      <c r="J1638" s="1771"/>
      <c r="K1638" s="1771">
        <v>1</v>
      </c>
      <c r="L1638" s="1772">
        <v>1</v>
      </c>
      <c r="M1638" s="1773">
        <f t="shared" si="50"/>
        <v>12000</v>
      </c>
      <c r="N1638" s="1771">
        <v>0</v>
      </c>
      <c r="O1638" s="1772">
        <v>0</v>
      </c>
      <c r="P1638" s="1773">
        <f t="shared" si="51"/>
        <v>0</v>
      </c>
      <c r="Q1638" s="1774"/>
      <c r="R1638" s="1774"/>
      <c r="S1638" s="1774"/>
      <c r="T1638" s="1774"/>
      <c r="U1638" s="1774"/>
      <c r="V1638" s="1774"/>
      <c r="W1638" s="1774"/>
      <c r="X1638" s="1774"/>
      <c r="Y1638" s="1774"/>
      <c r="Z1638" s="1774"/>
      <c r="AA1638" s="1774"/>
      <c r="AB1638" s="1774"/>
      <c r="AC1638" s="1774"/>
      <c r="AD1638" s="1856"/>
      <c r="AE1638" s="1857"/>
      <c r="AF1638" s="1858"/>
      <c r="AG1638" s="1858"/>
      <c r="AH1638" s="1858"/>
      <c r="AI1638" s="1859"/>
      <c r="AJ1638" s="1859"/>
      <c r="AK1638" s="1859"/>
      <c r="AL1638" s="1859"/>
      <c r="AM1638" s="1858"/>
      <c r="AN1638" s="1858"/>
      <c r="AO1638" s="1858"/>
      <c r="AP1638" s="1858"/>
      <c r="AQ1638" s="1859"/>
      <c r="AR1638" s="1859"/>
      <c r="AS1638" s="1859"/>
      <c r="AT1638" s="1859"/>
    </row>
    <row r="1639" spans="1:46" s="1775" customFormat="1" ht="12" customHeight="1" x14ac:dyDescent="0.2">
      <c r="A1639" s="1770" t="s">
        <v>459</v>
      </c>
      <c r="B1639" s="1770" t="s">
        <v>1708</v>
      </c>
      <c r="C1639" s="541" t="s">
        <v>1709</v>
      </c>
      <c r="D1639" s="1770" t="s">
        <v>2072</v>
      </c>
      <c r="E1639" s="1952">
        <v>15600</v>
      </c>
      <c r="F1639" s="1771" t="s">
        <v>5404</v>
      </c>
      <c r="G1639" s="1770" t="s">
        <v>5405</v>
      </c>
      <c r="H1639" s="1770"/>
      <c r="I1639" s="1770"/>
      <c r="J1639" s="1771"/>
      <c r="K1639" s="1771">
        <v>0</v>
      </c>
      <c r="L1639" s="1772">
        <v>3</v>
      </c>
      <c r="M1639" s="1773">
        <f t="shared" si="50"/>
        <v>46800</v>
      </c>
      <c r="N1639" s="1771">
        <v>0</v>
      </c>
      <c r="O1639" s="1772">
        <v>0</v>
      </c>
      <c r="P1639" s="1773">
        <f t="shared" si="51"/>
        <v>0</v>
      </c>
      <c r="Q1639" s="1774"/>
      <c r="R1639" s="1774"/>
      <c r="S1639" s="1774"/>
      <c r="T1639" s="1774"/>
      <c r="U1639" s="1774"/>
      <c r="V1639" s="1774"/>
      <c r="W1639" s="1774"/>
      <c r="X1639" s="1774"/>
      <c r="Y1639" s="1774"/>
      <c r="Z1639" s="1774"/>
      <c r="AA1639" s="1774"/>
      <c r="AB1639" s="1774"/>
      <c r="AC1639" s="1774"/>
      <c r="AD1639" s="1856"/>
      <c r="AE1639" s="1857"/>
      <c r="AF1639" s="1858"/>
      <c r="AG1639" s="1858"/>
      <c r="AH1639" s="1858"/>
      <c r="AI1639" s="1859"/>
      <c r="AJ1639" s="1859"/>
      <c r="AK1639" s="1859"/>
      <c r="AL1639" s="1859"/>
      <c r="AM1639" s="1858"/>
      <c r="AN1639" s="1858"/>
      <c r="AO1639" s="1858"/>
      <c r="AP1639" s="1858"/>
      <c r="AQ1639" s="1859"/>
      <c r="AR1639" s="1859"/>
      <c r="AS1639" s="1859"/>
      <c r="AT1639" s="1859"/>
    </row>
    <row r="1640" spans="1:46" s="1775" customFormat="1" ht="12" customHeight="1" x14ac:dyDescent="0.2">
      <c r="A1640" s="1770" t="s">
        <v>459</v>
      </c>
      <c r="B1640" s="1770" t="s">
        <v>1708</v>
      </c>
      <c r="C1640" s="541" t="s">
        <v>1709</v>
      </c>
      <c r="D1640" s="1770" t="s">
        <v>2072</v>
      </c>
      <c r="E1640" s="1952">
        <v>15600</v>
      </c>
      <c r="F1640" s="1771" t="s">
        <v>5404</v>
      </c>
      <c r="G1640" s="1770" t="s">
        <v>5405</v>
      </c>
      <c r="H1640" s="1770"/>
      <c r="I1640" s="1770"/>
      <c r="J1640" s="1771"/>
      <c r="K1640" s="1771">
        <v>0</v>
      </c>
      <c r="L1640" s="1772">
        <v>9</v>
      </c>
      <c r="M1640" s="1773">
        <f t="shared" si="50"/>
        <v>140400</v>
      </c>
      <c r="N1640" s="1771">
        <v>0</v>
      </c>
      <c r="O1640" s="1772">
        <v>0</v>
      </c>
      <c r="P1640" s="1773">
        <f t="shared" si="51"/>
        <v>0</v>
      </c>
      <c r="Q1640" s="1774"/>
      <c r="R1640" s="1774"/>
      <c r="S1640" s="1774"/>
      <c r="T1640" s="1774"/>
      <c r="U1640" s="1774"/>
      <c r="V1640" s="1774"/>
      <c r="W1640" s="1774"/>
      <c r="X1640" s="1774"/>
      <c r="Y1640" s="1774"/>
      <c r="Z1640" s="1774"/>
      <c r="AA1640" s="1774"/>
      <c r="AB1640" s="1774"/>
      <c r="AC1640" s="1774"/>
      <c r="AD1640" s="1856"/>
      <c r="AE1640" s="1857"/>
      <c r="AF1640" s="1858"/>
      <c r="AG1640" s="1858"/>
      <c r="AH1640" s="1858"/>
      <c r="AI1640" s="1859"/>
      <c r="AJ1640" s="1859"/>
      <c r="AK1640" s="1859"/>
      <c r="AL1640" s="1859"/>
      <c r="AM1640" s="1858"/>
      <c r="AN1640" s="1858"/>
      <c r="AO1640" s="1858"/>
      <c r="AP1640" s="1858"/>
      <c r="AQ1640" s="1859"/>
      <c r="AR1640" s="1859"/>
      <c r="AS1640" s="1859"/>
      <c r="AT1640" s="1859"/>
    </row>
    <row r="1641" spans="1:46" s="1775" customFormat="1" ht="12" customHeight="1" x14ac:dyDescent="0.2">
      <c r="A1641" s="1770" t="s">
        <v>459</v>
      </c>
      <c r="B1641" s="1770" t="s">
        <v>1708</v>
      </c>
      <c r="C1641" s="541" t="s">
        <v>1709</v>
      </c>
      <c r="D1641" s="1770" t="s">
        <v>5406</v>
      </c>
      <c r="E1641" s="1952">
        <v>5000</v>
      </c>
      <c r="F1641" s="1771" t="s">
        <v>5407</v>
      </c>
      <c r="G1641" s="1770" t="s">
        <v>5408</v>
      </c>
      <c r="H1641" s="1770"/>
      <c r="I1641" s="1770"/>
      <c r="J1641" s="1771"/>
      <c r="K1641" s="1771">
        <v>6</v>
      </c>
      <c r="L1641" s="1772">
        <v>12</v>
      </c>
      <c r="M1641" s="1773">
        <f t="shared" si="50"/>
        <v>60000</v>
      </c>
      <c r="N1641" s="1771">
        <v>1</v>
      </c>
      <c r="O1641" s="1772">
        <v>6</v>
      </c>
      <c r="P1641" s="1773">
        <f t="shared" si="51"/>
        <v>30000</v>
      </c>
      <c r="Q1641" s="1774"/>
      <c r="R1641" s="1774"/>
      <c r="S1641" s="1774"/>
      <c r="T1641" s="1774"/>
      <c r="U1641" s="1774"/>
      <c r="V1641" s="1774"/>
      <c r="W1641" s="1774"/>
      <c r="X1641" s="1774"/>
      <c r="Y1641" s="1774"/>
      <c r="Z1641" s="1774"/>
      <c r="AA1641" s="1774"/>
      <c r="AB1641" s="1774"/>
      <c r="AC1641" s="1774"/>
      <c r="AD1641" s="1856"/>
      <c r="AE1641" s="1857"/>
      <c r="AF1641" s="1858"/>
      <c r="AG1641" s="1858"/>
      <c r="AH1641" s="1858"/>
      <c r="AI1641" s="1859"/>
      <c r="AJ1641" s="1859"/>
      <c r="AK1641" s="1859"/>
      <c r="AL1641" s="1859"/>
      <c r="AM1641" s="1858"/>
      <c r="AN1641" s="1858"/>
      <c r="AO1641" s="1858"/>
      <c r="AP1641" s="1858"/>
      <c r="AQ1641" s="1859"/>
      <c r="AR1641" s="1859"/>
      <c r="AS1641" s="1859"/>
      <c r="AT1641" s="1859"/>
    </row>
    <row r="1642" spans="1:46" s="1775" customFormat="1" ht="12" customHeight="1" x14ac:dyDescent="0.2">
      <c r="A1642" s="1770" t="s">
        <v>459</v>
      </c>
      <c r="B1642" s="1770" t="s">
        <v>1708</v>
      </c>
      <c r="C1642" s="541" t="s">
        <v>1709</v>
      </c>
      <c r="D1642" s="1770" t="s">
        <v>1855</v>
      </c>
      <c r="E1642" s="1952">
        <v>15600</v>
      </c>
      <c r="F1642" s="1771" t="s">
        <v>5409</v>
      </c>
      <c r="G1642" s="1770" t="s">
        <v>5410</v>
      </c>
      <c r="H1642" s="1770" t="s">
        <v>1713</v>
      </c>
      <c r="I1642" s="1770" t="s">
        <v>1723</v>
      </c>
      <c r="J1642" s="1771" t="s">
        <v>1715</v>
      </c>
      <c r="K1642" s="1771">
        <v>0</v>
      </c>
      <c r="L1642" s="1772">
        <v>10</v>
      </c>
      <c r="M1642" s="1773">
        <f t="shared" si="50"/>
        <v>156000</v>
      </c>
      <c r="N1642" s="1771">
        <v>0</v>
      </c>
      <c r="O1642" s="1772">
        <v>6</v>
      </c>
      <c r="P1642" s="1773">
        <f t="shared" si="51"/>
        <v>93600</v>
      </c>
      <c r="Q1642" s="1774"/>
      <c r="R1642" s="1774"/>
      <c r="S1642" s="1774"/>
      <c r="T1642" s="1774"/>
      <c r="U1642" s="1774"/>
      <c r="V1642" s="1774"/>
      <c r="W1642" s="1774"/>
      <c r="X1642" s="1774"/>
      <c r="Y1642" s="1774"/>
      <c r="Z1642" s="1774"/>
      <c r="AA1642" s="1774"/>
      <c r="AB1642" s="1774"/>
      <c r="AC1642" s="1774"/>
      <c r="AD1642" s="1856"/>
      <c r="AE1642" s="1857"/>
      <c r="AF1642" s="1858"/>
      <c r="AG1642" s="1858"/>
      <c r="AH1642" s="1858"/>
      <c r="AI1642" s="1859"/>
      <c r="AJ1642" s="1859"/>
      <c r="AK1642" s="1859"/>
      <c r="AL1642" s="1859"/>
      <c r="AM1642" s="1858"/>
      <c r="AN1642" s="1858"/>
      <c r="AO1642" s="1858"/>
      <c r="AP1642" s="1858"/>
      <c r="AQ1642" s="1859"/>
      <c r="AR1642" s="1859"/>
      <c r="AS1642" s="1859"/>
      <c r="AT1642" s="1859"/>
    </row>
    <row r="1643" spans="1:46" s="1775" customFormat="1" ht="12" customHeight="1" x14ac:dyDescent="0.2">
      <c r="A1643" s="1770" t="s">
        <v>459</v>
      </c>
      <c r="B1643" s="1770" t="s">
        <v>1708</v>
      </c>
      <c r="C1643" s="541" t="s">
        <v>1709</v>
      </c>
      <c r="D1643" s="1770" t="s">
        <v>1839</v>
      </c>
      <c r="E1643" s="1952">
        <v>6000</v>
      </c>
      <c r="F1643" s="1771" t="s">
        <v>5411</v>
      </c>
      <c r="G1643" s="1770" t="s">
        <v>5412</v>
      </c>
      <c r="H1643" s="1770" t="s">
        <v>1713</v>
      </c>
      <c r="I1643" s="1770" t="s">
        <v>1744</v>
      </c>
      <c r="J1643" s="1771" t="s">
        <v>1715</v>
      </c>
      <c r="K1643" s="1771">
        <v>4</v>
      </c>
      <c r="L1643" s="1772">
        <v>12</v>
      </c>
      <c r="M1643" s="1773">
        <f t="shared" si="50"/>
        <v>72000</v>
      </c>
      <c r="N1643" s="1771">
        <v>2</v>
      </c>
      <c r="O1643" s="1772">
        <v>6</v>
      </c>
      <c r="P1643" s="1773">
        <f t="shared" si="51"/>
        <v>36000</v>
      </c>
      <c r="Q1643" s="1774"/>
      <c r="R1643" s="1774"/>
      <c r="S1643" s="1774"/>
      <c r="T1643" s="1774"/>
      <c r="U1643" s="1774"/>
      <c r="V1643" s="1774"/>
      <c r="W1643" s="1774"/>
      <c r="X1643" s="1774"/>
      <c r="Y1643" s="1774"/>
      <c r="Z1643" s="1774"/>
      <c r="AA1643" s="1774"/>
      <c r="AB1643" s="1774"/>
      <c r="AC1643" s="1774"/>
      <c r="AD1643" s="1856"/>
      <c r="AE1643" s="1857"/>
      <c r="AF1643" s="1858"/>
      <c r="AG1643" s="1858"/>
      <c r="AH1643" s="1858"/>
      <c r="AI1643" s="1859"/>
      <c r="AJ1643" s="1859"/>
      <c r="AK1643" s="1859"/>
      <c r="AL1643" s="1859"/>
      <c r="AM1643" s="1858"/>
      <c r="AN1643" s="1858"/>
      <c r="AO1643" s="1858"/>
      <c r="AP1643" s="1858"/>
      <c r="AQ1643" s="1859"/>
      <c r="AR1643" s="1859"/>
      <c r="AS1643" s="1859"/>
      <c r="AT1643" s="1859"/>
    </row>
    <row r="1644" spans="1:46" s="1775" customFormat="1" ht="12" customHeight="1" x14ac:dyDescent="0.2">
      <c r="A1644" s="1770" t="s">
        <v>459</v>
      </c>
      <c r="B1644" s="1770" t="s">
        <v>1708</v>
      </c>
      <c r="C1644" s="541" t="s">
        <v>1709</v>
      </c>
      <c r="D1644" s="1770" t="s">
        <v>1745</v>
      </c>
      <c r="E1644" s="1952">
        <v>4500</v>
      </c>
      <c r="F1644" s="1771" t="s">
        <v>5413</v>
      </c>
      <c r="G1644" s="1770" t="s">
        <v>5414</v>
      </c>
      <c r="H1644" s="1770"/>
      <c r="I1644" s="1770"/>
      <c r="J1644" s="1771"/>
      <c r="K1644" s="1771">
        <v>4</v>
      </c>
      <c r="L1644" s="1772">
        <v>12</v>
      </c>
      <c r="M1644" s="1773">
        <f t="shared" si="50"/>
        <v>54000</v>
      </c>
      <c r="N1644" s="1771">
        <v>2</v>
      </c>
      <c r="O1644" s="1772">
        <v>6</v>
      </c>
      <c r="P1644" s="1773">
        <f t="shared" si="51"/>
        <v>27000</v>
      </c>
      <c r="Q1644" s="1774"/>
      <c r="R1644" s="1774"/>
      <c r="S1644" s="1774"/>
      <c r="T1644" s="1774"/>
      <c r="U1644" s="1774"/>
      <c r="V1644" s="1774"/>
      <c r="W1644" s="1774"/>
      <c r="X1644" s="1774"/>
      <c r="Y1644" s="1774"/>
      <c r="Z1644" s="1774"/>
      <c r="AA1644" s="1774"/>
      <c r="AB1644" s="1774"/>
      <c r="AC1644" s="1774"/>
      <c r="AD1644" s="1856"/>
      <c r="AE1644" s="1857"/>
      <c r="AF1644" s="1858"/>
      <c r="AG1644" s="1858"/>
      <c r="AH1644" s="1858"/>
      <c r="AI1644" s="1859"/>
      <c r="AJ1644" s="1859"/>
      <c r="AK1644" s="1859"/>
      <c r="AL1644" s="1859"/>
      <c r="AM1644" s="1858"/>
      <c r="AN1644" s="1858"/>
      <c r="AO1644" s="1858"/>
      <c r="AP1644" s="1858"/>
      <c r="AQ1644" s="1859"/>
      <c r="AR1644" s="1859"/>
      <c r="AS1644" s="1859"/>
      <c r="AT1644" s="1859"/>
    </row>
    <row r="1645" spans="1:46" s="1775" customFormat="1" ht="12" customHeight="1" x14ac:dyDescent="0.2">
      <c r="A1645" s="1770" t="s">
        <v>459</v>
      </c>
      <c r="B1645" s="1770" t="s">
        <v>1708</v>
      </c>
      <c r="C1645" s="541" t="s">
        <v>1709</v>
      </c>
      <c r="D1645" s="1770" t="s">
        <v>5415</v>
      </c>
      <c r="E1645" s="1952">
        <v>7000</v>
      </c>
      <c r="F1645" s="1771" t="s">
        <v>5416</v>
      </c>
      <c r="G1645" s="1770" t="s">
        <v>5417</v>
      </c>
      <c r="H1645" s="1770"/>
      <c r="I1645" s="1770"/>
      <c r="J1645" s="1771"/>
      <c r="K1645" s="1771">
        <v>4</v>
      </c>
      <c r="L1645" s="1772">
        <v>12</v>
      </c>
      <c r="M1645" s="1773">
        <f t="shared" si="50"/>
        <v>84000</v>
      </c>
      <c r="N1645" s="1771">
        <v>2</v>
      </c>
      <c r="O1645" s="1772">
        <v>6</v>
      </c>
      <c r="P1645" s="1773">
        <f t="shared" si="51"/>
        <v>42000</v>
      </c>
      <c r="Q1645" s="1774"/>
      <c r="R1645" s="1774"/>
      <c r="S1645" s="1774"/>
      <c r="T1645" s="1774"/>
      <c r="U1645" s="1774"/>
      <c r="V1645" s="1774"/>
      <c r="W1645" s="1774"/>
      <c r="X1645" s="1774"/>
      <c r="Y1645" s="1774"/>
      <c r="Z1645" s="1774"/>
      <c r="AA1645" s="1774"/>
      <c r="AB1645" s="1774"/>
      <c r="AC1645" s="1774"/>
      <c r="AD1645" s="1856"/>
      <c r="AE1645" s="1857"/>
      <c r="AF1645" s="1858"/>
      <c r="AG1645" s="1858"/>
      <c r="AH1645" s="1858"/>
      <c r="AI1645" s="1859"/>
      <c r="AJ1645" s="1859"/>
      <c r="AK1645" s="1859"/>
      <c r="AL1645" s="1859"/>
      <c r="AM1645" s="1858"/>
      <c r="AN1645" s="1858"/>
      <c r="AO1645" s="1858"/>
      <c r="AP1645" s="1858"/>
      <c r="AQ1645" s="1859"/>
      <c r="AR1645" s="1859"/>
      <c r="AS1645" s="1859"/>
      <c r="AT1645" s="1859"/>
    </row>
    <row r="1646" spans="1:46" s="1775" customFormat="1" ht="12" customHeight="1" x14ac:dyDescent="0.2">
      <c r="A1646" s="1770" t="s">
        <v>459</v>
      </c>
      <c r="B1646" s="1770" t="s">
        <v>1708</v>
      </c>
      <c r="C1646" s="541" t="s">
        <v>1709</v>
      </c>
      <c r="D1646" s="1770" t="s">
        <v>5418</v>
      </c>
      <c r="E1646" s="1952">
        <v>1500</v>
      </c>
      <c r="F1646" s="1771" t="s">
        <v>5419</v>
      </c>
      <c r="G1646" s="1770" t="s">
        <v>5420</v>
      </c>
      <c r="H1646" s="1770"/>
      <c r="I1646" s="1770"/>
      <c r="J1646" s="1771"/>
      <c r="K1646" s="1771">
        <v>0</v>
      </c>
      <c r="L1646" s="1772">
        <v>0</v>
      </c>
      <c r="M1646" s="1773">
        <f t="shared" si="50"/>
        <v>0</v>
      </c>
      <c r="N1646" s="1771">
        <v>2</v>
      </c>
      <c r="O1646" s="1772">
        <v>5</v>
      </c>
      <c r="P1646" s="1773">
        <f t="shared" si="51"/>
        <v>7500</v>
      </c>
      <c r="Q1646" s="1774"/>
      <c r="R1646" s="1774"/>
      <c r="S1646" s="1774"/>
      <c r="T1646" s="1774"/>
      <c r="U1646" s="1774"/>
      <c r="V1646" s="1774"/>
      <c r="W1646" s="1774"/>
      <c r="X1646" s="1774"/>
      <c r="Y1646" s="1774"/>
      <c r="Z1646" s="1774"/>
      <c r="AA1646" s="1774"/>
      <c r="AB1646" s="1774"/>
      <c r="AC1646" s="1774"/>
      <c r="AD1646" s="1856"/>
      <c r="AE1646" s="1857"/>
      <c r="AF1646" s="1858"/>
      <c r="AG1646" s="1858"/>
      <c r="AH1646" s="1858"/>
      <c r="AI1646" s="1859"/>
      <c r="AJ1646" s="1859"/>
      <c r="AK1646" s="1859"/>
      <c r="AL1646" s="1859"/>
      <c r="AM1646" s="1858"/>
      <c r="AN1646" s="1858"/>
      <c r="AO1646" s="1858"/>
      <c r="AP1646" s="1858"/>
      <c r="AQ1646" s="1859"/>
      <c r="AR1646" s="1859"/>
      <c r="AS1646" s="1859"/>
      <c r="AT1646" s="1859"/>
    </row>
    <row r="1647" spans="1:46" s="1775" customFormat="1" ht="12" customHeight="1" x14ac:dyDescent="0.2">
      <c r="A1647" s="1770" t="s">
        <v>459</v>
      </c>
      <c r="B1647" s="1770" t="s">
        <v>1708</v>
      </c>
      <c r="C1647" s="541" t="s">
        <v>1709</v>
      </c>
      <c r="D1647" s="1770" t="s">
        <v>1855</v>
      </c>
      <c r="E1647" s="1952">
        <v>15600</v>
      </c>
      <c r="F1647" s="1771" t="s">
        <v>5421</v>
      </c>
      <c r="G1647" s="1770" t="s">
        <v>5422</v>
      </c>
      <c r="H1647" s="1770" t="s">
        <v>1713</v>
      </c>
      <c r="I1647" s="1770" t="s">
        <v>1744</v>
      </c>
      <c r="J1647" s="1771" t="s">
        <v>1829</v>
      </c>
      <c r="K1647" s="1771">
        <v>0</v>
      </c>
      <c r="L1647" s="1772">
        <v>4</v>
      </c>
      <c r="M1647" s="1773">
        <f t="shared" si="50"/>
        <v>62400</v>
      </c>
      <c r="N1647" s="1771">
        <v>0</v>
      </c>
      <c r="O1647" s="1772">
        <v>6</v>
      </c>
      <c r="P1647" s="1773">
        <f t="shared" si="51"/>
        <v>93600</v>
      </c>
      <c r="Q1647" s="1774"/>
      <c r="R1647" s="1774"/>
      <c r="S1647" s="1774"/>
      <c r="T1647" s="1774"/>
      <c r="U1647" s="1774"/>
      <c r="V1647" s="1774"/>
      <c r="W1647" s="1774"/>
      <c r="X1647" s="1774"/>
      <c r="Y1647" s="1774"/>
      <c r="Z1647" s="1774"/>
      <c r="AA1647" s="1774"/>
      <c r="AB1647" s="1774"/>
      <c r="AC1647" s="1774"/>
      <c r="AD1647" s="1856"/>
      <c r="AE1647" s="1857"/>
      <c r="AF1647" s="1858"/>
      <c r="AG1647" s="1858"/>
      <c r="AH1647" s="1858"/>
      <c r="AI1647" s="1859"/>
      <c r="AJ1647" s="1859"/>
      <c r="AK1647" s="1859"/>
      <c r="AL1647" s="1859"/>
      <c r="AM1647" s="1858"/>
      <c r="AN1647" s="1858"/>
      <c r="AO1647" s="1858"/>
      <c r="AP1647" s="1858"/>
      <c r="AQ1647" s="1859"/>
      <c r="AR1647" s="1859"/>
      <c r="AS1647" s="1859"/>
      <c r="AT1647" s="1859"/>
    </row>
    <row r="1648" spans="1:46" s="1775" customFormat="1" ht="12" customHeight="1" x14ac:dyDescent="0.2">
      <c r="A1648" s="1770" t="s">
        <v>459</v>
      </c>
      <c r="B1648" s="1770" t="s">
        <v>1708</v>
      </c>
      <c r="C1648" s="1770" t="s">
        <v>5423</v>
      </c>
      <c r="D1648" s="1770" t="s">
        <v>5424</v>
      </c>
      <c r="E1648" s="1952">
        <v>1255.5</v>
      </c>
      <c r="F1648" s="1771" t="s">
        <v>5425</v>
      </c>
      <c r="G1648" s="1770" t="s">
        <v>5426</v>
      </c>
      <c r="H1648" s="1770" t="s">
        <v>1713</v>
      </c>
      <c r="I1648" s="1770" t="s">
        <v>1723</v>
      </c>
      <c r="J1648" s="1771" t="s">
        <v>1813</v>
      </c>
      <c r="K1648" s="1771">
        <v>2</v>
      </c>
      <c r="L1648" s="1772">
        <v>6</v>
      </c>
      <c r="M1648" s="1773">
        <f t="shared" si="50"/>
        <v>7533</v>
      </c>
      <c r="N1648" s="1771">
        <v>0</v>
      </c>
      <c r="O1648" s="1772">
        <v>0</v>
      </c>
      <c r="P1648" s="1773">
        <f t="shared" si="51"/>
        <v>0</v>
      </c>
      <c r="Q1648" s="1774"/>
      <c r="R1648" s="1774"/>
      <c r="S1648" s="1774"/>
      <c r="T1648" s="1774"/>
      <c r="U1648" s="1774"/>
      <c r="V1648" s="1774"/>
      <c r="W1648" s="1774"/>
      <c r="X1648" s="1774"/>
      <c r="Y1648" s="1774"/>
      <c r="Z1648" s="1774"/>
      <c r="AA1648" s="1774"/>
      <c r="AB1648" s="1774"/>
      <c r="AC1648" s="1774"/>
      <c r="AD1648" s="1856"/>
      <c r="AE1648" s="1857"/>
      <c r="AF1648" s="1858"/>
      <c r="AG1648" s="1858"/>
      <c r="AH1648" s="1858"/>
      <c r="AI1648" s="1859"/>
      <c r="AJ1648" s="1859"/>
      <c r="AK1648" s="1859"/>
      <c r="AL1648" s="1859"/>
      <c r="AM1648" s="1858"/>
      <c r="AN1648" s="1858"/>
      <c r="AO1648" s="1858"/>
      <c r="AP1648" s="1858"/>
      <c r="AQ1648" s="1859"/>
      <c r="AR1648" s="1859"/>
      <c r="AS1648" s="1859"/>
      <c r="AT1648" s="1859"/>
    </row>
    <row r="1649" spans="1:46" s="1775" customFormat="1" ht="12" customHeight="1" x14ac:dyDescent="0.2">
      <c r="A1649" s="1770" t="s">
        <v>459</v>
      </c>
      <c r="B1649" s="1770" t="s">
        <v>1708</v>
      </c>
      <c r="C1649" s="1770" t="s">
        <v>5423</v>
      </c>
      <c r="D1649" s="1770" t="s">
        <v>5424</v>
      </c>
      <c r="E1649" s="1952">
        <v>1255.5</v>
      </c>
      <c r="F1649" s="1771" t="s">
        <v>5427</v>
      </c>
      <c r="G1649" s="1770" t="s">
        <v>5428</v>
      </c>
      <c r="H1649" s="1770" t="s">
        <v>1713</v>
      </c>
      <c r="I1649" s="1770" t="s">
        <v>1723</v>
      </c>
      <c r="J1649" s="1771" t="s">
        <v>1813</v>
      </c>
      <c r="K1649" s="1771">
        <v>1</v>
      </c>
      <c r="L1649" s="1772">
        <v>1</v>
      </c>
      <c r="M1649" s="1773">
        <f t="shared" si="50"/>
        <v>1255.5</v>
      </c>
      <c r="N1649" s="1771">
        <v>2</v>
      </c>
      <c r="O1649" s="1772">
        <v>6</v>
      </c>
      <c r="P1649" s="1773">
        <f t="shared" si="51"/>
        <v>7533</v>
      </c>
      <c r="Q1649" s="1774"/>
      <c r="R1649" s="1774"/>
      <c r="S1649" s="1774"/>
      <c r="T1649" s="1774"/>
      <c r="U1649" s="1774"/>
      <c r="V1649" s="1774"/>
      <c r="W1649" s="1774"/>
      <c r="X1649" s="1774"/>
      <c r="Y1649" s="1774"/>
      <c r="Z1649" s="1774"/>
      <c r="AA1649" s="1774"/>
      <c r="AB1649" s="1774"/>
      <c r="AC1649" s="1774"/>
      <c r="AD1649" s="1856"/>
      <c r="AE1649" s="1857"/>
      <c r="AF1649" s="1858"/>
      <c r="AG1649" s="1858"/>
      <c r="AH1649" s="1858"/>
      <c r="AI1649" s="1859"/>
      <c r="AJ1649" s="1859"/>
      <c r="AK1649" s="1859"/>
      <c r="AL1649" s="1859"/>
      <c r="AM1649" s="1858"/>
      <c r="AN1649" s="1858"/>
      <c r="AO1649" s="1858"/>
      <c r="AP1649" s="1858"/>
      <c r="AQ1649" s="1859"/>
      <c r="AR1649" s="1859"/>
      <c r="AS1649" s="1859"/>
      <c r="AT1649" s="1859"/>
    </row>
    <row r="1650" spans="1:46" s="1775" customFormat="1" ht="12" customHeight="1" x14ac:dyDescent="0.2">
      <c r="A1650" s="1770" t="s">
        <v>459</v>
      </c>
      <c r="B1650" s="1770" t="s">
        <v>1708</v>
      </c>
      <c r="C1650" s="1770" t="s">
        <v>5423</v>
      </c>
      <c r="D1650" s="1770" t="s">
        <v>5424</v>
      </c>
      <c r="E1650" s="1952">
        <v>1255.5</v>
      </c>
      <c r="F1650" s="1771" t="s">
        <v>5429</v>
      </c>
      <c r="G1650" s="1770" t="s">
        <v>5430</v>
      </c>
      <c r="H1650" s="1770" t="s">
        <v>1713</v>
      </c>
      <c r="I1650" s="1770" t="s">
        <v>1723</v>
      </c>
      <c r="J1650" s="1771" t="s">
        <v>1813</v>
      </c>
      <c r="K1650" s="1771">
        <v>2</v>
      </c>
      <c r="L1650" s="1772">
        <v>12</v>
      </c>
      <c r="M1650" s="1773">
        <f t="shared" si="50"/>
        <v>15066</v>
      </c>
      <c r="N1650" s="1771">
        <v>0</v>
      </c>
      <c r="O1650" s="1772">
        <v>0</v>
      </c>
      <c r="P1650" s="1773">
        <f t="shared" si="51"/>
        <v>0</v>
      </c>
      <c r="Q1650" s="1774"/>
      <c r="R1650" s="1774"/>
      <c r="S1650" s="1774"/>
      <c r="T1650" s="1774"/>
      <c r="U1650" s="1774"/>
      <c r="V1650" s="1774"/>
      <c r="W1650" s="1774"/>
      <c r="X1650" s="1774"/>
      <c r="Y1650" s="1774"/>
      <c r="Z1650" s="1774"/>
      <c r="AA1650" s="1774"/>
      <c r="AB1650" s="1774"/>
      <c r="AC1650" s="1774"/>
      <c r="AD1650" s="1856"/>
      <c r="AE1650" s="1857"/>
      <c r="AF1650" s="1858"/>
      <c r="AG1650" s="1858"/>
      <c r="AH1650" s="1858"/>
      <c r="AI1650" s="1859"/>
      <c r="AJ1650" s="1859"/>
      <c r="AK1650" s="1859"/>
      <c r="AL1650" s="1859"/>
      <c r="AM1650" s="1858"/>
      <c r="AN1650" s="1858"/>
      <c r="AO1650" s="1858"/>
      <c r="AP1650" s="1858"/>
      <c r="AQ1650" s="1859"/>
      <c r="AR1650" s="1859"/>
      <c r="AS1650" s="1859"/>
      <c r="AT1650" s="1859"/>
    </row>
    <row r="1651" spans="1:46" s="1775" customFormat="1" ht="12" customHeight="1" x14ac:dyDescent="0.2">
      <c r="A1651" s="1770" t="s">
        <v>459</v>
      </c>
      <c r="B1651" s="1770" t="s">
        <v>1708</v>
      </c>
      <c r="C1651" s="1770" t="s">
        <v>5423</v>
      </c>
      <c r="D1651" s="1770" t="s">
        <v>5424</v>
      </c>
      <c r="E1651" s="1952">
        <v>1255.5</v>
      </c>
      <c r="F1651" s="1771" t="s">
        <v>2464</v>
      </c>
      <c r="G1651" s="1770" t="s">
        <v>5431</v>
      </c>
      <c r="H1651" s="1770" t="s">
        <v>4762</v>
      </c>
      <c r="I1651" s="1770" t="s">
        <v>1723</v>
      </c>
      <c r="J1651" s="1771" t="s">
        <v>1813</v>
      </c>
      <c r="K1651" s="1771">
        <v>2</v>
      </c>
      <c r="L1651" s="1772">
        <v>6</v>
      </c>
      <c r="M1651" s="1773">
        <f t="shared" si="50"/>
        <v>7533</v>
      </c>
      <c r="N1651" s="1771">
        <v>0</v>
      </c>
      <c r="O1651" s="1772">
        <v>0</v>
      </c>
      <c r="P1651" s="1773">
        <f t="shared" si="51"/>
        <v>0</v>
      </c>
      <c r="Q1651" s="1774"/>
      <c r="R1651" s="1774"/>
      <c r="S1651" s="1774"/>
      <c r="T1651" s="1774"/>
      <c r="U1651" s="1774"/>
      <c r="V1651" s="1774"/>
      <c r="W1651" s="1774"/>
      <c r="X1651" s="1774"/>
      <c r="Y1651" s="1774"/>
      <c r="Z1651" s="1774"/>
      <c r="AA1651" s="1774"/>
      <c r="AB1651" s="1774"/>
      <c r="AC1651" s="1774"/>
      <c r="AD1651" s="1856"/>
      <c r="AE1651" s="1857"/>
      <c r="AF1651" s="1858"/>
      <c r="AG1651" s="1858"/>
      <c r="AH1651" s="1858"/>
      <c r="AI1651" s="1859"/>
      <c r="AJ1651" s="1859"/>
      <c r="AK1651" s="1859"/>
      <c r="AL1651" s="1859"/>
      <c r="AM1651" s="1858"/>
      <c r="AN1651" s="1858"/>
      <c r="AO1651" s="1858"/>
      <c r="AP1651" s="1858"/>
      <c r="AQ1651" s="1859"/>
      <c r="AR1651" s="1859"/>
      <c r="AS1651" s="1859"/>
      <c r="AT1651" s="1859"/>
    </row>
    <row r="1652" spans="1:46" s="1775" customFormat="1" ht="12" customHeight="1" x14ac:dyDescent="0.2">
      <c r="A1652" s="1770" t="s">
        <v>459</v>
      </c>
      <c r="B1652" s="1770" t="s">
        <v>1708</v>
      </c>
      <c r="C1652" s="1770" t="s">
        <v>5423</v>
      </c>
      <c r="D1652" s="1770" t="s">
        <v>5424</v>
      </c>
      <c r="E1652" s="1952">
        <v>1255.5</v>
      </c>
      <c r="F1652" s="1771" t="s">
        <v>5432</v>
      </c>
      <c r="G1652" s="1770" t="s">
        <v>5433</v>
      </c>
      <c r="H1652" s="1770" t="s">
        <v>1713</v>
      </c>
      <c r="I1652" s="1770" t="s">
        <v>1723</v>
      </c>
      <c r="J1652" s="1771" t="s">
        <v>1813</v>
      </c>
      <c r="K1652" s="1771">
        <v>2</v>
      </c>
      <c r="L1652" s="1772">
        <v>4</v>
      </c>
      <c r="M1652" s="1773">
        <f t="shared" si="50"/>
        <v>5022</v>
      </c>
      <c r="N1652" s="1771">
        <v>2</v>
      </c>
      <c r="O1652" s="1772">
        <v>6</v>
      </c>
      <c r="P1652" s="1773">
        <f t="shared" si="51"/>
        <v>7533</v>
      </c>
      <c r="Q1652" s="1774"/>
      <c r="R1652" s="1774"/>
      <c r="S1652" s="1774"/>
      <c r="T1652" s="1774"/>
      <c r="U1652" s="1774"/>
      <c r="V1652" s="1774"/>
      <c r="W1652" s="1774"/>
      <c r="X1652" s="1774"/>
      <c r="Y1652" s="1774"/>
      <c r="Z1652" s="1774"/>
      <c r="AA1652" s="1774"/>
      <c r="AB1652" s="1774"/>
      <c r="AC1652" s="1774"/>
      <c r="AD1652" s="1856"/>
      <c r="AE1652" s="1857"/>
      <c r="AF1652" s="1858"/>
      <c r="AG1652" s="1858"/>
      <c r="AH1652" s="1858"/>
      <c r="AI1652" s="1859"/>
      <c r="AJ1652" s="1859"/>
      <c r="AK1652" s="1859"/>
      <c r="AL1652" s="1859"/>
      <c r="AM1652" s="1858"/>
      <c r="AN1652" s="1858"/>
      <c r="AO1652" s="1858"/>
      <c r="AP1652" s="1858"/>
      <c r="AQ1652" s="1859"/>
      <c r="AR1652" s="1859"/>
      <c r="AS1652" s="1859"/>
      <c r="AT1652" s="1859"/>
    </row>
    <row r="1653" spans="1:46" s="1775" customFormat="1" ht="12" customHeight="1" x14ac:dyDescent="0.2">
      <c r="A1653" s="1770" t="s">
        <v>459</v>
      </c>
      <c r="B1653" s="1770" t="s">
        <v>1708</v>
      </c>
      <c r="C1653" s="1770" t="s">
        <v>5423</v>
      </c>
      <c r="D1653" s="1770" t="s">
        <v>5434</v>
      </c>
      <c r="E1653" s="1952">
        <v>930</v>
      </c>
      <c r="F1653" s="1771" t="s">
        <v>5435</v>
      </c>
      <c r="G1653" s="1770" t="s">
        <v>5436</v>
      </c>
      <c r="H1653" s="1770" t="s">
        <v>5437</v>
      </c>
      <c r="I1653" s="1770" t="s">
        <v>1723</v>
      </c>
      <c r="J1653" s="1771" t="s">
        <v>1715</v>
      </c>
      <c r="K1653" s="1771">
        <v>1</v>
      </c>
      <c r="L1653" s="1772">
        <v>3</v>
      </c>
      <c r="M1653" s="1773">
        <f t="shared" si="50"/>
        <v>2790</v>
      </c>
      <c r="N1653" s="1771">
        <v>0</v>
      </c>
      <c r="O1653" s="1772">
        <v>0</v>
      </c>
      <c r="P1653" s="1773">
        <f t="shared" si="51"/>
        <v>0</v>
      </c>
      <c r="Q1653" s="1774"/>
      <c r="R1653" s="1774"/>
      <c r="S1653" s="1774"/>
      <c r="T1653" s="1774"/>
      <c r="U1653" s="1774"/>
      <c r="V1653" s="1774"/>
      <c r="W1653" s="1774"/>
      <c r="X1653" s="1774"/>
      <c r="Y1653" s="1774"/>
      <c r="Z1653" s="1774"/>
      <c r="AA1653" s="1774"/>
      <c r="AB1653" s="1774"/>
      <c r="AC1653" s="1774"/>
      <c r="AD1653" s="1856"/>
      <c r="AE1653" s="1857"/>
      <c r="AF1653" s="1858"/>
      <c r="AG1653" s="1858"/>
      <c r="AH1653" s="1858"/>
      <c r="AI1653" s="1859"/>
      <c r="AJ1653" s="1859"/>
      <c r="AK1653" s="1859"/>
      <c r="AL1653" s="1859"/>
      <c r="AM1653" s="1858"/>
      <c r="AN1653" s="1858"/>
      <c r="AO1653" s="1858"/>
      <c r="AP1653" s="1858"/>
      <c r="AQ1653" s="1859"/>
      <c r="AR1653" s="1859"/>
      <c r="AS1653" s="1859"/>
      <c r="AT1653" s="1859"/>
    </row>
    <row r="1654" spans="1:46" s="1775" customFormat="1" ht="12" customHeight="1" x14ac:dyDescent="0.2">
      <c r="A1654" s="1770" t="s">
        <v>459</v>
      </c>
      <c r="B1654" s="1770" t="s">
        <v>1708</v>
      </c>
      <c r="C1654" s="1770" t="s">
        <v>5423</v>
      </c>
      <c r="D1654" s="1770" t="s">
        <v>5438</v>
      </c>
      <c r="E1654" s="1952">
        <v>930</v>
      </c>
      <c r="F1654" s="1771" t="s">
        <v>5439</v>
      </c>
      <c r="G1654" s="1770" t="s">
        <v>5440</v>
      </c>
      <c r="H1654" s="1770" t="s">
        <v>1713</v>
      </c>
      <c r="I1654" s="1770" t="s">
        <v>1723</v>
      </c>
      <c r="J1654" s="1771" t="s">
        <v>1813</v>
      </c>
      <c r="K1654" s="1771">
        <v>1</v>
      </c>
      <c r="L1654" s="1772">
        <v>6</v>
      </c>
      <c r="M1654" s="1773">
        <f t="shared" si="50"/>
        <v>5580</v>
      </c>
      <c r="N1654" s="1771">
        <v>0</v>
      </c>
      <c r="O1654" s="1772">
        <v>0</v>
      </c>
      <c r="P1654" s="1773">
        <f t="shared" si="51"/>
        <v>0</v>
      </c>
      <c r="Q1654" s="1774"/>
      <c r="R1654" s="1774"/>
      <c r="S1654" s="1774"/>
      <c r="T1654" s="1774"/>
      <c r="U1654" s="1774"/>
      <c r="V1654" s="1774"/>
      <c r="W1654" s="1774"/>
      <c r="X1654" s="1774"/>
      <c r="Y1654" s="1774"/>
      <c r="Z1654" s="1774"/>
      <c r="AA1654" s="1774"/>
      <c r="AB1654" s="1774"/>
      <c r="AC1654" s="1774"/>
      <c r="AD1654" s="1856"/>
      <c r="AE1654" s="1857"/>
      <c r="AF1654" s="1858"/>
      <c r="AG1654" s="1858"/>
      <c r="AH1654" s="1858"/>
      <c r="AI1654" s="1859"/>
      <c r="AJ1654" s="1859"/>
      <c r="AK1654" s="1859"/>
      <c r="AL1654" s="1859"/>
      <c r="AM1654" s="1858"/>
      <c r="AN1654" s="1858"/>
      <c r="AO1654" s="1858"/>
      <c r="AP1654" s="1858"/>
      <c r="AQ1654" s="1859"/>
      <c r="AR1654" s="1859"/>
      <c r="AS1654" s="1859"/>
      <c r="AT1654" s="1859"/>
    </row>
    <row r="1655" spans="1:46" s="1775" customFormat="1" ht="12" customHeight="1" x14ac:dyDescent="0.2">
      <c r="A1655" s="1770" t="s">
        <v>459</v>
      </c>
      <c r="B1655" s="1770" t="s">
        <v>1708</v>
      </c>
      <c r="C1655" s="1770" t="s">
        <v>5423</v>
      </c>
      <c r="D1655" s="1770" t="s">
        <v>5438</v>
      </c>
      <c r="E1655" s="1952">
        <v>930</v>
      </c>
      <c r="F1655" s="1771" t="s">
        <v>5441</v>
      </c>
      <c r="G1655" s="1770" t="s">
        <v>5442</v>
      </c>
      <c r="H1655" s="1770"/>
      <c r="I1655" s="1770"/>
      <c r="J1655" s="1771"/>
      <c r="K1655" s="1771">
        <v>0</v>
      </c>
      <c r="L1655" s="1772">
        <v>0</v>
      </c>
      <c r="M1655" s="1773">
        <f t="shared" si="50"/>
        <v>0</v>
      </c>
      <c r="N1655" s="1771">
        <v>2</v>
      </c>
      <c r="O1655" s="1772">
        <v>5</v>
      </c>
      <c r="P1655" s="1773">
        <f t="shared" si="51"/>
        <v>4650</v>
      </c>
      <c r="Q1655" s="1774"/>
      <c r="R1655" s="1774"/>
      <c r="S1655" s="1774"/>
      <c r="T1655" s="1774"/>
      <c r="U1655" s="1774"/>
      <c r="V1655" s="1774"/>
      <c r="W1655" s="1774"/>
      <c r="X1655" s="1774"/>
      <c r="Y1655" s="1774"/>
      <c r="Z1655" s="1774"/>
      <c r="AA1655" s="1774"/>
      <c r="AB1655" s="1774"/>
      <c r="AC1655" s="1774"/>
      <c r="AD1655" s="1856"/>
      <c r="AE1655" s="1857"/>
      <c r="AF1655" s="1858"/>
      <c r="AG1655" s="1858"/>
      <c r="AH1655" s="1858"/>
      <c r="AI1655" s="1859"/>
      <c r="AJ1655" s="1859"/>
      <c r="AK1655" s="1859"/>
      <c r="AL1655" s="1859"/>
      <c r="AM1655" s="1858"/>
      <c r="AN1655" s="1858"/>
      <c r="AO1655" s="1858"/>
      <c r="AP1655" s="1858"/>
      <c r="AQ1655" s="1859"/>
      <c r="AR1655" s="1859"/>
      <c r="AS1655" s="1859"/>
      <c r="AT1655" s="1859"/>
    </row>
    <row r="1656" spans="1:46" s="1775" customFormat="1" ht="12" customHeight="1" x14ac:dyDescent="0.2">
      <c r="A1656" s="1770" t="s">
        <v>459</v>
      </c>
      <c r="B1656" s="1770" t="s">
        <v>1708</v>
      </c>
      <c r="C1656" s="1770" t="s">
        <v>5423</v>
      </c>
      <c r="D1656" s="1770" t="s">
        <v>5424</v>
      </c>
      <c r="E1656" s="1952">
        <v>1255.5</v>
      </c>
      <c r="F1656" s="1771" t="s">
        <v>5443</v>
      </c>
      <c r="G1656" s="1770" t="s">
        <v>5444</v>
      </c>
      <c r="H1656" s="1770"/>
      <c r="I1656" s="1770"/>
      <c r="J1656" s="1771"/>
      <c r="K1656" s="1771">
        <v>0</v>
      </c>
      <c r="L1656" s="1772">
        <v>0</v>
      </c>
      <c r="M1656" s="1773">
        <f t="shared" si="50"/>
        <v>0</v>
      </c>
      <c r="N1656" s="1771">
        <v>2</v>
      </c>
      <c r="O1656" s="1772">
        <v>5</v>
      </c>
      <c r="P1656" s="1773">
        <f t="shared" si="51"/>
        <v>6277.5</v>
      </c>
      <c r="Q1656" s="1774"/>
      <c r="R1656" s="1774"/>
      <c r="S1656" s="1774"/>
      <c r="T1656" s="1774"/>
      <c r="U1656" s="1774"/>
      <c r="V1656" s="1774"/>
      <c r="W1656" s="1774"/>
      <c r="X1656" s="1774"/>
      <c r="Y1656" s="1774"/>
      <c r="Z1656" s="1774"/>
      <c r="AA1656" s="1774"/>
      <c r="AB1656" s="1774"/>
      <c r="AC1656" s="1774"/>
      <c r="AD1656" s="1856"/>
      <c r="AE1656" s="1857"/>
      <c r="AF1656" s="1858"/>
      <c r="AG1656" s="1858"/>
      <c r="AH1656" s="1858"/>
      <c r="AI1656" s="1859"/>
      <c r="AJ1656" s="1859"/>
      <c r="AK1656" s="1859"/>
      <c r="AL1656" s="1859"/>
      <c r="AM1656" s="1858"/>
      <c r="AN1656" s="1858"/>
      <c r="AO1656" s="1858"/>
      <c r="AP1656" s="1858"/>
      <c r="AQ1656" s="1859"/>
      <c r="AR1656" s="1859"/>
      <c r="AS1656" s="1859"/>
      <c r="AT1656" s="1859"/>
    </row>
    <row r="1657" spans="1:46" s="1775" customFormat="1" ht="12" customHeight="1" x14ac:dyDescent="0.2">
      <c r="A1657" s="1770" t="s">
        <v>459</v>
      </c>
      <c r="B1657" s="1770" t="s">
        <v>1708</v>
      </c>
      <c r="C1657" s="1770" t="s">
        <v>5423</v>
      </c>
      <c r="D1657" s="1770" t="s">
        <v>5424</v>
      </c>
      <c r="E1657" s="1952">
        <v>1255.5</v>
      </c>
      <c r="F1657" s="1771" t="s">
        <v>5445</v>
      </c>
      <c r="G1657" s="1770" t="s">
        <v>5446</v>
      </c>
      <c r="H1657" s="1770" t="s">
        <v>1713</v>
      </c>
      <c r="I1657" s="1770" t="s">
        <v>1723</v>
      </c>
      <c r="J1657" s="1771" t="s">
        <v>1813</v>
      </c>
      <c r="K1657" s="1771">
        <v>2</v>
      </c>
      <c r="L1657" s="1772">
        <v>6</v>
      </c>
      <c r="M1657" s="1773">
        <f t="shared" si="50"/>
        <v>7533</v>
      </c>
      <c r="N1657" s="1771">
        <v>0</v>
      </c>
      <c r="O1657" s="1772">
        <v>0</v>
      </c>
      <c r="P1657" s="1773">
        <f t="shared" si="51"/>
        <v>0</v>
      </c>
      <c r="Q1657" s="1774"/>
      <c r="R1657" s="1774"/>
      <c r="S1657" s="1774"/>
      <c r="T1657" s="1774"/>
      <c r="U1657" s="1774"/>
      <c r="V1657" s="1774"/>
      <c r="W1657" s="1774"/>
      <c r="X1657" s="1774"/>
      <c r="Y1657" s="1774"/>
      <c r="Z1657" s="1774"/>
      <c r="AA1657" s="1774"/>
      <c r="AB1657" s="1774"/>
      <c r="AC1657" s="1774"/>
      <c r="AD1657" s="1856"/>
      <c r="AE1657" s="1857"/>
      <c r="AF1657" s="1858"/>
      <c r="AG1657" s="1858"/>
      <c r="AH1657" s="1858"/>
      <c r="AI1657" s="1859"/>
      <c r="AJ1657" s="1859"/>
      <c r="AK1657" s="1859"/>
      <c r="AL1657" s="1859"/>
      <c r="AM1657" s="1858"/>
      <c r="AN1657" s="1858"/>
      <c r="AO1657" s="1858"/>
      <c r="AP1657" s="1858"/>
      <c r="AQ1657" s="1859"/>
      <c r="AR1657" s="1859"/>
      <c r="AS1657" s="1859"/>
      <c r="AT1657" s="1859"/>
    </row>
    <row r="1658" spans="1:46" s="1775" customFormat="1" ht="12" customHeight="1" x14ac:dyDescent="0.2">
      <c r="A1658" s="1770" t="s">
        <v>459</v>
      </c>
      <c r="B1658" s="1770" t="s">
        <v>1708</v>
      </c>
      <c r="C1658" s="1770" t="s">
        <v>5423</v>
      </c>
      <c r="D1658" s="1770" t="s">
        <v>5424</v>
      </c>
      <c r="E1658" s="1952">
        <v>1255.5</v>
      </c>
      <c r="F1658" s="1771" t="s">
        <v>5447</v>
      </c>
      <c r="G1658" s="1770" t="s">
        <v>5448</v>
      </c>
      <c r="H1658" s="1770" t="s">
        <v>1713</v>
      </c>
      <c r="I1658" s="1770" t="s">
        <v>1723</v>
      </c>
      <c r="J1658" s="1771" t="s">
        <v>1829</v>
      </c>
      <c r="K1658" s="1771">
        <v>2</v>
      </c>
      <c r="L1658" s="1772">
        <v>6</v>
      </c>
      <c r="M1658" s="1773">
        <f t="shared" si="50"/>
        <v>7533</v>
      </c>
      <c r="N1658" s="1771">
        <v>0</v>
      </c>
      <c r="O1658" s="1772">
        <v>0</v>
      </c>
      <c r="P1658" s="1773">
        <f t="shared" si="51"/>
        <v>0</v>
      </c>
      <c r="Q1658" s="1774"/>
      <c r="R1658" s="1774"/>
      <c r="S1658" s="1774"/>
      <c r="T1658" s="1774"/>
      <c r="U1658" s="1774"/>
      <c r="V1658" s="1774"/>
      <c r="W1658" s="1774"/>
      <c r="X1658" s="1774"/>
      <c r="Y1658" s="1774"/>
      <c r="Z1658" s="1774"/>
      <c r="AA1658" s="1774"/>
      <c r="AB1658" s="1774"/>
      <c r="AC1658" s="1774"/>
      <c r="AD1658" s="1856"/>
      <c r="AE1658" s="1857"/>
      <c r="AF1658" s="1858"/>
      <c r="AG1658" s="1858"/>
      <c r="AH1658" s="1858"/>
      <c r="AI1658" s="1859"/>
      <c r="AJ1658" s="1859"/>
      <c r="AK1658" s="1859"/>
      <c r="AL1658" s="1859"/>
      <c r="AM1658" s="1858"/>
      <c r="AN1658" s="1858"/>
      <c r="AO1658" s="1858"/>
      <c r="AP1658" s="1858"/>
      <c r="AQ1658" s="1859"/>
      <c r="AR1658" s="1859"/>
      <c r="AS1658" s="1859"/>
      <c r="AT1658" s="1859"/>
    </row>
    <row r="1659" spans="1:46" s="1775" customFormat="1" ht="12" customHeight="1" x14ac:dyDescent="0.2">
      <c r="A1659" s="1770" t="s">
        <v>459</v>
      </c>
      <c r="B1659" s="1770" t="s">
        <v>1708</v>
      </c>
      <c r="C1659" s="1770" t="s">
        <v>5423</v>
      </c>
      <c r="D1659" s="1770" t="s">
        <v>5434</v>
      </c>
      <c r="E1659" s="1952">
        <v>930</v>
      </c>
      <c r="F1659" s="1771" t="s">
        <v>5449</v>
      </c>
      <c r="G1659" s="1770" t="s">
        <v>5450</v>
      </c>
      <c r="H1659" s="1770" t="s">
        <v>1773</v>
      </c>
      <c r="I1659" s="1770" t="s">
        <v>1723</v>
      </c>
      <c r="J1659" s="1771" t="s">
        <v>1796</v>
      </c>
      <c r="K1659" s="1771">
        <v>1</v>
      </c>
      <c r="L1659" s="1772">
        <v>3</v>
      </c>
      <c r="M1659" s="1773">
        <f t="shared" si="50"/>
        <v>2790</v>
      </c>
      <c r="N1659" s="1771">
        <v>2</v>
      </c>
      <c r="O1659" s="1772">
        <v>6</v>
      </c>
      <c r="P1659" s="1773">
        <f t="shared" si="51"/>
        <v>5580</v>
      </c>
      <c r="Q1659" s="1774"/>
      <c r="R1659" s="1774"/>
      <c r="S1659" s="1774"/>
      <c r="T1659" s="1774"/>
      <c r="U1659" s="1774"/>
      <c r="V1659" s="1774"/>
      <c r="W1659" s="1774"/>
      <c r="X1659" s="1774"/>
      <c r="Y1659" s="1774"/>
      <c r="Z1659" s="1774"/>
      <c r="AA1659" s="1774"/>
      <c r="AB1659" s="1774"/>
      <c r="AC1659" s="1774"/>
      <c r="AD1659" s="1856"/>
      <c r="AE1659" s="1857"/>
      <c r="AF1659" s="1858"/>
      <c r="AG1659" s="1858"/>
      <c r="AH1659" s="1858"/>
      <c r="AI1659" s="1859"/>
      <c r="AJ1659" s="1859"/>
      <c r="AK1659" s="1859"/>
      <c r="AL1659" s="1859"/>
      <c r="AM1659" s="1858"/>
      <c r="AN1659" s="1858"/>
      <c r="AO1659" s="1858"/>
      <c r="AP1659" s="1858"/>
      <c r="AQ1659" s="1859"/>
      <c r="AR1659" s="1859"/>
      <c r="AS1659" s="1859"/>
      <c r="AT1659" s="1859"/>
    </row>
    <row r="1660" spans="1:46" s="1775" customFormat="1" ht="12" customHeight="1" x14ac:dyDescent="0.2">
      <c r="A1660" s="1770" t="s">
        <v>459</v>
      </c>
      <c r="B1660" s="1770" t="s">
        <v>1708</v>
      </c>
      <c r="C1660" s="1770" t="s">
        <v>5423</v>
      </c>
      <c r="D1660" s="1770" t="s">
        <v>5424</v>
      </c>
      <c r="E1660" s="1952">
        <v>1255.5</v>
      </c>
      <c r="F1660" s="1771" t="s">
        <v>5451</v>
      </c>
      <c r="G1660" s="1770" t="s">
        <v>5452</v>
      </c>
      <c r="H1660" s="1770" t="s">
        <v>1773</v>
      </c>
      <c r="I1660" s="1770" t="s">
        <v>1723</v>
      </c>
      <c r="J1660" s="1771" t="s">
        <v>1813</v>
      </c>
      <c r="K1660" s="1771">
        <v>0</v>
      </c>
      <c r="L1660" s="1772">
        <v>0</v>
      </c>
      <c r="M1660" s="1773">
        <f t="shared" si="50"/>
        <v>0</v>
      </c>
      <c r="N1660" s="1771">
        <v>2</v>
      </c>
      <c r="O1660" s="1772">
        <v>4</v>
      </c>
      <c r="P1660" s="1773">
        <f t="shared" si="51"/>
        <v>5022</v>
      </c>
      <c r="Q1660" s="1774"/>
      <c r="R1660" s="1774"/>
      <c r="S1660" s="1774"/>
      <c r="T1660" s="1774"/>
      <c r="U1660" s="1774"/>
      <c r="V1660" s="1774"/>
      <c r="W1660" s="1774"/>
      <c r="X1660" s="1774"/>
      <c r="Y1660" s="1774"/>
      <c r="Z1660" s="1774"/>
      <c r="AA1660" s="1774"/>
      <c r="AB1660" s="1774"/>
      <c r="AC1660" s="1774"/>
      <c r="AD1660" s="1856"/>
      <c r="AE1660" s="1857"/>
      <c r="AF1660" s="1858"/>
      <c r="AG1660" s="1858"/>
      <c r="AH1660" s="1858"/>
      <c r="AI1660" s="1859"/>
      <c r="AJ1660" s="1859"/>
      <c r="AK1660" s="1859"/>
      <c r="AL1660" s="1859"/>
      <c r="AM1660" s="1858"/>
      <c r="AN1660" s="1858"/>
      <c r="AO1660" s="1858"/>
      <c r="AP1660" s="1858"/>
      <c r="AQ1660" s="1859"/>
      <c r="AR1660" s="1859"/>
      <c r="AS1660" s="1859"/>
      <c r="AT1660" s="1859"/>
    </row>
    <row r="1661" spans="1:46" s="1775" customFormat="1" ht="12" customHeight="1" x14ac:dyDescent="0.2">
      <c r="A1661" s="1770" t="s">
        <v>459</v>
      </c>
      <c r="B1661" s="1770" t="s">
        <v>1708</v>
      </c>
      <c r="C1661" s="1770" t="s">
        <v>5423</v>
      </c>
      <c r="D1661" s="1770" t="s">
        <v>5438</v>
      </c>
      <c r="E1661" s="1952">
        <v>930</v>
      </c>
      <c r="F1661" s="1771" t="s">
        <v>5453</v>
      </c>
      <c r="G1661" s="1770" t="s">
        <v>5454</v>
      </c>
      <c r="H1661" s="1770" t="s">
        <v>1752</v>
      </c>
      <c r="I1661" s="1770" t="s">
        <v>1723</v>
      </c>
      <c r="J1661" s="1771" t="s">
        <v>1796</v>
      </c>
      <c r="K1661" s="1771">
        <v>2</v>
      </c>
      <c r="L1661" s="1772">
        <v>6</v>
      </c>
      <c r="M1661" s="1773">
        <f t="shared" si="50"/>
        <v>5580</v>
      </c>
      <c r="N1661" s="1771">
        <v>0</v>
      </c>
      <c r="O1661" s="1772">
        <v>0</v>
      </c>
      <c r="P1661" s="1773">
        <f t="shared" si="51"/>
        <v>0</v>
      </c>
      <c r="Q1661" s="1774"/>
      <c r="R1661" s="1774"/>
      <c r="S1661" s="1774"/>
      <c r="T1661" s="1774"/>
      <c r="U1661" s="1774"/>
      <c r="V1661" s="1774"/>
      <c r="W1661" s="1774"/>
      <c r="X1661" s="1774"/>
      <c r="Y1661" s="1774"/>
      <c r="Z1661" s="1774"/>
      <c r="AA1661" s="1774"/>
      <c r="AB1661" s="1774"/>
      <c r="AC1661" s="1774"/>
      <c r="AD1661" s="1856"/>
      <c r="AE1661" s="1857"/>
      <c r="AF1661" s="1858"/>
      <c r="AG1661" s="1858"/>
      <c r="AH1661" s="1858"/>
      <c r="AI1661" s="1859"/>
      <c r="AJ1661" s="1859"/>
      <c r="AK1661" s="1859"/>
      <c r="AL1661" s="1859"/>
      <c r="AM1661" s="1858"/>
      <c r="AN1661" s="1858"/>
      <c r="AO1661" s="1858"/>
      <c r="AP1661" s="1858"/>
      <c r="AQ1661" s="1859"/>
      <c r="AR1661" s="1859"/>
      <c r="AS1661" s="1859"/>
      <c r="AT1661" s="1859"/>
    </row>
    <row r="1662" spans="1:46" s="1775" customFormat="1" ht="12" customHeight="1" x14ac:dyDescent="0.2">
      <c r="A1662" s="1770" t="s">
        <v>459</v>
      </c>
      <c r="B1662" s="1770" t="s">
        <v>1708</v>
      </c>
      <c r="C1662" s="1770" t="s">
        <v>5423</v>
      </c>
      <c r="D1662" s="1770" t="s">
        <v>5434</v>
      </c>
      <c r="E1662" s="1952">
        <v>930</v>
      </c>
      <c r="F1662" s="1771" t="s">
        <v>5455</v>
      </c>
      <c r="G1662" s="1770" t="s">
        <v>5456</v>
      </c>
      <c r="H1662" s="1770" t="s">
        <v>4439</v>
      </c>
      <c r="I1662" s="1770" t="s">
        <v>1723</v>
      </c>
      <c r="J1662" s="1771" t="s">
        <v>1796</v>
      </c>
      <c r="K1662" s="1771">
        <v>2</v>
      </c>
      <c r="L1662" s="1772">
        <v>6</v>
      </c>
      <c r="M1662" s="1773">
        <f t="shared" si="50"/>
        <v>5580</v>
      </c>
      <c r="N1662" s="1771">
        <v>0</v>
      </c>
      <c r="O1662" s="1772">
        <v>0</v>
      </c>
      <c r="P1662" s="1773">
        <f t="shared" si="51"/>
        <v>0</v>
      </c>
      <c r="Q1662" s="1774"/>
      <c r="R1662" s="1774"/>
      <c r="S1662" s="1774"/>
      <c r="T1662" s="1774"/>
      <c r="U1662" s="1774"/>
      <c r="V1662" s="1774"/>
      <c r="W1662" s="1774"/>
      <c r="X1662" s="1774"/>
      <c r="Y1662" s="1774"/>
      <c r="Z1662" s="1774"/>
      <c r="AA1662" s="1774"/>
      <c r="AB1662" s="1774"/>
      <c r="AC1662" s="1774"/>
      <c r="AD1662" s="1856"/>
      <c r="AE1662" s="1857"/>
      <c r="AF1662" s="1858"/>
      <c r="AG1662" s="1858"/>
      <c r="AH1662" s="1858"/>
      <c r="AI1662" s="1859"/>
      <c r="AJ1662" s="1859"/>
      <c r="AK1662" s="1859"/>
      <c r="AL1662" s="1859"/>
      <c r="AM1662" s="1858"/>
      <c r="AN1662" s="1858"/>
      <c r="AO1662" s="1858"/>
      <c r="AP1662" s="1858"/>
      <c r="AQ1662" s="1859"/>
      <c r="AR1662" s="1859"/>
      <c r="AS1662" s="1859"/>
      <c r="AT1662" s="1859"/>
    </row>
    <row r="1663" spans="1:46" s="1775" customFormat="1" ht="12" customHeight="1" x14ac:dyDescent="0.2">
      <c r="A1663" s="1770" t="s">
        <v>459</v>
      </c>
      <c r="B1663" s="1770" t="s">
        <v>1708</v>
      </c>
      <c r="C1663" s="1770" t="s">
        <v>5423</v>
      </c>
      <c r="D1663" s="1770" t="s">
        <v>5424</v>
      </c>
      <c r="E1663" s="1952">
        <v>1255.5</v>
      </c>
      <c r="F1663" s="1771" t="s">
        <v>5457</v>
      </c>
      <c r="G1663" s="1770" t="s">
        <v>5458</v>
      </c>
      <c r="H1663" s="1770" t="s">
        <v>4904</v>
      </c>
      <c r="I1663" s="1770" t="s">
        <v>1723</v>
      </c>
      <c r="J1663" s="1771" t="s">
        <v>1829</v>
      </c>
      <c r="K1663" s="1771">
        <v>2</v>
      </c>
      <c r="L1663" s="1772">
        <v>6</v>
      </c>
      <c r="M1663" s="1773">
        <f t="shared" si="50"/>
        <v>7533</v>
      </c>
      <c r="N1663" s="1771">
        <v>0</v>
      </c>
      <c r="O1663" s="1772">
        <v>0</v>
      </c>
      <c r="P1663" s="1773">
        <f t="shared" si="51"/>
        <v>0</v>
      </c>
      <c r="Q1663" s="1774"/>
      <c r="R1663" s="1774"/>
      <c r="S1663" s="1774"/>
      <c r="T1663" s="1774"/>
      <c r="U1663" s="1774"/>
      <c r="V1663" s="1774"/>
      <c r="W1663" s="1774"/>
      <c r="X1663" s="1774"/>
      <c r="Y1663" s="1774"/>
      <c r="Z1663" s="1774"/>
      <c r="AA1663" s="1774"/>
      <c r="AB1663" s="1774"/>
      <c r="AC1663" s="1774"/>
      <c r="AD1663" s="1856"/>
      <c r="AE1663" s="1857"/>
      <c r="AF1663" s="1858"/>
      <c r="AG1663" s="1858"/>
      <c r="AH1663" s="1858"/>
      <c r="AI1663" s="1859"/>
      <c r="AJ1663" s="1859"/>
      <c r="AK1663" s="1859"/>
      <c r="AL1663" s="1859"/>
      <c r="AM1663" s="1858"/>
      <c r="AN1663" s="1858"/>
      <c r="AO1663" s="1858"/>
      <c r="AP1663" s="1858"/>
      <c r="AQ1663" s="1859"/>
      <c r="AR1663" s="1859"/>
      <c r="AS1663" s="1859"/>
      <c r="AT1663" s="1859"/>
    </row>
    <row r="1664" spans="1:46" s="1775" customFormat="1" ht="12" customHeight="1" x14ac:dyDescent="0.2">
      <c r="A1664" s="1770" t="s">
        <v>459</v>
      </c>
      <c r="B1664" s="1770" t="s">
        <v>1708</v>
      </c>
      <c r="C1664" s="1770" t="s">
        <v>5423</v>
      </c>
      <c r="D1664" s="1770" t="s">
        <v>5438</v>
      </c>
      <c r="E1664" s="1952">
        <v>930</v>
      </c>
      <c r="F1664" s="1771" t="s">
        <v>5459</v>
      </c>
      <c r="G1664" s="1770" t="s">
        <v>5460</v>
      </c>
      <c r="H1664" s="1770" t="s">
        <v>1713</v>
      </c>
      <c r="I1664" s="1770" t="s">
        <v>1723</v>
      </c>
      <c r="J1664" s="1771" t="s">
        <v>1715</v>
      </c>
      <c r="K1664" s="1771">
        <v>1</v>
      </c>
      <c r="L1664" s="1772">
        <v>6</v>
      </c>
      <c r="M1664" s="1773">
        <f t="shared" si="50"/>
        <v>5580</v>
      </c>
      <c r="N1664" s="1771">
        <v>0</v>
      </c>
      <c r="O1664" s="1772">
        <v>0</v>
      </c>
      <c r="P1664" s="1773">
        <f t="shared" si="51"/>
        <v>0</v>
      </c>
      <c r="Q1664" s="1774"/>
      <c r="R1664" s="1774"/>
      <c r="S1664" s="1774"/>
      <c r="T1664" s="1774"/>
      <c r="U1664" s="1774"/>
      <c r="V1664" s="1774"/>
      <c r="W1664" s="1774"/>
      <c r="X1664" s="1774"/>
      <c r="Y1664" s="1774"/>
      <c r="Z1664" s="1774"/>
      <c r="AA1664" s="1774"/>
      <c r="AB1664" s="1774"/>
      <c r="AC1664" s="1774"/>
      <c r="AD1664" s="1856"/>
      <c r="AE1664" s="1857"/>
      <c r="AF1664" s="1858"/>
      <c r="AG1664" s="1858"/>
      <c r="AH1664" s="1858"/>
      <c r="AI1664" s="1859"/>
      <c r="AJ1664" s="1859"/>
      <c r="AK1664" s="1859"/>
      <c r="AL1664" s="1859"/>
      <c r="AM1664" s="1858"/>
      <c r="AN1664" s="1858"/>
      <c r="AO1664" s="1858"/>
      <c r="AP1664" s="1858"/>
      <c r="AQ1664" s="1859"/>
      <c r="AR1664" s="1859"/>
      <c r="AS1664" s="1859"/>
      <c r="AT1664" s="1859"/>
    </row>
    <row r="1665" spans="1:46" s="1775" customFormat="1" ht="12" customHeight="1" x14ac:dyDescent="0.2">
      <c r="A1665" s="1770" t="s">
        <v>459</v>
      </c>
      <c r="B1665" s="1770" t="s">
        <v>1708</v>
      </c>
      <c r="C1665" s="1770" t="s">
        <v>5423</v>
      </c>
      <c r="D1665" s="1770" t="s">
        <v>5438</v>
      </c>
      <c r="E1665" s="1952">
        <v>930</v>
      </c>
      <c r="F1665" s="1771" t="s">
        <v>5461</v>
      </c>
      <c r="G1665" s="1770" t="s">
        <v>5462</v>
      </c>
      <c r="H1665" s="1770" t="s">
        <v>1713</v>
      </c>
      <c r="I1665" s="1770" t="s">
        <v>1723</v>
      </c>
      <c r="J1665" s="1771" t="s">
        <v>1796</v>
      </c>
      <c r="K1665" s="1771">
        <v>2</v>
      </c>
      <c r="L1665" s="1772">
        <v>6</v>
      </c>
      <c r="M1665" s="1773">
        <f t="shared" si="50"/>
        <v>5580</v>
      </c>
      <c r="N1665" s="1771">
        <v>0</v>
      </c>
      <c r="O1665" s="1772">
        <v>0</v>
      </c>
      <c r="P1665" s="1773">
        <f t="shared" si="51"/>
        <v>0</v>
      </c>
      <c r="Q1665" s="1774"/>
      <c r="R1665" s="1774"/>
      <c r="S1665" s="1774"/>
      <c r="T1665" s="1774"/>
      <c r="U1665" s="1774"/>
      <c r="V1665" s="1774"/>
      <c r="W1665" s="1774"/>
      <c r="X1665" s="1774"/>
      <c r="Y1665" s="1774"/>
      <c r="Z1665" s="1774"/>
      <c r="AA1665" s="1774"/>
      <c r="AB1665" s="1774"/>
      <c r="AC1665" s="1774"/>
      <c r="AD1665" s="1856"/>
      <c r="AE1665" s="1857"/>
      <c r="AF1665" s="1858"/>
      <c r="AG1665" s="1858"/>
      <c r="AH1665" s="1858"/>
      <c r="AI1665" s="1859"/>
      <c r="AJ1665" s="1859"/>
      <c r="AK1665" s="1859"/>
      <c r="AL1665" s="1859"/>
      <c r="AM1665" s="1858"/>
      <c r="AN1665" s="1858"/>
      <c r="AO1665" s="1858"/>
      <c r="AP1665" s="1858"/>
      <c r="AQ1665" s="1859"/>
      <c r="AR1665" s="1859"/>
      <c r="AS1665" s="1859"/>
      <c r="AT1665" s="1859"/>
    </row>
    <row r="1666" spans="1:46" s="1775" customFormat="1" ht="12" customHeight="1" x14ac:dyDescent="0.2">
      <c r="A1666" s="1770" t="s">
        <v>459</v>
      </c>
      <c r="B1666" s="1770" t="s">
        <v>1708</v>
      </c>
      <c r="C1666" s="1770" t="s">
        <v>5423</v>
      </c>
      <c r="D1666" s="1770" t="s">
        <v>5424</v>
      </c>
      <c r="E1666" s="1952">
        <v>1255.5</v>
      </c>
      <c r="F1666" s="1771" t="s">
        <v>5463</v>
      </c>
      <c r="G1666" s="1770" t="s">
        <v>5464</v>
      </c>
      <c r="H1666" s="1770" t="s">
        <v>1713</v>
      </c>
      <c r="I1666" s="1770" t="s">
        <v>1723</v>
      </c>
      <c r="J1666" s="1771" t="s">
        <v>1796</v>
      </c>
      <c r="K1666" s="1771">
        <v>2</v>
      </c>
      <c r="L1666" s="1772">
        <v>5</v>
      </c>
      <c r="M1666" s="1773">
        <f t="shared" si="50"/>
        <v>6277.5</v>
      </c>
      <c r="N1666" s="1771">
        <v>3</v>
      </c>
      <c r="O1666" s="1772">
        <v>6</v>
      </c>
      <c r="P1666" s="1773">
        <f t="shared" si="51"/>
        <v>7533</v>
      </c>
      <c r="Q1666" s="1774"/>
      <c r="R1666" s="1774"/>
      <c r="S1666" s="1774"/>
      <c r="T1666" s="1774"/>
      <c r="U1666" s="1774"/>
      <c r="V1666" s="1774"/>
      <c r="W1666" s="1774"/>
      <c r="X1666" s="1774"/>
      <c r="Y1666" s="1774"/>
      <c r="Z1666" s="1774"/>
      <c r="AA1666" s="1774"/>
      <c r="AB1666" s="1774"/>
      <c r="AC1666" s="1774"/>
      <c r="AD1666" s="1856"/>
      <c r="AE1666" s="1857"/>
      <c r="AF1666" s="1858"/>
      <c r="AG1666" s="1858"/>
      <c r="AH1666" s="1858"/>
      <c r="AI1666" s="1859"/>
      <c r="AJ1666" s="1859"/>
      <c r="AK1666" s="1859"/>
      <c r="AL1666" s="1859"/>
      <c r="AM1666" s="1858"/>
      <c r="AN1666" s="1858"/>
      <c r="AO1666" s="1858"/>
      <c r="AP1666" s="1858"/>
      <c r="AQ1666" s="1859"/>
      <c r="AR1666" s="1859"/>
      <c r="AS1666" s="1859"/>
      <c r="AT1666" s="1859"/>
    </row>
    <row r="1667" spans="1:46" s="1775" customFormat="1" ht="12" customHeight="1" x14ac:dyDescent="0.2">
      <c r="A1667" s="1770" t="s">
        <v>459</v>
      </c>
      <c r="B1667" s="1770" t="s">
        <v>1708</v>
      </c>
      <c r="C1667" s="1770" t="s">
        <v>5423</v>
      </c>
      <c r="D1667" s="1770" t="s">
        <v>5424</v>
      </c>
      <c r="E1667" s="1952">
        <v>1255.5</v>
      </c>
      <c r="F1667" s="1771" t="s">
        <v>5465</v>
      </c>
      <c r="G1667" s="1770" t="s">
        <v>5466</v>
      </c>
      <c r="H1667" s="1770" t="s">
        <v>1713</v>
      </c>
      <c r="I1667" s="1770" t="s">
        <v>1723</v>
      </c>
      <c r="J1667" s="1771" t="s">
        <v>1813</v>
      </c>
      <c r="K1667" s="1771">
        <v>2</v>
      </c>
      <c r="L1667" s="1772">
        <v>6</v>
      </c>
      <c r="M1667" s="1773">
        <f t="shared" si="50"/>
        <v>7533</v>
      </c>
      <c r="N1667" s="1771">
        <v>0</v>
      </c>
      <c r="O1667" s="1772">
        <v>0</v>
      </c>
      <c r="P1667" s="1773">
        <f t="shared" si="51"/>
        <v>0</v>
      </c>
      <c r="Q1667" s="1774"/>
      <c r="R1667" s="1774"/>
      <c r="S1667" s="1774"/>
      <c r="T1667" s="1774"/>
      <c r="U1667" s="1774"/>
      <c r="V1667" s="1774"/>
      <c r="W1667" s="1774"/>
      <c r="X1667" s="1774"/>
      <c r="Y1667" s="1774"/>
      <c r="Z1667" s="1774"/>
      <c r="AA1667" s="1774"/>
      <c r="AB1667" s="1774"/>
      <c r="AC1667" s="1774"/>
      <c r="AD1667" s="1856"/>
      <c r="AE1667" s="1857"/>
      <c r="AF1667" s="1858"/>
      <c r="AG1667" s="1858"/>
      <c r="AH1667" s="1858"/>
      <c r="AI1667" s="1859"/>
      <c r="AJ1667" s="1859"/>
      <c r="AK1667" s="1859"/>
      <c r="AL1667" s="1859"/>
      <c r="AM1667" s="1858"/>
      <c r="AN1667" s="1858"/>
      <c r="AO1667" s="1858"/>
      <c r="AP1667" s="1858"/>
      <c r="AQ1667" s="1859"/>
      <c r="AR1667" s="1859"/>
      <c r="AS1667" s="1859"/>
      <c r="AT1667" s="1859"/>
    </row>
    <row r="1668" spans="1:46" s="1775" customFormat="1" ht="12" customHeight="1" x14ac:dyDescent="0.2">
      <c r="A1668" s="1770" t="s">
        <v>459</v>
      </c>
      <c r="B1668" s="1770" t="s">
        <v>1708</v>
      </c>
      <c r="C1668" s="1770" t="s">
        <v>5423</v>
      </c>
      <c r="D1668" s="1770" t="s">
        <v>5467</v>
      </c>
      <c r="E1668" s="1952">
        <v>930</v>
      </c>
      <c r="F1668" s="1771" t="s">
        <v>5468</v>
      </c>
      <c r="G1668" s="1770" t="s">
        <v>5469</v>
      </c>
      <c r="H1668" s="1770"/>
      <c r="I1668" s="1770"/>
      <c r="J1668" s="1771"/>
      <c r="K1668" s="1771">
        <v>0</v>
      </c>
      <c r="L1668" s="1772">
        <v>0</v>
      </c>
      <c r="M1668" s="1773">
        <f t="shared" si="50"/>
        <v>0</v>
      </c>
      <c r="N1668" s="1771">
        <v>1</v>
      </c>
      <c r="O1668" s="1772">
        <v>6</v>
      </c>
      <c r="P1668" s="1773">
        <f t="shared" si="51"/>
        <v>5580</v>
      </c>
      <c r="Q1668" s="1774"/>
      <c r="R1668" s="1774"/>
      <c r="S1668" s="1774"/>
      <c r="T1668" s="1774"/>
      <c r="U1668" s="1774"/>
      <c r="V1668" s="1774"/>
      <c r="W1668" s="1774"/>
      <c r="X1668" s="1774"/>
      <c r="Y1668" s="1774"/>
      <c r="Z1668" s="1774"/>
      <c r="AA1668" s="1774"/>
      <c r="AB1668" s="1774"/>
      <c r="AC1668" s="1774"/>
      <c r="AD1668" s="1856"/>
      <c r="AE1668" s="1857"/>
      <c r="AF1668" s="1858"/>
      <c r="AG1668" s="1858"/>
      <c r="AH1668" s="1858"/>
      <c r="AI1668" s="1859"/>
      <c r="AJ1668" s="1859"/>
      <c r="AK1668" s="1859"/>
      <c r="AL1668" s="1859"/>
      <c r="AM1668" s="1858"/>
      <c r="AN1668" s="1858"/>
      <c r="AO1668" s="1858"/>
      <c r="AP1668" s="1858"/>
      <c r="AQ1668" s="1859"/>
      <c r="AR1668" s="1859"/>
      <c r="AS1668" s="1859"/>
      <c r="AT1668" s="1859"/>
    </row>
    <row r="1669" spans="1:46" s="1775" customFormat="1" ht="12" customHeight="1" x14ac:dyDescent="0.2">
      <c r="A1669" s="1770" t="s">
        <v>459</v>
      </c>
      <c r="B1669" s="1770" t="s">
        <v>1708</v>
      </c>
      <c r="C1669" s="1770" t="s">
        <v>5423</v>
      </c>
      <c r="D1669" s="1770" t="s">
        <v>5467</v>
      </c>
      <c r="E1669" s="1952">
        <v>930</v>
      </c>
      <c r="F1669" s="1771" t="s">
        <v>5470</v>
      </c>
      <c r="G1669" s="1770" t="s">
        <v>5471</v>
      </c>
      <c r="H1669" s="1770"/>
      <c r="I1669" s="1770"/>
      <c r="J1669" s="1771"/>
      <c r="K1669" s="1771">
        <v>0</v>
      </c>
      <c r="L1669" s="1772">
        <v>0</v>
      </c>
      <c r="M1669" s="1773">
        <f t="shared" si="50"/>
        <v>0</v>
      </c>
      <c r="N1669" s="1771">
        <v>1</v>
      </c>
      <c r="O1669" s="1772">
        <v>6</v>
      </c>
      <c r="P1669" s="1773">
        <f t="shared" si="51"/>
        <v>5580</v>
      </c>
      <c r="Q1669" s="1774"/>
      <c r="R1669" s="1774"/>
      <c r="S1669" s="1774"/>
      <c r="T1669" s="1774"/>
      <c r="U1669" s="1774"/>
      <c r="V1669" s="1774"/>
      <c r="W1669" s="1774"/>
      <c r="X1669" s="1774"/>
      <c r="Y1669" s="1774"/>
      <c r="Z1669" s="1774"/>
      <c r="AA1669" s="1774"/>
      <c r="AB1669" s="1774"/>
      <c r="AC1669" s="1774"/>
      <c r="AD1669" s="1856"/>
      <c r="AE1669" s="1857"/>
      <c r="AF1669" s="1858"/>
      <c r="AG1669" s="1858"/>
      <c r="AH1669" s="1858"/>
      <c r="AI1669" s="1859"/>
      <c r="AJ1669" s="1859"/>
      <c r="AK1669" s="1859"/>
      <c r="AL1669" s="1859"/>
      <c r="AM1669" s="1858"/>
      <c r="AN1669" s="1858"/>
      <c r="AO1669" s="1858"/>
      <c r="AP1669" s="1858"/>
      <c r="AQ1669" s="1859"/>
      <c r="AR1669" s="1859"/>
      <c r="AS1669" s="1859"/>
      <c r="AT1669" s="1859"/>
    </row>
    <row r="1670" spans="1:46" s="1775" customFormat="1" ht="12" customHeight="1" x14ac:dyDescent="0.2">
      <c r="A1670" s="1770" t="s">
        <v>459</v>
      </c>
      <c r="B1670" s="1770" t="s">
        <v>1708</v>
      </c>
      <c r="C1670" s="1770" t="s">
        <v>5423</v>
      </c>
      <c r="D1670" s="1770" t="s">
        <v>5467</v>
      </c>
      <c r="E1670" s="1952">
        <v>930</v>
      </c>
      <c r="F1670" s="1771" t="s">
        <v>5472</v>
      </c>
      <c r="G1670" s="1770" t="s">
        <v>5473</v>
      </c>
      <c r="H1670" s="1770"/>
      <c r="I1670" s="1770"/>
      <c r="J1670" s="1771"/>
      <c r="K1670" s="1771">
        <v>0</v>
      </c>
      <c r="L1670" s="1772">
        <v>0</v>
      </c>
      <c r="M1670" s="1773">
        <f t="shared" ref="M1670:M1733" si="52">E1670*L1670</f>
        <v>0</v>
      </c>
      <c r="N1670" s="1771">
        <v>1</v>
      </c>
      <c r="O1670" s="1772">
        <v>6</v>
      </c>
      <c r="P1670" s="1773">
        <f t="shared" ref="P1670:P1733" si="53">E1670*O1670</f>
        <v>5580</v>
      </c>
      <c r="Q1670" s="1774"/>
      <c r="R1670" s="1774"/>
      <c r="S1670" s="1774"/>
      <c r="T1670" s="1774"/>
      <c r="U1670" s="1774"/>
      <c r="V1670" s="1774"/>
      <c r="W1670" s="1774"/>
      <c r="X1670" s="1774"/>
      <c r="Y1670" s="1774"/>
      <c r="Z1670" s="1774"/>
      <c r="AA1670" s="1774"/>
      <c r="AB1670" s="1774"/>
      <c r="AC1670" s="1774"/>
      <c r="AD1670" s="1856"/>
      <c r="AE1670" s="1857"/>
      <c r="AF1670" s="1858"/>
      <c r="AG1670" s="1858"/>
      <c r="AH1670" s="1858"/>
      <c r="AI1670" s="1859"/>
      <c r="AJ1670" s="1859"/>
      <c r="AK1670" s="1859"/>
      <c r="AL1670" s="1859"/>
      <c r="AM1670" s="1858"/>
      <c r="AN1670" s="1858"/>
      <c r="AO1670" s="1858"/>
      <c r="AP1670" s="1858"/>
      <c r="AQ1670" s="1859"/>
      <c r="AR1670" s="1859"/>
      <c r="AS1670" s="1859"/>
      <c r="AT1670" s="1859"/>
    </row>
    <row r="1671" spans="1:46" s="1775" customFormat="1" ht="12" customHeight="1" x14ac:dyDescent="0.2">
      <c r="A1671" s="1770" t="s">
        <v>459</v>
      </c>
      <c r="B1671" s="1770" t="s">
        <v>1708</v>
      </c>
      <c r="C1671" s="1770" t="s">
        <v>5423</v>
      </c>
      <c r="D1671" s="1770" t="s">
        <v>5467</v>
      </c>
      <c r="E1671" s="1952">
        <v>930</v>
      </c>
      <c r="F1671" s="1771" t="s">
        <v>5474</v>
      </c>
      <c r="G1671" s="1770" t="s">
        <v>5475</v>
      </c>
      <c r="H1671" s="1770"/>
      <c r="I1671" s="1770"/>
      <c r="J1671" s="1771"/>
      <c r="K1671" s="1771">
        <v>0</v>
      </c>
      <c r="L1671" s="1772">
        <v>0</v>
      </c>
      <c r="M1671" s="1773">
        <f t="shared" si="52"/>
        <v>0</v>
      </c>
      <c r="N1671" s="1771">
        <v>1</v>
      </c>
      <c r="O1671" s="1772">
        <v>6</v>
      </c>
      <c r="P1671" s="1773">
        <f t="shared" si="53"/>
        <v>5580</v>
      </c>
      <c r="Q1671" s="1774"/>
      <c r="R1671" s="1774"/>
      <c r="S1671" s="1774"/>
      <c r="T1671" s="1774"/>
      <c r="U1671" s="1774"/>
      <c r="V1671" s="1774"/>
      <c r="W1671" s="1774"/>
      <c r="X1671" s="1774"/>
      <c r="Y1671" s="1774"/>
      <c r="Z1671" s="1774"/>
      <c r="AA1671" s="1774"/>
      <c r="AB1671" s="1774"/>
      <c r="AC1671" s="1774"/>
      <c r="AD1671" s="1856"/>
      <c r="AE1671" s="1857"/>
      <c r="AF1671" s="1858"/>
      <c r="AG1671" s="1858"/>
      <c r="AH1671" s="1858"/>
      <c r="AI1671" s="1859"/>
      <c r="AJ1671" s="1859"/>
      <c r="AK1671" s="1859"/>
      <c r="AL1671" s="1859"/>
      <c r="AM1671" s="1858"/>
      <c r="AN1671" s="1858"/>
      <c r="AO1671" s="1858"/>
      <c r="AP1671" s="1858"/>
      <c r="AQ1671" s="1859"/>
      <c r="AR1671" s="1859"/>
      <c r="AS1671" s="1859"/>
      <c r="AT1671" s="1859"/>
    </row>
    <row r="1672" spans="1:46" s="1775" customFormat="1" ht="12" customHeight="1" x14ac:dyDescent="0.2">
      <c r="A1672" s="1770" t="s">
        <v>459</v>
      </c>
      <c r="B1672" s="1770" t="s">
        <v>1708</v>
      </c>
      <c r="C1672" s="1770" t="s">
        <v>5423</v>
      </c>
      <c r="D1672" s="1770" t="s">
        <v>5467</v>
      </c>
      <c r="E1672" s="1952">
        <v>930</v>
      </c>
      <c r="F1672" s="1771" t="s">
        <v>5476</v>
      </c>
      <c r="G1672" s="1770" t="s">
        <v>5477</v>
      </c>
      <c r="H1672" s="1770"/>
      <c r="I1672" s="1770"/>
      <c r="J1672" s="1771"/>
      <c r="K1672" s="1771">
        <v>0</v>
      </c>
      <c r="L1672" s="1772">
        <v>0</v>
      </c>
      <c r="M1672" s="1773">
        <f t="shared" si="52"/>
        <v>0</v>
      </c>
      <c r="N1672" s="1771">
        <v>1</v>
      </c>
      <c r="O1672" s="1772">
        <v>6</v>
      </c>
      <c r="P1672" s="1773">
        <f t="shared" si="53"/>
        <v>5580</v>
      </c>
      <c r="Q1672" s="1774"/>
      <c r="R1672" s="1774"/>
      <c r="S1672" s="1774"/>
      <c r="T1672" s="1774"/>
      <c r="U1672" s="1774"/>
      <c r="V1672" s="1774"/>
      <c r="W1672" s="1774"/>
      <c r="X1672" s="1774"/>
      <c r="Y1672" s="1774"/>
      <c r="Z1672" s="1774"/>
      <c r="AA1672" s="1774"/>
      <c r="AB1672" s="1774"/>
      <c r="AC1672" s="1774"/>
      <c r="AD1672" s="1856"/>
      <c r="AE1672" s="1857"/>
      <c r="AF1672" s="1858"/>
      <c r="AG1672" s="1858"/>
      <c r="AH1672" s="1858"/>
      <c r="AI1672" s="1859"/>
      <c r="AJ1672" s="1859"/>
      <c r="AK1672" s="1859"/>
      <c r="AL1672" s="1859"/>
      <c r="AM1672" s="1858"/>
      <c r="AN1672" s="1858"/>
      <c r="AO1672" s="1858"/>
      <c r="AP1672" s="1858"/>
      <c r="AQ1672" s="1859"/>
      <c r="AR1672" s="1859"/>
      <c r="AS1672" s="1859"/>
      <c r="AT1672" s="1859"/>
    </row>
    <row r="1673" spans="1:46" s="1775" customFormat="1" ht="12" customHeight="1" x14ac:dyDescent="0.2">
      <c r="A1673" s="1770" t="s">
        <v>459</v>
      </c>
      <c r="B1673" s="1770" t="s">
        <v>1708</v>
      </c>
      <c r="C1673" s="1770" t="s">
        <v>5423</v>
      </c>
      <c r="D1673" s="1770" t="s">
        <v>5467</v>
      </c>
      <c r="E1673" s="1952">
        <v>930</v>
      </c>
      <c r="F1673" s="1771" t="s">
        <v>5478</v>
      </c>
      <c r="G1673" s="1770" t="s">
        <v>5479</v>
      </c>
      <c r="H1673" s="1770"/>
      <c r="I1673" s="1770"/>
      <c r="J1673" s="1771"/>
      <c r="K1673" s="1771">
        <v>0</v>
      </c>
      <c r="L1673" s="1772">
        <v>0</v>
      </c>
      <c r="M1673" s="1773">
        <f t="shared" si="52"/>
        <v>0</v>
      </c>
      <c r="N1673" s="1771">
        <v>1</v>
      </c>
      <c r="O1673" s="1772">
        <v>6</v>
      </c>
      <c r="P1673" s="1773">
        <f t="shared" si="53"/>
        <v>5580</v>
      </c>
      <c r="Q1673" s="1774"/>
      <c r="R1673" s="1774"/>
      <c r="S1673" s="1774"/>
      <c r="T1673" s="1774"/>
      <c r="U1673" s="1774"/>
      <c r="V1673" s="1774"/>
      <c r="W1673" s="1774"/>
      <c r="X1673" s="1774"/>
      <c r="Y1673" s="1774"/>
      <c r="Z1673" s="1774"/>
      <c r="AA1673" s="1774"/>
      <c r="AB1673" s="1774"/>
      <c r="AC1673" s="1774"/>
      <c r="AD1673" s="1856"/>
      <c r="AE1673" s="1857"/>
      <c r="AF1673" s="1858"/>
      <c r="AG1673" s="1858"/>
      <c r="AH1673" s="1858"/>
      <c r="AI1673" s="1859"/>
      <c r="AJ1673" s="1859"/>
      <c r="AK1673" s="1859"/>
      <c r="AL1673" s="1859"/>
      <c r="AM1673" s="1858"/>
      <c r="AN1673" s="1858"/>
      <c r="AO1673" s="1858"/>
      <c r="AP1673" s="1858"/>
      <c r="AQ1673" s="1859"/>
      <c r="AR1673" s="1859"/>
      <c r="AS1673" s="1859"/>
      <c r="AT1673" s="1859"/>
    </row>
    <row r="1674" spans="1:46" s="1775" customFormat="1" ht="12" customHeight="1" x14ac:dyDescent="0.2">
      <c r="A1674" s="1770" t="s">
        <v>459</v>
      </c>
      <c r="B1674" s="1770" t="s">
        <v>1708</v>
      </c>
      <c r="C1674" s="1770" t="s">
        <v>5423</v>
      </c>
      <c r="D1674" s="1770" t="s">
        <v>5467</v>
      </c>
      <c r="E1674" s="1952">
        <v>930</v>
      </c>
      <c r="F1674" s="1771" t="s">
        <v>5480</v>
      </c>
      <c r="G1674" s="1770" t="s">
        <v>5481</v>
      </c>
      <c r="H1674" s="1770"/>
      <c r="I1674" s="1770"/>
      <c r="J1674" s="1771"/>
      <c r="K1674" s="1771">
        <v>0</v>
      </c>
      <c r="L1674" s="1772">
        <v>0</v>
      </c>
      <c r="M1674" s="1773">
        <f t="shared" si="52"/>
        <v>0</v>
      </c>
      <c r="N1674" s="1771">
        <v>1</v>
      </c>
      <c r="O1674" s="1772">
        <v>5</v>
      </c>
      <c r="P1674" s="1773">
        <f t="shared" si="53"/>
        <v>4650</v>
      </c>
      <c r="Q1674" s="1774"/>
      <c r="R1674" s="1774"/>
      <c r="S1674" s="1774"/>
      <c r="T1674" s="1774"/>
      <c r="U1674" s="1774"/>
      <c r="V1674" s="1774"/>
      <c r="W1674" s="1774"/>
      <c r="X1674" s="1774"/>
      <c r="Y1674" s="1774"/>
      <c r="Z1674" s="1774"/>
      <c r="AA1674" s="1774"/>
      <c r="AB1674" s="1774"/>
      <c r="AC1674" s="1774"/>
      <c r="AD1674" s="1856"/>
      <c r="AE1674" s="1857"/>
      <c r="AF1674" s="1858"/>
      <c r="AG1674" s="1858"/>
      <c r="AH1674" s="1858"/>
      <c r="AI1674" s="1859"/>
      <c r="AJ1674" s="1859"/>
      <c r="AK1674" s="1859"/>
      <c r="AL1674" s="1859"/>
      <c r="AM1674" s="1858"/>
      <c r="AN1674" s="1858"/>
      <c r="AO1674" s="1858"/>
      <c r="AP1674" s="1858"/>
      <c r="AQ1674" s="1859"/>
      <c r="AR1674" s="1859"/>
      <c r="AS1674" s="1859"/>
      <c r="AT1674" s="1859"/>
    </row>
    <row r="1675" spans="1:46" s="1775" customFormat="1" ht="12" customHeight="1" x14ac:dyDescent="0.2">
      <c r="A1675" s="1770" t="s">
        <v>459</v>
      </c>
      <c r="B1675" s="1770" t="s">
        <v>1708</v>
      </c>
      <c r="C1675" s="1770" t="s">
        <v>5423</v>
      </c>
      <c r="D1675" s="1770" t="s">
        <v>5467</v>
      </c>
      <c r="E1675" s="1952">
        <v>930</v>
      </c>
      <c r="F1675" s="1771" t="s">
        <v>5482</v>
      </c>
      <c r="G1675" s="1770" t="s">
        <v>5483</v>
      </c>
      <c r="H1675" s="1770"/>
      <c r="I1675" s="1770"/>
      <c r="J1675" s="1771"/>
      <c r="K1675" s="1771">
        <v>0</v>
      </c>
      <c r="L1675" s="1772">
        <v>0</v>
      </c>
      <c r="M1675" s="1773">
        <f t="shared" si="52"/>
        <v>0</v>
      </c>
      <c r="N1675" s="1771">
        <v>1</v>
      </c>
      <c r="O1675" s="1772">
        <v>6</v>
      </c>
      <c r="P1675" s="1773">
        <f t="shared" si="53"/>
        <v>5580</v>
      </c>
      <c r="Q1675" s="1774"/>
      <c r="R1675" s="1774"/>
      <c r="S1675" s="1774"/>
      <c r="T1675" s="1774"/>
      <c r="U1675" s="1774"/>
      <c r="V1675" s="1774"/>
      <c r="W1675" s="1774"/>
      <c r="X1675" s="1774"/>
      <c r="Y1675" s="1774"/>
      <c r="Z1675" s="1774"/>
      <c r="AA1675" s="1774"/>
      <c r="AB1675" s="1774"/>
      <c r="AC1675" s="1774"/>
      <c r="AD1675" s="1856"/>
      <c r="AE1675" s="1857"/>
      <c r="AF1675" s="1858"/>
      <c r="AG1675" s="1858"/>
      <c r="AH1675" s="1858"/>
      <c r="AI1675" s="1859"/>
      <c r="AJ1675" s="1859"/>
      <c r="AK1675" s="1859"/>
      <c r="AL1675" s="1859"/>
      <c r="AM1675" s="1858"/>
      <c r="AN1675" s="1858"/>
      <c r="AO1675" s="1858"/>
      <c r="AP1675" s="1858"/>
      <c r="AQ1675" s="1859"/>
      <c r="AR1675" s="1859"/>
      <c r="AS1675" s="1859"/>
      <c r="AT1675" s="1859"/>
    </row>
    <row r="1676" spans="1:46" s="1775" customFormat="1" ht="12" customHeight="1" x14ac:dyDescent="0.2">
      <c r="A1676" s="1770" t="s">
        <v>459</v>
      </c>
      <c r="B1676" s="1770" t="s">
        <v>1708</v>
      </c>
      <c r="C1676" s="1770" t="s">
        <v>5423</v>
      </c>
      <c r="D1676" s="1770" t="s">
        <v>5467</v>
      </c>
      <c r="E1676" s="1952">
        <v>930</v>
      </c>
      <c r="F1676" s="1771" t="s">
        <v>5484</v>
      </c>
      <c r="G1676" s="1770" t="s">
        <v>5485</v>
      </c>
      <c r="H1676" s="1770"/>
      <c r="I1676" s="1770"/>
      <c r="J1676" s="1771"/>
      <c r="K1676" s="1771">
        <v>0</v>
      </c>
      <c r="L1676" s="1772">
        <v>0</v>
      </c>
      <c r="M1676" s="1773">
        <f t="shared" si="52"/>
        <v>0</v>
      </c>
      <c r="N1676" s="1771">
        <v>1</v>
      </c>
      <c r="O1676" s="1772">
        <v>6</v>
      </c>
      <c r="P1676" s="1773">
        <f t="shared" si="53"/>
        <v>5580</v>
      </c>
      <c r="Q1676" s="1774"/>
      <c r="R1676" s="1774"/>
      <c r="S1676" s="1774"/>
      <c r="T1676" s="1774"/>
      <c r="U1676" s="1774"/>
      <c r="V1676" s="1774"/>
      <c r="W1676" s="1774"/>
      <c r="X1676" s="1774"/>
      <c r="Y1676" s="1774"/>
      <c r="Z1676" s="1774"/>
      <c r="AA1676" s="1774"/>
      <c r="AB1676" s="1774"/>
      <c r="AC1676" s="1774"/>
      <c r="AD1676" s="1856"/>
      <c r="AE1676" s="1857"/>
      <c r="AF1676" s="1858"/>
      <c r="AG1676" s="1858"/>
      <c r="AH1676" s="1858"/>
      <c r="AI1676" s="1859"/>
      <c r="AJ1676" s="1859"/>
      <c r="AK1676" s="1859"/>
      <c r="AL1676" s="1859"/>
      <c r="AM1676" s="1858"/>
      <c r="AN1676" s="1858"/>
      <c r="AO1676" s="1858"/>
      <c r="AP1676" s="1858"/>
      <c r="AQ1676" s="1859"/>
      <c r="AR1676" s="1859"/>
      <c r="AS1676" s="1859"/>
      <c r="AT1676" s="1859"/>
    </row>
    <row r="1677" spans="1:46" s="1775" customFormat="1" ht="12" customHeight="1" x14ac:dyDescent="0.2">
      <c r="A1677" s="1770" t="s">
        <v>459</v>
      </c>
      <c r="B1677" s="1770" t="s">
        <v>1708</v>
      </c>
      <c r="C1677" s="1770" t="s">
        <v>5423</v>
      </c>
      <c r="D1677" s="1770" t="s">
        <v>5467</v>
      </c>
      <c r="E1677" s="1952">
        <v>930</v>
      </c>
      <c r="F1677" s="1771" t="s">
        <v>5486</v>
      </c>
      <c r="G1677" s="1770" t="s">
        <v>5487</v>
      </c>
      <c r="H1677" s="1770"/>
      <c r="I1677" s="1770"/>
      <c r="J1677" s="1771"/>
      <c r="K1677" s="1771">
        <v>0</v>
      </c>
      <c r="L1677" s="1772">
        <v>0</v>
      </c>
      <c r="M1677" s="1773">
        <f t="shared" si="52"/>
        <v>0</v>
      </c>
      <c r="N1677" s="1771">
        <v>1</v>
      </c>
      <c r="O1677" s="1772">
        <v>6</v>
      </c>
      <c r="P1677" s="1773">
        <f t="shared" si="53"/>
        <v>5580</v>
      </c>
      <c r="Q1677" s="1774"/>
      <c r="R1677" s="1774"/>
      <c r="S1677" s="1774"/>
      <c r="T1677" s="1774"/>
      <c r="U1677" s="1774"/>
      <c r="V1677" s="1774"/>
      <c r="W1677" s="1774"/>
      <c r="X1677" s="1774"/>
      <c r="Y1677" s="1774"/>
      <c r="Z1677" s="1774"/>
      <c r="AA1677" s="1774"/>
      <c r="AB1677" s="1774"/>
      <c r="AC1677" s="1774"/>
      <c r="AD1677" s="1856"/>
      <c r="AE1677" s="1857"/>
      <c r="AF1677" s="1858"/>
      <c r="AG1677" s="1858"/>
      <c r="AH1677" s="1858"/>
      <c r="AI1677" s="1859"/>
      <c r="AJ1677" s="1859"/>
      <c r="AK1677" s="1859"/>
      <c r="AL1677" s="1859"/>
      <c r="AM1677" s="1858"/>
      <c r="AN1677" s="1858"/>
      <c r="AO1677" s="1858"/>
      <c r="AP1677" s="1858"/>
      <c r="AQ1677" s="1859"/>
      <c r="AR1677" s="1859"/>
      <c r="AS1677" s="1859"/>
      <c r="AT1677" s="1859"/>
    </row>
    <row r="1678" spans="1:46" s="1775" customFormat="1" ht="12" customHeight="1" x14ac:dyDescent="0.2">
      <c r="A1678" s="1770" t="s">
        <v>459</v>
      </c>
      <c r="B1678" s="1770" t="s">
        <v>1708</v>
      </c>
      <c r="C1678" s="1770" t="s">
        <v>5423</v>
      </c>
      <c r="D1678" s="1770" t="s">
        <v>5467</v>
      </c>
      <c r="E1678" s="1952">
        <v>930</v>
      </c>
      <c r="F1678" s="1771" t="s">
        <v>5488</v>
      </c>
      <c r="G1678" s="1770" t="s">
        <v>5489</v>
      </c>
      <c r="H1678" s="1770"/>
      <c r="I1678" s="1770"/>
      <c r="J1678" s="1771"/>
      <c r="K1678" s="1771">
        <v>0</v>
      </c>
      <c r="L1678" s="1772">
        <v>0</v>
      </c>
      <c r="M1678" s="1773">
        <f t="shared" si="52"/>
        <v>0</v>
      </c>
      <c r="N1678" s="1771">
        <v>1</v>
      </c>
      <c r="O1678" s="1772">
        <v>6</v>
      </c>
      <c r="P1678" s="1773">
        <f t="shared" si="53"/>
        <v>5580</v>
      </c>
      <c r="Q1678" s="1774"/>
      <c r="R1678" s="1774"/>
      <c r="S1678" s="1774"/>
      <c r="T1678" s="1774"/>
      <c r="U1678" s="1774"/>
      <c r="V1678" s="1774"/>
      <c r="W1678" s="1774"/>
      <c r="X1678" s="1774"/>
      <c r="Y1678" s="1774"/>
      <c r="Z1678" s="1774"/>
      <c r="AA1678" s="1774"/>
      <c r="AB1678" s="1774"/>
      <c r="AC1678" s="1774"/>
      <c r="AD1678" s="1856"/>
      <c r="AE1678" s="1857"/>
      <c r="AF1678" s="1858"/>
      <c r="AG1678" s="1858"/>
      <c r="AH1678" s="1858"/>
      <c r="AI1678" s="1859"/>
      <c r="AJ1678" s="1859"/>
      <c r="AK1678" s="1859"/>
      <c r="AL1678" s="1859"/>
      <c r="AM1678" s="1858"/>
      <c r="AN1678" s="1858"/>
      <c r="AO1678" s="1858"/>
      <c r="AP1678" s="1858"/>
      <c r="AQ1678" s="1859"/>
      <c r="AR1678" s="1859"/>
      <c r="AS1678" s="1859"/>
      <c r="AT1678" s="1859"/>
    </row>
    <row r="1679" spans="1:46" s="1775" customFormat="1" ht="12" customHeight="1" x14ac:dyDescent="0.2">
      <c r="A1679" s="1770" t="s">
        <v>459</v>
      </c>
      <c r="B1679" s="1770" t="s">
        <v>1708</v>
      </c>
      <c r="C1679" s="1770" t="s">
        <v>5423</v>
      </c>
      <c r="D1679" s="1770" t="s">
        <v>5467</v>
      </c>
      <c r="E1679" s="1952">
        <v>930</v>
      </c>
      <c r="F1679" s="1771" t="s">
        <v>5490</v>
      </c>
      <c r="G1679" s="1770" t="s">
        <v>5491</v>
      </c>
      <c r="H1679" s="1770"/>
      <c r="I1679" s="1770"/>
      <c r="J1679" s="1771"/>
      <c r="K1679" s="1771">
        <v>0</v>
      </c>
      <c r="L1679" s="1772">
        <v>0</v>
      </c>
      <c r="M1679" s="1773">
        <f t="shared" si="52"/>
        <v>0</v>
      </c>
      <c r="N1679" s="1771">
        <v>1</v>
      </c>
      <c r="O1679" s="1772">
        <v>6</v>
      </c>
      <c r="P1679" s="1773">
        <f t="shared" si="53"/>
        <v>5580</v>
      </c>
      <c r="Q1679" s="1774"/>
      <c r="R1679" s="1774"/>
      <c r="S1679" s="1774"/>
      <c r="T1679" s="1774"/>
      <c r="U1679" s="1774"/>
      <c r="V1679" s="1774"/>
      <c r="W1679" s="1774"/>
      <c r="X1679" s="1774"/>
      <c r="Y1679" s="1774"/>
      <c r="Z1679" s="1774"/>
      <c r="AA1679" s="1774"/>
      <c r="AB1679" s="1774"/>
      <c r="AC1679" s="1774"/>
      <c r="AD1679" s="1856"/>
      <c r="AE1679" s="1857"/>
      <c r="AF1679" s="1858"/>
      <c r="AG1679" s="1858"/>
      <c r="AH1679" s="1858"/>
      <c r="AI1679" s="1859"/>
      <c r="AJ1679" s="1859"/>
      <c r="AK1679" s="1859"/>
      <c r="AL1679" s="1859"/>
      <c r="AM1679" s="1858"/>
      <c r="AN1679" s="1858"/>
      <c r="AO1679" s="1858"/>
      <c r="AP1679" s="1858"/>
      <c r="AQ1679" s="1859"/>
      <c r="AR1679" s="1859"/>
      <c r="AS1679" s="1859"/>
      <c r="AT1679" s="1859"/>
    </row>
    <row r="1680" spans="1:46" s="1775" customFormat="1" ht="12" customHeight="1" x14ac:dyDescent="0.2">
      <c r="A1680" s="1770" t="s">
        <v>459</v>
      </c>
      <c r="B1680" s="1770" t="s">
        <v>1708</v>
      </c>
      <c r="C1680" s="1770" t="s">
        <v>5423</v>
      </c>
      <c r="D1680" s="1770" t="s">
        <v>5467</v>
      </c>
      <c r="E1680" s="1952">
        <v>930</v>
      </c>
      <c r="F1680" s="1771" t="s">
        <v>5492</v>
      </c>
      <c r="G1680" s="1770" t="s">
        <v>5493</v>
      </c>
      <c r="H1680" s="1770"/>
      <c r="I1680" s="1770"/>
      <c r="J1680" s="1771"/>
      <c r="K1680" s="1771">
        <v>0</v>
      </c>
      <c r="L1680" s="1772">
        <v>0</v>
      </c>
      <c r="M1680" s="1773">
        <f t="shared" si="52"/>
        <v>0</v>
      </c>
      <c r="N1680" s="1771">
        <v>1</v>
      </c>
      <c r="O1680" s="1772">
        <v>6</v>
      </c>
      <c r="P1680" s="1773">
        <f t="shared" si="53"/>
        <v>5580</v>
      </c>
      <c r="Q1680" s="1774"/>
      <c r="R1680" s="1774"/>
      <c r="S1680" s="1774"/>
      <c r="T1680" s="1774"/>
      <c r="U1680" s="1774"/>
      <c r="V1680" s="1774"/>
      <c r="W1680" s="1774"/>
      <c r="X1680" s="1774"/>
      <c r="Y1680" s="1774"/>
      <c r="Z1680" s="1774"/>
      <c r="AA1680" s="1774"/>
      <c r="AB1680" s="1774"/>
      <c r="AC1680" s="1774"/>
      <c r="AD1680" s="1856"/>
      <c r="AE1680" s="1857"/>
      <c r="AF1680" s="1858"/>
      <c r="AG1680" s="1858"/>
      <c r="AH1680" s="1858"/>
      <c r="AI1680" s="1859"/>
      <c r="AJ1680" s="1859"/>
      <c r="AK1680" s="1859"/>
      <c r="AL1680" s="1859"/>
      <c r="AM1680" s="1858"/>
      <c r="AN1680" s="1858"/>
      <c r="AO1680" s="1858"/>
      <c r="AP1680" s="1858"/>
      <c r="AQ1680" s="1859"/>
      <c r="AR1680" s="1859"/>
      <c r="AS1680" s="1859"/>
      <c r="AT1680" s="1859"/>
    </row>
    <row r="1681" spans="1:46" s="1775" customFormat="1" ht="12" customHeight="1" x14ac:dyDescent="0.2">
      <c r="A1681" s="1770" t="s">
        <v>459</v>
      </c>
      <c r="B1681" s="1770" t="s">
        <v>1708</v>
      </c>
      <c r="C1681" s="1770" t="s">
        <v>5423</v>
      </c>
      <c r="D1681" s="1770" t="s">
        <v>5467</v>
      </c>
      <c r="E1681" s="1952">
        <v>930</v>
      </c>
      <c r="F1681" s="1771" t="s">
        <v>5494</v>
      </c>
      <c r="G1681" s="1770" t="s">
        <v>5495</v>
      </c>
      <c r="H1681" s="1770"/>
      <c r="I1681" s="1770"/>
      <c r="J1681" s="1771"/>
      <c r="K1681" s="1771">
        <v>0</v>
      </c>
      <c r="L1681" s="1772">
        <v>0</v>
      </c>
      <c r="M1681" s="1773">
        <f t="shared" si="52"/>
        <v>0</v>
      </c>
      <c r="N1681" s="1771">
        <v>1</v>
      </c>
      <c r="O1681" s="1772">
        <v>6</v>
      </c>
      <c r="P1681" s="1773">
        <f t="shared" si="53"/>
        <v>5580</v>
      </c>
      <c r="Q1681" s="1774"/>
      <c r="R1681" s="1774"/>
      <c r="S1681" s="1774"/>
      <c r="T1681" s="1774"/>
      <c r="U1681" s="1774"/>
      <c r="V1681" s="1774"/>
      <c r="W1681" s="1774"/>
      <c r="X1681" s="1774"/>
      <c r="Y1681" s="1774"/>
      <c r="Z1681" s="1774"/>
      <c r="AA1681" s="1774"/>
      <c r="AB1681" s="1774"/>
      <c r="AC1681" s="1774"/>
      <c r="AD1681" s="1856"/>
      <c r="AE1681" s="1857"/>
      <c r="AF1681" s="1858"/>
      <c r="AG1681" s="1858"/>
      <c r="AH1681" s="1858"/>
      <c r="AI1681" s="1859"/>
      <c r="AJ1681" s="1859"/>
      <c r="AK1681" s="1859"/>
      <c r="AL1681" s="1859"/>
      <c r="AM1681" s="1858"/>
      <c r="AN1681" s="1858"/>
      <c r="AO1681" s="1858"/>
      <c r="AP1681" s="1858"/>
      <c r="AQ1681" s="1859"/>
      <c r="AR1681" s="1859"/>
      <c r="AS1681" s="1859"/>
      <c r="AT1681" s="1859"/>
    </row>
    <row r="1682" spans="1:46" s="1775" customFormat="1" ht="12" customHeight="1" x14ac:dyDescent="0.2">
      <c r="A1682" s="1770" t="s">
        <v>459</v>
      </c>
      <c r="B1682" s="1770" t="s">
        <v>1708</v>
      </c>
      <c r="C1682" s="1770" t="s">
        <v>5423</v>
      </c>
      <c r="D1682" s="1770" t="s">
        <v>5467</v>
      </c>
      <c r="E1682" s="1952">
        <v>930</v>
      </c>
      <c r="F1682" s="1771" t="s">
        <v>5496</v>
      </c>
      <c r="G1682" s="1770" t="s">
        <v>5497</v>
      </c>
      <c r="H1682" s="1770"/>
      <c r="I1682" s="1770"/>
      <c r="J1682" s="1771"/>
      <c r="K1682" s="1771">
        <v>0</v>
      </c>
      <c r="L1682" s="1772">
        <v>0</v>
      </c>
      <c r="M1682" s="1773">
        <f t="shared" si="52"/>
        <v>0</v>
      </c>
      <c r="N1682" s="1771">
        <v>1</v>
      </c>
      <c r="O1682" s="1772">
        <v>6</v>
      </c>
      <c r="P1682" s="1773">
        <f t="shared" si="53"/>
        <v>5580</v>
      </c>
      <c r="Q1682" s="1774"/>
      <c r="R1682" s="1774"/>
      <c r="S1682" s="1774"/>
      <c r="T1682" s="1774"/>
      <c r="U1682" s="1774"/>
      <c r="V1682" s="1774"/>
      <c r="W1682" s="1774"/>
      <c r="X1682" s="1774"/>
      <c r="Y1682" s="1774"/>
      <c r="Z1682" s="1774"/>
      <c r="AA1682" s="1774"/>
      <c r="AB1682" s="1774"/>
      <c r="AC1682" s="1774"/>
      <c r="AD1682" s="1856"/>
      <c r="AE1682" s="1857"/>
      <c r="AF1682" s="1858"/>
      <c r="AG1682" s="1858"/>
      <c r="AH1682" s="1858"/>
      <c r="AI1682" s="1859"/>
      <c r="AJ1682" s="1859"/>
      <c r="AK1682" s="1859"/>
      <c r="AL1682" s="1859"/>
      <c r="AM1682" s="1858"/>
      <c r="AN1682" s="1858"/>
      <c r="AO1682" s="1858"/>
      <c r="AP1682" s="1858"/>
      <c r="AQ1682" s="1859"/>
      <c r="AR1682" s="1859"/>
      <c r="AS1682" s="1859"/>
      <c r="AT1682" s="1859"/>
    </row>
    <row r="1683" spans="1:46" s="1775" customFormat="1" ht="12" customHeight="1" x14ac:dyDescent="0.2">
      <c r="A1683" s="1770" t="s">
        <v>459</v>
      </c>
      <c r="B1683" s="1770" t="s">
        <v>1708</v>
      </c>
      <c r="C1683" s="1770" t="s">
        <v>5423</v>
      </c>
      <c r="D1683" s="1770" t="s">
        <v>5467</v>
      </c>
      <c r="E1683" s="1952">
        <v>930</v>
      </c>
      <c r="F1683" s="1771" t="s">
        <v>5498</v>
      </c>
      <c r="G1683" s="1770" t="s">
        <v>5499</v>
      </c>
      <c r="H1683" s="1770"/>
      <c r="I1683" s="1770"/>
      <c r="J1683" s="1771"/>
      <c r="K1683" s="1771">
        <v>0</v>
      </c>
      <c r="L1683" s="1772">
        <v>0</v>
      </c>
      <c r="M1683" s="1773">
        <f t="shared" si="52"/>
        <v>0</v>
      </c>
      <c r="N1683" s="1771">
        <v>1</v>
      </c>
      <c r="O1683" s="1772">
        <v>6</v>
      </c>
      <c r="P1683" s="1773">
        <f t="shared" si="53"/>
        <v>5580</v>
      </c>
      <c r="Q1683" s="1774"/>
      <c r="R1683" s="1774"/>
      <c r="S1683" s="1774"/>
      <c r="T1683" s="1774"/>
      <c r="U1683" s="1774"/>
      <c r="V1683" s="1774"/>
      <c r="W1683" s="1774"/>
      <c r="X1683" s="1774"/>
      <c r="Y1683" s="1774"/>
      <c r="Z1683" s="1774"/>
      <c r="AA1683" s="1774"/>
      <c r="AB1683" s="1774"/>
      <c r="AC1683" s="1774"/>
      <c r="AD1683" s="1856"/>
      <c r="AE1683" s="1857"/>
      <c r="AF1683" s="1858"/>
      <c r="AG1683" s="1858"/>
      <c r="AH1683" s="1858"/>
      <c r="AI1683" s="1859"/>
      <c r="AJ1683" s="1859"/>
      <c r="AK1683" s="1859"/>
      <c r="AL1683" s="1859"/>
      <c r="AM1683" s="1858"/>
      <c r="AN1683" s="1858"/>
      <c r="AO1683" s="1858"/>
      <c r="AP1683" s="1858"/>
      <c r="AQ1683" s="1859"/>
      <c r="AR1683" s="1859"/>
      <c r="AS1683" s="1859"/>
      <c r="AT1683" s="1859"/>
    </row>
    <row r="1684" spans="1:46" s="1775" customFormat="1" ht="12" customHeight="1" x14ac:dyDescent="0.2">
      <c r="A1684" s="1770" t="s">
        <v>459</v>
      </c>
      <c r="B1684" s="1770" t="s">
        <v>1708</v>
      </c>
      <c r="C1684" s="1770" t="s">
        <v>5423</v>
      </c>
      <c r="D1684" s="1770" t="s">
        <v>5467</v>
      </c>
      <c r="E1684" s="1952">
        <v>930</v>
      </c>
      <c r="F1684" s="1771" t="s">
        <v>5500</v>
      </c>
      <c r="G1684" s="1770" t="s">
        <v>5501</v>
      </c>
      <c r="H1684" s="1770"/>
      <c r="I1684" s="1770"/>
      <c r="J1684" s="1771"/>
      <c r="K1684" s="1771">
        <v>0</v>
      </c>
      <c r="L1684" s="1772">
        <v>0</v>
      </c>
      <c r="M1684" s="1773">
        <f t="shared" si="52"/>
        <v>0</v>
      </c>
      <c r="N1684" s="1771">
        <v>1</v>
      </c>
      <c r="O1684" s="1772">
        <v>6</v>
      </c>
      <c r="P1684" s="1773">
        <f t="shared" si="53"/>
        <v>5580</v>
      </c>
      <c r="Q1684" s="1774"/>
      <c r="R1684" s="1774"/>
      <c r="S1684" s="1774"/>
      <c r="T1684" s="1774"/>
      <c r="U1684" s="1774"/>
      <c r="V1684" s="1774"/>
      <c r="W1684" s="1774"/>
      <c r="X1684" s="1774"/>
      <c r="Y1684" s="1774"/>
      <c r="Z1684" s="1774"/>
      <c r="AA1684" s="1774"/>
      <c r="AB1684" s="1774"/>
      <c r="AC1684" s="1774"/>
      <c r="AD1684" s="1856"/>
      <c r="AE1684" s="1857"/>
      <c r="AF1684" s="1858"/>
      <c r="AG1684" s="1858"/>
      <c r="AH1684" s="1858"/>
      <c r="AI1684" s="1859"/>
      <c r="AJ1684" s="1859"/>
      <c r="AK1684" s="1859"/>
      <c r="AL1684" s="1859"/>
      <c r="AM1684" s="1858"/>
      <c r="AN1684" s="1858"/>
      <c r="AO1684" s="1858"/>
      <c r="AP1684" s="1858"/>
      <c r="AQ1684" s="1859"/>
      <c r="AR1684" s="1859"/>
      <c r="AS1684" s="1859"/>
      <c r="AT1684" s="1859"/>
    </row>
    <row r="1685" spans="1:46" s="1775" customFormat="1" ht="12" customHeight="1" x14ac:dyDescent="0.2">
      <c r="A1685" s="1770" t="s">
        <v>459</v>
      </c>
      <c r="B1685" s="1770" t="s">
        <v>1708</v>
      </c>
      <c r="C1685" s="1770" t="s">
        <v>5423</v>
      </c>
      <c r="D1685" s="1770" t="s">
        <v>5467</v>
      </c>
      <c r="E1685" s="1952">
        <v>930</v>
      </c>
      <c r="F1685" s="1771" t="s">
        <v>5502</v>
      </c>
      <c r="G1685" s="1770" t="s">
        <v>5503</v>
      </c>
      <c r="H1685" s="1770"/>
      <c r="I1685" s="1770"/>
      <c r="J1685" s="1771"/>
      <c r="K1685" s="1771">
        <v>0</v>
      </c>
      <c r="L1685" s="1772">
        <v>0</v>
      </c>
      <c r="M1685" s="1773">
        <f t="shared" si="52"/>
        <v>0</v>
      </c>
      <c r="N1685" s="1771">
        <v>1</v>
      </c>
      <c r="O1685" s="1772">
        <v>6</v>
      </c>
      <c r="P1685" s="1773">
        <f t="shared" si="53"/>
        <v>5580</v>
      </c>
      <c r="Q1685" s="1774"/>
      <c r="R1685" s="1774"/>
      <c r="S1685" s="1774"/>
      <c r="T1685" s="1774"/>
      <c r="U1685" s="1774"/>
      <c r="V1685" s="1774"/>
      <c r="W1685" s="1774"/>
      <c r="X1685" s="1774"/>
      <c r="Y1685" s="1774"/>
      <c r="Z1685" s="1774"/>
      <c r="AA1685" s="1774"/>
      <c r="AB1685" s="1774"/>
      <c r="AC1685" s="1774"/>
      <c r="AD1685" s="1856"/>
      <c r="AE1685" s="1857"/>
      <c r="AF1685" s="1858"/>
      <c r="AG1685" s="1858"/>
      <c r="AH1685" s="1858"/>
      <c r="AI1685" s="1859"/>
      <c r="AJ1685" s="1859"/>
      <c r="AK1685" s="1859"/>
      <c r="AL1685" s="1859"/>
      <c r="AM1685" s="1858"/>
      <c r="AN1685" s="1858"/>
      <c r="AO1685" s="1858"/>
      <c r="AP1685" s="1858"/>
      <c r="AQ1685" s="1859"/>
      <c r="AR1685" s="1859"/>
      <c r="AS1685" s="1859"/>
      <c r="AT1685" s="1859"/>
    </row>
    <row r="1686" spans="1:46" s="1775" customFormat="1" ht="12" customHeight="1" x14ac:dyDescent="0.2">
      <c r="A1686" s="1770" t="s">
        <v>459</v>
      </c>
      <c r="B1686" s="1770" t="s">
        <v>1708</v>
      </c>
      <c r="C1686" s="1770" t="s">
        <v>5423</v>
      </c>
      <c r="D1686" s="1770" t="s">
        <v>5467</v>
      </c>
      <c r="E1686" s="1952">
        <v>930</v>
      </c>
      <c r="F1686" s="1771" t="s">
        <v>5504</v>
      </c>
      <c r="G1686" s="1770" t="s">
        <v>5505</v>
      </c>
      <c r="H1686" s="1770"/>
      <c r="I1686" s="1770"/>
      <c r="J1686" s="1771"/>
      <c r="K1686" s="1771">
        <v>0</v>
      </c>
      <c r="L1686" s="1772">
        <v>0</v>
      </c>
      <c r="M1686" s="1773">
        <f t="shared" si="52"/>
        <v>0</v>
      </c>
      <c r="N1686" s="1771">
        <v>1</v>
      </c>
      <c r="O1686" s="1772">
        <v>6</v>
      </c>
      <c r="P1686" s="1773">
        <f t="shared" si="53"/>
        <v>5580</v>
      </c>
      <c r="Q1686" s="1774"/>
      <c r="R1686" s="1774"/>
      <c r="S1686" s="1774"/>
      <c r="T1686" s="1774"/>
      <c r="U1686" s="1774"/>
      <c r="V1686" s="1774"/>
      <c r="W1686" s="1774"/>
      <c r="X1686" s="1774"/>
      <c r="Y1686" s="1774"/>
      <c r="Z1686" s="1774"/>
      <c r="AA1686" s="1774"/>
      <c r="AB1686" s="1774"/>
      <c r="AC1686" s="1774"/>
      <c r="AD1686" s="1856"/>
      <c r="AE1686" s="1857"/>
      <c r="AF1686" s="1858"/>
      <c r="AG1686" s="1858"/>
      <c r="AH1686" s="1858"/>
      <c r="AI1686" s="1859"/>
      <c r="AJ1686" s="1859"/>
      <c r="AK1686" s="1859"/>
      <c r="AL1686" s="1859"/>
      <c r="AM1686" s="1858"/>
      <c r="AN1686" s="1858"/>
      <c r="AO1686" s="1858"/>
      <c r="AP1686" s="1858"/>
      <c r="AQ1686" s="1859"/>
      <c r="AR1686" s="1859"/>
      <c r="AS1686" s="1859"/>
      <c r="AT1686" s="1859"/>
    </row>
    <row r="1687" spans="1:46" s="1775" customFormat="1" ht="12" customHeight="1" x14ac:dyDescent="0.2">
      <c r="A1687" s="1770" t="s">
        <v>459</v>
      </c>
      <c r="B1687" s="1770" t="s">
        <v>1708</v>
      </c>
      <c r="C1687" s="1770" t="s">
        <v>5423</v>
      </c>
      <c r="D1687" s="1770" t="s">
        <v>5467</v>
      </c>
      <c r="E1687" s="1952">
        <v>930</v>
      </c>
      <c r="F1687" s="1771" t="s">
        <v>5506</v>
      </c>
      <c r="G1687" s="1770" t="s">
        <v>5507</v>
      </c>
      <c r="H1687" s="1770"/>
      <c r="I1687" s="1770"/>
      <c r="J1687" s="1771"/>
      <c r="K1687" s="1771">
        <v>0</v>
      </c>
      <c r="L1687" s="1772">
        <v>0</v>
      </c>
      <c r="M1687" s="1773">
        <f t="shared" si="52"/>
        <v>0</v>
      </c>
      <c r="N1687" s="1771">
        <v>1</v>
      </c>
      <c r="O1687" s="1772">
        <v>6</v>
      </c>
      <c r="P1687" s="1773">
        <f t="shared" si="53"/>
        <v>5580</v>
      </c>
      <c r="Q1687" s="1774"/>
      <c r="R1687" s="1774"/>
      <c r="S1687" s="1774"/>
      <c r="T1687" s="1774"/>
      <c r="U1687" s="1774"/>
      <c r="V1687" s="1774"/>
      <c r="W1687" s="1774"/>
      <c r="X1687" s="1774"/>
      <c r="Y1687" s="1774"/>
      <c r="Z1687" s="1774"/>
      <c r="AA1687" s="1774"/>
      <c r="AB1687" s="1774"/>
      <c r="AC1687" s="1774"/>
      <c r="AD1687" s="1856"/>
      <c r="AE1687" s="1857"/>
      <c r="AF1687" s="1858"/>
      <c r="AG1687" s="1858"/>
      <c r="AH1687" s="1858"/>
      <c r="AI1687" s="1859"/>
      <c r="AJ1687" s="1859"/>
      <c r="AK1687" s="1859"/>
      <c r="AL1687" s="1859"/>
      <c r="AM1687" s="1858"/>
      <c r="AN1687" s="1858"/>
      <c r="AO1687" s="1858"/>
      <c r="AP1687" s="1858"/>
      <c r="AQ1687" s="1859"/>
      <c r="AR1687" s="1859"/>
      <c r="AS1687" s="1859"/>
      <c r="AT1687" s="1859"/>
    </row>
    <row r="1688" spans="1:46" s="1775" customFormat="1" ht="12" customHeight="1" x14ac:dyDescent="0.2">
      <c r="A1688" s="1770" t="s">
        <v>459</v>
      </c>
      <c r="B1688" s="1770" t="s">
        <v>1708</v>
      </c>
      <c r="C1688" s="1770" t="s">
        <v>5423</v>
      </c>
      <c r="D1688" s="1770" t="s">
        <v>5467</v>
      </c>
      <c r="E1688" s="1952">
        <v>930</v>
      </c>
      <c r="F1688" s="1771" t="s">
        <v>5508</v>
      </c>
      <c r="G1688" s="1770" t="s">
        <v>5509</v>
      </c>
      <c r="H1688" s="1770"/>
      <c r="I1688" s="1770"/>
      <c r="J1688" s="1771"/>
      <c r="K1688" s="1771">
        <v>0</v>
      </c>
      <c r="L1688" s="1772">
        <v>0</v>
      </c>
      <c r="M1688" s="1773">
        <f t="shared" si="52"/>
        <v>0</v>
      </c>
      <c r="N1688" s="1771">
        <v>1</v>
      </c>
      <c r="O1688" s="1772">
        <v>6</v>
      </c>
      <c r="P1688" s="1773">
        <f t="shared" si="53"/>
        <v>5580</v>
      </c>
      <c r="Q1688" s="1774"/>
      <c r="R1688" s="1774"/>
      <c r="S1688" s="1774"/>
      <c r="T1688" s="1774"/>
      <c r="U1688" s="1774"/>
      <c r="V1688" s="1774"/>
      <c r="W1688" s="1774"/>
      <c r="X1688" s="1774"/>
      <c r="Y1688" s="1774"/>
      <c r="Z1688" s="1774"/>
      <c r="AA1688" s="1774"/>
      <c r="AB1688" s="1774"/>
      <c r="AC1688" s="1774"/>
      <c r="AD1688" s="1856"/>
      <c r="AE1688" s="1857"/>
      <c r="AF1688" s="1858"/>
      <c r="AG1688" s="1858"/>
      <c r="AH1688" s="1858"/>
      <c r="AI1688" s="1859"/>
      <c r="AJ1688" s="1859"/>
      <c r="AK1688" s="1859"/>
      <c r="AL1688" s="1859"/>
      <c r="AM1688" s="1858"/>
      <c r="AN1688" s="1858"/>
      <c r="AO1688" s="1858"/>
      <c r="AP1688" s="1858"/>
      <c r="AQ1688" s="1859"/>
      <c r="AR1688" s="1859"/>
      <c r="AS1688" s="1859"/>
      <c r="AT1688" s="1859"/>
    </row>
    <row r="1689" spans="1:46" s="1775" customFormat="1" ht="12" customHeight="1" x14ac:dyDescent="0.2">
      <c r="A1689" s="1770" t="s">
        <v>459</v>
      </c>
      <c r="B1689" s="1770" t="s">
        <v>1708</v>
      </c>
      <c r="C1689" s="1770" t="s">
        <v>5423</v>
      </c>
      <c r="D1689" s="1770" t="s">
        <v>5467</v>
      </c>
      <c r="E1689" s="1952">
        <v>930</v>
      </c>
      <c r="F1689" s="1771" t="s">
        <v>5510</v>
      </c>
      <c r="G1689" s="1770" t="s">
        <v>5511</v>
      </c>
      <c r="H1689" s="1770"/>
      <c r="I1689" s="1770"/>
      <c r="J1689" s="1771"/>
      <c r="K1689" s="1771">
        <v>0</v>
      </c>
      <c r="L1689" s="1772">
        <v>0</v>
      </c>
      <c r="M1689" s="1773">
        <f t="shared" si="52"/>
        <v>0</v>
      </c>
      <c r="N1689" s="1771">
        <v>1</v>
      </c>
      <c r="O1689" s="1772">
        <v>5</v>
      </c>
      <c r="P1689" s="1773">
        <f t="shared" si="53"/>
        <v>4650</v>
      </c>
      <c r="Q1689" s="1774"/>
      <c r="R1689" s="1774"/>
      <c r="S1689" s="1774"/>
      <c r="T1689" s="1774"/>
      <c r="U1689" s="1774"/>
      <c r="V1689" s="1774"/>
      <c r="W1689" s="1774"/>
      <c r="X1689" s="1774"/>
      <c r="Y1689" s="1774"/>
      <c r="Z1689" s="1774"/>
      <c r="AA1689" s="1774"/>
      <c r="AB1689" s="1774"/>
      <c r="AC1689" s="1774"/>
      <c r="AD1689" s="1856"/>
      <c r="AE1689" s="1857"/>
      <c r="AF1689" s="1858"/>
      <c r="AG1689" s="1858"/>
      <c r="AH1689" s="1858"/>
      <c r="AI1689" s="1859"/>
      <c r="AJ1689" s="1859"/>
      <c r="AK1689" s="1859"/>
      <c r="AL1689" s="1859"/>
      <c r="AM1689" s="1858"/>
      <c r="AN1689" s="1858"/>
      <c r="AO1689" s="1858"/>
      <c r="AP1689" s="1858"/>
      <c r="AQ1689" s="1859"/>
      <c r="AR1689" s="1859"/>
      <c r="AS1689" s="1859"/>
      <c r="AT1689" s="1859"/>
    </row>
    <row r="1690" spans="1:46" s="1775" customFormat="1" ht="12" customHeight="1" x14ac:dyDescent="0.2">
      <c r="A1690" s="1770" t="s">
        <v>459</v>
      </c>
      <c r="B1690" s="1770" t="s">
        <v>1708</v>
      </c>
      <c r="C1690" s="1770" t="s">
        <v>5423</v>
      </c>
      <c r="D1690" s="1770" t="s">
        <v>5467</v>
      </c>
      <c r="E1690" s="1952">
        <v>930</v>
      </c>
      <c r="F1690" s="1771" t="s">
        <v>5512</v>
      </c>
      <c r="G1690" s="1770" t="s">
        <v>5513</v>
      </c>
      <c r="H1690" s="1770"/>
      <c r="I1690" s="1770"/>
      <c r="J1690" s="1771"/>
      <c r="K1690" s="1771">
        <v>0</v>
      </c>
      <c r="L1690" s="1772">
        <v>0</v>
      </c>
      <c r="M1690" s="1773">
        <f t="shared" si="52"/>
        <v>0</v>
      </c>
      <c r="N1690" s="1771">
        <v>1</v>
      </c>
      <c r="O1690" s="1772">
        <v>6</v>
      </c>
      <c r="P1690" s="1773">
        <f t="shared" si="53"/>
        <v>5580</v>
      </c>
      <c r="Q1690" s="1774"/>
      <c r="R1690" s="1774"/>
      <c r="S1690" s="1774"/>
      <c r="T1690" s="1774"/>
      <c r="U1690" s="1774"/>
      <c r="V1690" s="1774"/>
      <c r="W1690" s="1774"/>
      <c r="X1690" s="1774"/>
      <c r="Y1690" s="1774"/>
      <c r="Z1690" s="1774"/>
      <c r="AA1690" s="1774"/>
      <c r="AB1690" s="1774"/>
      <c r="AC1690" s="1774"/>
      <c r="AD1690" s="1856"/>
      <c r="AE1690" s="1857"/>
      <c r="AF1690" s="1858"/>
      <c r="AG1690" s="1858"/>
      <c r="AH1690" s="1858"/>
      <c r="AI1690" s="1859"/>
      <c r="AJ1690" s="1859"/>
      <c r="AK1690" s="1859"/>
      <c r="AL1690" s="1859"/>
      <c r="AM1690" s="1858"/>
      <c r="AN1690" s="1858"/>
      <c r="AO1690" s="1858"/>
      <c r="AP1690" s="1858"/>
      <c r="AQ1690" s="1859"/>
      <c r="AR1690" s="1859"/>
      <c r="AS1690" s="1859"/>
      <c r="AT1690" s="1859"/>
    </row>
    <row r="1691" spans="1:46" s="1775" customFormat="1" ht="12" customHeight="1" x14ac:dyDescent="0.2">
      <c r="A1691" s="1770" t="s">
        <v>459</v>
      </c>
      <c r="B1691" s="1770" t="s">
        <v>1708</v>
      </c>
      <c r="C1691" s="1770" t="s">
        <v>5423</v>
      </c>
      <c r="D1691" s="1770" t="s">
        <v>5467</v>
      </c>
      <c r="E1691" s="1952">
        <v>930</v>
      </c>
      <c r="F1691" s="1771" t="s">
        <v>5514</v>
      </c>
      <c r="G1691" s="1770" t="s">
        <v>5515</v>
      </c>
      <c r="H1691" s="1770"/>
      <c r="I1691" s="1770"/>
      <c r="J1691" s="1771"/>
      <c r="K1691" s="1771">
        <v>0</v>
      </c>
      <c r="L1691" s="1772">
        <v>0</v>
      </c>
      <c r="M1691" s="1773">
        <f t="shared" si="52"/>
        <v>0</v>
      </c>
      <c r="N1691" s="1771">
        <v>1</v>
      </c>
      <c r="O1691" s="1772">
        <v>6</v>
      </c>
      <c r="P1691" s="1773">
        <f t="shared" si="53"/>
        <v>5580</v>
      </c>
      <c r="Q1691" s="1774"/>
      <c r="R1691" s="1774"/>
      <c r="S1691" s="1774"/>
      <c r="T1691" s="1774"/>
      <c r="U1691" s="1774"/>
      <c r="V1691" s="1774"/>
      <c r="W1691" s="1774"/>
      <c r="X1691" s="1774"/>
      <c r="Y1691" s="1774"/>
      <c r="Z1691" s="1774"/>
      <c r="AA1691" s="1774"/>
      <c r="AB1691" s="1774"/>
      <c r="AC1691" s="1774"/>
      <c r="AD1691" s="1856"/>
      <c r="AE1691" s="1857"/>
      <c r="AF1691" s="1858"/>
      <c r="AG1691" s="1858"/>
      <c r="AH1691" s="1858"/>
      <c r="AI1691" s="1859"/>
      <c r="AJ1691" s="1859"/>
      <c r="AK1691" s="1859"/>
      <c r="AL1691" s="1859"/>
      <c r="AM1691" s="1858"/>
      <c r="AN1691" s="1858"/>
      <c r="AO1691" s="1858"/>
      <c r="AP1691" s="1858"/>
      <c r="AQ1691" s="1859"/>
      <c r="AR1691" s="1859"/>
      <c r="AS1691" s="1859"/>
      <c r="AT1691" s="1859"/>
    </row>
    <row r="1692" spans="1:46" s="1775" customFormat="1" ht="12" customHeight="1" x14ac:dyDescent="0.2">
      <c r="A1692" s="1770" t="s">
        <v>459</v>
      </c>
      <c r="B1692" s="1770" t="s">
        <v>1708</v>
      </c>
      <c r="C1692" s="1770" t="s">
        <v>5423</v>
      </c>
      <c r="D1692" s="1770" t="s">
        <v>5467</v>
      </c>
      <c r="E1692" s="1952">
        <v>930</v>
      </c>
      <c r="F1692" s="1771" t="s">
        <v>5516</v>
      </c>
      <c r="G1692" s="1770" t="s">
        <v>5517</v>
      </c>
      <c r="H1692" s="1770"/>
      <c r="I1692" s="1770"/>
      <c r="J1692" s="1771"/>
      <c r="K1692" s="1771">
        <v>0</v>
      </c>
      <c r="L1692" s="1772">
        <v>0</v>
      </c>
      <c r="M1692" s="1773">
        <f t="shared" si="52"/>
        <v>0</v>
      </c>
      <c r="N1692" s="1771">
        <v>1</v>
      </c>
      <c r="O1692" s="1772">
        <v>6</v>
      </c>
      <c r="P1692" s="1773">
        <f t="shared" si="53"/>
        <v>5580</v>
      </c>
      <c r="Q1692" s="1774"/>
      <c r="R1692" s="1774"/>
      <c r="S1692" s="1774"/>
      <c r="T1692" s="1774"/>
      <c r="U1692" s="1774"/>
      <c r="V1692" s="1774"/>
      <c r="W1692" s="1774"/>
      <c r="X1692" s="1774"/>
      <c r="Y1692" s="1774"/>
      <c r="Z1692" s="1774"/>
      <c r="AA1692" s="1774"/>
      <c r="AB1692" s="1774"/>
      <c r="AC1692" s="1774"/>
      <c r="AD1692" s="1856"/>
      <c r="AE1692" s="1857"/>
      <c r="AF1692" s="1858"/>
      <c r="AG1692" s="1858"/>
      <c r="AH1692" s="1858"/>
      <c r="AI1692" s="1859"/>
      <c r="AJ1692" s="1859"/>
      <c r="AK1692" s="1859"/>
      <c r="AL1692" s="1859"/>
      <c r="AM1692" s="1858"/>
      <c r="AN1692" s="1858"/>
      <c r="AO1692" s="1858"/>
      <c r="AP1692" s="1858"/>
      <c r="AQ1692" s="1859"/>
      <c r="AR1692" s="1859"/>
      <c r="AS1692" s="1859"/>
      <c r="AT1692" s="1859"/>
    </row>
    <row r="1693" spans="1:46" s="1775" customFormat="1" ht="12" customHeight="1" x14ac:dyDescent="0.2">
      <c r="A1693" s="1770" t="s">
        <v>459</v>
      </c>
      <c r="B1693" s="1770" t="s">
        <v>1708</v>
      </c>
      <c r="C1693" s="1770" t="s">
        <v>5423</v>
      </c>
      <c r="D1693" s="1770" t="s">
        <v>5467</v>
      </c>
      <c r="E1693" s="1952">
        <v>930</v>
      </c>
      <c r="F1693" s="1771" t="s">
        <v>5518</v>
      </c>
      <c r="G1693" s="1770" t="s">
        <v>5519</v>
      </c>
      <c r="H1693" s="1770"/>
      <c r="I1693" s="1770"/>
      <c r="J1693" s="1771"/>
      <c r="K1693" s="1771">
        <v>0</v>
      </c>
      <c r="L1693" s="1772">
        <v>0</v>
      </c>
      <c r="M1693" s="1773">
        <f t="shared" si="52"/>
        <v>0</v>
      </c>
      <c r="N1693" s="1771">
        <v>1</v>
      </c>
      <c r="O1693" s="1772">
        <v>6</v>
      </c>
      <c r="P1693" s="1773">
        <f t="shared" si="53"/>
        <v>5580</v>
      </c>
      <c r="Q1693" s="1774"/>
      <c r="R1693" s="1774"/>
      <c r="S1693" s="1774"/>
      <c r="T1693" s="1774"/>
      <c r="U1693" s="1774"/>
      <c r="V1693" s="1774"/>
      <c r="W1693" s="1774"/>
      <c r="X1693" s="1774"/>
      <c r="Y1693" s="1774"/>
      <c r="Z1693" s="1774"/>
      <c r="AA1693" s="1774"/>
      <c r="AB1693" s="1774"/>
      <c r="AC1693" s="1774"/>
      <c r="AD1693" s="1856"/>
      <c r="AE1693" s="1857"/>
      <c r="AF1693" s="1858"/>
      <c r="AG1693" s="1858"/>
      <c r="AH1693" s="1858"/>
      <c r="AI1693" s="1859"/>
      <c r="AJ1693" s="1859"/>
      <c r="AK1693" s="1859"/>
      <c r="AL1693" s="1859"/>
      <c r="AM1693" s="1858"/>
      <c r="AN1693" s="1858"/>
      <c r="AO1693" s="1858"/>
      <c r="AP1693" s="1858"/>
      <c r="AQ1693" s="1859"/>
      <c r="AR1693" s="1859"/>
      <c r="AS1693" s="1859"/>
      <c r="AT1693" s="1859"/>
    </row>
    <row r="1694" spans="1:46" s="1775" customFormat="1" ht="12" customHeight="1" x14ac:dyDescent="0.2">
      <c r="A1694" s="1770" t="s">
        <v>459</v>
      </c>
      <c r="B1694" s="1770" t="s">
        <v>1708</v>
      </c>
      <c r="C1694" s="1770" t="s">
        <v>5423</v>
      </c>
      <c r="D1694" s="1770" t="s">
        <v>5467</v>
      </c>
      <c r="E1694" s="1952">
        <v>930</v>
      </c>
      <c r="F1694" s="1771" t="s">
        <v>5520</v>
      </c>
      <c r="G1694" s="1770" t="s">
        <v>5521</v>
      </c>
      <c r="H1694" s="1770"/>
      <c r="I1694" s="1770"/>
      <c r="J1694" s="1771"/>
      <c r="K1694" s="1771">
        <v>0</v>
      </c>
      <c r="L1694" s="1772">
        <v>0</v>
      </c>
      <c r="M1694" s="1773">
        <f t="shared" si="52"/>
        <v>0</v>
      </c>
      <c r="N1694" s="1771">
        <v>1</v>
      </c>
      <c r="O1694" s="1772">
        <v>6</v>
      </c>
      <c r="P1694" s="1773">
        <f t="shared" si="53"/>
        <v>5580</v>
      </c>
      <c r="Q1694" s="1774"/>
      <c r="R1694" s="1774"/>
      <c r="S1694" s="1774"/>
      <c r="T1694" s="1774"/>
      <c r="U1694" s="1774"/>
      <c r="V1694" s="1774"/>
      <c r="W1694" s="1774"/>
      <c r="X1694" s="1774"/>
      <c r="Y1694" s="1774"/>
      <c r="Z1694" s="1774"/>
      <c r="AA1694" s="1774"/>
      <c r="AB1694" s="1774"/>
      <c r="AC1694" s="1774"/>
      <c r="AD1694" s="1856"/>
      <c r="AE1694" s="1857"/>
      <c r="AF1694" s="1858"/>
      <c r="AG1694" s="1858"/>
      <c r="AH1694" s="1858"/>
      <c r="AI1694" s="1859"/>
      <c r="AJ1694" s="1859"/>
      <c r="AK1694" s="1859"/>
      <c r="AL1694" s="1859"/>
      <c r="AM1694" s="1858"/>
      <c r="AN1694" s="1858"/>
      <c r="AO1694" s="1858"/>
      <c r="AP1694" s="1858"/>
      <c r="AQ1694" s="1859"/>
      <c r="AR1694" s="1859"/>
      <c r="AS1694" s="1859"/>
      <c r="AT1694" s="1859"/>
    </row>
    <row r="1695" spans="1:46" s="1775" customFormat="1" ht="12" customHeight="1" x14ac:dyDescent="0.2">
      <c r="A1695" s="1770" t="s">
        <v>459</v>
      </c>
      <c r="B1695" s="1770" t="s">
        <v>1708</v>
      </c>
      <c r="C1695" s="1770" t="s">
        <v>5423</v>
      </c>
      <c r="D1695" s="1770" t="s">
        <v>5467</v>
      </c>
      <c r="E1695" s="1952">
        <v>930</v>
      </c>
      <c r="F1695" s="1771" t="s">
        <v>5522</v>
      </c>
      <c r="G1695" s="1770" t="s">
        <v>5523</v>
      </c>
      <c r="H1695" s="1770"/>
      <c r="I1695" s="1770"/>
      <c r="J1695" s="1771"/>
      <c r="K1695" s="1771">
        <v>0</v>
      </c>
      <c r="L1695" s="1772">
        <v>0</v>
      </c>
      <c r="M1695" s="1773">
        <f t="shared" si="52"/>
        <v>0</v>
      </c>
      <c r="N1695" s="1771">
        <v>1</v>
      </c>
      <c r="O1695" s="1772">
        <v>6</v>
      </c>
      <c r="P1695" s="1773">
        <f t="shared" si="53"/>
        <v>5580</v>
      </c>
      <c r="Q1695" s="1774"/>
      <c r="R1695" s="1774"/>
      <c r="S1695" s="1774"/>
      <c r="T1695" s="1774"/>
      <c r="U1695" s="1774"/>
      <c r="V1695" s="1774"/>
      <c r="W1695" s="1774"/>
      <c r="X1695" s="1774"/>
      <c r="Y1695" s="1774"/>
      <c r="Z1695" s="1774"/>
      <c r="AA1695" s="1774"/>
      <c r="AB1695" s="1774"/>
      <c r="AC1695" s="1774"/>
      <c r="AD1695" s="1856"/>
      <c r="AE1695" s="1857"/>
      <c r="AF1695" s="1858"/>
      <c r="AG1695" s="1858"/>
      <c r="AH1695" s="1858"/>
      <c r="AI1695" s="1859"/>
      <c r="AJ1695" s="1859"/>
      <c r="AK1695" s="1859"/>
      <c r="AL1695" s="1859"/>
      <c r="AM1695" s="1858"/>
      <c r="AN1695" s="1858"/>
      <c r="AO1695" s="1858"/>
      <c r="AP1695" s="1858"/>
      <c r="AQ1695" s="1859"/>
      <c r="AR1695" s="1859"/>
      <c r="AS1695" s="1859"/>
      <c r="AT1695" s="1859"/>
    </row>
    <row r="1696" spans="1:46" s="1775" customFormat="1" ht="12" customHeight="1" x14ac:dyDescent="0.2">
      <c r="A1696" s="1770" t="s">
        <v>459</v>
      </c>
      <c r="B1696" s="1770" t="s">
        <v>1708</v>
      </c>
      <c r="C1696" s="1770" t="s">
        <v>5423</v>
      </c>
      <c r="D1696" s="1770" t="s">
        <v>5467</v>
      </c>
      <c r="E1696" s="1952">
        <v>930</v>
      </c>
      <c r="F1696" s="1771" t="s">
        <v>5524</v>
      </c>
      <c r="G1696" s="1770" t="s">
        <v>5525</v>
      </c>
      <c r="H1696" s="1770"/>
      <c r="I1696" s="1770"/>
      <c r="J1696" s="1771"/>
      <c r="K1696" s="1771">
        <v>0</v>
      </c>
      <c r="L1696" s="1772">
        <v>0</v>
      </c>
      <c r="M1696" s="1773">
        <f t="shared" si="52"/>
        <v>0</v>
      </c>
      <c r="N1696" s="1771">
        <v>1</v>
      </c>
      <c r="O1696" s="1772">
        <v>6</v>
      </c>
      <c r="P1696" s="1773">
        <f t="shared" si="53"/>
        <v>5580</v>
      </c>
      <c r="Q1696" s="1774"/>
      <c r="R1696" s="1774"/>
      <c r="S1696" s="1774"/>
      <c r="T1696" s="1774"/>
      <c r="U1696" s="1774"/>
      <c r="V1696" s="1774"/>
      <c r="W1696" s="1774"/>
      <c r="X1696" s="1774"/>
      <c r="Y1696" s="1774"/>
      <c r="Z1696" s="1774"/>
      <c r="AA1696" s="1774"/>
      <c r="AB1696" s="1774"/>
      <c r="AC1696" s="1774"/>
      <c r="AD1696" s="1856"/>
      <c r="AE1696" s="1857"/>
      <c r="AF1696" s="1858"/>
      <c r="AG1696" s="1858"/>
      <c r="AH1696" s="1858"/>
      <c r="AI1696" s="1859"/>
      <c r="AJ1696" s="1859"/>
      <c r="AK1696" s="1859"/>
      <c r="AL1696" s="1859"/>
      <c r="AM1696" s="1858"/>
      <c r="AN1696" s="1858"/>
      <c r="AO1696" s="1858"/>
      <c r="AP1696" s="1858"/>
      <c r="AQ1696" s="1859"/>
      <c r="AR1696" s="1859"/>
      <c r="AS1696" s="1859"/>
      <c r="AT1696" s="1859"/>
    </row>
    <row r="1697" spans="1:46" s="1775" customFormat="1" ht="12" customHeight="1" x14ac:dyDescent="0.2">
      <c r="A1697" s="1770" t="s">
        <v>459</v>
      </c>
      <c r="B1697" s="1770" t="s">
        <v>1708</v>
      </c>
      <c r="C1697" s="1770" t="s">
        <v>5423</v>
      </c>
      <c r="D1697" s="1770" t="s">
        <v>5467</v>
      </c>
      <c r="E1697" s="1952">
        <v>930</v>
      </c>
      <c r="F1697" s="1771" t="s">
        <v>5526</v>
      </c>
      <c r="G1697" s="1770" t="s">
        <v>5527</v>
      </c>
      <c r="H1697" s="1770"/>
      <c r="I1697" s="1770"/>
      <c r="J1697" s="1771"/>
      <c r="K1697" s="1771">
        <v>0</v>
      </c>
      <c r="L1697" s="1772">
        <v>0</v>
      </c>
      <c r="M1697" s="1773">
        <f t="shared" si="52"/>
        <v>0</v>
      </c>
      <c r="N1697" s="1771">
        <v>1</v>
      </c>
      <c r="O1697" s="1772">
        <v>6</v>
      </c>
      <c r="P1697" s="1773">
        <f t="shared" si="53"/>
        <v>5580</v>
      </c>
      <c r="Q1697" s="1774"/>
      <c r="R1697" s="1774"/>
      <c r="S1697" s="1774"/>
      <c r="T1697" s="1774"/>
      <c r="U1697" s="1774"/>
      <c r="V1697" s="1774"/>
      <c r="W1697" s="1774"/>
      <c r="X1697" s="1774"/>
      <c r="Y1697" s="1774"/>
      <c r="Z1697" s="1774"/>
      <c r="AA1697" s="1774"/>
      <c r="AB1697" s="1774"/>
      <c r="AC1697" s="1774"/>
      <c r="AD1697" s="1856"/>
      <c r="AE1697" s="1857"/>
      <c r="AF1697" s="1858"/>
      <c r="AG1697" s="1858"/>
      <c r="AH1697" s="1858"/>
      <c r="AI1697" s="1859"/>
      <c r="AJ1697" s="1859"/>
      <c r="AK1697" s="1859"/>
      <c r="AL1697" s="1859"/>
      <c r="AM1697" s="1858"/>
      <c r="AN1697" s="1858"/>
      <c r="AO1697" s="1858"/>
      <c r="AP1697" s="1858"/>
      <c r="AQ1697" s="1859"/>
      <c r="AR1697" s="1859"/>
      <c r="AS1697" s="1859"/>
      <c r="AT1697" s="1859"/>
    </row>
    <row r="1698" spans="1:46" s="1775" customFormat="1" ht="12" customHeight="1" x14ac:dyDescent="0.2">
      <c r="A1698" s="1770" t="s">
        <v>459</v>
      </c>
      <c r="B1698" s="1770" t="s">
        <v>1708</v>
      </c>
      <c r="C1698" s="1770" t="s">
        <v>5423</v>
      </c>
      <c r="D1698" s="1770" t="s">
        <v>5467</v>
      </c>
      <c r="E1698" s="1952">
        <v>930</v>
      </c>
      <c r="F1698" s="1771" t="s">
        <v>5528</v>
      </c>
      <c r="G1698" s="1770" t="s">
        <v>5529</v>
      </c>
      <c r="H1698" s="1770"/>
      <c r="I1698" s="1770"/>
      <c r="J1698" s="1771"/>
      <c r="K1698" s="1771">
        <v>0</v>
      </c>
      <c r="L1698" s="1772">
        <v>0</v>
      </c>
      <c r="M1698" s="1773">
        <f t="shared" si="52"/>
        <v>0</v>
      </c>
      <c r="N1698" s="1771">
        <v>1</v>
      </c>
      <c r="O1698" s="1772">
        <v>6</v>
      </c>
      <c r="P1698" s="1773">
        <f t="shared" si="53"/>
        <v>5580</v>
      </c>
      <c r="Q1698" s="1774"/>
      <c r="R1698" s="1774"/>
      <c r="S1698" s="1774"/>
      <c r="T1698" s="1774"/>
      <c r="U1698" s="1774"/>
      <c r="V1698" s="1774"/>
      <c r="W1698" s="1774"/>
      <c r="X1698" s="1774"/>
      <c r="Y1698" s="1774"/>
      <c r="Z1698" s="1774"/>
      <c r="AA1698" s="1774"/>
      <c r="AB1698" s="1774"/>
      <c r="AC1698" s="1774"/>
      <c r="AD1698" s="1856"/>
      <c r="AE1698" s="1857"/>
      <c r="AF1698" s="1858"/>
      <c r="AG1698" s="1858"/>
      <c r="AH1698" s="1858"/>
      <c r="AI1698" s="1859"/>
      <c r="AJ1698" s="1859"/>
      <c r="AK1698" s="1859"/>
      <c r="AL1698" s="1859"/>
      <c r="AM1698" s="1858"/>
      <c r="AN1698" s="1858"/>
      <c r="AO1698" s="1858"/>
      <c r="AP1698" s="1858"/>
      <c r="AQ1698" s="1859"/>
      <c r="AR1698" s="1859"/>
      <c r="AS1698" s="1859"/>
      <c r="AT1698" s="1859"/>
    </row>
    <row r="1699" spans="1:46" s="1775" customFormat="1" ht="12" customHeight="1" x14ac:dyDescent="0.2">
      <c r="A1699" s="1770" t="s">
        <v>459</v>
      </c>
      <c r="B1699" s="1770" t="s">
        <v>1708</v>
      </c>
      <c r="C1699" s="1770" t="s">
        <v>5423</v>
      </c>
      <c r="D1699" s="1770" t="s">
        <v>5467</v>
      </c>
      <c r="E1699" s="1952">
        <v>930</v>
      </c>
      <c r="F1699" s="1771" t="s">
        <v>5530</v>
      </c>
      <c r="G1699" s="1770" t="s">
        <v>5531</v>
      </c>
      <c r="H1699" s="1770"/>
      <c r="I1699" s="1770"/>
      <c r="J1699" s="1771"/>
      <c r="K1699" s="1771">
        <v>0</v>
      </c>
      <c r="L1699" s="1772">
        <v>0</v>
      </c>
      <c r="M1699" s="1773">
        <f t="shared" si="52"/>
        <v>0</v>
      </c>
      <c r="N1699" s="1771">
        <v>1</v>
      </c>
      <c r="O1699" s="1772">
        <v>6</v>
      </c>
      <c r="P1699" s="1773">
        <f t="shared" si="53"/>
        <v>5580</v>
      </c>
      <c r="Q1699" s="1774"/>
      <c r="R1699" s="1774"/>
      <c r="S1699" s="1774"/>
      <c r="T1699" s="1774"/>
      <c r="U1699" s="1774"/>
      <c r="V1699" s="1774"/>
      <c r="W1699" s="1774"/>
      <c r="X1699" s="1774"/>
      <c r="Y1699" s="1774"/>
      <c r="Z1699" s="1774"/>
      <c r="AA1699" s="1774"/>
      <c r="AB1699" s="1774"/>
      <c r="AC1699" s="1774"/>
      <c r="AD1699" s="1856"/>
      <c r="AE1699" s="1857"/>
      <c r="AF1699" s="1858"/>
      <c r="AG1699" s="1858"/>
      <c r="AH1699" s="1858"/>
      <c r="AI1699" s="1859"/>
      <c r="AJ1699" s="1859"/>
      <c r="AK1699" s="1859"/>
      <c r="AL1699" s="1859"/>
      <c r="AM1699" s="1858"/>
      <c r="AN1699" s="1858"/>
      <c r="AO1699" s="1858"/>
      <c r="AP1699" s="1858"/>
      <c r="AQ1699" s="1859"/>
      <c r="AR1699" s="1859"/>
      <c r="AS1699" s="1859"/>
      <c r="AT1699" s="1859"/>
    </row>
    <row r="1700" spans="1:46" s="1775" customFormat="1" ht="12" customHeight="1" x14ac:dyDescent="0.2">
      <c r="A1700" s="1770" t="s">
        <v>459</v>
      </c>
      <c r="B1700" s="1770" t="s">
        <v>1708</v>
      </c>
      <c r="C1700" s="1770" t="s">
        <v>5423</v>
      </c>
      <c r="D1700" s="1770" t="s">
        <v>5467</v>
      </c>
      <c r="E1700" s="1952">
        <v>930</v>
      </c>
      <c r="F1700" s="1771" t="s">
        <v>5532</v>
      </c>
      <c r="G1700" s="1770" t="s">
        <v>5533</v>
      </c>
      <c r="H1700" s="1770"/>
      <c r="I1700" s="1770"/>
      <c r="J1700" s="1771"/>
      <c r="K1700" s="1771">
        <v>0</v>
      </c>
      <c r="L1700" s="1772">
        <v>0</v>
      </c>
      <c r="M1700" s="1773">
        <f t="shared" si="52"/>
        <v>0</v>
      </c>
      <c r="N1700" s="1771">
        <v>1</v>
      </c>
      <c r="O1700" s="1772">
        <v>6</v>
      </c>
      <c r="P1700" s="1773">
        <f t="shared" si="53"/>
        <v>5580</v>
      </c>
      <c r="Q1700" s="1774"/>
      <c r="R1700" s="1774"/>
      <c r="S1700" s="1774"/>
      <c r="T1700" s="1774"/>
      <c r="U1700" s="1774"/>
      <c r="V1700" s="1774"/>
      <c r="W1700" s="1774"/>
      <c r="X1700" s="1774"/>
      <c r="Y1700" s="1774"/>
      <c r="Z1700" s="1774"/>
      <c r="AA1700" s="1774"/>
      <c r="AB1700" s="1774"/>
      <c r="AC1700" s="1774"/>
      <c r="AD1700" s="1856"/>
      <c r="AE1700" s="1857"/>
      <c r="AF1700" s="1858"/>
      <c r="AG1700" s="1858"/>
      <c r="AH1700" s="1858"/>
      <c r="AI1700" s="1859"/>
      <c r="AJ1700" s="1859"/>
      <c r="AK1700" s="1859"/>
      <c r="AL1700" s="1859"/>
      <c r="AM1700" s="1858"/>
      <c r="AN1700" s="1858"/>
      <c r="AO1700" s="1858"/>
      <c r="AP1700" s="1858"/>
      <c r="AQ1700" s="1859"/>
      <c r="AR1700" s="1859"/>
      <c r="AS1700" s="1859"/>
      <c r="AT1700" s="1859"/>
    </row>
    <row r="1701" spans="1:46" s="1775" customFormat="1" ht="12" customHeight="1" x14ac:dyDescent="0.2">
      <c r="A1701" s="1770" t="s">
        <v>459</v>
      </c>
      <c r="B1701" s="1770" t="s">
        <v>1708</v>
      </c>
      <c r="C1701" s="1770" t="s">
        <v>5423</v>
      </c>
      <c r="D1701" s="1770" t="s">
        <v>5467</v>
      </c>
      <c r="E1701" s="1952">
        <v>930</v>
      </c>
      <c r="F1701" s="1771" t="s">
        <v>5534</v>
      </c>
      <c r="G1701" s="1770" t="s">
        <v>5535</v>
      </c>
      <c r="H1701" s="1770"/>
      <c r="I1701" s="1770"/>
      <c r="J1701" s="1771"/>
      <c r="K1701" s="1771">
        <v>0</v>
      </c>
      <c r="L1701" s="1772">
        <v>0</v>
      </c>
      <c r="M1701" s="1773">
        <f t="shared" si="52"/>
        <v>0</v>
      </c>
      <c r="N1701" s="1771">
        <v>1</v>
      </c>
      <c r="O1701" s="1772">
        <v>6</v>
      </c>
      <c r="P1701" s="1773">
        <f t="shared" si="53"/>
        <v>5580</v>
      </c>
      <c r="Q1701" s="1774"/>
      <c r="R1701" s="1774"/>
      <c r="S1701" s="1774"/>
      <c r="T1701" s="1774"/>
      <c r="U1701" s="1774"/>
      <c r="V1701" s="1774"/>
      <c r="W1701" s="1774"/>
      <c r="X1701" s="1774"/>
      <c r="Y1701" s="1774"/>
      <c r="Z1701" s="1774"/>
      <c r="AA1701" s="1774"/>
      <c r="AB1701" s="1774"/>
      <c r="AC1701" s="1774"/>
      <c r="AD1701" s="1856"/>
      <c r="AE1701" s="1857"/>
      <c r="AF1701" s="1858"/>
      <c r="AG1701" s="1858"/>
      <c r="AH1701" s="1858"/>
      <c r="AI1701" s="1859"/>
      <c r="AJ1701" s="1859"/>
      <c r="AK1701" s="1859"/>
      <c r="AL1701" s="1859"/>
      <c r="AM1701" s="1858"/>
      <c r="AN1701" s="1858"/>
      <c r="AO1701" s="1858"/>
      <c r="AP1701" s="1858"/>
      <c r="AQ1701" s="1859"/>
      <c r="AR1701" s="1859"/>
      <c r="AS1701" s="1859"/>
      <c r="AT1701" s="1859"/>
    </row>
    <row r="1702" spans="1:46" s="1775" customFormat="1" ht="12" customHeight="1" x14ac:dyDescent="0.2">
      <c r="A1702" s="1770" t="s">
        <v>459</v>
      </c>
      <c r="B1702" s="1770" t="s">
        <v>1708</v>
      </c>
      <c r="C1702" s="1770" t="s">
        <v>5423</v>
      </c>
      <c r="D1702" s="1770" t="s">
        <v>5467</v>
      </c>
      <c r="E1702" s="1952">
        <v>930</v>
      </c>
      <c r="F1702" s="1771" t="s">
        <v>5536</v>
      </c>
      <c r="G1702" s="1770" t="s">
        <v>5537</v>
      </c>
      <c r="H1702" s="1770"/>
      <c r="I1702" s="1770"/>
      <c r="J1702" s="1771"/>
      <c r="K1702" s="1771">
        <v>0</v>
      </c>
      <c r="L1702" s="1772">
        <v>0</v>
      </c>
      <c r="M1702" s="1773">
        <f t="shared" si="52"/>
        <v>0</v>
      </c>
      <c r="N1702" s="1771">
        <v>1</v>
      </c>
      <c r="O1702" s="1772">
        <v>6</v>
      </c>
      <c r="P1702" s="1773">
        <f t="shared" si="53"/>
        <v>5580</v>
      </c>
      <c r="Q1702" s="1774"/>
      <c r="R1702" s="1774"/>
      <c r="S1702" s="1774"/>
      <c r="T1702" s="1774"/>
      <c r="U1702" s="1774"/>
      <c r="V1702" s="1774"/>
      <c r="W1702" s="1774"/>
      <c r="X1702" s="1774"/>
      <c r="Y1702" s="1774"/>
      <c r="Z1702" s="1774"/>
      <c r="AA1702" s="1774"/>
      <c r="AB1702" s="1774"/>
      <c r="AC1702" s="1774"/>
      <c r="AD1702" s="1856"/>
      <c r="AE1702" s="1857"/>
      <c r="AF1702" s="1858"/>
      <c r="AG1702" s="1858"/>
      <c r="AH1702" s="1858"/>
      <c r="AI1702" s="1859"/>
      <c r="AJ1702" s="1859"/>
      <c r="AK1702" s="1859"/>
      <c r="AL1702" s="1859"/>
      <c r="AM1702" s="1858"/>
      <c r="AN1702" s="1858"/>
      <c r="AO1702" s="1858"/>
      <c r="AP1702" s="1858"/>
      <c r="AQ1702" s="1859"/>
      <c r="AR1702" s="1859"/>
      <c r="AS1702" s="1859"/>
      <c r="AT1702" s="1859"/>
    </row>
    <row r="1703" spans="1:46" s="1775" customFormat="1" ht="12" customHeight="1" x14ac:dyDescent="0.2">
      <c r="A1703" s="1770" t="s">
        <v>459</v>
      </c>
      <c r="B1703" s="1770" t="s">
        <v>1708</v>
      </c>
      <c r="C1703" s="1770" t="s">
        <v>5423</v>
      </c>
      <c r="D1703" s="1770" t="s">
        <v>5467</v>
      </c>
      <c r="E1703" s="1952">
        <v>930</v>
      </c>
      <c r="F1703" s="1771" t="s">
        <v>5538</v>
      </c>
      <c r="G1703" s="1770" t="s">
        <v>5539</v>
      </c>
      <c r="H1703" s="1770"/>
      <c r="I1703" s="1770"/>
      <c r="J1703" s="1771"/>
      <c r="K1703" s="1771">
        <v>0</v>
      </c>
      <c r="L1703" s="1772">
        <v>0</v>
      </c>
      <c r="M1703" s="1773">
        <f t="shared" si="52"/>
        <v>0</v>
      </c>
      <c r="N1703" s="1771">
        <v>1</v>
      </c>
      <c r="O1703" s="1772">
        <v>6</v>
      </c>
      <c r="P1703" s="1773">
        <f t="shared" si="53"/>
        <v>5580</v>
      </c>
      <c r="Q1703" s="1774"/>
      <c r="R1703" s="1774"/>
      <c r="S1703" s="1774"/>
      <c r="T1703" s="1774"/>
      <c r="U1703" s="1774"/>
      <c r="V1703" s="1774"/>
      <c r="W1703" s="1774"/>
      <c r="X1703" s="1774"/>
      <c r="Y1703" s="1774"/>
      <c r="Z1703" s="1774"/>
      <c r="AA1703" s="1774"/>
      <c r="AB1703" s="1774"/>
      <c r="AC1703" s="1774"/>
      <c r="AD1703" s="1856"/>
      <c r="AE1703" s="1857"/>
      <c r="AF1703" s="1858"/>
      <c r="AG1703" s="1858"/>
      <c r="AH1703" s="1858"/>
      <c r="AI1703" s="1859"/>
      <c r="AJ1703" s="1859"/>
      <c r="AK1703" s="1859"/>
      <c r="AL1703" s="1859"/>
      <c r="AM1703" s="1858"/>
      <c r="AN1703" s="1858"/>
      <c r="AO1703" s="1858"/>
      <c r="AP1703" s="1858"/>
      <c r="AQ1703" s="1859"/>
      <c r="AR1703" s="1859"/>
      <c r="AS1703" s="1859"/>
      <c r="AT1703" s="1859"/>
    </row>
    <row r="1704" spans="1:46" s="1775" customFormat="1" ht="12" customHeight="1" x14ac:dyDescent="0.2">
      <c r="A1704" s="1770" t="s">
        <v>459</v>
      </c>
      <c r="B1704" s="1770" t="s">
        <v>1708</v>
      </c>
      <c r="C1704" s="1770" t="s">
        <v>5423</v>
      </c>
      <c r="D1704" s="1770" t="s">
        <v>5467</v>
      </c>
      <c r="E1704" s="1952">
        <v>930</v>
      </c>
      <c r="F1704" s="1771" t="s">
        <v>5540</v>
      </c>
      <c r="G1704" s="1770" t="s">
        <v>5541</v>
      </c>
      <c r="H1704" s="1770"/>
      <c r="I1704" s="1770"/>
      <c r="J1704" s="1771"/>
      <c r="K1704" s="1771">
        <v>0</v>
      </c>
      <c r="L1704" s="1772">
        <v>0</v>
      </c>
      <c r="M1704" s="1773">
        <f t="shared" si="52"/>
        <v>0</v>
      </c>
      <c r="N1704" s="1771">
        <v>1</v>
      </c>
      <c r="O1704" s="1772">
        <v>6</v>
      </c>
      <c r="P1704" s="1773">
        <f t="shared" si="53"/>
        <v>5580</v>
      </c>
      <c r="Q1704" s="1774"/>
      <c r="R1704" s="1774"/>
      <c r="S1704" s="1774"/>
      <c r="T1704" s="1774"/>
      <c r="U1704" s="1774"/>
      <c r="V1704" s="1774"/>
      <c r="W1704" s="1774"/>
      <c r="X1704" s="1774"/>
      <c r="Y1704" s="1774"/>
      <c r="Z1704" s="1774"/>
      <c r="AA1704" s="1774"/>
      <c r="AB1704" s="1774"/>
      <c r="AC1704" s="1774"/>
      <c r="AD1704" s="1856"/>
      <c r="AE1704" s="1857"/>
      <c r="AF1704" s="1858"/>
      <c r="AG1704" s="1858"/>
      <c r="AH1704" s="1858"/>
      <c r="AI1704" s="1859"/>
      <c r="AJ1704" s="1859"/>
      <c r="AK1704" s="1859"/>
      <c r="AL1704" s="1859"/>
      <c r="AM1704" s="1858"/>
      <c r="AN1704" s="1858"/>
      <c r="AO1704" s="1858"/>
      <c r="AP1704" s="1858"/>
      <c r="AQ1704" s="1859"/>
      <c r="AR1704" s="1859"/>
      <c r="AS1704" s="1859"/>
      <c r="AT1704" s="1859"/>
    </row>
    <row r="1705" spans="1:46" s="1775" customFormat="1" ht="12" customHeight="1" x14ac:dyDescent="0.2">
      <c r="A1705" s="1770" t="s">
        <v>459</v>
      </c>
      <c r="B1705" s="1770" t="s">
        <v>1708</v>
      </c>
      <c r="C1705" s="1770" t="s">
        <v>5423</v>
      </c>
      <c r="D1705" s="1770" t="s">
        <v>5467</v>
      </c>
      <c r="E1705" s="1952">
        <v>930</v>
      </c>
      <c r="F1705" s="1771" t="s">
        <v>5542</v>
      </c>
      <c r="G1705" s="1770" t="s">
        <v>5543</v>
      </c>
      <c r="H1705" s="1770"/>
      <c r="I1705" s="1770"/>
      <c r="J1705" s="1771"/>
      <c r="K1705" s="1771">
        <v>0</v>
      </c>
      <c r="L1705" s="1772">
        <v>0</v>
      </c>
      <c r="M1705" s="1773">
        <f t="shared" si="52"/>
        <v>0</v>
      </c>
      <c r="N1705" s="1771">
        <v>1</v>
      </c>
      <c r="O1705" s="1772">
        <v>6</v>
      </c>
      <c r="P1705" s="1773">
        <f t="shared" si="53"/>
        <v>5580</v>
      </c>
      <c r="Q1705" s="1774"/>
      <c r="R1705" s="1774"/>
      <c r="S1705" s="1774"/>
      <c r="T1705" s="1774"/>
      <c r="U1705" s="1774"/>
      <c r="V1705" s="1774"/>
      <c r="W1705" s="1774"/>
      <c r="X1705" s="1774"/>
      <c r="Y1705" s="1774"/>
      <c r="Z1705" s="1774"/>
      <c r="AA1705" s="1774"/>
      <c r="AB1705" s="1774"/>
      <c r="AC1705" s="1774"/>
      <c r="AD1705" s="1856"/>
      <c r="AE1705" s="1857"/>
      <c r="AF1705" s="1858"/>
      <c r="AG1705" s="1858"/>
      <c r="AH1705" s="1858"/>
      <c r="AI1705" s="1859"/>
      <c r="AJ1705" s="1859"/>
      <c r="AK1705" s="1859"/>
      <c r="AL1705" s="1859"/>
      <c r="AM1705" s="1858"/>
      <c r="AN1705" s="1858"/>
      <c r="AO1705" s="1858"/>
      <c r="AP1705" s="1858"/>
      <c r="AQ1705" s="1859"/>
      <c r="AR1705" s="1859"/>
      <c r="AS1705" s="1859"/>
      <c r="AT1705" s="1859"/>
    </row>
    <row r="1706" spans="1:46" s="1775" customFormat="1" ht="12" customHeight="1" x14ac:dyDescent="0.2">
      <c r="A1706" s="1770" t="s">
        <v>459</v>
      </c>
      <c r="B1706" s="1770" t="s">
        <v>1708</v>
      </c>
      <c r="C1706" s="1770" t="s">
        <v>5423</v>
      </c>
      <c r="D1706" s="1770" t="s">
        <v>5467</v>
      </c>
      <c r="E1706" s="1952">
        <v>930</v>
      </c>
      <c r="F1706" s="1771" t="s">
        <v>5544</v>
      </c>
      <c r="G1706" s="1770" t="s">
        <v>5545</v>
      </c>
      <c r="H1706" s="1770"/>
      <c r="I1706" s="1770"/>
      <c r="J1706" s="1771"/>
      <c r="K1706" s="1771">
        <v>0</v>
      </c>
      <c r="L1706" s="1772">
        <v>0</v>
      </c>
      <c r="M1706" s="1773">
        <f t="shared" si="52"/>
        <v>0</v>
      </c>
      <c r="N1706" s="1771">
        <v>1</v>
      </c>
      <c r="O1706" s="1772">
        <v>6</v>
      </c>
      <c r="P1706" s="1773">
        <f t="shared" si="53"/>
        <v>5580</v>
      </c>
      <c r="Q1706" s="1774"/>
      <c r="R1706" s="1774"/>
      <c r="S1706" s="1774"/>
      <c r="T1706" s="1774"/>
      <c r="U1706" s="1774"/>
      <c r="V1706" s="1774"/>
      <c r="W1706" s="1774"/>
      <c r="X1706" s="1774"/>
      <c r="Y1706" s="1774"/>
      <c r="Z1706" s="1774"/>
      <c r="AA1706" s="1774"/>
      <c r="AB1706" s="1774"/>
      <c r="AC1706" s="1774"/>
      <c r="AD1706" s="1856"/>
      <c r="AE1706" s="1857"/>
      <c r="AF1706" s="1858"/>
      <c r="AG1706" s="1858"/>
      <c r="AH1706" s="1858"/>
      <c r="AI1706" s="1859"/>
      <c r="AJ1706" s="1859"/>
      <c r="AK1706" s="1859"/>
      <c r="AL1706" s="1859"/>
      <c r="AM1706" s="1858"/>
      <c r="AN1706" s="1858"/>
      <c r="AO1706" s="1858"/>
      <c r="AP1706" s="1858"/>
      <c r="AQ1706" s="1859"/>
      <c r="AR1706" s="1859"/>
      <c r="AS1706" s="1859"/>
      <c r="AT1706" s="1859"/>
    </row>
    <row r="1707" spans="1:46" s="1775" customFormat="1" ht="12" customHeight="1" x14ac:dyDescent="0.2">
      <c r="A1707" s="1770" t="s">
        <v>459</v>
      </c>
      <c r="B1707" s="1770" t="s">
        <v>1708</v>
      </c>
      <c r="C1707" s="1770" t="s">
        <v>5423</v>
      </c>
      <c r="D1707" s="1770" t="s">
        <v>5467</v>
      </c>
      <c r="E1707" s="1952">
        <v>930</v>
      </c>
      <c r="F1707" s="1771" t="s">
        <v>5546</v>
      </c>
      <c r="G1707" s="1770" t="s">
        <v>5547</v>
      </c>
      <c r="H1707" s="1770"/>
      <c r="I1707" s="1770"/>
      <c r="J1707" s="1771"/>
      <c r="K1707" s="1771">
        <v>0</v>
      </c>
      <c r="L1707" s="1772">
        <v>0</v>
      </c>
      <c r="M1707" s="1773">
        <f t="shared" si="52"/>
        <v>0</v>
      </c>
      <c r="N1707" s="1771">
        <v>1</v>
      </c>
      <c r="O1707" s="1772">
        <v>6</v>
      </c>
      <c r="P1707" s="1773">
        <f t="shared" si="53"/>
        <v>5580</v>
      </c>
      <c r="Q1707" s="1774"/>
      <c r="R1707" s="1774"/>
      <c r="S1707" s="1774"/>
      <c r="T1707" s="1774"/>
      <c r="U1707" s="1774"/>
      <c r="V1707" s="1774"/>
      <c r="W1707" s="1774"/>
      <c r="X1707" s="1774"/>
      <c r="Y1707" s="1774"/>
      <c r="Z1707" s="1774"/>
      <c r="AA1707" s="1774"/>
      <c r="AB1707" s="1774"/>
      <c r="AC1707" s="1774"/>
      <c r="AD1707" s="1856"/>
      <c r="AE1707" s="1857"/>
      <c r="AF1707" s="1858"/>
      <c r="AG1707" s="1858"/>
      <c r="AH1707" s="1858"/>
      <c r="AI1707" s="1859"/>
      <c r="AJ1707" s="1859"/>
      <c r="AK1707" s="1859"/>
      <c r="AL1707" s="1859"/>
      <c r="AM1707" s="1858"/>
      <c r="AN1707" s="1858"/>
      <c r="AO1707" s="1858"/>
      <c r="AP1707" s="1858"/>
      <c r="AQ1707" s="1859"/>
      <c r="AR1707" s="1859"/>
      <c r="AS1707" s="1859"/>
      <c r="AT1707" s="1859"/>
    </row>
    <row r="1708" spans="1:46" s="1775" customFormat="1" ht="12" customHeight="1" x14ac:dyDescent="0.2">
      <c r="A1708" s="1770" t="s">
        <v>459</v>
      </c>
      <c r="B1708" s="1770" t="s">
        <v>1708</v>
      </c>
      <c r="C1708" s="1770" t="s">
        <v>5423</v>
      </c>
      <c r="D1708" s="1770" t="s">
        <v>5467</v>
      </c>
      <c r="E1708" s="1952">
        <v>930</v>
      </c>
      <c r="F1708" s="1771" t="s">
        <v>5548</v>
      </c>
      <c r="G1708" s="1770" t="s">
        <v>5549</v>
      </c>
      <c r="H1708" s="1770"/>
      <c r="I1708" s="1770"/>
      <c r="J1708" s="1771"/>
      <c r="K1708" s="1771">
        <v>0</v>
      </c>
      <c r="L1708" s="1772">
        <v>0</v>
      </c>
      <c r="M1708" s="1773">
        <f t="shared" si="52"/>
        <v>0</v>
      </c>
      <c r="N1708" s="1771">
        <v>1</v>
      </c>
      <c r="O1708" s="1772">
        <v>6</v>
      </c>
      <c r="P1708" s="1773">
        <f t="shared" si="53"/>
        <v>5580</v>
      </c>
      <c r="Q1708" s="1774"/>
      <c r="R1708" s="1774"/>
      <c r="S1708" s="1774"/>
      <c r="T1708" s="1774"/>
      <c r="U1708" s="1774"/>
      <c r="V1708" s="1774"/>
      <c r="W1708" s="1774"/>
      <c r="X1708" s="1774"/>
      <c r="Y1708" s="1774"/>
      <c r="Z1708" s="1774"/>
      <c r="AA1708" s="1774"/>
      <c r="AB1708" s="1774"/>
      <c r="AC1708" s="1774"/>
      <c r="AD1708" s="1856"/>
      <c r="AE1708" s="1857"/>
      <c r="AF1708" s="1858"/>
      <c r="AG1708" s="1858"/>
      <c r="AH1708" s="1858"/>
      <c r="AI1708" s="1859"/>
      <c r="AJ1708" s="1859"/>
      <c r="AK1708" s="1859"/>
      <c r="AL1708" s="1859"/>
      <c r="AM1708" s="1858"/>
      <c r="AN1708" s="1858"/>
      <c r="AO1708" s="1858"/>
      <c r="AP1708" s="1858"/>
      <c r="AQ1708" s="1859"/>
      <c r="AR1708" s="1859"/>
      <c r="AS1708" s="1859"/>
      <c r="AT1708" s="1859"/>
    </row>
    <row r="1709" spans="1:46" s="1775" customFormat="1" ht="12" customHeight="1" x14ac:dyDescent="0.2">
      <c r="A1709" s="1770" t="s">
        <v>459</v>
      </c>
      <c r="B1709" s="1770" t="s">
        <v>1708</v>
      </c>
      <c r="C1709" s="1770" t="s">
        <v>5423</v>
      </c>
      <c r="D1709" s="1770" t="s">
        <v>5467</v>
      </c>
      <c r="E1709" s="1952">
        <v>930</v>
      </c>
      <c r="F1709" s="1771" t="s">
        <v>5550</v>
      </c>
      <c r="G1709" s="1770" t="s">
        <v>5551</v>
      </c>
      <c r="H1709" s="1770"/>
      <c r="I1709" s="1770"/>
      <c r="J1709" s="1771"/>
      <c r="K1709" s="1771">
        <v>0</v>
      </c>
      <c r="L1709" s="1772">
        <v>0</v>
      </c>
      <c r="M1709" s="1773">
        <f t="shared" si="52"/>
        <v>0</v>
      </c>
      <c r="N1709" s="1771">
        <v>1</v>
      </c>
      <c r="O1709" s="1772">
        <v>6</v>
      </c>
      <c r="P1709" s="1773">
        <f t="shared" si="53"/>
        <v>5580</v>
      </c>
      <c r="Q1709" s="1774"/>
      <c r="R1709" s="1774"/>
      <c r="S1709" s="1774"/>
      <c r="T1709" s="1774"/>
      <c r="U1709" s="1774"/>
      <c r="V1709" s="1774"/>
      <c r="W1709" s="1774"/>
      <c r="X1709" s="1774"/>
      <c r="Y1709" s="1774"/>
      <c r="Z1709" s="1774"/>
      <c r="AA1709" s="1774"/>
      <c r="AB1709" s="1774"/>
      <c r="AC1709" s="1774"/>
      <c r="AD1709" s="1856"/>
      <c r="AE1709" s="1857"/>
      <c r="AF1709" s="1858"/>
      <c r="AG1709" s="1858"/>
      <c r="AH1709" s="1858"/>
      <c r="AI1709" s="1859"/>
      <c r="AJ1709" s="1859"/>
      <c r="AK1709" s="1859"/>
      <c r="AL1709" s="1859"/>
      <c r="AM1709" s="1858"/>
      <c r="AN1709" s="1858"/>
      <c r="AO1709" s="1858"/>
      <c r="AP1709" s="1858"/>
      <c r="AQ1709" s="1859"/>
      <c r="AR1709" s="1859"/>
      <c r="AS1709" s="1859"/>
      <c r="AT1709" s="1859"/>
    </row>
    <row r="1710" spans="1:46" s="1775" customFormat="1" ht="12" customHeight="1" x14ac:dyDescent="0.2">
      <c r="A1710" s="1770" t="s">
        <v>459</v>
      </c>
      <c r="B1710" s="1770" t="s">
        <v>1708</v>
      </c>
      <c r="C1710" s="1770" t="s">
        <v>5423</v>
      </c>
      <c r="D1710" s="1770" t="s">
        <v>5467</v>
      </c>
      <c r="E1710" s="1952">
        <v>930</v>
      </c>
      <c r="F1710" s="1771" t="s">
        <v>5552</v>
      </c>
      <c r="G1710" s="1770" t="s">
        <v>5553</v>
      </c>
      <c r="H1710" s="1770"/>
      <c r="I1710" s="1770"/>
      <c r="J1710" s="1771"/>
      <c r="K1710" s="1771">
        <v>0</v>
      </c>
      <c r="L1710" s="1772">
        <v>0</v>
      </c>
      <c r="M1710" s="1773">
        <f t="shared" si="52"/>
        <v>0</v>
      </c>
      <c r="N1710" s="1771">
        <v>1</v>
      </c>
      <c r="O1710" s="1772">
        <v>6</v>
      </c>
      <c r="P1710" s="1773">
        <f t="shared" si="53"/>
        <v>5580</v>
      </c>
      <c r="Q1710" s="1774"/>
      <c r="R1710" s="1774"/>
      <c r="S1710" s="1774"/>
      <c r="T1710" s="1774"/>
      <c r="U1710" s="1774"/>
      <c r="V1710" s="1774"/>
      <c r="W1710" s="1774"/>
      <c r="X1710" s="1774"/>
      <c r="Y1710" s="1774"/>
      <c r="Z1710" s="1774"/>
      <c r="AA1710" s="1774"/>
      <c r="AB1710" s="1774"/>
      <c r="AC1710" s="1774"/>
      <c r="AD1710" s="1856"/>
      <c r="AE1710" s="1857"/>
      <c r="AF1710" s="1858"/>
      <c r="AG1710" s="1858"/>
      <c r="AH1710" s="1858"/>
      <c r="AI1710" s="1859"/>
      <c r="AJ1710" s="1859"/>
      <c r="AK1710" s="1859"/>
      <c r="AL1710" s="1859"/>
      <c r="AM1710" s="1858"/>
      <c r="AN1710" s="1858"/>
      <c r="AO1710" s="1858"/>
      <c r="AP1710" s="1858"/>
      <c r="AQ1710" s="1859"/>
      <c r="AR1710" s="1859"/>
      <c r="AS1710" s="1859"/>
      <c r="AT1710" s="1859"/>
    </row>
    <row r="1711" spans="1:46" s="1775" customFormat="1" ht="12" customHeight="1" x14ac:dyDescent="0.2">
      <c r="A1711" s="1770" t="s">
        <v>459</v>
      </c>
      <c r="B1711" s="1770" t="s">
        <v>1708</v>
      </c>
      <c r="C1711" s="1770" t="s">
        <v>5423</v>
      </c>
      <c r="D1711" s="1770" t="s">
        <v>5467</v>
      </c>
      <c r="E1711" s="1952">
        <v>930</v>
      </c>
      <c r="F1711" s="1771" t="s">
        <v>5554</v>
      </c>
      <c r="G1711" s="1770" t="s">
        <v>5555</v>
      </c>
      <c r="H1711" s="1770"/>
      <c r="I1711" s="1770"/>
      <c r="J1711" s="1771"/>
      <c r="K1711" s="1771">
        <v>0</v>
      </c>
      <c r="L1711" s="1772">
        <v>0</v>
      </c>
      <c r="M1711" s="1773">
        <f t="shared" si="52"/>
        <v>0</v>
      </c>
      <c r="N1711" s="1771">
        <v>1</v>
      </c>
      <c r="O1711" s="1772">
        <v>6</v>
      </c>
      <c r="P1711" s="1773">
        <f t="shared" si="53"/>
        <v>5580</v>
      </c>
      <c r="Q1711" s="1774"/>
      <c r="R1711" s="1774"/>
      <c r="S1711" s="1774"/>
      <c r="T1711" s="1774"/>
      <c r="U1711" s="1774"/>
      <c r="V1711" s="1774"/>
      <c r="W1711" s="1774"/>
      <c r="X1711" s="1774"/>
      <c r="Y1711" s="1774"/>
      <c r="Z1711" s="1774"/>
      <c r="AA1711" s="1774"/>
      <c r="AB1711" s="1774"/>
      <c r="AC1711" s="1774"/>
      <c r="AD1711" s="1856"/>
      <c r="AE1711" s="1857"/>
      <c r="AF1711" s="1858"/>
      <c r="AG1711" s="1858"/>
      <c r="AH1711" s="1858"/>
      <c r="AI1711" s="1859"/>
      <c r="AJ1711" s="1859"/>
      <c r="AK1711" s="1859"/>
      <c r="AL1711" s="1859"/>
      <c r="AM1711" s="1858"/>
      <c r="AN1711" s="1858"/>
      <c r="AO1711" s="1858"/>
      <c r="AP1711" s="1858"/>
      <c r="AQ1711" s="1859"/>
      <c r="AR1711" s="1859"/>
      <c r="AS1711" s="1859"/>
      <c r="AT1711" s="1859"/>
    </row>
    <row r="1712" spans="1:46" s="1775" customFormat="1" ht="12" customHeight="1" x14ac:dyDescent="0.2">
      <c r="A1712" s="1770" t="s">
        <v>459</v>
      </c>
      <c r="B1712" s="1770" t="s">
        <v>1708</v>
      </c>
      <c r="C1712" s="1770" t="s">
        <v>5423</v>
      </c>
      <c r="D1712" s="1770" t="s">
        <v>5467</v>
      </c>
      <c r="E1712" s="1952">
        <v>930</v>
      </c>
      <c r="F1712" s="1771" t="s">
        <v>5556</v>
      </c>
      <c r="G1712" s="1770" t="s">
        <v>5557</v>
      </c>
      <c r="H1712" s="1770"/>
      <c r="I1712" s="1770"/>
      <c r="J1712" s="1771"/>
      <c r="K1712" s="1771">
        <v>0</v>
      </c>
      <c r="L1712" s="1772">
        <v>0</v>
      </c>
      <c r="M1712" s="1773">
        <f t="shared" si="52"/>
        <v>0</v>
      </c>
      <c r="N1712" s="1771">
        <v>1</v>
      </c>
      <c r="O1712" s="1772">
        <v>6</v>
      </c>
      <c r="P1712" s="1773">
        <f t="shared" si="53"/>
        <v>5580</v>
      </c>
      <c r="Q1712" s="1774"/>
      <c r="R1712" s="1774"/>
      <c r="S1712" s="1774"/>
      <c r="T1712" s="1774"/>
      <c r="U1712" s="1774"/>
      <c r="V1712" s="1774"/>
      <c r="W1712" s="1774"/>
      <c r="X1712" s="1774"/>
      <c r="Y1712" s="1774"/>
      <c r="Z1712" s="1774"/>
      <c r="AA1712" s="1774"/>
      <c r="AB1712" s="1774"/>
      <c r="AC1712" s="1774"/>
      <c r="AD1712" s="1856"/>
      <c r="AE1712" s="1857"/>
      <c r="AF1712" s="1858"/>
      <c r="AG1712" s="1858"/>
      <c r="AH1712" s="1858"/>
      <c r="AI1712" s="1859"/>
      <c r="AJ1712" s="1859"/>
      <c r="AK1712" s="1859"/>
      <c r="AL1712" s="1859"/>
      <c r="AM1712" s="1858"/>
      <c r="AN1712" s="1858"/>
      <c r="AO1712" s="1858"/>
      <c r="AP1712" s="1858"/>
      <c r="AQ1712" s="1859"/>
      <c r="AR1712" s="1859"/>
      <c r="AS1712" s="1859"/>
      <c r="AT1712" s="1859"/>
    </row>
    <row r="1713" spans="1:46" s="1775" customFormat="1" ht="12" customHeight="1" x14ac:dyDescent="0.2">
      <c r="A1713" s="1770" t="s">
        <v>459</v>
      </c>
      <c r="B1713" s="1770" t="s">
        <v>1708</v>
      </c>
      <c r="C1713" s="1770" t="s">
        <v>5423</v>
      </c>
      <c r="D1713" s="1770" t="s">
        <v>5467</v>
      </c>
      <c r="E1713" s="1952">
        <v>930</v>
      </c>
      <c r="F1713" s="1771" t="s">
        <v>5558</v>
      </c>
      <c r="G1713" s="1770" t="s">
        <v>5559</v>
      </c>
      <c r="H1713" s="1770"/>
      <c r="I1713" s="1770"/>
      <c r="J1713" s="1771"/>
      <c r="K1713" s="1771">
        <v>0</v>
      </c>
      <c r="L1713" s="1772">
        <v>0</v>
      </c>
      <c r="M1713" s="1773">
        <f t="shared" si="52"/>
        <v>0</v>
      </c>
      <c r="N1713" s="1771">
        <v>1</v>
      </c>
      <c r="O1713" s="1772">
        <v>6</v>
      </c>
      <c r="P1713" s="1773">
        <f t="shared" si="53"/>
        <v>5580</v>
      </c>
      <c r="Q1713" s="1774"/>
      <c r="R1713" s="1774"/>
      <c r="S1713" s="1774"/>
      <c r="T1713" s="1774"/>
      <c r="U1713" s="1774"/>
      <c r="V1713" s="1774"/>
      <c r="W1713" s="1774"/>
      <c r="X1713" s="1774"/>
      <c r="Y1713" s="1774"/>
      <c r="Z1713" s="1774"/>
      <c r="AA1713" s="1774"/>
      <c r="AB1713" s="1774"/>
      <c r="AC1713" s="1774"/>
      <c r="AD1713" s="1856"/>
      <c r="AE1713" s="1857"/>
      <c r="AF1713" s="1858"/>
      <c r="AG1713" s="1858"/>
      <c r="AH1713" s="1858"/>
      <c r="AI1713" s="1859"/>
      <c r="AJ1713" s="1859"/>
      <c r="AK1713" s="1859"/>
      <c r="AL1713" s="1859"/>
      <c r="AM1713" s="1858"/>
      <c r="AN1713" s="1858"/>
      <c r="AO1713" s="1858"/>
      <c r="AP1713" s="1858"/>
      <c r="AQ1713" s="1859"/>
      <c r="AR1713" s="1859"/>
      <c r="AS1713" s="1859"/>
      <c r="AT1713" s="1859"/>
    </row>
    <row r="1714" spans="1:46" s="1775" customFormat="1" ht="12" customHeight="1" x14ac:dyDescent="0.2">
      <c r="A1714" s="1770" t="s">
        <v>459</v>
      </c>
      <c r="B1714" s="1770" t="s">
        <v>1708</v>
      </c>
      <c r="C1714" s="1770" t="s">
        <v>5423</v>
      </c>
      <c r="D1714" s="1770" t="s">
        <v>5467</v>
      </c>
      <c r="E1714" s="1952">
        <v>930</v>
      </c>
      <c r="F1714" s="1771" t="s">
        <v>5560</v>
      </c>
      <c r="G1714" s="1770" t="s">
        <v>5561</v>
      </c>
      <c r="H1714" s="1770"/>
      <c r="I1714" s="1770"/>
      <c r="J1714" s="1771"/>
      <c r="K1714" s="1771">
        <v>0</v>
      </c>
      <c r="L1714" s="1772">
        <v>0</v>
      </c>
      <c r="M1714" s="1773">
        <f t="shared" si="52"/>
        <v>0</v>
      </c>
      <c r="N1714" s="1771">
        <v>1</v>
      </c>
      <c r="O1714" s="1772">
        <v>6</v>
      </c>
      <c r="P1714" s="1773">
        <f t="shared" si="53"/>
        <v>5580</v>
      </c>
      <c r="Q1714" s="1774"/>
      <c r="R1714" s="1774"/>
      <c r="S1714" s="1774"/>
      <c r="T1714" s="1774"/>
      <c r="U1714" s="1774"/>
      <c r="V1714" s="1774"/>
      <c r="W1714" s="1774"/>
      <c r="X1714" s="1774"/>
      <c r="Y1714" s="1774"/>
      <c r="Z1714" s="1774"/>
      <c r="AA1714" s="1774"/>
      <c r="AB1714" s="1774"/>
      <c r="AC1714" s="1774"/>
      <c r="AD1714" s="1856"/>
      <c r="AE1714" s="1857"/>
      <c r="AF1714" s="1858"/>
      <c r="AG1714" s="1858"/>
      <c r="AH1714" s="1858"/>
      <c r="AI1714" s="1859"/>
      <c r="AJ1714" s="1859"/>
      <c r="AK1714" s="1859"/>
      <c r="AL1714" s="1859"/>
      <c r="AM1714" s="1858"/>
      <c r="AN1714" s="1858"/>
      <c r="AO1714" s="1858"/>
      <c r="AP1714" s="1858"/>
      <c r="AQ1714" s="1859"/>
      <c r="AR1714" s="1859"/>
      <c r="AS1714" s="1859"/>
      <c r="AT1714" s="1859"/>
    </row>
    <row r="1715" spans="1:46" s="1775" customFormat="1" ht="12" customHeight="1" x14ac:dyDescent="0.2">
      <c r="A1715" s="1770" t="s">
        <v>459</v>
      </c>
      <c r="B1715" s="1770" t="s">
        <v>1708</v>
      </c>
      <c r="C1715" s="1770" t="s">
        <v>5423</v>
      </c>
      <c r="D1715" s="1770" t="s">
        <v>5467</v>
      </c>
      <c r="E1715" s="1952">
        <v>930</v>
      </c>
      <c r="F1715" s="1771" t="s">
        <v>5562</v>
      </c>
      <c r="G1715" s="1770" t="s">
        <v>5563</v>
      </c>
      <c r="H1715" s="1770"/>
      <c r="I1715" s="1770"/>
      <c r="J1715" s="1771"/>
      <c r="K1715" s="1771">
        <v>0</v>
      </c>
      <c r="L1715" s="1772">
        <v>0</v>
      </c>
      <c r="M1715" s="1773">
        <f t="shared" si="52"/>
        <v>0</v>
      </c>
      <c r="N1715" s="1771">
        <v>1</v>
      </c>
      <c r="O1715" s="1772">
        <v>6</v>
      </c>
      <c r="P1715" s="1773">
        <f t="shared" si="53"/>
        <v>5580</v>
      </c>
      <c r="Q1715" s="1774"/>
      <c r="R1715" s="1774"/>
      <c r="S1715" s="1774"/>
      <c r="T1715" s="1774"/>
      <c r="U1715" s="1774"/>
      <c r="V1715" s="1774"/>
      <c r="W1715" s="1774"/>
      <c r="X1715" s="1774"/>
      <c r="Y1715" s="1774"/>
      <c r="Z1715" s="1774"/>
      <c r="AA1715" s="1774"/>
      <c r="AB1715" s="1774"/>
      <c r="AC1715" s="1774"/>
      <c r="AD1715" s="1856"/>
      <c r="AE1715" s="1857"/>
      <c r="AF1715" s="1858"/>
      <c r="AG1715" s="1858"/>
      <c r="AH1715" s="1858"/>
      <c r="AI1715" s="1859"/>
      <c r="AJ1715" s="1859"/>
      <c r="AK1715" s="1859"/>
      <c r="AL1715" s="1859"/>
      <c r="AM1715" s="1858"/>
      <c r="AN1715" s="1858"/>
      <c r="AO1715" s="1858"/>
      <c r="AP1715" s="1858"/>
      <c r="AQ1715" s="1859"/>
      <c r="AR1715" s="1859"/>
      <c r="AS1715" s="1859"/>
      <c r="AT1715" s="1859"/>
    </row>
    <row r="1716" spans="1:46" s="1775" customFormat="1" ht="12" customHeight="1" x14ac:dyDescent="0.2">
      <c r="A1716" s="1770" t="s">
        <v>459</v>
      </c>
      <c r="B1716" s="1770" t="s">
        <v>1708</v>
      </c>
      <c r="C1716" s="1770" t="s">
        <v>5423</v>
      </c>
      <c r="D1716" s="1770" t="s">
        <v>5467</v>
      </c>
      <c r="E1716" s="1952">
        <v>930</v>
      </c>
      <c r="F1716" s="1771" t="s">
        <v>5564</v>
      </c>
      <c r="G1716" s="1770" t="s">
        <v>5565</v>
      </c>
      <c r="H1716" s="1770"/>
      <c r="I1716" s="1770"/>
      <c r="J1716" s="1771"/>
      <c r="K1716" s="1771">
        <v>0</v>
      </c>
      <c r="L1716" s="1772">
        <v>0</v>
      </c>
      <c r="M1716" s="1773">
        <f t="shared" si="52"/>
        <v>0</v>
      </c>
      <c r="N1716" s="1771">
        <v>1</v>
      </c>
      <c r="O1716" s="1772">
        <v>6</v>
      </c>
      <c r="P1716" s="1773">
        <f t="shared" si="53"/>
        <v>5580</v>
      </c>
      <c r="Q1716" s="1774"/>
      <c r="R1716" s="1774"/>
      <c r="S1716" s="1774"/>
      <c r="T1716" s="1774"/>
      <c r="U1716" s="1774"/>
      <c r="V1716" s="1774"/>
      <c r="W1716" s="1774"/>
      <c r="X1716" s="1774"/>
      <c r="Y1716" s="1774"/>
      <c r="Z1716" s="1774"/>
      <c r="AA1716" s="1774"/>
      <c r="AB1716" s="1774"/>
      <c r="AC1716" s="1774"/>
      <c r="AD1716" s="1856"/>
      <c r="AE1716" s="1857"/>
      <c r="AF1716" s="1858"/>
      <c r="AG1716" s="1858"/>
      <c r="AH1716" s="1858"/>
      <c r="AI1716" s="1859"/>
      <c r="AJ1716" s="1859"/>
      <c r="AK1716" s="1859"/>
      <c r="AL1716" s="1859"/>
      <c r="AM1716" s="1858"/>
      <c r="AN1716" s="1858"/>
      <c r="AO1716" s="1858"/>
      <c r="AP1716" s="1858"/>
      <c r="AQ1716" s="1859"/>
      <c r="AR1716" s="1859"/>
      <c r="AS1716" s="1859"/>
      <c r="AT1716" s="1859"/>
    </row>
    <row r="1717" spans="1:46" s="1775" customFormat="1" ht="12" customHeight="1" x14ac:dyDescent="0.2">
      <c r="A1717" s="1770" t="s">
        <v>459</v>
      </c>
      <c r="B1717" s="1770" t="s">
        <v>1708</v>
      </c>
      <c r="C1717" s="1770" t="s">
        <v>5423</v>
      </c>
      <c r="D1717" s="1770" t="s">
        <v>5467</v>
      </c>
      <c r="E1717" s="1952">
        <v>930</v>
      </c>
      <c r="F1717" s="1771" t="s">
        <v>5566</v>
      </c>
      <c r="G1717" s="1770" t="s">
        <v>5567</v>
      </c>
      <c r="H1717" s="1770"/>
      <c r="I1717" s="1770"/>
      <c r="J1717" s="1771"/>
      <c r="K1717" s="1771">
        <v>0</v>
      </c>
      <c r="L1717" s="1772">
        <v>0</v>
      </c>
      <c r="M1717" s="1773">
        <f t="shared" si="52"/>
        <v>0</v>
      </c>
      <c r="N1717" s="1771">
        <v>1</v>
      </c>
      <c r="O1717" s="1772">
        <v>6</v>
      </c>
      <c r="P1717" s="1773">
        <f t="shared" si="53"/>
        <v>5580</v>
      </c>
      <c r="Q1717" s="1774"/>
      <c r="R1717" s="1774"/>
      <c r="S1717" s="1774"/>
      <c r="T1717" s="1774"/>
      <c r="U1717" s="1774"/>
      <c r="V1717" s="1774"/>
      <c r="W1717" s="1774"/>
      <c r="X1717" s="1774"/>
      <c r="Y1717" s="1774"/>
      <c r="Z1717" s="1774"/>
      <c r="AA1717" s="1774"/>
      <c r="AB1717" s="1774"/>
      <c r="AC1717" s="1774"/>
      <c r="AD1717" s="1856"/>
      <c r="AE1717" s="1857"/>
      <c r="AF1717" s="1858"/>
      <c r="AG1717" s="1858"/>
      <c r="AH1717" s="1858"/>
      <c r="AI1717" s="1859"/>
      <c r="AJ1717" s="1859"/>
      <c r="AK1717" s="1859"/>
      <c r="AL1717" s="1859"/>
      <c r="AM1717" s="1858"/>
      <c r="AN1717" s="1858"/>
      <c r="AO1717" s="1858"/>
      <c r="AP1717" s="1858"/>
      <c r="AQ1717" s="1859"/>
      <c r="AR1717" s="1859"/>
      <c r="AS1717" s="1859"/>
      <c r="AT1717" s="1859"/>
    </row>
    <row r="1718" spans="1:46" s="1775" customFormat="1" ht="12" customHeight="1" x14ac:dyDescent="0.2">
      <c r="A1718" s="1770" t="s">
        <v>459</v>
      </c>
      <c r="B1718" s="1770" t="s">
        <v>1708</v>
      </c>
      <c r="C1718" s="1770" t="s">
        <v>5423</v>
      </c>
      <c r="D1718" s="1770" t="s">
        <v>5467</v>
      </c>
      <c r="E1718" s="1952">
        <v>930</v>
      </c>
      <c r="F1718" s="1771" t="s">
        <v>5568</v>
      </c>
      <c r="G1718" s="1770" t="s">
        <v>5569</v>
      </c>
      <c r="H1718" s="1770"/>
      <c r="I1718" s="1770"/>
      <c r="J1718" s="1771"/>
      <c r="K1718" s="1771">
        <v>0</v>
      </c>
      <c r="L1718" s="1772">
        <v>0</v>
      </c>
      <c r="M1718" s="1773">
        <f t="shared" si="52"/>
        <v>0</v>
      </c>
      <c r="N1718" s="1771">
        <v>1</v>
      </c>
      <c r="O1718" s="1772">
        <v>6</v>
      </c>
      <c r="P1718" s="1773">
        <f t="shared" si="53"/>
        <v>5580</v>
      </c>
      <c r="Q1718" s="1774"/>
      <c r="R1718" s="1774"/>
      <c r="S1718" s="1774"/>
      <c r="T1718" s="1774"/>
      <c r="U1718" s="1774"/>
      <c r="V1718" s="1774"/>
      <c r="W1718" s="1774"/>
      <c r="X1718" s="1774"/>
      <c r="Y1718" s="1774"/>
      <c r="Z1718" s="1774"/>
      <c r="AA1718" s="1774"/>
      <c r="AB1718" s="1774"/>
      <c r="AC1718" s="1774"/>
      <c r="AD1718" s="1856"/>
      <c r="AE1718" s="1857"/>
      <c r="AF1718" s="1858"/>
      <c r="AG1718" s="1858"/>
      <c r="AH1718" s="1858"/>
      <c r="AI1718" s="1859"/>
      <c r="AJ1718" s="1859"/>
      <c r="AK1718" s="1859"/>
      <c r="AL1718" s="1859"/>
      <c r="AM1718" s="1858"/>
      <c r="AN1718" s="1858"/>
      <c r="AO1718" s="1858"/>
      <c r="AP1718" s="1858"/>
      <c r="AQ1718" s="1859"/>
      <c r="AR1718" s="1859"/>
      <c r="AS1718" s="1859"/>
      <c r="AT1718" s="1859"/>
    </row>
    <row r="1719" spans="1:46" s="1775" customFormat="1" ht="12" customHeight="1" x14ac:dyDescent="0.2">
      <c r="A1719" s="1770" t="s">
        <v>459</v>
      </c>
      <c r="B1719" s="1770" t="s">
        <v>1708</v>
      </c>
      <c r="C1719" s="1770" t="s">
        <v>5423</v>
      </c>
      <c r="D1719" s="1770" t="s">
        <v>5467</v>
      </c>
      <c r="E1719" s="1952">
        <v>930</v>
      </c>
      <c r="F1719" s="1771" t="s">
        <v>5570</v>
      </c>
      <c r="G1719" s="1770" t="s">
        <v>5571</v>
      </c>
      <c r="H1719" s="1770"/>
      <c r="I1719" s="1770"/>
      <c r="J1719" s="1771"/>
      <c r="K1719" s="1771">
        <v>0</v>
      </c>
      <c r="L1719" s="1772">
        <v>0</v>
      </c>
      <c r="M1719" s="1773">
        <f t="shared" si="52"/>
        <v>0</v>
      </c>
      <c r="N1719" s="1771">
        <v>1</v>
      </c>
      <c r="O1719" s="1772">
        <v>6</v>
      </c>
      <c r="P1719" s="1773">
        <f t="shared" si="53"/>
        <v>5580</v>
      </c>
      <c r="Q1719" s="1774"/>
      <c r="R1719" s="1774"/>
      <c r="S1719" s="1774"/>
      <c r="T1719" s="1774"/>
      <c r="U1719" s="1774"/>
      <c r="V1719" s="1774"/>
      <c r="W1719" s="1774"/>
      <c r="X1719" s="1774"/>
      <c r="Y1719" s="1774"/>
      <c r="Z1719" s="1774"/>
      <c r="AA1719" s="1774"/>
      <c r="AB1719" s="1774"/>
      <c r="AC1719" s="1774"/>
      <c r="AD1719" s="1856"/>
      <c r="AE1719" s="1857"/>
      <c r="AF1719" s="1858"/>
      <c r="AG1719" s="1858"/>
      <c r="AH1719" s="1858"/>
      <c r="AI1719" s="1859"/>
      <c r="AJ1719" s="1859"/>
      <c r="AK1719" s="1859"/>
      <c r="AL1719" s="1859"/>
      <c r="AM1719" s="1858"/>
      <c r="AN1719" s="1858"/>
      <c r="AO1719" s="1858"/>
      <c r="AP1719" s="1858"/>
      <c r="AQ1719" s="1859"/>
      <c r="AR1719" s="1859"/>
      <c r="AS1719" s="1859"/>
      <c r="AT1719" s="1859"/>
    </row>
    <row r="1720" spans="1:46" s="1775" customFormat="1" ht="12" customHeight="1" x14ac:dyDescent="0.2">
      <c r="A1720" s="1770" t="s">
        <v>459</v>
      </c>
      <c r="B1720" s="1770" t="s">
        <v>1708</v>
      </c>
      <c r="C1720" s="1770" t="s">
        <v>5423</v>
      </c>
      <c r="D1720" s="1770" t="s">
        <v>5467</v>
      </c>
      <c r="E1720" s="1952">
        <v>930</v>
      </c>
      <c r="F1720" s="1771" t="s">
        <v>5572</v>
      </c>
      <c r="G1720" s="1770" t="s">
        <v>5573</v>
      </c>
      <c r="H1720" s="1770"/>
      <c r="I1720" s="1770"/>
      <c r="J1720" s="1771"/>
      <c r="K1720" s="1771">
        <v>0</v>
      </c>
      <c r="L1720" s="1772">
        <v>0</v>
      </c>
      <c r="M1720" s="1773">
        <f t="shared" si="52"/>
        <v>0</v>
      </c>
      <c r="N1720" s="1771">
        <v>1</v>
      </c>
      <c r="O1720" s="1772">
        <v>6</v>
      </c>
      <c r="P1720" s="1773">
        <f t="shared" si="53"/>
        <v>5580</v>
      </c>
      <c r="Q1720" s="1774"/>
      <c r="R1720" s="1774"/>
      <c r="S1720" s="1774"/>
      <c r="T1720" s="1774"/>
      <c r="U1720" s="1774"/>
      <c r="V1720" s="1774"/>
      <c r="W1720" s="1774"/>
      <c r="X1720" s="1774"/>
      <c r="Y1720" s="1774"/>
      <c r="Z1720" s="1774"/>
      <c r="AA1720" s="1774"/>
      <c r="AB1720" s="1774"/>
      <c r="AC1720" s="1774"/>
      <c r="AD1720" s="1856"/>
      <c r="AE1720" s="1857"/>
      <c r="AF1720" s="1858"/>
      <c r="AG1720" s="1858"/>
      <c r="AH1720" s="1858"/>
      <c r="AI1720" s="1859"/>
      <c r="AJ1720" s="1859"/>
      <c r="AK1720" s="1859"/>
      <c r="AL1720" s="1859"/>
      <c r="AM1720" s="1858"/>
      <c r="AN1720" s="1858"/>
      <c r="AO1720" s="1858"/>
      <c r="AP1720" s="1858"/>
      <c r="AQ1720" s="1859"/>
      <c r="AR1720" s="1859"/>
      <c r="AS1720" s="1859"/>
      <c r="AT1720" s="1859"/>
    </row>
    <row r="1721" spans="1:46" s="1775" customFormat="1" ht="12" customHeight="1" x14ac:dyDescent="0.2">
      <c r="A1721" s="1770" t="s">
        <v>459</v>
      </c>
      <c r="B1721" s="1770" t="s">
        <v>1708</v>
      </c>
      <c r="C1721" s="1770" t="s">
        <v>5423</v>
      </c>
      <c r="D1721" s="1770" t="s">
        <v>5467</v>
      </c>
      <c r="E1721" s="1952">
        <v>930</v>
      </c>
      <c r="F1721" s="1771" t="s">
        <v>5574</v>
      </c>
      <c r="G1721" s="1770" t="s">
        <v>5575</v>
      </c>
      <c r="H1721" s="1770"/>
      <c r="I1721" s="1770"/>
      <c r="J1721" s="1771"/>
      <c r="K1721" s="1771">
        <v>0</v>
      </c>
      <c r="L1721" s="1772">
        <v>0</v>
      </c>
      <c r="M1721" s="1773">
        <f t="shared" si="52"/>
        <v>0</v>
      </c>
      <c r="N1721" s="1771">
        <v>1</v>
      </c>
      <c r="O1721" s="1772">
        <v>6</v>
      </c>
      <c r="P1721" s="1773">
        <f t="shared" si="53"/>
        <v>5580</v>
      </c>
      <c r="Q1721" s="1774"/>
      <c r="R1721" s="1774"/>
      <c r="S1721" s="1774"/>
      <c r="T1721" s="1774"/>
      <c r="U1721" s="1774"/>
      <c r="V1721" s="1774"/>
      <c r="W1721" s="1774"/>
      <c r="X1721" s="1774"/>
      <c r="Y1721" s="1774"/>
      <c r="Z1721" s="1774"/>
      <c r="AA1721" s="1774"/>
      <c r="AB1721" s="1774"/>
      <c r="AC1721" s="1774"/>
      <c r="AD1721" s="1856"/>
      <c r="AE1721" s="1857"/>
      <c r="AF1721" s="1858"/>
      <c r="AG1721" s="1858"/>
      <c r="AH1721" s="1858"/>
      <c r="AI1721" s="1859"/>
      <c r="AJ1721" s="1859"/>
      <c r="AK1721" s="1859"/>
      <c r="AL1721" s="1859"/>
      <c r="AM1721" s="1858"/>
      <c r="AN1721" s="1858"/>
      <c r="AO1721" s="1858"/>
      <c r="AP1721" s="1858"/>
      <c r="AQ1721" s="1859"/>
      <c r="AR1721" s="1859"/>
      <c r="AS1721" s="1859"/>
      <c r="AT1721" s="1859"/>
    </row>
    <row r="1722" spans="1:46" s="1775" customFormat="1" ht="12" customHeight="1" x14ac:dyDescent="0.2">
      <c r="A1722" s="1770" t="s">
        <v>459</v>
      </c>
      <c r="B1722" s="1770" t="s">
        <v>1708</v>
      </c>
      <c r="C1722" s="1770" t="s">
        <v>5423</v>
      </c>
      <c r="D1722" s="1770" t="s">
        <v>5467</v>
      </c>
      <c r="E1722" s="1952">
        <v>930</v>
      </c>
      <c r="F1722" s="1771" t="s">
        <v>5576</v>
      </c>
      <c r="G1722" s="1770" t="s">
        <v>5577</v>
      </c>
      <c r="H1722" s="1770"/>
      <c r="I1722" s="1770"/>
      <c r="J1722" s="1771"/>
      <c r="K1722" s="1771">
        <v>0</v>
      </c>
      <c r="L1722" s="1772">
        <v>0</v>
      </c>
      <c r="M1722" s="1773">
        <f t="shared" si="52"/>
        <v>0</v>
      </c>
      <c r="N1722" s="1771">
        <v>1</v>
      </c>
      <c r="O1722" s="1772">
        <v>6</v>
      </c>
      <c r="P1722" s="1773">
        <f t="shared" si="53"/>
        <v>5580</v>
      </c>
      <c r="Q1722" s="1774"/>
      <c r="R1722" s="1774"/>
      <c r="S1722" s="1774"/>
      <c r="T1722" s="1774"/>
      <c r="U1722" s="1774"/>
      <c r="V1722" s="1774"/>
      <c r="W1722" s="1774"/>
      <c r="X1722" s="1774"/>
      <c r="Y1722" s="1774"/>
      <c r="Z1722" s="1774"/>
      <c r="AA1722" s="1774"/>
      <c r="AB1722" s="1774"/>
      <c r="AC1722" s="1774"/>
      <c r="AD1722" s="1856"/>
      <c r="AE1722" s="1857"/>
      <c r="AF1722" s="1858"/>
      <c r="AG1722" s="1858"/>
      <c r="AH1722" s="1858"/>
      <c r="AI1722" s="1859"/>
      <c r="AJ1722" s="1859"/>
      <c r="AK1722" s="1859"/>
      <c r="AL1722" s="1859"/>
      <c r="AM1722" s="1858"/>
      <c r="AN1722" s="1858"/>
      <c r="AO1722" s="1858"/>
      <c r="AP1722" s="1858"/>
      <c r="AQ1722" s="1859"/>
      <c r="AR1722" s="1859"/>
      <c r="AS1722" s="1859"/>
      <c r="AT1722" s="1859"/>
    </row>
    <row r="1723" spans="1:46" s="1775" customFormat="1" ht="12" customHeight="1" x14ac:dyDescent="0.2">
      <c r="A1723" s="1770" t="s">
        <v>459</v>
      </c>
      <c r="B1723" s="1770" t="s">
        <v>1708</v>
      </c>
      <c r="C1723" s="1770" t="s">
        <v>5423</v>
      </c>
      <c r="D1723" s="1770" t="s">
        <v>5467</v>
      </c>
      <c r="E1723" s="1952">
        <v>930</v>
      </c>
      <c r="F1723" s="1771" t="s">
        <v>5578</v>
      </c>
      <c r="G1723" s="1770" t="s">
        <v>5579</v>
      </c>
      <c r="H1723" s="1770"/>
      <c r="I1723" s="1770"/>
      <c r="J1723" s="1771"/>
      <c r="K1723" s="1771">
        <v>0</v>
      </c>
      <c r="L1723" s="1772">
        <v>0</v>
      </c>
      <c r="M1723" s="1773">
        <f t="shared" si="52"/>
        <v>0</v>
      </c>
      <c r="N1723" s="1771">
        <v>1</v>
      </c>
      <c r="O1723" s="1772">
        <v>6</v>
      </c>
      <c r="P1723" s="1773">
        <f t="shared" si="53"/>
        <v>5580</v>
      </c>
      <c r="Q1723" s="1774"/>
      <c r="R1723" s="1774"/>
      <c r="S1723" s="1774"/>
      <c r="T1723" s="1774"/>
      <c r="U1723" s="1774"/>
      <c r="V1723" s="1774"/>
      <c r="W1723" s="1774"/>
      <c r="X1723" s="1774"/>
      <c r="Y1723" s="1774"/>
      <c r="Z1723" s="1774"/>
      <c r="AA1723" s="1774"/>
      <c r="AB1723" s="1774"/>
      <c r="AC1723" s="1774"/>
      <c r="AD1723" s="1856"/>
      <c r="AE1723" s="1857"/>
      <c r="AF1723" s="1858"/>
      <c r="AG1723" s="1858"/>
      <c r="AH1723" s="1858"/>
      <c r="AI1723" s="1859"/>
      <c r="AJ1723" s="1859"/>
      <c r="AK1723" s="1859"/>
      <c r="AL1723" s="1859"/>
      <c r="AM1723" s="1858"/>
      <c r="AN1723" s="1858"/>
      <c r="AO1723" s="1858"/>
      <c r="AP1723" s="1858"/>
      <c r="AQ1723" s="1859"/>
      <c r="AR1723" s="1859"/>
      <c r="AS1723" s="1859"/>
      <c r="AT1723" s="1859"/>
    </row>
    <row r="1724" spans="1:46" s="1775" customFormat="1" ht="12" customHeight="1" x14ac:dyDescent="0.2">
      <c r="A1724" s="1770" t="s">
        <v>459</v>
      </c>
      <c r="B1724" s="1770" t="s">
        <v>1708</v>
      </c>
      <c r="C1724" s="1770" t="s">
        <v>5423</v>
      </c>
      <c r="D1724" s="1770" t="s">
        <v>5467</v>
      </c>
      <c r="E1724" s="1952">
        <v>930</v>
      </c>
      <c r="F1724" s="1771" t="s">
        <v>5580</v>
      </c>
      <c r="G1724" s="1770" t="s">
        <v>5581</v>
      </c>
      <c r="H1724" s="1770"/>
      <c r="I1724" s="1770"/>
      <c r="J1724" s="1771"/>
      <c r="K1724" s="1771">
        <v>0</v>
      </c>
      <c r="L1724" s="1772">
        <v>0</v>
      </c>
      <c r="M1724" s="1773">
        <f t="shared" si="52"/>
        <v>0</v>
      </c>
      <c r="N1724" s="1771">
        <v>1</v>
      </c>
      <c r="O1724" s="1772">
        <v>6</v>
      </c>
      <c r="P1724" s="1773">
        <f t="shared" si="53"/>
        <v>5580</v>
      </c>
      <c r="Q1724" s="1774"/>
      <c r="R1724" s="1774"/>
      <c r="S1724" s="1774"/>
      <c r="T1724" s="1774"/>
      <c r="U1724" s="1774"/>
      <c r="V1724" s="1774"/>
      <c r="W1724" s="1774"/>
      <c r="X1724" s="1774"/>
      <c r="Y1724" s="1774"/>
      <c r="Z1724" s="1774"/>
      <c r="AA1724" s="1774"/>
      <c r="AB1724" s="1774"/>
      <c r="AC1724" s="1774"/>
      <c r="AD1724" s="1856"/>
      <c r="AE1724" s="1857"/>
      <c r="AF1724" s="1858"/>
      <c r="AG1724" s="1858"/>
      <c r="AH1724" s="1858"/>
      <c r="AI1724" s="1859"/>
      <c r="AJ1724" s="1859"/>
      <c r="AK1724" s="1859"/>
      <c r="AL1724" s="1859"/>
      <c r="AM1724" s="1858"/>
      <c r="AN1724" s="1858"/>
      <c r="AO1724" s="1858"/>
      <c r="AP1724" s="1858"/>
      <c r="AQ1724" s="1859"/>
      <c r="AR1724" s="1859"/>
      <c r="AS1724" s="1859"/>
      <c r="AT1724" s="1859"/>
    </row>
    <row r="1725" spans="1:46" s="1775" customFormat="1" ht="12" customHeight="1" x14ac:dyDescent="0.2">
      <c r="A1725" s="1770" t="s">
        <v>459</v>
      </c>
      <c r="B1725" s="1770" t="s">
        <v>1708</v>
      </c>
      <c r="C1725" s="1770" t="s">
        <v>5423</v>
      </c>
      <c r="D1725" s="1770" t="s">
        <v>5467</v>
      </c>
      <c r="E1725" s="1952">
        <v>930</v>
      </c>
      <c r="F1725" s="1771" t="s">
        <v>5582</v>
      </c>
      <c r="G1725" s="1770" t="s">
        <v>5583</v>
      </c>
      <c r="H1725" s="1770"/>
      <c r="I1725" s="1770"/>
      <c r="J1725" s="1771"/>
      <c r="K1725" s="1771">
        <v>0</v>
      </c>
      <c r="L1725" s="1772">
        <v>0</v>
      </c>
      <c r="M1725" s="1773">
        <f t="shared" si="52"/>
        <v>0</v>
      </c>
      <c r="N1725" s="1771">
        <v>1</v>
      </c>
      <c r="O1725" s="1772">
        <v>6</v>
      </c>
      <c r="P1725" s="1773">
        <f t="shared" si="53"/>
        <v>5580</v>
      </c>
      <c r="Q1725" s="1774"/>
      <c r="R1725" s="1774"/>
      <c r="S1725" s="1774"/>
      <c r="T1725" s="1774"/>
      <c r="U1725" s="1774"/>
      <c r="V1725" s="1774"/>
      <c r="W1725" s="1774"/>
      <c r="X1725" s="1774"/>
      <c r="Y1725" s="1774"/>
      <c r="Z1725" s="1774"/>
      <c r="AA1725" s="1774"/>
      <c r="AB1725" s="1774"/>
      <c r="AC1725" s="1774"/>
      <c r="AD1725" s="1856"/>
      <c r="AE1725" s="1857"/>
      <c r="AF1725" s="1858"/>
      <c r="AG1725" s="1858"/>
      <c r="AH1725" s="1858"/>
      <c r="AI1725" s="1859"/>
      <c r="AJ1725" s="1859"/>
      <c r="AK1725" s="1859"/>
      <c r="AL1725" s="1859"/>
      <c r="AM1725" s="1858"/>
      <c r="AN1725" s="1858"/>
      <c r="AO1725" s="1858"/>
      <c r="AP1725" s="1858"/>
      <c r="AQ1725" s="1859"/>
      <c r="AR1725" s="1859"/>
      <c r="AS1725" s="1859"/>
      <c r="AT1725" s="1859"/>
    </row>
    <row r="1726" spans="1:46" s="1775" customFormat="1" ht="12" customHeight="1" x14ac:dyDescent="0.2">
      <c r="A1726" s="1770" t="s">
        <v>459</v>
      </c>
      <c r="B1726" s="1770" t="s">
        <v>1708</v>
      </c>
      <c r="C1726" s="1770" t="s">
        <v>5423</v>
      </c>
      <c r="D1726" s="1770" t="s">
        <v>5467</v>
      </c>
      <c r="E1726" s="1952">
        <v>930</v>
      </c>
      <c r="F1726" s="1771" t="s">
        <v>5584</v>
      </c>
      <c r="G1726" s="1770" t="s">
        <v>5585</v>
      </c>
      <c r="H1726" s="1770"/>
      <c r="I1726" s="1770"/>
      <c r="J1726" s="1771"/>
      <c r="K1726" s="1771">
        <v>0</v>
      </c>
      <c r="L1726" s="1772">
        <v>0</v>
      </c>
      <c r="M1726" s="1773">
        <f t="shared" si="52"/>
        <v>0</v>
      </c>
      <c r="N1726" s="1771">
        <v>1</v>
      </c>
      <c r="O1726" s="1772">
        <v>6</v>
      </c>
      <c r="P1726" s="1773">
        <f t="shared" si="53"/>
        <v>5580</v>
      </c>
      <c r="Q1726" s="1774"/>
      <c r="R1726" s="1774"/>
      <c r="S1726" s="1774"/>
      <c r="T1726" s="1774"/>
      <c r="U1726" s="1774"/>
      <c r="V1726" s="1774"/>
      <c r="W1726" s="1774"/>
      <c r="X1726" s="1774"/>
      <c r="Y1726" s="1774"/>
      <c r="Z1726" s="1774"/>
      <c r="AA1726" s="1774"/>
      <c r="AB1726" s="1774"/>
      <c r="AC1726" s="1774"/>
      <c r="AD1726" s="1856"/>
      <c r="AE1726" s="1857"/>
      <c r="AF1726" s="1858"/>
      <c r="AG1726" s="1858"/>
      <c r="AH1726" s="1858"/>
      <c r="AI1726" s="1859"/>
      <c r="AJ1726" s="1859"/>
      <c r="AK1726" s="1859"/>
      <c r="AL1726" s="1859"/>
      <c r="AM1726" s="1858"/>
      <c r="AN1726" s="1858"/>
      <c r="AO1726" s="1858"/>
      <c r="AP1726" s="1858"/>
      <c r="AQ1726" s="1859"/>
      <c r="AR1726" s="1859"/>
      <c r="AS1726" s="1859"/>
      <c r="AT1726" s="1859"/>
    </row>
    <row r="1727" spans="1:46" s="1775" customFormat="1" ht="12" customHeight="1" x14ac:dyDescent="0.2">
      <c r="A1727" s="1770" t="s">
        <v>459</v>
      </c>
      <c r="B1727" s="1770" t="s">
        <v>1708</v>
      </c>
      <c r="C1727" s="1770" t="s">
        <v>5423</v>
      </c>
      <c r="D1727" s="1770" t="s">
        <v>5467</v>
      </c>
      <c r="E1727" s="1952">
        <v>930</v>
      </c>
      <c r="F1727" s="1771" t="s">
        <v>5586</v>
      </c>
      <c r="G1727" s="1770" t="s">
        <v>5587</v>
      </c>
      <c r="H1727" s="1770"/>
      <c r="I1727" s="1770"/>
      <c r="J1727" s="1771"/>
      <c r="K1727" s="1771">
        <v>1</v>
      </c>
      <c r="L1727" s="1772">
        <v>4</v>
      </c>
      <c r="M1727" s="1773">
        <f t="shared" si="52"/>
        <v>3720</v>
      </c>
      <c r="N1727" s="1771">
        <v>0</v>
      </c>
      <c r="O1727" s="1772">
        <v>0</v>
      </c>
      <c r="P1727" s="1773">
        <f t="shared" si="53"/>
        <v>0</v>
      </c>
      <c r="Q1727" s="1774"/>
      <c r="R1727" s="1774"/>
      <c r="S1727" s="1774"/>
      <c r="T1727" s="1774"/>
      <c r="U1727" s="1774"/>
      <c r="V1727" s="1774"/>
      <c r="W1727" s="1774"/>
      <c r="X1727" s="1774"/>
      <c r="Y1727" s="1774"/>
      <c r="Z1727" s="1774"/>
      <c r="AA1727" s="1774"/>
      <c r="AB1727" s="1774"/>
      <c r="AC1727" s="1774"/>
      <c r="AD1727" s="1856"/>
      <c r="AE1727" s="1857"/>
      <c r="AF1727" s="1858"/>
      <c r="AG1727" s="1858"/>
      <c r="AH1727" s="1858"/>
      <c r="AI1727" s="1859"/>
      <c r="AJ1727" s="1859"/>
      <c r="AK1727" s="1859"/>
      <c r="AL1727" s="1859"/>
      <c r="AM1727" s="1858"/>
      <c r="AN1727" s="1858"/>
      <c r="AO1727" s="1858"/>
      <c r="AP1727" s="1858"/>
      <c r="AQ1727" s="1859"/>
      <c r="AR1727" s="1859"/>
      <c r="AS1727" s="1859"/>
      <c r="AT1727" s="1859"/>
    </row>
    <row r="1728" spans="1:46" s="1775" customFormat="1" ht="12" customHeight="1" x14ac:dyDescent="0.2">
      <c r="A1728" s="1770" t="s">
        <v>459</v>
      </c>
      <c r="B1728" s="1770" t="s">
        <v>1708</v>
      </c>
      <c r="C1728" s="1770" t="s">
        <v>5423</v>
      </c>
      <c r="D1728" s="1770" t="s">
        <v>5467</v>
      </c>
      <c r="E1728" s="1952">
        <v>930</v>
      </c>
      <c r="F1728" s="1771" t="s">
        <v>5588</v>
      </c>
      <c r="G1728" s="1770" t="s">
        <v>5589</v>
      </c>
      <c r="H1728" s="1770"/>
      <c r="I1728" s="1770"/>
      <c r="J1728" s="1771"/>
      <c r="K1728" s="1771">
        <v>1</v>
      </c>
      <c r="L1728" s="1772">
        <v>6</v>
      </c>
      <c r="M1728" s="1773">
        <f t="shared" si="52"/>
        <v>5580</v>
      </c>
      <c r="N1728" s="1771">
        <v>0</v>
      </c>
      <c r="O1728" s="1772">
        <v>0</v>
      </c>
      <c r="P1728" s="1773">
        <f t="shared" si="53"/>
        <v>0</v>
      </c>
      <c r="Q1728" s="1774"/>
      <c r="R1728" s="1774"/>
      <c r="S1728" s="1774"/>
      <c r="T1728" s="1774"/>
      <c r="U1728" s="1774"/>
      <c r="V1728" s="1774"/>
      <c r="W1728" s="1774"/>
      <c r="X1728" s="1774"/>
      <c r="Y1728" s="1774"/>
      <c r="Z1728" s="1774"/>
      <c r="AA1728" s="1774"/>
      <c r="AB1728" s="1774"/>
      <c r="AC1728" s="1774"/>
      <c r="AD1728" s="1856"/>
      <c r="AE1728" s="1857"/>
      <c r="AF1728" s="1858"/>
      <c r="AG1728" s="1858"/>
      <c r="AH1728" s="1858"/>
      <c r="AI1728" s="1859"/>
      <c r="AJ1728" s="1859"/>
      <c r="AK1728" s="1859"/>
      <c r="AL1728" s="1859"/>
      <c r="AM1728" s="1858"/>
      <c r="AN1728" s="1858"/>
      <c r="AO1728" s="1858"/>
      <c r="AP1728" s="1858"/>
      <c r="AQ1728" s="1859"/>
      <c r="AR1728" s="1859"/>
      <c r="AS1728" s="1859"/>
      <c r="AT1728" s="1859"/>
    </row>
    <row r="1729" spans="1:46" s="1775" customFormat="1" ht="12" customHeight="1" x14ac:dyDescent="0.2">
      <c r="A1729" s="1770" t="s">
        <v>459</v>
      </c>
      <c r="B1729" s="1770" t="s">
        <v>1708</v>
      </c>
      <c r="C1729" s="1770" t="s">
        <v>5423</v>
      </c>
      <c r="D1729" s="1770" t="s">
        <v>5467</v>
      </c>
      <c r="E1729" s="1952">
        <v>930</v>
      </c>
      <c r="F1729" s="1771" t="s">
        <v>5590</v>
      </c>
      <c r="G1729" s="1770" t="s">
        <v>5591</v>
      </c>
      <c r="H1729" s="1770"/>
      <c r="I1729" s="1770"/>
      <c r="J1729" s="1771"/>
      <c r="K1729" s="1771">
        <v>1</v>
      </c>
      <c r="L1729" s="1772">
        <v>8</v>
      </c>
      <c r="M1729" s="1773">
        <f t="shared" si="52"/>
        <v>7440</v>
      </c>
      <c r="N1729" s="1771">
        <v>0</v>
      </c>
      <c r="O1729" s="1772">
        <v>0</v>
      </c>
      <c r="P1729" s="1773">
        <f t="shared" si="53"/>
        <v>0</v>
      </c>
      <c r="Q1729" s="1774"/>
      <c r="R1729" s="1774"/>
      <c r="S1729" s="1774"/>
      <c r="T1729" s="1774"/>
      <c r="U1729" s="1774"/>
      <c r="V1729" s="1774"/>
      <c r="W1729" s="1774"/>
      <c r="X1729" s="1774"/>
      <c r="Y1729" s="1774"/>
      <c r="Z1729" s="1774"/>
      <c r="AA1729" s="1774"/>
      <c r="AB1729" s="1774"/>
      <c r="AC1729" s="1774"/>
      <c r="AD1729" s="1856"/>
      <c r="AE1729" s="1857"/>
      <c r="AF1729" s="1858"/>
      <c r="AG1729" s="1858"/>
      <c r="AH1729" s="1858"/>
      <c r="AI1729" s="1859"/>
      <c r="AJ1729" s="1859"/>
      <c r="AK1729" s="1859"/>
      <c r="AL1729" s="1859"/>
      <c r="AM1729" s="1858"/>
      <c r="AN1729" s="1858"/>
      <c r="AO1729" s="1858"/>
      <c r="AP1729" s="1858"/>
      <c r="AQ1729" s="1859"/>
      <c r="AR1729" s="1859"/>
      <c r="AS1729" s="1859"/>
      <c r="AT1729" s="1859"/>
    </row>
    <row r="1730" spans="1:46" s="1775" customFormat="1" ht="12" customHeight="1" x14ac:dyDescent="0.2">
      <c r="A1730" s="1770" t="s">
        <v>459</v>
      </c>
      <c r="B1730" s="1770" t="s">
        <v>1708</v>
      </c>
      <c r="C1730" s="1770" t="s">
        <v>5423</v>
      </c>
      <c r="D1730" s="1770" t="s">
        <v>5467</v>
      </c>
      <c r="E1730" s="1952">
        <v>930</v>
      </c>
      <c r="F1730" s="1771" t="s">
        <v>5592</v>
      </c>
      <c r="G1730" s="1770" t="s">
        <v>5593</v>
      </c>
      <c r="H1730" s="1770"/>
      <c r="I1730" s="1770"/>
      <c r="J1730" s="1771"/>
      <c r="K1730" s="1771">
        <v>1</v>
      </c>
      <c r="L1730" s="1772">
        <v>11</v>
      </c>
      <c r="M1730" s="1773">
        <f t="shared" si="52"/>
        <v>10230</v>
      </c>
      <c r="N1730" s="1771">
        <v>0</v>
      </c>
      <c r="O1730" s="1772">
        <v>0</v>
      </c>
      <c r="P1730" s="1773">
        <f t="shared" si="53"/>
        <v>0</v>
      </c>
      <c r="Q1730" s="1774"/>
      <c r="R1730" s="1774"/>
      <c r="S1730" s="1774"/>
      <c r="T1730" s="1774"/>
      <c r="U1730" s="1774"/>
      <c r="V1730" s="1774"/>
      <c r="W1730" s="1774"/>
      <c r="X1730" s="1774"/>
      <c r="Y1730" s="1774"/>
      <c r="Z1730" s="1774"/>
      <c r="AA1730" s="1774"/>
      <c r="AB1730" s="1774"/>
      <c r="AC1730" s="1774"/>
      <c r="AD1730" s="1856"/>
      <c r="AE1730" s="1857"/>
      <c r="AF1730" s="1858"/>
      <c r="AG1730" s="1858"/>
      <c r="AH1730" s="1858"/>
      <c r="AI1730" s="1859"/>
      <c r="AJ1730" s="1859"/>
      <c r="AK1730" s="1859"/>
      <c r="AL1730" s="1859"/>
      <c r="AM1730" s="1858"/>
      <c r="AN1730" s="1858"/>
      <c r="AO1730" s="1858"/>
      <c r="AP1730" s="1858"/>
      <c r="AQ1730" s="1859"/>
      <c r="AR1730" s="1859"/>
      <c r="AS1730" s="1859"/>
      <c r="AT1730" s="1859"/>
    </row>
    <row r="1731" spans="1:46" s="1775" customFormat="1" ht="12" customHeight="1" x14ac:dyDescent="0.2">
      <c r="A1731" s="1770" t="s">
        <v>459</v>
      </c>
      <c r="B1731" s="1770" t="s">
        <v>1708</v>
      </c>
      <c r="C1731" s="1770" t="s">
        <v>5423</v>
      </c>
      <c r="D1731" s="1770" t="s">
        <v>5467</v>
      </c>
      <c r="E1731" s="1952">
        <v>930</v>
      </c>
      <c r="F1731" s="1771" t="s">
        <v>5594</v>
      </c>
      <c r="G1731" s="1770" t="s">
        <v>5595</v>
      </c>
      <c r="H1731" s="1770"/>
      <c r="I1731" s="1770"/>
      <c r="J1731" s="1771"/>
      <c r="K1731" s="1771">
        <v>1</v>
      </c>
      <c r="L1731" s="1772">
        <v>11</v>
      </c>
      <c r="M1731" s="1773">
        <f t="shared" si="52"/>
        <v>10230</v>
      </c>
      <c r="N1731" s="1771">
        <v>0</v>
      </c>
      <c r="O1731" s="1772">
        <v>0</v>
      </c>
      <c r="P1731" s="1773">
        <f t="shared" si="53"/>
        <v>0</v>
      </c>
      <c r="Q1731" s="1774"/>
      <c r="R1731" s="1774"/>
      <c r="S1731" s="1774"/>
      <c r="T1731" s="1774"/>
      <c r="U1731" s="1774"/>
      <c r="V1731" s="1774"/>
      <c r="W1731" s="1774"/>
      <c r="X1731" s="1774"/>
      <c r="Y1731" s="1774"/>
      <c r="Z1731" s="1774"/>
      <c r="AA1731" s="1774"/>
      <c r="AB1731" s="1774"/>
      <c r="AC1731" s="1774"/>
      <c r="AD1731" s="1856"/>
      <c r="AE1731" s="1857"/>
      <c r="AF1731" s="1858"/>
      <c r="AG1731" s="1858"/>
      <c r="AH1731" s="1858"/>
      <c r="AI1731" s="1859"/>
      <c r="AJ1731" s="1859"/>
      <c r="AK1731" s="1859"/>
      <c r="AL1731" s="1859"/>
      <c r="AM1731" s="1858"/>
      <c r="AN1731" s="1858"/>
      <c r="AO1731" s="1858"/>
      <c r="AP1731" s="1858"/>
      <c r="AQ1731" s="1859"/>
      <c r="AR1731" s="1859"/>
      <c r="AS1731" s="1859"/>
      <c r="AT1731" s="1859"/>
    </row>
    <row r="1732" spans="1:46" s="1775" customFormat="1" ht="12" customHeight="1" x14ac:dyDescent="0.2">
      <c r="A1732" s="1770" t="s">
        <v>459</v>
      </c>
      <c r="B1732" s="1770" t="s">
        <v>1708</v>
      </c>
      <c r="C1732" s="1770" t="s">
        <v>5423</v>
      </c>
      <c r="D1732" s="1770" t="s">
        <v>5467</v>
      </c>
      <c r="E1732" s="1952">
        <v>930</v>
      </c>
      <c r="F1732" s="1771" t="s">
        <v>5596</v>
      </c>
      <c r="G1732" s="1770" t="s">
        <v>5597</v>
      </c>
      <c r="H1732" s="1770"/>
      <c r="I1732" s="1770"/>
      <c r="J1732" s="1771"/>
      <c r="K1732" s="1771">
        <v>1</v>
      </c>
      <c r="L1732" s="1772">
        <v>11</v>
      </c>
      <c r="M1732" s="1773">
        <f t="shared" si="52"/>
        <v>10230</v>
      </c>
      <c r="N1732" s="1771">
        <v>0</v>
      </c>
      <c r="O1732" s="1772">
        <v>0</v>
      </c>
      <c r="P1732" s="1773">
        <f t="shared" si="53"/>
        <v>0</v>
      </c>
      <c r="Q1732" s="1774"/>
      <c r="R1732" s="1774"/>
      <c r="S1732" s="1774"/>
      <c r="T1732" s="1774"/>
      <c r="U1732" s="1774"/>
      <c r="V1732" s="1774"/>
      <c r="W1732" s="1774"/>
      <c r="X1732" s="1774"/>
      <c r="Y1732" s="1774"/>
      <c r="Z1732" s="1774"/>
      <c r="AA1732" s="1774"/>
      <c r="AB1732" s="1774"/>
      <c r="AC1732" s="1774"/>
      <c r="AD1732" s="1856"/>
      <c r="AE1732" s="1857"/>
      <c r="AF1732" s="1858"/>
      <c r="AG1732" s="1858"/>
      <c r="AH1732" s="1858"/>
      <c r="AI1732" s="1859"/>
      <c r="AJ1732" s="1859"/>
      <c r="AK1732" s="1859"/>
      <c r="AL1732" s="1859"/>
      <c r="AM1732" s="1858"/>
      <c r="AN1732" s="1858"/>
      <c r="AO1732" s="1858"/>
      <c r="AP1732" s="1858"/>
      <c r="AQ1732" s="1859"/>
      <c r="AR1732" s="1859"/>
      <c r="AS1732" s="1859"/>
      <c r="AT1732" s="1859"/>
    </row>
    <row r="1733" spans="1:46" s="1775" customFormat="1" ht="12" customHeight="1" x14ac:dyDescent="0.2">
      <c r="A1733" s="1770" t="s">
        <v>459</v>
      </c>
      <c r="B1733" s="1770" t="s">
        <v>1708</v>
      </c>
      <c r="C1733" s="1770" t="s">
        <v>5423</v>
      </c>
      <c r="D1733" s="1770" t="s">
        <v>5467</v>
      </c>
      <c r="E1733" s="1952">
        <v>930</v>
      </c>
      <c r="F1733" s="1771" t="s">
        <v>5598</v>
      </c>
      <c r="G1733" s="1770" t="s">
        <v>5599</v>
      </c>
      <c r="H1733" s="1770"/>
      <c r="I1733" s="1770"/>
      <c r="J1733" s="1771"/>
      <c r="K1733" s="1771">
        <v>1</v>
      </c>
      <c r="L1733" s="1772">
        <v>11</v>
      </c>
      <c r="M1733" s="1773">
        <f t="shared" si="52"/>
        <v>10230</v>
      </c>
      <c r="N1733" s="1771">
        <v>0</v>
      </c>
      <c r="O1733" s="1772">
        <v>0</v>
      </c>
      <c r="P1733" s="1773">
        <f t="shared" si="53"/>
        <v>0</v>
      </c>
      <c r="Q1733" s="1774"/>
      <c r="R1733" s="1774"/>
      <c r="S1733" s="1774"/>
      <c r="T1733" s="1774"/>
      <c r="U1733" s="1774"/>
      <c r="V1733" s="1774"/>
      <c r="W1733" s="1774"/>
      <c r="X1733" s="1774"/>
      <c r="Y1733" s="1774"/>
      <c r="Z1733" s="1774"/>
      <c r="AA1733" s="1774"/>
      <c r="AB1733" s="1774"/>
      <c r="AC1733" s="1774"/>
      <c r="AD1733" s="1856"/>
      <c r="AE1733" s="1857"/>
      <c r="AF1733" s="1858"/>
      <c r="AG1733" s="1858"/>
      <c r="AH1733" s="1858"/>
      <c r="AI1733" s="1859"/>
      <c r="AJ1733" s="1859"/>
      <c r="AK1733" s="1859"/>
      <c r="AL1733" s="1859"/>
      <c r="AM1733" s="1858"/>
      <c r="AN1733" s="1858"/>
      <c r="AO1733" s="1858"/>
      <c r="AP1733" s="1858"/>
      <c r="AQ1733" s="1859"/>
      <c r="AR1733" s="1859"/>
      <c r="AS1733" s="1859"/>
      <c r="AT1733" s="1859"/>
    </row>
    <row r="1734" spans="1:46" s="1775" customFormat="1" ht="12" customHeight="1" x14ac:dyDescent="0.2">
      <c r="A1734" s="1770" t="s">
        <v>459</v>
      </c>
      <c r="B1734" s="1770" t="s">
        <v>1708</v>
      </c>
      <c r="C1734" s="1770" t="s">
        <v>5423</v>
      </c>
      <c r="D1734" s="1770" t="s">
        <v>5467</v>
      </c>
      <c r="E1734" s="1952">
        <v>930</v>
      </c>
      <c r="F1734" s="1771" t="s">
        <v>5600</v>
      </c>
      <c r="G1734" s="1770" t="s">
        <v>5601</v>
      </c>
      <c r="H1734" s="1770"/>
      <c r="I1734" s="1770"/>
      <c r="J1734" s="1771"/>
      <c r="K1734" s="1771">
        <v>1</v>
      </c>
      <c r="L1734" s="1772">
        <v>11</v>
      </c>
      <c r="M1734" s="1773">
        <f t="shared" ref="M1734:M1797" si="54">E1734*L1734</f>
        <v>10230</v>
      </c>
      <c r="N1734" s="1771">
        <v>0</v>
      </c>
      <c r="O1734" s="1772">
        <v>0</v>
      </c>
      <c r="P1734" s="1773">
        <f t="shared" ref="P1734:P1797" si="55">E1734*O1734</f>
        <v>0</v>
      </c>
      <c r="Q1734" s="1774"/>
      <c r="R1734" s="1774"/>
      <c r="S1734" s="1774"/>
      <c r="T1734" s="1774"/>
      <c r="U1734" s="1774"/>
      <c r="V1734" s="1774"/>
      <c r="W1734" s="1774"/>
      <c r="X1734" s="1774"/>
      <c r="Y1734" s="1774"/>
      <c r="Z1734" s="1774"/>
      <c r="AA1734" s="1774"/>
      <c r="AB1734" s="1774"/>
      <c r="AC1734" s="1774"/>
      <c r="AD1734" s="1856"/>
      <c r="AE1734" s="1857"/>
      <c r="AF1734" s="1858"/>
      <c r="AG1734" s="1858"/>
      <c r="AH1734" s="1858"/>
      <c r="AI1734" s="1859"/>
      <c r="AJ1734" s="1859"/>
      <c r="AK1734" s="1859"/>
      <c r="AL1734" s="1859"/>
      <c r="AM1734" s="1858"/>
      <c r="AN1734" s="1858"/>
      <c r="AO1734" s="1858"/>
      <c r="AP1734" s="1858"/>
      <c r="AQ1734" s="1859"/>
      <c r="AR1734" s="1859"/>
      <c r="AS1734" s="1859"/>
      <c r="AT1734" s="1859"/>
    </row>
    <row r="1735" spans="1:46" s="1775" customFormat="1" ht="12" customHeight="1" x14ac:dyDescent="0.2">
      <c r="A1735" s="1770" t="s">
        <v>459</v>
      </c>
      <c r="B1735" s="1770" t="s">
        <v>1708</v>
      </c>
      <c r="C1735" s="1770" t="s">
        <v>5423</v>
      </c>
      <c r="D1735" s="1770" t="s">
        <v>5467</v>
      </c>
      <c r="E1735" s="1952">
        <v>930</v>
      </c>
      <c r="F1735" s="1771" t="s">
        <v>5602</v>
      </c>
      <c r="G1735" s="1770" t="s">
        <v>5603</v>
      </c>
      <c r="H1735" s="1770"/>
      <c r="I1735" s="1770"/>
      <c r="J1735" s="1771"/>
      <c r="K1735" s="1771">
        <v>1</v>
      </c>
      <c r="L1735" s="1772">
        <v>11</v>
      </c>
      <c r="M1735" s="1773">
        <f t="shared" si="54"/>
        <v>10230</v>
      </c>
      <c r="N1735" s="1771">
        <v>0</v>
      </c>
      <c r="O1735" s="1772">
        <v>0</v>
      </c>
      <c r="P1735" s="1773">
        <f t="shared" si="55"/>
        <v>0</v>
      </c>
      <c r="Q1735" s="1774"/>
      <c r="R1735" s="1774"/>
      <c r="S1735" s="1774"/>
      <c r="T1735" s="1774"/>
      <c r="U1735" s="1774"/>
      <c r="V1735" s="1774"/>
      <c r="W1735" s="1774"/>
      <c r="X1735" s="1774"/>
      <c r="Y1735" s="1774"/>
      <c r="Z1735" s="1774"/>
      <c r="AA1735" s="1774"/>
      <c r="AB1735" s="1774"/>
      <c r="AC1735" s="1774"/>
      <c r="AD1735" s="1856"/>
      <c r="AE1735" s="1857"/>
      <c r="AF1735" s="1858"/>
      <c r="AG1735" s="1858"/>
      <c r="AH1735" s="1858"/>
      <c r="AI1735" s="1859"/>
      <c r="AJ1735" s="1859"/>
      <c r="AK1735" s="1859"/>
      <c r="AL1735" s="1859"/>
      <c r="AM1735" s="1858"/>
      <c r="AN1735" s="1858"/>
      <c r="AO1735" s="1858"/>
      <c r="AP1735" s="1858"/>
      <c r="AQ1735" s="1859"/>
      <c r="AR1735" s="1859"/>
      <c r="AS1735" s="1859"/>
      <c r="AT1735" s="1859"/>
    </row>
    <row r="1736" spans="1:46" s="1775" customFormat="1" ht="12" customHeight="1" x14ac:dyDescent="0.2">
      <c r="A1736" s="1770" t="s">
        <v>459</v>
      </c>
      <c r="B1736" s="1770" t="s">
        <v>1708</v>
      </c>
      <c r="C1736" s="1770" t="s">
        <v>5423</v>
      </c>
      <c r="D1736" s="1770" t="s">
        <v>5467</v>
      </c>
      <c r="E1736" s="1952">
        <v>930</v>
      </c>
      <c r="F1736" s="1771" t="s">
        <v>5604</v>
      </c>
      <c r="G1736" s="1770" t="s">
        <v>5605</v>
      </c>
      <c r="H1736" s="1770"/>
      <c r="I1736" s="1770"/>
      <c r="J1736" s="1771"/>
      <c r="K1736" s="1771">
        <v>1</v>
      </c>
      <c r="L1736" s="1772">
        <v>11</v>
      </c>
      <c r="M1736" s="1773">
        <f t="shared" si="54"/>
        <v>10230</v>
      </c>
      <c r="N1736" s="1771">
        <v>0</v>
      </c>
      <c r="O1736" s="1772">
        <v>0</v>
      </c>
      <c r="P1736" s="1773">
        <f t="shared" si="55"/>
        <v>0</v>
      </c>
      <c r="Q1736" s="1774"/>
      <c r="R1736" s="1774"/>
      <c r="S1736" s="1774"/>
      <c r="T1736" s="1774"/>
      <c r="U1736" s="1774"/>
      <c r="V1736" s="1774"/>
      <c r="W1736" s="1774"/>
      <c r="X1736" s="1774"/>
      <c r="Y1736" s="1774"/>
      <c r="Z1736" s="1774"/>
      <c r="AA1736" s="1774"/>
      <c r="AB1736" s="1774"/>
      <c r="AC1736" s="1774"/>
      <c r="AD1736" s="1856"/>
      <c r="AE1736" s="1857"/>
      <c r="AF1736" s="1858"/>
      <c r="AG1736" s="1858"/>
      <c r="AH1736" s="1858"/>
      <c r="AI1736" s="1859"/>
      <c r="AJ1736" s="1859"/>
      <c r="AK1736" s="1859"/>
      <c r="AL1736" s="1859"/>
      <c r="AM1736" s="1858"/>
      <c r="AN1736" s="1858"/>
      <c r="AO1736" s="1858"/>
      <c r="AP1736" s="1858"/>
      <c r="AQ1736" s="1859"/>
      <c r="AR1736" s="1859"/>
      <c r="AS1736" s="1859"/>
      <c r="AT1736" s="1859"/>
    </row>
    <row r="1737" spans="1:46" s="1775" customFormat="1" ht="12" customHeight="1" x14ac:dyDescent="0.2">
      <c r="A1737" s="1770" t="s">
        <v>459</v>
      </c>
      <c r="B1737" s="1770" t="s">
        <v>1708</v>
      </c>
      <c r="C1737" s="1770" t="s">
        <v>5423</v>
      </c>
      <c r="D1737" s="1770" t="s">
        <v>5467</v>
      </c>
      <c r="E1737" s="1952">
        <v>930</v>
      </c>
      <c r="F1737" s="1771" t="s">
        <v>5606</v>
      </c>
      <c r="G1737" s="1770" t="s">
        <v>5607</v>
      </c>
      <c r="H1737" s="1770"/>
      <c r="I1737" s="1770"/>
      <c r="J1737" s="1771"/>
      <c r="K1737" s="1771">
        <v>1</v>
      </c>
      <c r="L1737" s="1772">
        <v>11</v>
      </c>
      <c r="M1737" s="1773">
        <f t="shared" si="54"/>
        <v>10230</v>
      </c>
      <c r="N1737" s="1771">
        <v>0</v>
      </c>
      <c r="O1737" s="1772">
        <v>0</v>
      </c>
      <c r="P1737" s="1773">
        <f t="shared" si="55"/>
        <v>0</v>
      </c>
      <c r="Q1737" s="1774"/>
      <c r="R1737" s="1774"/>
      <c r="S1737" s="1774"/>
      <c r="T1737" s="1774"/>
      <c r="U1737" s="1774"/>
      <c r="V1737" s="1774"/>
      <c r="W1737" s="1774"/>
      <c r="X1737" s="1774"/>
      <c r="Y1737" s="1774"/>
      <c r="Z1737" s="1774"/>
      <c r="AA1737" s="1774"/>
      <c r="AB1737" s="1774"/>
      <c r="AC1737" s="1774"/>
      <c r="AD1737" s="1856"/>
      <c r="AE1737" s="1857"/>
      <c r="AF1737" s="1858"/>
      <c r="AG1737" s="1858"/>
      <c r="AH1737" s="1858"/>
      <c r="AI1737" s="1859"/>
      <c r="AJ1737" s="1859"/>
      <c r="AK1737" s="1859"/>
      <c r="AL1737" s="1859"/>
      <c r="AM1737" s="1858"/>
      <c r="AN1737" s="1858"/>
      <c r="AO1737" s="1858"/>
      <c r="AP1737" s="1858"/>
      <c r="AQ1737" s="1859"/>
      <c r="AR1737" s="1859"/>
      <c r="AS1737" s="1859"/>
      <c r="AT1737" s="1859"/>
    </row>
    <row r="1738" spans="1:46" s="1775" customFormat="1" ht="12" customHeight="1" x14ac:dyDescent="0.2">
      <c r="A1738" s="1770" t="s">
        <v>459</v>
      </c>
      <c r="B1738" s="1770" t="s">
        <v>1708</v>
      </c>
      <c r="C1738" s="1770" t="s">
        <v>5423</v>
      </c>
      <c r="D1738" s="1770" t="s">
        <v>5467</v>
      </c>
      <c r="E1738" s="1952">
        <v>930</v>
      </c>
      <c r="F1738" s="1771" t="s">
        <v>5608</v>
      </c>
      <c r="G1738" s="1770" t="s">
        <v>5609</v>
      </c>
      <c r="H1738" s="1770"/>
      <c r="I1738" s="1770"/>
      <c r="J1738" s="1771"/>
      <c r="K1738" s="1771">
        <v>1</v>
      </c>
      <c r="L1738" s="1772">
        <v>11</v>
      </c>
      <c r="M1738" s="1773">
        <f t="shared" si="54"/>
        <v>10230</v>
      </c>
      <c r="N1738" s="1771">
        <v>0</v>
      </c>
      <c r="O1738" s="1772">
        <v>0</v>
      </c>
      <c r="P1738" s="1773">
        <f t="shared" si="55"/>
        <v>0</v>
      </c>
      <c r="Q1738" s="1774"/>
      <c r="R1738" s="1774"/>
      <c r="S1738" s="1774"/>
      <c r="T1738" s="1774"/>
      <c r="U1738" s="1774"/>
      <c r="V1738" s="1774"/>
      <c r="W1738" s="1774"/>
      <c r="X1738" s="1774"/>
      <c r="Y1738" s="1774"/>
      <c r="Z1738" s="1774"/>
      <c r="AA1738" s="1774"/>
      <c r="AB1738" s="1774"/>
      <c r="AC1738" s="1774"/>
      <c r="AD1738" s="1856"/>
      <c r="AE1738" s="1857"/>
      <c r="AF1738" s="1858"/>
      <c r="AG1738" s="1858"/>
      <c r="AH1738" s="1858"/>
      <c r="AI1738" s="1859"/>
      <c r="AJ1738" s="1859"/>
      <c r="AK1738" s="1859"/>
      <c r="AL1738" s="1859"/>
      <c r="AM1738" s="1858"/>
      <c r="AN1738" s="1858"/>
      <c r="AO1738" s="1858"/>
      <c r="AP1738" s="1858"/>
      <c r="AQ1738" s="1859"/>
      <c r="AR1738" s="1859"/>
      <c r="AS1738" s="1859"/>
      <c r="AT1738" s="1859"/>
    </row>
    <row r="1739" spans="1:46" s="1775" customFormat="1" ht="12" customHeight="1" x14ac:dyDescent="0.2">
      <c r="A1739" s="1770" t="s">
        <v>459</v>
      </c>
      <c r="B1739" s="1770" t="s">
        <v>1708</v>
      </c>
      <c r="C1739" s="1770" t="s">
        <v>5423</v>
      </c>
      <c r="D1739" s="1770" t="s">
        <v>5467</v>
      </c>
      <c r="E1739" s="1952">
        <v>930</v>
      </c>
      <c r="F1739" s="1771" t="s">
        <v>5610</v>
      </c>
      <c r="G1739" s="1770" t="s">
        <v>5611</v>
      </c>
      <c r="H1739" s="1770"/>
      <c r="I1739" s="1770"/>
      <c r="J1739" s="1771"/>
      <c r="K1739" s="1771">
        <v>1</v>
      </c>
      <c r="L1739" s="1772">
        <v>11</v>
      </c>
      <c r="M1739" s="1773">
        <f t="shared" si="54"/>
        <v>10230</v>
      </c>
      <c r="N1739" s="1771">
        <v>0</v>
      </c>
      <c r="O1739" s="1772">
        <v>0</v>
      </c>
      <c r="P1739" s="1773">
        <f t="shared" si="55"/>
        <v>0</v>
      </c>
      <c r="Q1739" s="1774"/>
      <c r="R1739" s="1774"/>
      <c r="S1739" s="1774"/>
      <c r="T1739" s="1774"/>
      <c r="U1739" s="1774"/>
      <c r="V1739" s="1774"/>
      <c r="W1739" s="1774"/>
      <c r="X1739" s="1774"/>
      <c r="Y1739" s="1774"/>
      <c r="Z1739" s="1774"/>
      <c r="AA1739" s="1774"/>
      <c r="AB1739" s="1774"/>
      <c r="AC1739" s="1774"/>
      <c r="AD1739" s="1856"/>
      <c r="AE1739" s="1857"/>
      <c r="AF1739" s="1858"/>
      <c r="AG1739" s="1858"/>
      <c r="AH1739" s="1858"/>
      <c r="AI1739" s="1859"/>
      <c r="AJ1739" s="1859"/>
      <c r="AK1739" s="1859"/>
      <c r="AL1739" s="1859"/>
      <c r="AM1739" s="1858"/>
      <c r="AN1739" s="1858"/>
      <c r="AO1739" s="1858"/>
      <c r="AP1739" s="1858"/>
      <c r="AQ1739" s="1859"/>
      <c r="AR1739" s="1859"/>
      <c r="AS1739" s="1859"/>
      <c r="AT1739" s="1859"/>
    </row>
    <row r="1740" spans="1:46" s="1775" customFormat="1" ht="12" customHeight="1" x14ac:dyDescent="0.2">
      <c r="A1740" s="1770" t="s">
        <v>459</v>
      </c>
      <c r="B1740" s="1770" t="s">
        <v>1708</v>
      </c>
      <c r="C1740" s="1770" t="s">
        <v>5423</v>
      </c>
      <c r="D1740" s="1770" t="s">
        <v>5467</v>
      </c>
      <c r="E1740" s="1952">
        <v>930</v>
      </c>
      <c r="F1740" s="1771" t="s">
        <v>5612</v>
      </c>
      <c r="G1740" s="1770" t="s">
        <v>5613</v>
      </c>
      <c r="H1740" s="1770"/>
      <c r="I1740" s="1770"/>
      <c r="J1740" s="1771"/>
      <c r="K1740" s="1771">
        <v>1</v>
      </c>
      <c r="L1740" s="1772">
        <v>11</v>
      </c>
      <c r="M1740" s="1773">
        <f t="shared" si="54"/>
        <v>10230</v>
      </c>
      <c r="N1740" s="1771">
        <v>0</v>
      </c>
      <c r="O1740" s="1772">
        <v>0</v>
      </c>
      <c r="P1740" s="1773">
        <f t="shared" si="55"/>
        <v>0</v>
      </c>
      <c r="Q1740" s="1774"/>
      <c r="R1740" s="1774"/>
      <c r="S1740" s="1774"/>
      <c r="T1740" s="1774"/>
      <c r="U1740" s="1774"/>
      <c r="V1740" s="1774"/>
      <c r="W1740" s="1774"/>
      <c r="X1740" s="1774"/>
      <c r="Y1740" s="1774"/>
      <c r="Z1740" s="1774"/>
      <c r="AA1740" s="1774"/>
      <c r="AB1740" s="1774"/>
      <c r="AC1740" s="1774"/>
      <c r="AD1740" s="1856"/>
      <c r="AE1740" s="1857"/>
      <c r="AF1740" s="1858"/>
      <c r="AG1740" s="1858"/>
      <c r="AH1740" s="1858"/>
      <c r="AI1740" s="1859"/>
      <c r="AJ1740" s="1859"/>
      <c r="AK1740" s="1859"/>
      <c r="AL1740" s="1859"/>
      <c r="AM1740" s="1858"/>
      <c r="AN1740" s="1858"/>
      <c r="AO1740" s="1858"/>
      <c r="AP1740" s="1858"/>
      <c r="AQ1740" s="1859"/>
      <c r="AR1740" s="1859"/>
      <c r="AS1740" s="1859"/>
      <c r="AT1740" s="1859"/>
    </row>
    <row r="1741" spans="1:46" s="1775" customFormat="1" ht="12" customHeight="1" x14ac:dyDescent="0.2">
      <c r="A1741" s="1770" t="s">
        <v>459</v>
      </c>
      <c r="B1741" s="1770" t="s">
        <v>1708</v>
      </c>
      <c r="C1741" s="1770" t="s">
        <v>5423</v>
      </c>
      <c r="D1741" s="1770" t="s">
        <v>5467</v>
      </c>
      <c r="E1741" s="1952">
        <v>930</v>
      </c>
      <c r="F1741" s="1771" t="s">
        <v>5614</v>
      </c>
      <c r="G1741" s="1770" t="s">
        <v>5615</v>
      </c>
      <c r="H1741" s="1770"/>
      <c r="I1741" s="1770"/>
      <c r="J1741" s="1771"/>
      <c r="K1741" s="1771">
        <v>1</v>
      </c>
      <c r="L1741" s="1772">
        <v>11</v>
      </c>
      <c r="M1741" s="1773">
        <f t="shared" si="54"/>
        <v>10230</v>
      </c>
      <c r="N1741" s="1771">
        <v>0</v>
      </c>
      <c r="O1741" s="1772">
        <v>0</v>
      </c>
      <c r="P1741" s="1773">
        <f t="shared" si="55"/>
        <v>0</v>
      </c>
      <c r="Q1741" s="1774"/>
      <c r="R1741" s="1774"/>
      <c r="S1741" s="1774"/>
      <c r="T1741" s="1774"/>
      <c r="U1741" s="1774"/>
      <c r="V1741" s="1774"/>
      <c r="W1741" s="1774"/>
      <c r="X1741" s="1774"/>
      <c r="Y1741" s="1774"/>
      <c r="Z1741" s="1774"/>
      <c r="AA1741" s="1774"/>
      <c r="AB1741" s="1774"/>
      <c r="AC1741" s="1774"/>
      <c r="AD1741" s="1856"/>
      <c r="AE1741" s="1857"/>
      <c r="AF1741" s="1858"/>
      <c r="AG1741" s="1858"/>
      <c r="AH1741" s="1858"/>
      <c r="AI1741" s="1859"/>
      <c r="AJ1741" s="1859"/>
      <c r="AK1741" s="1859"/>
      <c r="AL1741" s="1859"/>
      <c r="AM1741" s="1858"/>
      <c r="AN1741" s="1858"/>
      <c r="AO1741" s="1858"/>
      <c r="AP1741" s="1858"/>
      <c r="AQ1741" s="1859"/>
      <c r="AR1741" s="1859"/>
      <c r="AS1741" s="1859"/>
      <c r="AT1741" s="1859"/>
    </row>
    <row r="1742" spans="1:46" s="1775" customFormat="1" ht="12" customHeight="1" x14ac:dyDescent="0.2">
      <c r="A1742" s="1770" t="s">
        <v>459</v>
      </c>
      <c r="B1742" s="1770" t="s">
        <v>1708</v>
      </c>
      <c r="C1742" s="1770" t="s">
        <v>5423</v>
      </c>
      <c r="D1742" s="1770" t="s">
        <v>5467</v>
      </c>
      <c r="E1742" s="1952">
        <v>930</v>
      </c>
      <c r="F1742" s="1771" t="s">
        <v>5616</v>
      </c>
      <c r="G1742" s="1770" t="s">
        <v>5617</v>
      </c>
      <c r="H1742" s="1770"/>
      <c r="I1742" s="1770"/>
      <c r="J1742" s="1771"/>
      <c r="K1742" s="1771">
        <v>1</v>
      </c>
      <c r="L1742" s="1772">
        <v>11</v>
      </c>
      <c r="M1742" s="1773">
        <f t="shared" si="54"/>
        <v>10230</v>
      </c>
      <c r="N1742" s="1771">
        <v>0</v>
      </c>
      <c r="O1742" s="1772">
        <v>0</v>
      </c>
      <c r="P1742" s="1773">
        <f t="shared" si="55"/>
        <v>0</v>
      </c>
      <c r="Q1742" s="1774"/>
      <c r="R1742" s="1774"/>
      <c r="S1742" s="1774"/>
      <c r="T1742" s="1774"/>
      <c r="U1742" s="1774"/>
      <c r="V1742" s="1774"/>
      <c r="W1742" s="1774"/>
      <c r="X1742" s="1774"/>
      <c r="Y1742" s="1774"/>
      <c r="Z1742" s="1774"/>
      <c r="AA1742" s="1774"/>
      <c r="AB1742" s="1774"/>
      <c r="AC1742" s="1774"/>
      <c r="AD1742" s="1856"/>
      <c r="AE1742" s="1857"/>
      <c r="AF1742" s="1858"/>
      <c r="AG1742" s="1858"/>
      <c r="AH1742" s="1858"/>
      <c r="AI1742" s="1859"/>
      <c r="AJ1742" s="1859"/>
      <c r="AK1742" s="1859"/>
      <c r="AL1742" s="1859"/>
      <c r="AM1742" s="1858"/>
      <c r="AN1742" s="1858"/>
      <c r="AO1742" s="1858"/>
      <c r="AP1742" s="1858"/>
      <c r="AQ1742" s="1859"/>
      <c r="AR1742" s="1859"/>
      <c r="AS1742" s="1859"/>
      <c r="AT1742" s="1859"/>
    </row>
    <row r="1743" spans="1:46" s="1775" customFormat="1" ht="12" customHeight="1" x14ac:dyDescent="0.2">
      <c r="A1743" s="1770" t="s">
        <v>459</v>
      </c>
      <c r="B1743" s="1770" t="s">
        <v>1708</v>
      </c>
      <c r="C1743" s="1770" t="s">
        <v>5423</v>
      </c>
      <c r="D1743" s="1770" t="s">
        <v>5467</v>
      </c>
      <c r="E1743" s="1952">
        <v>930</v>
      </c>
      <c r="F1743" s="1771" t="s">
        <v>5618</v>
      </c>
      <c r="G1743" s="1770" t="s">
        <v>5619</v>
      </c>
      <c r="H1743" s="1770"/>
      <c r="I1743" s="1770"/>
      <c r="J1743" s="1771"/>
      <c r="K1743" s="1771">
        <v>1</v>
      </c>
      <c r="L1743" s="1772">
        <v>11</v>
      </c>
      <c r="M1743" s="1773">
        <f t="shared" si="54"/>
        <v>10230</v>
      </c>
      <c r="N1743" s="1771">
        <v>0</v>
      </c>
      <c r="O1743" s="1772">
        <v>0</v>
      </c>
      <c r="P1743" s="1773">
        <f t="shared" si="55"/>
        <v>0</v>
      </c>
      <c r="Q1743" s="1774"/>
      <c r="R1743" s="1774"/>
      <c r="S1743" s="1774"/>
      <c r="T1743" s="1774"/>
      <c r="U1743" s="1774"/>
      <c r="V1743" s="1774"/>
      <c r="W1743" s="1774"/>
      <c r="X1743" s="1774"/>
      <c r="Y1743" s="1774"/>
      <c r="Z1743" s="1774"/>
      <c r="AA1743" s="1774"/>
      <c r="AB1743" s="1774"/>
      <c r="AC1743" s="1774"/>
      <c r="AD1743" s="1856"/>
      <c r="AE1743" s="1857"/>
      <c r="AF1743" s="1858"/>
      <c r="AG1743" s="1858"/>
      <c r="AH1743" s="1858"/>
      <c r="AI1743" s="1859"/>
      <c r="AJ1743" s="1859"/>
      <c r="AK1743" s="1859"/>
      <c r="AL1743" s="1859"/>
      <c r="AM1743" s="1858"/>
      <c r="AN1743" s="1858"/>
      <c r="AO1743" s="1858"/>
      <c r="AP1743" s="1858"/>
      <c r="AQ1743" s="1859"/>
      <c r="AR1743" s="1859"/>
      <c r="AS1743" s="1859"/>
      <c r="AT1743" s="1859"/>
    </row>
    <row r="1744" spans="1:46" s="1775" customFormat="1" ht="12" customHeight="1" x14ac:dyDescent="0.2">
      <c r="A1744" s="1770" t="s">
        <v>459</v>
      </c>
      <c r="B1744" s="1770" t="s">
        <v>1708</v>
      </c>
      <c r="C1744" s="1770" t="s">
        <v>5423</v>
      </c>
      <c r="D1744" s="1770" t="s">
        <v>5467</v>
      </c>
      <c r="E1744" s="1952">
        <v>930</v>
      </c>
      <c r="F1744" s="1771" t="s">
        <v>5620</v>
      </c>
      <c r="G1744" s="1770" t="s">
        <v>5621</v>
      </c>
      <c r="H1744" s="1770"/>
      <c r="I1744" s="1770"/>
      <c r="J1744" s="1771"/>
      <c r="K1744" s="1771">
        <v>1</v>
      </c>
      <c r="L1744" s="1772">
        <v>11</v>
      </c>
      <c r="M1744" s="1773">
        <f t="shared" si="54"/>
        <v>10230</v>
      </c>
      <c r="N1744" s="1771">
        <v>0</v>
      </c>
      <c r="O1744" s="1772">
        <v>0</v>
      </c>
      <c r="P1744" s="1773">
        <f t="shared" si="55"/>
        <v>0</v>
      </c>
      <c r="Q1744" s="1774"/>
      <c r="R1744" s="1774"/>
      <c r="S1744" s="1774"/>
      <c r="T1744" s="1774"/>
      <c r="U1744" s="1774"/>
      <c r="V1744" s="1774"/>
      <c r="W1744" s="1774"/>
      <c r="X1744" s="1774"/>
      <c r="Y1744" s="1774"/>
      <c r="Z1744" s="1774"/>
      <c r="AA1744" s="1774"/>
      <c r="AB1744" s="1774"/>
      <c r="AC1744" s="1774"/>
      <c r="AD1744" s="1856"/>
      <c r="AE1744" s="1857"/>
      <c r="AF1744" s="1858"/>
      <c r="AG1744" s="1858"/>
      <c r="AH1744" s="1858"/>
      <c r="AI1744" s="1859"/>
      <c r="AJ1744" s="1859"/>
      <c r="AK1744" s="1859"/>
      <c r="AL1744" s="1859"/>
      <c r="AM1744" s="1858"/>
      <c r="AN1744" s="1858"/>
      <c r="AO1744" s="1858"/>
      <c r="AP1744" s="1858"/>
      <c r="AQ1744" s="1859"/>
      <c r="AR1744" s="1859"/>
      <c r="AS1744" s="1859"/>
      <c r="AT1744" s="1859"/>
    </row>
    <row r="1745" spans="1:46" s="1775" customFormat="1" ht="12" customHeight="1" x14ac:dyDescent="0.2">
      <c r="A1745" s="1770" t="s">
        <v>459</v>
      </c>
      <c r="B1745" s="1770" t="s">
        <v>1708</v>
      </c>
      <c r="C1745" s="1770" t="s">
        <v>5423</v>
      </c>
      <c r="D1745" s="1770" t="s">
        <v>5467</v>
      </c>
      <c r="E1745" s="1952">
        <v>930</v>
      </c>
      <c r="F1745" s="1771" t="s">
        <v>5622</v>
      </c>
      <c r="G1745" s="1770" t="s">
        <v>5623</v>
      </c>
      <c r="H1745" s="1770"/>
      <c r="I1745" s="1770"/>
      <c r="J1745" s="1771"/>
      <c r="K1745" s="1771">
        <v>1</v>
      </c>
      <c r="L1745" s="1772">
        <v>11</v>
      </c>
      <c r="M1745" s="1773">
        <f t="shared" si="54"/>
        <v>10230</v>
      </c>
      <c r="N1745" s="1771">
        <v>0</v>
      </c>
      <c r="O1745" s="1772">
        <v>0</v>
      </c>
      <c r="P1745" s="1773">
        <f t="shared" si="55"/>
        <v>0</v>
      </c>
      <c r="Q1745" s="1774"/>
      <c r="R1745" s="1774"/>
      <c r="S1745" s="1774"/>
      <c r="T1745" s="1774"/>
      <c r="U1745" s="1774"/>
      <c r="V1745" s="1774"/>
      <c r="W1745" s="1774"/>
      <c r="X1745" s="1774"/>
      <c r="Y1745" s="1774"/>
      <c r="Z1745" s="1774"/>
      <c r="AA1745" s="1774"/>
      <c r="AB1745" s="1774"/>
      <c r="AC1745" s="1774"/>
      <c r="AD1745" s="1856"/>
      <c r="AE1745" s="1857"/>
      <c r="AF1745" s="1858"/>
      <c r="AG1745" s="1858"/>
      <c r="AH1745" s="1858"/>
      <c r="AI1745" s="1859"/>
      <c r="AJ1745" s="1859"/>
      <c r="AK1745" s="1859"/>
      <c r="AL1745" s="1859"/>
      <c r="AM1745" s="1858"/>
      <c r="AN1745" s="1858"/>
      <c r="AO1745" s="1858"/>
      <c r="AP1745" s="1858"/>
      <c r="AQ1745" s="1859"/>
      <c r="AR1745" s="1859"/>
      <c r="AS1745" s="1859"/>
      <c r="AT1745" s="1859"/>
    </row>
    <row r="1746" spans="1:46" s="1775" customFormat="1" ht="12" customHeight="1" x14ac:dyDescent="0.2">
      <c r="A1746" s="1770" t="s">
        <v>459</v>
      </c>
      <c r="B1746" s="1770" t="s">
        <v>1708</v>
      </c>
      <c r="C1746" s="1770" t="s">
        <v>5423</v>
      </c>
      <c r="D1746" s="1770" t="s">
        <v>5467</v>
      </c>
      <c r="E1746" s="1952">
        <v>930</v>
      </c>
      <c r="F1746" s="1771" t="s">
        <v>5624</v>
      </c>
      <c r="G1746" s="1770" t="s">
        <v>5625</v>
      </c>
      <c r="H1746" s="1770"/>
      <c r="I1746" s="1770"/>
      <c r="J1746" s="1771"/>
      <c r="K1746" s="1771">
        <v>1</v>
      </c>
      <c r="L1746" s="1772">
        <v>11</v>
      </c>
      <c r="M1746" s="1773">
        <f t="shared" si="54"/>
        <v>10230</v>
      </c>
      <c r="N1746" s="1771">
        <v>0</v>
      </c>
      <c r="O1746" s="1772">
        <v>0</v>
      </c>
      <c r="P1746" s="1773">
        <f t="shared" si="55"/>
        <v>0</v>
      </c>
      <c r="Q1746" s="1774"/>
      <c r="R1746" s="1774"/>
      <c r="S1746" s="1774"/>
      <c r="T1746" s="1774"/>
      <c r="U1746" s="1774"/>
      <c r="V1746" s="1774"/>
      <c r="W1746" s="1774"/>
      <c r="X1746" s="1774"/>
      <c r="Y1746" s="1774"/>
      <c r="Z1746" s="1774"/>
      <c r="AA1746" s="1774"/>
      <c r="AB1746" s="1774"/>
      <c r="AC1746" s="1774"/>
      <c r="AD1746" s="1856"/>
      <c r="AE1746" s="1857"/>
      <c r="AF1746" s="1858"/>
      <c r="AG1746" s="1858"/>
      <c r="AH1746" s="1858"/>
      <c r="AI1746" s="1859"/>
      <c r="AJ1746" s="1859"/>
      <c r="AK1746" s="1859"/>
      <c r="AL1746" s="1859"/>
      <c r="AM1746" s="1858"/>
      <c r="AN1746" s="1858"/>
      <c r="AO1746" s="1858"/>
      <c r="AP1746" s="1858"/>
      <c r="AQ1746" s="1859"/>
      <c r="AR1746" s="1859"/>
      <c r="AS1746" s="1859"/>
      <c r="AT1746" s="1859"/>
    </row>
    <row r="1747" spans="1:46" s="1775" customFormat="1" ht="12" customHeight="1" x14ac:dyDescent="0.2">
      <c r="A1747" s="1770" t="s">
        <v>459</v>
      </c>
      <c r="B1747" s="1770" t="s">
        <v>1708</v>
      </c>
      <c r="C1747" s="1770" t="s">
        <v>5423</v>
      </c>
      <c r="D1747" s="1770" t="s">
        <v>5467</v>
      </c>
      <c r="E1747" s="1952">
        <v>930</v>
      </c>
      <c r="F1747" s="1771" t="s">
        <v>5626</v>
      </c>
      <c r="G1747" s="1770" t="s">
        <v>5627</v>
      </c>
      <c r="H1747" s="1770"/>
      <c r="I1747" s="1770"/>
      <c r="J1747" s="1771"/>
      <c r="K1747" s="1771">
        <v>1</v>
      </c>
      <c r="L1747" s="1772">
        <v>11</v>
      </c>
      <c r="M1747" s="1773">
        <f t="shared" si="54"/>
        <v>10230</v>
      </c>
      <c r="N1747" s="1771">
        <v>0</v>
      </c>
      <c r="O1747" s="1772">
        <v>0</v>
      </c>
      <c r="P1747" s="1773">
        <f t="shared" si="55"/>
        <v>0</v>
      </c>
      <c r="Q1747" s="1774"/>
      <c r="R1747" s="1774"/>
      <c r="S1747" s="1774"/>
      <c r="T1747" s="1774"/>
      <c r="U1747" s="1774"/>
      <c r="V1747" s="1774"/>
      <c r="W1747" s="1774"/>
      <c r="X1747" s="1774"/>
      <c r="Y1747" s="1774"/>
      <c r="Z1747" s="1774"/>
      <c r="AA1747" s="1774"/>
      <c r="AB1747" s="1774"/>
      <c r="AC1747" s="1774"/>
      <c r="AD1747" s="1856"/>
      <c r="AE1747" s="1857"/>
      <c r="AF1747" s="1858"/>
      <c r="AG1747" s="1858"/>
      <c r="AH1747" s="1858"/>
      <c r="AI1747" s="1859"/>
      <c r="AJ1747" s="1859"/>
      <c r="AK1747" s="1859"/>
      <c r="AL1747" s="1859"/>
      <c r="AM1747" s="1858"/>
      <c r="AN1747" s="1858"/>
      <c r="AO1747" s="1858"/>
      <c r="AP1747" s="1858"/>
      <c r="AQ1747" s="1859"/>
      <c r="AR1747" s="1859"/>
      <c r="AS1747" s="1859"/>
      <c r="AT1747" s="1859"/>
    </row>
    <row r="1748" spans="1:46" s="1775" customFormat="1" ht="12" customHeight="1" x14ac:dyDescent="0.2">
      <c r="A1748" s="1770" t="s">
        <v>459</v>
      </c>
      <c r="B1748" s="1770" t="s">
        <v>1708</v>
      </c>
      <c r="C1748" s="1770" t="s">
        <v>5423</v>
      </c>
      <c r="D1748" s="1770" t="s">
        <v>5467</v>
      </c>
      <c r="E1748" s="1952">
        <v>930</v>
      </c>
      <c r="F1748" s="1771" t="s">
        <v>5628</v>
      </c>
      <c r="G1748" s="1770" t="s">
        <v>5629</v>
      </c>
      <c r="H1748" s="1770"/>
      <c r="I1748" s="1770"/>
      <c r="J1748" s="1771"/>
      <c r="K1748" s="1771">
        <v>1</v>
      </c>
      <c r="L1748" s="1772">
        <v>11</v>
      </c>
      <c r="M1748" s="1773">
        <f t="shared" si="54"/>
        <v>10230</v>
      </c>
      <c r="N1748" s="1771">
        <v>0</v>
      </c>
      <c r="O1748" s="1772">
        <v>0</v>
      </c>
      <c r="P1748" s="1773">
        <f t="shared" si="55"/>
        <v>0</v>
      </c>
      <c r="Q1748" s="1774"/>
      <c r="R1748" s="1774"/>
      <c r="S1748" s="1774"/>
      <c r="T1748" s="1774"/>
      <c r="U1748" s="1774"/>
      <c r="V1748" s="1774"/>
      <c r="W1748" s="1774"/>
      <c r="X1748" s="1774"/>
      <c r="Y1748" s="1774"/>
      <c r="Z1748" s="1774"/>
      <c r="AA1748" s="1774"/>
      <c r="AB1748" s="1774"/>
      <c r="AC1748" s="1774"/>
      <c r="AD1748" s="1856"/>
      <c r="AE1748" s="1857"/>
      <c r="AF1748" s="1858"/>
      <c r="AG1748" s="1858"/>
      <c r="AH1748" s="1858"/>
      <c r="AI1748" s="1859"/>
      <c r="AJ1748" s="1859"/>
      <c r="AK1748" s="1859"/>
      <c r="AL1748" s="1859"/>
      <c r="AM1748" s="1858"/>
      <c r="AN1748" s="1858"/>
      <c r="AO1748" s="1858"/>
      <c r="AP1748" s="1858"/>
      <c r="AQ1748" s="1859"/>
      <c r="AR1748" s="1859"/>
      <c r="AS1748" s="1859"/>
      <c r="AT1748" s="1859"/>
    </row>
    <row r="1749" spans="1:46" s="1775" customFormat="1" ht="12" customHeight="1" x14ac:dyDescent="0.2">
      <c r="A1749" s="1770" t="s">
        <v>459</v>
      </c>
      <c r="B1749" s="1770" t="s">
        <v>1708</v>
      </c>
      <c r="C1749" s="1770" t="s">
        <v>5423</v>
      </c>
      <c r="D1749" s="1770" t="s">
        <v>5467</v>
      </c>
      <c r="E1749" s="1952">
        <v>930</v>
      </c>
      <c r="F1749" s="1771" t="s">
        <v>5630</v>
      </c>
      <c r="G1749" s="1770" t="s">
        <v>5631</v>
      </c>
      <c r="H1749" s="1770"/>
      <c r="I1749" s="1770"/>
      <c r="J1749" s="1771"/>
      <c r="K1749" s="1771">
        <v>1</v>
      </c>
      <c r="L1749" s="1772">
        <v>11</v>
      </c>
      <c r="M1749" s="1773">
        <f t="shared" si="54"/>
        <v>10230</v>
      </c>
      <c r="N1749" s="1771">
        <v>0</v>
      </c>
      <c r="O1749" s="1772">
        <v>0</v>
      </c>
      <c r="P1749" s="1773">
        <f t="shared" si="55"/>
        <v>0</v>
      </c>
      <c r="Q1749" s="1774"/>
      <c r="R1749" s="1774"/>
      <c r="S1749" s="1774"/>
      <c r="T1749" s="1774"/>
      <c r="U1749" s="1774"/>
      <c r="V1749" s="1774"/>
      <c r="W1749" s="1774"/>
      <c r="X1749" s="1774"/>
      <c r="Y1749" s="1774"/>
      <c r="Z1749" s="1774"/>
      <c r="AA1749" s="1774"/>
      <c r="AB1749" s="1774"/>
      <c r="AC1749" s="1774"/>
      <c r="AD1749" s="1856"/>
      <c r="AE1749" s="1857"/>
      <c r="AF1749" s="1858"/>
      <c r="AG1749" s="1858"/>
      <c r="AH1749" s="1858"/>
      <c r="AI1749" s="1859"/>
      <c r="AJ1749" s="1859"/>
      <c r="AK1749" s="1859"/>
      <c r="AL1749" s="1859"/>
      <c r="AM1749" s="1858"/>
      <c r="AN1749" s="1858"/>
      <c r="AO1749" s="1858"/>
      <c r="AP1749" s="1858"/>
      <c r="AQ1749" s="1859"/>
      <c r="AR1749" s="1859"/>
      <c r="AS1749" s="1859"/>
      <c r="AT1749" s="1859"/>
    </row>
    <row r="1750" spans="1:46" s="1775" customFormat="1" ht="12" customHeight="1" x14ac:dyDescent="0.2">
      <c r="A1750" s="1770" t="s">
        <v>459</v>
      </c>
      <c r="B1750" s="1770" t="s">
        <v>1708</v>
      </c>
      <c r="C1750" s="1770" t="s">
        <v>5423</v>
      </c>
      <c r="D1750" s="1770" t="s">
        <v>5467</v>
      </c>
      <c r="E1750" s="1952">
        <v>930</v>
      </c>
      <c r="F1750" s="1771" t="s">
        <v>5632</v>
      </c>
      <c r="G1750" s="1770" t="s">
        <v>5633</v>
      </c>
      <c r="H1750" s="1770"/>
      <c r="I1750" s="1770"/>
      <c r="J1750" s="1771"/>
      <c r="K1750" s="1771">
        <v>1</v>
      </c>
      <c r="L1750" s="1772">
        <v>11</v>
      </c>
      <c r="M1750" s="1773">
        <f t="shared" si="54"/>
        <v>10230</v>
      </c>
      <c r="N1750" s="1771">
        <v>0</v>
      </c>
      <c r="O1750" s="1772">
        <v>0</v>
      </c>
      <c r="P1750" s="1773">
        <f t="shared" si="55"/>
        <v>0</v>
      </c>
      <c r="Q1750" s="1774"/>
      <c r="R1750" s="1774"/>
      <c r="S1750" s="1774"/>
      <c r="T1750" s="1774"/>
      <c r="U1750" s="1774"/>
      <c r="V1750" s="1774"/>
      <c r="W1750" s="1774"/>
      <c r="X1750" s="1774"/>
      <c r="Y1750" s="1774"/>
      <c r="Z1750" s="1774"/>
      <c r="AA1750" s="1774"/>
      <c r="AB1750" s="1774"/>
      <c r="AC1750" s="1774"/>
      <c r="AD1750" s="1856"/>
      <c r="AE1750" s="1857"/>
      <c r="AF1750" s="1858"/>
      <c r="AG1750" s="1858"/>
      <c r="AH1750" s="1858"/>
      <c r="AI1750" s="1859"/>
      <c r="AJ1750" s="1859"/>
      <c r="AK1750" s="1859"/>
      <c r="AL1750" s="1859"/>
      <c r="AM1750" s="1858"/>
      <c r="AN1750" s="1858"/>
      <c r="AO1750" s="1858"/>
      <c r="AP1750" s="1858"/>
      <c r="AQ1750" s="1859"/>
      <c r="AR1750" s="1859"/>
      <c r="AS1750" s="1859"/>
      <c r="AT1750" s="1859"/>
    </row>
    <row r="1751" spans="1:46" s="1775" customFormat="1" ht="12" customHeight="1" x14ac:dyDescent="0.2">
      <c r="A1751" s="1770" t="s">
        <v>459</v>
      </c>
      <c r="B1751" s="1770" t="s">
        <v>1708</v>
      </c>
      <c r="C1751" s="1770" t="s">
        <v>5423</v>
      </c>
      <c r="D1751" s="1770" t="s">
        <v>5467</v>
      </c>
      <c r="E1751" s="1952">
        <v>930</v>
      </c>
      <c r="F1751" s="1771" t="s">
        <v>5634</v>
      </c>
      <c r="G1751" s="1770" t="s">
        <v>5635</v>
      </c>
      <c r="H1751" s="1770"/>
      <c r="I1751" s="1770"/>
      <c r="J1751" s="1771"/>
      <c r="K1751" s="1771">
        <v>1</v>
      </c>
      <c r="L1751" s="1772">
        <v>11</v>
      </c>
      <c r="M1751" s="1773">
        <f t="shared" si="54"/>
        <v>10230</v>
      </c>
      <c r="N1751" s="1771">
        <v>0</v>
      </c>
      <c r="O1751" s="1772">
        <v>0</v>
      </c>
      <c r="P1751" s="1773">
        <f t="shared" si="55"/>
        <v>0</v>
      </c>
      <c r="Q1751" s="1774"/>
      <c r="R1751" s="1774"/>
      <c r="S1751" s="1774"/>
      <c r="T1751" s="1774"/>
      <c r="U1751" s="1774"/>
      <c r="V1751" s="1774"/>
      <c r="W1751" s="1774"/>
      <c r="X1751" s="1774"/>
      <c r="Y1751" s="1774"/>
      <c r="Z1751" s="1774"/>
      <c r="AA1751" s="1774"/>
      <c r="AB1751" s="1774"/>
      <c r="AC1751" s="1774"/>
      <c r="AD1751" s="1856"/>
      <c r="AE1751" s="1857"/>
      <c r="AF1751" s="1858"/>
      <c r="AG1751" s="1858"/>
      <c r="AH1751" s="1858"/>
      <c r="AI1751" s="1859"/>
      <c r="AJ1751" s="1859"/>
      <c r="AK1751" s="1859"/>
      <c r="AL1751" s="1859"/>
      <c r="AM1751" s="1858"/>
      <c r="AN1751" s="1858"/>
      <c r="AO1751" s="1858"/>
      <c r="AP1751" s="1858"/>
      <c r="AQ1751" s="1859"/>
      <c r="AR1751" s="1859"/>
      <c r="AS1751" s="1859"/>
      <c r="AT1751" s="1859"/>
    </row>
    <row r="1752" spans="1:46" s="1775" customFormat="1" ht="12" customHeight="1" x14ac:dyDescent="0.2">
      <c r="A1752" s="1770" t="s">
        <v>459</v>
      </c>
      <c r="B1752" s="1770" t="s">
        <v>1708</v>
      </c>
      <c r="C1752" s="1770" t="s">
        <v>5423</v>
      </c>
      <c r="D1752" s="1770" t="s">
        <v>5467</v>
      </c>
      <c r="E1752" s="1952">
        <v>930</v>
      </c>
      <c r="F1752" s="1771" t="s">
        <v>5636</v>
      </c>
      <c r="G1752" s="1770" t="s">
        <v>5637</v>
      </c>
      <c r="H1752" s="1770"/>
      <c r="I1752" s="1770"/>
      <c r="J1752" s="1771"/>
      <c r="K1752" s="1771">
        <v>1</v>
      </c>
      <c r="L1752" s="1772">
        <v>11</v>
      </c>
      <c r="M1752" s="1773">
        <f t="shared" si="54"/>
        <v>10230</v>
      </c>
      <c r="N1752" s="1771">
        <v>0</v>
      </c>
      <c r="O1752" s="1772">
        <v>0</v>
      </c>
      <c r="P1752" s="1773">
        <f t="shared" si="55"/>
        <v>0</v>
      </c>
      <c r="Q1752" s="1774"/>
      <c r="R1752" s="1774"/>
      <c r="S1752" s="1774"/>
      <c r="T1752" s="1774"/>
      <c r="U1752" s="1774"/>
      <c r="V1752" s="1774"/>
      <c r="W1752" s="1774"/>
      <c r="X1752" s="1774"/>
      <c r="Y1752" s="1774"/>
      <c r="Z1752" s="1774"/>
      <c r="AA1752" s="1774"/>
      <c r="AB1752" s="1774"/>
      <c r="AC1752" s="1774"/>
      <c r="AD1752" s="1856"/>
      <c r="AE1752" s="1857"/>
      <c r="AF1752" s="1858"/>
      <c r="AG1752" s="1858"/>
      <c r="AH1752" s="1858"/>
      <c r="AI1752" s="1859"/>
      <c r="AJ1752" s="1859"/>
      <c r="AK1752" s="1859"/>
      <c r="AL1752" s="1859"/>
      <c r="AM1752" s="1858"/>
      <c r="AN1752" s="1858"/>
      <c r="AO1752" s="1858"/>
      <c r="AP1752" s="1858"/>
      <c r="AQ1752" s="1859"/>
      <c r="AR1752" s="1859"/>
      <c r="AS1752" s="1859"/>
      <c r="AT1752" s="1859"/>
    </row>
    <row r="1753" spans="1:46" s="1775" customFormat="1" ht="12" customHeight="1" x14ac:dyDescent="0.2">
      <c r="A1753" s="1770" t="s">
        <v>459</v>
      </c>
      <c r="B1753" s="1770" t="s">
        <v>1708</v>
      </c>
      <c r="C1753" s="1770" t="s">
        <v>5423</v>
      </c>
      <c r="D1753" s="1770" t="s">
        <v>5467</v>
      </c>
      <c r="E1753" s="1952">
        <v>930</v>
      </c>
      <c r="F1753" s="1771" t="s">
        <v>5638</v>
      </c>
      <c r="G1753" s="1770" t="s">
        <v>5639</v>
      </c>
      <c r="H1753" s="1770"/>
      <c r="I1753" s="1770"/>
      <c r="J1753" s="1771"/>
      <c r="K1753" s="1771">
        <v>1</v>
      </c>
      <c r="L1753" s="1772">
        <v>11</v>
      </c>
      <c r="M1753" s="1773">
        <f t="shared" si="54"/>
        <v>10230</v>
      </c>
      <c r="N1753" s="1771">
        <v>0</v>
      </c>
      <c r="O1753" s="1772">
        <v>0</v>
      </c>
      <c r="P1753" s="1773">
        <f t="shared" si="55"/>
        <v>0</v>
      </c>
      <c r="Q1753" s="1774"/>
      <c r="R1753" s="1774"/>
      <c r="S1753" s="1774"/>
      <c r="T1753" s="1774"/>
      <c r="U1753" s="1774"/>
      <c r="V1753" s="1774"/>
      <c r="W1753" s="1774"/>
      <c r="X1753" s="1774"/>
      <c r="Y1753" s="1774"/>
      <c r="Z1753" s="1774"/>
      <c r="AA1753" s="1774"/>
      <c r="AB1753" s="1774"/>
      <c r="AC1753" s="1774"/>
      <c r="AD1753" s="1856"/>
      <c r="AE1753" s="1857"/>
      <c r="AF1753" s="1858"/>
      <c r="AG1753" s="1858"/>
      <c r="AH1753" s="1858"/>
      <c r="AI1753" s="1859"/>
      <c r="AJ1753" s="1859"/>
      <c r="AK1753" s="1859"/>
      <c r="AL1753" s="1859"/>
      <c r="AM1753" s="1858"/>
      <c r="AN1753" s="1858"/>
      <c r="AO1753" s="1858"/>
      <c r="AP1753" s="1858"/>
      <c r="AQ1753" s="1859"/>
      <c r="AR1753" s="1859"/>
      <c r="AS1753" s="1859"/>
      <c r="AT1753" s="1859"/>
    </row>
    <row r="1754" spans="1:46" s="1775" customFormat="1" ht="12" customHeight="1" x14ac:dyDescent="0.2">
      <c r="A1754" s="1770" t="s">
        <v>459</v>
      </c>
      <c r="B1754" s="1770" t="s">
        <v>1708</v>
      </c>
      <c r="C1754" s="1770" t="s">
        <v>5423</v>
      </c>
      <c r="D1754" s="1770" t="s">
        <v>5467</v>
      </c>
      <c r="E1754" s="1952">
        <v>930</v>
      </c>
      <c r="F1754" s="1771" t="s">
        <v>5640</v>
      </c>
      <c r="G1754" s="1770" t="s">
        <v>5641</v>
      </c>
      <c r="H1754" s="1770"/>
      <c r="I1754" s="1770"/>
      <c r="J1754" s="1771"/>
      <c r="K1754" s="1771">
        <v>1</v>
      </c>
      <c r="L1754" s="1772">
        <v>11</v>
      </c>
      <c r="M1754" s="1773">
        <f t="shared" si="54"/>
        <v>10230</v>
      </c>
      <c r="N1754" s="1771">
        <v>0</v>
      </c>
      <c r="O1754" s="1772">
        <v>0</v>
      </c>
      <c r="P1754" s="1773">
        <f t="shared" si="55"/>
        <v>0</v>
      </c>
      <c r="Q1754" s="1774"/>
      <c r="R1754" s="1774"/>
      <c r="S1754" s="1774"/>
      <c r="T1754" s="1774"/>
      <c r="U1754" s="1774"/>
      <c r="V1754" s="1774"/>
      <c r="W1754" s="1774"/>
      <c r="X1754" s="1774"/>
      <c r="Y1754" s="1774"/>
      <c r="Z1754" s="1774"/>
      <c r="AA1754" s="1774"/>
      <c r="AB1754" s="1774"/>
      <c r="AC1754" s="1774"/>
      <c r="AD1754" s="1856"/>
      <c r="AE1754" s="1857"/>
      <c r="AF1754" s="1858"/>
      <c r="AG1754" s="1858"/>
      <c r="AH1754" s="1858"/>
      <c r="AI1754" s="1859"/>
      <c r="AJ1754" s="1859"/>
      <c r="AK1754" s="1859"/>
      <c r="AL1754" s="1859"/>
      <c r="AM1754" s="1858"/>
      <c r="AN1754" s="1858"/>
      <c r="AO1754" s="1858"/>
      <c r="AP1754" s="1858"/>
      <c r="AQ1754" s="1859"/>
      <c r="AR1754" s="1859"/>
      <c r="AS1754" s="1859"/>
      <c r="AT1754" s="1859"/>
    </row>
    <row r="1755" spans="1:46" s="1775" customFormat="1" ht="12" customHeight="1" x14ac:dyDescent="0.2">
      <c r="A1755" s="1770" t="s">
        <v>459</v>
      </c>
      <c r="B1755" s="1770" t="s">
        <v>1708</v>
      </c>
      <c r="C1755" s="1770" t="s">
        <v>5423</v>
      </c>
      <c r="D1755" s="1770" t="s">
        <v>5467</v>
      </c>
      <c r="E1755" s="1952">
        <v>930</v>
      </c>
      <c r="F1755" s="1771" t="s">
        <v>5642</v>
      </c>
      <c r="G1755" s="1770" t="s">
        <v>5643</v>
      </c>
      <c r="H1755" s="1770"/>
      <c r="I1755" s="1770"/>
      <c r="J1755" s="1771"/>
      <c r="K1755" s="1771">
        <v>1</v>
      </c>
      <c r="L1755" s="1772">
        <v>11</v>
      </c>
      <c r="M1755" s="1773">
        <f t="shared" si="54"/>
        <v>10230</v>
      </c>
      <c r="N1755" s="1771">
        <v>0</v>
      </c>
      <c r="O1755" s="1772">
        <v>0</v>
      </c>
      <c r="P1755" s="1773">
        <f t="shared" si="55"/>
        <v>0</v>
      </c>
      <c r="Q1755" s="1774"/>
      <c r="R1755" s="1774"/>
      <c r="S1755" s="1774"/>
      <c r="T1755" s="1774"/>
      <c r="U1755" s="1774"/>
      <c r="V1755" s="1774"/>
      <c r="W1755" s="1774"/>
      <c r="X1755" s="1774"/>
      <c r="Y1755" s="1774"/>
      <c r="Z1755" s="1774"/>
      <c r="AA1755" s="1774"/>
      <c r="AB1755" s="1774"/>
      <c r="AC1755" s="1774"/>
      <c r="AD1755" s="1856"/>
      <c r="AE1755" s="1857"/>
      <c r="AF1755" s="1858"/>
      <c r="AG1755" s="1858"/>
      <c r="AH1755" s="1858"/>
      <c r="AI1755" s="1859"/>
      <c r="AJ1755" s="1859"/>
      <c r="AK1755" s="1859"/>
      <c r="AL1755" s="1859"/>
      <c r="AM1755" s="1858"/>
      <c r="AN1755" s="1858"/>
      <c r="AO1755" s="1858"/>
      <c r="AP1755" s="1858"/>
      <c r="AQ1755" s="1859"/>
      <c r="AR1755" s="1859"/>
      <c r="AS1755" s="1859"/>
      <c r="AT1755" s="1859"/>
    </row>
    <row r="1756" spans="1:46" s="1775" customFormat="1" ht="12" customHeight="1" x14ac:dyDescent="0.2">
      <c r="A1756" s="1770" t="s">
        <v>459</v>
      </c>
      <c r="B1756" s="1770" t="s">
        <v>1708</v>
      </c>
      <c r="C1756" s="1770" t="s">
        <v>5423</v>
      </c>
      <c r="D1756" s="1770" t="s">
        <v>5467</v>
      </c>
      <c r="E1756" s="1952">
        <v>930</v>
      </c>
      <c r="F1756" s="1771" t="s">
        <v>5644</v>
      </c>
      <c r="G1756" s="1770" t="s">
        <v>5645</v>
      </c>
      <c r="H1756" s="1770"/>
      <c r="I1756" s="1770"/>
      <c r="J1756" s="1771"/>
      <c r="K1756" s="1771">
        <v>1</v>
      </c>
      <c r="L1756" s="1772">
        <v>11</v>
      </c>
      <c r="M1756" s="1773">
        <f t="shared" si="54"/>
        <v>10230</v>
      </c>
      <c r="N1756" s="1771">
        <v>0</v>
      </c>
      <c r="O1756" s="1772">
        <v>0</v>
      </c>
      <c r="P1756" s="1773">
        <f t="shared" si="55"/>
        <v>0</v>
      </c>
      <c r="Q1756" s="1774"/>
      <c r="R1756" s="1774"/>
      <c r="S1756" s="1774"/>
      <c r="T1756" s="1774"/>
      <c r="U1756" s="1774"/>
      <c r="V1756" s="1774"/>
      <c r="W1756" s="1774"/>
      <c r="X1756" s="1774"/>
      <c r="Y1756" s="1774"/>
      <c r="Z1756" s="1774"/>
      <c r="AA1756" s="1774"/>
      <c r="AB1756" s="1774"/>
      <c r="AC1756" s="1774"/>
      <c r="AD1756" s="1856"/>
      <c r="AE1756" s="1857"/>
      <c r="AF1756" s="1858"/>
      <c r="AG1756" s="1858"/>
      <c r="AH1756" s="1858"/>
      <c r="AI1756" s="1859"/>
      <c r="AJ1756" s="1859"/>
      <c r="AK1756" s="1859"/>
      <c r="AL1756" s="1859"/>
      <c r="AM1756" s="1858"/>
      <c r="AN1756" s="1858"/>
      <c r="AO1756" s="1858"/>
      <c r="AP1756" s="1858"/>
      <c r="AQ1756" s="1859"/>
      <c r="AR1756" s="1859"/>
      <c r="AS1756" s="1859"/>
      <c r="AT1756" s="1859"/>
    </row>
    <row r="1757" spans="1:46" s="1775" customFormat="1" ht="12" customHeight="1" x14ac:dyDescent="0.2">
      <c r="A1757" s="1770" t="s">
        <v>459</v>
      </c>
      <c r="B1757" s="1770" t="s">
        <v>1708</v>
      </c>
      <c r="C1757" s="1770" t="s">
        <v>5423</v>
      </c>
      <c r="D1757" s="1770" t="s">
        <v>5467</v>
      </c>
      <c r="E1757" s="1952">
        <v>930</v>
      </c>
      <c r="F1757" s="1771" t="s">
        <v>5646</v>
      </c>
      <c r="G1757" s="1770" t="s">
        <v>5647</v>
      </c>
      <c r="H1757" s="1770"/>
      <c r="I1757" s="1770"/>
      <c r="J1757" s="1771"/>
      <c r="K1757" s="1771">
        <v>1</v>
      </c>
      <c r="L1757" s="1772">
        <v>11</v>
      </c>
      <c r="M1757" s="1773">
        <f t="shared" si="54"/>
        <v>10230</v>
      </c>
      <c r="N1757" s="1771">
        <v>0</v>
      </c>
      <c r="O1757" s="1772">
        <v>0</v>
      </c>
      <c r="P1757" s="1773">
        <f t="shared" si="55"/>
        <v>0</v>
      </c>
      <c r="Q1757" s="1774"/>
      <c r="R1757" s="1774"/>
      <c r="S1757" s="1774"/>
      <c r="T1757" s="1774"/>
      <c r="U1757" s="1774"/>
      <c r="V1757" s="1774"/>
      <c r="W1757" s="1774"/>
      <c r="X1757" s="1774"/>
      <c r="Y1757" s="1774"/>
      <c r="Z1757" s="1774"/>
      <c r="AA1757" s="1774"/>
      <c r="AB1757" s="1774"/>
      <c r="AC1757" s="1774"/>
      <c r="AD1757" s="1856"/>
      <c r="AE1757" s="1857"/>
      <c r="AF1757" s="1858"/>
      <c r="AG1757" s="1858"/>
      <c r="AH1757" s="1858"/>
      <c r="AI1757" s="1859"/>
      <c r="AJ1757" s="1859"/>
      <c r="AK1757" s="1859"/>
      <c r="AL1757" s="1859"/>
      <c r="AM1757" s="1858"/>
      <c r="AN1757" s="1858"/>
      <c r="AO1757" s="1858"/>
      <c r="AP1757" s="1858"/>
      <c r="AQ1757" s="1859"/>
      <c r="AR1757" s="1859"/>
      <c r="AS1757" s="1859"/>
      <c r="AT1757" s="1859"/>
    </row>
    <row r="1758" spans="1:46" s="1775" customFormat="1" ht="12" customHeight="1" x14ac:dyDescent="0.2">
      <c r="A1758" s="1770" t="s">
        <v>459</v>
      </c>
      <c r="B1758" s="1770" t="s">
        <v>1708</v>
      </c>
      <c r="C1758" s="1770" t="s">
        <v>5423</v>
      </c>
      <c r="D1758" s="1770" t="s">
        <v>5467</v>
      </c>
      <c r="E1758" s="1952">
        <v>930</v>
      </c>
      <c r="F1758" s="1771" t="s">
        <v>5648</v>
      </c>
      <c r="G1758" s="1770" t="s">
        <v>5649</v>
      </c>
      <c r="H1758" s="1770"/>
      <c r="I1758" s="1770"/>
      <c r="J1758" s="1771"/>
      <c r="K1758" s="1771">
        <v>1</v>
      </c>
      <c r="L1758" s="1772">
        <v>11</v>
      </c>
      <c r="M1758" s="1773">
        <f t="shared" si="54"/>
        <v>10230</v>
      </c>
      <c r="N1758" s="1771">
        <v>0</v>
      </c>
      <c r="O1758" s="1772">
        <v>0</v>
      </c>
      <c r="P1758" s="1773">
        <f t="shared" si="55"/>
        <v>0</v>
      </c>
      <c r="Q1758" s="1774"/>
      <c r="R1758" s="1774"/>
      <c r="S1758" s="1774"/>
      <c r="T1758" s="1774"/>
      <c r="U1758" s="1774"/>
      <c r="V1758" s="1774"/>
      <c r="W1758" s="1774"/>
      <c r="X1758" s="1774"/>
      <c r="Y1758" s="1774"/>
      <c r="Z1758" s="1774"/>
      <c r="AA1758" s="1774"/>
      <c r="AB1758" s="1774"/>
      <c r="AC1758" s="1774"/>
      <c r="AD1758" s="1856"/>
      <c r="AE1758" s="1857"/>
      <c r="AF1758" s="1858"/>
      <c r="AG1758" s="1858"/>
      <c r="AH1758" s="1858"/>
      <c r="AI1758" s="1859"/>
      <c r="AJ1758" s="1859"/>
      <c r="AK1758" s="1859"/>
      <c r="AL1758" s="1859"/>
      <c r="AM1758" s="1858"/>
      <c r="AN1758" s="1858"/>
      <c r="AO1758" s="1858"/>
      <c r="AP1758" s="1858"/>
      <c r="AQ1758" s="1859"/>
      <c r="AR1758" s="1859"/>
      <c r="AS1758" s="1859"/>
      <c r="AT1758" s="1859"/>
    </row>
    <row r="1759" spans="1:46" s="1775" customFormat="1" ht="12" customHeight="1" x14ac:dyDescent="0.2">
      <c r="A1759" s="1770" t="s">
        <v>459</v>
      </c>
      <c r="B1759" s="1770" t="s">
        <v>1708</v>
      </c>
      <c r="C1759" s="1770" t="s">
        <v>5423</v>
      </c>
      <c r="D1759" s="1770" t="s">
        <v>5467</v>
      </c>
      <c r="E1759" s="1952">
        <v>930</v>
      </c>
      <c r="F1759" s="1771" t="s">
        <v>5650</v>
      </c>
      <c r="G1759" s="1770" t="s">
        <v>5651</v>
      </c>
      <c r="H1759" s="1770"/>
      <c r="I1759" s="1770"/>
      <c r="J1759" s="1771"/>
      <c r="K1759" s="1771">
        <v>1</v>
      </c>
      <c r="L1759" s="1772">
        <v>11</v>
      </c>
      <c r="M1759" s="1773">
        <f t="shared" si="54"/>
        <v>10230</v>
      </c>
      <c r="N1759" s="1771">
        <v>0</v>
      </c>
      <c r="O1759" s="1772">
        <v>0</v>
      </c>
      <c r="P1759" s="1773">
        <f t="shared" si="55"/>
        <v>0</v>
      </c>
      <c r="Q1759" s="1774"/>
      <c r="R1759" s="1774"/>
      <c r="S1759" s="1774"/>
      <c r="T1759" s="1774"/>
      <c r="U1759" s="1774"/>
      <c r="V1759" s="1774"/>
      <c r="W1759" s="1774"/>
      <c r="X1759" s="1774"/>
      <c r="Y1759" s="1774"/>
      <c r="Z1759" s="1774"/>
      <c r="AA1759" s="1774"/>
      <c r="AB1759" s="1774"/>
      <c r="AC1759" s="1774"/>
      <c r="AD1759" s="1856"/>
      <c r="AE1759" s="1857"/>
      <c r="AF1759" s="1858"/>
      <c r="AG1759" s="1858"/>
      <c r="AH1759" s="1858"/>
      <c r="AI1759" s="1859"/>
      <c r="AJ1759" s="1859"/>
      <c r="AK1759" s="1859"/>
      <c r="AL1759" s="1859"/>
      <c r="AM1759" s="1858"/>
      <c r="AN1759" s="1858"/>
      <c r="AO1759" s="1858"/>
      <c r="AP1759" s="1858"/>
      <c r="AQ1759" s="1859"/>
      <c r="AR1759" s="1859"/>
      <c r="AS1759" s="1859"/>
      <c r="AT1759" s="1859"/>
    </row>
    <row r="1760" spans="1:46" s="1775" customFormat="1" ht="12" customHeight="1" x14ac:dyDescent="0.2">
      <c r="A1760" s="1770" t="s">
        <v>459</v>
      </c>
      <c r="B1760" s="1770" t="s">
        <v>1708</v>
      </c>
      <c r="C1760" s="1770" t="s">
        <v>5423</v>
      </c>
      <c r="D1760" s="1770" t="s">
        <v>5467</v>
      </c>
      <c r="E1760" s="1952">
        <v>930</v>
      </c>
      <c r="F1760" s="1771" t="s">
        <v>5652</v>
      </c>
      <c r="G1760" s="1770" t="s">
        <v>5653</v>
      </c>
      <c r="H1760" s="1770"/>
      <c r="I1760" s="1770"/>
      <c r="J1760" s="1771"/>
      <c r="K1760" s="1771">
        <v>1</v>
      </c>
      <c r="L1760" s="1772">
        <v>11</v>
      </c>
      <c r="M1760" s="1773">
        <f t="shared" si="54"/>
        <v>10230</v>
      </c>
      <c r="N1760" s="1771">
        <v>0</v>
      </c>
      <c r="O1760" s="1772">
        <v>0</v>
      </c>
      <c r="P1760" s="1773">
        <f t="shared" si="55"/>
        <v>0</v>
      </c>
      <c r="Q1760" s="1774"/>
      <c r="R1760" s="1774"/>
      <c r="S1760" s="1774"/>
      <c r="T1760" s="1774"/>
      <c r="U1760" s="1774"/>
      <c r="V1760" s="1774"/>
      <c r="W1760" s="1774"/>
      <c r="X1760" s="1774"/>
      <c r="Y1760" s="1774"/>
      <c r="Z1760" s="1774"/>
      <c r="AA1760" s="1774"/>
      <c r="AB1760" s="1774"/>
      <c r="AC1760" s="1774"/>
      <c r="AD1760" s="1856"/>
      <c r="AE1760" s="1857"/>
      <c r="AF1760" s="1858"/>
      <c r="AG1760" s="1858"/>
      <c r="AH1760" s="1858"/>
      <c r="AI1760" s="1859"/>
      <c r="AJ1760" s="1859"/>
      <c r="AK1760" s="1859"/>
      <c r="AL1760" s="1859"/>
      <c r="AM1760" s="1858"/>
      <c r="AN1760" s="1858"/>
      <c r="AO1760" s="1858"/>
      <c r="AP1760" s="1858"/>
      <c r="AQ1760" s="1859"/>
      <c r="AR1760" s="1859"/>
      <c r="AS1760" s="1859"/>
      <c r="AT1760" s="1859"/>
    </row>
    <row r="1761" spans="1:46" s="1775" customFormat="1" ht="12" customHeight="1" x14ac:dyDescent="0.2">
      <c r="A1761" s="1770" t="s">
        <v>459</v>
      </c>
      <c r="B1761" s="1770" t="s">
        <v>1708</v>
      </c>
      <c r="C1761" s="1770" t="s">
        <v>5423</v>
      </c>
      <c r="D1761" s="1770" t="s">
        <v>5467</v>
      </c>
      <c r="E1761" s="1952">
        <v>930</v>
      </c>
      <c r="F1761" s="1771" t="s">
        <v>5654</v>
      </c>
      <c r="G1761" s="1770" t="s">
        <v>5655</v>
      </c>
      <c r="H1761" s="1770"/>
      <c r="I1761" s="1770"/>
      <c r="J1761" s="1771"/>
      <c r="K1761" s="1771">
        <v>1</v>
      </c>
      <c r="L1761" s="1772">
        <v>11</v>
      </c>
      <c r="M1761" s="1773">
        <f t="shared" si="54"/>
        <v>10230</v>
      </c>
      <c r="N1761" s="1771">
        <v>0</v>
      </c>
      <c r="O1761" s="1772">
        <v>0</v>
      </c>
      <c r="P1761" s="1773">
        <f t="shared" si="55"/>
        <v>0</v>
      </c>
      <c r="Q1761" s="1774"/>
      <c r="R1761" s="1774"/>
      <c r="S1761" s="1774"/>
      <c r="T1761" s="1774"/>
      <c r="U1761" s="1774"/>
      <c r="V1761" s="1774"/>
      <c r="W1761" s="1774"/>
      <c r="X1761" s="1774"/>
      <c r="Y1761" s="1774"/>
      <c r="Z1761" s="1774"/>
      <c r="AA1761" s="1774"/>
      <c r="AB1761" s="1774"/>
      <c r="AC1761" s="1774"/>
      <c r="AD1761" s="1856"/>
      <c r="AE1761" s="1857"/>
      <c r="AF1761" s="1858"/>
      <c r="AG1761" s="1858"/>
      <c r="AH1761" s="1858"/>
      <c r="AI1761" s="1859"/>
      <c r="AJ1761" s="1859"/>
      <c r="AK1761" s="1859"/>
      <c r="AL1761" s="1859"/>
      <c r="AM1761" s="1858"/>
      <c r="AN1761" s="1858"/>
      <c r="AO1761" s="1858"/>
      <c r="AP1761" s="1858"/>
      <c r="AQ1761" s="1859"/>
      <c r="AR1761" s="1859"/>
      <c r="AS1761" s="1859"/>
      <c r="AT1761" s="1859"/>
    </row>
    <row r="1762" spans="1:46" s="1775" customFormat="1" ht="12" customHeight="1" x14ac:dyDescent="0.2">
      <c r="A1762" s="1770" t="s">
        <v>459</v>
      </c>
      <c r="B1762" s="1770" t="s">
        <v>1708</v>
      </c>
      <c r="C1762" s="1770" t="s">
        <v>5423</v>
      </c>
      <c r="D1762" s="1770" t="s">
        <v>5467</v>
      </c>
      <c r="E1762" s="1952">
        <v>930</v>
      </c>
      <c r="F1762" s="1771" t="s">
        <v>5656</v>
      </c>
      <c r="G1762" s="1770" t="s">
        <v>5657</v>
      </c>
      <c r="H1762" s="1770"/>
      <c r="I1762" s="1770"/>
      <c r="J1762" s="1771"/>
      <c r="K1762" s="1771">
        <v>1</v>
      </c>
      <c r="L1762" s="1772">
        <v>11</v>
      </c>
      <c r="M1762" s="1773">
        <f t="shared" si="54"/>
        <v>10230</v>
      </c>
      <c r="N1762" s="1771">
        <v>0</v>
      </c>
      <c r="O1762" s="1772">
        <v>0</v>
      </c>
      <c r="P1762" s="1773">
        <f t="shared" si="55"/>
        <v>0</v>
      </c>
      <c r="Q1762" s="1774"/>
      <c r="R1762" s="1774"/>
      <c r="S1762" s="1774"/>
      <c r="T1762" s="1774"/>
      <c r="U1762" s="1774"/>
      <c r="V1762" s="1774"/>
      <c r="W1762" s="1774"/>
      <c r="X1762" s="1774"/>
      <c r="Y1762" s="1774"/>
      <c r="Z1762" s="1774"/>
      <c r="AA1762" s="1774"/>
      <c r="AB1762" s="1774"/>
      <c r="AC1762" s="1774"/>
      <c r="AD1762" s="1856"/>
      <c r="AE1762" s="1857"/>
      <c r="AF1762" s="1858"/>
      <c r="AG1762" s="1858"/>
      <c r="AH1762" s="1858"/>
      <c r="AI1762" s="1859"/>
      <c r="AJ1762" s="1859"/>
      <c r="AK1762" s="1859"/>
      <c r="AL1762" s="1859"/>
      <c r="AM1762" s="1858"/>
      <c r="AN1762" s="1858"/>
      <c r="AO1762" s="1858"/>
      <c r="AP1762" s="1858"/>
      <c r="AQ1762" s="1859"/>
      <c r="AR1762" s="1859"/>
      <c r="AS1762" s="1859"/>
      <c r="AT1762" s="1859"/>
    </row>
    <row r="1763" spans="1:46" s="1775" customFormat="1" ht="12" customHeight="1" x14ac:dyDescent="0.2">
      <c r="A1763" s="1770" t="s">
        <v>459</v>
      </c>
      <c r="B1763" s="1770" t="s">
        <v>1708</v>
      </c>
      <c r="C1763" s="1770" t="s">
        <v>5423</v>
      </c>
      <c r="D1763" s="1770" t="s">
        <v>5467</v>
      </c>
      <c r="E1763" s="1952">
        <v>930</v>
      </c>
      <c r="F1763" s="1771" t="s">
        <v>5658</v>
      </c>
      <c r="G1763" s="1770" t="s">
        <v>5659</v>
      </c>
      <c r="H1763" s="1770"/>
      <c r="I1763" s="1770"/>
      <c r="J1763" s="1771"/>
      <c r="K1763" s="1771">
        <v>1</v>
      </c>
      <c r="L1763" s="1772">
        <v>11</v>
      </c>
      <c r="M1763" s="1773">
        <f t="shared" si="54"/>
        <v>10230</v>
      </c>
      <c r="N1763" s="1771">
        <v>0</v>
      </c>
      <c r="O1763" s="1772">
        <v>0</v>
      </c>
      <c r="P1763" s="1773">
        <f t="shared" si="55"/>
        <v>0</v>
      </c>
      <c r="Q1763" s="1774"/>
      <c r="R1763" s="1774"/>
      <c r="S1763" s="1774"/>
      <c r="T1763" s="1774"/>
      <c r="U1763" s="1774"/>
      <c r="V1763" s="1774"/>
      <c r="W1763" s="1774"/>
      <c r="X1763" s="1774"/>
      <c r="Y1763" s="1774"/>
      <c r="Z1763" s="1774"/>
      <c r="AA1763" s="1774"/>
      <c r="AB1763" s="1774"/>
      <c r="AC1763" s="1774"/>
      <c r="AD1763" s="1856"/>
      <c r="AE1763" s="1857"/>
      <c r="AF1763" s="1858"/>
      <c r="AG1763" s="1858"/>
      <c r="AH1763" s="1858"/>
      <c r="AI1763" s="1859"/>
      <c r="AJ1763" s="1859"/>
      <c r="AK1763" s="1859"/>
      <c r="AL1763" s="1859"/>
      <c r="AM1763" s="1858"/>
      <c r="AN1763" s="1858"/>
      <c r="AO1763" s="1858"/>
      <c r="AP1763" s="1858"/>
      <c r="AQ1763" s="1859"/>
      <c r="AR1763" s="1859"/>
      <c r="AS1763" s="1859"/>
      <c r="AT1763" s="1859"/>
    </row>
    <row r="1764" spans="1:46" s="1775" customFormat="1" ht="12" customHeight="1" x14ac:dyDescent="0.2">
      <c r="A1764" s="1770" t="s">
        <v>459</v>
      </c>
      <c r="B1764" s="1770" t="s">
        <v>1708</v>
      </c>
      <c r="C1764" s="1770" t="s">
        <v>5423</v>
      </c>
      <c r="D1764" s="1770" t="s">
        <v>5467</v>
      </c>
      <c r="E1764" s="1952">
        <v>930</v>
      </c>
      <c r="F1764" s="1771" t="s">
        <v>5660</v>
      </c>
      <c r="G1764" s="1770" t="s">
        <v>5661</v>
      </c>
      <c r="H1764" s="1770"/>
      <c r="I1764" s="1770"/>
      <c r="J1764" s="1771"/>
      <c r="K1764" s="1771">
        <v>1</v>
      </c>
      <c r="L1764" s="1772">
        <v>11</v>
      </c>
      <c r="M1764" s="1773">
        <f t="shared" si="54"/>
        <v>10230</v>
      </c>
      <c r="N1764" s="1771">
        <v>0</v>
      </c>
      <c r="O1764" s="1772">
        <v>0</v>
      </c>
      <c r="P1764" s="1773">
        <f t="shared" si="55"/>
        <v>0</v>
      </c>
      <c r="Q1764" s="1774"/>
      <c r="R1764" s="1774"/>
      <c r="S1764" s="1774"/>
      <c r="T1764" s="1774"/>
      <c r="U1764" s="1774"/>
      <c r="V1764" s="1774"/>
      <c r="W1764" s="1774"/>
      <c r="X1764" s="1774"/>
      <c r="Y1764" s="1774"/>
      <c r="Z1764" s="1774"/>
      <c r="AA1764" s="1774"/>
      <c r="AB1764" s="1774"/>
      <c r="AC1764" s="1774"/>
      <c r="AD1764" s="1856"/>
      <c r="AE1764" s="1857"/>
      <c r="AF1764" s="1858"/>
      <c r="AG1764" s="1858"/>
      <c r="AH1764" s="1858"/>
      <c r="AI1764" s="1859"/>
      <c r="AJ1764" s="1859"/>
      <c r="AK1764" s="1859"/>
      <c r="AL1764" s="1859"/>
      <c r="AM1764" s="1858"/>
      <c r="AN1764" s="1858"/>
      <c r="AO1764" s="1858"/>
      <c r="AP1764" s="1858"/>
      <c r="AQ1764" s="1859"/>
      <c r="AR1764" s="1859"/>
      <c r="AS1764" s="1859"/>
      <c r="AT1764" s="1859"/>
    </row>
    <row r="1765" spans="1:46" s="1775" customFormat="1" ht="12" customHeight="1" x14ac:dyDescent="0.2">
      <c r="A1765" s="1770" t="s">
        <v>459</v>
      </c>
      <c r="B1765" s="1770" t="s">
        <v>1708</v>
      </c>
      <c r="C1765" s="1770" t="s">
        <v>5423</v>
      </c>
      <c r="D1765" s="1770" t="s">
        <v>5467</v>
      </c>
      <c r="E1765" s="1952">
        <v>930</v>
      </c>
      <c r="F1765" s="1771" t="s">
        <v>5662</v>
      </c>
      <c r="G1765" s="1770" t="s">
        <v>5663</v>
      </c>
      <c r="H1765" s="1770"/>
      <c r="I1765" s="1770"/>
      <c r="J1765" s="1771"/>
      <c r="K1765" s="1771">
        <v>1</v>
      </c>
      <c r="L1765" s="1772">
        <v>11</v>
      </c>
      <c r="M1765" s="1773">
        <f t="shared" si="54"/>
        <v>10230</v>
      </c>
      <c r="N1765" s="1771">
        <v>0</v>
      </c>
      <c r="O1765" s="1772">
        <v>0</v>
      </c>
      <c r="P1765" s="1773">
        <f t="shared" si="55"/>
        <v>0</v>
      </c>
      <c r="Q1765" s="1774"/>
      <c r="R1765" s="1774"/>
      <c r="S1765" s="1774"/>
      <c r="T1765" s="1774"/>
      <c r="U1765" s="1774"/>
      <c r="V1765" s="1774"/>
      <c r="W1765" s="1774"/>
      <c r="X1765" s="1774"/>
      <c r="Y1765" s="1774"/>
      <c r="Z1765" s="1774"/>
      <c r="AA1765" s="1774"/>
      <c r="AB1765" s="1774"/>
      <c r="AC1765" s="1774"/>
      <c r="AD1765" s="1856"/>
      <c r="AE1765" s="1857"/>
      <c r="AF1765" s="1858"/>
      <c r="AG1765" s="1858"/>
      <c r="AH1765" s="1858"/>
      <c r="AI1765" s="1859"/>
      <c r="AJ1765" s="1859"/>
      <c r="AK1765" s="1859"/>
      <c r="AL1765" s="1859"/>
      <c r="AM1765" s="1858"/>
      <c r="AN1765" s="1858"/>
      <c r="AO1765" s="1858"/>
      <c r="AP1765" s="1858"/>
      <c r="AQ1765" s="1859"/>
      <c r="AR1765" s="1859"/>
      <c r="AS1765" s="1859"/>
      <c r="AT1765" s="1859"/>
    </row>
    <row r="1766" spans="1:46" s="1775" customFormat="1" ht="12" customHeight="1" x14ac:dyDescent="0.2">
      <c r="A1766" s="1770" t="s">
        <v>459</v>
      </c>
      <c r="B1766" s="1770" t="s">
        <v>1708</v>
      </c>
      <c r="C1766" s="1770" t="s">
        <v>5423</v>
      </c>
      <c r="D1766" s="1770" t="s">
        <v>5467</v>
      </c>
      <c r="E1766" s="1952">
        <v>930</v>
      </c>
      <c r="F1766" s="1771" t="s">
        <v>5664</v>
      </c>
      <c r="G1766" s="1770" t="s">
        <v>5665</v>
      </c>
      <c r="H1766" s="1770"/>
      <c r="I1766" s="1770"/>
      <c r="J1766" s="1771"/>
      <c r="K1766" s="1771">
        <v>1</v>
      </c>
      <c r="L1766" s="1772">
        <v>11</v>
      </c>
      <c r="M1766" s="1773">
        <f t="shared" si="54"/>
        <v>10230</v>
      </c>
      <c r="N1766" s="1771">
        <v>0</v>
      </c>
      <c r="O1766" s="1772">
        <v>0</v>
      </c>
      <c r="P1766" s="1773">
        <f t="shared" si="55"/>
        <v>0</v>
      </c>
      <c r="Q1766" s="1774"/>
      <c r="R1766" s="1774"/>
      <c r="S1766" s="1774"/>
      <c r="T1766" s="1774"/>
      <c r="U1766" s="1774"/>
      <c r="V1766" s="1774"/>
      <c r="W1766" s="1774"/>
      <c r="X1766" s="1774"/>
      <c r="Y1766" s="1774"/>
      <c r="Z1766" s="1774"/>
      <c r="AA1766" s="1774"/>
      <c r="AB1766" s="1774"/>
      <c r="AC1766" s="1774"/>
      <c r="AD1766" s="1856"/>
      <c r="AE1766" s="1857"/>
      <c r="AF1766" s="1858"/>
      <c r="AG1766" s="1858"/>
      <c r="AH1766" s="1858"/>
      <c r="AI1766" s="1859"/>
      <c r="AJ1766" s="1859"/>
      <c r="AK1766" s="1859"/>
      <c r="AL1766" s="1859"/>
      <c r="AM1766" s="1858"/>
      <c r="AN1766" s="1858"/>
      <c r="AO1766" s="1858"/>
      <c r="AP1766" s="1858"/>
      <c r="AQ1766" s="1859"/>
      <c r="AR1766" s="1859"/>
      <c r="AS1766" s="1859"/>
      <c r="AT1766" s="1859"/>
    </row>
    <row r="1767" spans="1:46" s="1775" customFormat="1" ht="12" customHeight="1" x14ac:dyDescent="0.2">
      <c r="A1767" s="1770" t="s">
        <v>459</v>
      </c>
      <c r="B1767" s="1770" t="s">
        <v>1708</v>
      </c>
      <c r="C1767" s="1770" t="s">
        <v>5423</v>
      </c>
      <c r="D1767" s="1770" t="s">
        <v>5467</v>
      </c>
      <c r="E1767" s="1952">
        <v>930</v>
      </c>
      <c r="F1767" s="1771" t="s">
        <v>5666</v>
      </c>
      <c r="G1767" s="1770" t="s">
        <v>5667</v>
      </c>
      <c r="H1767" s="1770"/>
      <c r="I1767" s="1770"/>
      <c r="J1767" s="1771"/>
      <c r="K1767" s="1771">
        <v>1</v>
      </c>
      <c r="L1767" s="1772">
        <v>11</v>
      </c>
      <c r="M1767" s="1773">
        <f t="shared" si="54"/>
        <v>10230</v>
      </c>
      <c r="N1767" s="1771">
        <v>0</v>
      </c>
      <c r="O1767" s="1772">
        <v>0</v>
      </c>
      <c r="P1767" s="1773">
        <f t="shared" si="55"/>
        <v>0</v>
      </c>
      <c r="Q1767" s="1774"/>
      <c r="R1767" s="1774"/>
      <c r="S1767" s="1774"/>
      <c r="T1767" s="1774"/>
      <c r="U1767" s="1774"/>
      <c r="V1767" s="1774"/>
      <c r="W1767" s="1774"/>
      <c r="X1767" s="1774"/>
      <c r="Y1767" s="1774"/>
      <c r="Z1767" s="1774"/>
      <c r="AA1767" s="1774"/>
      <c r="AB1767" s="1774"/>
      <c r="AC1767" s="1774"/>
      <c r="AD1767" s="1856"/>
      <c r="AE1767" s="1857"/>
      <c r="AF1767" s="1858"/>
      <c r="AG1767" s="1858"/>
      <c r="AH1767" s="1858"/>
      <c r="AI1767" s="1859"/>
      <c r="AJ1767" s="1859"/>
      <c r="AK1767" s="1859"/>
      <c r="AL1767" s="1859"/>
      <c r="AM1767" s="1858"/>
      <c r="AN1767" s="1858"/>
      <c r="AO1767" s="1858"/>
      <c r="AP1767" s="1858"/>
      <c r="AQ1767" s="1859"/>
      <c r="AR1767" s="1859"/>
      <c r="AS1767" s="1859"/>
      <c r="AT1767" s="1859"/>
    </row>
    <row r="1768" spans="1:46" s="1775" customFormat="1" ht="12" customHeight="1" x14ac:dyDescent="0.2">
      <c r="A1768" s="1770" t="s">
        <v>459</v>
      </c>
      <c r="B1768" s="1770" t="s">
        <v>1708</v>
      </c>
      <c r="C1768" s="1770" t="s">
        <v>5423</v>
      </c>
      <c r="D1768" s="1770" t="s">
        <v>5467</v>
      </c>
      <c r="E1768" s="1952">
        <v>930</v>
      </c>
      <c r="F1768" s="1771" t="s">
        <v>5668</v>
      </c>
      <c r="G1768" s="1770" t="s">
        <v>5669</v>
      </c>
      <c r="H1768" s="1770"/>
      <c r="I1768" s="1770"/>
      <c r="J1768" s="1771"/>
      <c r="K1768" s="1771">
        <v>1</v>
      </c>
      <c r="L1768" s="1772">
        <v>11</v>
      </c>
      <c r="M1768" s="1773">
        <f t="shared" si="54"/>
        <v>10230</v>
      </c>
      <c r="N1768" s="1771">
        <v>0</v>
      </c>
      <c r="O1768" s="1772">
        <v>0</v>
      </c>
      <c r="P1768" s="1773">
        <f t="shared" si="55"/>
        <v>0</v>
      </c>
      <c r="Q1768" s="1774"/>
      <c r="R1768" s="1774"/>
      <c r="S1768" s="1774"/>
      <c r="T1768" s="1774"/>
      <c r="U1768" s="1774"/>
      <c r="V1768" s="1774"/>
      <c r="W1768" s="1774"/>
      <c r="X1768" s="1774"/>
      <c r="Y1768" s="1774"/>
      <c r="Z1768" s="1774"/>
      <c r="AA1768" s="1774"/>
      <c r="AB1768" s="1774"/>
      <c r="AC1768" s="1774"/>
      <c r="AD1768" s="1856"/>
      <c r="AE1768" s="1857"/>
      <c r="AF1768" s="1858"/>
      <c r="AG1768" s="1858"/>
      <c r="AH1768" s="1858"/>
      <c r="AI1768" s="1859"/>
      <c r="AJ1768" s="1859"/>
      <c r="AK1768" s="1859"/>
      <c r="AL1768" s="1859"/>
      <c r="AM1768" s="1858"/>
      <c r="AN1768" s="1858"/>
      <c r="AO1768" s="1858"/>
      <c r="AP1768" s="1858"/>
      <c r="AQ1768" s="1859"/>
      <c r="AR1768" s="1859"/>
      <c r="AS1768" s="1859"/>
      <c r="AT1768" s="1859"/>
    </row>
    <row r="1769" spans="1:46" s="1775" customFormat="1" ht="12" customHeight="1" x14ac:dyDescent="0.2">
      <c r="A1769" s="1770" t="s">
        <v>459</v>
      </c>
      <c r="B1769" s="1770" t="s">
        <v>1708</v>
      </c>
      <c r="C1769" s="1770" t="s">
        <v>5423</v>
      </c>
      <c r="D1769" s="1770" t="s">
        <v>5467</v>
      </c>
      <c r="E1769" s="1952">
        <v>930</v>
      </c>
      <c r="F1769" s="1771" t="s">
        <v>5670</v>
      </c>
      <c r="G1769" s="1770" t="s">
        <v>5671</v>
      </c>
      <c r="H1769" s="1770"/>
      <c r="I1769" s="1770"/>
      <c r="J1769" s="1771"/>
      <c r="K1769" s="1771">
        <v>1</v>
      </c>
      <c r="L1769" s="1772">
        <v>11</v>
      </c>
      <c r="M1769" s="1773">
        <f t="shared" si="54"/>
        <v>10230</v>
      </c>
      <c r="N1769" s="1771">
        <v>0</v>
      </c>
      <c r="O1769" s="1772">
        <v>0</v>
      </c>
      <c r="P1769" s="1773">
        <f t="shared" si="55"/>
        <v>0</v>
      </c>
      <c r="Q1769" s="1774"/>
      <c r="R1769" s="1774"/>
      <c r="S1769" s="1774"/>
      <c r="T1769" s="1774"/>
      <c r="U1769" s="1774"/>
      <c r="V1769" s="1774"/>
      <c r="W1769" s="1774"/>
      <c r="X1769" s="1774"/>
      <c r="Y1769" s="1774"/>
      <c r="Z1769" s="1774"/>
      <c r="AA1769" s="1774"/>
      <c r="AB1769" s="1774"/>
      <c r="AC1769" s="1774"/>
      <c r="AD1769" s="1856"/>
      <c r="AE1769" s="1857"/>
      <c r="AF1769" s="1858"/>
      <c r="AG1769" s="1858"/>
      <c r="AH1769" s="1858"/>
      <c r="AI1769" s="1859"/>
      <c r="AJ1769" s="1859"/>
      <c r="AK1769" s="1859"/>
      <c r="AL1769" s="1859"/>
      <c r="AM1769" s="1858"/>
      <c r="AN1769" s="1858"/>
      <c r="AO1769" s="1858"/>
      <c r="AP1769" s="1858"/>
      <c r="AQ1769" s="1859"/>
      <c r="AR1769" s="1859"/>
      <c r="AS1769" s="1859"/>
      <c r="AT1769" s="1859"/>
    </row>
    <row r="1770" spans="1:46" s="1775" customFormat="1" ht="12" customHeight="1" x14ac:dyDescent="0.2">
      <c r="A1770" s="1770" t="s">
        <v>459</v>
      </c>
      <c r="B1770" s="1770" t="s">
        <v>1708</v>
      </c>
      <c r="C1770" s="1770" t="s">
        <v>5423</v>
      </c>
      <c r="D1770" s="1770" t="s">
        <v>5467</v>
      </c>
      <c r="E1770" s="1952">
        <v>930</v>
      </c>
      <c r="F1770" s="1771" t="s">
        <v>5672</v>
      </c>
      <c r="G1770" s="1770" t="s">
        <v>5673</v>
      </c>
      <c r="H1770" s="1770"/>
      <c r="I1770" s="1770"/>
      <c r="J1770" s="1771"/>
      <c r="K1770" s="1771">
        <v>1</v>
      </c>
      <c r="L1770" s="1772">
        <v>11</v>
      </c>
      <c r="M1770" s="1773">
        <f t="shared" si="54"/>
        <v>10230</v>
      </c>
      <c r="N1770" s="1771">
        <v>0</v>
      </c>
      <c r="O1770" s="1772">
        <v>0</v>
      </c>
      <c r="P1770" s="1773">
        <f t="shared" si="55"/>
        <v>0</v>
      </c>
      <c r="Q1770" s="1774"/>
      <c r="R1770" s="1774"/>
      <c r="S1770" s="1774"/>
      <c r="T1770" s="1774"/>
      <c r="U1770" s="1774"/>
      <c r="V1770" s="1774"/>
      <c r="W1770" s="1774"/>
      <c r="X1770" s="1774"/>
      <c r="Y1770" s="1774"/>
      <c r="Z1770" s="1774"/>
      <c r="AA1770" s="1774"/>
      <c r="AB1770" s="1774"/>
      <c r="AC1770" s="1774"/>
      <c r="AD1770" s="1856"/>
      <c r="AE1770" s="1857"/>
      <c r="AF1770" s="1858"/>
      <c r="AG1770" s="1858"/>
      <c r="AH1770" s="1858"/>
      <c r="AI1770" s="1859"/>
      <c r="AJ1770" s="1859"/>
      <c r="AK1770" s="1859"/>
      <c r="AL1770" s="1859"/>
      <c r="AM1770" s="1858"/>
      <c r="AN1770" s="1858"/>
      <c r="AO1770" s="1858"/>
      <c r="AP1770" s="1858"/>
      <c r="AQ1770" s="1859"/>
      <c r="AR1770" s="1859"/>
      <c r="AS1770" s="1859"/>
      <c r="AT1770" s="1859"/>
    </row>
    <row r="1771" spans="1:46" s="1775" customFormat="1" ht="12" customHeight="1" x14ac:dyDescent="0.2">
      <c r="A1771" s="1770" t="s">
        <v>459</v>
      </c>
      <c r="B1771" s="1770" t="s">
        <v>1708</v>
      </c>
      <c r="C1771" s="1770" t="s">
        <v>5423</v>
      </c>
      <c r="D1771" s="1770" t="s">
        <v>5467</v>
      </c>
      <c r="E1771" s="1952">
        <v>930</v>
      </c>
      <c r="F1771" s="1771" t="s">
        <v>5674</v>
      </c>
      <c r="G1771" s="1770" t="s">
        <v>5675</v>
      </c>
      <c r="H1771" s="1770"/>
      <c r="I1771" s="1770"/>
      <c r="J1771" s="1771"/>
      <c r="K1771" s="1771">
        <v>1</v>
      </c>
      <c r="L1771" s="1772">
        <v>11</v>
      </c>
      <c r="M1771" s="1773">
        <f t="shared" si="54"/>
        <v>10230</v>
      </c>
      <c r="N1771" s="1771">
        <v>0</v>
      </c>
      <c r="O1771" s="1772">
        <v>0</v>
      </c>
      <c r="P1771" s="1773">
        <f t="shared" si="55"/>
        <v>0</v>
      </c>
      <c r="Q1771" s="1774"/>
      <c r="R1771" s="1774"/>
      <c r="S1771" s="1774"/>
      <c r="T1771" s="1774"/>
      <c r="U1771" s="1774"/>
      <c r="V1771" s="1774"/>
      <c r="W1771" s="1774"/>
      <c r="X1771" s="1774"/>
      <c r="Y1771" s="1774"/>
      <c r="Z1771" s="1774"/>
      <c r="AA1771" s="1774"/>
      <c r="AB1771" s="1774"/>
      <c r="AC1771" s="1774"/>
      <c r="AD1771" s="1856"/>
      <c r="AE1771" s="1857"/>
      <c r="AF1771" s="1858"/>
      <c r="AG1771" s="1858"/>
      <c r="AH1771" s="1858"/>
      <c r="AI1771" s="1859"/>
      <c r="AJ1771" s="1859"/>
      <c r="AK1771" s="1859"/>
      <c r="AL1771" s="1859"/>
      <c r="AM1771" s="1858"/>
      <c r="AN1771" s="1858"/>
      <c r="AO1771" s="1858"/>
      <c r="AP1771" s="1858"/>
      <c r="AQ1771" s="1859"/>
      <c r="AR1771" s="1859"/>
      <c r="AS1771" s="1859"/>
      <c r="AT1771" s="1859"/>
    </row>
    <row r="1772" spans="1:46" s="1775" customFormat="1" ht="12" customHeight="1" x14ac:dyDescent="0.2">
      <c r="A1772" s="1770" t="s">
        <v>459</v>
      </c>
      <c r="B1772" s="1770" t="s">
        <v>1708</v>
      </c>
      <c r="C1772" s="1770" t="s">
        <v>5423</v>
      </c>
      <c r="D1772" s="1770" t="s">
        <v>5467</v>
      </c>
      <c r="E1772" s="1952">
        <v>930</v>
      </c>
      <c r="F1772" s="1771" t="s">
        <v>5676</v>
      </c>
      <c r="G1772" s="1770" t="s">
        <v>5677</v>
      </c>
      <c r="H1772" s="1770"/>
      <c r="I1772" s="1770"/>
      <c r="J1772" s="1771"/>
      <c r="K1772" s="1771">
        <v>1</v>
      </c>
      <c r="L1772" s="1772">
        <v>11</v>
      </c>
      <c r="M1772" s="1773">
        <f t="shared" si="54"/>
        <v>10230</v>
      </c>
      <c r="N1772" s="1771">
        <v>0</v>
      </c>
      <c r="O1772" s="1772">
        <v>0</v>
      </c>
      <c r="P1772" s="1773">
        <f t="shared" si="55"/>
        <v>0</v>
      </c>
      <c r="Q1772" s="1774"/>
      <c r="R1772" s="1774"/>
      <c r="S1772" s="1774"/>
      <c r="T1772" s="1774"/>
      <c r="U1772" s="1774"/>
      <c r="V1772" s="1774"/>
      <c r="W1772" s="1774"/>
      <c r="X1772" s="1774"/>
      <c r="Y1772" s="1774"/>
      <c r="Z1772" s="1774"/>
      <c r="AA1772" s="1774"/>
      <c r="AB1772" s="1774"/>
      <c r="AC1772" s="1774"/>
      <c r="AD1772" s="1856"/>
      <c r="AE1772" s="1857"/>
      <c r="AF1772" s="1858"/>
      <c r="AG1772" s="1858"/>
      <c r="AH1772" s="1858"/>
      <c r="AI1772" s="1859"/>
      <c r="AJ1772" s="1859"/>
      <c r="AK1772" s="1859"/>
      <c r="AL1772" s="1859"/>
      <c r="AM1772" s="1858"/>
      <c r="AN1772" s="1858"/>
      <c r="AO1772" s="1858"/>
      <c r="AP1772" s="1858"/>
      <c r="AQ1772" s="1859"/>
      <c r="AR1772" s="1859"/>
      <c r="AS1772" s="1859"/>
      <c r="AT1772" s="1859"/>
    </row>
    <row r="1773" spans="1:46" s="1775" customFormat="1" ht="12" customHeight="1" x14ac:dyDescent="0.2">
      <c r="A1773" s="1770" t="s">
        <v>459</v>
      </c>
      <c r="B1773" s="1770" t="s">
        <v>1708</v>
      </c>
      <c r="C1773" s="1770" t="s">
        <v>5423</v>
      </c>
      <c r="D1773" s="1770" t="s">
        <v>5467</v>
      </c>
      <c r="E1773" s="1952">
        <v>930</v>
      </c>
      <c r="F1773" s="1771" t="s">
        <v>5678</v>
      </c>
      <c r="G1773" s="1770" t="s">
        <v>5679</v>
      </c>
      <c r="H1773" s="1770"/>
      <c r="I1773" s="1770"/>
      <c r="J1773" s="1771"/>
      <c r="K1773" s="1771">
        <v>1</v>
      </c>
      <c r="L1773" s="1772">
        <v>11</v>
      </c>
      <c r="M1773" s="1773">
        <f t="shared" si="54"/>
        <v>10230</v>
      </c>
      <c r="N1773" s="1771">
        <v>0</v>
      </c>
      <c r="O1773" s="1772">
        <v>0</v>
      </c>
      <c r="P1773" s="1773">
        <f t="shared" si="55"/>
        <v>0</v>
      </c>
      <c r="Q1773" s="1774"/>
      <c r="R1773" s="1774"/>
      <c r="S1773" s="1774"/>
      <c r="T1773" s="1774"/>
      <c r="U1773" s="1774"/>
      <c r="V1773" s="1774"/>
      <c r="W1773" s="1774"/>
      <c r="X1773" s="1774"/>
      <c r="Y1773" s="1774"/>
      <c r="Z1773" s="1774"/>
      <c r="AA1773" s="1774"/>
      <c r="AB1773" s="1774"/>
      <c r="AC1773" s="1774"/>
      <c r="AD1773" s="1856"/>
      <c r="AE1773" s="1857"/>
      <c r="AF1773" s="1858"/>
      <c r="AG1773" s="1858"/>
      <c r="AH1773" s="1858"/>
      <c r="AI1773" s="1859"/>
      <c r="AJ1773" s="1859"/>
      <c r="AK1773" s="1859"/>
      <c r="AL1773" s="1859"/>
      <c r="AM1773" s="1858"/>
      <c r="AN1773" s="1858"/>
      <c r="AO1773" s="1858"/>
      <c r="AP1773" s="1858"/>
      <c r="AQ1773" s="1859"/>
      <c r="AR1773" s="1859"/>
      <c r="AS1773" s="1859"/>
      <c r="AT1773" s="1859"/>
    </row>
    <row r="1774" spans="1:46" s="1775" customFormat="1" ht="12" customHeight="1" x14ac:dyDescent="0.2">
      <c r="A1774" s="1770" t="s">
        <v>459</v>
      </c>
      <c r="B1774" s="1770" t="s">
        <v>1708</v>
      </c>
      <c r="C1774" s="1770" t="s">
        <v>5423</v>
      </c>
      <c r="D1774" s="1770" t="s">
        <v>5467</v>
      </c>
      <c r="E1774" s="1952">
        <v>930</v>
      </c>
      <c r="F1774" s="1771" t="s">
        <v>5680</v>
      </c>
      <c r="G1774" s="1770" t="s">
        <v>5681</v>
      </c>
      <c r="H1774" s="1770"/>
      <c r="I1774" s="1770"/>
      <c r="J1774" s="1771"/>
      <c r="K1774" s="1771">
        <v>1</v>
      </c>
      <c r="L1774" s="1772">
        <v>11</v>
      </c>
      <c r="M1774" s="1773">
        <f t="shared" si="54"/>
        <v>10230</v>
      </c>
      <c r="N1774" s="1771">
        <v>0</v>
      </c>
      <c r="O1774" s="1772">
        <v>0</v>
      </c>
      <c r="P1774" s="1773">
        <f t="shared" si="55"/>
        <v>0</v>
      </c>
      <c r="Q1774" s="1774"/>
      <c r="R1774" s="1774"/>
      <c r="S1774" s="1774"/>
      <c r="T1774" s="1774"/>
      <c r="U1774" s="1774"/>
      <c r="V1774" s="1774"/>
      <c r="W1774" s="1774"/>
      <c r="X1774" s="1774"/>
      <c r="Y1774" s="1774"/>
      <c r="Z1774" s="1774"/>
      <c r="AA1774" s="1774"/>
      <c r="AB1774" s="1774"/>
      <c r="AC1774" s="1774"/>
      <c r="AD1774" s="1856"/>
      <c r="AE1774" s="1857"/>
      <c r="AF1774" s="1858"/>
      <c r="AG1774" s="1858"/>
      <c r="AH1774" s="1858"/>
      <c r="AI1774" s="1859"/>
      <c r="AJ1774" s="1859"/>
      <c r="AK1774" s="1859"/>
      <c r="AL1774" s="1859"/>
      <c r="AM1774" s="1858"/>
      <c r="AN1774" s="1858"/>
      <c r="AO1774" s="1858"/>
      <c r="AP1774" s="1858"/>
      <c r="AQ1774" s="1859"/>
      <c r="AR1774" s="1859"/>
      <c r="AS1774" s="1859"/>
      <c r="AT1774" s="1859"/>
    </row>
    <row r="1775" spans="1:46" s="1775" customFormat="1" ht="12" customHeight="1" x14ac:dyDescent="0.2">
      <c r="A1775" s="1770" t="s">
        <v>459</v>
      </c>
      <c r="B1775" s="1770" t="s">
        <v>1708</v>
      </c>
      <c r="C1775" s="1770" t="s">
        <v>5423</v>
      </c>
      <c r="D1775" s="1770" t="s">
        <v>5467</v>
      </c>
      <c r="E1775" s="1952">
        <v>930</v>
      </c>
      <c r="F1775" s="1771" t="s">
        <v>5682</v>
      </c>
      <c r="G1775" s="1770" t="s">
        <v>5683</v>
      </c>
      <c r="H1775" s="1770"/>
      <c r="I1775" s="1770"/>
      <c r="J1775" s="1771"/>
      <c r="K1775" s="1771">
        <v>1</v>
      </c>
      <c r="L1775" s="1772">
        <v>11</v>
      </c>
      <c r="M1775" s="1773">
        <f t="shared" si="54"/>
        <v>10230</v>
      </c>
      <c r="N1775" s="1771">
        <v>0</v>
      </c>
      <c r="O1775" s="1772">
        <v>0</v>
      </c>
      <c r="P1775" s="1773">
        <f t="shared" si="55"/>
        <v>0</v>
      </c>
      <c r="Q1775" s="1774"/>
      <c r="R1775" s="1774"/>
      <c r="S1775" s="1774"/>
      <c r="T1775" s="1774"/>
      <c r="U1775" s="1774"/>
      <c r="V1775" s="1774"/>
      <c r="W1775" s="1774"/>
      <c r="X1775" s="1774"/>
      <c r="Y1775" s="1774"/>
      <c r="Z1775" s="1774"/>
      <c r="AA1775" s="1774"/>
      <c r="AB1775" s="1774"/>
      <c r="AC1775" s="1774"/>
      <c r="AD1775" s="1856"/>
      <c r="AE1775" s="1857"/>
      <c r="AF1775" s="1858"/>
      <c r="AG1775" s="1858"/>
      <c r="AH1775" s="1858"/>
      <c r="AI1775" s="1859"/>
      <c r="AJ1775" s="1859"/>
      <c r="AK1775" s="1859"/>
      <c r="AL1775" s="1859"/>
      <c r="AM1775" s="1858"/>
      <c r="AN1775" s="1858"/>
      <c r="AO1775" s="1858"/>
      <c r="AP1775" s="1858"/>
      <c r="AQ1775" s="1859"/>
      <c r="AR1775" s="1859"/>
      <c r="AS1775" s="1859"/>
      <c r="AT1775" s="1859"/>
    </row>
    <row r="1776" spans="1:46" s="1775" customFormat="1" ht="12" customHeight="1" x14ac:dyDescent="0.2">
      <c r="A1776" s="1770" t="s">
        <v>459</v>
      </c>
      <c r="B1776" s="1770" t="s">
        <v>1708</v>
      </c>
      <c r="C1776" s="1770" t="s">
        <v>5423</v>
      </c>
      <c r="D1776" s="1770" t="s">
        <v>5467</v>
      </c>
      <c r="E1776" s="1952">
        <v>930</v>
      </c>
      <c r="F1776" s="1771" t="s">
        <v>5684</v>
      </c>
      <c r="G1776" s="1770" t="s">
        <v>5685</v>
      </c>
      <c r="H1776" s="1770"/>
      <c r="I1776" s="1770"/>
      <c r="J1776" s="1771"/>
      <c r="K1776" s="1771">
        <v>1</v>
      </c>
      <c r="L1776" s="1772">
        <v>11</v>
      </c>
      <c r="M1776" s="1773">
        <f t="shared" si="54"/>
        <v>10230</v>
      </c>
      <c r="N1776" s="1771">
        <v>0</v>
      </c>
      <c r="O1776" s="1772">
        <v>0</v>
      </c>
      <c r="P1776" s="1773">
        <f t="shared" si="55"/>
        <v>0</v>
      </c>
      <c r="Q1776" s="1774"/>
      <c r="R1776" s="1774"/>
      <c r="S1776" s="1774"/>
      <c r="T1776" s="1774"/>
      <c r="U1776" s="1774"/>
      <c r="V1776" s="1774"/>
      <c r="W1776" s="1774"/>
      <c r="X1776" s="1774"/>
      <c r="Y1776" s="1774"/>
      <c r="Z1776" s="1774"/>
      <c r="AA1776" s="1774"/>
      <c r="AB1776" s="1774"/>
      <c r="AC1776" s="1774"/>
      <c r="AD1776" s="1856"/>
      <c r="AE1776" s="1857"/>
      <c r="AF1776" s="1858"/>
      <c r="AG1776" s="1858"/>
      <c r="AH1776" s="1858"/>
      <c r="AI1776" s="1859"/>
      <c r="AJ1776" s="1859"/>
      <c r="AK1776" s="1859"/>
      <c r="AL1776" s="1859"/>
      <c r="AM1776" s="1858"/>
      <c r="AN1776" s="1858"/>
      <c r="AO1776" s="1858"/>
      <c r="AP1776" s="1858"/>
      <c r="AQ1776" s="1859"/>
      <c r="AR1776" s="1859"/>
      <c r="AS1776" s="1859"/>
      <c r="AT1776" s="1859"/>
    </row>
    <row r="1777" spans="1:46" s="1775" customFormat="1" ht="12" customHeight="1" x14ac:dyDescent="0.2">
      <c r="A1777" s="1770" t="s">
        <v>459</v>
      </c>
      <c r="B1777" s="1770" t="s">
        <v>1708</v>
      </c>
      <c r="C1777" s="1770" t="s">
        <v>5423</v>
      </c>
      <c r="D1777" s="1770" t="s">
        <v>5467</v>
      </c>
      <c r="E1777" s="1952">
        <v>930</v>
      </c>
      <c r="F1777" s="1771" t="s">
        <v>5686</v>
      </c>
      <c r="G1777" s="1770" t="s">
        <v>5687</v>
      </c>
      <c r="H1777" s="1770"/>
      <c r="I1777" s="1770"/>
      <c r="J1777" s="1771"/>
      <c r="K1777" s="1771">
        <v>1</v>
      </c>
      <c r="L1777" s="1772">
        <v>11</v>
      </c>
      <c r="M1777" s="1773">
        <f t="shared" si="54"/>
        <v>10230</v>
      </c>
      <c r="N1777" s="1771">
        <v>0</v>
      </c>
      <c r="O1777" s="1772">
        <v>0</v>
      </c>
      <c r="P1777" s="1773">
        <f t="shared" si="55"/>
        <v>0</v>
      </c>
      <c r="Q1777" s="1774"/>
      <c r="R1777" s="1774"/>
      <c r="S1777" s="1774"/>
      <c r="T1777" s="1774"/>
      <c r="U1777" s="1774"/>
      <c r="V1777" s="1774"/>
      <c r="W1777" s="1774"/>
      <c r="X1777" s="1774"/>
      <c r="Y1777" s="1774"/>
      <c r="Z1777" s="1774"/>
      <c r="AA1777" s="1774"/>
      <c r="AB1777" s="1774"/>
      <c r="AC1777" s="1774"/>
      <c r="AD1777" s="1856"/>
      <c r="AE1777" s="1857"/>
      <c r="AF1777" s="1858"/>
      <c r="AG1777" s="1858"/>
      <c r="AH1777" s="1858"/>
      <c r="AI1777" s="1859"/>
      <c r="AJ1777" s="1859"/>
      <c r="AK1777" s="1859"/>
      <c r="AL1777" s="1859"/>
      <c r="AM1777" s="1858"/>
      <c r="AN1777" s="1858"/>
      <c r="AO1777" s="1858"/>
      <c r="AP1777" s="1858"/>
      <c r="AQ1777" s="1859"/>
      <c r="AR1777" s="1859"/>
      <c r="AS1777" s="1859"/>
      <c r="AT1777" s="1859"/>
    </row>
    <row r="1778" spans="1:46" s="1775" customFormat="1" ht="12" customHeight="1" x14ac:dyDescent="0.2">
      <c r="A1778" s="1770" t="s">
        <v>459</v>
      </c>
      <c r="B1778" s="1770" t="s">
        <v>1708</v>
      </c>
      <c r="C1778" s="1770" t="s">
        <v>5423</v>
      </c>
      <c r="D1778" s="1770" t="s">
        <v>5467</v>
      </c>
      <c r="E1778" s="1952">
        <v>930</v>
      </c>
      <c r="F1778" s="1771" t="s">
        <v>5688</v>
      </c>
      <c r="G1778" s="1770" t="s">
        <v>5689</v>
      </c>
      <c r="H1778" s="1770"/>
      <c r="I1778" s="1770"/>
      <c r="J1778" s="1771"/>
      <c r="K1778" s="1771">
        <v>1</v>
      </c>
      <c r="L1778" s="1772">
        <v>11</v>
      </c>
      <c r="M1778" s="1773">
        <f t="shared" si="54"/>
        <v>10230</v>
      </c>
      <c r="N1778" s="1771">
        <v>0</v>
      </c>
      <c r="O1778" s="1772">
        <v>0</v>
      </c>
      <c r="P1778" s="1773">
        <f t="shared" si="55"/>
        <v>0</v>
      </c>
      <c r="Q1778" s="1774"/>
      <c r="R1778" s="1774"/>
      <c r="S1778" s="1774"/>
      <c r="T1778" s="1774"/>
      <c r="U1778" s="1774"/>
      <c r="V1778" s="1774"/>
      <c r="W1778" s="1774"/>
      <c r="X1778" s="1774"/>
      <c r="Y1778" s="1774"/>
      <c r="Z1778" s="1774"/>
      <c r="AA1778" s="1774"/>
      <c r="AB1778" s="1774"/>
      <c r="AC1778" s="1774"/>
      <c r="AD1778" s="1856"/>
      <c r="AE1778" s="1857"/>
      <c r="AF1778" s="1858"/>
      <c r="AG1778" s="1858"/>
      <c r="AH1778" s="1858"/>
      <c r="AI1778" s="1859"/>
      <c r="AJ1778" s="1859"/>
      <c r="AK1778" s="1859"/>
      <c r="AL1778" s="1859"/>
      <c r="AM1778" s="1858"/>
      <c r="AN1778" s="1858"/>
      <c r="AO1778" s="1858"/>
      <c r="AP1778" s="1858"/>
      <c r="AQ1778" s="1859"/>
      <c r="AR1778" s="1859"/>
      <c r="AS1778" s="1859"/>
      <c r="AT1778" s="1859"/>
    </row>
    <row r="1779" spans="1:46" s="1775" customFormat="1" ht="12" customHeight="1" x14ac:dyDescent="0.2">
      <c r="A1779" s="1770" t="s">
        <v>459</v>
      </c>
      <c r="B1779" s="1770" t="s">
        <v>1708</v>
      </c>
      <c r="C1779" s="1770" t="s">
        <v>5423</v>
      </c>
      <c r="D1779" s="1770" t="s">
        <v>5467</v>
      </c>
      <c r="E1779" s="1952">
        <v>930</v>
      </c>
      <c r="F1779" s="1771" t="s">
        <v>5690</v>
      </c>
      <c r="G1779" s="1770" t="s">
        <v>5691</v>
      </c>
      <c r="H1779" s="1770"/>
      <c r="I1779" s="1770"/>
      <c r="J1779" s="1771"/>
      <c r="K1779" s="1771">
        <v>1</v>
      </c>
      <c r="L1779" s="1772">
        <v>11</v>
      </c>
      <c r="M1779" s="1773">
        <f t="shared" si="54"/>
        <v>10230</v>
      </c>
      <c r="N1779" s="1771">
        <v>0</v>
      </c>
      <c r="O1779" s="1772">
        <v>0</v>
      </c>
      <c r="P1779" s="1773">
        <f t="shared" si="55"/>
        <v>0</v>
      </c>
      <c r="Q1779" s="1774"/>
      <c r="R1779" s="1774"/>
      <c r="S1779" s="1774"/>
      <c r="T1779" s="1774"/>
      <c r="U1779" s="1774"/>
      <c r="V1779" s="1774"/>
      <c r="W1779" s="1774"/>
      <c r="X1779" s="1774"/>
      <c r="Y1779" s="1774"/>
      <c r="Z1779" s="1774"/>
      <c r="AA1779" s="1774"/>
      <c r="AB1779" s="1774"/>
      <c r="AC1779" s="1774"/>
      <c r="AD1779" s="1856"/>
      <c r="AE1779" s="1857"/>
      <c r="AF1779" s="1858"/>
      <c r="AG1779" s="1858"/>
      <c r="AH1779" s="1858"/>
      <c r="AI1779" s="1859"/>
      <c r="AJ1779" s="1859"/>
      <c r="AK1779" s="1859"/>
      <c r="AL1779" s="1859"/>
      <c r="AM1779" s="1858"/>
      <c r="AN1779" s="1858"/>
      <c r="AO1779" s="1858"/>
      <c r="AP1779" s="1858"/>
      <c r="AQ1779" s="1859"/>
      <c r="AR1779" s="1859"/>
      <c r="AS1779" s="1859"/>
      <c r="AT1779" s="1859"/>
    </row>
    <row r="1780" spans="1:46" s="1775" customFormat="1" ht="12" customHeight="1" x14ac:dyDescent="0.2">
      <c r="A1780" s="1770" t="s">
        <v>459</v>
      </c>
      <c r="B1780" s="1770" t="s">
        <v>1708</v>
      </c>
      <c r="C1780" s="1770" t="s">
        <v>5423</v>
      </c>
      <c r="D1780" s="1770" t="s">
        <v>5467</v>
      </c>
      <c r="E1780" s="1952">
        <v>930</v>
      </c>
      <c r="F1780" s="1771" t="s">
        <v>5692</v>
      </c>
      <c r="G1780" s="1770" t="s">
        <v>5693</v>
      </c>
      <c r="H1780" s="1770"/>
      <c r="I1780" s="1770"/>
      <c r="J1780" s="1771"/>
      <c r="K1780" s="1771">
        <v>1</v>
      </c>
      <c r="L1780" s="1772">
        <v>11</v>
      </c>
      <c r="M1780" s="1773">
        <f t="shared" si="54"/>
        <v>10230</v>
      </c>
      <c r="N1780" s="1771">
        <v>0</v>
      </c>
      <c r="O1780" s="1772">
        <v>0</v>
      </c>
      <c r="P1780" s="1773">
        <f t="shared" si="55"/>
        <v>0</v>
      </c>
      <c r="Q1780" s="1774"/>
      <c r="R1780" s="1774"/>
      <c r="S1780" s="1774"/>
      <c r="T1780" s="1774"/>
      <c r="U1780" s="1774"/>
      <c r="V1780" s="1774"/>
      <c r="W1780" s="1774"/>
      <c r="X1780" s="1774"/>
      <c r="Y1780" s="1774"/>
      <c r="Z1780" s="1774"/>
      <c r="AA1780" s="1774"/>
      <c r="AB1780" s="1774"/>
      <c r="AC1780" s="1774"/>
      <c r="AD1780" s="1856"/>
      <c r="AE1780" s="1857"/>
      <c r="AF1780" s="1858"/>
      <c r="AG1780" s="1858"/>
      <c r="AH1780" s="1858"/>
      <c r="AI1780" s="1859"/>
      <c r="AJ1780" s="1859"/>
      <c r="AK1780" s="1859"/>
      <c r="AL1780" s="1859"/>
      <c r="AM1780" s="1858"/>
      <c r="AN1780" s="1858"/>
      <c r="AO1780" s="1858"/>
      <c r="AP1780" s="1858"/>
      <c r="AQ1780" s="1859"/>
      <c r="AR1780" s="1859"/>
      <c r="AS1780" s="1859"/>
      <c r="AT1780" s="1859"/>
    </row>
    <row r="1781" spans="1:46" s="1775" customFormat="1" ht="12" customHeight="1" x14ac:dyDescent="0.2">
      <c r="A1781" s="1770" t="s">
        <v>459</v>
      </c>
      <c r="B1781" s="1770" t="s">
        <v>1708</v>
      </c>
      <c r="C1781" s="1770" t="s">
        <v>5423</v>
      </c>
      <c r="D1781" s="1770" t="s">
        <v>5467</v>
      </c>
      <c r="E1781" s="1952">
        <v>930</v>
      </c>
      <c r="F1781" s="1771" t="s">
        <v>5694</v>
      </c>
      <c r="G1781" s="1770" t="s">
        <v>5695</v>
      </c>
      <c r="H1781" s="1770"/>
      <c r="I1781" s="1770"/>
      <c r="J1781" s="1771"/>
      <c r="K1781" s="1771">
        <v>1</v>
      </c>
      <c r="L1781" s="1772">
        <v>11</v>
      </c>
      <c r="M1781" s="1773">
        <f t="shared" si="54"/>
        <v>10230</v>
      </c>
      <c r="N1781" s="1771">
        <v>0</v>
      </c>
      <c r="O1781" s="1772">
        <v>0</v>
      </c>
      <c r="P1781" s="1773">
        <f t="shared" si="55"/>
        <v>0</v>
      </c>
      <c r="Q1781" s="1774"/>
      <c r="R1781" s="1774"/>
      <c r="S1781" s="1774"/>
      <c r="T1781" s="1774"/>
      <c r="U1781" s="1774"/>
      <c r="V1781" s="1774"/>
      <c r="W1781" s="1774"/>
      <c r="X1781" s="1774"/>
      <c r="Y1781" s="1774"/>
      <c r="Z1781" s="1774"/>
      <c r="AA1781" s="1774"/>
      <c r="AB1781" s="1774"/>
      <c r="AC1781" s="1774"/>
      <c r="AD1781" s="1856"/>
      <c r="AE1781" s="1857"/>
      <c r="AF1781" s="1858"/>
      <c r="AG1781" s="1858"/>
      <c r="AH1781" s="1858"/>
      <c r="AI1781" s="1859"/>
      <c r="AJ1781" s="1859"/>
      <c r="AK1781" s="1859"/>
      <c r="AL1781" s="1859"/>
      <c r="AM1781" s="1858"/>
      <c r="AN1781" s="1858"/>
      <c r="AO1781" s="1858"/>
      <c r="AP1781" s="1858"/>
      <c r="AQ1781" s="1859"/>
      <c r="AR1781" s="1859"/>
      <c r="AS1781" s="1859"/>
      <c r="AT1781" s="1859"/>
    </row>
    <row r="1782" spans="1:46" s="1775" customFormat="1" ht="12" customHeight="1" x14ac:dyDescent="0.2">
      <c r="A1782" s="1770" t="s">
        <v>459</v>
      </c>
      <c r="B1782" s="1770" t="s">
        <v>1708</v>
      </c>
      <c r="C1782" s="1770" t="s">
        <v>5423</v>
      </c>
      <c r="D1782" s="1770" t="s">
        <v>5467</v>
      </c>
      <c r="E1782" s="1952">
        <v>930</v>
      </c>
      <c r="F1782" s="1771" t="s">
        <v>5696</v>
      </c>
      <c r="G1782" s="1770" t="s">
        <v>5697</v>
      </c>
      <c r="H1782" s="1770"/>
      <c r="I1782" s="1770"/>
      <c r="J1782" s="1771"/>
      <c r="K1782" s="1771">
        <v>1</v>
      </c>
      <c r="L1782" s="1772">
        <v>11</v>
      </c>
      <c r="M1782" s="1773">
        <f t="shared" si="54"/>
        <v>10230</v>
      </c>
      <c r="N1782" s="1771">
        <v>0</v>
      </c>
      <c r="O1782" s="1772">
        <v>0</v>
      </c>
      <c r="P1782" s="1773">
        <f t="shared" si="55"/>
        <v>0</v>
      </c>
      <c r="Q1782" s="1774"/>
      <c r="R1782" s="1774"/>
      <c r="S1782" s="1774"/>
      <c r="T1782" s="1774"/>
      <c r="U1782" s="1774"/>
      <c r="V1782" s="1774"/>
      <c r="W1782" s="1774"/>
      <c r="X1782" s="1774"/>
      <c r="Y1782" s="1774"/>
      <c r="Z1782" s="1774"/>
      <c r="AA1782" s="1774"/>
      <c r="AB1782" s="1774"/>
      <c r="AC1782" s="1774"/>
      <c r="AD1782" s="1856"/>
      <c r="AE1782" s="1857"/>
      <c r="AF1782" s="1858"/>
      <c r="AG1782" s="1858"/>
      <c r="AH1782" s="1858"/>
      <c r="AI1782" s="1859"/>
      <c r="AJ1782" s="1859"/>
      <c r="AK1782" s="1859"/>
      <c r="AL1782" s="1859"/>
      <c r="AM1782" s="1858"/>
      <c r="AN1782" s="1858"/>
      <c r="AO1782" s="1858"/>
      <c r="AP1782" s="1858"/>
      <c r="AQ1782" s="1859"/>
      <c r="AR1782" s="1859"/>
      <c r="AS1782" s="1859"/>
      <c r="AT1782" s="1859"/>
    </row>
    <row r="1783" spans="1:46" s="1775" customFormat="1" ht="12" customHeight="1" x14ac:dyDescent="0.2">
      <c r="A1783" s="1770" t="s">
        <v>459</v>
      </c>
      <c r="B1783" s="1770" t="s">
        <v>1708</v>
      </c>
      <c r="C1783" s="1770" t="s">
        <v>5423</v>
      </c>
      <c r="D1783" s="1770" t="s">
        <v>5467</v>
      </c>
      <c r="E1783" s="1952">
        <v>930</v>
      </c>
      <c r="F1783" s="1771" t="s">
        <v>5698</v>
      </c>
      <c r="G1783" s="1770" t="s">
        <v>5699</v>
      </c>
      <c r="H1783" s="1770"/>
      <c r="I1783" s="1770"/>
      <c r="J1783" s="1771"/>
      <c r="K1783" s="1771">
        <v>1</v>
      </c>
      <c r="L1783" s="1772">
        <v>11</v>
      </c>
      <c r="M1783" s="1773">
        <f t="shared" si="54"/>
        <v>10230</v>
      </c>
      <c r="N1783" s="1771">
        <v>0</v>
      </c>
      <c r="O1783" s="1772">
        <v>0</v>
      </c>
      <c r="P1783" s="1773">
        <f t="shared" si="55"/>
        <v>0</v>
      </c>
      <c r="Q1783" s="1774"/>
      <c r="R1783" s="1774"/>
      <c r="S1783" s="1774"/>
      <c r="T1783" s="1774"/>
      <c r="U1783" s="1774"/>
      <c r="V1783" s="1774"/>
      <c r="W1783" s="1774"/>
      <c r="X1783" s="1774"/>
      <c r="Y1783" s="1774"/>
      <c r="Z1783" s="1774"/>
      <c r="AA1783" s="1774"/>
      <c r="AB1783" s="1774"/>
      <c r="AC1783" s="1774"/>
      <c r="AD1783" s="1856"/>
      <c r="AE1783" s="1857"/>
      <c r="AF1783" s="1858"/>
      <c r="AG1783" s="1858"/>
      <c r="AH1783" s="1858"/>
      <c r="AI1783" s="1859"/>
      <c r="AJ1783" s="1859"/>
      <c r="AK1783" s="1859"/>
      <c r="AL1783" s="1859"/>
      <c r="AM1783" s="1858"/>
      <c r="AN1783" s="1858"/>
      <c r="AO1783" s="1858"/>
      <c r="AP1783" s="1858"/>
      <c r="AQ1783" s="1859"/>
      <c r="AR1783" s="1859"/>
      <c r="AS1783" s="1859"/>
      <c r="AT1783" s="1859"/>
    </row>
    <row r="1784" spans="1:46" s="1775" customFormat="1" ht="12" customHeight="1" x14ac:dyDescent="0.2">
      <c r="A1784" s="1770" t="s">
        <v>459</v>
      </c>
      <c r="B1784" s="1770" t="s">
        <v>1708</v>
      </c>
      <c r="C1784" s="1770" t="s">
        <v>5423</v>
      </c>
      <c r="D1784" s="1770" t="s">
        <v>5467</v>
      </c>
      <c r="E1784" s="1952">
        <v>930</v>
      </c>
      <c r="F1784" s="1771" t="s">
        <v>5700</v>
      </c>
      <c r="G1784" s="1770" t="s">
        <v>5701</v>
      </c>
      <c r="H1784" s="1770"/>
      <c r="I1784" s="1770"/>
      <c r="J1784" s="1771"/>
      <c r="K1784" s="1771">
        <v>1</v>
      </c>
      <c r="L1784" s="1772">
        <v>11</v>
      </c>
      <c r="M1784" s="1773">
        <f t="shared" si="54"/>
        <v>10230</v>
      </c>
      <c r="N1784" s="1771">
        <v>0</v>
      </c>
      <c r="O1784" s="1772">
        <v>0</v>
      </c>
      <c r="P1784" s="1773">
        <f t="shared" si="55"/>
        <v>0</v>
      </c>
      <c r="Q1784" s="1774"/>
      <c r="R1784" s="1774"/>
      <c r="S1784" s="1774"/>
      <c r="T1784" s="1774"/>
      <c r="U1784" s="1774"/>
      <c r="V1784" s="1774"/>
      <c r="W1784" s="1774"/>
      <c r="X1784" s="1774"/>
      <c r="Y1784" s="1774"/>
      <c r="Z1784" s="1774"/>
      <c r="AA1784" s="1774"/>
      <c r="AB1784" s="1774"/>
      <c r="AC1784" s="1774"/>
      <c r="AD1784" s="1856"/>
      <c r="AE1784" s="1857"/>
      <c r="AF1784" s="1858"/>
      <c r="AG1784" s="1858"/>
      <c r="AH1784" s="1858"/>
      <c r="AI1784" s="1859"/>
      <c r="AJ1784" s="1859"/>
      <c r="AK1784" s="1859"/>
      <c r="AL1784" s="1859"/>
      <c r="AM1784" s="1858"/>
      <c r="AN1784" s="1858"/>
      <c r="AO1784" s="1858"/>
      <c r="AP1784" s="1858"/>
      <c r="AQ1784" s="1859"/>
      <c r="AR1784" s="1859"/>
      <c r="AS1784" s="1859"/>
      <c r="AT1784" s="1859"/>
    </row>
    <row r="1785" spans="1:46" s="1775" customFormat="1" ht="12" customHeight="1" x14ac:dyDescent="0.2">
      <c r="A1785" s="1770" t="s">
        <v>459</v>
      </c>
      <c r="B1785" s="1770" t="s">
        <v>1708</v>
      </c>
      <c r="C1785" s="1770" t="s">
        <v>5423</v>
      </c>
      <c r="D1785" s="1770" t="s">
        <v>5467</v>
      </c>
      <c r="E1785" s="1952">
        <v>930</v>
      </c>
      <c r="F1785" s="1771" t="s">
        <v>5702</v>
      </c>
      <c r="G1785" s="1770" t="s">
        <v>5703</v>
      </c>
      <c r="H1785" s="1770"/>
      <c r="I1785" s="1770"/>
      <c r="J1785" s="1771"/>
      <c r="K1785" s="1771">
        <v>1</v>
      </c>
      <c r="L1785" s="1772">
        <v>11</v>
      </c>
      <c r="M1785" s="1773">
        <f t="shared" si="54"/>
        <v>10230</v>
      </c>
      <c r="N1785" s="1771">
        <v>0</v>
      </c>
      <c r="O1785" s="1772">
        <v>0</v>
      </c>
      <c r="P1785" s="1773">
        <f t="shared" si="55"/>
        <v>0</v>
      </c>
      <c r="Q1785" s="1774"/>
      <c r="R1785" s="1774"/>
      <c r="S1785" s="1774"/>
      <c r="T1785" s="1774"/>
      <c r="U1785" s="1774"/>
      <c r="V1785" s="1774"/>
      <c r="W1785" s="1774"/>
      <c r="X1785" s="1774"/>
      <c r="Y1785" s="1774"/>
      <c r="Z1785" s="1774"/>
      <c r="AA1785" s="1774"/>
      <c r="AB1785" s="1774"/>
      <c r="AC1785" s="1774"/>
      <c r="AD1785" s="1856"/>
      <c r="AE1785" s="1857"/>
      <c r="AF1785" s="1858"/>
      <c r="AG1785" s="1858"/>
      <c r="AH1785" s="1858"/>
      <c r="AI1785" s="1859"/>
      <c r="AJ1785" s="1859"/>
      <c r="AK1785" s="1859"/>
      <c r="AL1785" s="1859"/>
      <c r="AM1785" s="1858"/>
      <c r="AN1785" s="1858"/>
      <c r="AO1785" s="1858"/>
      <c r="AP1785" s="1858"/>
      <c r="AQ1785" s="1859"/>
      <c r="AR1785" s="1859"/>
      <c r="AS1785" s="1859"/>
      <c r="AT1785" s="1859"/>
    </row>
    <row r="1786" spans="1:46" s="1775" customFormat="1" ht="12" customHeight="1" x14ac:dyDescent="0.2">
      <c r="A1786" s="1770" t="s">
        <v>459</v>
      </c>
      <c r="B1786" s="1770" t="s">
        <v>1708</v>
      </c>
      <c r="C1786" s="1770" t="s">
        <v>5423</v>
      </c>
      <c r="D1786" s="1770" t="s">
        <v>5467</v>
      </c>
      <c r="E1786" s="1952">
        <v>930</v>
      </c>
      <c r="F1786" s="1771" t="s">
        <v>5704</v>
      </c>
      <c r="G1786" s="1770" t="s">
        <v>5705</v>
      </c>
      <c r="H1786" s="1770"/>
      <c r="I1786" s="1770"/>
      <c r="J1786" s="1771"/>
      <c r="K1786" s="1771">
        <v>1</v>
      </c>
      <c r="L1786" s="1772">
        <v>11</v>
      </c>
      <c r="M1786" s="1773">
        <f t="shared" si="54"/>
        <v>10230</v>
      </c>
      <c r="N1786" s="1771">
        <v>0</v>
      </c>
      <c r="O1786" s="1772">
        <v>0</v>
      </c>
      <c r="P1786" s="1773">
        <f t="shared" si="55"/>
        <v>0</v>
      </c>
      <c r="Q1786" s="1774"/>
      <c r="R1786" s="1774"/>
      <c r="S1786" s="1774"/>
      <c r="T1786" s="1774"/>
      <c r="U1786" s="1774"/>
      <c r="V1786" s="1774"/>
      <c r="W1786" s="1774"/>
      <c r="X1786" s="1774"/>
      <c r="Y1786" s="1774"/>
      <c r="Z1786" s="1774"/>
      <c r="AA1786" s="1774"/>
      <c r="AB1786" s="1774"/>
      <c r="AC1786" s="1774"/>
      <c r="AD1786" s="1856"/>
      <c r="AE1786" s="1857"/>
      <c r="AF1786" s="1858"/>
      <c r="AG1786" s="1858"/>
      <c r="AH1786" s="1858"/>
      <c r="AI1786" s="1859"/>
      <c r="AJ1786" s="1859"/>
      <c r="AK1786" s="1859"/>
      <c r="AL1786" s="1859"/>
      <c r="AM1786" s="1858"/>
      <c r="AN1786" s="1858"/>
      <c r="AO1786" s="1858"/>
      <c r="AP1786" s="1858"/>
      <c r="AQ1786" s="1859"/>
      <c r="AR1786" s="1859"/>
      <c r="AS1786" s="1859"/>
      <c r="AT1786" s="1859"/>
    </row>
    <row r="1787" spans="1:46" s="1775" customFormat="1" ht="12" customHeight="1" x14ac:dyDescent="0.2">
      <c r="A1787" s="1770" t="s">
        <v>459</v>
      </c>
      <c r="B1787" s="1770" t="s">
        <v>1708</v>
      </c>
      <c r="C1787" s="1770" t="s">
        <v>5423</v>
      </c>
      <c r="D1787" s="1770" t="s">
        <v>5467</v>
      </c>
      <c r="E1787" s="1952">
        <v>930</v>
      </c>
      <c r="F1787" s="1771" t="s">
        <v>5706</v>
      </c>
      <c r="G1787" s="1770" t="s">
        <v>5707</v>
      </c>
      <c r="H1787" s="1770"/>
      <c r="I1787" s="1770"/>
      <c r="J1787" s="1771"/>
      <c r="K1787" s="1771">
        <v>1</v>
      </c>
      <c r="L1787" s="1772">
        <v>11</v>
      </c>
      <c r="M1787" s="1773">
        <f t="shared" si="54"/>
        <v>10230</v>
      </c>
      <c r="N1787" s="1771">
        <v>0</v>
      </c>
      <c r="O1787" s="1772">
        <v>0</v>
      </c>
      <c r="P1787" s="1773">
        <f t="shared" si="55"/>
        <v>0</v>
      </c>
      <c r="Q1787" s="1774"/>
      <c r="R1787" s="1774"/>
      <c r="S1787" s="1774"/>
      <c r="T1787" s="1774"/>
      <c r="U1787" s="1774"/>
      <c r="V1787" s="1774"/>
      <c r="W1787" s="1774"/>
      <c r="X1787" s="1774"/>
      <c r="Y1787" s="1774"/>
      <c r="Z1787" s="1774"/>
      <c r="AA1787" s="1774"/>
      <c r="AB1787" s="1774"/>
      <c r="AC1787" s="1774"/>
      <c r="AD1787" s="1856"/>
      <c r="AE1787" s="1857"/>
      <c r="AF1787" s="1858"/>
      <c r="AG1787" s="1858"/>
      <c r="AH1787" s="1858"/>
      <c r="AI1787" s="1859"/>
      <c r="AJ1787" s="1859"/>
      <c r="AK1787" s="1859"/>
      <c r="AL1787" s="1859"/>
      <c r="AM1787" s="1858"/>
      <c r="AN1787" s="1858"/>
      <c r="AO1787" s="1858"/>
      <c r="AP1787" s="1858"/>
      <c r="AQ1787" s="1859"/>
      <c r="AR1787" s="1859"/>
      <c r="AS1787" s="1859"/>
      <c r="AT1787" s="1859"/>
    </row>
    <row r="1788" spans="1:46" s="1775" customFormat="1" ht="12" customHeight="1" x14ac:dyDescent="0.2">
      <c r="A1788" s="1770" t="s">
        <v>459</v>
      </c>
      <c r="B1788" s="1770" t="s">
        <v>1708</v>
      </c>
      <c r="C1788" s="1770" t="s">
        <v>5423</v>
      </c>
      <c r="D1788" s="1770" t="s">
        <v>5467</v>
      </c>
      <c r="E1788" s="1952">
        <v>930</v>
      </c>
      <c r="F1788" s="1771" t="s">
        <v>5708</v>
      </c>
      <c r="G1788" s="1770" t="s">
        <v>5709</v>
      </c>
      <c r="H1788" s="1770"/>
      <c r="I1788" s="1770"/>
      <c r="J1788" s="1771"/>
      <c r="K1788" s="1771">
        <v>1</v>
      </c>
      <c r="L1788" s="1772">
        <v>11</v>
      </c>
      <c r="M1788" s="1773">
        <f t="shared" si="54"/>
        <v>10230</v>
      </c>
      <c r="N1788" s="1771">
        <v>0</v>
      </c>
      <c r="O1788" s="1772">
        <v>0</v>
      </c>
      <c r="P1788" s="1773">
        <f t="shared" si="55"/>
        <v>0</v>
      </c>
      <c r="Q1788" s="1774"/>
      <c r="R1788" s="1774"/>
      <c r="S1788" s="1774"/>
      <c r="T1788" s="1774"/>
      <c r="U1788" s="1774"/>
      <c r="V1788" s="1774"/>
      <c r="W1788" s="1774"/>
      <c r="X1788" s="1774"/>
      <c r="Y1788" s="1774"/>
      <c r="Z1788" s="1774"/>
      <c r="AA1788" s="1774"/>
      <c r="AB1788" s="1774"/>
      <c r="AC1788" s="1774"/>
      <c r="AD1788" s="1856"/>
      <c r="AE1788" s="1857"/>
      <c r="AF1788" s="1858"/>
      <c r="AG1788" s="1858"/>
      <c r="AH1788" s="1858"/>
      <c r="AI1788" s="1859"/>
      <c r="AJ1788" s="1859"/>
      <c r="AK1788" s="1859"/>
      <c r="AL1788" s="1859"/>
      <c r="AM1788" s="1858"/>
      <c r="AN1788" s="1858"/>
      <c r="AO1788" s="1858"/>
      <c r="AP1788" s="1858"/>
      <c r="AQ1788" s="1859"/>
      <c r="AR1788" s="1859"/>
      <c r="AS1788" s="1859"/>
      <c r="AT1788" s="1859"/>
    </row>
    <row r="1789" spans="1:46" s="1775" customFormat="1" ht="12" customHeight="1" x14ac:dyDescent="0.2">
      <c r="A1789" s="1770" t="s">
        <v>459</v>
      </c>
      <c r="B1789" s="1770" t="s">
        <v>1708</v>
      </c>
      <c r="C1789" s="1770" t="s">
        <v>5423</v>
      </c>
      <c r="D1789" s="1770" t="s">
        <v>5467</v>
      </c>
      <c r="E1789" s="1952">
        <v>930</v>
      </c>
      <c r="F1789" s="1771" t="s">
        <v>5710</v>
      </c>
      <c r="G1789" s="1770" t="s">
        <v>5711</v>
      </c>
      <c r="H1789" s="1770"/>
      <c r="I1789" s="1770"/>
      <c r="J1789" s="1771"/>
      <c r="K1789" s="1771">
        <v>1</v>
      </c>
      <c r="L1789" s="1772">
        <v>11</v>
      </c>
      <c r="M1789" s="1773">
        <f t="shared" si="54"/>
        <v>10230</v>
      </c>
      <c r="N1789" s="1771">
        <v>0</v>
      </c>
      <c r="O1789" s="1772">
        <v>0</v>
      </c>
      <c r="P1789" s="1773">
        <f t="shared" si="55"/>
        <v>0</v>
      </c>
      <c r="Q1789" s="1774"/>
      <c r="R1789" s="1774"/>
      <c r="S1789" s="1774"/>
      <c r="T1789" s="1774"/>
      <c r="U1789" s="1774"/>
      <c r="V1789" s="1774"/>
      <c r="W1789" s="1774"/>
      <c r="X1789" s="1774"/>
      <c r="Y1789" s="1774"/>
      <c r="Z1789" s="1774"/>
      <c r="AA1789" s="1774"/>
      <c r="AB1789" s="1774"/>
      <c r="AC1789" s="1774"/>
      <c r="AD1789" s="1856"/>
      <c r="AE1789" s="1857"/>
      <c r="AF1789" s="1858"/>
      <c r="AG1789" s="1858"/>
      <c r="AH1789" s="1858"/>
      <c r="AI1789" s="1859"/>
      <c r="AJ1789" s="1859"/>
      <c r="AK1789" s="1859"/>
      <c r="AL1789" s="1859"/>
      <c r="AM1789" s="1858"/>
      <c r="AN1789" s="1858"/>
      <c r="AO1789" s="1858"/>
      <c r="AP1789" s="1858"/>
      <c r="AQ1789" s="1859"/>
      <c r="AR1789" s="1859"/>
      <c r="AS1789" s="1859"/>
      <c r="AT1789" s="1859"/>
    </row>
    <row r="1790" spans="1:46" s="1775" customFormat="1" ht="12" customHeight="1" x14ac:dyDescent="0.2">
      <c r="A1790" s="1770" t="s">
        <v>459</v>
      </c>
      <c r="B1790" s="1770" t="s">
        <v>1708</v>
      </c>
      <c r="C1790" s="1770" t="s">
        <v>5423</v>
      </c>
      <c r="D1790" s="1770" t="s">
        <v>5467</v>
      </c>
      <c r="E1790" s="1952">
        <v>930</v>
      </c>
      <c r="F1790" s="1771" t="s">
        <v>5712</v>
      </c>
      <c r="G1790" s="1770" t="s">
        <v>5713</v>
      </c>
      <c r="H1790" s="1770"/>
      <c r="I1790" s="1770"/>
      <c r="J1790" s="1771"/>
      <c r="K1790" s="1771">
        <v>1</v>
      </c>
      <c r="L1790" s="1772">
        <v>11</v>
      </c>
      <c r="M1790" s="1773">
        <f t="shared" si="54"/>
        <v>10230</v>
      </c>
      <c r="N1790" s="1771">
        <v>0</v>
      </c>
      <c r="O1790" s="1772">
        <v>0</v>
      </c>
      <c r="P1790" s="1773">
        <f t="shared" si="55"/>
        <v>0</v>
      </c>
      <c r="Q1790" s="1774"/>
      <c r="R1790" s="1774"/>
      <c r="S1790" s="1774"/>
      <c r="T1790" s="1774"/>
      <c r="U1790" s="1774"/>
      <c r="V1790" s="1774"/>
      <c r="W1790" s="1774"/>
      <c r="X1790" s="1774"/>
      <c r="Y1790" s="1774"/>
      <c r="Z1790" s="1774"/>
      <c r="AA1790" s="1774"/>
      <c r="AB1790" s="1774"/>
      <c r="AC1790" s="1774"/>
      <c r="AD1790" s="1856"/>
      <c r="AE1790" s="1857"/>
      <c r="AF1790" s="1858"/>
      <c r="AG1790" s="1858"/>
      <c r="AH1790" s="1858"/>
      <c r="AI1790" s="1859"/>
      <c r="AJ1790" s="1859"/>
      <c r="AK1790" s="1859"/>
      <c r="AL1790" s="1859"/>
      <c r="AM1790" s="1858"/>
      <c r="AN1790" s="1858"/>
      <c r="AO1790" s="1858"/>
      <c r="AP1790" s="1858"/>
      <c r="AQ1790" s="1859"/>
      <c r="AR1790" s="1859"/>
      <c r="AS1790" s="1859"/>
      <c r="AT1790" s="1859"/>
    </row>
    <row r="1791" spans="1:46" s="1775" customFormat="1" ht="12" customHeight="1" x14ac:dyDescent="0.2">
      <c r="A1791" s="1770" t="s">
        <v>459</v>
      </c>
      <c r="B1791" s="1770" t="s">
        <v>1708</v>
      </c>
      <c r="C1791" s="1770" t="s">
        <v>5423</v>
      </c>
      <c r="D1791" s="1770" t="s">
        <v>5467</v>
      </c>
      <c r="E1791" s="1952">
        <v>930</v>
      </c>
      <c r="F1791" s="1771" t="s">
        <v>5714</v>
      </c>
      <c r="G1791" s="1770" t="s">
        <v>5715</v>
      </c>
      <c r="H1791" s="1770"/>
      <c r="I1791" s="1770"/>
      <c r="J1791" s="1771"/>
      <c r="K1791" s="1771">
        <v>1</v>
      </c>
      <c r="L1791" s="1772">
        <v>11</v>
      </c>
      <c r="M1791" s="1773">
        <f t="shared" si="54"/>
        <v>10230</v>
      </c>
      <c r="N1791" s="1771">
        <v>0</v>
      </c>
      <c r="O1791" s="1772">
        <v>0</v>
      </c>
      <c r="P1791" s="1773">
        <f t="shared" si="55"/>
        <v>0</v>
      </c>
      <c r="Q1791" s="1774"/>
      <c r="R1791" s="1774"/>
      <c r="S1791" s="1774"/>
      <c r="T1791" s="1774"/>
      <c r="U1791" s="1774"/>
      <c r="V1791" s="1774"/>
      <c r="W1791" s="1774"/>
      <c r="X1791" s="1774"/>
      <c r="Y1791" s="1774"/>
      <c r="Z1791" s="1774"/>
      <c r="AA1791" s="1774"/>
      <c r="AB1791" s="1774"/>
      <c r="AC1791" s="1774"/>
      <c r="AD1791" s="1856"/>
      <c r="AE1791" s="1857"/>
      <c r="AF1791" s="1858"/>
      <c r="AG1791" s="1858"/>
      <c r="AH1791" s="1858"/>
      <c r="AI1791" s="1859"/>
      <c r="AJ1791" s="1859"/>
      <c r="AK1791" s="1859"/>
      <c r="AL1791" s="1859"/>
      <c r="AM1791" s="1858"/>
      <c r="AN1791" s="1858"/>
      <c r="AO1791" s="1858"/>
      <c r="AP1791" s="1858"/>
      <c r="AQ1791" s="1859"/>
      <c r="AR1791" s="1859"/>
      <c r="AS1791" s="1859"/>
      <c r="AT1791" s="1859"/>
    </row>
    <row r="1792" spans="1:46" s="1775" customFormat="1" ht="12" customHeight="1" x14ac:dyDescent="0.2">
      <c r="A1792" s="1770" t="s">
        <v>459</v>
      </c>
      <c r="B1792" s="1770" t="s">
        <v>1708</v>
      </c>
      <c r="C1792" s="1770" t="s">
        <v>5423</v>
      </c>
      <c r="D1792" s="1770" t="s">
        <v>5467</v>
      </c>
      <c r="E1792" s="1952">
        <v>930</v>
      </c>
      <c r="F1792" s="1771" t="s">
        <v>5716</v>
      </c>
      <c r="G1792" s="1770" t="s">
        <v>5717</v>
      </c>
      <c r="H1792" s="1770"/>
      <c r="I1792" s="1770"/>
      <c r="J1792" s="1771"/>
      <c r="K1792" s="1771">
        <v>1</v>
      </c>
      <c r="L1792" s="1772">
        <v>11</v>
      </c>
      <c r="M1792" s="1773">
        <f t="shared" si="54"/>
        <v>10230</v>
      </c>
      <c r="N1792" s="1771">
        <v>0</v>
      </c>
      <c r="O1792" s="1772">
        <v>0</v>
      </c>
      <c r="P1792" s="1773">
        <f t="shared" si="55"/>
        <v>0</v>
      </c>
      <c r="Q1792" s="1774"/>
      <c r="R1792" s="1774"/>
      <c r="S1792" s="1774"/>
      <c r="T1792" s="1774"/>
      <c r="U1792" s="1774"/>
      <c r="V1792" s="1774"/>
      <c r="W1792" s="1774"/>
      <c r="X1792" s="1774"/>
      <c r="Y1792" s="1774"/>
      <c r="Z1792" s="1774"/>
      <c r="AA1792" s="1774"/>
      <c r="AB1792" s="1774"/>
      <c r="AC1792" s="1774"/>
      <c r="AD1792" s="1856"/>
      <c r="AE1792" s="1857"/>
      <c r="AF1792" s="1858"/>
      <c r="AG1792" s="1858"/>
      <c r="AH1792" s="1858"/>
      <c r="AI1792" s="1859"/>
      <c r="AJ1792" s="1859"/>
      <c r="AK1792" s="1859"/>
      <c r="AL1792" s="1859"/>
      <c r="AM1792" s="1858"/>
      <c r="AN1792" s="1858"/>
      <c r="AO1792" s="1858"/>
      <c r="AP1792" s="1858"/>
      <c r="AQ1792" s="1859"/>
      <c r="AR1792" s="1859"/>
      <c r="AS1792" s="1859"/>
      <c r="AT1792" s="1859"/>
    </row>
    <row r="1793" spans="1:46" s="1775" customFormat="1" ht="12" customHeight="1" x14ac:dyDescent="0.2">
      <c r="A1793" s="1770" t="s">
        <v>459</v>
      </c>
      <c r="B1793" s="1770" t="s">
        <v>1708</v>
      </c>
      <c r="C1793" s="1770" t="s">
        <v>5423</v>
      </c>
      <c r="D1793" s="1770" t="s">
        <v>5467</v>
      </c>
      <c r="E1793" s="1952">
        <v>930</v>
      </c>
      <c r="F1793" s="1771" t="s">
        <v>5718</v>
      </c>
      <c r="G1793" s="1770" t="s">
        <v>5719</v>
      </c>
      <c r="H1793" s="1770"/>
      <c r="I1793" s="1770"/>
      <c r="J1793" s="1771"/>
      <c r="K1793" s="1771">
        <v>1</v>
      </c>
      <c r="L1793" s="1772">
        <v>11</v>
      </c>
      <c r="M1793" s="1773">
        <f t="shared" si="54"/>
        <v>10230</v>
      </c>
      <c r="N1793" s="1771">
        <v>0</v>
      </c>
      <c r="O1793" s="1772">
        <v>0</v>
      </c>
      <c r="P1793" s="1773">
        <f t="shared" si="55"/>
        <v>0</v>
      </c>
      <c r="Q1793" s="1774"/>
      <c r="R1793" s="1774"/>
      <c r="S1793" s="1774"/>
      <c r="T1793" s="1774"/>
      <c r="U1793" s="1774"/>
      <c r="V1793" s="1774"/>
      <c r="W1793" s="1774"/>
      <c r="X1793" s="1774"/>
      <c r="Y1793" s="1774"/>
      <c r="Z1793" s="1774"/>
      <c r="AA1793" s="1774"/>
      <c r="AB1793" s="1774"/>
      <c r="AC1793" s="1774"/>
      <c r="AD1793" s="1856"/>
      <c r="AE1793" s="1857"/>
      <c r="AF1793" s="1858"/>
      <c r="AG1793" s="1858"/>
      <c r="AH1793" s="1858"/>
      <c r="AI1793" s="1859"/>
      <c r="AJ1793" s="1859"/>
      <c r="AK1793" s="1859"/>
      <c r="AL1793" s="1859"/>
      <c r="AM1793" s="1858"/>
      <c r="AN1793" s="1858"/>
      <c r="AO1793" s="1858"/>
      <c r="AP1793" s="1858"/>
      <c r="AQ1793" s="1859"/>
      <c r="AR1793" s="1859"/>
      <c r="AS1793" s="1859"/>
      <c r="AT1793" s="1859"/>
    </row>
    <row r="1794" spans="1:46" s="1775" customFormat="1" ht="12" customHeight="1" x14ac:dyDescent="0.2">
      <c r="A1794" s="1770" t="s">
        <v>459</v>
      </c>
      <c r="B1794" s="1770" t="s">
        <v>1708</v>
      </c>
      <c r="C1794" s="1770" t="s">
        <v>5423</v>
      </c>
      <c r="D1794" s="1770" t="s">
        <v>5467</v>
      </c>
      <c r="E1794" s="1952">
        <v>930</v>
      </c>
      <c r="F1794" s="1771" t="s">
        <v>5720</v>
      </c>
      <c r="G1794" s="1770" t="s">
        <v>5721</v>
      </c>
      <c r="H1794" s="1770"/>
      <c r="I1794" s="1770"/>
      <c r="J1794" s="1771"/>
      <c r="K1794" s="1771">
        <v>1</v>
      </c>
      <c r="L1794" s="1772">
        <v>11</v>
      </c>
      <c r="M1794" s="1773">
        <f t="shared" si="54"/>
        <v>10230</v>
      </c>
      <c r="N1794" s="1771">
        <v>0</v>
      </c>
      <c r="O1794" s="1772">
        <v>0</v>
      </c>
      <c r="P1794" s="1773">
        <f t="shared" si="55"/>
        <v>0</v>
      </c>
      <c r="Q1794" s="1774"/>
      <c r="R1794" s="1774"/>
      <c r="S1794" s="1774"/>
      <c r="T1794" s="1774"/>
      <c r="U1794" s="1774"/>
      <c r="V1794" s="1774"/>
      <c r="W1794" s="1774"/>
      <c r="X1794" s="1774"/>
      <c r="Y1794" s="1774"/>
      <c r="Z1794" s="1774"/>
      <c r="AA1794" s="1774"/>
      <c r="AB1794" s="1774"/>
      <c r="AC1794" s="1774"/>
      <c r="AD1794" s="1856"/>
      <c r="AE1794" s="1857"/>
      <c r="AF1794" s="1858"/>
      <c r="AG1794" s="1858"/>
      <c r="AH1794" s="1858"/>
      <c r="AI1794" s="1859"/>
      <c r="AJ1794" s="1859"/>
      <c r="AK1794" s="1859"/>
      <c r="AL1794" s="1859"/>
      <c r="AM1794" s="1858"/>
      <c r="AN1794" s="1858"/>
      <c r="AO1794" s="1858"/>
      <c r="AP1794" s="1858"/>
      <c r="AQ1794" s="1859"/>
      <c r="AR1794" s="1859"/>
      <c r="AS1794" s="1859"/>
      <c r="AT1794" s="1859"/>
    </row>
    <row r="1795" spans="1:46" s="1775" customFormat="1" ht="12" customHeight="1" x14ac:dyDescent="0.2">
      <c r="A1795" s="1770" t="s">
        <v>459</v>
      </c>
      <c r="B1795" s="1770" t="s">
        <v>1708</v>
      </c>
      <c r="C1795" s="1770" t="s">
        <v>5423</v>
      </c>
      <c r="D1795" s="1770" t="s">
        <v>5467</v>
      </c>
      <c r="E1795" s="1952">
        <v>930</v>
      </c>
      <c r="F1795" s="1771" t="s">
        <v>5722</v>
      </c>
      <c r="G1795" s="1770" t="s">
        <v>5723</v>
      </c>
      <c r="H1795" s="1770"/>
      <c r="I1795" s="1770"/>
      <c r="J1795" s="1771"/>
      <c r="K1795" s="1771">
        <v>1</v>
      </c>
      <c r="L1795" s="1772">
        <v>11</v>
      </c>
      <c r="M1795" s="1773">
        <f t="shared" si="54"/>
        <v>10230</v>
      </c>
      <c r="N1795" s="1771">
        <v>0</v>
      </c>
      <c r="O1795" s="1772">
        <v>0</v>
      </c>
      <c r="P1795" s="1773">
        <f t="shared" si="55"/>
        <v>0</v>
      </c>
      <c r="Q1795" s="1774"/>
      <c r="R1795" s="1774"/>
      <c r="S1795" s="1774"/>
      <c r="T1795" s="1774"/>
      <c r="U1795" s="1774"/>
      <c r="V1795" s="1774"/>
      <c r="W1795" s="1774"/>
      <c r="X1795" s="1774"/>
      <c r="Y1795" s="1774"/>
      <c r="Z1795" s="1774"/>
      <c r="AA1795" s="1774"/>
      <c r="AB1795" s="1774"/>
      <c r="AC1795" s="1774"/>
      <c r="AD1795" s="1856"/>
      <c r="AE1795" s="1857"/>
      <c r="AF1795" s="1858"/>
      <c r="AG1795" s="1858"/>
      <c r="AH1795" s="1858"/>
      <c r="AI1795" s="1859"/>
      <c r="AJ1795" s="1859"/>
      <c r="AK1795" s="1859"/>
      <c r="AL1795" s="1859"/>
      <c r="AM1795" s="1858"/>
      <c r="AN1795" s="1858"/>
      <c r="AO1795" s="1858"/>
      <c r="AP1795" s="1858"/>
      <c r="AQ1795" s="1859"/>
      <c r="AR1795" s="1859"/>
      <c r="AS1795" s="1859"/>
      <c r="AT1795" s="1859"/>
    </row>
    <row r="1796" spans="1:46" s="1775" customFormat="1" ht="12" customHeight="1" x14ac:dyDescent="0.2">
      <c r="A1796" s="1770" t="s">
        <v>459</v>
      </c>
      <c r="B1796" s="1770" t="s">
        <v>1708</v>
      </c>
      <c r="C1796" s="1770" t="s">
        <v>5423</v>
      </c>
      <c r="D1796" s="1770" t="s">
        <v>5467</v>
      </c>
      <c r="E1796" s="1952">
        <v>930</v>
      </c>
      <c r="F1796" s="1771" t="s">
        <v>5724</v>
      </c>
      <c r="G1796" s="1770" t="s">
        <v>5725</v>
      </c>
      <c r="H1796" s="1770"/>
      <c r="I1796" s="1770"/>
      <c r="J1796" s="1771"/>
      <c r="K1796" s="1771">
        <v>1</v>
      </c>
      <c r="L1796" s="1772">
        <v>11</v>
      </c>
      <c r="M1796" s="1773">
        <f t="shared" si="54"/>
        <v>10230</v>
      </c>
      <c r="N1796" s="1771">
        <v>0</v>
      </c>
      <c r="O1796" s="1772">
        <v>0</v>
      </c>
      <c r="P1796" s="1773">
        <f t="shared" si="55"/>
        <v>0</v>
      </c>
      <c r="Q1796" s="1774"/>
      <c r="R1796" s="1774"/>
      <c r="S1796" s="1774"/>
      <c r="T1796" s="1774"/>
      <c r="U1796" s="1774"/>
      <c r="V1796" s="1774"/>
      <c r="W1796" s="1774"/>
      <c r="X1796" s="1774"/>
      <c r="Y1796" s="1774"/>
      <c r="Z1796" s="1774"/>
      <c r="AA1796" s="1774"/>
      <c r="AB1796" s="1774"/>
      <c r="AC1796" s="1774"/>
      <c r="AD1796" s="1856"/>
      <c r="AE1796" s="1857"/>
      <c r="AF1796" s="1858"/>
      <c r="AG1796" s="1858"/>
      <c r="AH1796" s="1858"/>
      <c r="AI1796" s="1859"/>
      <c r="AJ1796" s="1859"/>
      <c r="AK1796" s="1859"/>
      <c r="AL1796" s="1859"/>
      <c r="AM1796" s="1858"/>
      <c r="AN1796" s="1858"/>
      <c r="AO1796" s="1858"/>
      <c r="AP1796" s="1858"/>
      <c r="AQ1796" s="1859"/>
      <c r="AR1796" s="1859"/>
      <c r="AS1796" s="1859"/>
      <c r="AT1796" s="1859"/>
    </row>
    <row r="1797" spans="1:46" s="1775" customFormat="1" ht="12" customHeight="1" x14ac:dyDescent="0.2">
      <c r="A1797" s="1770" t="s">
        <v>459</v>
      </c>
      <c r="B1797" s="1770" t="s">
        <v>1708</v>
      </c>
      <c r="C1797" s="1770" t="s">
        <v>5423</v>
      </c>
      <c r="D1797" s="1770" t="s">
        <v>5467</v>
      </c>
      <c r="E1797" s="1952">
        <v>930</v>
      </c>
      <c r="F1797" s="1771" t="s">
        <v>5726</v>
      </c>
      <c r="G1797" s="1770" t="s">
        <v>5727</v>
      </c>
      <c r="H1797" s="1770"/>
      <c r="I1797" s="1770"/>
      <c r="J1797" s="1771"/>
      <c r="K1797" s="1771">
        <v>1</v>
      </c>
      <c r="L1797" s="1772">
        <v>11</v>
      </c>
      <c r="M1797" s="1773">
        <f t="shared" si="54"/>
        <v>10230</v>
      </c>
      <c r="N1797" s="1771">
        <v>0</v>
      </c>
      <c r="O1797" s="1772">
        <v>0</v>
      </c>
      <c r="P1797" s="1773">
        <f t="shared" si="55"/>
        <v>0</v>
      </c>
      <c r="Q1797" s="1774"/>
      <c r="R1797" s="1774"/>
      <c r="S1797" s="1774"/>
      <c r="T1797" s="1774"/>
      <c r="U1797" s="1774"/>
      <c r="V1797" s="1774"/>
      <c r="W1797" s="1774"/>
      <c r="X1797" s="1774"/>
      <c r="Y1797" s="1774"/>
      <c r="Z1797" s="1774"/>
      <c r="AA1797" s="1774"/>
      <c r="AB1797" s="1774"/>
      <c r="AC1797" s="1774"/>
      <c r="AD1797" s="1856"/>
      <c r="AE1797" s="1857"/>
      <c r="AF1797" s="1858"/>
      <c r="AG1797" s="1858"/>
      <c r="AH1797" s="1858"/>
      <c r="AI1797" s="1859"/>
      <c r="AJ1797" s="1859"/>
      <c r="AK1797" s="1859"/>
      <c r="AL1797" s="1859"/>
      <c r="AM1797" s="1858"/>
      <c r="AN1797" s="1858"/>
      <c r="AO1797" s="1858"/>
      <c r="AP1797" s="1858"/>
      <c r="AQ1797" s="1859"/>
      <c r="AR1797" s="1859"/>
      <c r="AS1797" s="1859"/>
      <c r="AT1797" s="1859"/>
    </row>
    <row r="1798" spans="1:46" s="1775" customFormat="1" ht="12" customHeight="1" x14ac:dyDescent="0.2">
      <c r="A1798" s="1770" t="s">
        <v>459</v>
      </c>
      <c r="B1798" s="1770" t="s">
        <v>1708</v>
      </c>
      <c r="C1798" s="1770" t="s">
        <v>5423</v>
      </c>
      <c r="D1798" s="1770" t="s">
        <v>5467</v>
      </c>
      <c r="E1798" s="1952">
        <v>930</v>
      </c>
      <c r="F1798" s="1771" t="s">
        <v>5728</v>
      </c>
      <c r="G1798" s="1770" t="s">
        <v>5729</v>
      </c>
      <c r="H1798" s="1770"/>
      <c r="I1798" s="1770"/>
      <c r="J1798" s="1771"/>
      <c r="K1798" s="1771">
        <v>1</v>
      </c>
      <c r="L1798" s="1772">
        <v>11</v>
      </c>
      <c r="M1798" s="1773">
        <f t="shared" ref="M1798:M1809" si="56">E1798*L1798</f>
        <v>10230</v>
      </c>
      <c r="N1798" s="1771">
        <v>0</v>
      </c>
      <c r="O1798" s="1772">
        <v>0</v>
      </c>
      <c r="P1798" s="1773">
        <f t="shared" ref="P1798:P1809" si="57">E1798*O1798</f>
        <v>0</v>
      </c>
      <c r="Q1798" s="1774"/>
      <c r="R1798" s="1774"/>
      <c r="S1798" s="1774"/>
      <c r="T1798" s="1774"/>
      <c r="U1798" s="1774"/>
      <c r="V1798" s="1774"/>
      <c r="W1798" s="1774"/>
      <c r="X1798" s="1774"/>
      <c r="Y1798" s="1774"/>
      <c r="Z1798" s="1774"/>
      <c r="AA1798" s="1774"/>
      <c r="AB1798" s="1774"/>
      <c r="AC1798" s="1774"/>
      <c r="AD1798" s="1856"/>
      <c r="AE1798" s="1857"/>
      <c r="AF1798" s="1858"/>
      <c r="AG1798" s="1858"/>
      <c r="AH1798" s="1858"/>
      <c r="AI1798" s="1859"/>
      <c r="AJ1798" s="1859"/>
      <c r="AK1798" s="1859"/>
      <c r="AL1798" s="1859"/>
      <c r="AM1798" s="1858"/>
      <c r="AN1798" s="1858"/>
      <c r="AO1798" s="1858"/>
      <c r="AP1798" s="1858"/>
      <c r="AQ1798" s="1859"/>
      <c r="AR1798" s="1859"/>
      <c r="AS1798" s="1859"/>
      <c r="AT1798" s="1859"/>
    </row>
    <row r="1799" spans="1:46" s="1775" customFormat="1" ht="12" customHeight="1" x14ac:dyDescent="0.2">
      <c r="A1799" s="1770" t="s">
        <v>459</v>
      </c>
      <c r="B1799" s="1770" t="s">
        <v>1708</v>
      </c>
      <c r="C1799" s="1770" t="s">
        <v>5423</v>
      </c>
      <c r="D1799" s="1770" t="s">
        <v>5467</v>
      </c>
      <c r="E1799" s="1952">
        <v>930</v>
      </c>
      <c r="F1799" s="1771" t="s">
        <v>5730</v>
      </c>
      <c r="G1799" s="1770" t="s">
        <v>5731</v>
      </c>
      <c r="H1799" s="1770"/>
      <c r="I1799" s="1770"/>
      <c r="J1799" s="1771"/>
      <c r="K1799" s="1771">
        <v>1</v>
      </c>
      <c r="L1799" s="1772">
        <v>11</v>
      </c>
      <c r="M1799" s="1773">
        <f t="shared" si="56"/>
        <v>10230</v>
      </c>
      <c r="N1799" s="1771">
        <v>0</v>
      </c>
      <c r="O1799" s="1772">
        <v>0</v>
      </c>
      <c r="P1799" s="1773">
        <f t="shared" si="57"/>
        <v>0</v>
      </c>
      <c r="Q1799" s="1774"/>
      <c r="R1799" s="1774"/>
      <c r="S1799" s="1774"/>
      <c r="T1799" s="1774"/>
      <c r="U1799" s="1774"/>
      <c r="V1799" s="1774"/>
      <c r="W1799" s="1774"/>
      <c r="X1799" s="1774"/>
      <c r="Y1799" s="1774"/>
      <c r="Z1799" s="1774"/>
      <c r="AA1799" s="1774"/>
      <c r="AB1799" s="1774"/>
      <c r="AC1799" s="1774"/>
      <c r="AD1799" s="1856"/>
      <c r="AE1799" s="1857"/>
      <c r="AF1799" s="1858"/>
      <c r="AG1799" s="1858"/>
      <c r="AH1799" s="1858"/>
      <c r="AI1799" s="1859"/>
      <c r="AJ1799" s="1859"/>
      <c r="AK1799" s="1859"/>
      <c r="AL1799" s="1859"/>
      <c r="AM1799" s="1858"/>
      <c r="AN1799" s="1858"/>
      <c r="AO1799" s="1858"/>
      <c r="AP1799" s="1858"/>
      <c r="AQ1799" s="1859"/>
      <c r="AR1799" s="1859"/>
      <c r="AS1799" s="1859"/>
      <c r="AT1799" s="1859"/>
    </row>
    <row r="1800" spans="1:46" s="1775" customFormat="1" ht="12" customHeight="1" x14ac:dyDescent="0.2">
      <c r="A1800" s="1770" t="s">
        <v>459</v>
      </c>
      <c r="B1800" s="1770" t="s">
        <v>1708</v>
      </c>
      <c r="C1800" s="1770" t="s">
        <v>5423</v>
      </c>
      <c r="D1800" s="1770" t="s">
        <v>5467</v>
      </c>
      <c r="E1800" s="1952">
        <v>930</v>
      </c>
      <c r="F1800" s="1771" t="s">
        <v>5732</v>
      </c>
      <c r="G1800" s="1770" t="s">
        <v>5733</v>
      </c>
      <c r="H1800" s="1770"/>
      <c r="I1800" s="1770"/>
      <c r="J1800" s="1771"/>
      <c r="K1800" s="1771">
        <v>1</v>
      </c>
      <c r="L1800" s="1772">
        <v>11</v>
      </c>
      <c r="M1800" s="1773">
        <f t="shared" si="56"/>
        <v>10230</v>
      </c>
      <c r="N1800" s="1771">
        <v>0</v>
      </c>
      <c r="O1800" s="1772">
        <v>0</v>
      </c>
      <c r="P1800" s="1773">
        <f t="shared" si="57"/>
        <v>0</v>
      </c>
      <c r="Q1800" s="1774"/>
      <c r="R1800" s="1774"/>
      <c r="S1800" s="1774"/>
      <c r="T1800" s="1774"/>
      <c r="U1800" s="1774"/>
      <c r="V1800" s="1774"/>
      <c r="W1800" s="1774"/>
      <c r="X1800" s="1774"/>
      <c r="Y1800" s="1774"/>
      <c r="Z1800" s="1774"/>
      <c r="AA1800" s="1774"/>
      <c r="AB1800" s="1774"/>
      <c r="AC1800" s="1774"/>
      <c r="AD1800" s="1856"/>
      <c r="AE1800" s="1857"/>
      <c r="AF1800" s="1858"/>
      <c r="AG1800" s="1858"/>
      <c r="AH1800" s="1858"/>
      <c r="AI1800" s="1859"/>
      <c r="AJ1800" s="1859"/>
      <c r="AK1800" s="1859"/>
      <c r="AL1800" s="1859"/>
      <c r="AM1800" s="1858"/>
      <c r="AN1800" s="1858"/>
      <c r="AO1800" s="1858"/>
      <c r="AP1800" s="1858"/>
      <c r="AQ1800" s="1859"/>
      <c r="AR1800" s="1859"/>
      <c r="AS1800" s="1859"/>
      <c r="AT1800" s="1859"/>
    </row>
    <row r="1801" spans="1:46" s="1775" customFormat="1" ht="12" customHeight="1" x14ac:dyDescent="0.2">
      <c r="A1801" s="1770" t="s">
        <v>459</v>
      </c>
      <c r="B1801" s="1770" t="s">
        <v>1708</v>
      </c>
      <c r="C1801" s="1770" t="s">
        <v>5423</v>
      </c>
      <c r="D1801" s="1770" t="s">
        <v>5467</v>
      </c>
      <c r="E1801" s="1952">
        <v>930</v>
      </c>
      <c r="F1801" s="1771" t="s">
        <v>5734</v>
      </c>
      <c r="G1801" s="1770" t="s">
        <v>5735</v>
      </c>
      <c r="H1801" s="1770"/>
      <c r="I1801" s="1770"/>
      <c r="J1801" s="1771"/>
      <c r="K1801" s="1771">
        <v>1</v>
      </c>
      <c r="L1801" s="1772">
        <v>11</v>
      </c>
      <c r="M1801" s="1773">
        <f t="shared" si="56"/>
        <v>10230</v>
      </c>
      <c r="N1801" s="1771">
        <v>0</v>
      </c>
      <c r="O1801" s="1772">
        <v>0</v>
      </c>
      <c r="P1801" s="1773">
        <f t="shared" si="57"/>
        <v>0</v>
      </c>
      <c r="Q1801" s="1774"/>
      <c r="R1801" s="1774"/>
      <c r="S1801" s="1774"/>
      <c r="T1801" s="1774"/>
      <c r="U1801" s="1774"/>
      <c r="V1801" s="1774"/>
      <c r="W1801" s="1774"/>
      <c r="X1801" s="1774"/>
      <c r="Y1801" s="1774"/>
      <c r="Z1801" s="1774"/>
      <c r="AA1801" s="1774"/>
      <c r="AB1801" s="1774"/>
      <c r="AC1801" s="1774"/>
      <c r="AD1801" s="1856"/>
      <c r="AE1801" s="1857"/>
      <c r="AF1801" s="1858"/>
      <c r="AG1801" s="1858"/>
      <c r="AH1801" s="1858"/>
      <c r="AI1801" s="1859"/>
      <c r="AJ1801" s="1859"/>
      <c r="AK1801" s="1859"/>
      <c r="AL1801" s="1859"/>
      <c r="AM1801" s="1858"/>
      <c r="AN1801" s="1858"/>
      <c r="AO1801" s="1858"/>
      <c r="AP1801" s="1858"/>
      <c r="AQ1801" s="1859"/>
      <c r="AR1801" s="1859"/>
      <c r="AS1801" s="1859"/>
      <c r="AT1801" s="1859"/>
    </row>
    <row r="1802" spans="1:46" s="1775" customFormat="1" ht="12" customHeight="1" x14ac:dyDescent="0.2">
      <c r="A1802" s="1770" t="s">
        <v>459</v>
      </c>
      <c r="B1802" s="1770" t="s">
        <v>1708</v>
      </c>
      <c r="C1802" s="1770" t="s">
        <v>5423</v>
      </c>
      <c r="D1802" s="1770" t="s">
        <v>5467</v>
      </c>
      <c r="E1802" s="1952">
        <v>930</v>
      </c>
      <c r="F1802" s="1771" t="s">
        <v>5736</v>
      </c>
      <c r="G1802" s="1770" t="s">
        <v>5737</v>
      </c>
      <c r="H1802" s="1770"/>
      <c r="I1802" s="1770"/>
      <c r="J1802" s="1771"/>
      <c r="K1802" s="1771">
        <v>1</v>
      </c>
      <c r="L1802" s="1772">
        <v>11</v>
      </c>
      <c r="M1802" s="1773">
        <f t="shared" si="56"/>
        <v>10230</v>
      </c>
      <c r="N1802" s="1771">
        <v>0</v>
      </c>
      <c r="O1802" s="1772">
        <v>0</v>
      </c>
      <c r="P1802" s="1773">
        <f t="shared" si="57"/>
        <v>0</v>
      </c>
      <c r="Q1802" s="1774"/>
      <c r="R1802" s="1774"/>
      <c r="S1802" s="1774"/>
      <c r="T1802" s="1774"/>
      <c r="U1802" s="1774"/>
      <c r="V1802" s="1774"/>
      <c r="W1802" s="1774"/>
      <c r="X1802" s="1774"/>
      <c r="Y1802" s="1774"/>
      <c r="Z1802" s="1774"/>
      <c r="AA1802" s="1774"/>
      <c r="AB1802" s="1774"/>
      <c r="AC1802" s="1774"/>
      <c r="AD1802" s="1856"/>
      <c r="AE1802" s="1857"/>
      <c r="AF1802" s="1858"/>
      <c r="AG1802" s="1858"/>
      <c r="AH1802" s="1858"/>
      <c r="AI1802" s="1859"/>
      <c r="AJ1802" s="1859"/>
      <c r="AK1802" s="1859"/>
      <c r="AL1802" s="1859"/>
      <c r="AM1802" s="1858"/>
      <c r="AN1802" s="1858"/>
      <c r="AO1802" s="1858"/>
      <c r="AP1802" s="1858"/>
      <c r="AQ1802" s="1859"/>
      <c r="AR1802" s="1859"/>
      <c r="AS1802" s="1859"/>
      <c r="AT1802" s="1859"/>
    </row>
    <row r="1803" spans="1:46" s="1775" customFormat="1" ht="12" customHeight="1" x14ac:dyDescent="0.2">
      <c r="A1803" s="1770" t="s">
        <v>459</v>
      </c>
      <c r="B1803" s="1770" t="s">
        <v>1708</v>
      </c>
      <c r="C1803" s="1770" t="s">
        <v>5423</v>
      </c>
      <c r="D1803" s="1770" t="s">
        <v>5467</v>
      </c>
      <c r="E1803" s="1952">
        <v>930</v>
      </c>
      <c r="F1803" s="1771" t="s">
        <v>5738</v>
      </c>
      <c r="G1803" s="1770" t="s">
        <v>5739</v>
      </c>
      <c r="H1803" s="1770"/>
      <c r="I1803" s="1770"/>
      <c r="J1803" s="1771"/>
      <c r="K1803" s="1771">
        <v>1</v>
      </c>
      <c r="L1803" s="1772">
        <v>11</v>
      </c>
      <c r="M1803" s="1773">
        <f t="shared" si="56"/>
        <v>10230</v>
      </c>
      <c r="N1803" s="1771">
        <v>0</v>
      </c>
      <c r="O1803" s="1772">
        <v>0</v>
      </c>
      <c r="P1803" s="1773">
        <f t="shared" si="57"/>
        <v>0</v>
      </c>
      <c r="Q1803" s="1774"/>
      <c r="R1803" s="1774"/>
      <c r="S1803" s="1774"/>
      <c r="T1803" s="1774"/>
      <c r="U1803" s="1774"/>
      <c r="V1803" s="1774"/>
      <c r="W1803" s="1774"/>
      <c r="X1803" s="1774"/>
      <c r="Y1803" s="1774"/>
      <c r="Z1803" s="1774"/>
      <c r="AA1803" s="1774"/>
      <c r="AB1803" s="1774"/>
      <c r="AC1803" s="1774"/>
      <c r="AD1803" s="1856"/>
      <c r="AE1803" s="1857"/>
      <c r="AF1803" s="1858"/>
      <c r="AG1803" s="1858"/>
      <c r="AH1803" s="1858"/>
      <c r="AI1803" s="1859"/>
      <c r="AJ1803" s="1859"/>
      <c r="AK1803" s="1859"/>
      <c r="AL1803" s="1859"/>
      <c r="AM1803" s="1858"/>
      <c r="AN1803" s="1858"/>
      <c r="AO1803" s="1858"/>
      <c r="AP1803" s="1858"/>
      <c r="AQ1803" s="1859"/>
      <c r="AR1803" s="1859"/>
      <c r="AS1803" s="1859"/>
      <c r="AT1803" s="1859"/>
    </row>
    <row r="1804" spans="1:46" s="1775" customFormat="1" ht="12" customHeight="1" x14ac:dyDescent="0.2">
      <c r="A1804" s="1770" t="s">
        <v>459</v>
      </c>
      <c r="B1804" s="1770" t="s">
        <v>1708</v>
      </c>
      <c r="C1804" s="1770" t="s">
        <v>5423</v>
      </c>
      <c r="D1804" s="1770" t="s">
        <v>5467</v>
      </c>
      <c r="E1804" s="1952">
        <v>930</v>
      </c>
      <c r="F1804" s="1771" t="s">
        <v>5740</v>
      </c>
      <c r="G1804" s="1770" t="s">
        <v>5741</v>
      </c>
      <c r="H1804" s="1770"/>
      <c r="I1804" s="1770"/>
      <c r="J1804" s="1771"/>
      <c r="K1804" s="1771">
        <v>1</v>
      </c>
      <c r="L1804" s="1772">
        <v>11</v>
      </c>
      <c r="M1804" s="1773">
        <f t="shared" si="56"/>
        <v>10230</v>
      </c>
      <c r="N1804" s="1771">
        <v>0</v>
      </c>
      <c r="O1804" s="1772">
        <v>0</v>
      </c>
      <c r="P1804" s="1773">
        <f t="shared" si="57"/>
        <v>0</v>
      </c>
      <c r="Q1804" s="1774"/>
      <c r="R1804" s="1774"/>
      <c r="S1804" s="1774"/>
      <c r="T1804" s="1774"/>
      <c r="U1804" s="1774"/>
      <c r="V1804" s="1774"/>
      <c r="W1804" s="1774"/>
      <c r="X1804" s="1774"/>
      <c r="Y1804" s="1774"/>
      <c r="Z1804" s="1774"/>
      <c r="AA1804" s="1774"/>
      <c r="AB1804" s="1774"/>
      <c r="AC1804" s="1774"/>
      <c r="AD1804" s="1856"/>
      <c r="AE1804" s="1857"/>
      <c r="AF1804" s="1858"/>
      <c r="AG1804" s="1858"/>
      <c r="AH1804" s="1858"/>
      <c r="AI1804" s="1859"/>
      <c r="AJ1804" s="1859"/>
      <c r="AK1804" s="1859"/>
      <c r="AL1804" s="1859"/>
      <c r="AM1804" s="1858"/>
      <c r="AN1804" s="1858"/>
      <c r="AO1804" s="1858"/>
      <c r="AP1804" s="1858"/>
      <c r="AQ1804" s="1859"/>
      <c r="AR1804" s="1859"/>
      <c r="AS1804" s="1859"/>
      <c r="AT1804" s="1859"/>
    </row>
    <row r="1805" spans="1:46" s="1775" customFormat="1" ht="12" customHeight="1" x14ac:dyDescent="0.2">
      <c r="A1805" s="1770" t="s">
        <v>459</v>
      </c>
      <c r="B1805" s="1770" t="s">
        <v>1708</v>
      </c>
      <c r="C1805" s="1770" t="s">
        <v>5423</v>
      </c>
      <c r="D1805" s="1770" t="s">
        <v>5467</v>
      </c>
      <c r="E1805" s="1952">
        <v>930</v>
      </c>
      <c r="F1805" s="1771" t="s">
        <v>5742</v>
      </c>
      <c r="G1805" s="1770" t="s">
        <v>5743</v>
      </c>
      <c r="H1805" s="1770"/>
      <c r="I1805" s="1770"/>
      <c r="J1805" s="1771"/>
      <c r="K1805" s="1771">
        <v>1</v>
      </c>
      <c r="L1805" s="1772">
        <v>11</v>
      </c>
      <c r="M1805" s="1773">
        <f t="shared" si="56"/>
        <v>10230</v>
      </c>
      <c r="N1805" s="1771">
        <v>0</v>
      </c>
      <c r="O1805" s="1772">
        <v>0</v>
      </c>
      <c r="P1805" s="1773">
        <f t="shared" si="57"/>
        <v>0</v>
      </c>
      <c r="Q1805" s="1774"/>
      <c r="R1805" s="1774"/>
      <c r="S1805" s="1774"/>
      <c r="T1805" s="1774"/>
      <c r="U1805" s="1774"/>
      <c r="V1805" s="1774"/>
      <c r="W1805" s="1774"/>
      <c r="X1805" s="1774"/>
      <c r="Y1805" s="1774"/>
      <c r="Z1805" s="1774"/>
      <c r="AA1805" s="1774"/>
      <c r="AB1805" s="1774"/>
      <c r="AC1805" s="1774"/>
      <c r="AD1805" s="1856"/>
      <c r="AE1805" s="1857"/>
      <c r="AF1805" s="1858"/>
      <c r="AG1805" s="1858"/>
      <c r="AH1805" s="1858"/>
      <c r="AI1805" s="1859"/>
      <c r="AJ1805" s="1859"/>
      <c r="AK1805" s="1859"/>
      <c r="AL1805" s="1859"/>
      <c r="AM1805" s="1858"/>
      <c r="AN1805" s="1858"/>
      <c r="AO1805" s="1858"/>
      <c r="AP1805" s="1858"/>
      <c r="AQ1805" s="1859"/>
      <c r="AR1805" s="1859"/>
      <c r="AS1805" s="1859"/>
      <c r="AT1805" s="1859"/>
    </row>
    <row r="1806" spans="1:46" s="1775" customFormat="1" ht="12" customHeight="1" x14ac:dyDescent="0.2">
      <c r="A1806" s="1770" t="s">
        <v>459</v>
      </c>
      <c r="B1806" s="1770" t="s">
        <v>1708</v>
      </c>
      <c r="C1806" s="1770" t="s">
        <v>5423</v>
      </c>
      <c r="D1806" s="1770" t="s">
        <v>5467</v>
      </c>
      <c r="E1806" s="1952">
        <v>930</v>
      </c>
      <c r="F1806" s="1771" t="s">
        <v>5744</v>
      </c>
      <c r="G1806" s="1770" t="s">
        <v>5745</v>
      </c>
      <c r="H1806" s="1770"/>
      <c r="I1806" s="1770"/>
      <c r="J1806" s="1771"/>
      <c r="K1806" s="1771">
        <v>1</v>
      </c>
      <c r="L1806" s="1772">
        <v>11</v>
      </c>
      <c r="M1806" s="1773">
        <f t="shared" si="56"/>
        <v>10230</v>
      </c>
      <c r="N1806" s="1771">
        <v>0</v>
      </c>
      <c r="O1806" s="1772">
        <v>0</v>
      </c>
      <c r="P1806" s="1773">
        <f t="shared" si="57"/>
        <v>0</v>
      </c>
      <c r="Q1806" s="1774"/>
      <c r="R1806" s="1774"/>
      <c r="S1806" s="1774"/>
      <c r="T1806" s="1774"/>
      <c r="U1806" s="1774"/>
      <c r="V1806" s="1774"/>
      <c r="W1806" s="1774"/>
      <c r="X1806" s="1774"/>
      <c r="Y1806" s="1774"/>
      <c r="Z1806" s="1774"/>
      <c r="AA1806" s="1774"/>
      <c r="AB1806" s="1774"/>
      <c r="AC1806" s="1774"/>
      <c r="AD1806" s="1856"/>
      <c r="AE1806" s="1857"/>
      <c r="AF1806" s="1858"/>
      <c r="AG1806" s="1858"/>
      <c r="AH1806" s="1858"/>
      <c r="AI1806" s="1859"/>
      <c r="AJ1806" s="1859"/>
      <c r="AK1806" s="1859"/>
      <c r="AL1806" s="1859"/>
      <c r="AM1806" s="1858"/>
      <c r="AN1806" s="1858"/>
      <c r="AO1806" s="1858"/>
      <c r="AP1806" s="1858"/>
      <c r="AQ1806" s="1859"/>
      <c r="AR1806" s="1859"/>
      <c r="AS1806" s="1859"/>
      <c r="AT1806" s="1859"/>
    </row>
    <row r="1807" spans="1:46" s="1775" customFormat="1" ht="12" customHeight="1" x14ac:dyDescent="0.2">
      <c r="A1807" s="1770" t="s">
        <v>459</v>
      </c>
      <c r="B1807" s="1770" t="s">
        <v>1708</v>
      </c>
      <c r="C1807" s="1770" t="s">
        <v>5423</v>
      </c>
      <c r="D1807" s="1770" t="s">
        <v>5467</v>
      </c>
      <c r="E1807" s="1952">
        <v>930</v>
      </c>
      <c r="F1807" s="1771" t="s">
        <v>5746</v>
      </c>
      <c r="G1807" s="1770" t="s">
        <v>5747</v>
      </c>
      <c r="H1807" s="1770"/>
      <c r="I1807" s="1770"/>
      <c r="J1807" s="1771"/>
      <c r="K1807" s="1771">
        <v>1</v>
      </c>
      <c r="L1807" s="1772">
        <v>11</v>
      </c>
      <c r="M1807" s="1773">
        <f t="shared" si="56"/>
        <v>10230</v>
      </c>
      <c r="N1807" s="1771">
        <v>0</v>
      </c>
      <c r="O1807" s="1772">
        <v>0</v>
      </c>
      <c r="P1807" s="1773">
        <f t="shared" si="57"/>
        <v>0</v>
      </c>
      <c r="Q1807" s="1774"/>
      <c r="R1807" s="1774"/>
      <c r="S1807" s="1774"/>
      <c r="T1807" s="1774"/>
      <c r="U1807" s="1774"/>
      <c r="V1807" s="1774"/>
      <c r="W1807" s="1774"/>
      <c r="X1807" s="1774"/>
      <c r="Y1807" s="1774"/>
      <c r="Z1807" s="1774"/>
      <c r="AA1807" s="1774"/>
      <c r="AB1807" s="1774"/>
      <c r="AC1807" s="1774"/>
      <c r="AD1807" s="1856"/>
      <c r="AE1807" s="1857"/>
      <c r="AF1807" s="1858"/>
      <c r="AG1807" s="1858"/>
      <c r="AH1807" s="1858"/>
      <c r="AI1807" s="1859"/>
      <c r="AJ1807" s="1859"/>
      <c r="AK1807" s="1859"/>
      <c r="AL1807" s="1859"/>
      <c r="AM1807" s="1858"/>
      <c r="AN1807" s="1858"/>
      <c r="AO1807" s="1858"/>
      <c r="AP1807" s="1858"/>
      <c r="AQ1807" s="1859"/>
      <c r="AR1807" s="1859"/>
      <c r="AS1807" s="1859"/>
      <c r="AT1807" s="1859"/>
    </row>
    <row r="1808" spans="1:46" s="1775" customFormat="1" ht="12" customHeight="1" x14ac:dyDescent="0.2">
      <c r="A1808" s="1770" t="s">
        <v>459</v>
      </c>
      <c r="B1808" s="1770" t="s">
        <v>1708</v>
      </c>
      <c r="C1808" s="1770" t="s">
        <v>5423</v>
      </c>
      <c r="D1808" s="1770" t="s">
        <v>5467</v>
      </c>
      <c r="E1808" s="1952">
        <v>930</v>
      </c>
      <c r="F1808" s="1771" t="s">
        <v>5748</v>
      </c>
      <c r="G1808" s="1770" t="s">
        <v>5749</v>
      </c>
      <c r="H1808" s="1770"/>
      <c r="I1808" s="1770"/>
      <c r="J1808" s="1771"/>
      <c r="K1808" s="1771">
        <v>1</v>
      </c>
      <c r="L1808" s="1772">
        <v>11</v>
      </c>
      <c r="M1808" s="1773">
        <f t="shared" si="56"/>
        <v>10230</v>
      </c>
      <c r="N1808" s="1771">
        <v>0</v>
      </c>
      <c r="O1808" s="1772">
        <v>0</v>
      </c>
      <c r="P1808" s="1773">
        <f t="shared" si="57"/>
        <v>0</v>
      </c>
      <c r="Q1808" s="1774"/>
      <c r="R1808" s="1774"/>
      <c r="S1808" s="1774"/>
      <c r="T1808" s="1774"/>
      <c r="U1808" s="1774"/>
      <c r="V1808" s="1774"/>
      <c r="W1808" s="1774"/>
      <c r="X1808" s="1774"/>
      <c r="Y1808" s="1774"/>
      <c r="Z1808" s="1774"/>
      <c r="AA1808" s="1774"/>
      <c r="AB1808" s="1774"/>
      <c r="AC1808" s="1774"/>
      <c r="AD1808" s="1856"/>
      <c r="AE1808" s="1857"/>
      <c r="AF1808" s="1858"/>
      <c r="AG1808" s="1858"/>
      <c r="AH1808" s="1858"/>
      <c r="AI1808" s="1859"/>
      <c r="AJ1808" s="1859"/>
      <c r="AK1808" s="1859"/>
      <c r="AL1808" s="1859"/>
      <c r="AM1808" s="1858"/>
      <c r="AN1808" s="1858"/>
      <c r="AO1808" s="1858"/>
      <c r="AP1808" s="1858"/>
      <c r="AQ1808" s="1859"/>
      <c r="AR1808" s="1859"/>
      <c r="AS1808" s="1859"/>
      <c r="AT1808" s="1859"/>
    </row>
    <row r="1809" spans="1:46" s="1775" customFormat="1" ht="12" customHeight="1" x14ac:dyDescent="0.2">
      <c r="A1809" s="1770" t="s">
        <v>459</v>
      </c>
      <c r="B1809" s="1770" t="s">
        <v>1708</v>
      </c>
      <c r="C1809" s="1770" t="s">
        <v>5423</v>
      </c>
      <c r="D1809" s="1770" t="s">
        <v>5467</v>
      </c>
      <c r="E1809" s="1952">
        <v>930</v>
      </c>
      <c r="F1809" s="1771" t="s">
        <v>5750</v>
      </c>
      <c r="G1809" s="1770" t="s">
        <v>5751</v>
      </c>
      <c r="H1809" s="1770"/>
      <c r="I1809" s="1770"/>
      <c r="J1809" s="1771"/>
      <c r="K1809" s="1771">
        <v>1</v>
      </c>
      <c r="L1809" s="1772">
        <v>11</v>
      </c>
      <c r="M1809" s="1773">
        <f t="shared" si="56"/>
        <v>10230</v>
      </c>
      <c r="N1809" s="1771">
        <v>0</v>
      </c>
      <c r="O1809" s="1772">
        <v>0</v>
      </c>
      <c r="P1809" s="1773">
        <f t="shared" si="57"/>
        <v>0</v>
      </c>
      <c r="Q1809" s="1774"/>
      <c r="R1809" s="1774"/>
      <c r="S1809" s="1774"/>
      <c r="T1809" s="1774"/>
      <c r="U1809" s="1774"/>
      <c r="V1809" s="1774"/>
      <c r="W1809" s="1774"/>
      <c r="X1809" s="1774"/>
      <c r="Y1809" s="1774"/>
      <c r="Z1809" s="1774"/>
      <c r="AA1809" s="1774"/>
      <c r="AB1809" s="1774"/>
      <c r="AC1809" s="1774"/>
      <c r="AD1809" s="1856"/>
      <c r="AE1809" s="1857"/>
      <c r="AF1809" s="1858"/>
      <c r="AG1809" s="1858"/>
      <c r="AH1809" s="1858"/>
      <c r="AI1809" s="1859"/>
      <c r="AJ1809" s="1859"/>
      <c r="AK1809" s="1859"/>
      <c r="AL1809" s="1859"/>
      <c r="AM1809" s="1858"/>
      <c r="AN1809" s="1858"/>
      <c r="AO1809" s="1858"/>
      <c r="AP1809" s="1858"/>
      <c r="AQ1809" s="1859"/>
      <c r="AR1809" s="1859"/>
      <c r="AS1809" s="1859"/>
      <c r="AT1809" s="1859"/>
    </row>
    <row r="1810" spans="1:46" x14ac:dyDescent="0.2">
      <c r="A1810" s="541" t="s">
        <v>558</v>
      </c>
      <c r="B1810" s="1770" t="s">
        <v>1708</v>
      </c>
      <c r="C1810" s="541" t="s">
        <v>1709</v>
      </c>
      <c r="D1810" s="541" t="s">
        <v>5753</v>
      </c>
      <c r="E1810" s="539">
        <v>1200</v>
      </c>
      <c r="F1810" s="540" t="s">
        <v>5754</v>
      </c>
      <c r="G1810" s="541" t="s">
        <v>5755</v>
      </c>
      <c r="H1810" s="541" t="s">
        <v>5756</v>
      </c>
      <c r="I1810" s="541" t="s">
        <v>1829</v>
      </c>
      <c r="J1810" s="542" t="s">
        <v>5757</v>
      </c>
      <c r="K1810" s="543">
        <v>1</v>
      </c>
      <c r="L1810" s="544">
        <v>6</v>
      </c>
      <c r="M1810" s="539">
        <f>+E1810*L1810</f>
        <v>7200</v>
      </c>
      <c r="N1810" s="543">
        <v>1</v>
      </c>
      <c r="O1810" s="543">
        <v>0</v>
      </c>
      <c r="P1810" s="539">
        <f t="shared" ref="P1810:P1873" si="58">+E1810*O1810</f>
        <v>0</v>
      </c>
    </row>
    <row r="1811" spans="1:46" x14ac:dyDescent="0.2">
      <c r="A1811" s="541" t="s">
        <v>558</v>
      </c>
      <c r="B1811" s="1770" t="s">
        <v>1708</v>
      </c>
      <c r="C1811" s="541" t="s">
        <v>1709</v>
      </c>
      <c r="D1811" s="541" t="s">
        <v>5758</v>
      </c>
      <c r="E1811" s="539">
        <v>930</v>
      </c>
      <c r="F1811" s="540" t="s">
        <v>5759</v>
      </c>
      <c r="G1811" s="541" t="s">
        <v>5760</v>
      </c>
      <c r="H1811" s="541" t="s">
        <v>5761</v>
      </c>
      <c r="I1811" s="541" t="s">
        <v>1795</v>
      </c>
      <c r="J1811" s="542" t="s">
        <v>5761</v>
      </c>
      <c r="K1811" s="543">
        <v>1</v>
      </c>
      <c r="L1811" s="544">
        <v>12</v>
      </c>
      <c r="M1811" s="539">
        <f>+L1811*E1811</f>
        <v>11160</v>
      </c>
      <c r="N1811" s="544">
        <v>2</v>
      </c>
      <c r="O1811" s="542">
        <v>6</v>
      </c>
      <c r="P1811" s="539">
        <f t="shared" si="58"/>
        <v>5580</v>
      </c>
    </row>
    <row r="1812" spans="1:46" x14ac:dyDescent="0.2">
      <c r="A1812" s="541" t="s">
        <v>558</v>
      </c>
      <c r="B1812" s="1770" t="s">
        <v>1708</v>
      </c>
      <c r="C1812" s="541" t="s">
        <v>1709</v>
      </c>
      <c r="D1812" s="541" t="s">
        <v>5762</v>
      </c>
      <c r="E1812" s="539">
        <v>1200</v>
      </c>
      <c r="F1812" s="540" t="s">
        <v>5763</v>
      </c>
      <c r="G1812" s="541" t="s">
        <v>5764</v>
      </c>
      <c r="H1812" s="541" t="s">
        <v>5765</v>
      </c>
      <c r="I1812" s="541" t="s">
        <v>5765</v>
      </c>
      <c r="J1812" s="542" t="s">
        <v>5766</v>
      </c>
      <c r="K1812" s="543">
        <v>4</v>
      </c>
      <c r="L1812" s="544">
        <v>12</v>
      </c>
      <c r="M1812" s="539">
        <f t="shared" ref="M1812:M1875" si="59">+L1812*E1812</f>
        <v>14400</v>
      </c>
      <c r="N1812" s="544">
        <v>2</v>
      </c>
      <c r="O1812" s="542">
        <v>6</v>
      </c>
      <c r="P1812" s="539">
        <f t="shared" si="58"/>
        <v>7200</v>
      </c>
    </row>
    <row r="1813" spans="1:46" x14ac:dyDescent="0.2">
      <c r="A1813" s="541" t="s">
        <v>558</v>
      </c>
      <c r="B1813" s="1770" t="s">
        <v>1708</v>
      </c>
      <c r="C1813" s="541" t="s">
        <v>1709</v>
      </c>
      <c r="D1813" s="541" t="s">
        <v>5753</v>
      </c>
      <c r="E1813" s="539">
        <v>1200</v>
      </c>
      <c r="F1813" s="540" t="s">
        <v>5767</v>
      </c>
      <c r="G1813" s="541" t="s">
        <v>5768</v>
      </c>
      <c r="H1813" s="541" t="s">
        <v>5769</v>
      </c>
      <c r="I1813" s="541" t="s">
        <v>1829</v>
      </c>
      <c r="J1813" s="542" t="s">
        <v>5769</v>
      </c>
      <c r="K1813" s="543">
        <v>1</v>
      </c>
      <c r="L1813" s="544">
        <v>12</v>
      </c>
      <c r="M1813" s="539">
        <f t="shared" si="59"/>
        <v>14400</v>
      </c>
      <c r="N1813" s="544">
        <v>2</v>
      </c>
      <c r="O1813" s="542">
        <v>6</v>
      </c>
      <c r="P1813" s="539">
        <f t="shared" si="58"/>
        <v>7200</v>
      </c>
    </row>
    <row r="1814" spans="1:46" x14ac:dyDescent="0.2">
      <c r="A1814" s="541" t="s">
        <v>558</v>
      </c>
      <c r="B1814" s="1770" t="s">
        <v>1708</v>
      </c>
      <c r="C1814" s="541" t="s">
        <v>1709</v>
      </c>
      <c r="D1814" s="541" t="s">
        <v>5762</v>
      </c>
      <c r="E1814" s="539">
        <v>1200</v>
      </c>
      <c r="F1814" s="540" t="s">
        <v>5770</v>
      </c>
      <c r="G1814" s="541" t="s">
        <v>5771</v>
      </c>
      <c r="H1814" s="541" t="s">
        <v>5765</v>
      </c>
      <c r="I1814" s="541" t="s">
        <v>5765</v>
      </c>
      <c r="J1814" s="542" t="s">
        <v>5766</v>
      </c>
      <c r="K1814" s="543">
        <v>4</v>
      </c>
      <c r="L1814" s="544">
        <v>12</v>
      </c>
      <c r="M1814" s="539">
        <f t="shared" si="59"/>
        <v>14400</v>
      </c>
      <c r="N1814" s="544">
        <v>2</v>
      </c>
      <c r="O1814" s="542">
        <v>6</v>
      </c>
      <c r="P1814" s="539">
        <f t="shared" si="58"/>
        <v>7200</v>
      </c>
    </row>
    <row r="1815" spans="1:46" x14ac:dyDescent="0.2">
      <c r="A1815" s="541" t="s">
        <v>558</v>
      </c>
      <c r="B1815" s="1770" t="s">
        <v>1708</v>
      </c>
      <c r="C1815" s="541" t="s">
        <v>1709</v>
      </c>
      <c r="D1815" s="541" t="s">
        <v>5772</v>
      </c>
      <c r="E1815" s="539">
        <v>3000</v>
      </c>
      <c r="F1815" s="540" t="s">
        <v>5773</v>
      </c>
      <c r="G1815" s="541" t="s">
        <v>5774</v>
      </c>
      <c r="H1815" s="541" t="s">
        <v>5775</v>
      </c>
      <c r="I1815" s="541" t="s">
        <v>1795</v>
      </c>
      <c r="J1815" s="542" t="s">
        <v>5775</v>
      </c>
      <c r="K1815" s="543">
        <v>1</v>
      </c>
      <c r="L1815" s="544">
        <v>12</v>
      </c>
      <c r="M1815" s="539">
        <f t="shared" si="59"/>
        <v>36000</v>
      </c>
      <c r="N1815" s="544">
        <v>2</v>
      </c>
      <c r="O1815" s="542">
        <v>6</v>
      </c>
      <c r="P1815" s="539">
        <f t="shared" si="58"/>
        <v>18000</v>
      </c>
    </row>
    <row r="1816" spans="1:46" x14ac:dyDescent="0.2">
      <c r="A1816" s="541" t="s">
        <v>558</v>
      </c>
      <c r="B1816" s="1770" t="s">
        <v>1708</v>
      </c>
      <c r="C1816" s="541" t="s">
        <v>1709</v>
      </c>
      <c r="D1816" s="541" t="s">
        <v>5753</v>
      </c>
      <c r="E1816" s="539">
        <v>1200</v>
      </c>
      <c r="F1816" s="540" t="s">
        <v>5776</v>
      </c>
      <c r="G1816" s="541" t="s">
        <v>5777</v>
      </c>
      <c r="H1816" s="541" t="s">
        <v>5778</v>
      </c>
      <c r="I1816" s="541" t="s">
        <v>1829</v>
      </c>
      <c r="J1816" s="542" t="s">
        <v>5757</v>
      </c>
      <c r="K1816" s="543">
        <v>1</v>
      </c>
      <c r="L1816" s="544">
        <v>12</v>
      </c>
      <c r="M1816" s="539">
        <f t="shared" si="59"/>
        <v>14400</v>
      </c>
      <c r="N1816" s="544">
        <v>2</v>
      </c>
      <c r="O1816" s="542">
        <v>6</v>
      </c>
      <c r="P1816" s="539">
        <f t="shared" si="58"/>
        <v>7200</v>
      </c>
    </row>
    <row r="1817" spans="1:46" x14ac:dyDescent="0.2">
      <c r="A1817" s="541" t="s">
        <v>558</v>
      </c>
      <c r="B1817" s="1770" t="s">
        <v>1708</v>
      </c>
      <c r="C1817" s="541" t="s">
        <v>1709</v>
      </c>
      <c r="D1817" s="541" t="s">
        <v>5762</v>
      </c>
      <c r="E1817" s="539">
        <v>1200</v>
      </c>
      <c r="F1817" s="540" t="s">
        <v>5779</v>
      </c>
      <c r="G1817" s="541" t="s">
        <v>5780</v>
      </c>
      <c r="H1817" s="541" t="s">
        <v>5765</v>
      </c>
      <c r="I1817" s="541" t="s">
        <v>5765</v>
      </c>
      <c r="J1817" s="542" t="s">
        <v>5766</v>
      </c>
      <c r="K1817" s="543">
        <v>4</v>
      </c>
      <c r="L1817" s="544">
        <v>12</v>
      </c>
      <c r="M1817" s="539">
        <f t="shared" si="59"/>
        <v>14400</v>
      </c>
      <c r="N1817" s="544">
        <v>2</v>
      </c>
      <c r="O1817" s="542">
        <v>6</v>
      </c>
      <c r="P1817" s="539">
        <f t="shared" si="58"/>
        <v>7200</v>
      </c>
    </row>
    <row r="1818" spans="1:46" x14ac:dyDescent="0.2">
      <c r="A1818" s="541" t="s">
        <v>558</v>
      </c>
      <c r="B1818" s="1770" t="s">
        <v>1708</v>
      </c>
      <c r="C1818" s="541" t="s">
        <v>1709</v>
      </c>
      <c r="D1818" s="541" t="s">
        <v>5762</v>
      </c>
      <c r="E1818" s="539">
        <v>1200</v>
      </c>
      <c r="F1818" s="540" t="s">
        <v>5781</v>
      </c>
      <c r="G1818" s="541" t="s">
        <v>5782</v>
      </c>
      <c r="H1818" s="541" t="s">
        <v>5765</v>
      </c>
      <c r="I1818" s="541" t="s">
        <v>5765</v>
      </c>
      <c r="J1818" s="542" t="s">
        <v>5766</v>
      </c>
      <c r="K1818" s="543">
        <v>1</v>
      </c>
      <c r="L1818" s="544">
        <v>12</v>
      </c>
      <c r="M1818" s="539">
        <f t="shared" si="59"/>
        <v>14400</v>
      </c>
      <c r="N1818" s="544">
        <v>1</v>
      </c>
      <c r="O1818" s="542">
        <v>6</v>
      </c>
      <c r="P1818" s="539">
        <f t="shared" si="58"/>
        <v>7200</v>
      </c>
    </row>
    <row r="1819" spans="1:46" x14ac:dyDescent="0.2">
      <c r="A1819" s="541" t="s">
        <v>558</v>
      </c>
      <c r="B1819" s="1770" t="s">
        <v>1708</v>
      </c>
      <c r="C1819" s="541" t="s">
        <v>1709</v>
      </c>
      <c r="D1819" s="541" t="s">
        <v>5783</v>
      </c>
      <c r="E1819" s="539">
        <v>3500</v>
      </c>
      <c r="F1819" s="540" t="s">
        <v>5784</v>
      </c>
      <c r="G1819" s="541" t="s">
        <v>5785</v>
      </c>
      <c r="H1819" s="541" t="s">
        <v>5786</v>
      </c>
      <c r="I1819" s="541" t="s">
        <v>1829</v>
      </c>
      <c r="J1819" s="542" t="s">
        <v>5787</v>
      </c>
      <c r="K1819" s="543">
        <v>4</v>
      </c>
      <c r="L1819" s="544">
        <v>12</v>
      </c>
      <c r="M1819" s="539">
        <f t="shared" si="59"/>
        <v>42000</v>
      </c>
      <c r="N1819" s="544">
        <v>2</v>
      </c>
      <c r="O1819" s="542">
        <v>6</v>
      </c>
      <c r="P1819" s="539">
        <f t="shared" si="58"/>
        <v>21000</v>
      </c>
    </row>
    <row r="1820" spans="1:46" x14ac:dyDescent="0.2">
      <c r="A1820" s="541" t="s">
        <v>558</v>
      </c>
      <c r="B1820" s="1770" t="s">
        <v>1708</v>
      </c>
      <c r="C1820" s="541" t="s">
        <v>1709</v>
      </c>
      <c r="D1820" s="541" t="s">
        <v>5753</v>
      </c>
      <c r="E1820" s="539">
        <v>1200</v>
      </c>
      <c r="F1820" s="540" t="s">
        <v>5788</v>
      </c>
      <c r="G1820" s="541" t="s">
        <v>5789</v>
      </c>
      <c r="H1820" s="541" t="s">
        <v>5790</v>
      </c>
      <c r="I1820" s="541" t="s">
        <v>1829</v>
      </c>
      <c r="J1820" s="542" t="s">
        <v>5790</v>
      </c>
      <c r="K1820" s="543">
        <v>1</v>
      </c>
      <c r="L1820" s="544">
        <v>12</v>
      </c>
      <c r="M1820" s="539">
        <f t="shared" si="59"/>
        <v>14400</v>
      </c>
      <c r="N1820" s="544">
        <v>1</v>
      </c>
      <c r="O1820" s="542">
        <v>6</v>
      </c>
      <c r="P1820" s="539">
        <f t="shared" si="58"/>
        <v>7200</v>
      </c>
    </row>
    <row r="1821" spans="1:46" x14ac:dyDescent="0.2">
      <c r="A1821" s="541" t="s">
        <v>558</v>
      </c>
      <c r="B1821" s="1770" t="s">
        <v>1708</v>
      </c>
      <c r="C1821" s="541" t="s">
        <v>1709</v>
      </c>
      <c r="D1821" s="541" t="s">
        <v>5758</v>
      </c>
      <c r="E1821" s="539">
        <v>930</v>
      </c>
      <c r="F1821" s="540" t="s">
        <v>5791</v>
      </c>
      <c r="G1821" s="541" t="s">
        <v>5792</v>
      </c>
      <c r="H1821" s="541" t="s">
        <v>5793</v>
      </c>
      <c r="I1821" s="541" t="s">
        <v>1795</v>
      </c>
      <c r="J1821" s="542" t="s">
        <v>5793</v>
      </c>
      <c r="K1821" s="543">
        <v>1</v>
      </c>
      <c r="L1821" s="544">
        <v>12</v>
      </c>
      <c r="M1821" s="539">
        <f t="shared" si="59"/>
        <v>11160</v>
      </c>
      <c r="N1821" s="544">
        <v>1</v>
      </c>
      <c r="O1821" s="542">
        <v>6</v>
      </c>
      <c r="P1821" s="539">
        <f t="shared" si="58"/>
        <v>5580</v>
      </c>
    </row>
    <row r="1822" spans="1:46" x14ac:dyDescent="0.2">
      <c r="A1822" s="541" t="s">
        <v>558</v>
      </c>
      <c r="B1822" s="1770" t="s">
        <v>1708</v>
      </c>
      <c r="C1822" s="541" t="s">
        <v>1709</v>
      </c>
      <c r="D1822" s="541" t="s">
        <v>5753</v>
      </c>
      <c r="E1822" s="539">
        <v>1200</v>
      </c>
      <c r="F1822" s="540" t="s">
        <v>5794</v>
      </c>
      <c r="G1822" s="541" t="s">
        <v>5795</v>
      </c>
      <c r="H1822" s="541" t="s">
        <v>5796</v>
      </c>
      <c r="I1822" s="541" t="s">
        <v>5797</v>
      </c>
      <c r="J1822" s="542" t="s">
        <v>5798</v>
      </c>
      <c r="K1822" s="543">
        <v>1</v>
      </c>
      <c r="L1822" s="544">
        <v>12</v>
      </c>
      <c r="M1822" s="539">
        <f t="shared" si="59"/>
        <v>14400</v>
      </c>
      <c r="N1822" s="544">
        <v>1</v>
      </c>
      <c r="O1822" s="542">
        <v>6</v>
      </c>
      <c r="P1822" s="539">
        <f t="shared" si="58"/>
        <v>7200</v>
      </c>
    </row>
    <row r="1823" spans="1:46" x14ac:dyDescent="0.2">
      <c r="A1823" s="541" t="s">
        <v>558</v>
      </c>
      <c r="B1823" s="1770" t="s">
        <v>1708</v>
      </c>
      <c r="C1823" s="541" t="s">
        <v>1709</v>
      </c>
      <c r="D1823" s="541" t="s">
        <v>1836</v>
      </c>
      <c r="E1823" s="539">
        <v>2000</v>
      </c>
      <c r="F1823" s="540" t="s">
        <v>5799</v>
      </c>
      <c r="G1823" s="541" t="s">
        <v>5800</v>
      </c>
      <c r="H1823" s="541" t="s">
        <v>1773</v>
      </c>
      <c r="I1823" s="541" t="s">
        <v>1795</v>
      </c>
      <c r="J1823" s="542" t="s">
        <v>5801</v>
      </c>
      <c r="K1823" s="543">
        <v>4</v>
      </c>
      <c r="L1823" s="544">
        <v>12</v>
      </c>
      <c r="M1823" s="539">
        <f t="shared" si="59"/>
        <v>24000</v>
      </c>
      <c r="N1823" s="544">
        <v>2</v>
      </c>
      <c r="O1823" s="542">
        <v>6</v>
      </c>
      <c r="P1823" s="539">
        <f t="shared" si="58"/>
        <v>12000</v>
      </c>
    </row>
    <row r="1824" spans="1:46" x14ac:dyDescent="0.2">
      <c r="A1824" s="541" t="s">
        <v>558</v>
      </c>
      <c r="B1824" s="1770" t="s">
        <v>1708</v>
      </c>
      <c r="C1824" s="541" t="s">
        <v>1709</v>
      </c>
      <c r="D1824" s="541" t="s">
        <v>2470</v>
      </c>
      <c r="E1824" s="539">
        <v>1500</v>
      </c>
      <c r="F1824" s="540" t="s">
        <v>5802</v>
      </c>
      <c r="G1824" s="541" t="s">
        <v>5803</v>
      </c>
      <c r="H1824" s="541" t="s">
        <v>5765</v>
      </c>
      <c r="I1824" s="541" t="s">
        <v>5765</v>
      </c>
      <c r="J1824" s="542" t="s">
        <v>5804</v>
      </c>
      <c r="K1824" s="543">
        <v>4</v>
      </c>
      <c r="L1824" s="544">
        <v>12</v>
      </c>
      <c r="M1824" s="539">
        <f t="shared" si="59"/>
        <v>18000</v>
      </c>
      <c r="N1824" s="544">
        <v>2</v>
      </c>
      <c r="O1824" s="542">
        <v>6</v>
      </c>
      <c r="P1824" s="539">
        <f t="shared" si="58"/>
        <v>9000</v>
      </c>
    </row>
    <row r="1825" spans="1:16" x14ac:dyDescent="0.2">
      <c r="A1825" s="541" t="s">
        <v>558</v>
      </c>
      <c r="B1825" s="1770" t="s">
        <v>1708</v>
      </c>
      <c r="C1825" s="541" t="s">
        <v>1709</v>
      </c>
      <c r="D1825" s="541" t="s">
        <v>5772</v>
      </c>
      <c r="E1825" s="539">
        <v>3000</v>
      </c>
      <c r="F1825" s="540" t="s">
        <v>5805</v>
      </c>
      <c r="G1825" s="541" t="s">
        <v>5806</v>
      </c>
      <c r="H1825" s="541" t="s">
        <v>5807</v>
      </c>
      <c r="I1825" s="541" t="s">
        <v>1795</v>
      </c>
      <c r="J1825" s="542" t="s">
        <v>5772</v>
      </c>
      <c r="K1825" s="543">
        <v>4</v>
      </c>
      <c r="L1825" s="544">
        <v>12</v>
      </c>
      <c r="M1825" s="539">
        <f t="shared" si="59"/>
        <v>36000</v>
      </c>
      <c r="N1825" s="544">
        <v>2</v>
      </c>
      <c r="O1825" s="542">
        <v>6</v>
      </c>
      <c r="P1825" s="539">
        <f t="shared" si="58"/>
        <v>18000</v>
      </c>
    </row>
    <row r="1826" spans="1:16" x14ac:dyDescent="0.2">
      <c r="A1826" s="541" t="s">
        <v>558</v>
      </c>
      <c r="B1826" s="1770" t="s">
        <v>1708</v>
      </c>
      <c r="C1826" s="541" t="s">
        <v>1709</v>
      </c>
      <c r="D1826" s="541" t="s">
        <v>5808</v>
      </c>
      <c r="E1826" s="539">
        <v>1500</v>
      </c>
      <c r="F1826" s="540" t="s">
        <v>5809</v>
      </c>
      <c r="G1826" s="541" t="s">
        <v>5810</v>
      </c>
      <c r="H1826" s="541" t="s">
        <v>1800</v>
      </c>
      <c r="I1826" s="541" t="s">
        <v>1795</v>
      </c>
      <c r="J1826" s="542" t="s">
        <v>5811</v>
      </c>
      <c r="K1826" s="543">
        <v>1</v>
      </c>
      <c r="L1826" s="544">
        <v>12</v>
      </c>
      <c r="M1826" s="539">
        <f t="shared" si="59"/>
        <v>18000</v>
      </c>
      <c r="N1826" s="544">
        <v>1</v>
      </c>
      <c r="O1826" s="542">
        <v>3</v>
      </c>
      <c r="P1826" s="539">
        <f t="shared" si="58"/>
        <v>4500</v>
      </c>
    </row>
    <row r="1827" spans="1:16" x14ac:dyDescent="0.2">
      <c r="A1827" s="541" t="s">
        <v>558</v>
      </c>
      <c r="B1827" s="1770" t="s">
        <v>1708</v>
      </c>
      <c r="C1827" s="541" t="s">
        <v>1709</v>
      </c>
      <c r="D1827" s="541" t="s">
        <v>2470</v>
      </c>
      <c r="E1827" s="539">
        <v>2000</v>
      </c>
      <c r="F1827" s="540" t="s">
        <v>5812</v>
      </c>
      <c r="G1827" s="541" t="s">
        <v>5813</v>
      </c>
      <c r="H1827" s="541" t="s">
        <v>5783</v>
      </c>
      <c r="I1827" s="541" t="s">
        <v>1795</v>
      </c>
      <c r="J1827" s="542" t="s">
        <v>2987</v>
      </c>
      <c r="K1827" s="543">
        <v>4</v>
      </c>
      <c r="L1827" s="544">
        <v>12</v>
      </c>
      <c r="M1827" s="539">
        <f t="shared" si="59"/>
        <v>24000</v>
      </c>
      <c r="N1827" s="544">
        <v>2</v>
      </c>
      <c r="O1827" s="542">
        <v>6</v>
      </c>
      <c r="P1827" s="539">
        <f t="shared" si="58"/>
        <v>12000</v>
      </c>
    </row>
    <row r="1828" spans="1:16" x14ac:dyDescent="0.2">
      <c r="A1828" s="541" t="s">
        <v>558</v>
      </c>
      <c r="B1828" s="1770" t="s">
        <v>1708</v>
      </c>
      <c r="C1828" s="541" t="s">
        <v>1709</v>
      </c>
      <c r="D1828" s="541" t="s">
        <v>5762</v>
      </c>
      <c r="E1828" s="539">
        <v>1200</v>
      </c>
      <c r="F1828" s="540" t="s">
        <v>5814</v>
      </c>
      <c r="G1828" s="541" t="s">
        <v>5815</v>
      </c>
      <c r="H1828" s="541" t="s">
        <v>5765</v>
      </c>
      <c r="I1828" s="541" t="s">
        <v>5765</v>
      </c>
      <c r="J1828" s="542" t="s">
        <v>5816</v>
      </c>
      <c r="K1828" s="543">
        <v>1</v>
      </c>
      <c r="L1828" s="544">
        <v>12</v>
      </c>
      <c r="M1828" s="539">
        <f t="shared" si="59"/>
        <v>14400</v>
      </c>
      <c r="N1828" s="544">
        <v>1</v>
      </c>
      <c r="O1828" s="542">
        <v>6</v>
      </c>
      <c r="P1828" s="539">
        <f t="shared" si="58"/>
        <v>7200</v>
      </c>
    </row>
    <row r="1829" spans="1:16" x14ac:dyDescent="0.2">
      <c r="A1829" s="541" t="s">
        <v>558</v>
      </c>
      <c r="B1829" s="1770" t="s">
        <v>1708</v>
      </c>
      <c r="C1829" s="541" t="s">
        <v>1709</v>
      </c>
      <c r="D1829" s="541" t="s">
        <v>5783</v>
      </c>
      <c r="E1829" s="539">
        <v>2500</v>
      </c>
      <c r="F1829" s="540" t="s">
        <v>5817</v>
      </c>
      <c r="G1829" s="541" t="s">
        <v>5818</v>
      </c>
      <c r="H1829" s="541" t="s">
        <v>3405</v>
      </c>
      <c r="I1829" s="541" t="s">
        <v>5797</v>
      </c>
      <c r="J1829" s="542" t="s">
        <v>2550</v>
      </c>
      <c r="K1829" s="543">
        <v>4</v>
      </c>
      <c r="L1829" s="544">
        <v>12</v>
      </c>
      <c r="M1829" s="539">
        <f t="shared" si="59"/>
        <v>30000</v>
      </c>
      <c r="N1829" s="544">
        <v>2</v>
      </c>
      <c r="O1829" s="542">
        <v>6</v>
      </c>
      <c r="P1829" s="539">
        <f t="shared" si="58"/>
        <v>15000</v>
      </c>
    </row>
    <row r="1830" spans="1:16" x14ac:dyDescent="0.2">
      <c r="A1830" s="541" t="s">
        <v>558</v>
      </c>
      <c r="B1830" s="1770" t="s">
        <v>1708</v>
      </c>
      <c r="C1830" s="541" t="s">
        <v>1709</v>
      </c>
      <c r="D1830" s="541" t="s">
        <v>5753</v>
      </c>
      <c r="E1830" s="539">
        <v>1200</v>
      </c>
      <c r="F1830" s="540" t="s">
        <v>5819</v>
      </c>
      <c r="G1830" s="541" t="s">
        <v>5820</v>
      </c>
      <c r="H1830" s="541" t="s">
        <v>5821</v>
      </c>
      <c r="I1830" s="541" t="s">
        <v>1829</v>
      </c>
      <c r="J1830" s="542" t="s">
        <v>5821</v>
      </c>
      <c r="K1830" s="543">
        <v>1</v>
      </c>
      <c r="L1830" s="544">
        <v>12</v>
      </c>
      <c r="M1830" s="539">
        <f t="shared" si="59"/>
        <v>14400</v>
      </c>
      <c r="N1830" s="544">
        <v>1</v>
      </c>
      <c r="O1830" s="542">
        <v>6</v>
      </c>
      <c r="P1830" s="539">
        <f t="shared" si="58"/>
        <v>7200</v>
      </c>
    </row>
    <row r="1831" spans="1:16" x14ac:dyDescent="0.2">
      <c r="A1831" s="541" t="s">
        <v>558</v>
      </c>
      <c r="B1831" s="1770" t="s">
        <v>1708</v>
      </c>
      <c r="C1831" s="541" t="s">
        <v>1709</v>
      </c>
      <c r="D1831" s="541" t="s">
        <v>5758</v>
      </c>
      <c r="E1831" s="539">
        <v>930</v>
      </c>
      <c r="F1831" s="540" t="s">
        <v>5822</v>
      </c>
      <c r="G1831" s="541" t="s">
        <v>5823</v>
      </c>
      <c r="H1831" s="541" t="s">
        <v>5824</v>
      </c>
      <c r="I1831" s="541" t="s">
        <v>1795</v>
      </c>
      <c r="J1831" s="542" t="s">
        <v>5825</v>
      </c>
      <c r="K1831" s="543">
        <v>1</v>
      </c>
      <c r="L1831" s="544">
        <v>12</v>
      </c>
      <c r="M1831" s="539">
        <f t="shared" si="59"/>
        <v>11160</v>
      </c>
      <c r="N1831" s="544">
        <v>1</v>
      </c>
      <c r="O1831" s="542">
        <v>6</v>
      </c>
      <c r="P1831" s="539">
        <f t="shared" si="58"/>
        <v>5580</v>
      </c>
    </row>
    <row r="1832" spans="1:16" x14ac:dyDescent="0.2">
      <c r="A1832" s="541" t="s">
        <v>558</v>
      </c>
      <c r="B1832" s="1770" t="s">
        <v>1708</v>
      </c>
      <c r="C1832" s="541" t="s">
        <v>1709</v>
      </c>
      <c r="D1832" s="541" t="s">
        <v>5762</v>
      </c>
      <c r="E1832" s="539">
        <v>1200</v>
      </c>
      <c r="F1832" s="540" t="s">
        <v>5826</v>
      </c>
      <c r="G1832" s="541" t="s">
        <v>5827</v>
      </c>
      <c r="H1832" s="541" t="s">
        <v>5765</v>
      </c>
      <c r="I1832" s="541" t="s">
        <v>5765</v>
      </c>
      <c r="J1832" s="542" t="s">
        <v>5816</v>
      </c>
      <c r="K1832" s="543">
        <v>1</v>
      </c>
      <c r="L1832" s="544">
        <v>12</v>
      </c>
      <c r="M1832" s="539">
        <f t="shared" si="59"/>
        <v>14400</v>
      </c>
      <c r="N1832" s="544">
        <v>1</v>
      </c>
      <c r="O1832" s="542">
        <v>6</v>
      </c>
      <c r="P1832" s="539">
        <f t="shared" si="58"/>
        <v>7200</v>
      </c>
    </row>
    <row r="1833" spans="1:16" x14ac:dyDescent="0.2">
      <c r="A1833" s="541" t="s">
        <v>558</v>
      </c>
      <c r="B1833" s="1770" t="s">
        <v>1708</v>
      </c>
      <c r="C1833" s="541" t="s">
        <v>1709</v>
      </c>
      <c r="D1833" s="541" t="s">
        <v>5762</v>
      </c>
      <c r="E1833" s="539">
        <v>1200</v>
      </c>
      <c r="F1833" s="540" t="s">
        <v>5828</v>
      </c>
      <c r="G1833" s="541" t="s">
        <v>5829</v>
      </c>
      <c r="H1833" s="541" t="s">
        <v>5765</v>
      </c>
      <c r="I1833" s="541" t="s">
        <v>5765</v>
      </c>
      <c r="J1833" s="542" t="s">
        <v>5816</v>
      </c>
      <c r="K1833" s="543">
        <v>1</v>
      </c>
      <c r="L1833" s="544">
        <v>12</v>
      </c>
      <c r="M1833" s="539">
        <f t="shared" si="59"/>
        <v>14400</v>
      </c>
      <c r="N1833" s="544">
        <v>1</v>
      </c>
      <c r="O1833" s="542">
        <v>6</v>
      </c>
      <c r="P1833" s="539">
        <f t="shared" si="58"/>
        <v>7200</v>
      </c>
    </row>
    <row r="1834" spans="1:16" x14ac:dyDescent="0.2">
      <c r="A1834" s="541" t="s">
        <v>558</v>
      </c>
      <c r="B1834" s="1770" t="s">
        <v>1708</v>
      </c>
      <c r="C1834" s="541" t="s">
        <v>1709</v>
      </c>
      <c r="D1834" s="541" t="s">
        <v>5762</v>
      </c>
      <c r="E1834" s="539">
        <v>1200</v>
      </c>
      <c r="F1834" s="540" t="s">
        <v>5830</v>
      </c>
      <c r="G1834" s="541" t="s">
        <v>5831</v>
      </c>
      <c r="H1834" s="541" t="s">
        <v>5765</v>
      </c>
      <c r="I1834" s="541" t="s">
        <v>5765</v>
      </c>
      <c r="J1834" s="542" t="s">
        <v>5816</v>
      </c>
      <c r="K1834" s="543">
        <v>1</v>
      </c>
      <c r="L1834" s="544">
        <v>12</v>
      </c>
      <c r="M1834" s="539">
        <f t="shared" si="59"/>
        <v>14400</v>
      </c>
      <c r="N1834" s="544">
        <v>1</v>
      </c>
      <c r="O1834" s="542">
        <v>6</v>
      </c>
      <c r="P1834" s="539">
        <f t="shared" si="58"/>
        <v>7200</v>
      </c>
    </row>
    <row r="1835" spans="1:16" x14ac:dyDescent="0.2">
      <c r="A1835" s="541" t="s">
        <v>558</v>
      </c>
      <c r="B1835" s="1770" t="s">
        <v>1708</v>
      </c>
      <c r="C1835" s="541" t="s">
        <v>1709</v>
      </c>
      <c r="D1835" s="541" t="s">
        <v>2123</v>
      </c>
      <c r="E1835" s="539">
        <v>1500</v>
      </c>
      <c r="F1835" s="540" t="s">
        <v>5832</v>
      </c>
      <c r="G1835" s="541" t="s">
        <v>5833</v>
      </c>
      <c r="H1835" s="541" t="s">
        <v>5834</v>
      </c>
      <c r="I1835" s="541" t="s">
        <v>1795</v>
      </c>
      <c r="J1835" s="542" t="s">
        <v>5834</v>
      </c>
      <c r="K1835" s="543">
        <v>4</v>
      </c>
      <c r="L1835" s="544">
        <v>12</v>
      </c>
      <c r="M1835" s="539">
        <f t="shared" si="59"/>
        <v>18000</v>
      </c>
      <c r="N1835" s="544">
        <v>2</v>
      </c>
      <c r="O1835" s="542">
        <v>6</v>
      </c>
      <c r="P1835" s="539">
        <f t="shared" si="58"/>
        <v>9000</v>
      </c>
    </row>
    <row r="1836" spans="1:16" x14ac:dyDescent="0.2">
      <c r="A1836" s="541" t="s">
        <v>558</v>
      </c>
      <c r="B1836" s="1770" t="s">
        <v>1708</v>
      </c>
      <c r="C1836" s="541" t="s">
        <v>1709</v>
      </c>
      <c r="D1836" s="541" t="s">
        <v>2123</v>
      </c>
      <c r="E1836" s="539">
        <v>1500</v>
      </c>
      <c r="F1836" s="540" t="s">
        <v>5835</v>
      </c>
      <c r="G1836" s="541" t="s">
        <v>5836</v>
      </c>
      <c r="H1836" s="541" t="s">
        <v>5834</v>
      </c>
      <c r="I1836" s="541" t="s">
        <v>1795</v>
      </c>
      <c r="J1836" s="542" t="s">
        <v>5834</v>
      </c>
      <c r="K1836" s="543">
        <v>4</v>
      </c>
      <c r="L1836" s="544">
        <v>12</v>
      </c>
      <c r="M1836" s="539">
        <f t="shared" si="59"/>
        <v>18000</v>
      </c>
      <c r="N1836" s="544">
        <v>2</v>
      </c>
      <c r="O1836" s="542">
        <v>6</v>
      </c>
      <c r="P1836" s="539">
        <f t="shared" si="58"/>
        <v>9000</v>
      </c>
    </row>
    <row r="1837" spans="1:16" x14ac:dyDescent="0.2">
      <c r="A1837" s="541" t="s">
        <v>558</v>
      </c>
      <c r="B1837" s="1770" t="s">
        <v>1708</v>
      </c>
      <c r="C1837" s="541" t="s">
        <v>1709</v>
      </c>
      <c r="D1837" s="541" t="s">
        <v>5753</v>
      </c>
      <c r="E1837" s="539">
        <v>1200</v>
      </c>
      <c r="F1837" s="540" t="s">
        <v>5837</v>
      </c>
      <c r="G1837" s="541" t="s">
        <v>5838</v>
      </c>
      <c r="H1837" s="541" t="s">
        <v>5821</v>
      </c>
      <c r="I1837" s="541" t="s">
        <v>1829</v>
      </c>
      <c r="J1837" s="542" t="s">
        <v>5757</v>
      </c>
      <c r="K1837" s="543">
        <v>1</v>
      </c>
      <c r="L1837" s="544">
        <v>12</v>
      </c>
      <c r="M1837" s="539">
        <f t="shared" si="59"/>
        <v>14400</v>
      </c>
      <c r="N1837" s="544">
        <v>1</v>
      </c>
      <c r="O1837" s="542">
        <v>6</v>
      </c>
      <c r="P1837" s="539">
        <f t="shared" si="58"/>
        <v>7200</v>
      </c>
    </row>
    <row r="1838" spans="1:16" x14ac:dyDescent="0.2">
      <c r="A1838" s="541" t="s">
        <v>558</v>
      </c>
      <c r="B1838" s="1770" t="s">
        <v>1708</v>
      </c>
      <c r="C1838" s="541" t="s">
        <v>1709</v>
      </c>
      <c r="D1838" s="541" t="s">
        <v>5783</v>
      </c>
      <c r="E1838" s="539">
        <v>3000</v>
      </c>
      <c r="F1838" s="540" t="s">
        <v>5839</v>
      </c>
      <c r="G1838" s="541" t="s">
        <v>5840</v>
      </c>
      <c r="H1838" s="541" t="s">
        <v>1965</v>
      </c>
      <c r="I1838" s="541" t="s">
        <v>5797</v>
      </c>
      <c r="J1838" s="542" t="s">
        <v>5841</v>
      </c>
      <c r="K1838" s="543">
        <v>4</v>
      </c>
      <c r="L1838" s="544">
        <v>12</v>
      </c>
      <c r="M1838" s="539">
        <f t="shared" si="59"/>
        <v>36000</v>
      </c>
      <c r="N1838" s="544">
        <v>2</v>
      </c>
      <c r="O1838" s="542">
        <v>6</v>
      </c>
      <c r="P1838" s="539">
        <f t="shared" si="58"/>
        <v>18000</v>
      </c>
    </row>
    <row r="1839" spans="1:16" x14ac:dyDescent="0.2">
      <c r="A1839" s="541" t="s">
        <v>558</v>
      </c>
      <c r="B1839" s="1770" t="s">
        <v>1708</v>
      </c>
      <c r="C1839" s="541" t="s">
        <v>1709</v>
      </c>
      <c r="D1839" s="541" t="s">
        <v>4376</v>
      </c>
      <c r="E1839" s="539">
        <v>1500</v>
      </c>
      <c r="F1839" s="540" t="s">
        <v>5842</v>
      </c>
      <c r="G1839" s="541" t="s">
        <v>5843</v>
      </c>
      <c r="H1839" s="541" t="s">
        <v>5844</v>
      </c>
      <c r="I1839" s="541" t="s">
        <v>1795</v>
      </c>
      <c r="J1839" s="542" t="s">
        <v>5845</v>
      </c>
      <c r="K1839" s="543">
        <v>4</v>
      </c>
      <c r="L1839" s="544">
        <v>12</v>
      </c>
      <c r="M1839" s="539">
        <f t="shared" si="59"/>
        <v>18000</v>
      </c>
      <c r="N1839" s="544">
        <v>2</v>
      </c>
      <c r="O1839" s="542">
        <v>6</v>
      </c>
      <c r="P1839" s="539">
        <f t="shared" si="58"/>
        <v>9000</v>
      </c>
    </row>
    <row r="1840" spans="1:16" x14ac:dyDescent="0.2">
      <c r="A1840" s="541" t="s">
        <v>558</v>
      </c>
      <c r="B1840" s="1770" t="s">
        <v>1708</v>
      </c>
      <c r="C1840" s="541" t="s">
        <v>1709</v>
      </c>
      <c r="D1840" s="541" t="s">
        <v>3405</v>
      </c>
      <c r="E1840" s="539">
        <v>4500</v>
      </c>
      <c r="F1840" s="540" t="s">
        <v>5846</v>
      </c>
      <c r="G1840" s="541" t="s">
        <v>5847</v>
      </c>
      <c r="H1840" s="541" t="s">
        <v>1800</v>
      </c>
      <c r="I1840" s="541" t="s">
        <v>1795</v>
      </c>
      <c r="J1840" s="542" t="s">
        <v>2515</v>
      </c>
      <c r="K1840" s="543">
        <v>4</v>
      </c>
      <c r="L1840" s="544">
        <v>12</v>
      </c>
      <c r="M1840" s="539">
        <f t="shared" si="59"/>
        <v>54000</v>
      </c>
      <c r="N1840" s="544">
        <v>2</v>
      </c>
      <c r="O1840" s="542">
        <v>6</v>
      </c>
      <c r="P1840" s="539">
        <f t="shared" si="58"/>
        <v>27000</v>
      </c>
    </row>
    <row r="1841" spans="1:16" x14ac:dyDescent="0.2">
      <c r="A1841" s="541" t="s">
        <v>558</v>
      </c>
      <c r="B1841" s="1770" t="s">
        <v>1708</v>
      </c>
      <c r="C1841" s="541" t="s">
        <v>1709</v>
      </c>
      <c r="D1841" s="541" t="s">
        <v>5808</v>
      </c>
      <c r="E1841" s="539">
        <v>2000</v>
      </c>
      <c r="F1841" s="540" t="s">
        <v>5848</v>
      </c>
      <c r="G1841" s="541" t="s">
        <v>5849</v>
      </c>
      <c r="H1841" s="541" t="s">
        <v>1800</v>
      </c>
      <c r="I1841" s="541" t="s">
        <v>1795</v>
      </c>
      <c r="J1841" s="542" t="s">
        <v>5850</v>
      </c>
      <c r="K1841" s="543">
        <v>4</v>
      </c>
      <c r="L1841" s="544">
        <v>12</v>
      </c>
      <c r="M1841" s="539">
        <f t="shared" si="59"/>
        <v>24000</v>
      </c>
      <c r="N1841" s="544">
        <v>2</v>
      </c>
      <c r="O1841" s="542">
        <v>6</v>
      </c>
      <c r="P1841" s="539">
        <f t="shared" si="58"/>
        <v>12000</v>
      </c>
    </row>
    <row r="1842" spans="1:16" x14ac:dyDescent="0.2">
      <c r="A1842" s="541" t="s">
        <v>558</v>
      </c>
      <c r="B1842" s="1770" t="s">
        <v>1708</v>
      </c>
      <c r="C1842" s="541" t="s">
        <v>1709</v>
      </c>
      <c r="D1842" s="541" t="s">
        <v>5753</v>
      </c>
      <c r="E1842" s="539">
        <v>1200</v>
      </c>
      <c r="F1842" s="540" t="s">
        <v>5851</v>
      </c>
      <c r="G1842" s="541" t="s">
        <v>5852</v>
      </c>
      <c r="H1842" s="541" t="s">
        <v>5853</v>
      </c>
      <c r="I1842" s="541" t="s">
        <v>5854</v>
      </c>
      <c r="J1842" s="542" t="s">
        <v>5855</v>
      </c>
      <c r="K1842" s="543">
        <v>1</v>
      </c>
      <c r="L1842" s="544">
        <v>12</v>
      </c>
      <c r="M1842" s="539">
        <f t="shared" si="59"/>
        <v>14400</v>
      </c>
      <c r="N1842" s="544">
        <v>1</v>
      </c>
      <c r="O1842" s="542">
        <v>6</v>
      </c>
      <c r="P1842" s="539">
        <f t="shared" si="58"/>
        <v>7200</v>
      </c>
    </row>
    <row r="1843" spans="1:16" x14ac:dyDescent="0.2">
      <c r="A1843" s="541" t="s">
        <v>558</v>
      </c>
      <c r="B1843" s="1770" t="s">
        <v>1708</v>
      </c>
      <c r="C1843" s="541" t="s">
        <v>1709</v>
      </c>
      <c r="D1843" s="541" t="s">
        <v>5856</v>
      </c>
      <c r="E1843" s="539">
        <v>1500</v>
      </c>
      <c r="F1843" s="540" t="s">
        <v>5857</v>
      </c>
      <c r="G1843" s="541" t="s">
        <v>5858</v>
      </c>
      <c r="H1843" s="541" t="s">
        <v>5807</v>
      </c>
      <c r="I1843" s="541" t="s">
        <v>1795</v>
      </c>
      <c r="J1843" s="542" t="s">
        <v>5859</v>
      </c>
      <c r="K1843" s="543">
        <v>4</v>
      </c>
      <c r="L1843" s="544">
        <v>12</v>
      </c>
      <c r="M1843" s="539">
        <f t="shared" si="59"/>
        <v>18000</v>
      </c>
      <c r="N1843" s="544">
        <v>2</v>
      </c>
      <c r="O1843" s="542">
        <v>6</v>
      </c>
      <c r="P1843" s="539">
        <f t="shared" si="58"/>
        <v>9000</v>
      </c>
    </row>
    <row r="1844" spans="1:16" x14ac:dyDescent="0.2">
      <c r="A1844" s="541" t="s">
        <v>558</v>
      </c>
      <c r="B1844" s="1770" t="s">
        <v>1708</v>
      </c>
      <c r="C1844" s="541" t="s">
        <v>1709</v>
      </c>
      <c r="D1844" s="541" t="s">
        <v>2470</v>
      </c>
      <c r="E1844" s="539">
        <v>1500</v>
      </c>
      <c r="F1844" s="540" t="s">
        <v>5860</v>
      </c>
      <c r="G1844" s="541" t="s">
        <v>5861</v>
      </c>
      <c r="H1844" s="541" t="s">
        <v>5807</v>
      </c>
      <c r="I1844" s="541" t="s">
        <v>1795</v>
      </c>
      <c r="J1844" s="542" t="s">
        <v>5862</v>
      </c>
      <c r="K1844" s="543">
        <v>4</v>
      </c>
      <c r="L1844" s="544">
        <v>12</v>
      </c>
      <c r="M1844" s="539">
        <f t="shared" si="59"/>
        <v>18000</v>
      </c>
      <c r="N1844" s="544">
        <v>2</v>
      </c>
      <c r="O1844" s="542">
        <v>6</v>
      </c>
      <c r="P1844" s="539">
        <f t="shared" si="58"/>
        <v>9000</v>
      </c>
    </row>
    <row r="1845" spans="1:16" x14ac:dyDescent="0.2">
      <c r="A1845" s="541" t="s">
        <v>558</v>
      </c>
      <c r="B1845" s="1770" t="s">
        <v>1708</v>
      </c>
      <c r="C1845" s="541" t="s">
        <v>1709</v>
      </c>
      <c r="D1845" s="541" t="s">
        <v>5758</v>
      </c>
      <c r="E1845" s="539">
        <v>930</v>
      </c>
      <c r="F1845" s="540" t="s">
        <v>5863</v>
      </c>
      <c r="G1845" s="541" t="s">
        <v>5864</v>
      </c>
      <c r="H1845" s="541" t="s">
        <v>5824</v>
      </c>
      <c r="I1845" s="541" t="s">
        <v>1795</v>
      </c>
      <c r="J1845" s="542" t="s">
        <v>5825</v>
      </c>
      <c r="K1845" s="543">
        <v>1</v>
      </c>
      <c r="L1845" s="544">
        <v>12</v>
      </c>
      <c r="M1845" s="539">
        <f t="shared" si="59"/>
        <v>11160</v>
      </c>
      <c r="N1845" s="544">
        <v>1</v>
      </c>
      <c r="O1845" s="542">
        <v>6</v>
      </c>
      <c r="P1845" s="539">
        <f t="shared" si="58"/>
        <v>5580</v>
      </c>
    </row>
    <row r="1846" spans="1:16" x14ac:dyDescent="0.2">
      <c r="A1846" s="541" t="s">
        <v>558</v>
      </c>
      <c r="B1846" s="1770" t="s">
        <v>1708</v>
      </c>
      <c r="C1846" s="541" t="s">
        <v>1709</v>
      </c>
      <c r="D1846" s="541" t="s">
        <v>5865</v>
      </c>
      <c r="E1846" s="539">
        <v>1300</v>
      </c>
      <c r="F1846" s="540" t="s">
        <v>5866</v>
      </c>
      <c r="G1846" s="541" t="s">
        <v>5867</v>
      </c>
      <c r="H1846" s="541" t="s">
        <v>5807</v>
      </c>
      <c r="I1846" s="541" t="s">
        <v>1795</v>
      </c>
      <c r="J1846" s="542" t="s">
        <v>5772</v>
      </c>
      <c r="K1846" s="543">
        <v>4</v>
      </c>
      <c r="L1846" s="544">
        <v>12</v>
      </c>
      <c r="M1846" s="539">
        <f t="shared" si="59"/>
        <v>15600</v>
      </c>
      <c r="N1846" s="544">
        <v>2</v>
      </c>
      <c r="O1846" s="542">
        <v>6</v>
      </c>
      <c r="P1846" s="539">
        <f t="shared" si="58"/>
        <v>7800</v>
      </c>
    </row>
    <row r="1847" spans="1:16" x14ac:dyDescent="0.2">
      <c r="A1847" s="541" t="s">
        <v>558</v>
      </c>
      <c r="B1847" s="1770" t="s">
        <v>1708</v>
      </c>
      <c r="C1847" s="541" t="s">
        <v>1709</v>
      </c>
      <c r="D1847" s="541" t="s">
        <v>3405</v>
      </c>
      <c r="E1847" s="539">
        <v>3000</v>
      </c>
      <c r="F1847" s="540" t="s">
        <v>5868</v>
      </c>
      <c r="G1847" s="541" t="s">
        <v>5869</v>
      </c>
      <c r="H1847" s="541" t="s">
        <v>3405</v>
      </c>
      <c r="I1847" s="541" t="s">
        <v>5797</v>
      </c>
      <c r="J1847" s="542" t="s">
        <v>5870</v>
      </c>
      <c r="K1847" s="543">
        <v>4</v>
      </c>
      <c r="L1847" s="544">
        <v>12</v>
      </c>
      <c r="M1847" s="539">
        <f t="shared" si="59"/>
        <v>36000</v>
      </c>
      <c r="N1847" s="544">
        <v>2</v>
      </c>
      <c r="O1847" s="542">
        <v>6</v>
      </c>
      <c r="P1847" s="539">
        <f t="shared" si="58"/>
        <v>18000</v>
      </c>
    </row>
    <row r="1848" spans="1:16" x14ac:dyDescent="0.2">
      <c r="A1848" s="541" t="s">
        <v>558</v>
      </c>
      <c r="B1848" s="1770" t="s">
        <v>1708</v>
      </c>
      <c r="C1848" s="541" t="s">
        <v>1709</v>
      </c>
      <c r="D1848" s="541" t="s">
        <v>5808</v>
      </c>
      <c r="E1848" s="539">
        <v>2000</v>
      </c>
      <c r="F1848" s="540" t="s">
        <v>5871</v>
      </c>
      <c r="G1848" s="541" t="s">
        <v>5872</v>
      </c>
      <c r="H1848" s="541" t="s">
        <v>1800</v>
      </c>
      <c r="I1848" s="541" t="s">
        <v>1795</v>
      </c>
      <c r="J1848" s="542" t="s">
        <v>5873</v>
      </c>
      <c r="K1848" s="543">
        <v>4</v>
      </c>
      <c r="L1848" s="544">
        <v>12</v>
      </c>
      <c r="M1848" s="539">
        <f t="shared" si="59"/>
        <v>24000</v>
      </c>
      <c r="N1848" s="544">
        <v>2</v>
      </c>
      <c r="O1848" s="542">
        <v>6</v>
      </c>
      <c r="P1848" s="539">
        <f t="shared" si="58"/>
        <v>12000</v>
      </c>
    </row>
    <row r="1849" spans="1:16" x14ac:dyDescent="0.2">
      <c r="A1849" s="541" t="s">
        <v>558</v>
      </c>
      <c r="B1849" s="1770" t="s">
        <v>1708</v>
      </c>
      <c r="C1849" s="541" t="s">
        <v>1709</v>
      </c>
      <c r="D1849" s="541" t="s">
        <v>2470</v>
      </c>
      <c r="E1849" s="539">
        <v>1500</v>
      </c>
      <c r="F1849" s="540" t="s">
        <v>5874</v>
      </c>
      <c r="G1849" s="541" t="s">
        <v>5875</v>
      </c>
      <c r="H1849" s="541" t="s">
        <v>1773</v>
      </c>
      <c r="I1849" s="541" t="s">
        <v>1795</v>
      </c>
      <c r="J1849" s="542" t="s">
        <v>5876</v>
      </c>
      <c r="K1849" s="543">
        <v>4</v>
      </c>
      <c r="L1849" s="544">
        <v>12</v>
      </c>
      <c r="M1849" s="539">
        <f t="shared" si="59"/>
        <v>18000</v>
      </c>
      <c r="N1849" s="544">
        <v>2</v>
      </c>
      <c r="O1849" s="542">
        <v>6</v>
      </c>
      <c r="P1849" s="539">
        <f t="shared" si="58"/>
        <v>9000</v>
      </c>
    </row>
    <row r="1850" spans="1:16" x14ac:dyDescent="0.2">
      <c r="A1850" s="541" t="s">
        <v>558</v>
      </c>
      <c r="B1850" s="1770" t="s">
        <v>1708</v>
      </c>
      <c r="C1850" s="541" t="s">
        <v>1709</v>
      </c>
      <c r="D1850" s="541" t="s">
        <v>5808</v>
      </c>
      <c r="E1850" s="539">
        <v>1500</v>
      </c>
      <c r="F1850" s="540" t="s">
        <v>5877</v>
      </c>
      <c r="G1850" s="541" t="s">
        <v>5878</v>
      </c>
      <c r="H1850" s="541" t="s">
        <v>1800</v>
      </c>
      <c r="I1850" s="541" t="s">
        <v>1795</v>
      </c>
      <c r="J1850" s="542" t="s">
        <v>5879</v>
      </c>
      <c r="K1850" s="543">
        <v>4</v>
      </c>
      <c r="L1850" s="544">
        <v>12</v>
      </c>
      <c r="M1850" s="539">
        <f t="shared" si="59"/>
        <v>18000</v>
      </c>
      <c r="N1850" s="544">
        <v>2</v>
      </c>
      <c r="O1850" s="542">
        <v>6</v>
      </c>
      <c r="P1850" s="539">
        <f t="shared" si="58"/>
        <v>9000</v>
      </c>
    </row>
    <row r="1851" spans="1:16" x14ac:dyDescent="0.2">
      <c r="A1851" s="541" t="s">
        <v>558</v>
      </c>
      <c r="B1851" s="1770" t="s">
        <v>1708</v>
      </c>
      <c r="C1851" s="541" t="s">
        <v>1709</v>
      </c>
      <c r="D1851" s="541" t="s">
        <v>3405</v>
      </c>
      <c r="E1851" s="539">
        <v>4300</v>
      </c>
      <c r="F1851" s="540" t="s">
        <v>5880</v>
      </c>
      <c r="G1851" s="541" t="s">
        <v>5881</v>
      </c>
      <c r="H1851" s="541" t="s">
        <v>3405</v>
      </c>
      <c r="I1851" s="541" t="s">
        <v>5797</v>
      </c>
      <c r="J1851" s="542" t="s">
        <v>5870</v>
      </c>
      <c r="K1851" s="543">
        <v>1</v>
      </c>
      <c r="L1851" s="544">
        <v>12</v>
      </c>
      <c r="M1851" s="539">
        <f t="shared" si="59"/>
        <v>51600</v>
      </c>
      <c r="N1851" s="544">
        <v>1</v>
      </c>
      <c r="O1851" s="542">
        <v>6</v>
      </c>
      <c r="P1851" s="539">
        <f t="shared" si="58"/>
        <v>25800</v>
      </c>
    </row>
    <row r="1852" spans="1:16" x14ac:dyDescent="0.2">
      <c r="A1852" s="541" t="s">
        <v>558</v>
      </c>
      <c r="B1852" s="1770" t="s">
        <v>1708</v>
      </c>
      <c r="C1852" s="541" t="s">
        <v>1709</v>
      </c>
      <c r="D1852" s="541" t="s">
        <v>5856</v>
      </c>
      <c r="E1852" s="539">
        <v>1500</v>
      </c>
      <c r="F1852" s="540" t="s">
        <v>5882</v>
      </c>
      <c r="G1852" s="541" t="s">
        <v>5883</v>
      </c>
      <c r="H1852" s="541" t="s">
        <v>5807</v>
      </c>
      <c r="I1852" s="541" t="s">
        <v>1795</v>
      </c>
      <c r="J1852" s="542" t="s">
        <v>5859</v>
      </c>
      <c r="K1852" s="543">
        <v>4</v>
      </c>
      <c r="L1852" s="544">
        <v>12</v>
      </c>
      <c r="M1852" s="539">
        <f t="shared" si="59"/>
        <v>18000</v>
      </c>
      <c r="N1852" s="544">
        <v>2</v>
      </c>
      <c r="O1852" s="542">
        <v>6</v>
      </c>
      <c r="P1852" s="539">
        <f t="shared" si="58"/>
        <v>9000</v>
      </c>
    </row>
    <row r="1853" spans="1:16" x14ac:dyDescent="0.2">
      <c r="A1853" s="541" t="s">
        <v>558</v>
      </c>
      <c r="B1853" s="1770" t="s">
        <v>1708</v>
      </c>
      <c r="C1853" s="541" t="s">
        <v>1709</v>
      </c>
      <c r="D1853" s="541" t="s">
        <v>2470</v>
      </c>
      <c r="E1853" s="539">
        <v>1500</v>
      </c>
      <c r="F1853" s="540" t="s">
        <v>5884</v>
      </c>
      <c r="G1853" s="541" t="s">
        <v>5885</v>
      </c>
      <c r="H1853" s="541" t="s">
        <v>5807</v>
      </c>
      <c r="I1853" s="541" t="s">
        <v>1795</v>
      </c>
      <c r="J1853" s="542" t="s">
        <v>5772</v>
      </c>
      <c r="K1853" s="543">
        <v>4</v>
      </c>
      <c r="L1853" s="544">
        <v>12</v>
      </c>
      <c r="M1853" s="539">
        <f t="shared" si="59"/>
        <v>18000</v>
      </c>
      <c r="N1853" s="544">
        <v>2</v>
      </c>
      <c r="O1853" s="542">
        <v>3</v>
      </c>
      <c r="P1853" s="539">
        <f t="shared" si="58"/>
        <v>4500</v>
      </c>
    </row>
    <row r="1854" spans="1:16" x14ac:dyDescent="0.2">
      <c r="A1854" s="541" t="s">
        <v>558</v>
      </c>
      <c r="B1854" s="1770" t="s">
        <v>1708</v>
      </c>
      <c r="C1854" s="541" t="s">
        <v>1709</v>
      </c>
      <c r="D1854" s="541" t="s">
        <v>2470</v>
      </c>
      <c r="E1854" s="539">
        <v>1280</v>
      </c>
      <c r="F1854" s="540" t="s">
        <v>5886</v>
      </c>
      <c r="G1854" s="541" t="s">
        <v>5887</v>
      </c>
      <c r="H1854" s="541" t="s">
        <v>5807</v>
      </c>
      <c r="I1854" s="541" t="s">
        <v>1795</v>
      </c>
      <c r="J1854" s="542" t="s">
        <v>5772</v>
      </c>
      <c r="K1854" s="543">
        <v>4</v>
      </c>
      <c r="L1854" s="544">
        <v>12</v>
      </c>
      <c r="M1854" s="539">
        <f t="shared" si="59"/>
        <v>15360</v>
      </c>
      <c r="N1854" s="544">
        <v>2</v>
      </c>
      <c r="O1854" s="542">
        <v>0</v>
      </c>
      <c r="P1854" s="539">
        <f t="shared" si="58"/>
        <v>0</v>
      </c>
    </row>
    <row r="1855" spans="1:16" x14ac:dyDescent="0.2">
      <c r="A1855" s="541" t="s">
        <v>558</v>
      </c>
      <c r="B1855" s="1770" t="s">
        <v>1708</v>
      </c>
      <c r="C1855" s="541" t="s">
        <v>1709</v>
      </c>
      <c r="D1855" s="541" t="s">
        <v>2470</v>
      </c>
      <c r="E1855" s="539">
        <v>1500</v>
      </c>
      <c r="F1855" s="540" t="s">
        <v>5888</v>
      </c>
      <c r="G1855" s="541" t="s">
        <v>5889</v>
      </c>
      <c r="H1855" s="541" t="s">
        <v>1773</v>
      </c>
      <c r="I1855" s="541" t="s">
        <v>1795</v>
      </c>
      <c r="J1855" s="542" t="s">
        <v>5876</v>
      </c>
      <c r="K1855" s="543">
        <v>1</v>
      </c>
      <c r="L1855" s="544">
        <v>12</v>
      </c>
      <c r="M1855" s="539">
        <f t="shared" si="59"/>
        <v>18000</v>
      </c>
      <c r="N1855" s="544">
        <v>1</v>
      </c>
      <c r="O1855" s="542">
        <v>6</v>
      </c>
      <c r="P1855" s="539">
        <f t="shared" si="58"/>
        <v>9000</v>
      </c>
    </row>
    <row r="1856" spans="1:16" x14ac:dyDescent="0.2">
      <c r="A1856" s="541" t="s">
        <v>558</v>
      </c>
      <c r="B1856" s="1770" t="s">
        <v>1708</v>
      </c>
      <c r="C1856" s="541" t="s">
        <v>1709</v>
      </c>
      <c r="D1856" s="541" t="s">
        <v>2470</v>
      </c>
      <c r="E1856" s="539">
        <v>2000</v>
      </c>
      <c r="F1856" s="540" t="s">
        <v>5890</v>
      </c>
      <c r="G1856" s="541" t="s">
        <v>5891</v>
      </c>
      <c r="H1856" s="541" t="s">
        <v>1923</v>
      </c>
      <c r="I1856" s="541" t="s">
        <v>1795</v>
      </c>
      <c r="J1856" s="542" t="s">
        <v>5892</v>
      </c>
      <c r="K1856" s="543">
        <v>4</v>
      </c>
      <c r="L1856" s="544">
        <v>12</v>
      </c>
      <c r="M1856" s="539">
        <f t="shared" si="59"/>
        <v>24000</v>
      </c>
      <c r="N1856" s="544">
        <v>2</v>
      </c>
      <c r="O1856" s="542">
        <v>6</v>
      </c>
      <c r="P1856" s="539">
        <f t="shared" si="58"/>
        <v>12000</v>
      </c>
    </row>
    <row r="1857" spans="1:16" x14ac:dyDescent="0.2">
      <c r="A1857" s="541" t="s">
        <v>558</v>
      </c>
      <c r="B1857" s="1770" t="s">
        <v>1708</v>
      </c>
      <c r="C1857" s="541" t="s">
        <v>1709</v>
      </c>
      <c r="D1857" s="541" t="s">
        <v>5808</v>
      </c>
      <c r="E1857" s="539">
        <v>2000</v>
      </c>
      <c r="F1857" s="540" t="s">
        <v>5893</v>
      </c>
      <c r="G1857" s="541" t="s">
        <v>5894</v>
      </c>
      <c r="H1857" s="541" t="s">
        <v>1800</v>
      </c>
      <c r="I1857" s="541" t="s">
        <v>1795</v>
      </c>
      <c r="J1857" s="542" t="s">
        <v>5811</v>
      </c>
      <c r="K1857" s="543">
        <v>1</v>
      </c>
      <c r="L1857" s="544">
        <v>12</v>
      </c>
      <c r="M1857" s="539">
        <f t="shared" si="59"/>
        <v>24000</v>
      </c>
      <c r="N1857" s="544">
        <v>1</v>
      </c>
      <c r="O1857" s="542">
        <v>6</v>
      </c>
      <c r="P1857" s="539">
        <f t="shared" si="58"/>
        <v>12000</v>
      </c>
    </row>
    <row r="1858" spans="1:16" x14ac:dyDescent="0.2">
      <c r="A1858" s="541" t="s">
        <v>558</v>
      </c>
      <c r="B1858" s="1770" t="s">
        <v>1708</v>
      </c>
      <c r="C1858" s="541" t="s">
        <v>1709</v>
      </c>
      <c r="D1858" s="541" t="s">
        <v>5753</v>
      </c>
      <c r="E1858" s="539">
        <v>1200</v>
      </c>
      <c r="F1858" s="540" t="s">
        <v>5895</v>
      </c>
      <c r="G1858" s="541" t="s">
        <v>5896</v>
      </c>
      <c r="H1858" s="541" t="s">
        <v>5897</v>
      </c>
      <c r="I1858" s="541" t="s">
        <v>1829</v>
      </c>
      <c r="J1858" s="542" t="s">
        <v>5757</v>
      </c>
      <c r="K1858" s="543">
        <v>1</v>
      </c>
      <c r="L1858" s="544">
        <v>12</v>
      </c>
      <c r="M1858" s="539">
        <f t="shared" si="59"/>
        <v>14400</v>
      </c>
      <c r="N1858" s="544">
        <v>1</v>
      </c>
      <c r="O1858" s="542">
        <v>6</v>
      </c>
      <c r="P1858" s="539">
        <f t="shared" si="58"/>
        <v>7200</v>
      </c>
    </row>
    <row r="1859" spans="1:16" x14ac:dyDescent="0.2">
      <c r="A1859" s="541" t="s">
        <v>558</v>
      </c>
      <c r="B1859" s="1770" t="s">
        <v>1708</v>
      </c>
      <c r="C1859" s="541" t="s">
        <v>1709</v>
      </c>
      <c r="D1859" s="541" t="s">
        <v>5856</v>
      </c>
      <c r="E1859" s="539">
        <v>1500</v>
      </c>
      <c r="F1859" s="540" t="s">
        <v>5898</v>
      </c>
      <c r="G1859" s="541" t="s">
        <v>5899</v>
      </c>
      <c r="H1859" s="541" t="s">
        <v>5807</v>
      </c>
      <c r="I1859" s="541" t="s">
        <v>1795</v>
      </c>
      <c r="J1859" s="542" t="s">
        <v>5859</v>
      </c>
      <c r="K1859" s="543">
        <v>4</v>
      </c>
      <c r="L1859" s="544">
        <v>12</v>
      </c>
      <c r="M1859" s="539">
        <f t="shared" si="59"/>
        <v>18000</v>
      </c>
      <c r="N1859" s="544">
        <v>2</v>
      </c>
      <c r="O1859" s="542">
        <v>6</v>
      </c>
      <c r="P1859" s="539">
        <f t="shared" si="58"/>
        <v>9000</v>
      </c>
    </row>
    <row r="1860" spans="1:16" x14ac:dyDescent="0.2">
      <c r="A1860" s="541" t="s">
        <v>558</v>
      </c>
      <c r="B1860" s="1770" t="s">
        <v>1708</v>
      </c>
      <c r="C1860" s="541" t="s">
        <v>1709</v>
      </c>
      <c r="D1860" s="541" t="s">
        <v>2470</v>
      </c>
      <c r="E1860" s="539">
        <v>1500</v>
      </c>
      <c r="F1860" s="540" t="s">
        <v>5900</v>
      </c>
      <c r="G1860" s="541" t="s">
        <v>5901</v>
      </c>
      <c r="H1860" s="541" t="s">
        <v>5807</v>
      </c>
      <c r="I1860" s="541" t="s">
        <v>1795</v>
      </c>
      <c r="J1860" s="542" t="s">
        <v>5772</v>
      </c>
      <c r="K1860" s="543">
        <v>4</v>
      </c>
      <c r="L1860" s="544">
        <v>12</v>
      </c>
      <c r="M1860" s="539">
        <f t="shared" si="59"/>
        <v>18000</v>
      </c>
      <c r="N1860" s="544">
        <v>2</v>
      </c>
      <c r="O1860" s="542">
        <v>6</v>
      </c>
      <c r="P1860" s="539">
        <f t="shared" si="58"/>
        <v>9000</v>
      </c>
    </row>
    <row r="1861" spans="1:16" x14ac:dyDescent="0.2">
      <c r="A1861" s="541" t="s">
        <v>558</v>
      </c>
      <c r="B1861" s="1770" t="s">
        <v>1708</v>
      </c>
      <c r="C1861" s="541" t="s">
        <v>1709</v>
      </c>
      <c r="D1861" s="541" t="s">
        <v>5753</v>
      </c>
      <c r="E1861" s="539">
        <v>1200</v>
      </c>
      <c r="F1861" s="540" t="s">
        <v>5902</v>
      </c>
      <c r="G1861" s="541" t="s">
        <v>5903</v>
      </c>
      <c r="H1861" s="541" t="s">
        <v>5897</v>
      </c>
      <c r="I1861" s="541" t="s">
        <v>5854</v>
      </c>
      <c r="J1861" s="542" t="s">
        <v>5855</v>
      </c>
      <c r="K1861" s="543">
        <v>1</v>
      </c>
      <c r="L1861" s="544">
        <v>12</v>
      </c>
      <c r="M1861" s="539">
        <f t="shared" si="59"/>
        <v>14400</v>
      </c>
      <c r="N1861" s="544">
        <v>1</v>
      </c>
      <c r="O1861" s="542">
        <v>6</v>
      </c>
      <c r="P1861" s="539">
        <f t="shared" si="58"/>
        <v>7200</v>
      </c>
    </row>
    <row r="1862" spans="1:16" x14ac:dyDescent="0.2">
      <c r="A1862" s="541" t="s">
        <v>558</v>
      </c>
      <c r="B1862" s="1770" t="s">
        <v>1708</v>
      </c>
      <c r="C1862" s="541" t="s">
        <v>1709</v>
      </c>
      <c r="D1862" s="541" t="s">
        <v>5753</v>
      </c>
      <c r="E1862" s="539">
        <v>1200</v>
      </c>
      <c r="F1862" s="540" t="s">
        <v>5904</v>
      </c>
      <c r="G1862" s="541" t="s">
        <v>5905</v>
      </c>
      <c r="H1862" s="541" t="s">
        <v>5897</v>
      </c>
      <c r="I1862" s="541" t="s">
        <v>5854</v>
      </c>
      <c r="J1862" s="542" t="s">
        <v>5855</v>
      </c>
      <c r="K1862" s="543">
        <v>1</v>
      </c>
      <c r="L1862" s="544">
        <v>12</v>
      </c>
      <c r="M1862" s="539">
        <f t="shared" si="59"/>
        <v>14400</v>
      </c>
      <c r="N1862" s="544">
        <v>1</v>
      </c>
      <c r="O1862" s="542">
        <v>3</v>
      </c>
      <c r="P1862" s="539">
        <f t="shared" si="58"/>
        <v>3600</v>
      </c>
    </row>
    <row r="1863" spans="1:16" x14ac:dyDescent="0.2">
      <c r="A1863" s="541" t="s">
        <v>558</v>
      </c>
      <c r="B1863" s="1770" t="s">
        <v>1708</v>
      </c>
      <c r="C1863" s="541" t="s">
        <v>1709</v>
      </c>
      <c r="D1863" s="541" t="s">
        <v>1753</v>
      </c>
      <c r="E1863" s="539">
        <v>4000</v>
      </c>
      <c r="F1863" s="540" t="s">
        <v>5906</v>
      </c>
      <c r="G1863" s="541" t="s">
        <v>5907</v>
      </c>
      <c r="H1863" s="541" t="s">
        <v>1753</v>
      </c>
      <c r="I1863" s="541" t="s">
        <v>5797</v>
      </c>
      <c r="J1863" s="542" t="s">
        <v>1753</v>
      </c>
      <c r="K1863" s="543">
        <v>1</v>
      </c>
      <c r="L1863" s="544">
        <v>12</v>
      </c>
      <c r="M1863" s="539">
        <f t="shared" si="59"/>
        <v>48000</v>
      </c>
      <c r="N1863" s="544">
        <v>1</v>
      </c>
      <c r="O1863" s="542">
        <v>6</v>
      </c>
      <c r="P1863" s="539">
        <f t="shared" si="58"/>
        <v>24000</v>
      </c>
    </row>
    <row r="1864" spans="1:16" x14ac:dyDescent="0.2">
      <c r="A1864" s="541" t="s">
        <v>558</v>
      </c>
      <c r="B1864" s="1770" t="s">
        <v>1708</v>
      </c>
      <c r="C1864" s="541" t="s">
        <v>1709</v>
      </c>
      <c r="D1864" s="541" t="s">
        <v>5808</v>
      </c>
      <c r="E1864" s="539">
        <v>2000</v>
      </c>
      <c r="F1864" s="540" t="s">
        <v>5908</v>
      </c>
      <c r="G1864" s="541" t="s">
        <v>5909</v>
      </c>
      <c r="H1864" s="541" t="s">
        <v>1800</v>
      </c>
      <c r="I1864" s="541" t="s">
        <v>1795</v>
      </c>
      <c r="J1864" s="542" t="s">
        <v>5873</v>
      </c>
      <c r="K1864" s="543">
        <v>4</v>
      </c>
      <c r="L1864" s="544">
        <v>12</v>
      </c>
      <c r="M1864" s="539">
        <f t="shared" si="59"/>
        <v>24000</v>
      </c>
      <c r="N1864" s="544">
        <v>2</v>
      </c>
      <c r="O1864" s="542">
        <v>6</v>
      </c>
      <c r="P1864" s="539">
        <f t="shared" si="58"/>
        <v>12000</v>
      </c>
    </row>
    <row r="1865" spans="1:16" x14ac:dyDescent="0.2">
      <c r="A1865" s="541" t="s">
        <v>558</v>
      </c>
      <c r="B1865" s="1770" t="s">
        <v>1708</v>
      </c>
      <c r="C1865" s="541" t="s">
        <v>1709</v>
      </c>
      <c r="D1865" s="541" t="s">
        <v>5856</v>
      </c>
      <c r="E1865" s="539">
        <v>1500</v>
      </c>
      <c r="F1865" s="540" t="s">
        <v>5910</v>
      </c>
      <c r="G1865" s="541" t="s">
        <v>5911</v>
      </c>
      <c r="H1865" s="541" t="s">
        <v>5807</v>
      </c>
      <c r="I1865" s="541" t="s">
        <v>1795</v>
      </c>
      <c r="J1865" s="542" t="s">
        <v>5859</v>
      </c>
      <c r="K1865" s="543">
        <v>4</v>
      </c>
      <c r="L1865" s="544">
        <v>12</v>
      </c>
      <c r="M1865" s="539">
        <f t="shared" si="59"/>
        <v>18000</v>
      </c>
      <c r="N1865" s="544">
        <v>2</v>
      </c>
      <c r="O1865" s="542">
        <v>6</v>
      </c>
      <c r="P1865" s="539">
        <f t="shared" si="58"/>
        <v>9000</v>
      </c>
    </row>
    <row r="1866" spans="1:16" x14ac:dyDescent="0.2">
      <c r="A1866" s="541" t="s">
        <v>558</v>
      </c>
      <c r="B1866" s="1770" t="s">
        <v>1708</v>
      </c>
      <c r="C1866" s="541" t="s">
        <v>1709</v>
      </c>
      <c r="D1866" s="541" t="s">
        <v>5856</v>
      </c>
      <c r="E1866" s="539">
        <v>1500</v>
      </c>
      <c r="F1866" s="540" t="s">
        <v>5912</v>
      </c>
      <c r="G1866" s="541" t="s">
        <v>5913</v>
      </c>
      <c r="H1866" s="541" t="s">
        <v>5807</v>
      </c>
      <c r="I1866" s="541" t="s">
        <v>1795</v>
      </c>
      <c r="J1866" s="542" t="s">
        <v>5862</v>
      </c>
      <c r="K1866" s="543">
        <v>1</v>
      </c>
      <c r="L1866" s="544">
        <v>12</v>
      </c>
      <c r="M1866" s="539">
        <f t="shared" si="59"/>
        <v>18000</v>
      </c>
      <c r="N1866" s="544">
        <v>1</v>
      </c>
      <c r="O1866" s="542">
        <v>6</v>
      </c>
      <c r="P1866" s="539">
        <f t="shared" si="58"/>
        <v>9000</v>
      </c>
    </row>
    <row r="1867" spans="1:16" x14ac:dyDescent="0.2">
      <c r="A1867" s="541" t="s">
        <v>558</v>
      </c>
      <c r="B1867" s="1770" t="s">
        <v>1708</v>
      </c>
      <c r="C1867" s="541" t="s">
        <v>1709</v>
      </c>
      <c r="D1867" s="541" t="s">
        <v>5762</v>
      </c>
      <c r="E1867" s="539">
        <v>930</v>
      </c>
      <c r="F1867" s="540" t="s">
        <v>5914</v>
      </c>
      <c r="G1867" s="541" t="s">
        <v>5915</v>
      </c>
      <c r="H1867" s="541" t="s">
        <v>5916</v>
      </c>
      <c r="I1867" s="541" t="s">
        <v>5765</v>
      </c>
      <c r="J1867" s="542" t="s">
        <v>5917</v>
      </c>
      <c r="K1867" s="543">
        <v>1</v>
      </c>
      <c r="L1867" s="544">
        <v>12</v>
      </c>
      <c r="M1867" s="539">
        <f t="shared" si="59"/>
        <v>11160</v>
      </c>
      <c r="N1867" s="544">
        <v>1</v>
      </c>
      <c r="O1867" s="542">
        <v>6</v>
      </c>
      <c r="P1867" s="539">
        <f t="shared" si="58"/>
        <v>5580</v>
      </c>
    </row>
    <row r="1868" spans="1:16" x14ac:dyDescent="0.2">
      <c r="A1868" s="541" t="s">
        <v>558</v>
      </c>
      <c r="B1868" s="1770" t="s">
        <v>1708</v>
      </c>
      <c r="C1868" s="541" t="s">
        <v>1709</v>
      </c>
      <c r="D1868" s="541" t="s">
        <v>5762</v>
      </c>
      <c r="E1868" s="539">
        <v>930</v>
      </c>
      <c r="F1868" s="540" t="s">
        <v>5918</v>
      </c>
      <c r="G1868" s="541" t="s">
        <v>5919</v>
      </c>
      <c r="H1868" s="541" t="s">
        <v>5916</v>
      </c>
      <c r="I1868" s="541" t="s">
        <v>5765</v>
      </c>
      <c r="J1868" s="542" t="s">
        <v>5917</v>
      </c>
      <c r="K1868" s="543">
        <v>1</v>
      </c>
      <c r="L1868" s="544">
        <v>12</v>
      </c>
      <c r="M1868" s="539">
        <f t="shared" si="59"/>
        <v>11160</v>
      </c>
      <c r="N1868" s="544">
        <v>1</v>
      </c>
      <c r="O1868" s="542">
        <v>6</v>
      </c>
      <c r="P1868" s="539">
        <f t="shared" si="58"/>
        <v>5580</v>
      </c>
    </row>
    <row r="1869" spans="1:16" x14ac:dyDescent="0.2">
      <c r="A1869" s="541" t="s">
        <v>558</v>
      </c>
      <c r="B1869" s="1770" t="s">
        <v>1708</v>
      </c>
      <c r="C1869" s="541" t="s">
        <v>1709</v>
      </c>
      <c r="D1869" s="541" t="s">
        <v>5856</v>
      </c>
      <c r="E1869" s="539">
        <v>1500</v>
      </c>
      <c r="F1869" s="540" t="s">
        <v>5920</v>
      </c>
      <c r="G1869" s="541" t="s">
        <v>5921</v>
      </c>
      <c r="H1869" s="541" t="s">
        <v>5807</v>
      </c>
      <c r="I1869" s="541" t="s">
        <v>1795</v>
      </c>
      <c r="J1869" s="542" t="s">
        <v>5922</v>
      </c>
      <c r="K1869" s="543">
        <v>4</v>
      </c>
      <c r="L1869" s="544">
        <v>12</v>
      </c>
      <c r="M1869" s="539">
        <f t="shared" si="59"/>
        <v>18000</v>
      </c>
      <c r="N1869" s="544">
        <v>2</v>
      </c>
      <c r="O1869" s="542">
        <v>6</v>
      </c>
      <c r="P1869" s="539">
        <f t="shared" si="58"/>
        <v>9000</v>
      </c>
    </row>
    <row r="1870" spans="1:16" x14ac:dyDescent="0.2">
      <c r="A1870" s="541" t="s">
        <v>558</v>
      </c>
      <c r="B1870" s="1770" t="s">
        <v>1708</v>
      </c>
      <c r="C1870" s="541" t="s">
        <v>1709</v>
      </c>
      <c r="D1870" s="541" t="s">
        <v>5808</v>
      </c>
      <c r="E1870" s="539">
        <v>1200</v>
      </c>
      <c r="F1870" s="540" t="s">
        <v>5923</v>
      </c>
      <c r="G1870" s="541" t="s">
        <v>5924</v>
      </c>
      <c r="H1870" s="541" t="s">
        <v>1800</v>
      </c>
      <c r="I1870" s="541" t="s">
        <v>1795</v>
      </c>
      <c r="J1870" s="542" t="s">
        <v>5873</v>
      </c>
      <c r="K1870" s="543">
        <v>1</v>
      </c>
      <c r="L1870" s="544">
        <v>12</v>
      </c>
      <c r="M1870" s="539">
        <f t="shared" si="59"/>
        <v>14400</v>
      </c>
      <c r="N1870" s="544">
        <v>1</v>
      </c>
      <c r="O1870" s="542">
        <v>6</v>
      </c>
      <c r="P1870" s="539">
        <f t="shared" si="58"/>
        <v>7200</v>
      </c>
    </row>
    <row r="1871" spans="1:16" x14ac:dyDescent="0.2">
      <c r="A1871" s="541" t="s">
        <v>558</v>
      </c>
      <c r="B1871" s="1770" t="s">
        <v>1708</v>
      </c>
      <c r="C1871" s="541" t="s">
        <v>1709</v>
      </c>
      <c r="D1871" s="541" t="s">
        <v>2470</v>
      </c>
      <c r="E1871" s="539">
        <v>1500</v>
      </c>
      <c r="F1871" s="540" t="s">
        <v>5925</v>
      </c>
      <c r="G1871" s="541" t="s">
        <v>5926</v>
      </c>
      <c r="H1871" s="541" t="s">
        <v>5783</v>
      </c>
      <c r="I1871" s="541" t="s">
        <v>1795</v>
      </c>
      <c r="J1871" s="542" t="s">
        <v>5876</v>
      </c>
      <c r="K1871" s="543">
        <v>4</v>
      </c>
      <c r="L1871" s="544">
        <v>12</v>
      </c>
      <c r="M1871" s="539">
        <f t="shared" si="59"/>
        <v>18000</v>
      </c>
      <c r="N1871" s="544">
        <v>2</v>
      </c>
      <c r="O1871" s="542">
        <v>6</v>
      </c>
      <c r="P1871" s="539">
        <f t="shared" si="58"/>
        <v>9000</v>
      </c>
    </row>
    <row r="1872" spans="1:16" x14ac:dyDescent="0.2">
      <c r="A1872" s="541" t="s">
        <v>558</v>
      </c>
      <c r="B1872" s="1770" t="s">
        <v>1708</v>
      </c>
      <c r="C1872" s="541" t="s">
        <v>1709</v>
      </c>
      <c r="D1872" s="541" t="s">
        <v>5762</v>
      </c>
      <c r="E1872" s="539">
        <v>1200</v>
      </c>
      <c r="F1872" s="540" t="s">
        <v>5927</v>
      </c>
      <c r="G1872" s="541" t="s">
        <v>5928</v>
      </c>
      <c r="H1872" s="541" t="s">
        <v>5765</v>
      </c>
      <c r="I1872" s="541" t="s">
        <v>5765</v>
      </c>
      <c r="J1872" s="542" t="s">
        <v>5766</v>
      </c>
      <c r="K1872" s="543">
        <v>4</v>
      </c>
      <c r="L1872" s="544">
        <v>12</v>
      </c>
      <c r="M1872" s="539">
        <f t="shared" si="59"/>
        <v>14400</v>
      </c>
      <c r="N1872" s="544">
        <v>2</v>
      </c>
      <c r="O1872" s="542">
        <v>6</v>
      </c>
      <c r="P1872" s="539">
        <f t="shared" si="58"/>
        <v>7200</v>
      </c>
    </row>
    <row r="1873" spans="1:16" x14ac:dyDescent="0.2">
      <c r="A1873" s="541" t="s">
        <v>558</v>
      </c>
      <c r="B1873" s="1770" t="s">
        <v>1708</v>
      </c>
      <c r="C1873" s="541" t="s">
        <v>1709</v>
      </c>
      <c r="D1873" s="541" t="s">
        <v>5758</v>
      </c>
      <c r="E1873" s="539">
        <v>930</v>
      </c>
      <c r="F1873" s="540" t="s">
        <v>5929</v>
      </c>
      <c r="G1873" s="541" t="s">
        <v>5930</v>
      </c>
      <c r="H1873" s="541" t="s">
        <v>5824</v>
      </c>
      <c r="I1873" s="541" t="s">
        <v>1795</v>
      </c>
      <c r="J1873" s="542" t="s">
        <v>5931</v>
      </c>
      <c r="K1873" s="543">
        <v>1</v>
      </c>
      <c r="L1873" s="544">
        <v>12</v>
      </c>
      <c r="M1873" s="539">
        <f t="shared" si="59"/>
        <v>11160</v>
      </c>
      <c r="N1873" s="544">
        <v>1</v>
      </c>
      <c r="O1873" s="542">
        <v>6</v>
      </c>
      <c r="P1873" s="539">
        <f t="shared" si="58"/>
        <v>5580</v>
      </c>
    </row>
    <row r="1874" spans="1:16" x14ac:dyDescent="0.2">
      <c r="A1874" s="541" t="s">
        <v>558</v>
      </c>
      <c r="B1874" s="1770" t="s">
        <v>1708</v>
      </c>
      <c r="C1874" s="541" t="s">
        <v>1709</v>
      </c>
      <c r="D1874" s="541" t="s">
        <v>5932</v>
      </c>
      <c r="E1874" s="539">
        <v>1500</v>
      </c>
      <c r="F1874" s="540" t="s">
        <v>5933</v>
      </c>
      <c r="G1874" s="541" t="s">
        <v>5934</v>
      </c>
      <c r="H1874" s="541" t="s">
        <v>5932</v>
      </c>
      <c r="I1874" s="541" t="s">
        <v>5765</v>
      </c>
      <c r="J1874" s="542" t="s">
        <v>5932</v>
      </c>
      <c r="K1874" s="543">
        <v>1</v>
      </c>
      <c r="L1874" s="544">
        <v>12</v>
      </c>
      <c r="M1874" s="539">
        <f t="shared" si="59"/>
        <v>18000</v>
      </c>
      <c r="N1874" s="544">
        <v>1</v>
      </c>
      <c r="O1874" s="542">
        <v>6</v>
      </c>
      <c r="P1874" s="539">
        <f t="shared" ref="P1874:P1937" si="60">+E1874*O1874</f>
        <v>9000</v>
      </c>
    </row>
    <row r="1875" spans="1:16" x14ac:dyDescent="0.2">
      <c r="A1875" s="541" t="s">
        <v>558</v>
      </c>
      <c r="B1875" s="1770" t="s">
        <v>1708</v>
      </c>
      <c r="C1875" s="541" t="s">
        <v>1709</v>
      </c>
      <c r="D1875" s="541" t="s">
        <v>4376</v>
      </c>
      <c r="E1875" s="539">
        <v>1500</v>
      </c>
      <c r="F1875" s="540" t="s">
        <v>5935</v>
      </c>
      <c r="G1875" s="541" t="s">
        <v>5936</v>
      </c>
      <c r="H1875" s="541" t="s">
        <v>5844</v>
      </c>
      <c r="I1875" s="541" t="s">
        <v>1795</v>
      </c>
      <c r="J1875" s="542" t="s">
        <v>5937</v>
      </c>
      <c r="K1875" s="543">
        <v>1</v>
      </c>
      <c r="L1875" s="544">
        <v>12</v>
      </c>
      <c r="M1875" s="539">
        <f t="shared" si="59"/>
        <v>18000</v>
      </c>
      <c r="N1875" s="544">
        <v>1</v>
      </c>
      <c r="O1875" s="542">
        <v>6</v>
      </c>
      <c r="P1875" s="539">
        <f t="shared" si="60"/>
        <v>9000</v>
      </c>
    </row>
    <row r="1876" spans="1:16" x14ac:dyDescent="0.2">
      <c r="A1876" s="541" t="s">
        <v>558</v>
      </c>
      <c r="B1876" s="1770" t="s">
        <v>1708</v>
      </c>
      <c r="C1876" s="541" t="s">
        <v>1709</v>
      </c>
      <c r="D1876" s="541" t="s">
        <v>5762</v>
      </c>
      <c r="E1876" s="539">
        <v>1200</v>
      </c>
      <c r="F1876" s="540" t="s">
        <v>5938</v>
      </c>
      <c r="G1876" s="541" t="s">
        <v>5939</v>
      </c>
      <c r="H1876" s="541" t="s">
        <v>5916</v>
      </c>
      <c r="I1876" s="541" t="s">
        <v>5765</v>
      </c>
      <c r="J1876" s="542" t="s">
        <v>5917</v>
      </c>
      <c r="K1876" s="543">
        <v>1</v>
      </c>
      <c r="L1876" s="544">
        <v>12</v>
      </c>
      <c r="M1876" s="539">
        <f t="shared" ref="M1876:M1939" si="61">+L1876*E1876</f>
        <v>14400</v>
      </c>
      <c r="N1876" s="544">
        <v>1</v>
      </c>
      <c r="O1876" s="542">
        <v>6</v>
      </c>
      <c r="P1876" s="539">
        <f t="shared" si="60"/>
        <v>7200</v>
      </c>
    </row>
    <row r="1877" spans="1:16" x14ac:dyDescent="0.2">
      <c r="A1877" s="541" t="s">
        <v>558</v>
      </c>
      <c r="B1877" s="1770" t="s">
        <v>1708</v>
      </c>
      <c r="C1877" s="541" t="s">
        <v>1709</v>
      </c>
      <c r="D1877" s="541" t="s">
        <v>5783</v>
      </c>
      <c r="E1877" s="539">
        <v>2500</v>
      </c>
      <c r="F1877" s="540" t="s">
        <v>5940</v>
      </c>
      <c r="G1877" s="541" t="s">
        <v>5941</v>
      </c>
      <c r="H1877" s="541" t="s">
        <v>5783</v>
      </c>
      <c r="I1877" s="541" t="s">
        <v>1795</v>
      </c>
      <c r="J1877" s="542" t="s">
        <v>5783</v>
      </c>
      <c r="K1877" s="543">
        <v>4</v>
      </c>
      <c r="L1877" s="544">
        <v>12</v>
      </c>
      <c r="M1877" s="539">
        <f t="shared" si="61"/>
        <v>30000</v>
      </c>
      <c r="N1877" s="544">
        <v>2</v>
      </c>
      <c r="O1877" s="542">
        <v>6</v>
      </c>
      <c r="P1877" s="539">
        <f t="shared" si="60"/>
        <v>15000</v>
      </c>
    </row>
    <row r="1878" spans="1:16" x14ac:dyDescent="0.2">
      <c r="A1878" s="541" t="s">
        <v>558</v>
      </c>
      <c r="B1878" s="1770" t="s">
        <v>1708</v>
      </c>
      <c r="C1878" s="541" t="s">
        <v>1709</v>
      </c>
      <c r="D1878" s="541" t="s">
        <v>5942</v>
      </c>
      <c r="E1878" s="539">
        <v>5000</v>
      </c>
      <c r="F1878" s="540" t="s">
        <v>5943</v>
      </c>
      <c r="G1878" s="541" t="s">
        <v>5944</v>
      </c>
      <c r="H1878" s="541" t="s">
        <v>5824</v>
      </c>
      <c r="I1878" s="541" t="s">
        <v>1829</v>
      </c>
      <c r="J1878" s="542" t="s">
        <v>5757</v>
      </c>
      <c r="K1878" s="543">
        <v>4</v>
      </c>
      <c r="L1878" s="544">
        <v>12</v>
      </c>
      <c r="M1878" s="539">
        <f t="shared" si="61"/>
        <v>60000</v>
      </c>
      <c r="N1878" s="544">
        <v>2</v>
      </c>
      <c r="O1878" s="542">
        <v>6</v>
      </c>
      <c r="P1878" s="539">
        <f t="shared" si="60"/>
        <v>30000</v>
      </c>
    </row>
    <row r="1879" spans="1:16" x14ac:dyDescent="0.2">
      <c r="A1879" s="541" t="s">
        <v>558</v>
      </c>
      <c r="B1879" s="1770" t="s">
        <v>1708</v>
      </c>
      <c r="C1879" s="541" t="s">
        <v>1709</v>
      </c>
      <c r="D1879" s="541" t="s">
        <v>2470</v>
      </c>
      <c r="E1879" s="539">
        <v>1500</v>
      </c>
      <c r="F1879" s="540" t="s">
        <v>5945</v>
      </c>
      <c r="G1879" s="541" t="s">
        <v>5946</v>
      </c>
      <c r="H1879" s="541" t="s">
        <v>1773</v>
      </c>
      <c r="I1879" s="541" t="s">
        <v>1795</v>
      </c>
      <c r="J1879" s="542" t="s">
        <v>5876</v>
      </c>
      <c r="K1879" s="543">
        <v>4</v>
      </c>
      <c r="L1879" s="544">
        <v>12</v>
      </c>
      <c r="M1879" s="539">
        <f t="shared" si="61"/>
        <v>18000</v>
      </c>
      <c r="N1879" s="544">
        <v>2</v>
      </c>
      <c r="O1879" s="542">
        <v>6</v>
      </c>
      <c r="P1879" s="539">
        <f t="shared" si="60"/>
        <v>9000</v>
      </c>
    </row>
    <row r="1880" spans="1:16" x14ac:dyDescent="0.2">
      <c r="A1880" s="541" t="s">
        <v>558</v>
      </c>
      <c r="B1880" s="1770" t="s">
        <v>1708</v>
      </c>
      <c r="C1880" s="541" t="s">
        <v>1709</v>
      </c>
      <c r="D1880" s="541" t="s">
        <v>2470</v>
      </c>
      <c r="E1880" s="539">
        <v>1500</v>
      </c>
      <c r="F1880" s="540" t="s">
        <v>5947</v>
      </c>
      <c r="G1880" s="541" t="s">
        <v>5948</v>
      </c>
      <c r="H1880" s="541" t="s">
        <v>5783</v>
      </c>
      <c r="I1880" s="541" t="s">
        <v>1795</v>
      </c>
      <c r="J1880" s="542" t="s">
        <v>5876</v>
      </c>
      <c r="K1880" s="543">
        <v>4</v>
      </c>
      <c r="L1880" s="544">
        <v>12</v>
      </c>
      <c r="M1880" s="539">
        <f t="shared" si="61"/>
        <v>18000</v>
      </c>
      <c r="N1880" s="544">
        <v>2</v>
      </c>
      <c r="O1880" s="542">
        <v>6</v>
      </c>
      <c r="P1880" s="539">
        <f t="shared" si="60"/>
        <v>9000</v>
      </c>
    </row>
    <row r="1881" spans="1:16" x14ac:dyDescent="0.2">
      <c r="A1881" s="541" t="s">
        <v>558</v>
      </c>
      <c r="B1881" s="1770" t="s">
        <v>1708</v>
      </c>
      <c r="C1881" s="541" t="s">
        <v>1709</v>
      </c>
      <c r="D1881" s="541" t="s">
        <v>5856</v>
      </c>
      <c r="E1881" s="539">
        <v>1500</v>
      </c>
      <c r="F1881" s="540" t="s">
        <v>5949</v>
      </c>
      <c r="G1881" s="541" t="s">
        <v>5950</v>
      </c>
      <c r="H1881" s="541" t="s">
        <v>5807</v>
      </c>
      <c r="I1881" s="541" t="s">
        <v>1795</v>
      </c>
      <c r="J1881" s="542" t="s">
        <v>5951</v>
      </c>
      <c r="K1881" s="543">
        <v>4</v>
      </c>
      <c r="L1881" s="544">
        <v>12</v>
      </c>
      <c r="M1881" s="539">
        <f t="shared" si="61"/>
        <v>18000</v>
      </c>
      <c r="N1881" s="544">
        <v>2</v>
      </c>
      <c r="O1881" s="542">
        <v>6</v>
      </c>
      <c r="P1881" s="539">
        <f t="shared" si="60"/>
        <v>9000</v>
      </c>
    </row>
    <row r="1882" spans="1:16" x14ac:dyDescent="0.2">
      <c r="A1882" s="541" t="s">
        <v>558</v>
      </c>
      <c r="B1882" s="1770" t="s">
        <v>1708</v>
      </c>
      <c r="C1882" s="541" t="s">
        <v>1709</v>
      </c>
      <c r="D1882" s="541" t="s">
        <v>5753</v>
      </c>
      <c r="E1882" s="539">
        <v>1200</v>
      </c>
      <c r="F1882" s="540" t="s">
        <v>5952</v>
      </c>
      <c r="G1882" s="541" t="s">
        <v>5953</v>
      </c>
      <c r="H1882" s="541" t="s">
        <v>5954</v>
      </c>
      <c r="I1882" s="541" t="s">
        <v>5854</v>
      </c>
      <c r="J1882" s="542" t="s">
        <v>5855</v>
      </c>
      <c r="K1882" s="543">
        <v>1</v>
      </c>
      <c r="L1882" s="544">
        <v>12</v>
      </c>
      <c r="M1882" s="539">
        <f t="shared" si="61"/>
        <v>14400</v>
      </c>
      <c r="N1882" s="544">
        <v>1</v>
      </c>
      <c r="O1882" s="542">
        <v>6</v>
      </c>
      <c r="P1882" s="539">
        <f t="shared" si="60"/>
        <v>7200</v>
      </c>
    </row>
    <row r="1883" spans="1:16" x14ac:dyDescent="0.2">
      <c r="A1883" s="541" t="s">
        <v>558</v>
      </c>
      <c r="B1883" s="1770" t="s">
        <v>1708</v>
      </c>
      <c r="C1883" s="541" t="s">
        <v>1709</v>
      </c>
      <c r="D1883" s="541" t="s">
        <v>2038</v>
      </c>
      <c r="E1883" s="539">
        <v>8000</v>
      </c>
      <c r="F1883" s="540" t="s">
        <v>5955</v>
      </c>
      <c r="G1883" s="541" t="s">
        <v>5956</v>
      </c>
      <c r="H1883" s="541" t="s">
        <v>5957</v>
      </c>
      <c r="I1883" s="541" t="s">
        <v>5797</v>
      </c>
      <c r="J1883" s="542" t="s">
        <v>5957</v>
      </c>
      <c r="K1883" s="543">
        <v>1</v>
      </c>
      <c r="L1883" s="544">
        <v>12</v>
      </c>
      <c r="M1883" s="539">
        <f t="shared" si="61"/>
        <v>96000</v>
      </c>
      <c r="N1883" s="544">
        <v>1</v>
      </c>
      <c r="O1883" s="542">
        <v>0</v>
      </c>
      <c r="P1883" s="539">
        <f t="shared" si="60"/>
        <v>0</v>
      </c>
    </row>
    <row r="1884" spans="1:16" x14ac:dyDescent="0.2">
      <c r="A1884" s="541" t="s">
        <v>558</v>
      </c>
      <c r="B1884" s="1770" t="s">
        <v>1708</v>
      </c>
      <c r="C1884" s="541" t="s">
        <v>1709</v>
      </c>
      <c r="D1884" s="541" t="s">
        <v>5758</v>
      </c>
      <c r="E1884" s="539">
        <v>930</v>
      </c>
      <c r="F1884" s="540" t="s">
        <v>5958</v>
      </c>
      <c r="G1884" s="541" t="s">
        <v>5959</v>
      </c>
      <c r="H1884" s="541" t="s">
        <v>5960</v>
      </c>
      <c r="I1884" s="541" t="s">
        <v>5797</v>
      </c>
      <c r="J1884" s="542" t="s">
        <v>5855</v>
      </c>
      <c r="K1884" s="543">
        <v>1</v>
      </c>
      <c r="L1884" s="544">
        <v>12</v>
      </c>
      <c r="M1884" s="539">
        <f t="shared" si="61"/>
        <v>11160</v>
      </c>
      <c r="N1884" s="544">
        <v>1</v>
      </c>
      <c r="O1884" s="542">
        <v>6</v>
      </c>
      <c r="P1884" s="539">
        <f t="shared" si="60"/>
        <v>5580</v>
      </c>
    </row>
    <row r="1885" spans="1:16" x14ac:dyDescent="0.2">
      <c r="A1885" s="541" t="s">
        <v>558</v>
      </c>
      <c r="B1885" s="1770" t="s">
        <v>1708</v>
      </c>
      <c r="C1885" s="541" t="s">
        <v>1709</v>
      </c>
      <c r="D1885" s="541" t="s">
        <v>1753</v>
      </c>
      <c r="E1885" s="539">
        <v>6000</v>
      </c>
      <c r="F1885" s="540" t="s">
        <v>5961</v>
      </c>
      <c r="G1885" s="541" t="s">
        <v>5962</v>
      </c>
      <c r="H1885" s="541" t="s">
        <v>2135</v>
      </c>
      <c r="I1885" s="541" t="s">
        <v>5797</v>
      </c>
      <c r="J1885" s="542" t="s">
        <v>2135</v>
      </c>
      <c r="K1885" s="543">
        <v>1</v>
      </c>
      <c r="L1885" s="544">
        <v>12</v>
      </c>
      <c r="M1885" s="539">
        <f t="shared" si="61"/>
        <v>72000</v>
      </c>
      <c r="N1885" s="544">
        <v>1</v>
      </c>
      <c r="O1885" s="542">
        <v>6</v>
      </c>
      <c r="P1885" s="539">
        <f t="shared" si="60"/>
        <v>36000</v>
      </c>
    </row>
    <row r="1886" spans="1:16" x14ac:dyDescent="0.2">
      <c r="A1886" s="541" t="s">
        <v>558</v>
      </c>
      <c r="B1886" s="1770" t="s">
        <v>1708</v>
      </c>
      <c r="C1886" s="541" t="s">
        <v>1709</v>
      </c>
      <c r="D1886" s="541" t="s">
        <v>5963</v>
      </c>
      <c r="E1886" s="539">
        <v>1500</v>
      </c>
      <c r="F1886" s="540" t="s">
        <v>5964</v>
      </c>
      <c r="G1886" s="541" t="s">
        <v>5965</v>
      </c>
      <c r="H1886" s="541" t="s">
        <v>5765</v>
      </c>
      <c r="I1886" s="541" t="s">
        <v>5765</v>
      </c>
      <c r="J1886" s="542" t="s">
        <v>5963</v>
      </c>
      <c r="K1886" s="543">
        <v>1</v>
      </c>
      <c r="L1886" s="544">
        <v>12</v>
      </c>
      <c r="M1886" s="539">
        <f t="shared" si="61"/>
        <v>18000</v>
      </c>
      <c r="N1886" s="544">
        <v>1</v>
      </c>
      <c r="O1886" s="542">
        <v>6</v>
      </c>
      <c r="P1886" s="539">
        <f t="shared" si="60"/>
        <v>9000</v>
      </c>
    </row>
    <row r="1887" spans="1:16" x14ac:dyDescent="0.2">
      <c r="A1887" s="541" t="s">
        <v>558</v>
      </c>
      <c r="B1887" s="1770" t="s">
        <v>1708</v>
      </c>
      <c r="C1887" s="541" t="s">
        <v>1709</v>
      </c>
      <c r="D1887" s="541" t="s">
        <v>5783</v>
      </c>
      <c r="E1887" s="539">
        <v>2500</v>
      </c>
      <c r="F1887" s="540" t="s">
        <v>5966</v>
      </c>
      <c r="G1887" s="541" t="s">
        <v>5967</v>
      </c>
      <c r="H1887" s="541" t="s">
        <v>5783</v>
      </c>
      <c r="I1887" s="541" t="s">
        <v>1795</v>
      </c>
      <c r="J1887" s="542" t="s">
        <v>5783</v>
      </c>
      <c r="K1887" s="543">
        <v>1</v>
      </c>
      <c r="L1887" s="544">
        <v>12</v>
      </c>
      <c r="M1887" s="539">
        <f t="shared" si="61"/>
        <v>30000</v>
      </c>
      <c r="N1887" s="544">
        <v>1</v>
      </c>
      <c r="O1887" s="542">
        <v>6</v>
      </c>
      <c r="P1887" s="539">
        <f t="shared" si="60"/>
        <v>15000</v>
      </c>
    </row>
    <row r="1888" spans="1:16" x14ac:dyDescent="0.2">
      <c r="A1888" s="541" t="s">
        <v>558</v>
      </c>
      <c r="B1888" s="1770" t="s">
        <v>1708</v>
      </c>
      <c r="C1888" s="541" t="s">
        <v>1709</v>
      </c>
      <c r="D1888" s="541" t="s">
        <v>2470</v>
      </c>
      <c r="E1888" s="539">
        <v>1500</v>
      </c>
      <c r="F1888" s="540" t="s">
        <v>5968</v>
      </c>
      <c r="G1888" s="541" t="s">
        <v>5969</v>
      </c>
      <c r="H1888" s="541" t="s">
        <v>5783</v>
      </c>
      <c r="I1888" s="541" t="s">
        <v>1795</v>
      </c>
      <c r="J1888" s="542" t="s">
        <v>5876</v>
      </c>
      <c r="K1888" s="543">
        <v>4</v>
      </c>
      <c r="L1888" s="544">
        <v>12</v>
      </c>
      <c r="M1888" s="539">
        <f t="shared" si="61"/>
        <v>18000</v>
      </c>
      <c r="N1888" s="544">
        <v>2</v>
      </c>
      <c r="O1888" s="542">
        <v>6</v>
      </c>
      <c r="P1888" s="539">
        <f t="shared" si="60"/>
        <v>9000</v>
      </c>
    </row>
    <row r="1889" spans="1:16" x14ac:dyDescent="0.2">
      <c r="A1889" s="541" t="s">
        <v>558</v>
      </c>
      <c r="B1889" s="1770" t="s">
        <v>1708</v>
      </c>
      <c r="C1889" s="541" t="s">
        <v>1709</v>
      </c>
      <c r="D1889" s="541" t="s">
        <v>5970</v>
      </c>
      <c r="E1889" s="539">
        <v>2500</v>
      </c>
      <c r="F1889" s="540" t="s">
        <v>5971</v>
      </c>
      <c r="G1889" s="541" t="s">
        <v>5972</v>
      </c>
      <c r="H1889" s="541" t="s">
        <v>5973</v>
      </c>
      <c r="I1889" s="541" t="s">
        <v>5765</v>
      </c>
      <c r="J1889" s="542" t="s">
        <v>5973</v>
      </c>
      <c r="K1889" s="543">
        <v>1</v>
      </c>
      <c r="L1889" s="544">
        <v>12</v>
      </c>
      <c r="M1889" s="539">
        <f t="shared" si="61"/>
        <v>30000</v>
      </c>
      <c r="N1889" s="544">
        <v>1</v>
      </c>
      <c r="O1889" s="542">
        <v>0</v>
      </c>
      <c r="P1889" s="539">
        <f t="shared" si="60"/>
        <v>0</v>
      </c>
    </row>
    <row r="1890" spans="1:16" x14ac:dyDescent="0.2">
      <c r="A1890" s="541" t="s">
        <v>558</v>
      </c>
      <c r="B1890" s="1770" t="s">
        <v>1708</v>
      </c>
      <c r="C1890" s="541" t="s">
        <v>1709</v>
      </c>
      <c r="D1890" s="541" t="s">
        <v>2470</v>
      </c>
      <c r="E1890" s="539">
        <v>1500</v>
      </c>
      <c r="F1890" s="540" t="s">
        <v>5974</v>
      </c>
      <c r="G1890" s="541" t="s">
        <v>5975</v>
      </c>
      <c r="H1890" s="541" t="s">
        <v>5807</v>
      </c>
      <c r="I1890" s="541" t="s">
        <v>1795</v>
      </c>
      <c r="J1890" s="542" t="s">
        <v>5862</v>
      </c>
      <c r="K1890" s="543">
        <v>4</v>
      </c>
      <c r="L1890" s="544">
        <v>12</v>
      </c>
      <c r="M1890" s="539">
        <f t="shared" si="61"/>
        <v>18000</v>
      </c>
      <c r="N1890" s="544">
        <v>2</v>
      </c>
      <c r="O1890" s="542">
        <v>6</v>
      </c>
      <c r="P1890" s="539">
        <f t="shared" si="60"/>
        <v>9000</v>
      </c>
    </row>
    <row r="1891" spans="1:16" x14ac:dyDescent="0.2">
      <c r="A1891" s="541" t="s">
        <v>558</v>
      </c>
      <c r="B1891" s="1770" t="s">
        <v>1708</v>
      </c>
      <c r="C1891" s="541" t="s">
        <v>1709</v>
      </c>
      <c r="D1891" s="541" t="s">
        <v>5762</v>
      </c>
      <c r="E1891" s="539">
        <v>1200</v>
      </c>
      <c r="F1891" s="540" t="s">
        <v>5976</v>
      </c>
      <c r="G1891" s="541" t="s">
        <v>5977</v>
      </c>
      <c r="H1891" s="541" t="s">
        <v>5765</v>
      </c>
      <c r="I1891" s="541" t="s">
        <v>5765</v>
      </c>
      <c r="J1891" s="542" t="s">
        <v>5816</v>
      </c>
      <c r="K1891" s="543">
        <v>1</v>
      </c>
      <c r="L1891" s="544">
        <v>12</v>
      </c>
      <c r="M1891" s="539">
        <f t="shared" si="61"/>
        <v>14400</v>
      </c>
      <c r="N1891" s="544">
        <v>1</v>
      </c>
      <c r="O1891" s="542">
        <v>6</v>
      </c>
      <c r="P1891" s="539">
        <f t="shared" si="60"/>
        <v>7200</v>
      </c>
    </row>
    <row r="1892" spans="1:16" x14ac:dyDescent="0.2">
      <c r="A1892" s="541" t="s">
        <v>558</v>
      </c>
      <c r="B1892" s="1770" t="s">
        <v>1708</v>
      </c>
      <c r="C1892" s="541" t="s">
        <v>1709</v>
      </c>
      <c r="D1892" s="541" t="s">
        <v>5978</v>
      </c>
      <c r="E1892" s="539">
        <v>2500</v>
      </c>
      <c r="F1892" s="540" t="s">
        <v>5979</v>
      </c>
      <c r="G1892" s="541" t="s">
        <v>5980</v>
      </c>
      <c r="H1892" s="541" t="s">
        <v>1519</v>
      </c>
      <c r="I1892" s="541" t="s">
        <v>1829</v>
      </c>
      <c r="J1892" s="542" t="s">
        <v>5981</v>
      </c>
      <c r="K1892" s="543">
        <v>4</v>
      </c>
      <c r="L1892" s="544">
        <v>12</v>
      </c>
      <c r="M1892" s="539">
        <f t="shared" si="61"/>
        <v>30000</v>
      </c>
      <c r="N1892" s="544">
        <v>2</v>
      </c>
      <c r="O1892" s="542">
        <v>6</v>
      </c>
      <c r="P1892" s="539">
        <f t="shared" si="60"/>
        <v>15000</v>
      </c>
    </row>
    <row r="1893" spans="1:16" x14ac:dyDescent="0.2">
      <c r="A1893" s="541" t="s">
        <v>558</v>
      </c>
      <c r="B1893" s="1770" t="s">
        <v>1708</v>
      </c>
      <c r="C1893" s="541" t="s">
        <v>1709</v>
      </c>
      <c r="D1893" s="541" t="s">
        <v>2470</v>
      </c>
      <c r="E1893" s="539">
        <v>1500</v>
      </c>
      <c r="F1893" s="540" t="s">
        <v>5982</v>
      </c>
      <c r="G1893" s="541" t="s">
        <v>5983</v>
      </c>
      <c r="H1893" s="541" t="s">
        <v>1773</v>
      </c>
      <c r="I1893" s="541" t="s">
        <v>1795</v>
      </c>
      <c r="J1893" s="542" t="s">
        <v>5984</v>
      </c>
      <c r="K1893" s="543">
        <v>4</v>
      </c>
      <c r="L1893" s="544">
        <v>12</v>
      </c>
      <c r="M1893" s="539">
        <f t="shared" si="61"/>
        <v>18000</v>
      </c>
      <c r="N1893" s="544">
        <v>2</v>
      </c>
      <c r="O1893" s="542">
        <v>6</v>
      </c>
      <c r="P1893" s="539">
        <f t="shared" si="60"/>
        <v>9000</v>
      </c>
    </row>
    <row r="1894" spans="1:16" x14ac:dyDescent="0.2">
      <c r="A1894" s="541" t="s">
        <v>558</v>
      </c>
      <c r="B1894" s="1770" t="s">
        <v>1708</v>
      </c>
      <c r="C1894" s="541" t="s">
        <v>1709</v>
      </c>
      <c r="D1894" s="541" t="s">
        <v>2470</v>
      </c>
      <c r="E1894" s="539">
        <v>2000</v>
      </c>
      <c r="F1894" s="540" t="s">
        <v>5985</v>
      </c>
      <c r="G1894" s="541" t="s">
        <v>5986</v>
      </c>
      <c r="H1894" s="541" t="s">
        <v>1773</v>
      </c>
      <c r="I1894" s="541" t="s">
        <v>1795</v>
      </c>
      <c r="J1894" s="542" t="s">
        <v>5987</v>
      </c>
      <c r="K1894" s="543">
        <v>1</v>
      </c>
      <c r="L1894" s="544">
        <v>12</v>
      </c>
      <c r="M1894" s="539">
        <f t="shared" si="61"/>
        <v>24000</v>
      </c>
      <c r="N1894" s="544">
        <v>1</v>
      </c>
      <c r="O1894" s="542">
        <v>6</v>
      </c>
      <c r="P1894" s="539">
        <f t="shared" si="60"/>
        <v>12000</v>
      </c>
    </row>
    <row r="1895" spans="1:16" x14ac:dyDescent="0.2">
      <c r="A1895" s="541" t="s">
        <v>558</v>
      </c>
      <c r="B1895" s="1770" t="s">
        <v>1708</v>
      </c>
      <c r="C1895" s="541" t="s">
        <v>1709</v>
      </c>
      <c r="D1895" s="541" t="s">
        <v>5772</v>
      </c>
      <c r="E1895" s="539">
        <v>2500</v>
      </c>
      <c r="F1895" s="540" t="s">
        <v>5988</v>
      </c>
      <c r="G1895" s="541" t="s">
        <v>5989</v>
      </c>
      <c r="H1895" s="541" t="s">
        <v>5807</v>
      </c>
      <c r="I1895" s="541" t="s">
        <v>1795</v>
      </c>
      <c r="J1895" s="542" t="s">
        <v>3423</v>
      </c>
      <c r="K1895" s="543">
        <v>4</v>
      </c>
      <c r="L1895" s="544">
        <v>12</v>
      </c>
      <c r="M1895" s="539">
        <f t="shared" si="61"/>
        <v>30000</v>
      </c>
      <c r="N1895" s="544">
        <v>2</v>
      </c>
      <c r="O1895" s="542">
        <v>6</v>
      </c>
      <c r="P1895" s="539">
        <f t="shared" si="60"/>
        <v>15000</v>
      </c>
    </row>
    <row r="1896" spans="1:16" x14ac:dyDescent="0.2">
      <c r="A1896" s="541" t="s">
        <v>558</v>
      </c>
      <c r="B1896" s="1770" t="s">
        <v>1708</v>
      </c>
      <c r="C1896" s="541" t="s">
        <v>1709</v>
      </c>
      <c r="D1896" s="541" t="s">
        <v>2470</v>
      </c>
      <c r="E1896" s="539">
        <v>1500</v>
      </c>
      <c r="F1896" s="540" t="s">
        <v>5990</v>
      </c>
      <c r="G1896" s="541" t="s">
        <v>5991</v>
      </c>
      <c r="H1896" s="541" t="s">
        <v>5807</v>
      </c>
      <c r="I1896" s="541" t="s">
        <v>1795</v>
      </c>
      <c r="J1896" s="542" t="s">
        <v>5772</v>
      </c>
      <c r="K1896" s="543">
        <v>4</v>
      </c>
      <c r="L1896" s="544">
        <v>12</v>
      </c>
      <c r="M1896" s="539">
        <f t="shared" si="61"/>
        <v>18000</v>
      </c>
      <c r="N1896" s="544">
        <v>2</v>
      </c>
      <c r="O1896" s="542">
        <v>6</v>
      </c>
      <c r="P1896" s="539">
        <f t="shared" si="60"/>
        <v>9000</v>
      </c>
    </row>
    <row r="1897" spans="1:16" x14ac:dyDescent="0.2">
      <c r="A1897" s="541" t="s">
        <v>558</v>
      </c>
      <c r="B1897" s="1770" t="s">
        <v>1708</v>
      </c>
      <c r="C1897" s="541" t="s">
        <v>1709</v>
      </c>
      <c r="D1897" s="541" t="s">
        <v>5753</v>
      </c>
      <c r="E1897" s="539">
        <v>1200</v>
      </c>
      <c r="F1897" s="540" t="s">
        <v>5992</v>
      </c>
      <c r="G1897" s="541" t="s">
        <v>5993</v>
      </c>
      <c r="H1897" s="541" t="s">
        <v>5994</v>
      </c>
      <c r="I1897" s="541" t="s">
        <v>1829</v>
      </c>
      <c r="J1897" s="542" t="s">
        <v>5757</v>
      </c>
      <c r="K1897" s="543">
        <v>1</v>
      </c>
      <c r="L1897" s="544">
        <v>12</v>
      </c>
      <c r="M1897" s="539">
        <f t="shared" si="61"/>
        <v>14400</v>
      </c>
      <c r="N1897" s="544">
        <v>1</v>
      </c>
      <c r="O1897" s="542">
        <v>6</v>
      </c>
      <c r="P1897" s="539">
        <f t="shared" si="60"/>
        <v>7200</v>
      </c>
    </row>
    <row r="1898" spans="1:16" x14ac:dyDescent="0.2">
      <c r="A1898" s="541" t="s">
        <v>558</v>
      </c>
      <c r="B1898" s="1770" t="s">
        <v>1708</v>
      </c>
      <c r="C1898" s="541" t="s">
        <v>1709</v>
      </c>
      <c r="D1898" s="541" t="s">
        <v>2470</v>
      </c>
      <c r="E1898" s="539">
        <v>1500</v>
      </c>
      <c r="F1898" s="540" t="s">
        <v>5995</v>
      </c>
      <c r="G1898" s="541" t="s">
        <v>5996</v>
      </c>
      <c r="H1898" s="541" t="s">
        <v>5807</v>
      </c>
      <c r="I1898" s="541" t="s">
        <v>1795</v>
      </c>
      <c r="J1898" s="542" t="s">
        <v>5772</v>
      </c>
      <c r="K1898" s="543">
        <v>4</v>
      </c>
      <c r="L1898" s="544">
        <v>12</v>
      </c>
      <c r="M1898" s="539">
        <f t="shared" si="61"/>
        <v>18000</v>
      </c>
      <c r="N1898" s="544">
        <v>2</v>
      </c>
      <c r="O1898" s="542">
        <v>6</v>
      </c>
      <c r="P1898" s="539">
        <f t="shared" si="60"/>
        <v>9000</v>
      </c>
    </row>
    <row r="1899" spans="1:16" x14ac:dyDescent="0.2">
      <c r="A1899" s="541" t="s">
        <v>558</v>
      </c>
      <c r="B1899" s="1770" t="s">
        <v>1708</v>
      </c>
      <c r="C1899" s="541" t="s">
        <v>1709</v>
      </c>
      <c r="D1899" s="541" t="s">
        <v>5808</v>
      </c>
      <c r="E1899" s="539">
        <v>2000</v>
      </c>
      <c r="F1899" s="540" t="s">
        <v>5997</v>
      </c>
      <c r="G1899" s="541" t="s">
        <v>5998</v>
      </c>
      <c r="H1899" s="541" t="s">
        <v>1800</v>
      </c>
      <c r="I1899" s="541" t="s">
        <v>1795</v>
      </c>
      <c r="J1899" s="542" t="s">
        <v>5873</v>
      </c>
      <c r="K1899" s="543">
        <v>4</v>
      </c>
      <c r="L1899" s="544">
        <v>12</v>
      </c>
      <c r="M1899" s="539">
        <f t="shared" si="61"/>
        <v>24000</v>
      </c>
      <c r="N1899" s="544">
        <v>2</v>
      </c>
      <c r="O1899" s="542">
        <v>6</v>
      </c>
      <c r="P1899" s="539">
        <f t="shared" si="60"/>
        <v>12000</v>
      </c>
    </row>
    <row r="1900" spans="1:16" x14ac:dyDescent="0.2">
      <c r="A1900" s="541" t="s">
        <v>558</v>
      </c>
      <c r="B1900" s="1770" t="s">
        <v>1708</v>
      </c>
      <c r="C1900" s="541" t="s">
        <v>1709</v>
      </c>
      <c r="D1900" s="541" t="s">
        <v>2470</v>
      </c>
      <c r="E1900" s="539">
        <v>1500</v>
      </c>
      <c r="F1900" s="540" t="s">
        <v>5999</v>
      </c>
      <c r="G1900" s="541" t="s">
        <v>6000</v>
      </c>
      <c r="H1900" s="541" t="s">
        <v>5807</v>
      </c>
      <c r="I1900" s="541" t="s">
        <v>1795</v>
      </c>
      <c r="J1900" s="542" t="s">
        <v>5772</v>
      </c>
      <c r="K1900" s="543">
        <v>4</v>
      </c>
      <c r="L1900" s="544">
        <v>12</v>
      </c>
      <c r="M1900" s="539">
        <f t="shared" si="61"/>
        <v>18000</v>
      </c>
      <c r="N1900" s="544">
        <v>2</v>
      </c>
      <c r="O1900" s="542">
        <v>6</v>
      </c>
      <c r="P1900" s="539">
        <f t="shared" si="60"/>
        <v>9000</v>
      </c>
    </row>
    <row r="1901" spans="1:16" x14ac:dyDescent="0.2">
      <c r="A1901" s="541" t="s">
        <v>558</v>
      </c>
      <c r="B1901" s="1770" t="s">
        <v>1708</v>
      </c>
      <c r="C1901" s="541" t="s">
        <v>1709</v>
      </c>
      <c r="D1901" s="541" t="s">
        <v>5753</v>
      </c>
      <c r="E1901" s="539">
        <v>1200</v>
      </c>
      <c r="F1901" s="540" t="s">
        <v>6001</v>
      </c>
      <c r="G1901" s="541" t="s">
        <v>6002</v>
      </c>
      <c r="H1901" s="541" t="s">
        <v>6003</v>
      </c>
      <c r="I1901" s="541" t="s">
        <v>5854</v>
      </c>
      <c r="J1901" s="542" t="s">
        <v>5855</v>
      </c>
      <c r="K1901" s="543">
        <v>1</v>
      </c>
      <c r="L1901" s="544">
        <v>12</v>
      </c>
      <c r="M1901" s="539">
        <f t="shared" si="61"/>
        <v>14400</v>
      </c>
      <c r="N1901" s="544">
        <v>1</v>
      </c>
      <c r="O1901" s="542">
        <v>6</v>
      </c>
      <c r="P1901" s="539">
        <f t="shared" si="60"/>
        <v>7200</v>
      </c>
    </row>
    <row r="1902" spans="1:16" x14ac:dyDescent="0.2">
      <c r="A1902" s="541" t="s">
        <v>558</v>
      </c>
      <c r="B1902" s="1770" t="s">
        <v>1708</v>
      </c>
      <c r="C1902" s="541" t="s">
        <v>1709</v>
      </c>
      <c r="D1902" s="541" t="s">
        <v>5753</v>
      </c>
      <c r="E1902" s="539">
        <v>1200</v>
      </c>
      <c r="F1902" s="540" t="s">
        <v>6004</v>
      </c>
      <c r="G1902" s="541" t="s">
        <v>6005</v>
      </c>
      <c r="H1902" s="541" t="s">
        <v>6006</v>
      </c>
      <c r="I1902" s="541" t="s">
        <v>5854</v>
      </c>
      <c r="J1902" s="542" t="s">
        <v>5855</v>
      </c>
      <c r="K1902" s="543">
        <v>1</v>
      </c>
      <c r="L1902" s="544">
        <v>12</v>
      </c>
      <c r="M1902" s="539">
        <f t="shared" si="61"/>
        <v>14400</v>
      </c>
      <c r="N1902" s="544">
        <v>1</v>
      </c>
      <c r="O1902" s="542">
        <v>6</v>
      </c>
      <c r="P1902" s="539">
        <f t="shared" si="60"/>
        <v>7200</v>
      </c>
    </row>
    <row r="1903" spans="1:16" x14ac:dyDescent="0.2">
      <c r="A1903" s="541" t="s">
        <v>558</v>
      </c>
      <c r="B1903" s="1770" t="s">
        <v>1708</v>
      </c>
      <c r="C1903" s="541" t="s">
        <v>1709</v>
      </c>
      <c r="D1903" s="541" t="s">
        <v>2470</v>
      </c>
      <c r="E1903" s="539">
        <v>2000</v>
      </c>
      <c r="F1903" s="540" t="s">
        <v>6007</v>
      </c>
      <c r="G1903" s="541" t="s">
        <v>6008</v>
      </c>
      <c r="H1903" s="541" t="s">
        <v>5783</v>
      </c>
      <c r="I1903" s="541" t="s">
        <v>1795</v>
      </c>
      <c r="J1903" s="542" t="s">
        <v>5783</v>
      </c>
      <c r="K1903" s="543">
        <v>4</v>
      </c>
      <c r="L1903" s="544">
        <v>12</v>
      </c>
      <c r="M1903" s="539">
        <f t="shared" si="61"/>
        <v>24000</v>
      </c>
      <c r="N1903" s="544">
        <v>2</v>
      </c>
      <c r="O1903" s="542">
        <v>6</v>
      </c>
      <c r="P1903" s="539">
        <f t="shared" si="60"/>
        <v>12000</v>
      </c>
    </row>
    <row r="1904" spans="1:16" x14ac:dyDescent="0.2">
      <c r="A1904" s="541" t="s">
        <v>558</v>
      </c>
      <c r="B1904" s="1770" t="s">
        <v>1708</v>
      </c>
      <c r="C1904" s="541" t="s">
        <v>1709</v>
      </c>
      <c r="D1904" s="541" t="s">
        <v>2470</v>
      </c>
      <c r="E1904" s="539">
        <v>1800</v>
      </c>
      <c r="F1904" s="540" t="s">
        <v>6009</v>
      </c>
      <c r="G1904" s="541" t="s">
        <v>6010</v>
      </c>
      <c r="H1904" s="541" t="s">
        <v>5783</v>
      </c>
      <c r="I1904" s="541" t="s">
        <v>1795</v>
      </c>
      <c r="J1904" s="542" t="s">
        <v>5876</v>
      </c>
      <c r="K1904" s="543">
        <v>4</v>
      </c>
      <c r="L1904" s="544">
        <v>12</v>
      </c>
      <c r="M1904" s="539">
        <f t="shared" si="61"/>
        <v>21600</v>
      </c>
      <c r="N1904" s="544">
        <v>2</v>
      </c>
      <c r="O1904" s="542">
        <v>3</v>
      </c>
      <c r="P1904" s="539">
        <f t="shared" si="60"/>
        <v>5400</v>
      </c>
    </row>
    <row r="1905" spans="1:16" x14ac:dyDescent="0.2">
      <c r="A1905" s="541" t="s">
        <v>558</v>
      </c>
      <c r="B1905" s="1770" t="s">
        <v>1708</v>
      </c>
      <c r="C1905" s="541" t="s">
        <v>1709</v>
      </c>
      <c r="D1905" s="541" t="s">
        <v>3405</v>
      </c>
      <c r="E1905" s="539">
        <v>3700</v>
      </c>
      <c r="F1905" s="540" t="s">
        <v>6011</v>
      </c>
      <c r="G1905" s="541" t="s">
        <v>6012</v>
      </c>
      <c r="H1905" s="541" t="s">
        <v>3405</v>
      </c>
      <c r="I1905" s="541" t="s">
        <v>5797</v>
      </c>
      <c r="J1905" s="542" t="s">
        <v>2550</v>
      </c>
      <c r="K1905" s="543">
        <v>1</v>
      </c>
      <c r="L1905" s="544">
        <v>12</v>
      </c>
      <c r="M1905" s="539">
        <f t="shared" si="61"/>
        <v>44400</v>
      </c>
      <c r="N1905" s="544">
        <v>1</v>
      </c>
      <c r="O1905" s="542">
        <v>6</v>
      </c>
      <c r="P1905" s="539">
        <f t="shared" si="60"/>
        <v>22200</v>
      </c>
    </row>
    <row r="1906" spans="1:16" x14ac:dyDescent="0.2">
      <c r="A1906" s="541" t="s">
        <v>558</v>
      </c>
      <c r="B1906" s="1770" t="s">
        <v>1708</v>
      </c>
      <c r="C1906" s="541" t="s">
        <v>1709</v>
      </c>
      <c r="D1906" s="541" t="s">
        <v>1965</v>
      </c>
      <c r="E1906" s="539">
        <v>4500</v>
      </c>
      <c r="F1906" s="540" t="s">
        <v>6013</v>
      </c>
      <c r="G1906" s="541" t="s">
        <v>6014</v>
      </c>
      <c r="H1906" s="541" t="s">
        <v>1773</v>
      </c>
      <c r="I1906" s="541" t="s">
        <v>5797</v>
      </c>
      <c r="J1906" s="542" t="s">
        <v>5841</v>
      </c>
      <c r="K1906" s="543">
        <v>4</v>
      </c>
      <c r="L1906" s="544">
        <v>12</v>
      </c>
      <c r="M1906" s="539">
        <f t="shared" si="61"/>
        <v>54000</v>
      </c>
      <c r="N1906" s="544">
        <v>2</v>
      </c>
      <c r="O1906" s="542">
        <v>6</v>
      </c>
      <c r="P1906" s="539">
        <f t="shared" si="60"/>
        <v>27000</v>
      </c>
    </row>
    <row r="1907" spans="1:16" x14ac:dyDescent="0.2">
      <c r="A1907" s="541" t="s">
        <v>558</v>
      </c>
      <c r="B1907" s="1770" t="s">
        <v>1708</v>
      </c>
      <c r="C1907" s="541" t="s">
        <v>1709</v>
      </c>
      <c r="D1907" s="541" t="s">
        <v>2470</v>
      </c>
      <c r="E1907" s="539">
        <v>1500</v>
      </c>
      <c r="F1907" s="540" t="s">
        <v>6015</v>
      </c>
      <c r="G1907" s="541" t="s">
        <v>6016</v>
      </c>
      <c r="H1907" s="541" t="s">
        <v>1773</v>
      </c>
      <c r="I1907" s="541" t="s">
        <v>1795</v>
      </c>
      <c r="J1907" s="542" t="s">
        <v>5876</v>
      </c>
      <c r="K1907" s="543">
        <v>1</v>
      </c>
      <c r="L1907" s="544">
        <v>12</v>
      </c>
      <c r="M1907" s="539">
        <f t="shared" si="61"/>
        <v>18000</v>
      </c>
      <c r="N1907" s="544">
        <v>1</v>
      </c>
      <c r="O1907" s="542">
        <v>6</v>
      </c>
      <c r="P1907" s="539">
        <f t="shared" si="60"/>
        <v>9000</v>
      </c>
    </row>
    <row r="1908" spans="1:16" x14ac:dyDescent="0.2">
      <c r="A1908" s="541" t="s">
        <v>558</v>
      </c>
      <c r="B1908" s="1770" t="s">
        <v>1708</v>
      </c>
      <c r="C1908" s="541" t="s">
        <v>1709</v>
      </c>
      <c r="D1908" s="541" t="s">
        <v>2038</v>
      </c>
      <c r="E1908" s="539">
        <v>10500</v>
      </c>
      <c r="F1908" s="540" t="s">
        <v>6017</v>
      </c>
      <c r="G1908" s="541" t="s">
        <v>6018</v>
      </c>
      <c r="H1908" s="541" t="s">
        <v>3405</v>
      </c>
      <c r="I1908" s="541" t="s">
        <v>5797</v>
      </c>
      <c r="J1908" s="542" t="s">
        <v>2550</v>
      </c>
      <c r="K1908" s="543">
        <v>4</v>
      </c>
      <c r="L1908" s="544">
        <v>12</v>
      </c>
      <c r="M1908" s="539">
        <f t="shared" si="61"/>
        <v>126000</v>
      </c>
      <c r="N1908" s="544">
        <v>2</v>
      </c>
      <c r="O1908" s="542">
        <v>6</v>
      </c>
      <c r="P1908" s="539">
        <f t="shared" si="60"/>
        <v>63000</v>
      </c>
    </row>
    <row r="1909" spans="1:16" x14ac:dyDescent="0.2">
      <c r="A1909" s="541" t="s">
        <v>558</v>
      </c>
      <c r="B1909" s="1770" t="s">
        <v>1708</v>
      </c>
      <c r="C1909" s="541" t="s">
        <v>1709</v>
      </c>
      <c r="D1909" s="541" t="s">
        <v>2698</v>
      </c>
      <c r="E1909" s="539">
        <v>10000</v>
      </c>
      <c r="F1909" s="540" t="s">
        <v>6019</v>
      </c>
      <c r="G1909" s="541" t="s">
        <v>6020</v>
      </c>
      <c r="H1909" s="541" t="s">
        <v>3405</v>
      </c>
      <c r="I1909" s="541" t="s">
        <v>6021</v>
      </c>
      <c r="J1909" s="542" t="s">
        <v>6022</v>
      </c>
      <c r="K1909" s="543">
        <v>4</v>
      </c>
      <c r="L1909" s="544">
        <v>12</v>
      </c>
      <c r="M1909" s="539">
        <f t="shared" si="61"/>
        <v>120000</v>
      </c>
      <c r="N1909" s="544">
        <v>2</v>
      </c>
      <c r="O1909" s="542">
        <v>6</v>
      </c>
      <c r="P1909" s="539">
        <f t="shared" si="60"/>
        <v>60000</v>
      </c>
    </row>
    <row r="1910" spans="1:16" x14ac:dyDescent="0.2">
      <c r="A1910" s="541" t="s">
        <v>558</v>
      </c>
      <c r="B1910" s="1770" t="s">
        <v>1708</v>
      </c>
      <c r="C1910" s="541" t="s">
        <v>1709</v>
      </c>
      <c r="D1910" s="541" t="s">
        <v>5942</v>
      </c>
      <c r="E1910" s="539">
        <v>5500</v>
      </c>
      <c r="F1910" s="540" t="s">
        <v>6023</v>
      </c>
      <c r="G1910" s="541" t="s">
        <v>6024</v>
      </c>
      <c r="H1910" s="541" t="s">
        <v>1753</v>
      </c>
      <c r="I1910" s="541" t="s">
        <v>6021</v>
      </c>
      <c r="J1910" s="542" t="s">
        <v>6025</v>
      </c>
      <c r="K1910" s="543">
        <v>1</v>
      </c>
      <c r="L1910" s="544">
        <v>12</v>
      </c>
      <c r="M1910" s="539">
        <f t="shared" si="61"/>
        <v>66000</v>
      </c>
      <c r="N1910" s="544">
        <v>1</v>
      </c>
      <c r="O1910" s="542">
        <v>6</v>
      </c>
      <c r="P1910" s="539">
        <f t="shared" si="60"/>
        <v>33000</v>
      </c>
    </row>
    <row r="1911" spans="1:16" x14ac:dyDescent="0.2">
      <c r="A1911" s="541" t="s">
        <v>558</v>
      </c>
      <c r="B1911" s="1770" t="s">
        <v>1708</v>
      </c>
      <c r="C1911" s="541" t="s">
        <v>1709</v>
      </c>
      <c r="D1911" s="541" t="s">
        <v>1757</v>
      </c>
      <c r="E1911" s="539">
        <v>6000</v>
      </c>
      <c r="F1911" s="540" t="s">
        <v>6026</v>
      </c>
      <c r="G1911" s="541" t="s">
        <v>6027</v>
      </c>
      <c r="H1911" s="541" t="s">
        <v>1753</v>
      </c>
      <c r="I1911" s="541" t="s">
        <v>5797</v>
      </c>
      <c r="J1911" s="542" t="s">
        <v>1753</v>
      </c>
      <c r="K1911" s="543">
        <v>1</v>
      </c>
      <c r="L1911" s="544">
        <v>12</v>
      </c>
      <c r="M1911" s="539">
        <f t="shared" si="61"/>
        <v>72000</v>
      </c>
      <c r="N1911" s="544">
        <v>1</v>
      </c>
      <c r="O1911" s="542">
        <v>6</v>
      </c>
      <c r="P1911" s="539">
        <f t="shared" si="60"/>
        <v>36000</v>
      </c>
    </row>
    <row r="1912" spans="1:16" x14ac:dyDescent="0.2">
      <c r="A1912" s="541" t="s">
        <v>558</v>
      </c>
      <c r="B1912" s="1770" t="s">
        <v>1708</v>
      </c>
      <c r="C1912" s="541" t="s">
        <v>1709</v>
      </c>
      <c r="D1912" s="541" t="s">
        <v>2846</v>
      </c>
      <c r="E1912" s="539">
        <v>5500</v>
      </c>
      <c r="F1912" s="540" t="s">
        <v>6028</v>
      </c>
      <c r="G1912" s="541" t="s">
        <v>6029</v>
      </c>
      <c r="H1912" s="541" t="s">
        <v>1773</v>
      </c>
      <c r="I1912" s="541" t="s">
        <v>1829</v>
      </c>
      <c r="J1912" s="542" t="s">
        <v>6030</v>
      </c>
      <c r="K1912" s="543">
        <v>1</v>
      </c>
      <c r="L1912" s="544">
        <v>12</v>
      </c>
      <c r="M1912" s="539">
        <f t="shared" si="61"/>
        <v>66000</v>
      </c>
      <c r="N1912" s="544">
        <v>1</v>
      </c>
      <c r="O1912" s="542">
        <v>3</v>
      </c>
      <c r="P1912" s="539">
        <f t="shared" si="60"/>
        <v>16500</v>
      </c>
    </row>
    <row r="1913" spans="1:16" x14ac:dyDescent="0.2">
      <c r="A1913" s="541" t="s">
        <v>558</v>
      </c>
      <c r="B1913" s="1770" t="s">
        <v>1708</v>
      </c>
      <c r="C1913" s="541" t="s">
        <v>1709</v>
      </c>
      <c r="D1913" s="541" t="s">
        <v>2812</v>
      </c>
      <c r="E1913" s="539">
        <v>5500</v>
      </c>
      <c r="F1913" s="540" t="s">
        <v>6031</v>
      </c>
      <c r="G1913" s="541" t="s">
        <v>6032</v>
      </c>
      <c r="H1913" s="541" t="s">
        <v>5786</v>
      </c>
      <c r="I1913" s="541" t="s">
        <v>1829</v>
      </c>
      <c r="J1913" s="542" t="s">
        <v>5787</v>
      </c>
      <c r="K1913" s="543">
        <v>1</v>
      </c>
      <c r="L1913" s="544">
        <v>12</v>
      </c>
      <c r="M1913" s="539">
        <f t="shared" si="61"/>
        <v>66000</v>
      </c>
      <c r="N1913" s="544">
        <v>1</v>
      </c>
      <c r="O1913" s="542">
        <v>6</v>
      </c>
      <c r="P1913" s="539">
        <f t="shared" si="60"/>
        <v>33000</v>
      </c>
    </row>
    <row r="1914" spans="1:16" x14ac:dyDescent="0.2">
      <c r="A1914" s="541" t="s">
        <v>558</v>
      </c>
      <c r="B1914" s="1770" t="s">
        <v>1708</v>
      </c>
      <c r="C1914" s="541" t="s">
        <v>1709</v>
      </c>
      <c r="D1914" s="541" t="s">
        <v>2120</v>
      </c>
      <c r="E1914" s="539">
        <v>5000</v>
      </c>
      <c r="F1914" s="540" t="s">
        <v>6033</v>
      </c>
      <c r="G1914" s="541" t="s">
        <v>6034</v>
      </c>
      <c r="H1914" s="541" t="s">
        <v>3405</v>
      </c>
      <c r="I1914" s="541" t="s">
        <v>5797</v>
      </c>
      <c r="J1914" s="542" t="s">
        <v>2550</v>
      </c>
      <c r="K1914" s="543">
        <v>1</v>
      </c>
      <c r="L1914" s="544">
        <v>12</v>
      </c>
      <c r="M1914" s="539">
        <f t="shared" si="61"/>
        <v>60000</v>
      </c>
      <c r="N1914" s="544">
        <v>1</v>
      </c>
      <c r="O1914" s="542">
        <v>3</v>
      </c>
      <c r="P1914" s="539">
        <f t="shared" si="60"/>
        <v>15000</v>
      </c>
    </row>
    <row r="1915" spans="1:16" x14ac:dyDescent="0.2">
      <c r="A1915" s="541" t="s">
        <v>558</v>
      </c>
      <c r="B1915" s="1770" t="s">
        <v>1708</v>
      </c>
      <c r="C1915" s="541" t="s">
        <v>1709</v>
      </c>
      <c r="D1915" s="541" t="s">
        <v>2120</v>
      </c>
      <c r="E1915" s="539">
        <v>5000</v>
      </c>
      <c r="F1915" s="540" t="s">
        <v>6035</v>
      </c>
      <c r="G1915" s="541" t="s">
        <v>6036</v>
      </c>
      <c r="H1915" s="541" t="s">
        <v>3405</v>
      </c>
      <c r="I1915" s="541" t="s">
        <v>5797</v>
      </c>
      <c r="J1915" s="542" t="s">
        <v>2550</v>
      </c>
      <c r="K1915" s="543">
        <v>1</v>
      </c>
      <c r="L1915" s="544">
        <v>12</v>
      </c>
      <c r="M1915" s="539">
        <f t="shared" si="61"/>
        <v>60000</v>
      </c>
      <c r="N1915" s="544">
        <v>1</v>
      </c>
      <c r="O1915" s="542">
        <v>6</v>
      </c>
      <c r="P1915" s="539">
        <f t="shared" si="60"/>
        <v>30000</v>
      </c>
    </row>
    <row r="1916" spans="1:16" x14ac:dyDescent="0.2">
      <c r="A1916" s="541" t="s">
        <v>558</v>
      </c>
      <c r="B1916" s="1770" t="s">
        <v>1708</v>
      </c>
      <c r="C1916" s="541" t="s">
        <v>1709</v>
      </c>
      <c r="D1916" s="541" t="s">
        <v>3681</v>
      </c>
      <c r="E1916" s="539">
        <v>2000</v>
      </c>
      <c r="F1916" s="540" t="s">
        <v>6037</v>
      </c>
      <c r="G1916" s="541" t="s">
        <v>6038</v>
      </c>
      <c r="H1916" s="541" t="s">
        <v>1800</v>
      </c>
      <c r="I1916" s="541" t="s">
        <v>1795</v>
      </c>
      <c r="J1916" s="542" t="s">
        <v>5873</v>
      </c>
      <c r="K1916" s="543">
        <v>4</v>
      </c>
      <c r="L1916" s="544">
        <v>12</v>
      </c>
      <c r="M1916" s="539">
        <f t="shared" si="61"/>
        <v>24000</v>
      </c>
      <c r="N1916" s="544">
        <v>2</v>
      </c>
      <c r="O1916" s="542">
        <v>6</v>
      </c>
      <c r="P1916" s="539">
        <f t="shared" si="60"/>
        <v>12000</v>
      </c>
    </row>
    <row r="1917" spans="1:16" x14ac:dyDescent="0.2">
      <c r="A1917" s="541" t="s">
        <v>558</v>
      </c>
      <c r="B1917" s="1770" t="s">
        <v>1708</v>
      </c>
      <c r="C1917" s="541" t="s">
        <v>1709</v>
      </c>
      <c r="D1917" s="541" t="s">
        <v>3405</v>
      </c>
      <c r="E1917" s="539">
        <v>3000</v>
      </c>
      <c r="F1917" s="540" t="s">
        <v>6039</v>
      </c>
      <c r="G1917" s="541" t="s">
        <v>6040</v>
      </c>
      <c r="H1917" s="541" t="s">
        <v>3405</v>
      </c>
      <c r="I1917" s="541" t="s">
        <v>5797</v>
      </c>
      <c r="J1917" s="542" t="s">
        <v>5870</v>
      </c>
      <c r="K1917" s="543">
        <v>4</v>
      </c>
      <c r="L1917" s="544">
        <v>12</v>
      </c>
      <c r="M1917" s="539">
        <f t="shared" si="61"/>
        <v>36000</v>
      </c>
      <c r="N1917" s="544">
        <v>2</v>
      </c>
      <c r="O1917" s="542">
        <v>6</v>
      </c>
      <c r="P1917" s="539">
        <f t="shared" si="60"/>
        <v>18000</v>
      </c>
    </row>
    <row r="1918" spans="1:16" x14ac:dyDescent="0.2">
      <c r="A1918" s="541" t="s">
        <v>558</v>
      </c>
      <c r="B1918" s="1770" t="s">
        <v>1708</v>
      </c>
      <c r="C1918" s="541" t="s">
        <v>1709</v>
      </c>
      <c r="D1918" s="541" t="s">
        <v>2515</v>
      </c>
      <c r="E1918" s="539">
        <v>2200</v>
      </c>
      <c r="F1918" s="540" t="s">
        <v>6041</v>
      </c>
      <c r="G1918" s="541" t="s">
        <v>6042</v>
      </c>
      <c r="H1918" s="541" t="s">
        <v>1800</v>
      </c>
      <c r="I1918" s="541" t="s">
        <v>1795</v>
      </c>
      <c r="J1918" s="542" t="s">
        <v>2515</v>
      </c>
      <c r="K1918" s="543">
        <v>4</v>
      </c>
      <c r="L1918" s="544">
        <v>12</v>
      </c>
      <c r="M1918" s="539">
        <f t="shared" si="61"/>
        <v>26400</v>
      </c>
      <c r="N1918" s="544">
        <v>2</v>
      </c>
      <c r="O1918" s="542">
        <v>6</v>
      </c>
      <c r="P1918" s="539">
        <f t="shared" si="60"/>
        <v>13200</v>
      </c>
    </row>
    <row r="1919" spans="1:16" x14ac:dyDescent="0.2">
      <c r="A1919" s="541" t="s">
        <v>558</v>
      </c>
      <c r="B1919" s="1770" t="s">
        <v>1708</v>
      </c>
      <c r="C1919" s="541" t="s">
        <v>1709</v>
      </c>
      <c r="D1919" s="541" t="s">
        <v>6043</v>
      </c>
      <c r="E1919" s="539">
        <v>2000</v>
      </c>
      <c r="F1919" s="540" t="s">
        <v>6044</v>
      </c>
      <c r="G1919" s="541" t="s">
        <v>6045</v>
      </c>
      <c r="H1919" s="541" t="s">
        <v>5807</v>
      </c>
      <c r="I1919" s="541" t="s">
        <v>1795</v>
      </c>
      <c r="J1919" s="542" t="s">
        <v>6046</v>
      </c>
      <c r="K1919" s="543">
        <v>4</v>
      </c>
      <c r="L1919" s="544">
        <v>12</v>
      </c>
      <c r="M1919" s="539">
        <f t="shared" si="61"/>
        <v>24000</v>
      </c>
      <c r="N1919" s="544">
        <v>2</v>
      </c>
      <c r="O1919" s="542">
        <v>6</v>
      </c>
      <c r="P1919" s="539">
        <f t="shared" si="60"/>
        <v>12000</v>
      </c>
    </row>
    <row r="1920" spans="1:16" x14ac:dyDescent="0.2">
      <c r="A1920" s="541" t="s">
        <v>558</v>
      </c>
      <c r="B1920" s="1770" t="s">
        <v>1708</v>
      </c>
      <c r="C1920" s="541" t="s">
        <v>1709</v>
      </c>
      <c r="D1920" s="541" t="s">
        <v>1829</v>
      </c>
      <c r="E1920" s="539">
        <v>2500</v>
      </c>
      <c r="F1920" s="540" t="s">
        <v>6047</v>
      </c>
      <c r="G1920" s="541" t="s">
        <v>6048</v>
      </c>
      <c r="H1920" s="541" t="s">
        <v>1773</v>
      </c>
      <c r="I1920" s="541" t="s">
        <v>1829</v>
      </c>
      <c r="J1920" s="542" t="s">
        <v>6049</v>
      </c>
      <c r="K1920" s="543">
        <v>4</v>
      </c>
      <c r="L1920" s="544">
        <v>12</v>
      </c>
      <c r="M1920" s="539">
        <f t="shared" si="61"/>
        <v>30000</v>
      </c>
      <c r="N1920" s="544">
        <v>2</v>
      </c>
      <c r="O1920" s="542">
        <v>6</v>
      </c>
      <c r="P1920" s="539">
        <f t="shared" si="60"/>
        <v>15000</v>
      </c>
    </row>
    <row r="1921" spans="1:16" x14ac:dyDescent="0.2">
      <c r="A1921" s="541" t="s">
        <v>558</v>
      </c>
      <c r="B1921" s="1770" t="s">
        <v>1708</v>
      </c>
      <c r="C1921" s="541" t="s">
        <v>1709</v>
      </c>
      <c r="D1921" s="541" t="s">
        <v>6050</v>
      </c>
      <c r="E1921" s="539">
        <v>1800</v>
      </c>
      <c r="F1921" s="540" t="s">
        <v>6051</v>
      </c>
      <c r="G1921" s="541" t="s">
        <v>6052</v>
      </c>
      <c r="H1921" s="541" t="s">
        <v>5807</v>
      </c>
      <c r="I1921" s="541" t="s">
        <v>1795</v>
      </c>
      <c r="J1921" s="542" t="s">
        <v>5772</v>
      </c>
      <c r="K1921" s="543">
        <v>4</v>
      </c>
      <c r="L1921" s="544">
        <v>12</v>
      </c>
      <c r="M1921" s="539">
        <f t="shared" si="61"/>
        <v>21600</v>
      </c>
      <c r="N1921" s="544">
        <v>2</v>
      </c>
      <c r="O1921" s="542">
        <v>6</v>
      </c>
      <c r="P1921" s="539">
        <f t="shared" si="60"/>
        <v>10800</v>
      </c>
    </row>
    <row r="1922" spans="1:16" x14ac:dyDescent="0.2">
      <c r="A1922" s="541" t="s">
        <v>558</v>
      </c>
      <c r="B1922" s="1770" t="s">
        <v>1708</v>
      </c>
      <c r="C1922" s="541" t="s">
        <v>1709</v>
      </c>
      <c r="D1922" s="541" t="s">
        <v>3405</v>
      </c>
      <c r="E1922" s="539">
        <v>6000</v>
      </c>
      <c r="F1922" s="540" t="s">
        <v>6053</v>
      </c>
      <c r="G1922" s="541" t="s">
        <v>6054</v>
      </c>
      <c r="H1922" s="541" t="s">
        <v>3405</v>
      </c>
      <c r="I1922" s="541" t="s">
        <v>5797</v>
      </c>
      <c r="J1922" s="542" t="s">
        <v>5870</v>
      </c>
      <c r="K1922" s="543">
        <v>4</v>
      </c>
      <c r="L1922" s="544">
        <v>12</v>
      </c>
      <c r="M1922" s="539">
        <f t="shared" si="61"/>
        <v>72000</v>
      </c>
      <c r="N1922" s="544">
        <v>2</v>
      </c>
      <c r="O1922" s="542">
        <v>6</v>
      </c>
      <c r="P1922" s="539">
        <f t="shared" si="60"/>
        <v>36000</v>
      </c>
    </row>
    <row r="1923" spans="1:16" x14ac:dyDescent="0.2">
      <c r="A1923" s="541" t="s">
        <v>558</v>
      </c>
      <c r="B1923" s="1770" t="s">
        <v>1708</v>
      </c>
      <c r="C1923" s="541" t="s">
        <v>1709</v>
      </c>
      <c r="D1923" s="541" t="s">
        <v>1965</v>
      </c>
      <c r="E1923" s="539">
        <v>5000</v>
      </c>
      <c r="F1923" s="540" t="s">
        <v>6055</v>
      </c>
      <c r="G1923" s="541" t="s">
        <v>6056</v>
      </c>
      <c r="H1923" s="541" t="s">
        <v>1965</v>
      </c>
      <c r="I1923" s="541" t="s">
        <v>5797</v>
      </c>
      <c r="J1923" s="542" t="s">
        <v>5841</v>
      </c>
      <c r="K1923" s="543">
        <v>4</v>
      </c>
      <c r="L1923" s="544">
        <v>12</v>
      </c>
      <c r="M1923" s="539">
        <f t="shared" si="61"/>
        <v>60000</v>
      </c>
      <c r="N1923" s="544">
        <v>2</v>
      </c>
      <c r="O1923" s="542">
        <v>6</v>
      </c>
      <c r="P1923" s="539">
        <f t="shared" si="60"/>
        <v>30000</v>
      </c>
    </row>
    <row r="1924" spans="1:16" x14ac:dyDescent="0.2">
      <c r="A1924" s="541" t="s">
        <v>558</v>
      </c>
      <c r="B1924" s="1770" t="s">
        <v>1708</v>
      </c>
      <c r="C1924" s="541" t="s">
        <v>1709</v>
      </c>
      <c r="D1924" s="541" t="s">
        <v>6057</v>
      </c>
      <c r="E1924" s="539">
        <v>1400</v>
      </c>
      <c r="F1924" s="540" t="s">
        <v>6058</v>
      </c>
      <c r="G1924" s="541" t="s">
        <v>6059</v>
      </c>
      <c r="H1924" s="541" t="s">
        <v>6057</v>
      </c>
      <c r="I1924" s="541" t="s">
        <v>1795</v>
      </c>
      <c r="J1924" s="542" t="s">
        <v>6057</v>
      </c>
      <c r="K1924" s="543">
        <v>1</v>
      </c>
      <c r="L1924" s="544">
        <v>12</v>
      </c>
      <c r="M1924" s="539">
        <f t="shared" si="61"/>
        <v>16800</v>
      </c>
      <c r="N1924" s="544">
        <v>1</v>
      </c>
      <c r="O1924" s="542">
        <v>6</v>
      </c>
      <c r="P1924" s="539">
        <f t="shared" si="60"/>
        <v>8400</v>
      </c>
    </row>
    <row r="1925" spans="1:16" x14ac:dyDescent="0.2">
      <c r="A1925" s="541" t="s">
        <v>558</v>
      </c>
      <c r="B1925" s="1770" t="s">
        <v>1708</v>
      </c>
      <c r="C1925" s="541" t="s">
        <v>1709</v>
      </c>
      <c r="D1925" s="541" t="s">
        <v>5772</v>
      </c>
      <c r="E1925" s="539">
        <v>3500</v>
      </c>
      <c r="F1925" s="540" t="s">
        <v>6060</v>
      </c>
      <c r="G1925" s="541" t="s">
        <v>6061</v>
      </c>
      <c r="H1925" s="541" t="s">
        <v>5807</v>
      </c>
      <c r="I1925" s="541" t="s">
        <v>1795</v>
      </c>
      <c r="J1925" s="542" t="s">
        <v>6062</v>
      </c>
      <c r="K1925" s="543">
        <v>1</v>
      </c>
      <c r="L1925" s="544">
        <v>12</v>
      </c>
      <c r="M1925" s="539">
        <f t="shared" si="61"/>
        <v>42000</v>
      </c>
      <c r="N1925" s="544">
        <v>1</v>
      </c>
      <c r="O1925" s="542">
        <v>6</v>
      </c>
      <c r="P1925" s="539">
        <f t="shared" si="60"/>
        <v>21000</v>
      </c>
    </row>
    <row r="1926" spans="1:16" x14ac:dyDescent="0.2">
      <c r="A1926" s="541" t="s">
        <v>558</v>
      </c>
      <c r="B1926" s="1770" t="s">
        <v>1708</v>
      </c>
      <c r="C1926" s="541" t="s">
        <v>1709</v>
      </c>
      <c r="D1926" s="541" t="s">
        <v>6063</v>
      </c>
      <c r="E1926" s="539">
        <v>3500</v>
      </c>
      <c r="F1926" s="540" t="s">
        <v>6064</v>
      </c>
      <c r="G1926" s="541" t="s">
        <v>6065</v>
      </c>
      <c r="H1926" s="541" t="s">
        <v>5807</v>
      </c>
      <c r="I1926" s="541" t="s">
        <v>1795</v>
      </c>
      <c r="J1926" s="542" t="s">
        <v>5772</v>
      </c>
      <c r="K1926" s="543">
        <v>1</v>
      </c>
      <c r="L1926" s="544">
        <v>12</v>
      </c>
      <c r="M1926" s="539">
        <f t="shared" si="61"/>
        <v>42000</v>
      </c>
      <c r="N1926" s="544">
        <v>1</v>
      </c>
      <c r="O1926" s="542">
        <v>6</v>
      </c>
      <c r="P1926" s="539">
        <f t="shared" si="60"/>
        <v>21000</v>
      </c>
    </row>
    <row r="1927" spans="1:16" x14ac:dyDescent="0.2">
      <c r="A1927" s="541" t="s">
        <v>558</v>
      </c>
      <c r="B1927" s="1770" t="s">
        <v>1708</v>
      </c>
      <c r="C1927" s="541" t="s">
        <v>1709</v>
      </c>
      <c r="D1927" s="541" t="s">
        <v>6066</v>
      </c>
      <c r="E1927" s="539">
        <v>3000</v>
      </c>
      <c r="F1927" s="540" t="s">
        <v>6067</v>
      </c>
      <c r="G1927" s="541" t="s">
        <v>6068</v>
      </c>
      <c r="H1927" s="541" t="s">
        <v>5783</v>
      </c>
      <c r="I1927" s="541" t="s">
        <v>1795</v>
      </c>
      <c r="J1927" s="542" t="s">
        <v>5783</v>
      </c>
      <c r="K1927" s="543">
        <v>4</v>
      </c>
      <c r="L1927" s="544">
        <v>12</v>
      </c>
      <c r="M1927" s="539">
        <f t="shared" si="61"/>
        <v>36000</v>
      </c>
      <c r="N1927" s="544">
        <v>2</v>
      </c>
      <c r="O1927" s="542">
        <v>6</v>
      </c>
      <c r="P1927" s="539">
        <f t="shared" si="60"/>
        <v>18000</v>
      </c>
    </row>
    <row r="1928" spans="1:16" x14ac:dyDescent="0.2">
      <c r="A1928" s="541" t="s">
        <v>558</v>
      </c>
      <c r="B1928" s="1770" t="s">
        <v>1708</v>
      </c>
      <c r="C1928" s="541" t="s">
        <v>1709</v>
      </c>
      <c r="D1928" s="541" t="s">
        <v>3099</v>
      </c>
      <c r="E1928" s="539">
        <v>5000</v>
      </c>
      <c r="F1928" s="540" t="s">
        <v>6069</v>
      </c>
      <c r="G1928" s="541" t="s">
        <v>6070</v>
      </c>
      <c r="H1928" s="541" t="s">
        <v>1753</v>
      </c>
      <c r="I1928" s="541" t="s">
        <v>5797</v>
      </c>
      <c r="J1928" s="542" t="s">
        <v>1753</v>
      </c>
      <c r="K1928" s="543">
        <v>1</v>
      </c>
      <c r="L1928" s="544">
        <v>12</v>
      </c>
      <c r="M1928" s="539">
        <f t="shared" si="61"/>
        <v>60000</v>
      </c>
      <c r="N1928" s="544">
        <v>1</v>
      </c>
      <c r="O1928" s="542">
        <v>6</v>
      </c>
      <c r="P1928" s="539">
        <f t="shared" si="60"/>
        <v>30000</v>
      </c>
    </row>
    <row r="1929" spans="1:16" x14ac:dyDescent="0.2">
      <c r="A1929" s="541" t="s">
        <v>558</v>
      </c>
      <c r="B1929" s="1770" t="s">
        <v>1708</v>
      </c>
      <c r="C1929" s="541" t="s">
        <v>1709</v>
      </c>
      <c r="D1929" s="541" t="s">
        <v>3099</v>
      </c>
      <c r="E1929" s="539">
        <v>5000</v>
      </c>
      <c r="F1929" s="540" t="s">
        <v>6071</v>
      </c>
      <c r="G1929" s="541" t="s">
        <v>6072</v>
      </c>
      <c r="H1929" s="541" t="s">
        <v>6073</v>
      </c>
      <c r="I1929" s="541" t="s">
        <v>5797</v>
      </c>
      <c r="J1929" s="542" t="s">
        <v>6073</v>
      </c>
      <c r="K1929" s="543">
        <v>1</v>
      </c>
      <c r="L1929" s="544">
        <v>12</v>
      </c>
      <c r="M1929" s="539">
        <f t="shared" si="61"/>
        <v>60000</v>
      </c>
      <c r="N1929" s="544">
        <v>1</v>
      </c>
      <c r="O1929" s="542">
        <v>6</v>
      </c>
      <c r="P1929" s="539">
        <f t="shared" si="60"/>
        <v>30000</v>
      </c>
    </row>
    <row r="1930" spans="1:16" x14ac:dyDescent="0.2">
      <c r="A1930" s="541" t="s">
        <v>558</v>
      </c>
      <c r="B1930" s="1770" t="s">
        <v>1708</v>
      </c>
      <c r="C1930" s="541" t="s">
        <v>1709</v>
      </c>
      <c r="D1930" s="541" t="s">
        <v>6074</v>
      </c>
      <c r="E1930" s="539">
        <v>1500</v>
      </c>
      <c r="F1930" s="540" t="s">
        <v>6075</v>
      </c>
      <c r="G1930" s="541" t="s">
        <v>6076</v>
      </c>
      <c r="H1930" s="541" t="s">
        <v>1923</v>
      </c>
      <c r="I1930" s="541" t="s">
        <v>1795</v>
      </c>
      <c r="J1930" s="542" t="s">
        <v>5245</v>
      </c>
      <c r="K1930" s="543">
        <v>4</v>
      </c>
      <c r="L1930" s="544">
        <v>12</v>
      </c>
      <c r="M1930" s="539">
        <f t="shared" si="61"/>
        <v>18000</v>
      </c>
      <c r="N1930" s="544">
        <v>2</v>
      </c>
      <c r="O1930" s="542">
        <v>6</v>
      </c>
      <c r="P1930" s="539">
        <f t="shared" si="60"/>
        <v>9000</v>
      </c>
    </row>
    <row r="1931" spans="1:16" x14ac:dyDescent="0.2">
      <c r="A1931" s="541" t="s">
        <v>558</v>
      </c>
      <c r="B1931" s="1770" t="s">
        <v>1708</v>
      </c>
      <c r="C1931" s="541" t="s">
        <v>1709</v>
      </c>
      <c r="D1931" s="541" t="s">
        <v>1753</v>
      </c>
      <c r="E1931" s="539">
        <v>8000</v>
      </c>
      <c r="F1931" s="540" t="s">
        <v>6077</v>
      </c>
      <c r="G1931" s="541" t="s">
        <v>6078</v>
      </c>
      <c r="H1931" s="541" t="s">
        <v>1753</v>
      </c>
      <c r="I1931" s="541" t="s">
        <v>5797</v>
      </c>
      <c r="J1931" s="542" t="s">
        <v>1753</v>
      </c>
      <c r="K1931" s="543">
        <v>4</v>
      </c>
      <c r="L1931" s="544">
        <v>12</v>
      </c>
      <c r="M1931" s="539">
        <f t="shared" si="61"/>
        <v>96000</v>
      </c>
      <c r="N1931" s="544">
        <v>2</v>
      </c>
      <c r="O1931" s="542">
        <v>6</v>
      </c>
      <c r="P1931" s="539">
        <f t="shared" si="60"/>
        <v>48000</v>
      </c>
    </row>
    <row r="1932" spans="1:16" x14ac:dyDescent="0.2">
      <c r="A1932" s="541" t="s">
        <v>558</v>
      </c>
      <c r="B1932" s="1770" t="s">
        <v>1708</v>
      </c>
      <c r="C1932" s="541" t="s">
        <v>1709</v>
      </c>
      <c r="D1932" s="541" t="s">
        <v>6074</v>
      </c>
      <c r="E1932" s="539">
        <v>2500</v>
      </c>
      <c r="F1932" s="540" t="s">
        <v>6079</v>
      </c>
      <c r="G1932" s="541" t="s">
        <v>6080</v>
      </c>
      <c r="H1932" s="541" t="s">
        <v>1923</v>
      </c>
      <c r="I1932" s="541" t="s">
        <v>1795</v>
      </c>
      <c r="J1932" s="542" t="s">
        <v>6081</v>
      </c>
      <c r="K1932" s="543">
        <v>4</v>
      </c>
      <c r="L1932" s="544">
        <v>12</v>
      </c>
      <c r="M1932" s="539">
        <f t="shared" si="61"/>
        <v>30000</v>
      </c>
      <c r="N1932" s="544">
        <v>2</v>
      </c>
      <c r="O1932" s="542">
        <v>6</v>
      </c>
      <c r="P1932" s="539">
        <f t="shared" si="60"/>
        <v>15000</v>
      </c>
    </row>
    <row r="1933" spans="1:16" x14ac:dyDescent="0.2">
      <c r="A1933" s="541" t="s">
        <v>558</v>
      </c>
      <c r="B1933" s="1770" t="s">
        <v>1708</v>
      </c>
      <c r="C1933" s="541" t="s">
        <v>1709</v>
      </c>
      <c r="D1933" s="541" t="s">
        <v>1753</v>
      </c>
      <c r="E1933" s="539">
        <v>5000</v>
      </c>
      <c r="F1933" s="540" t="s">
        <v>6082</v>
      </c>
      <c r="G1933" s="541" t="s">
        <v>6083</v>
      </c>
      <c r="H1933" s="541" t="s">
        <v>1753</v>
      </c>
      <c r="I1933" s="541" t="s">
        <v>5797</v>
      </c>
      <c r="J1933" s="542" t="s">
        <v>1753</v>
      </c>
      <c r="K1933" s="543">
        <v>1</v>
      </c>
      <c r="L1933" s="544">
        <v>12</v>
      </c>
      <c r="M1933" s="539">
        <f t="shared" si="61"/>
        <v>60000</v>
      </c>
      <c r="N1933" s="544">
        <v>1</v>
      </c>
      <c r="O1933" s="542">
        <v>6</v>
      </c>
      <c r="P1933" s="539">
        <f t="shared" si="60"/>
        <v>30000</v>
      </c>
    </row>
    <row r="1934" spans="1:16" x14ac:dyDescent="0.2">
      <c r="A1934" s="541" t="s">
        <v>558</v>
      </c>
      <c r="B1934" s="1770" t="s">
        <v>1708</v>
      </c>
      <c r="C1934" s="541" t="s">
        <v>1709</v>
      </c>
      <c r="D1934" s="541" t="s">
        <v>1753</v>
      </c>
      <c r="E1934" s="539">
        <v>5000</v>
      </c>
      <c r="F1934" s="540" t="s">
        <v>6084</v>
      </c>
      <c r="G1934" s="541" t="s">
        <v>6085</v>
      </c>
      <c r="H1934" s="541" t="s">
        <v>1753</v>
      </c>
      <c r="I1934" s="541" t="s">
        <v>5797</v>
      </c>
      <c r="J1934" s="542" t="s">
        <v>1753</v>
      </c>
      <c r="K1934" s="543">
        <v>1</v>
      </c>
      <c r="L1934" s="544">
        <v>12</v>
      </c>
      <c r="M1934" s="539">
        <f t="shared" si="61"/>
        <v>60000</v>
      </c>
      <c r="N1934" s="544">
        <v>1</v>
      </c>
      <c r="O1934" s="542">
        <v>6</v>
      </c>
      <c r="P1934" s="539">
        <f t="shared" si="60"/>
        <v>30000</v>
      </c>
    </row>
    <row r="1935" spans="1:16" x14ac:dyDescent="0.2">
      <c r="A1935" s="541" t="s">
        <v>558</v>
      </c>
      <c r="B1935" s="1770" t="s">
        <v>1708</v>
      </c>
      <c r="C1935" s="541" t="s">
        <v>1709</v>
      </c>
      <c r="D1935" s="541" t="s">
        <v>1753</v>
      </c>
      <c r="E1935" s="539">
        <v>5000</v>
      </c>
      <c r="F1935" s="540" t="s">
        <v>6086</v>
      </c>
      <c r="G1935" s="541" t="s">
        <v>6087</v>
      </c>
      <c r="H1935" s="541" t="s">
        <v>1753</v>
      </c>
      <c r="I1935" s="541" t="s">
        <v>5797</v>
      </c>
      <c r="J1935" s="542" t="s">
        <v>1753</v>
      </c>
      <c r="K1935" s="543">
        <v>1</v>
      </c>
      <c r="L1935" s="544">
        <v>12</v>
      </c>
      <c r="M1935" s="539">
        <f t="shared" si="61"/>
        <v>60000</v>
      </c>
      <c r="N1935" s="544">
        <v>1</v>
      </c>
      <c r="O1935" s="542">
        <v>6</v>
      </c>
      <c r="P1935" s="539">
        <f t="shared" si="60"/>
        <v>30000</v>
      </c>
    </row>
    <row r="1936" spans="1:16" x14ac:dyDescent="0.2">
      <c r="A1936" s="541" t="s">
        <v>558</v>
      </c>
      <c r="B1936" s="1770" t="s">
        <v>1708</v>
      </c>
      <c r="C1936" s="541" t="s">
        <v>1709</v>
      </c>
      <c r="D1936" s="541" t="s">
        <v>1753</v>
      </c>
      <c r="E1936" s="539">
        <v>5000</v>
      </c>
      <c r="F1936" s="540" t="s">
        <v>6088</v>
      </c>
      <c r="G1936" s="541" t="s">
        <v>6089</v>
      </c>
      <c r="H1936" s="541" t="s">
        <v>1753</v>
      </c>
      <c r="I1936" s="541" t="s">
        <v>5797</v>
      </c>
      <c r="J1936" s="542" t="s">
        <v>1753</v>
      </c>
      <c r="K1936" s="543">
        <v>1</v>
      </c>
      <c r="L1936" s="544">
        <v>12</v>
      </c>
      <c r="M1936" s="539">
        <f t="shared" si="61"/>
        <v>60000</v>
      </c>
      <c r="N1936" s="544">
        <v>1</v>
      </c>
      <c r="O1936" s="542">
        <v>0</v>
      </c>
      <c r="P1936" s="539">
        <f t="shared" si="60"/>
        <v>0</v>
      </c>
    </row>
    <row r="1937" spans="1:16" x14ac:dyDescent="0.2">
      <c r="A1937" s="541" t="s">
        <v>558</v>
      </c>
      <c r="B1937" s="1770" t="s">
        <v>1708</v>
      </c>
      <c r="C1937" s="541" t="s">
        <v>1709</v>
      </c>
      <c r="D1937" s="541" t="s">
        <v>1753</v>
      </c>
      <c r="E1937" s="539">
        <v>5000</v>
      </c>
      <c r="F1937" s="540" t="s">
        <v>6090</v>
      </c>
      <c r="G1937" s="541" t="s">
        <v>6091</v>
      </c>
      <c r="H1937" s="541" t="s">
        <v>1753</v>
      </c>
      <c r="I1937" s="541" t="s">
        <v>5797</v>
      </c>
      <c r="J1937" s="542" t="s">
        <v>1753</v>
      </c>
      <c r="K1937" s="543">
        <v>1</v>
      </c>
      <c r="L1937" s="544">
        <v>12</v>
      </c>
      <c r="M1937" s="539">
        <f t="shared" si="61"/>
        <v>60000</v>
      </c>
      <c r="N1937" s="544">
        <v>1</v>
      </c>
      <c r="O1937" s="542">
        <v>6</v>
      </c>
      <c r="P1937" s="539">
        <f t="shared" si="60"/>
        <v>30000</v>
      </c>
    </row>
    <row r="1938" spans="1:16" x14ac:dyDescent="0.2">
      <c r="A1938" s="541" t="s">
        <v>558</v>
      </c>
      <c r="B1938" s="1770" t="s">
        <v>1708</v>
      </c>
      <c r="C1938" s="541" t="s">
        <v>1709</v>
      </c>
      <c r="D1938" s="541" t="s">
        <v>5783</v>
      </c>
      <c r="E1938" s="539">
        <v>2000</v>
      </c>
      <c r="F1938" s="540" t="s">
        <v>6092</v>
      </c>
      <c r="G1938" s="541" t="s">
        <v>6093</v>
      </c>
      <c r="H1938" s="541" t="s">
        <v>5783</v>
      </c>
      <c r="I1938" s="541" t="s">
        <v>1795</v>
      </c>
      <c r="J1938" s="542" t="s">
        <v>5783</v>
      </c>
      <c r="K1938" s="543">
        <v>1</v>
      </c>
      <c r="L1938" s="544">
        <v>12</v>
      </c>
      <c r="M1938" s="539">
        <f t="shared" si="61"/>
        <v>24000</v>
      </c>
      <c r="N1938" s="544">
        <v>1</v>
      </c>
      <c r="O1938" s="542">
        <v>6</v>
      </c>
      <c r="P1938" s="539">
        <f t="shared" ref="P1938:P2001" si="62">+E1938*O1938</f>
        <v>12000</v>
      </c>
    </row>
    <row r="1939" spans="1:16" x14ac:dyDescent="0.2">
      <c r="A1939" s="541" t="s">
        <v>558</v>
      </c>
      <c r="B1939" s="1770" t="s">
        <v>1708</v>
      </c>
      <c r="C1939" s="541" t="s">
        <v>1709</v>
      </c>
      <c r="D1939" s="541" t="s">
        <v>5783</v>
      </c>
      <c r="E1939" s="539">
        <v>2000</v>
      </c>
      <c r="F1939" s="540" t="s">
        <v>6094</v>
      </c>
      <c r="G1939" s="541" t="s">
        <v>6095</v>
      </c>
      <c r="H1939" s="541" t="s">
        <v>5783</v>
      </c>
      <c r="I1939" s="541" t="s">
        <v>1795</v>
      </c>
      <c r="J1939" s="542" t="s">
        <v>5783</v>
      </c>
      <c r="K1939" s="543">
        <v>1</v>
      </c>
      <c r="L1939" s="544">
        <v>12</v>
      </c>
      <c r="M1939" s="539">
        <f t="shared" si="61"/>
        <v>24000</v>
      </c>
      <c r="N1939" s="544">
        <v>1</v>
      </c>
      <c r="O1939" s="542">
        <v>6</v>
      </c>
      <c r="P1939" s="539">
        <f t="shared" si="62"/>
        <v>12000</v>
      </c>
    </row>
    <row r="1940" spans="1:16" x14ac:dyDescent="0.2">
      <c r="A1940" s="541" t="s">
        <v>558</v>
      </c>
      <c r="B1940" s="1770" t="s">
        <v>1708</v>
      </c>
      <c r="C1940" s="541" t="s">
        <v>1709</v>
      </c>
      <c r="D1940" s="541" t="s">
        <v>5783</v>
      </c>
      <c r="E1940" s="539">
        <v>2000</v>
      </c>
      <c r="F1940" s="540" t="s">
        <v>6096</v>
      </c>
      <c r="G1940" s="541" t="s">
        <v>6097</v>
      </c>
      <c r="H1940" s="541" t="s">
        <v>5783</v>
      </c>
      <c r="I1940" s="541" t="s">
        <v>1795</v>
      </c>
      <c r="J1940" s="542" t="s">
        <v>6098</v>
      </c>
      <c r="K1940" s="543">
        <v>1</v>
      </c>
      <c r="L1940" s="544">
        <v>12</v>
      </c>
      <c r="M1940" s="539">
        <f t="shared" ref="M1940:M2003" si="63">+L1940*E1940</f>
        <v>24000</v>
      </c>
      <c r="N1940" s="544">
        <v>1</v>
      </c>
      <c r="O1940" s="542">
        <v>6</v>
      </c>
      <c r="P1940" s="539">
        <f t="shared" si="62"/>
        <v>12000</v>
      </c>
    </row>
    <row r="1941" spans="1:16" x14ac:dyDescent="0.2">
      <c r="A1941" s="541" t="s">
        <v>558</v>
      </c>
      <c r="B1941" s="1770" t="s">
        <v>1708</v>
      </c>
      <c r="C1941" s="541" t="s">
        <v>1709</v>
      </c>
      <c r="D1941" s="541" t="s">
        <v>5783</v>
      </c>
      <c r="E1941" s="539">
        <v>2000</v>
      </c>
      <c r="F1941" s="540" t="s">
        <v>6099</v>
      </c>
      <c r="G1941" s="541" t="s">
        <v>6100</v>
      </c>
      <c r="H1941" s="541" t="s">
        <v>5783</v>
      </c>
      <c r="I1941" s="541" t="s">
        <v>1795</v>
      </c>
      <c r="J1941" s="542" t="s">
        <v>6098</v>
      </c>
      <c r="K1941" s="543">
        <v>1</v>
      </c>
      <c r="L1941" s="544">
        <v>12</v>
      </c>
      <c r="M1941" s="539">
        <f t="shared" si="63"/>
        <v>24000</v>
      </c>
      <c r="N1941" s="544">
        <v>1</v>
      </c>
      <c r="O1941" s="542">
        <v>6</v>
      </c>
      <c r="P1941" s="539">
        <f t="shared" si="62"/>
        <v>12000</v>
      </c>
    </row>
    <row r="1942" spans="1:16" x14ac:dyDescent="0.2">
      <c r="A1942" s="541" t="s">
        <v>558</v>
      </c>
      <c r="B1942" s="1770" t="s">
        <v>1708</v>
      </c>
      <c r="C1942" s="541" t="s">
        <v>1709</v>
      </c>
      <c r="D1942" s="541" t="s">
        <v>5783</v>
      </c>
      <c r="E1942" s="539">
        <v>2000</v>
      </c>
      <c r="F1942" s="540" t="s">
        <v>6101</v>
      </c>
      <c r="G1942" s="541" t="s">
        <v>6102</v>
      </c>
      <c r="H1942" s="541" t="s">
        <v>5783</v>
      </c>
      <c r="I1942" s="541" t="s">
        <v>1795</v>
      </c>
      <c r="J1942" s="542" t="s">
        <v>6098</v>
      </c>
      <c r="K1942" s="543">
        <v>1</v>
      </c>
      <c r="L1942" s="544">
        <v>12</v>
      </c>
      <c r="M1942" s="539">
        <f t="shared" si="63"/>
        <v>24000</v>
      </c>
      <c r="N1942" s="544">
        <v>1</v>
      </c>
      <c r="O1942" s="542">
        <v>6</v>
      </c>
      <c r="P1942" s="539">
        <f t="shared" si="62"/>
        <v>12000</v>
      </c>
    </row>
    <row r="1943" spans="1:16" x14ac:dyDescent="0.2">
      <c r="A1943" s="541" t="s">
        <v>558</v>
      </c>
      <c r="B1943" s="1770" t="s">
        <v>1708</v>
      </c>
      <c r="C1943" s="541" t="s">
        <v>1709</v>
      </c>
      <c r="D1943" s="541" t="s">
        <v>5783</v>
      </c>
      <c r="E1943" s="539">
        <v>2000</v>
      </c>
      <c r="F1943" s="540" t="s">
        <v>6103</v>
      </c>
      <c r="G1943" s="541" t="s">
        <v>6104</v>
      </c>
      <c r="H1943" s="541" t="s">
        <v>5783</v>
      </c>
      <c r="I1943" s="541" t="s">
        <v>1795</v>
      </c>
      <c r="J1943" s="542" t="s">
        <v>5783</v>
      </c>
      <c r="K1943" s="543">
        <v>1</v>
      </c>
      <c r="L1943" s="544">
        <v>12</v>
      </c>
      <c r="M1943" s="539">
        <f t="shared" si="63"/>
        <v>24000</v>
      </c>
      <c r="N1943" s="544">
        <v>1</v>
      </c>
      <c r="O1943" s="542">
        <v>6</v>
      </c>
      <c r="P1943" s="539">
        <f t="shared" si="62"/>
        <v>12000</v>
      </c>
    </row>
    <row r="1944" spans="1:16" x14ac:dyDescent="0.2">
      <c r="A1944" s="541" t="s">
        <v>558</v>
      </c>
      <c r="B1944" s="1770" t="s">
        <v>1708</v>
      </c>
      <c r="C1944" s="541" t="s">
        <v>1709</v>
      </c>
      <c r="D1944" s="541" t="s">
        <v>1839</v>
      </c>
      <c r="E1944" s="539">
        <v>3000</v>
      </c>
      <c r="F1944" s="540" t="s">
        <v>6105</v>
      </c>
      <c r="G1944" s="541" t="s">
        <v>6106</v>
      </c>
      <c r="H1944" s="541" t="s">
        <v>1753</v>
      </c>
      <c r="I1944" s="541" t="s">
        <v>1829</v>
      </c>
      <c r="J1944" s="542" t="s">
        <v>6107</v>
      </c>
      <c r="K1944" s="543">
        <v>1</v>
      </c>
      <c r="L1944" s="544">
        <v>12</v>
      </c>
      <c r="M1944" s="539">
        <f t="shared" si="63"/>
        <v>36000</v>
      </c>
      <c r="N1944" s="544">
        <v>1</v>
      </c>
      <c r="O1944" s="542">
        <v>6</v>
      </c>
      <c r="P1944" s="539">
        <f t="shared" si="62"/>
        <v>18000</v>
      </c>
    </row>
    <row r="1945" spans="1:16" x14ac:dyDescent="0.2">
      <c r="A1945" s="541" t="s">
        <v>558</v>
      </c>
      <c r="B1945" s="1770" t="s">
        <v>1708</v>
      </c>
      <c r="C1945" s="541" t="s">
        <v>1709</v>
      </c>
      <c r="D1945" s="541" t="s">
        <v>6108</v>
      </c>
      <c r="E1945" s="539">
        <v>1500</v>
      </c>
      <c r="F1945" s="540" t="s">
        <v>6109</v>
      </c>
      <c r="G1945" s="541" t="s">
        <v>6110</v>
      </c>
      <c r="H1945" s="541" t="s">
        <v>5765</v>
      </c>
      <c r="I1945" s="541" t="s">
        <v>5765</v>
      </c>
      <c r="J1945" s="542" t="s">
        <v>5766</v>
      </c>
      <c r="K1945" s="543">
        <v>1</v>
      </c>
      <c r="L1945" s="544">
        <v>12</v>
      </c>
      <c r="M1945" s="539">
        <f t="shared" si="63"/>
        <v>18000</v>
      </c>
      <c r="N1945" s="544">
        <v>1</v>
      </c>
      <c r="O1945" s="542">
        <v>6</v>
      </c>
      <c r="P1945" s="539">
        <f t="shared" si="62"/>
        <v>9000</v>
      </c>
    </row>
    <row r="1946" spans="1:16" x14ac:dyDescent="0.2">
      <c r="A1946" s="541" t="s">
        <v>558</v>
      </c>
      <c r="B1946" s="1770" t="s">
        <v>1708</v>
      </c>
      <c r="C1946" s="541" t="s">
        <v>1709</v>
      </c>
      <c r="D1946" s="541" t="s">
        <v>5783</v>
      </c>
      <c r="E1946" s="539">
        <v>2500</v>
      </c>
      <c r="F1946" s="540" t="s">
        <v>6111</v>
      </c>
      <c r="G1946" s="541" t="s">
        <v>6112</v>
      </c>
      <c r="H1946" s="541" t="s">
        <v>1773</v>
      </c>
      <c r="I1946" s="541" t="s">
        <v>1795</v>
      </c>
      <c r="J1946" s="542" t="s">
        <v>6098</v>
      </c>
      <c r="K1946" s="543">
        <v>1</v>
      </c>
      <c r="L1946" s="544">
        <v>12</v>
      </c>
      <c r="M1946" s="539">
        <f t="shared" si="63"/>
        <v>30000</v>
      </c>
      <c r="N1946" s="544">
        <v>1</v>
      </c>
      <c r="O1946" s="542">
        <v>6</v>
      </c>
      <c r="P1946" s="539">
        <f t="shared" si="62"/>
        <v>15000</v>
      </c>
    </row>
    <row r="1947" spans="1:16" x14ac:dyDescent="0.2">
      <c r="A1947" s="541" t="s">
        <v>558</v>
      </c>
      <c r="B1947" s="1770" t="s">
        <v>1708</v>
      </c>
      <c r="C1947" s="541" t="s">
        <v>1709</v>
      </c>
      <c r="D1947" s="541" t="s">
        <v>6113</v>
      </c>
      <c r="E1947" s="539">
        <v>2500</v>
      </c>
      <c r="F1947" s="540" t="s">
        <v>6114</v>
      </c>
      <c r="G1947" s="541" t="s">
        <v>6115</v>
      </c>
      <c r="H1947" s="541" t="s">
        <v>5807</v>
      </c>
      <c r="I1947" s="541" t="s">
        <v>1795</v>
      </c>
      <c r="J1947" s="542" t="s">
        <v>6116</v>
      </c>
      <c r="K1947" s="543">
        <v>1</v>
      </c>
      <c r="L1947" s="544">
        <v>12</v>
      </c>
      <c r="M1947" s="539">
        <f t="shared" si="63"/>
        <v>30000</v>
      </c>
      <c r="N1947" s="544">
        <v>1</v>
      </c>
      <c r="O1947" s="542">
        <v>6</v>
      </c>
      <c r="P1947" s="539">
        <f t="shared" si="62"/>
        <v>15000</v>
      </c>
    </row>
    <row r="1948" spans="1:16" x14ac:dyDescent="0.2">
      <c r="A1948" s="541" t="s">
        <v>558</v>
      </c>
      <c r="B1948" s="1770" t="s">
        <v>1708</v>
      </c>
      <c r="C1948" s="541" t="s">
        <v>1709</v>
      </c>
      <c r="D1948" s="541" t="s">
        <v>6117</v>
      </c>
      <c r="E1948" s="539">
        <v>1500</v>
      </c>
      <c r="F1948" s="540" t="s">
        <v>6118</v>
      </c>
      <c r="G1948" s="541" t="s">
        <v>6119</v>
      </c>
      <c r="H1948" s="541" t="s">
        <v>5765</v>
      </c>
      <c r="I1948" s="541" t="s">
        <v>5765</v>
      </c>
      <c r="J1948" s="542" t="s">
        <v>5766</v>
      </c>
      <c r="K1948" s="543">
        <v>1</v>
      </c>
      <c r="L1948" s="544">
        <v>12</v>
      </c>
      <c r="M1948" s="539">
        <f t="shared" si="63"/>
        <v>18000</v>
      </c>
      <c r="N1948" s="544">
        <v>1</v>
      </c>
      <c r="O1948" s="542">
        <v>6</v>
      </c>
      <c r="P1948" s="539">
        <f t="shared" si="62"/>
        <v>9000</v>
      </c>
    </row>
    <row r="1949" spans="1:16" x14ac:dyDescent="0.2">
      <c r="A1949" s="541" t="s">
        <v>558</v>
      </c>
      <c r="B1949" s="1770" t="s">
        <v>1708</v>
      </c>
      <c r="C1949" s="541" t="s">
        <v>1709</v>
      </c>
      <c r="D1949" s="541" t="s">
        <v>6117</v>
      </c>
      <c r="E1949" s="539">
        <v>1500</v>
      </c>
      <c r="F1949" s="540" t="s">
        <v>6120</v>
      </c>
      <c r="G1949" s="541" t="s">
        <v>6121</v>
      </c>
      <c r="H1949" s="541" t="s">
        <v>5765</v>
      </c>
      <c r="I1949" s="541" t="s">
        <v>5765</v>
      </c>
      <c r="J1949" s="542" t="s">
        <v>6122</v>
      </c>
      <c r="K1949" s="543">
        <v>1</v>
      </c>
      <c r="L1949" s="544">
        <v>12</v>
      </c>
      <c r="M1949" s="539">
        <f t="shared" si="63"/>
        <v>18000</v>
      </c>
      <c r="N1949" s="544">
        <v>1</v>
      </c>
      <c r="O1949" s="542">
        <v>6</v>
      </c>
      <c r="P1949" s="539">
        <f t="shared" si="62"/>
        <v>9000</v>
      </c>
    </row>
    <row r="1950" spans="1:16" x14ac:dyDescent="0.2">
      <c r="A1950" s="541" t="s">
        <v>558</v>
      </c>
      <c r="B1950" s="1770" t="s">
        <v>1708</v>
      </c>
      <c r="C1950" s="541" t="s">
        <v>1709</v>
      </c>
      <c r="D1950" s="541" t="s">
        <v>6117</v>
      </c>
      <c r="E1950" s="539">
        <v>1500</v>
      </c>
      <c r="F1950" s="540" t="s">
        <v>6123</v>
      </c>
      <c r="G1950" s="541" t="s">
        <v>6124</v>
      </c>
      <c r="H1950" s="541" t="s">
        <v>5765</v>
      </c>
      <c r="I1950" s="541" t="s">
        <v>5765</v>
      </c>
      <c r="J1950" s="542" t="s">
        <v>5766</v>
      </c>
      <c r="K1950" s="543">
        <v>1</v>
      </c>
      <c r="L1950" s="544">
        <v>12</v>
      </c>
      <c r="M1950" s="539">
        <f t="shared" si="63"/>
        <v>18000</v>
      </c>
      <c r="N1950" s="544">
        <v>1</v>
      </c>
      <c r="O1950" s="542">
        <v>6</v>
      </c>
      <c r="P1950" s="539">
        <f t="shared" si="62"/>
        <v>9000</v>
      </c>
    </row>
    <row r="1951" spans="1:16" x14ac:dyDescent="0.2">
      <c r="A1951" s="541" t="s">
        <v>558</v>
      </c>
      <c r="B1951" s="1770" t="s">
        <v>1708</v>
      </c>
      <c r="C1951" s="541" t="s">
        <v>1709</v>
      </c>
      <c r="D1951" s="541" t="s">
        <v>6125</v>
      </c>
      <c r="E1951" s="539">
        <v>2000</v>
      </c>
      <c r="F1951" s="540" t="s">
        <v>6126</v>
      </c>
      <c r="G1951" s="541" t="s">
        <v>6127</v>
      </c>
      <c r="H1951" s="541" t="s">
        <v>5807</v>
      </c>
      <c r="I1951" s="541" t="s">
        <v>1795</v>
      </c>
      <c r="J1951" s="542" t="s">
        <v>5772</v>
      </c>
      <c r="K1951" s="543">
        <v>1</v>
      </c>
      <c r="L1951" s="544">
        <v>12</v>
      </c>
      <c r="M1951" s="539">
        <f t="shared" si="63"/>
        <v>24000</v>
      </c>
      <c r="N1951" s="544">
        <v>1</v>
      </c>
      <c r="O1951" s="542">
        <v>6</v>
      </c>
      <c r="P1951" s="539">
        <f t="shared" si="62"/>
        <v>12000</v>
      </c>
    </row>
    <row r="1952" spans="1:16" x14ac:dyDescent="0.2">
      <c r="A1952" s="541" t="s">
        <v>558</v>
      </c>
      <c r="B1952" s="1770" t="s">
        <v>1708</v>
      </c>
      <c r="C1952" s="541" t="s">
        <v>1709</v>
      </c>
      <c r="D1952" s="541" t="s">
        <v>5960</v>
      </c>
      <c r="E1952" s="539">
        <v>1200</v>
      </c>
      <c r="F1952" s="540" t="s">
        <v>6128</v>
      </c>
      <c r="G1952" s="541" t="s">
        <v>6129</v>
      </c>
      <c r="H1952" s="541" t="s">
        <v>5765</v>
      </c>
      <c r="I1952" s="541" t="s">
        <v>5765</v>
      </c>
      <c r="J1952" s="542" t="s">
        <v>5766</v>
      </c>
      <c r="K1952" s="543">
        <v>1</v>
      </c>
      <c r="L1952" s="544">
        <v>12</v>
      </c>
      <c r="M1952" s="539">
        <f t="shared" si="63"/>
        <v>14400</v>
      </c>
      <c r="N1952" s="544">
        <v>1</v>
      </c>
      <c r="O1952" s="542">
        <v>6</v>
      </c>
      <c r="P1952" s="539">
        <f t="shared" si="62"/>
        <v>7200</v>
      </c>
    </row>
    <row r="1953" spans="1:16" x14ac:dyDescent="0.2">
      <c r="A1953" s="541" t="s">
        <v>558</v>
      </c>
      <c r="B1953" s="1770" t="s">
        <v>1708</v>
      </c>
      <c r="C1953" s="541" t="s">
        <v>1709</v>
      </c>
      <c r="D1953" s="541" t="s">
        <v>5960</v>
      </c>
      <c r="E1953" s="539">
        <v>2000</v>
      </c>
      <c r="F1953" s="540" t="s">
        <v>6130</v>
      </c>
      <c r="G1953" s="541" t="s">
        <v>6131</v>
      </c>
      <c r="H1953" s="541" t="s">
        <v>6132</v>
      </c>
      <c r="I1953" s="541" t="s">
        <v>5854</v>
      </c>
      <c r="J1953" s="542" t="s">
        <v>5855</v>
      </c>
      <c r="K1953" s="543">
        <v>1</v>
      </c>
      <c r="L1953" s="544">
        <v>12</v>
      </c>
      <c r="M1953" s="539">
        <f t="shared" si="63"/>
        <v>24000</v>
      </c>
      <c r="N1953" s="544">
        <v>1</v>
      </c>
      <c r="O1953" s="542">
        <v>6</v>
      </c>
      <c r="P1953" s="539">
        <f t="shared" si="62"/>
        <v>12000</v>
      </c>
    </row>
    <row r="1954" spans="1:16" x14ac:dyDescent="0.2">
      <c r="A1954" s="541" t="s">
        <v>558</v>
      </c>
      <c r="B1954" s="1770" t="s">
        <v>1708</v>
      </c>
      <c r="C1954" s="541" t="s">
        <v>1709</v>
      </c>
      <c r="D1954" s="541" t="s">
        <v>6133</v>
      </c>
      <c r="E1954" s="539">
        <v>1200</v>
      </c>
      <c r="F1954" s="540" t="s">
        <v>6134</v>
      </c>
      <c r="G1954" s="541" t="s">
        <v>6135</v>
      </c>
      <c r="H1954" s="541" t="s">
        <v>5824</v>
      </c>
      <c r="I1954" s="541" t="s">
        <v>1795</v>
      </c>
      <c r="J1954" s="542" t="s">
        <v>6136</v>
      </c>
      <c r="K1954" s="543">
        <v>1</v>
      </c>
      <c r="L1954" s="544">
        <v>12</v>
      </c>
      <c r="M1954" s="539">
        <f t="shared" si="63"/>
        <v>14400</v>
      </c>
      <c r="N1954" s="544">
        <v>1</v>
      </c>
      <c r="O1954" s="542">
        <v>6</v>
      </c>
      <c r="P1954" s="539">
        <f t="shared" si="62"/>
        <v>7200</v>
      </c>
    </row>
    <row r="1955" spans="1:16" x14ac:dyDescent="0.2">
      <c r="A1955" s="541" t="s">
        <v>558</v>
      </c>
      <c r="B1955" s="1770" t="s">
        <v>1708</v>
      </c>
      <c r="C1955" s="541" t="s">
        <v>1709</v>
      </c>
      <c r="D1955" s="541" t="s">
        <v>6133</v>
      </c>
      <c r="E1955" s="539">
        <v>1200</v>
      </c>
      <c r="F1955" s="540" t="s">
        <v>6137</v>
      </c>
      <c r="G1955" s="541" t="s">
        <v>6138</v>
      </c>
      <c r="H1955" s="541" t="s">
        <v>5824</v>
      </c>
      <c r="I1955" s="541" t="s">
        <v>1795</v>
      </c>
      <c r="J1955" s="542" t="s">
        <v>6136</v>
      </c>
      <c r="K1955" s="543">
        <v>1</v>
      </c>
      <c r="L1955" s="544">
        <v>12</v>
      </c>
      <c r="M1955" s="539">
        <f t="shared" si="63"/>
        <v>14400</v>
      </c>
      <c r="N1955" s="544">
        <v>1</v>
      </c>
      <c r="O1955" s="542">
        <v>6</v>
      </c>
      <c r="P1955" s="539">
        <f t="shared" si="62"/>
        <v>7200</v>
      </c>
    </row>
    <row r="1956" spans="1:16" x14ac:dyDescent="0.2">
      <c r="A1956" s="541" t="s">
        <v>558</v>
      </c>
      <c r="B1956" s="1770" t="s">
        <v>1708</v>
      </c>
      <c r="C1956" s="541" t="s">
        <v>1709</v>
      </c>
      <c r="D1956" s="541" t="s">
        <v>6117</v>
      </c>
      <c r="E1956" s="539">
        <v>1500</v>
      </c>
      <c r="F1956" s="540" t="s">
        <v>6139</v>
      </c>
      <c r="G1956" s="541" t="s">
        <v>6140</v>
      </c>
      <c r="H1956" s="541" t="s">
        <v>5765</v>
      </c>
      <c r="I1956" s="541" t="s">
        <v>5765</v>
      </c>
      <c r="J1956" s="542" t="s">
        <v>6108</v>
      </c>
      <c r="K1956" s="543">
        <v>1</v>
      </c>
      <c r="L1956" s="544">
        <v>12</v>
      </c>
      <c r="M1956" s="539">
        <f t="shared" si="63"/>
        <v>18000</v>
      </c>
      <c r="N1956" s="544">
        <v>1</v>
      </c>
      <c r="O1956" s="542">
        <v>1</v>
      </c>
      <c r="P1956" s="539">
        <f t="shared" si="62"/>
        <v>1500</v>
      </c>
    </row>
    <row r="1957" spans="1:16" x14ac:dyDescent="0.2">
      <c r="A1957" s="541" t="s">
        <v>558</v>
      </c>
      <c r="B1957" s="1770" t="s">
        <v>1708</v>
      </c>
      <c r="C1957" s="541" t="s">
        <v>1709</v>
      </c>
      <c r="D1957" s="541" t="s">
        <v>6117</v>
      </c>
      <c r="E1957" s="539">
        <v>1500</v>
      </c>
      <c r="F1957" s="540" t="s">
        <v>6141</v>
      </c>
      <c r="G1957" s="541" t="s">
        <v>6142</v>
      </c>
      <c r="H1957" s="541" t="s">
        <v>5916</v>
      </c>
      <c r="I1957" s="541" t="s">
        <v>5765</v>
      </c>
      <c r="J1957" s="542" t="s">
        <v>5917</v>
      </c>
      <c r="K1957" s="543">
        <v>1</v>
      </c>
      <c r="L1957" s="544">
        <v>12</v>
      </c>
      <c r="M1957" s="539">
        <f t="shared" si="63"/>
        <v>18000</v>
      </c>
      <c r="N1957" s="544">
        <v>1</v>
      </c>
      <c r="O1957" s="542">
        <v>1</v>
      </c>
      <c r="P1957" s="539">
        <f t="shared" si="62"/>
        <v>1500</v>
      </c>
    </row>
    <row r="1958" spans="1:16" x14ac:dyDescent="0.2">
      <c r="A1958" s="541" t="s">
        <v>558</v>
      </c>
      <c r="B1958" s="1770" t="s">
        <v>1708</v>
      </c>
      <c r="C1958" s="541" t="s">
        <v>1709</v>
      </c>
      <c r="D1958" s="541" t="s">
        <v>6117</v>
      </c>
      <c r="E1958" s="539">
        <v>1500</v>
      </c>
      <c r="F1958" s="540" t="s">
        <v>6143</v>
      </c>
      <c r="G1958" s="541" t="s">
        <v>6144</v>
      </c>
      <c r="H1958" s="541" t="s">
        <v>5916</v>
      </c>
      <c r="I1958" s="541" t="s">
        <v>5765</v>
      </c>
      <c r="J1958" s="542" t="s">
        <v>5917</v>
      </c>
      <c r="K1958" s="543">
        <v>1</v>
      </c>
      <c r="L1958" s="544">
        <v>12</v>
      </c>
      <c r="M1958" s="539">
        <f t="shared" si="63"/>
        <v>18000</v>
      </c>
      <c r="N1958" s="544">
        <v>1</v>
      </c>
      <c r="O1958" s="542">
        <v>6</v>
      </c>
      <c r="P1958" s="539">
        <f t="shared" si="62"/>
        <v>9000</v>
      </c>
    </row>
    <row r="1959" spans="1:16" x14ac:dyDescent="0.2">
      <c r="A1959" s="541" t="s">
        <v>558</v>
      </c>
      <c r="B1959" s="1770" t="s">
        <v>1708</v>
      </c>
      <c r="C1959" s="541" t="s">
        <v>1709</v>
      </c>
      <c r="D1959" s="541" t="s">
        <v>6117</v>
      </c>
      <c r="E1959" s="539">
        <v>1500</v>
      </c>
      <c r="F1959" s="540" t="s">
        <v>6145</v>
      </c>
      <c r="G1959" s="541" t="s">
        <v>6146</v>
      </c>
      <c r="H1959" s="541" t="s">
        <v>5916</v>
      </c>
      <c r="I1959" s="541" t="s">
        <v>5765</v>
      </c>
      <c r="J1959" s="542" t="s">
        <v>5917</v>
      </c>
      <c r="K1959" s="543">
        <v>1</v>
      </c>
      <c r="L1959" s="544">
        <v>12</v>
      </c>
      <c r="M1959" s="539">
        <f t="shared" si="63"/>
        <v>18000</v>
      </c>
      <c r="N1959" s="544">
        <v>1</v>
      </c>
      <c r="O1959" s="542">
        <v>6</v>
      </c>
      <c r="P1959" s="539">
        <f t="shared" si="62"/>
        <v>9000</v>
      </c>
    </row>
    <row r="1960" spans="1:16" x14ac:dyDescent="0.2">
      <c r="A1960" s="541" t="s">
        <v>558</v>
      </c>
      <c r="B1960" s="1770" t="s">
        <v>1708</v>
      </c>
      <c r="C1960" s="541" t="s">
        <v>1709</v>
      </c>
      <c r="D1960" s="541" t="s">
        <v>6108</v>
      </c>
      <c r="E1960" s="539">
        <v>1800</v>
      </c>
      <c r="F1960" s="540" t="s">
        <v>6147</v>
      </c>
      <c r="G1960" s="541" t="s">
        <v>6148</v>
      </c>
      <c r="H1960" s="541" t="s">
        <v>5765</v>
      </c>
      <c r="I1960" s="541" t="s">
        <v>5765</v>
      </c>
      <c r="J1960" s="542" t="s">
        <v>6108</v>
      </c>
      <c r="K1960" s="543">
        <v>1</v>
      </c>
      <c r="L1960" s="544">
        <v>12</v>
      </c>
      <c r="M1960" s="539">
        <f t="shared" si="63"/>
        <v>21600</v>
      </c>
      <c r="N1960" s="544">
        <v>1</v>
      </c>
      <c r="O1960" s="542">
        <v>6</v>
      </c>
      <c r="P1960" s="539">
        <f t="shared" si="62"/>
        <v>10800</v>
      </c>
    </row>
    <row r="1961" spans="1:16" x14ac:dyDescent="0.2">
      <c r="A1961" s="541" t="s">
        <v>558</v>
      </c>
      <c r="B1961" s="1770" t="s">
        <v>1708</v>
      </c>
      <c r="C1961" s="541" t="s">
        <v>1709</v>
      </c>
      <c r="D1961" s="541" t="s">
        <v>6117</v>
      </c>
      <c r="E1961" s="539">
        <v>1500</v>
      </c>
      <c r="F1961" s="540" t="s">
        <v>6149</v>
      </c>
      <c r="G1961" s="541" t="s">
        <v>6150</v>
      </c>
      <c r="H1961" s="541" t="s">
        <v>5765</v>
      </c>
      <c r="I1961" s="541" t="s">
        <v>5765</v>
      </c>
      <c r="J1961" s="542" t="s">
        <v>5766</v>
      </c>
      <c r="K1961" s="543">
        <v>1</v>
      </c>
      <c r="L1961" s="544">
        <v>12</v>
      </c>
      <c r="M1961" s="539">
        <f t="shared" si="63"/>
        <v>18000</v>
      </c>
      <c r="N1961" s="544">
        <v>1</v>
      </c>
      <c r="O1961" s="542">
        <v>6</v>
      </c>
      <c r="P1961" s="539">
        <f t="shared" si="62"/>
        <v>9000</v>
      </c>
    </row>
    <row r="1962" spans="1:16" x14ac:dyDescent="0.2">
      <c r="A1962" s="541" t="s">
        <v>558</v>
      </c>
      <c r="B1962" s="1770" t="s">
        <v>1708</v>
      </c>
      <c r="C1962" s="541" t="s">
        <v>1709</v>
      </c>
      <c r="D1962" s="541" t="s">
        <v>6117</v>
      </c>
      <c r="E1962" s="539">
        <v>1500</v>
      </c>
      <c r="F1962" s="540" t="s">
        <v>6151</v>
      </c>
      <c r="G1962" s="541" t="s">
        <v>6152</v>
      </c>
      <c r="H1962" s="541" t="s">
        <v>5765</v>
      </c>
      <c r="I1962" s="541" t="s">
        <v>5765</v>
      </c>
      <c r="J1962" s="542" t="s">
        <v>5766</v>
      </c>
      <c r="K1962" s="543">
        <v>1</v>
      </c>
      <c r="L1962" s="544">
        <v>12</v>
      </c>
      <c r="M1962" s="539">
        <f t="shared" si="63"/>
        <v>18000</v>
      </c>
      <c r="N1962" s="544">
        <v>1</v>
      </c>
      <c r="O1962" s="542">
        <v>6</v>
      </c>
      <c r="P1962" s="539">
        <f t="shared" si="62"/>
        <v>9000</v>
      </c>
    </row>
    <row r="1963" spans="1:16" x14ac:dyDescent="0.2">
      <c r="A1963" s="541" t="s">
        <v>558</v>
      </c>
      <c r="B1963" s="1770" t="s">
        <v>1708</v>
      </c>
      <c r="C1963" s="541" t="s">
        <v>1709</v>
      </c>
      <c r="D1963" s="541" t="s">
        <v>6117</v>
      </c>
      <c r="E1963" s="539">
        <v>1500</v>
      </c>
      <c r="F1963" s="540" t="s">
        <v>6153</v>
      </c>
      <c r="G1963" s="541" t="s">
        <v>6154</v>
      </c>
      <c r="H1963" s="541" t="s">
        <v>5765</v>
      </c>
      <c r="I1963" s="541" t="s">
        <v>5765</v>
      </c>
      <c r="J1963" s="542" t="s">
        <v>5766</v>
      </c>
      <c r="K1963" s="543">
        <v>1</v>
      </c>
      <c r="L1963" s="544">
        <v>12</v>
      </c>
      <c r="M1963" s="539">
        <f t="shared" si="63"/>
        <v>18000</v>
      </c>
      <c r="N1963" s="544">
        <v>1</v>
      </c>
      <c r="O1963" s="542">
        <v>6</v>
      </c>
      <c r="P1963" s="539">
        <f t="shared" si="62"/>
        <v>9000</v>
      </c>
    </row>
    <row r="1964" spans="1:16" x14ac:dyDescent="0.2">
      <c r="A1964" s="541" t="s">
        <v>558</v>
      </c>
      <c r="B1964" s="1770" t="s">
        <v>1708</v>
      </c>
      <c r="C1964" s="541" t="s">
        <v>1709</v>
      </c>
      <c r="D1964" s="541" t="s">
        <v>6117</v>
      </c>
      <c r="E1964" s="539">
        <v>1500</v>
      </c>
      <c r="F1964" s="540" t="s">
        <v>6155</v>
      </c>
      <c r="G1964" s="541" t="s">
        <v>6156</v>
      </c>
      <c r="H1964" s="541" t="s">
        <v>5765</v>
      </c>
      <c r="I1964" s="541" t="s">
        <v>5765</v>
      </c>
      <c r="J1964" s="542" t="s">
        <v>5766</v>
      </c>
      <c r="K1964" s="543">
        <v>1</v>
      </c>
      <c r="L1964" s="544">
        <v>12</v>
      </c>
      <c r="M1964" s="539">
        <f t="shared" si="63"/>
        <v>18000</v>
      </c>
      <c r="N1964" s="544">
        <v>1</v>
      </c>
      <c r="O1964" s="542">
        <v>6</v>
      </c>
      <c r="P1964" s="539">
        <f t="shared" si="62"/>
        <v>9000</v>
      </c>
    </row>
    <row r="1965" spans="1:16" x14ac:dyDescent="0.2">
      <c r="A1965" s="541" t="s">
        <v>558</v>
      </c>
      <c r="B1965" s="1770" t="s">
        <v>1708</v>
      </c>
      <c r="C1965" s="541" t="s">
        <v>1709</v>
      </c>
      <c r="D1965" s="541" t="s">
        <v>6117</v>
      </c>
      <c r="E1965" s="539">
        <v>1500</v>
      </c>
      <c r="F1965" s="540" t="s">
        <v>6157</v>
      </c>
      <c r="G1965" s="541" t="s">
        <v>6158</v>
      </c>
      <c r="H1965" s="541" t="s">
        <v>5765</v>
      </c>
      <c r="I1965" s="541" t="s">
        <v>5765</v>
      </c>
      <c r="J1965" s="542" t="s">
        <v>5766</v>
      </c>
      <c r="K1965" s="543">
        <v>1</v>
      </c>
      <c r="L1965" s="544">
        <v>12</v>
      </c>
      <c r="M1965" s="539">
        <f t="shared" si="63"/>
        <v>18000</v>
      </c>
      <c r="N1965" s="544">
        <v>1</v>
      </c>
      <c r="O1965" s="542">
        <v>6</v>
      </c>
      <c r="P1965" s="539">
        <f t="shared" si="62"/>
        <v>9000</v>
      </c>
    </row>
    <row r="1966" spans="1:16" x14ac:dyDescent="0.2">
      <c r="A1966" s="541" t="s">
        <v>558</v>
      </c>
      <c r="B1966" s="1770" t="s">
        <v>1708</v>
      </c>
      <c r="C1966" s="541" t="s">
        <v>1709</v>
      </c>
      <c r="D1966" s="541" t="s">
        <v>6117</v>
      </c>
      <c r="E1966" s="539">
        <v>1500</v>
      </c>
      <c r="F1966" s="540" t="s">
        <v>6159</v>
      </c>
      <c r="G1966" s="541" t="s">
        <v>6160</v>
      </c>
      <c r="H1966" s="541" t="s">
        <v>5765</v>
      </c>
      <c r="I1966" s="541" t="s">
        <v>5765</v>
      </c>
      <c r="J1966" s="542" t="s">
        <v>5766</v>
      </c>
      <c r="K1966" s="543">
        <v>1</v>
      </c>
      <c r="L1966" s="544">
        <v>12</v>
      </c>
      <c r="M1966" s="539">
        <f t="shared" si="63"/>
        <v>18000</v>
      </c>
      <c r="N1966" s="544">
        <v>1</v>
      </c>
      <c r="O1966" s="542">
        <v>6</v>
      </c>
      <c r="P1966" s="539">
        <f t="shared" si="62"/>
        <v>9000</v>
      </c>
    </row>
    <row r="1967" spans="1:16" x14ac:dyDescent="0.2">
      <c r="A1967" s="541" t="s">
        <v>558</v>
      </c>
      <c r="B1967" s="1770" t="s">
        <v>1708</v>
      </c>
      <c r="C1967" s="541" t="s">
        <v>1709</v>
      </c>
      <c r="D1967" s="541" t="s">
        <v>6161</v>
      </c>
      <c r="E1967" s="539">
        <v>5000</v>
      </c>
      <c r="F1967" s="540" t="s">
        <v>6162</v>
      </c>
      <c r="G1967" s="541" t="s">
        <v>6163</v>
      </c>
      <c r="H1967" s="541" t="s">
        <v>1519</v>
      </c>
      <c r="I1967" s="541" t="s">
        <v>5797</v>
      </c>
      <c r="J1967" s="542" t="s">
        <v>6164</v>
      </c>
      <c r="K1967" s="543">
        <v>1</v>
      </c>
      <c r="L1967" s="544">
        <v>12</v>
      </c>
      <c r="M1967" s="539">
        <f t="shared" si="63"/>
        <v>60000</v>
      </c>
      <c r="N1967" s="544">
        <v>1</v>
      </c>
      <c r="O1967" s="542">
        <v>6</v>
      </c>
      <c r="P1967" s="539">
        <f t="shared" si="62"/>
        <v>30000</v>
      </c>
    </row>
    <row r="1968" spans="1:16" x14ac:dyDescent="0.2">
      <c r="A1968" s="541" t="s">
        <v>558</v>
      </c>
      <c r="B1968" s="1770" t="s">
        <v>1708</v>
      </c>
      <c r="C1968" s="541" t="s">
        <v>1709</v>
      </c>
      <c r="D1968" s="541" t="s">
        <v>6165</v>
      </c>
      <c r="E1968" s="539">
        <v>3500</v>
      </c>
      <c r="F1968" s="540" t="s">
        <v>6166</v>
      </c>
      <c r="G1968" s="541" t="s">
        <v>6167</v>
      </c>
      <c r="H1968" s="541" t="s">
        <v>6168</v>
      </c>
      <c r="I1968" s="541" t="s">
        <v>1829</v>
      </c>
      <c r="J1968" s="542" t="s">
        <v>6169</v>
      </c>
      <c r="K1968" s="543">
        <v>4</v>
      </c>
      <c r="L1968" s="544">
        <v>12</v>
      </c>
      <c r="M1968" s="539">
        <f t="shared" si="63"/>
        <v>42000</v>
      </c>
      <c r="N1968" s="544">
        <v>2</v>
      </c>
      <c r="O1968" s="542">
        <v>6</v>
      </c>
      <c r="P1968" s="539">
        <f t="shared" si="62"/>
        <v>21000</v>
      </c>
    </row>
    <row r="1969" spans="1:16" x14ac:dyDescent="0.2">
      <c r="A1969" s="541" t="s">
        <v>558</v>
      </c>
      <c r="B1969" s="1770" t="s">
        <v>1708</v>
      </c>
      <c r="C1969" s="541" t="s">
        <v>1709</v>
      </c>
      <c r="D1969" s="541" t="s">
        <v>6170</v>
      </c>
      <c r="E1969" s="539">
        <v>1500</v>
      </c>
      <c r="F1969" s="540" t="s">
        <v>6171</v>
      </c>
      <c r="G1969" s="541" t="s">
        <v>6172</v>
      </c>
      <c r="H1969" s="541" t="s">
        <v>5765</v>
      </c>
      <c r="I1969" s="541" t="s">
        <v>5765</v>
      </c>
      <c r="J1969" s="542" t="s">
        <v>5766</v>
      </c>
      <c r="K1969" s="543">
        <v>1</v>
      </c>
      <c r="L1969" s="544">
        <v>12</v>
      </c>
      <c r="M1969" s="539">
        <f t="shared" si="63"/>
        <v>18000</v>
      </c>
      <c r="N1969" s="544">
        <v>1</v>
      </c>
      <c r="O1969" s="542">
        <v>6</v>
      </c>
      <c r="P1969" s="539">
        <f t="shared" si="62"/>
        <v>9000</v>
      </c>
    </row>
    <row r="1970" spans="1:16" x14ac:dyDescent="0.2">
      <c r="A1970" s="541" t="s">
        <v>558</v>
      </c>
      <c r="B1970" s="1770" t="s">
        <v>1708</v>
      </c>
      <c r="C1970" s="541" t="s">
        <v>1709</v>
      </c>
      <c r="D1970" s="541" t="s">
        <v>6173</v>
      </c>
      <c r="E1970" s="539">
        <v>1500</v>
      </c>
      <c r="F1970" s="540" t="s">
        <v>6174</v>
      </c>
      <c r="G1970" s="541" t="s">
        <v>6175</v>
      </c>
      <c r="H1970" s="541" t="s">
        <v>6176</v>
      </c>
      <c r="I1970" s="541" t="s">
        <v>1795</v>
      </c>
      <c r="J1970" s="542" t="s">
        <v>6176</v>
      </c>
      <c r="K1970" s="543">
        <v>1</v>
      </c>
      <c r="L1970" s="544">
        <v>12</v>
      </c>
      <c r="M1970" s="539">
        <f t="shared" si="63"/>
        <v>18000</v>
      </c>
      <c r="N1970" s="544">
        <v>1</v>
      </c>
      <c r="O1970" s="542">
        <v>6</v>
      </c>
      <c r="P1970" s="539">
        <f t="shared" si="62"/>
        <v>9000</v>
      </c>
    </row>
    <row r="1971" spans="1:16" x14ac:dyDescent="0.2">
      <c r="A1971" s="541" t="s">
        <v>558</v>
      </c>
      <c r="B1971" s="1770" t="s">
        <v>1708</v>
      </c>
      <c r="C1971" s="541" t="s">
        <v>1709</v>
      </c>
      <c r="D1971" s="541" t="s">
        <v>2515</v>
      </c>
      <c r="E1971" s="539">
        <v>2500</v>
      </c>
      <c r="F1971" s="540" t="s">
        <v>6177</v>
      </c>
      <c r="G1971" s="541" t="s">
        <v>6178</v>
      </c>
      <c r="H1971" s="541" t="s">
        <v>1800</v>
      </c>
      <c r="I1971" s="541" t="s">
        <v>1795</v>
      </c>
      <c r="J1971" s="542" t="s">
        <v>2515</v>
      </c>
      <c r="K1971" s="543">
        <v>1</v>
      </c>
      <c r="L1971" s="544">
        <v>12</v>
      </c>
      <c r="M1971" s="539">
        <f t="shared" si="63"/>
        <v>30000</v>
      </c>
      <c r="N1971" s="544">
        <v>1</v>
      </c>
      <c r="O1971" s="542">
        <v>6</v>
      </c>
      <c r="P1971" s="539">
        <f t="shared" si="62"/>
        <v>15000</v>
      </c>
    </row>
    <row r="1972" spans="1:16" x14ac:dyDescent="0.2">
      <c r="A1972" s="541" t="s">
        <v>558</v>
      </c>
      <c r="B1972" s="1770" t="s">
        <v>1708</v>
      </c>
      <c r="C1972" s="541" t="s">
        <v>1709</v>
      </c>
      <c r="D1972" s="541" t="s">
        <v>1836</v>
      </c>
      <c r="E1972" s="539">
        <v>2000</v>
      </c>
      <c r="F1972" s="540" t="s">
        <v>6179</v>
      </c>
      <c r="G1972" s="541" t="s">
        <v>6180</v>
      </c>
      <c r="H1972" s="541" t="s">
        <v>1773</v>
      </c>
      <c r="I1972" s="541" t="s">
        <v>1795</v>
      </c>
      <c r="J1972" s="542" t="s">
        <v>5876</v>
      </c>
      <c r="K1972" s="543">
        <v>4</v>
      </c>
      <c r="L1972" s="544">
        <v>12</v>
      </c>
      <c r="M1972" s="539">
        <f t="shared" si="63"/>
        <v>24000</v>
      </c>
      <c r="N1972" s="544">
        <v>2</v>
      </c>
      <c r="O1972" s="542">
        <v>6</v>
      </c>
      <c r="P1972" s="539">
        <f t="shared" si="62"/>
        <v>12000</v>
      </c>
    </row>
    <row r="1973" spans="1:16" x14ac:dyDescent="0.2">
      <c r="A1973" s="541" t="s">
        <v>558</v>
      </c>
      <c r="B1973" s="1770" t="s">
        <v>1708</v>
      </c>
      <c r="C1973" s="541" t="s">
        <v>1709</v>
      </c>
      <c r="D1973" s="541" t="s">
        <v>5783</v>
      </c>
      <c r="E1973" s="539">
        <v>2500</v>
      </c>
      <c r="F1973" s="540" t="s">
        <v>6181</v>
      </c>
      <c r="G1973" s="541" t="s">
        <v>6182</v>
      </c>
      <c r="H1973" s="541" t="s">
        <v>5783</v>
      </c>
      <c r="I1973" s="541" t="s">
        <v>1795</v>
      </c>
      <c r="J1973" s="542" t="s">
        <v>5783</v>
      </c>
      <c r="K1973" s="543">
        <v>1</v>
      </c>
      <c r="L1973" s="544">
        <v>12</v>
      </c>
      <c r="M1973" s="539">
        <f t="shared" si="63"/>
        <v>30000</v>
      </c>
      <c r="N1973" s="544">
        <v>1</v>
      </c>
      <c r="O1973" s="542">
        <v>6</v>
      </c>
      <c r="P1973" s="539">
        <f t="shared" si="62"/>
        <v>15000</v>
      </c>
    </row>
    <row r="1974" spans="1:16" x14ac:dyDescent="0.2">
      <c r="A1974" s="541" t="s">
        <v>558</v>
      </c>
      <c r="B1974" s="1770" t="s">
        <v>1708</v>
      </c>
      <c r="C1974" s="541" t="s">
        <v>1709</v>
      </c>
      <c r="D1974" s="541" t="s">
        <v>5783</v>
      </c>
      <c r="E1974" s="539">
        <v>2500</v>
      </c>
      <c r="F1974" s="540" t="s">
        <v>6183</v>
      </c>
      <c r="G1974" s="541" t="s">
        <v>6184</v>
      </c>
      <c r="H1974" s="541" t="s">
        <v>1773</v>
      </c>
      <c r="I1974" s="541" t="s">
        <v>1795</v>
      </c>
      <c r="J1974" s="542" t="s">
        <v>6185</v>
      </c>
      <c r="K1974" s="543">
        <v>4</v>
      </c>
      <c r="L1974" s="544">
        <v>12</v>
      </c>
      <c r="M1974" s="539">
        <f t="shared" si="63"/>
        <v>30000</v>
      </c>
      <c r="N1974" s="544">
        <v>2</v>
      </c>
      <c r="O1974" s="542">
        <v>6</v>
      </c>
      <c r="P1974" s="539">
        <f t="shared" si="62"/>
        <v>15000</v>
      </c>
    </row>
    <row r="1975" spans="1:16" x14ac:dyDescent="0.2">
      <c r="A1975" s="541" t="s">
        <v>558</v>
      </c>
      <c r="B1975" s="1770" t="s">
        <v>1708</v>
      </c>
      <c r="C1975" s="541" t="s">
        <v>1709</v>
      </c>
      <c r="D1975" s="541" t="s">
        <v>6108</v>
      </c>
      <c r="E1975" s="539">
        <v>1500</v>
      </c>
      <c r="F1975" s="540" t="s">
        <v>6186</v>
      </c>
      <c r="G1975" s="541" t="s">
        <v>6187</v>
      </c>
      <c r="H1975" s="541" t="s">
        <v>5765</v>
      </c>
      <c r="I1975" s="541" t="s">
        <v>5765</v>
      </c>
      <c r="J1975" s="542" t="s">
        <v>6108</v>
      </c>
      <c r="K1975" s="543">
        <v>1</v>
      </c>
      <c r="L1975" s="544">
        <v>12</v>
      </c>
      <c r="M1975" s="539">
        <f t="shared" si="63"/>
        <v>18000</v>
      </c>
      <c r="N1975" s="544">
        <v>1</v>
      </c>
      <c r="O1975" s="542">
        <v>6</v>
      </c>
      <c r="P1975" s="539">
        <f t="shared" si="62"/>
        <v>9000</v>
      </c>
    </row>
    <row r="1976" spans="1:16" x14ac:dyDescent="0.2">
      <c r="A1976" s="541" t="s">
        <v>558</v>
      </c>
      <c r="B1976" s="1770" t="s">
        <v>1708</v>
      </c>
      <c r="C1976" s="541" t="s">
        <v>1709</v>
      </c>
      <c r="D1976" s="541" t="s">
        <v>5391</v>
      </c>
      <c r="E1976" s="539">
        <v>5000</v>
      </c>
      <c r="F1976" s="540" t="s">
        <v>6188</v>
      </c>
      <c r="G1976" s="541" t="s">
        <v>6189</v>
      </c>
      <c r="H1976" s="541" t="s">
        <v>5391</v>
      </c>
      <c r="I1976" s="541" t="s">
        <v>5797</v>
      </c>
      <c r="J1976" s="542" t="s">
        <v>5391</v>
      </c>
      <c r="K1976" s="543">
        <v>1</v>
      </c>
      <c r="L1976" s="544">
        <v>12</v>
      </c>
      <c r="M1976" s="539">
        <f t="shared" si="63"/>
        <v>60000</v>
      </c>
      <c r="N1976" s="544">
        <v>1</v>
      </c>
      <c r="O1976" s="542">
        <v>6</v>
      </c>
      <c r="P1976" s="539">
        <f t="shared" si="62"/>
        <v>30000</v>
      </c>
    </row>
    <row r="1977" spans="1:16" x14ac:dyDescent="0.2">
      <c r="A1977" s="541" t="s">
        <v>558</v>
      </c>
      <c r="B1977" s="1770" t="s">
        <v>1708</v>
      </c>
      <c r="C1977" s="541" t="s">
        <v>1709</v>
      </c>
      <c r="D1977" s="541" t="s">
        <v>5772</v>
      </c>
      <c r="E1977" s="539">
        <v>2500</v>
      </c>
      <c r="F1977" s="540" t="s">
        <v>6190</v>
      </c>
      <c r="G1977" s="541" t="s">
        <v>6191</v>
      </c>
      <c r="H1977" s="541" t="s">
        <v>6192</v>
      </c>
      <c r="I1977" s="541" t="s">
        <v>1795</v>
      </c>
      <c r="J1977" s="542" t="s">
        <v>6192</v>
      </c>
      <c r="K1977" s="543">
        <v>1</v>
      </c>
      <c r="L1977" s="544">
        <v>12</v>
      </c>
      <c r="M1977" s="539">
        <f t="shared" si="63"/>
        <v>30000</v>
      </c>
      <c r="N1977" s="544">
        <v>1</v>
      </c>
      <c r="O1977" s="542">
        <v>6</v>
      </c>
      <c r="P1977" s="539">
        <f t="shared" si="62"/>
        <v>15000</v>
      </c>
    </row>
    <row r="1978" spans="1:16" x14ac:dyDescent="0.2">
      <c r="A1978" s="541" t="s">
        <v>558</v>
      </c>
      <c r="B1978" s="1770" t="s">
        <v>1708</v>
      </c>
      <c r="C1978" s="541" t="s">
        <v>1709</v>
      </c>
      <c r="D1978" s="541" t="s">
        <v>5772</v>
      </c>
      <c r="E1978" s="539">
        <v>2500</v>
      </c>
      <c r="F1978" s="540" t="s">
        <v>6193</v>
      </c>
      <c r="G1978" s="541" t="s">
        <v>6194</v>
      </c>
      <c r="H1978" s="541" t="s">
        <v>5807</v>
      </c>
      <c r="I1978" s="541" t="s">
        <v>1795</v>
      </c>
      <c r="J1978" s="542" t="s">
        <v>6195</v>
      </c>
      <c r="K1978" s="543">
        <v>1</v>
      </c>
      <c r="L1978" s="544">
        <v>12</v>
      </c>
      <c r="M1978" s="539">
        <f t="shared" si="63"/>
        <v>30000</v>
      </c>
      <c r="N1978" s="544">
        <v>1</v>
      </c>
      <c r="O1978" s="542">
        <v>6</v>
      </c>
      <c r="P1978" s="539">
        <f t="shared" si="62"/>
        <v>15000</v>
      </c>
    </row>
    <row r="1979" spans="1:16" x14ac:dyDescent="0.2">
      <c r="A1979" s="541" t="s">
        <v>558</v>
      </c>
      <c r="B1979" s="1770" t="s">
        <v>1708</v>
      </c>
      <c r="C1979" s="541" t="s">
        <v>1709</v>
      </c>
      <c r="D1979" s="541" t="s">
        <v>4376</v>
      </c>
      <c r="E1979" s="539">
        <v>2500</v>
      </c>
      <c r="F1979" s="540" t="s">
        <v>6196</v>
      </c>
      <c r="G1979" s="541" t="s">
        <v>6197</v>
      </c>
      <c r="H1979" s="541" t="s">
        <v>4376</v>
      </c>
      <c r="I1979" s="541" t="s">
        <v>1795</v>
      </c>
      <c r="J1979" s="542" t="s">
        <v>5937</v>
      </c>
      <c r="K1979" s="543">
        <v>1</v>
      </c>
      <c r="L1979" s="544">
        <v>12</v>
      </c>
      <c r="M1979" s="539">
        <f t="shared" si="63"/>
        <v>30000</v>
      </c>
      <c r="N1979" s="544">
        <v>1</v>
      </c>
      <c r="O1979" s="542">
        <v>6</v>
      </c>
      <c r="P1979" s="539">
        <f t="shared" si="62"/>
        <v>15000</v>
      </c>
    </row>
    <row r="1980" spans="1:16" x14ac:dyDescent="0.2">
      <c r="A1980" s="541" t="s">
        <v>558</v>
      </c>
      <c r="B1980" s="1770" t="s">
        <v>1708</v>
      </c>
      <c r="C1980" s="541" t="s">
        <v>1709</v>
      </c>
      <c r="D1980" s="541" t="s">
        <v>4376</v>
      </c>
      <c r="E1980" s="539">
        <v>2500</v>
      </c>
      <c r="F1980" s="540" t="s">
        <v>6198</v>
      </c>
      <c r="G1980" s="541" t="s">
        <v>6199</v>
      </c>
      <c r="H1980" s="541" t="s">
        <v>1739</v>
      </c>
      <c r="I1980" s="541" t="s">
        <v>1795</v>
      </c>
      <c r="J1980" s="542" t="s">
        <v>5937</v>
      </c>
      <c r="K1980" s="543">
        <v>4</v>
      </c>
      <c r="L1980" s="544">
        <v>12</v>
      </c>
      <c r="M1980" s="539">
        <f t="shared" si="63"/>
        <v>30000</v>
      </c>
      <c r="N1980" s="544">
        <v>2</v>
      </c>
      <c r="O1980" s="542">
        <v>6</v>
      </c>
      <c r="P1980" s="539">
        <f t="shared" si="62"/>
        <v>15000</v>
      </c>
    </row>
    <row r="1981" spans="1:16" x14ac:dyDescent="0.2">
      <c r="A1981" s="541" t="s">
        <v>558</v>
      </c>
      <c r="B1981" s="1770" t="s">
        <v>1708</v>
      </c>
      <c r="C1981" s="541" t="s">
        <v>1709</v>
      </c>
      <c r="D1981" s="541" t="s">
        <v>4376</v>
      </c>
      <c r="E1981" s="539">
        <v>2500</v>
      </c>
      <c r="F1981" s="540" t="s">
        <v>6200</v>
      </c>
      <c r="G1981" s="541" t="s">
        <v>6201</v>
      </c>
      <c r="H1981" s="541" t="s">
        <v>4376</v>
      </c>
      <c r="I1981" s="541" t="s">
        <v>1795</v>
      </c>
      <c r="J1981" s="542" t="s">
        <v>5937</v>
      </c>
      <c r="K1981" s="543">
        <v>1</v>
      </c>
      <c r="L1981" s="544">
        <v>12</v>
      </c>
      <c r="M1981" s="539">
        <f t="shared" si="63"/>
        <v>30000</v>
      </c>
      <c r="N1981" s="544">
        <v>1</v>
      </c>
      <c r="O1981" s="542">
        <v>6</v>
      </c>
      <c r="P1981" s="539">
        <f t="shared" si="62"/>
        <v>15000</v>
      </c>
    </row>
    <row r="1982" spans="1:16" x14ac:dyDescent="0.2">
      <c r="A1982" s="541" t="s">
        <v>558</v>
      </c>
      <c r="B1982" s="1770" t="s">
        <v>1708</v>
      </c>
      <c r="C1982" s="541" t="s">
        <v>1709</v>
      </c>
      <c r="D1982" s="541" t="s">
        <v>5783</v>
      </c>
      <c r="E1982" s="539">
        <v>3500</v>
      </c>
      <c r="F1982" s="540" t="s">
        <v>6202</v>
      </c>
      <c r="G1982" s="541" t="s">
        <v>6203</v>
      </c>
      <c r="H1982" s="541" t="s">
        <v>1773</v>
      </c>
      <c r="I1982" s="541" t="s">
        <v>1795</v>
      </c>
      <c r="J1982" s="542" t="s">
        <v>6204</v>
      </c>
      <c r="K1982" s="543">
        <v>4</v>
      </c>
      <c r="L1982" s="544">
        <v>12</v>
      </c>
      <c r="M1982" s="539">
        <f t="shared" si="63"/>
        <v>42000</v>
      </c>
      <c r="N1982" s="544">
        <v>2</v>
      </c>
      <c r="O1982" s="542">
        <v>6</v>
      </c>
      <c r="P1982" s="539">
        <f t="shared" si="62"/>
        <v>21000</v>
      </c>
    </row>
    <row r="1983" spans="1:16" x14ac:dyDescent="0.2">
      <c r="A1983" s="541" t="s">
        <v>558</v>
      </c>
      <c r="B1983" s="1770" t="s">
        <v>1708</v>
      </c>
      <c r="C1983" s="541" t="s">
        <v>1709</v>
      </c>
      <c r="D1983" s="541" t="s">
        <v>1839</v>
      </c>
      <c r="E1983" s="539">
        <v>3500</v>
      </c>
      <c r="F1983" s="540" t="s">
        <v>3193</v>
      </c>
      <c r="G1983" s="541" t="s">
        <v>3194</v>
      </c>
      <c r="H1983" s="541" t="s">
        <v>1753</v>
      </c>
      <c r="I1983" s="541" t="s">
        <v>5797</v>
      </c>
      <c r="J1983" s="542" t="s">
        <v>2135</v>
      </c>
      <c r="K1983" s="543">
        <v>1</v>
      </c>
      <c r="L1983" s="544">
        <v>12</v>
      </c>
      <c r="M1983" s="539">
        <f t="shared" si="63"/>
        <v>42000</v>
      </c>
      <c r="N1983" s="544">
        <v>1</v>
      </c>
      <c r="O1983" s="542">
        <v>0</v>
      </c>
      <c r="P1983" s="539">
        <f t="shared" si="62"/>
        <v>0</v>
      </c>
    </row>
    <row r="1984" spans="1:16" x14ac:dyDescent="0.2">
      <c r="A1984" s="541" t="s">
        <v>558</v>
      </c>
      <c r="B1984" s="1770" t="s">
        <v>1708</v>
      </c>
      <c r="C1984" s="541" t="s">
        <v>1709</v>
      </c>
      <c r="D1984" s="541" t="s">
        <v>1839</v>
      </c>
      <c r="E1984" s="539">
        <v>3500</v>
      </c>
      <c r="F1984" s="540" t="s">
        <v>6205</v>
      </c>
      <c r="G1984" s="541" t="s">
        <v>6206</v>
      </c>
      <c r="H1984" s="541" t="s">
        <v>1753</v>
      </c>
      <c r="I1984" s="541" t="s">
        <v>1829</v>
      </c>
      <c r="J1984" s="542" t="s">
        <v>6107</v>
      </c>
      <c r="K1984" s="543">
        <v>1</v>
      </c>
      <c r="L1984" s="544">
        <v>12</v>
      </c>
      <c r="M1984" s="539">
        <f t="shared" si="63"/>
        <v>42000</v>
      </c>
      <c r="N1984" s="544">
        <v>1</v>
      </c>
      <c r="O1984" s="542">
        <v>6</v>
      </c>
      <c r="P1984" s="539">
        <f t="shared" si="62"/>
        <v>21000</v>
      </c>
    </row>
    <row r="1985" spans="1:16" x14ac:dyDescent="0.2">
      <c r="A1985" s="541" t="s">
        <v>558</v>
      </c>
      <c r="B1985" s="1770" t="s">
        <v>1708</v>
      </c>
      <c r="C1985" s="541" t="s">
        <v>1709</v>
      </c>
      <c r="D1985" s="541" t="s">
        <v>5865</v>
      </c>
      <c r="E1985" s="539">
        <v>2500</v>
      </c>
      <c r="F1985" s="540" t="s">
        <v>6207</v>
      </c>
      <c r="G1985" s="541" t="s">
        <v>6208</v>
      </c>
      <c r="H1985" s="541" t="s">
        <v>1753</v>
      </c>
      <c r="I1985" s="541" t="s">
        <v>1829</v>
      </c>
      <c r="J1985" s="542" t="s">
        <v>6107</v>
      </c>
      <c r="K1985" s="543">
        <v>1</v>
      </c>
      <c r="L1985" s="544">
        <v>12</v>
      </c>
      <c r="M1985" s="539">
        <f t="shared" si="63"/>
        <v>30000</v>
      </c>
      <c r="N1985" s="544">
        <v>1</v>
      </c>
      <c r="O1985" s="542">
        <v>6</v>
      </c>
      <c r="P1985" s="539">
        <f t="shared" si="62"/>
        <v>15000</v>
      </c>
    </row>
    <row r="1986" spans="1:16" x14ac:dyDescent="0.2">
      <c r="A1986" s="541" t="s">
        <v>558</v>
      </c>
      <c r="B1986" s="1770" t="s">
        <v>1708</v>
      </c>
      <c r="C1986" s="541" t="s">
        <v>1709</v>
      </c>
      <c r="D1986" s="541" t="s">
        <v>5772</v>
      </c>
      <c r="E1986" s="539">
        <v>2500</v>
      </c>
      <c r="F1986" s="540" t="s">
        <v>6209</v>
      </c>
      <c r="G1986" s="541" t="s">
        <v>6210</v>
      </c>
      <c r="H1986" s="541" t="s">
        <v>5807</v>
      </c>
      <c r="I1986" s="541" t="s">
        <v>1795</v>
      </c>
      <c r="J1986" s="542" t="s">
        <v>6195</v>
      </c>
      <c r="K1986" s="543">
        <v>1</v>
      </c>
      <c r="L1986" s="544">
        <v>12</v>
      </c>
      <c r="M1986" s="539">
        <f t="shared" si="63"/>
        <v>30000</v>
      </c>
      <c r="N1986" s="544">
        <v>1</v>
      </c>
      <c r="O1986" s="542">
        <v>6</v>
      </c>
      <c r="P1986" s="539">
        <f t="shared" si="62"/>
        <v>15000</v>
      </c>
    </row>
    <row r="1987" spans="1:16" x14ac:dyDescent="0.2">
      <c r="A1987" s="541" t="s">
        <v>558</v>
      </c>
      <c r="B1987" s="1770" t="s">
        <v>1708</v>
      </c>
      <c r="C1987" s="541" t="s">
        <v>1709</v>
      </c>
      <c r="D1987" s="541" t="s">
        <v>5772</v>
      </c>
      <c r="E1987" s="539">
        <v>2500</v>
      </c>
      <c r="F1987" s="540" t="s">
        <v>6211</v>
      </c>
      <c r="G1987" s="541" t="s">
        <v>6212</v>
      </c>
      <c r="H1987" s="541" t="s">
        <v>5807</v>
      </c>
      <c r="I1987" s="541" t="s">
        <v>1795</v>
      </c>
      <c r="J1987" s="542" t="s">
        <v>6213</v>
      </c>
      <c r="K1987" s="543">
        <v>4</v>
      </c>
      <c r="L1987" s="544">
        <v>12</v>
      </c>
      <c r="M1987" s="539">
        <f t="shared" si="63"/>
        <v>30000</v>
      </c>
      <c r="N1987" s="544">
        <v>2</v>
      </c>
      <c r="O1987" s="542">
        <v>6</v>
      </c>
      <c r="P1987" s="539">
        <f t="shared" si="62"/>
        <v>15000</v>
      </c>
    </row>
    <row r="1988" spans="1:16" x14ac:dyDescent="0.2">
      <c r="A1988" s="541" t="s">
        <v>558</v>
      </c>
      <c r="B1988" s="1770" t="s">
        <v>1708</v>
      </c>
      <c r="C1988" s="541" t="s">
        <v>1709</v>
      </c>
      <c r="D1988" s="541" t="s">
        <v>5772</v>
      </c>
      <c r="E1988" s="539">
        <v>2500</v>
      </c>
      <c r="F1988" s="540" t="s">
        <v>6214</v>
      </c>
      <c r="G1988" s="541" t="s">
        <v>6215</v>
      </c>
      <c r="H1988" s="541" t="s">
        <v>5807</v>
      </c>
      <c r="I1988" s="541" t="s">
        <v>1795</v>
      </c>
      <c r="J1988" s="542" t="s">
        <v>6195</v>
      </c>
      <c r="K1988" s="543">
        <v>1</v>
      </c>
      <c r="L1988" s="544">
        <v>12</v>
      </c>
      <c r="M1988" s="539">
        <f t="shared" si="63"/>
        <v>30000</v>
      </c>
      <c r="N1988" s="544">
        <v>1</v>
      </c>
      <c r="O1988" s="542">
        <v>6</v>
      </c>
      <c r="P1988" s="539">
        <f t="shared" si="62"/>
        <v>15000</v>
      </c>
    </row>
    <row r="1989" spans="1:16" x14ac:dyDescent="0.2">
      <c r="A1989" s="541" t="s">
        <v>558</v>
      </c>
      <c r="B1989" s="1770" t="s">
        <v>1708</v>
      </c>
      <c r="C1989" s="541" t="s">
        <v>1709</v>
      </c>
      <c r="D1989" s="541" t="s">
        <v>5772</v>
      </c>
      <c r="E1989" s="539">
        <v>2000</v>
      </c>
      <c r="F1989" s="540" t="s">
        <v>6216</v>
      </c>
      <c r="G1989" s="541" t="s">
        <v>6217</v>
      </c>
      <c r="H1989" s="541" t="s">
        <v>5807</v>
      </c>
      <c r="I1989" s="541" t="s">
        <v>1795</v>
      </c>
      <c r="J1989" s="542" t="s">
        <v>6218</v>
      </c>
      <c r="K1989" s="543">
        <v>1</v>
      </c>
      <c r="L1989" s="544">
        <v>12</v>
      </c>
      <c r="M1989" s="539">
        <f t="shared" si="63"/>
        <v>24000</v>
      </c>
      <c r="N1989" s="544">
        <v>1</v>
      </c>
      <c r="O1989" s="542">
        <v>6</v>
      </c>
      <c r="P1989" s="539">
        <f t="shared" si="62"/>
        <v>12000</v>
      </c>
    </row>
    <row r="1990" spans="1:16" x14ac:dyDescent="0.2">
      <c r="A1990" s="541" t="s">
        <v>558</v>
      </c>
      <c r="B1990" s="1770" t="s">
        <v>1708</v>
      </c>
      <c r="C1990" s="541" t="s">
        <v>1709</v>
      </c>
      <c r="D1990" s="541" t="s">
        <v>5772</v>
      </c>
      <c r="E1990" s="539">
        <v>2000</v>
      </c>
      <c r="F1990" s="540" t="s">
        <v>6219</v>
      </c>
      <c r="G1990" s="541" t="s">
        <v>6220</v>
      </c>
      <c r="H1990" s="541" t="s">
        <v>5807</v>
      </c>
      <c r="I1990" s="541" t="s">
        <v>1795</v>
      </c>
      <c r="J1990" s="542" t="s">
        <v>6218</v>
      </c>
      <c r="K1990" s="543">
        <v>1</v>
      </c>
      <c r="L1990" s="544">
        <v>12</v>
      </c>
      <c r="M1990" s="539">
        <f t="shared" si="63"/>
        <v>24000</v>
      </c>
      <c r="N1990" s="544">
        <v>1</v>
      </c>
      <c r="O1990" s="542">
        <v>6</v>
      </c>
      <c r="P1990" s="539">
        <f t="shared" si="62"/>
        <v>12000</v>
      </c>
    </row>
    <row r="1991" spans="1:16" x14ac:dyDescent="0.2">
      <c r="A1991" s="541" t="s">
        <v>558</v>
      </c>
      <c r="B1991" s="1770" t="s">
        <v>1708</v>
      </c>
      <c r="C1991" s="541" t="s">
        <v>1709</v>
      </c>
      <c r="D1991" s="541" t="s">
        <v>5772</v>
      </c>
      <c r="E1991" s="539">
        <v>2000</v>
      </c>
      <c r="F1991" s="540" t="s">
        <v>6221</v>
      </c>
      <c r="G1991" s="541" t="s">
        <v>6222</v>
      </c>
      <c r="H1991" s="541" t="s">
        <v>5807</v>
      </c>
      <c r="I1991" s="541" t="s">
        <v>1795</v>
      </c>
      <c r="J1991" s="542" t="s">
        <v>6223</v>
      </c>
      <c r="K1991" s="543">
        <v>1</v>
      </c>
      <c r="L1991" s="544">
        <v>12</v>
      </c>
      <c r="M1991" s="539">
        <f t="shared" si="63"/>
        <v>24000</v>
      </c>
      <c r="N1991" s="544">
        <v>1</v>
      </c>
      <c r="O1991" s="542">
        <v>6</v>
      </c>
      <c r="P1991" s="539">
        <f t="shared" si="62"/>
        <v>12000</v>
      </c>
    </row>
    <row r="1992" spans="1:16" x14ac:dyDescent="0.2">
      <c r="A1992" s="541" t="s">
        <v>558</v>
      </c>
      <c r="B1992" s="1770" t="s">
        <v>1708</v>
      </c>
      <c r="C1992" s="541" t="s">
        <v>1709</v>
      </c>
      <c r="D1992" s="541" t="s">
        <v>3681</v>
      </c>
      <c r="E1992" s="539">
        <v>2000</v>
      </c>
      <c r="F1992" s="540" t="s">
        <v>6224</v>
      </c>
      <c r="G1992" s="541" t="s">
        <v>6225</v>
      </c>
      <c r="H1992" s="541" t="s">
        <v>1800</v>
      </c>
      <c r="I1992" s="541" t="s">
        <v>1795</v>
      </c>
      <c r="J1992" s="542" t="s">
        <v>6226</v>
      </c>
      <c r="K1992" s="543">
        <v>1</v>
      </c>
      <c r="L1992" s="544">
        <v>12</v>
      </c>
      <c r="M1992" s="539">
        <f t="shared" si="63"/>
        <v>24000</v>
      </c>
      <c r="N1992" s="544">
        <v>1</v>
      </c>
      <c r="O1992" s="542">
        <v>6</v>
      </c>
      <c r="P1992" s="539">
        <f t="shared" si="62"/>
        <v>12000</v>
      </c>
    </row>
    <row r="1993" spans="1:16" x14ac:dyDescent="0.2">
      <c r="A1993" s="541" t="s">
        <v>558</v>
      </c>
      <c r="B1993" s="1770" t="s">
        <v>1708</v>
      </c>
      <c r="C1993" s="541" t="s">
        <v>1709</v>
      </c>
      <c r="D1993" s="541" t="s">
        <v>3681</v>
      </c>
      <c r="E1993" s="539">
        <v>2000</v>
      </c>
      <c r="F1993" s="540" t="s">
        <v>6227</v>
      </c>
      <c r="G1993" s="541" t="s">
        <v>6228</v>
      </c>
      <c r="H1993" s="541" t="s">
        <v>1800</v>
      </c>
      <c r="I1993" s="541" t="s">
        <v>1795</v>
      </c>
      <c r="J1993" s="542" t="s">
        <v>6226</v>
      </c>
      <c r="K1993" s="543">
        <v>1</v>
      </c>
      <c r="L1993" s="544">
        <v>12</v>
      </c>
      <c r="M1993" s="539">
        <f t="shared" si="63"/>
        <v>24000</v>
      </c>
      <c r="N1993" s="544">
        <v>1</v>
      </c>
      <c r="O1993" s="542">
        <v>6</v>
      </c>
      <c r="P1993" s="539">
        <f t="shared" si="62"/>
        <v>12000</v>
      </c>
    </row>
    <row r="1994" spans="1:16" x14ac:dyDescent="0.2">
      <c r="A1994" s="541" t="s">
        <v>558</v>
      </c>
      <c r="B1994" s="1770" t="s">
        <v>1708</v>
      </c>
      <c r="C1994" s="541" t="s">
        <v>1709</v>
      </c>
      <c r="D1994" s="541" t="s">
        <v>6229</v>
      </c>
      <c r="E1994" s="539">
        <v>2000</v>
      </c>
      <c r="F1994" s="540" t="s">
        <v>6230</v>
      </c>
      <c r="G1994" s="541" t="s">
        <v>6231</v>
      </c>
      <c r="H1994" s="541" t="s">
        <v>5807</v>
      </c>
      <c r="I1994" s="541" t="s">
        <v>1795</v>
      </c>
      <c r="J1994" s="542" t="s">
        <v>6232</v>
      </c>
      <c r="K1994" s="543">
        <v>4</v>
      </c>
      <c r="L1994" s="544">
        <v>12</v>
      </c>
      <c r="M1994" s="539">
        <f t="shared" si="63"/>
        <v>24000</v>
      </c>
      <c r="N1994" s="544">
        <v>2</v>
      </c>
      <c r="O1994" s="542">
        <v>6</v>
      </c>
      <c r="P1994" s="539">
        <f t="shared" si="62"/>
        <v>12000</v>
      </c>
    </row>
    <row r="1995" spans="1:16" x14ac:dyDescent="0.2">
      <c r="A1995" s="541" t="s">
        <v>558</v>
      </c>
      <c r="B1995" s="1770" t="s">
        <v>1708</v>
      </c>
      <c r="C1995" s="541" t="s">
        <v>1709</v>
      </c>
      <c r="D1995" s="541" t="s">
        <v>6133</v>
      </c>
      <c r="E1995" s="539">
        <v>1200</v>
      </c>
      <c r="F1995" s="540" t="s">
        <v>6233</v>
      </c>
      <c r="G1995" s="541" t="s">
        <v>6234</v>
      </c>
      <c r="H1995" s="541" t="s">
        <v>6235</v>
      </c>
      <c r="I1995" s="541" t="s">
        <v>1795</v>
      </c>
      <c r="J1995" s="542" t="s">
        <v>6235</v>
      </c>
      <c r="K1995" s="543">
        <v>1</v>
      </c>
      <c r="L1995" s="544">
        <v>12</v>
      </c>
      <c r="M1995" s="539">
        <f t="shared" si="63"/>
        <v>14400</v>
      </c>
      <c r="N1995" s="544">
        <v>1</v>
      </c>
      <c r="O1995" s="542">
        <v>6</v>
      </c>
      <c r="P1995" s="539">
        <f t="shared" si="62"/>
        <v>7200</v>
      </c>
    </row>
    <row r="1996" spans="1:16" x14ac:dyDescent="0.2">
      <c r="A1996" s="541" t="s">
        <v>558</v>
      </c>
      <c r="B1996" s="1770" t="s">
        <v>1708</v>
      </c>
      <c r="C1996" s="541" t="s">
        <v>1709</v>
      </c>
      <c r="D1996" s="541" t="s">
        <v>5960</v>
      </c>
      <c r="E1996" s="539">
        <v>1500</v>
      </c>
      <c r="F1996" s="540" t="s">
        <v>6236</v>
      </c>
      <c r="G1996" s="541" t="s">
        <v>6237</v>
      </c>
      <c r="H1996" s="541" t="s">
        <v>5960</v>
      </c>
      <c r="I1996" s="541" t="s">
        <v>1829</v>
      </c>
      <c r="J1996" s="542" t="s">
        <v>5757</v>
      </c>
      <c r="K1996" s="543">
        <v>1</v>
      </c>
      <c r="L1996" s="544">
        <v>12</v>
      </c>
      <c r="M1996" s="539">
        <f t="shared" si="63"/>
        <v>18000</v>
      </c>
      <c r="N1996" s="544">
        <v>1</v>
      </c>
      <c r="O1996" s="542">
        <v>6</v>
      </c>
      <c r="P1996" s="539">
        <f t="shared" si="62"/>
        <v>9000</v>
      </c>
    </row>
    <row r="1997" spans="1:16" x14ac:dyDescent="0.2">
      <c r="A1997" s="541" t="s">
        <v>558</v>
      </c>
      <c r="B1997" s="1770" t="s">
        <v>1708</v>
      </c>
      <c r="C1997" s="541" t="s">
        <v>1709</v>
      </c>
      <c r="D1997" s="541" t="s">
        <v>3405</v>
      </c>
      <c r="E1997" s="539">
        <v>6000</v>
      </c>
      <c r="F1997" s="540" t="s">
        <v>6238</v>
      </c>
      <c r="G1997" s="541" t="s">
        <v>6239</v>
      </c>
      <c r="H1997" s="541" t="s">
        <v>3405</v>
      </c>
      <c r="I1997" s="541" t="s">
        <v>5797</v>
      </c>
      <c r="J1997" s="542" t="s">
        <v>5870</v>
      </c>
      <c r="K1997" s="543">
        <v>1</v>
      </c>
      <c r="L1997" s="544">
        <v>12</v>
      </c>
      <c r="M1997" s="539">
        <f t="shared" si="63"/>
        <v>72000</v>
      </c>
      <c r="N1997" s="544">
        <v>1</v>
      </c>
      <c r="O1997" s="542">
        <v>6</v>
      </c>
      <c r="P1997" s="539">
        <f t="shared" si="62"/>
        <v>36000</v>
      </c>
    </row>
    <row r="1998" spans="1:16" x14ac:dyDescent="0.2">
      <c r="A1998" s="541" t="s">
        <v>558</v>
      </c>
      <c r="B1998" s="1770" t="s">
        <v>1708</v>
      </c>
      <c r="C1998" s="541" t="s">
        <v>1709</v>
      </c>
      <c r="D1998" s="541" t="s">
        <v>6170</v>
      </c>
      <c r="E1998" s="539">
        <v>1500</v>
      </c>
      <c r="F1998" s="540" t="s">
        <v>6240</v>
      </c>
      <c r="G1998" s="541" t="s">
        <v>6241</v>
      </c>
      <c r="H1998" s="541" t="s">
        <v>5765</v>
      </c>
      <c r="I1998" s="541" t="s">
        <v>5765</v>
      </c>
      <c r="J1998" s="542" t="s">
        <v>5766</v>
      </c>
      <c r="K1998" s="543">
        <v>1</v>
      </c>
      <c r="L1998" s="544">
        <v>12</v>
      </c>
      <c r="M1998" s="539">
        <f t="shared" si="63"/>
        <v>18000</v>
      </c>
      <c r="N1998" s="544">
        <v>2</v>
      </c>
      <c r="O1998" s="542">
        <v>6</v>
      </c>
      <c r="P1998" s="539">
        <f t="shared" si="62"/>
        <v>9000</v>
      </c>
    </row>
    <row r="1999" spans="1:16" x14ac:dyDescent="0.2">
      <c r="A1999" s="541" t="s">
        <v>558</v>
      </c>
      <c r="B1999" s="1770" t="s">
        <v>1708</v>
      </c>
      <c r="C1999" s="541" t="s">
        <v>1709</v>
      </c>
      <c r="D1999" s="541" t="s">
        <v>6170</v>
      </c>
      <c r="E1999" s="539">
        <v>1500</v>
      </c>
      <c r="F1999" s="540" t="s">
        <v>6242</v>
      </c>
      <c r="G1999" s="541" t="s">
        <v>6243</v>
      </c>
      <c r="H1999" s="541" t="s">
        <v>5765</v>
      </c>
      <c r="I1999" s="541" t="s">
        <v>5765</v>
      </c>
      <c r="J1999" s="542" t="s">
        <v>5766</v>
      </c>
      <c r="K1999" s="543">
        <v>1</v>
      </c>
      <c r="L1999" s="544">
        <v>12</v>
      </c>
      <c r="M1999" s="539">
        <f t="shared" si="63"/>
        <v>18000</v>
      </c>
      <c r="N1999" s="544">
        <v>2</v>
      </c>
      <c r="O1999" s="542">
        <v>6</v>
      </c>
      <c r="P1999" s="539">
        <f t="shared" si="62"/>
        <v>9000</v>
      </c>
    </row>
    <row r="2000" spans="1:16" x14ac:dyDescent="0.2">
      <c r="A2000" s="541" t="s">
        <v>558</v>
      </c>
      <c r="B2000" s="1770" t="s">
        <v>1708</v>
      </c>
      <c r="C2000" s="541" t="s">
        <v>1709</v>
      </c>
      <c r="D2000" s="541" t="s">
        <v>6170</v>
      </c>
      <c r="E2000" s="539">
        <v>1500</v>
      </c>
      <c r="F2000" s="540" t="s">
        <v>6244</v>
      </c>
      <c r="G2000" s="541" t="s">
        <v>6245</v>
      </c>
      <c r="H2000" s="541" t="s">
        <v>5765</v>
      </c>
      <c r="I2000" s="541" t="s">
        <v>5765</v>
      </c>
      <c r="J2000" s="542" t="s">
        <v>5766</v>
      </c>
      <c r="K2000" s="543">
        <v>1</v>
      </c>
      <c r="L2000" s="544">
        <v>12</v>
      </c>
      <c r="M2000" s="539">
        <f t="shared" si="63"/>
        <v>18000</v>
      </c>
      <c r="N2000" s="544">
        <v>2</v>
      </c>
      <c r="O2000" s="542">
        <v>6</v>
      </c>
      <c r="P2000" s="539">
        <f t="shared" si="62"/>
        <v>9000</v>
      </c>
    </row>
    <row r="2001" spans="1:16" x14ac:dyDescent="0.2">
      <c r="A2001" s="541" t="s">
        <v>558</v>
      </c>
      <c r="B2001" s="1770" t="s">
        <v>1708</v>
      </c>
      <c r="C2001" s="541" t="s">
        <v>1709</v>
      </c>
      <c r="D2001" s="541" t="s">
        <v>5772</v>
      </c>
      <c r="E2001" s="539">
        <v>2500</v>
      </c>
      <c r="F2001" s="540" t="s">
        <v>6246</v>
      </c>
      <c r="G2001" s="541" t="s">
        <v>6247</v>
      </c>
      <c r="H2001" s="541" t="s">
        <v>5807</v>
      </c>
      <c r="I2001" s="541" t="s">
        <v>1795</v>
      </c>
      <c r="J2001" s="542" t="s">
        <v>5772</v>
      </c>
      <c r="K2001" s="543">
        <v>1</v>
      </c>
      <c r="L2001" s="544">
        <v>12</v>
      </c>
      <c r="M2001" s="539">
        <f t="shared" si="63"/>
        <v>30000</v>
      </c>
      <c r="N2001" s="544">
        <v>1</v>
      </c>
      <c r="O2001" s="542">
        <v>6</v>
      </c>
      <c r="P2001" s="539">
        <f t="shared" si="62"/>
        <v>15000</v>
      </c>
    </row>
    <row r="2002" spans="1:16" x14ac:dyDescent="0.2">
      <c r="A2002" s="541" t="s">
        <v>558</v>
      </c>
      <c r="B2002" s="1770" t="s">
        <v>1708</v>
      </c>
      <c r="C2002" s="541" t="s">
        <v>1709</v>
      </c>
      <c r="D2002" s="541" t="s">
        <v>6170</v>
      </c>
      <c r="E2002" s="539">
        <v>1500</v>
      </c>
      <c r="F2002" s="540" t="s">
        <v>6248</v>
      </c>
      <c r="G2002" s="541" t="s">
        <v>6249</v>
      </c>
      <c r="H2002" s="541" t="s">
        <v>5765</v>
      </c>
      <c r="I2002" s="541" t="s">
        <v>5765</v>
      </c>
      <c r="J2002" s="542" t="s">
        <v>6250</v>
      </c>
      <c r="K2002" s="543">
        <v>4</v>
      </c>
      <c r="L2002" s="544">
        <v>12</v>
      </c>
      <c r="M2002" s="539">
        <f t="shared" si="63"/>
        <v>18000</v>
      </c>
      <c r="N2002" s="544">
        <v>3</v>
      </c>
      <c r="O2002" s="542">
        <v>6</v>
      </c>
      <c r="P2002" s="539">
        <f t="shared" ref="P2002:P2065" si="64">+E2002*O2002</f>
        <v>9000</v>
      </c>
    </row>
    <row r="2003" spans="1:16" x14ac:dyDescent="0.2">
      <c r="A2003" s="541" t="s">
        <v>558</v>
      </c>
      <c r="B2003" s="1770" t="s">
        <v>1708</v>
      </c>
      <c r="C2003" s="541" t="s">
        <v>1709</v>
      </c>
      <c r="D2003" s="541" t="s">
        <v>6170</v>
      </c>
      <c r="E2003" s="539">
        <v>1500</v>
      </c>
      <c r="F2003" s="540" t="s">
        <v>6251</v>
      </c>
      <c r="G2003" s="541" t="s">
        <v>6252</v>
      </c>
      <c r="H2003" s="541" t="s">
        <v>5765</v>
      </c>
      <c r="I2003" s="541" t="s">
        <v>5765</v>
      </c>
      <c r="J2003" s="542" t="s">
        <v>5816</v>
      </c>
      <c r="K2003" s="543">
        <v>1</v>
      </c>
      <c r="L2003" s="544">
        <v>12</v>
      </c>
      <c r="M2003" s="539">
        <f t="shared" si="63"/>
        <v>18000</v>
      </c>
      <c r="N2003" s="544">
        <v>1</v>
      </c>
      <c r="O2003" s="542">
        <v>6</v>
      </c>
      <c r="P2003" s="539">
        <f t="shared" si="64"/>
        <v>9000</v>
      </c>
    </row>
    <row r="2004" spans="1:16" x14ac:dyDescent="0.2">
      <c r="A2004" s="541" t="s">
        <v>558</v>
      </c>
      <c r="B2004" s="1770" t="s">
        <v>1708</v>
      </c>
      <c r="C2004" s="541" t="s">
        <v>1709</v>
      </c>
      <c r="D2004" s="541" t="s">
        <v>6170</v>
      </c>
      <c r="E2004" s="539">
        <v>1500</v>
      </c>
      <c r="F2004" s="540" t="s">
        <v>6253</v>
      </c>
      <c r="G2004" s="541" t="s">
        <v>6254</v>
      </c>
      <c r="H2004" s="541" t="s">
        <v>5765</v>
      </c>
      <c r="I2004" s="541" t="s">
        <v>5765</v>
      </c>
      <c r="J2004" s="542" t="s">
        <v>5816</v>
      </c>
      <c r="K2004" s="543">
        <v>1</v>
      </c>
      <c r="L2004" s="544">
        <v>12</v>
      </c>
      <c r="M2004" s="539">
        <f t="shared" ref="M2004:M2067" si="65">+L2004*E2004</f>
        <v>18000</v>
      </c>
      <c r="N2004" s="544">
        <v>1</v>
      </c>
      <c r="O2004" s="542">
        <v>6</v>
      </c>
      <c r="P2004" s="539">
        <f t="shared" si="64"/>
        <v>9000</v>
      </c>
    </row>
    <row r="2005" spans="1:16" x14ac:dyDescent="0.2">
      <c r="A2005" s="541" t="s">
        <v>558</v>
      </c>
      <c r="B2005" s="1770" t="s">
        <v>1708</v>
      </c>
      <c r="C2005" s="541" t="s">
        <v>1709</v>
      </c>
      <c r="D2005" s="541" t="s">
        <v>6108</v>
      </c>
      <c r="E2005" s="539">
        <v>1500</v>
      </c>
      <c r="F2005" s="540" t="s">
        <v>6255</v>
      </c>
      <c r="G2005" s="541" t="s">
        <v>6256</v>
      </c>
      <c r="H2005" s="541" t="s">
        <v>5765</v>
      </c>
      <c r="I2005" s="541" t="s">
        <v>5765</v>
      </c>
      <c r="J2005" s="542" t="s">
        <v>6108</v>
      </c>
      <c r="K2005" s="543">
        <v>4</v>
      </c>
      <c r="L2005" s="544">
        <v>12</v>
      </c>
      <c r="M2005" s="539">
        <f t="shared" si="65"/>
        <v>18000</v>
      </c>
      <c r="N2005" s="544">
        <v>1</v>
      </c>
      <c r="O2005" s="542">
        <v>6</v>
      </c>
      <c r="P2005" s="539">
        <f t="shared" si="64"/>
        <v>9000</v>
      </c>
    </row>
    <row r="2006" spans="1:16" x14ac:dyDescent="0.2">
      <c r="A2006" s="541" t="s">
        <v>558</v>
      </c>
      <c r="B2006" s="1770" t="s">
        <v>1708</v>
      </c>
      <c r="C2006" s="541" t="s">
        <v>1709</v>
      </c>
      <c r="D2006" s="541" t="s">
        <v>6170</v>
      </c>
      <c r="E2006" s="539">
        <v>1500</v>
      </c>
      <c r="F2006" s="540" t="s">
        <v>6257</v>
      </c>
      <c r="G2006" s="541" t="s">
        <v>6258</v>
      </c>
      <c r="H2006" s="541" t="s">
        <v>5765</v>
      </c>
      <c r="I2006" s="541" t="s">
        <v>5765</v>
      </c>
      <c r="J2006" s="542" t="s">
        <v>6170</v>
      </c>
      <c r="K2006" s="543">
        <v>1</v>
      </c>
      <c r="L2006" s="544">
        <v>12</v>
      </c>
      <c r="M2006" s="539">
        <f t="shared" si="65"/>
        <v>18000</v>
      </c>
      <c r="N2006" s="544">
        <v>1</v>
      </c>
      <c r="O2006" s="542">
        <v>6</v>
      </c>
      <c r="P2006" s="539">
        <f t="shared" si="64"/>
        <v>9000</v>
      </c>
    </row>
    <row r="2007" spans="1:16" x14ac:dyDescent="0.2">
      <c r="A2007" s="541" t="s">
        <v>558</v>
      </c>
      <c r="B2007" s="1770" t="s">
        <v>1708</v>
      </c>
      <c r="C2007" s="541" t="s">
        <v>1709</v>
      </c>
      <c r="D2007" s="541" t="s">
        <v>6170</v>
      </c>
      <c r="E2007" s="539">
        <v>1500</v>
      </c>
      <c r="F2007" s="540" t="s">
        <v>6259</v>
      </c>
      <c r="G2007" s="541" t="s">
        <v>6260</v>
      </c>
      <c r="H2007" s="541" t="s">
        <v>5765</v>
      </c>
      <c r="I2007" s="541" t="s">
        <v>5765</v>
      </c>
      <c r="J2007" s="542" t="s">
        <v>6170</v>
      </c>
      <c r="K2007" s="543">
        <v>1</v>
      </c>
      <c r="L2007" s="544">
        <v>12</v>
      </c>
      <c r="M2007" s="539">
        <f t="shared" si="65"/>
        <v>18000</v>
      </c>
      <c r="N2007" s="544">
        <v>4</v>
      </c>
      <c r="O2007" s="542">
        <v>6</v>
      </c>
      <c r="P2007" s="539">
        <f t="shared" si="64"/>
        <v>9000</v>
      </c>
    </row>
    <row r="2008" spans="1:16" x14ac:dyDescent="0.2">
      <c r="A2008" s="541" t="s">
        <v>558</v>
      </c>
      <c r="B2008" s="1770" t="s">
        <v>1708</v>
      </c>
      <c r="C2008" s="541" t="s">
        <v>1709</v>
      </c>
      <c r="D2008" s="541" t="s">
        <v>6170</v>
      </c>
      <c r="E2008" s="539">
        <v>1500</v>
      </c>
      <c r="F2008" s="540" t="s">
        <v>6261</v>
      </c>
      <c r="G2008" s="541" t="s">
        <v>6262</v>
      </c>
      <c r="H2008" s="541" t="s">
        <v>5765</v>
      </c>
      <c r="I2008" s="541" t="s">
        <v>5765</v>
      </c>
      <c r="J2008" s="542" t="s">
        <v>6170</v>
      </c>
      <c r="K2008" s="543">
        <v>1</v>
      </c>
      <c r="L2008" s="544">
        <v>12</v>
      </c>
      <c r="M2008" s="539">
        <f t="shared" si="65"/>
        <v>18000</v>
      </c>
      <c r="N2008" s="544">
        <v>1</v>
      </c>
      <c r="O2008" s="542">
        <v>6</v>
      </c>
      <c r="P2008" s="539">
        <f t="shared" si="64"/>
        <v>9000</v>
      </c>
    </row>
    <row r="2009" spans="1:16" x14ac:dyDescent="0.2">
      <c r="A2009" s="541" t="s">
        <v>558</v>
      </c>
      <c r="B2009" s="1770" t="s">
        <v>1708</v>
      </c>
      <c r="C2009" s="541" t="s">
        <v>1709</v>
      </c>
      <c r="D2009" s="541" t="s">
        <v>6170</v>
      </c>
      <c r="E2009" s="539">
        <v>1500</v>
      </c>
      <c r="F2009" s="540" t="s">
        <v>6263</v>
      </c>
      <c r="G2009" s="541" t="s">
        <v>6264</v>
      </c>
      <c r="H2009" s="541" t="s">
        <v>5765</v>
      </c>
      <c r="I2009" s="541" t="s">
        <v>5765</v>
      </c>
      <c r="J2009" s="542" t="s">
        <v>6170</v>
      </c>
      <c r="K2009" s="543">
        <v>1</v>
      </c>
      <c r="L2009" s="544">
        <v>12</v>
      </c>
      <c r="M2009" s="539">
        <f t="shared" si="65"/>
        <v>18000</v>
      </c>
      <c r="N2009" s="544">
        <v>1</v>
      </c>
      <c r="O2009" s="542">
        <v>6</v>
      </c>
      <c r="P2009" s="539">
        <f t="shared" si="64"/>
        <v>9000</v>
      </c>
    </row>
    <row r="2010" spans="1:16" x14ac:dyDescent="0.2">
      <c r="A2010" s="541" t="s">
        <v>558</v>
      </c>
      <c r="B2010" s="1770" t="s">
        <v>1708</v>
      </c>
      <c r="C2010" s="541" t="s">
        <v>1709</v>
      </c>
      <c r="D2010" s="541" t="s">
        <v>6170</v>
      </c>
      <c r="E2010" s="539">
        <v>1500</v>
      </c>
      <c r="F2010" s="540" t="s">
        <v>6265</v>
      </c>
      <c r="G2010" s="541" t="s">
        <v>6266</v>
      </c>
      <c r="H2010" s="541" t="s">
        <v>5765</v>
      </c>
      <c r="I2010" s="541" t="s">
        <v>5765</v>
      </c>
      <c r="J2010" s="542" t="s">
        <v>6170</v>
      </c>
      <c r="K2010" s="543">
        <v>1</v>
      </c>
      <c r="L2010" s="544">
        <v>12</v>
      </c>
      <c r="M2010" s="539">
        <f t="shared" si="65"/>
        <v>18000</v>
      </c>
      <c r="N2010" s="544">
        <v>2</v>
      </c>
      <c r="O2010" s="542">
        <v>6</v>
      </c>
      <c r="P2010" s="539">
        <f t="shared" si="64"/>
        <v>9000</v>
      </c>
    </row>
    <row r="2011" spans="1:16" x14ac:dyDescent="0.2">
      <c r="A2011" s="541" t="s">
        <v>558</v>
      </c>
      <c r="B2011" s="1770" t="s">
        <v>1708</v>
      </c>
      <c r="C2011" s="541" t="s">
        <v>1709</v>
      </c>
      <c r="D2011" s="541" t="s">
        <v>6170</v>
      </c>
      <c r="E2011" s="539">
        <v>1500</v>
      </c>
      <c r="F2011" s="540" t="s">
        <v>6267</v>
      </c>
      <c r="G2011" s="541" t="s">
        <v>6268</v>
      </c>
      <c r="H2011" s="541" t="s">
        <v>5765</v>
      </c>
      <c r="I2011" s="541" t="s">
        <v>5765</v>
      </c>
      <c r="J2011" s="542" t="s">
        <v>6170</v>
      </c>
      <c r="K2011" s="543">
        <v>1</v>
      </c>
      <c r="L2011" s="544">
        <v>12</v>
      </c>
      <c r="M2011" s="539">
        <f t="shared" si="65"/>
        <v>18000</v>
      </c>
      <c r="N2011" s="544">
        <v>1</v>
      </c>
      <c r="O2011" s="542">
        <v>6</v>
      </c>
      <c r="P2011" s="539">
        <f t="shared" si="64"/>
        <v>9000</v>
      </c>
    </row>
    <row r="2012" spans="1:16" x14ac:dyDescent="0.2">
      <c r="A2012" s="541" t="s">
        <v>558</v>
      </c>
      <c r="B2012" s="1770" t="s">
        <v>1708</v>
      </c>
      <c r="C2012" s="541" t="s">
        <v>1709</v>
      </c>
      <c r="D2012" s="541" t="s">
        <v>6170</v>
      </c>
      <c r="E2012" s="539">
        <v>1500</v>
      </c>
      <c r="F2012" s="540" t="s">
        <v>6269</v>
      </c>
      <c r="G2012" s="541" t="s">
        <v>6270</v>
      </c>
      <c r="H2012" s="541" t="s">
        <v>5765</v>
      </c>
      <c r="I2012" s="541" t="s">
        <v>5765</v>
      </c>
      <c r="J2012" s="542" t="s">
        <v>6170</v>
      </c>
      <c r="K2012" s="543">
        <v>1</v>
      </c>
      <c r="L2012" s="544">
        <v>12</v>
      </c>
      <c r="M2012" s="539">
        <f t="shared" si="65"/>
        <v>18000</v>
      </c>
      <c r="N2012" s="544">
        <v>1</v>
      </c>
      <c r="O2012" s="542">
        <v>6</v>
      </c>
      <c r="P2012" s="539">
        <f t="shared" si="64"/>
        <v>9000</v>
      </c>
    </row>
    <row r="2013" spans="1:16" x14ac:dyDescent="0.2">
      <c r="A2013" s="541" t="s">
        <v>558</v>
      </c>
      <c r="B2013" s="1770" t="s">
        <v>1708</v>
      </c>
      <c r="C2013" s="541" t="s">
        <v>1709</v>
      </c>
      <c r="D2013" s="541" t="s">
        <v>6170</v>
      </c>
      <c r="E2013" s="539">
        <v>1500</v>
      </c>
      <c r="F2013" s="540" t="s">
        <v>6271</v>
      </c>
      <c r="G2013" s="541" t="s">
        <v>6272</v>
      </c>
      <c r="H2013" s="541" t="s">
        <v>5765</v>
      </c>
      <c r="I2013" s="541" t="s">
        <v>5765</v>
      </c>
      <c r="J2013" s="542" t="s">
        <v>6170</v>
      </c>
      <c r="K2013" s="543">
        <v>1</v>
      </c>
      <c r="L2013" s="544">
        <v>12</v>
      </c>
      <c r="M2013" s="539">
        <f t="shared" si="65"/>
        <v>18000</v>
      </c>
      <c r="N2013" s="544">
        <v>1</v>
      </c>
      <c r="O2013" s="542">
        <v>6</v>
      </c>
      <c r="P2013" s="539">
        <f t="shared" si="64"/>
        <v>9000</v>
      </c>
    </row>
    <row r="2014" spans="1:16" x14ac:dyDescent="0.2">
      <c r="A2014" s="541" t="s">
        <v>558</v>
      </c>
      <c r="B2014" s="1770" t="s">
        <v>1708</v>
      </c>
      <c r="C2014" s="541" t="s">
        <v>1709</v>
      </c>
      <c r="D2014" s="541" t="s">
        <v>5783</v>
      </c>
      <c r="E2014" s="539">
        <v>4500</v>
      </c>
      <c r="F2014" s="540" t="s">
        <v>6273</v>
      </c>
      <c r="G2014" s="541" t="s">
        <v>6274</v>
      </c>
      <c r="H2014" s="541" t="s">
        <v>5783</v>
      </c>
      <c r="I2014" s="541" t="s">
        <v>1795</v>
      </c>
      <c r="J2014" s="542" t="s">
        <v>5783</v>
      </c>
      <c r="K2014" s="543">
        <v>1</v>
      </c>
      <c r="L2014" s="544">
        <v>12</v>
      </c>
      <c r="M2014" s="539">
        <f t="shared" si="65"/>
        <v>54000</v>
      </c>
      <c r="N2014" s="544">
        <v>0</v>
      </c>
      <c r="O2014" s="542">
        <v>0</v>
      </c>
      <c r="P2014" s="539">
        <f t="shared" si="64"/>
        <v>0</v>
      </c>
    </row>
    <row r="2015" spans="1:16" x14ac:dyDescent="0.2">
      <c r="A2015" s="541" t="s">
        <v>558</v>
      </c>
      <c r="B2015" s="1770" t="s">
        <v>1708</v>
      </c>
      <c r="C2015" s="541" t="s">
        <v>1709</v>
      </c>
      <c r="D2015" s="541" t="s">
        <v>6170</v>
      </c>
      <c r="E2015" s="539">
        <v>1500</v>
      </c>
      <c r="F2015" s="540" t="s">
        <v>6275</v>
      </c>
      <c r="G2015" s="541" t="s">
        <v>6276</v>
      </c>
      <c r="H2015" s="541" t="s">
        <v>5765</v>
      </c>
      <c r="I2015" s="541" t="s">
        <v>5765</v>
      </c>
      <c r="J2015" s="542" t="s">
        <v>6170</v>
      </c>
      <c r="K2015" s="543">
        <v>1</v>
      </c>
      <c r="L2015" s="544">
        <v>12</v>
      </c>
      <c r="M2015" s="539">
        <f t="shared" si="65"/>
        <v>18000</v>
      </c>
      <c r="N2015" s="544">
        <v>1</v>
      </c>
      <c r="O2015" s="542">
        <v>6</v>
      </c>
      <c r="P2015" s="539">
        <f t="shared" si="64"/>
        <v>9000</v>
      </c>
    </row>
    <row r="2016" spans="1:16" x14ac:dyDescent="0.2">
      <c r="A2016" s="541" t="s">
        <v>558</v>
      </c>
      <c r="B2016" s="1770" t="s">
        <v>1708</v>
      </c>
      <c r="C2016" s="541" t="s">
        <v>1709</v>
      </c>
      <c r="D2016" s="541" t="s">
        <v>6277</v>
      </c>
      <c r="E2016" s="539">
        <v>5000</v>
      </c>
      <c r="F2016" s="540" t="s">
        <v>6278</v>
      </c>
      <c r="G2016" s="541" t="s">
        <v>6279</v>
      </c>
      <c r="H2016" s="541" t="s">
        <v>1773</v>
      </c>
      <c r="I2016" s="541" t="s">
        <v>5797</v>
      </c>
      <c r="J2016" s="542" t="s">
        <v>5841</v>
      </c>
      <c r="K2016" s="543">
        <v>1</v>
      </c>
      <c r="L2016" s="544">
        <v>12</v>
      </c>
      <c r="M2016" s="539">
        <f t="shared" si="65"/>
        <v>60000</v>
      </c>
      <c r="N2016" s="544">
        <v>3</v>
      </c>
      <c r="O2016" s="542">
        <v>6</v>
      </c>
      <c r="P2016" s="539">
        <f t="shared" si="64"/>
        <v>30000</v>
      </c>
    </row>
    <row r="2017" spans="1:16" x14ac:dyDescent="0.2">
      <c r="A2017" s="541" t="s">
        <v>558</v>
      </c>
      <c r="B2017" s="1770" t="s">
        <v>1708</v>
      </c>
      <c r="C2017" s="541" t="s">
        <v>1709</v>
      </c>
      <c r="D2017" s="541" t="s">
        <v>6170</v>
      </c>
      <c r="E2017" s="539">
        <v>1500</v>
      </c>
      <c r="F2017" s="540" t="s">
        <v>6280</v>
      </c>
      <c r="G2017" s="541" t="s">
        <v>6281</v>
      </c>
      <c r="H2017" s="541" t="s">
        <v>5765</v>
      </c>
      <c r="I2017" s="541" t="s">
        <v>5765</v>
      </c>
      <c r="J2017" s="542" t="s">
        <v>6250</v>
      </c>
      <c r="K2017" s="543">
        <v>4</v>
      </c>
      <c r="L2017" s="544">
        <v>12</v>
      </c>
      <c r="M2017" s="539">
        <f t="shared" si="65"/>
        <v>18000</v>
      </c>
      <c r="N2017" s="544">
        <v>3</v>
      </c>
      <c r="O2017" s="542">
        <v>6</v>
      </c>
      <c r="P2017" s="539">
        <f t="shared" si="64"/>
        <v>9000</v>
      </c>
    </row>
    <row r="2018" spans="1:16" x14ac:dyDescent="0.2">
      <c r="A2018" s="541" t="s">
        <v>558</v>
      </c>
      <c r="B2018" s="1770" t="s">
        <v>1708</v>
      </c>
      <c r="C2018" s="541" t="s">
        <v>1709</v>
      </c>
      <c r="D2018" s="541" t="s">
        <v>6170</v>
      </c>
      <c r="E2018" s="539">
        <v>1500</v>
      </c>
      <c r="F2018" s="540" t="s">
        <v>6282</v>
      </c>
      <c r="G2018" s="541" t="s">
        <v>6283</v>
      </c>
      <c r="H2018" s="541" t="s">
        <v>5765</v>
      </c>
      <c r="I2018" s="541" t="s">
        <v>5765</v>
      </c>
      <c r="J2018" s="542" t="s">
        <v>6170</v>
      </c>
      <c r="K2018" s="543">
        <v>1</v>
      </c>
      <c r="L2018" s="544">
        <v>12</v>
      </c>
      <c r="M2018" s="539">
        <f t="shared" si="65"/>
        <v>18000</v>
      </c>
      <c r="N2018" s="544">
        <v>1</v>
      </c>
      <c r="O2018" s="542">
        <v>6</v>
      </c>
      <c r="P2018" s="539">
        <f t="shared" si="64"/>
        <v>9000</v>
      </c>
    </row>
    <row r="2019" spans="1:16" x14ac:dyDescent="0.2">
      <c r="A2019" s="541" t="s">
        <v>558</v>
      </c>
      <c r="B2019" s="1770" t="s">
        <v>1708</v>
      </c>
      <c r="C2019" s="541" t="s">
        <v>1709</v>
      </c>
      <c r="D2019" s="541" t="s">
        <v>6170</v>
      </c>
      <c r="E2019" s="539">
        <v>1500</v>
      </c>
      <c r="F2019" s="540" t="s">
        <v>6284</v>
      </c>
      <c r="G2019" s="541" t="s">
        <v>6285</v>
      </c>
      <c r="H2019" s="541" t="s">
        <v>5765</v>
      </c>
      <c r="I2019" s="541" t="s">
        <v>5765</v>
      </c>
      <c r="J2019" s="542" t="s">
        <v>6170</v>
      </c>
      <c r="K2019" s="543">
        <v>1</v>
      </c>
      <c r="L2019" s="544">
        <v>12</v>
      </c>
      <c r="M2019" s="539">
        <f t="shared" si="65"/>
        <v>18000</v>
      </c>
      <c r="N2019" s="544">
        <v>1</v>
      </c>
      <c r="O2019" s="542">
        <v>6</v>
      </c>
      <c r="P2019" s="539">
        <f t="shared" si="64"/>
        <v>9000</v>
      </c>
    </row>
    <row r="2020" spans="1:16" x14ac:dyDescent="0.2">
      <c r="A2020" s="541" t="s">
        <v>558</v>
      </c>
      <c r="B2020" s="1770" t="s">
        <v>1708</v>
      </c>
      <c r="C2020" s="541" t="s">
        <v>1709</v>
      </c>
      <c r="D2020" s="541" t="s">
        <v>2846</v>
      </c>
      <c r="E2020" s="539">
        <v>5500</v>
      </c>
      <c r="F2020" s="540" t="s">
        <v>6286</v>
      </c>
      <c r="G2020" s="541" t="s">
        <v>6287</v>
      </c>
      <c r="H2020" s="541" t="s">
        <v>3405</v>
      </c>
      <c r="I2020" s="541" t="s">
        <v>5797</v>
      </c>
      <c r="J2020" s="542" t="s">
        <v>2550</v>
      </c>
      <c r="K2020" s="543">
        <v>4</v>
      </c>
      <c r="L2020" s="544">
        <v>12</v>
      </c>
      <c r="M2020" s="539">
        <f t="shared" si="65"/>
        <v>66000</v>
      </c>
      <c r="N2020" s="544">
        <v>0</v>
      </c>
      <c r="O2020" s="542">
        <v>0</v>
      </c>
      <c r="P2020" s="539">
        <f t="shared" si="64"/>
        <v>0</v>
      </c>
    </row>
    <row r="2021" spans="1:16" x14ac:dyDescent="0.2">
      <c r="A2021" s="541" t="s">
        <v>558</v>
      </c>
      <c r="B2021" s="1770" t="s">
        <v>1708</v>
      </c>
      <c r="C2021" s="541" t="s">
        <v>1709</v>
      </c>
      <c r="D2021" s="541" t="s">
        <v>6161</v>
      </c>
      <c r="E2021" s="539">
        <v>5000</v>
      </c>
      <c r="F2021" s="540" t="s">
        <v>6288</v>
      </c>
      <c r="G2021" s="541" t="s">
        <v>6289</v>
      </c>
      <c r="H2021" s="541" t="s">
        <v>1519</v>
      </c>
      <c r="I2021" s="541" t="s">
        <v>5797</v>
      </c>
      <c r="J2021" s="542" t="s">
        <v>6164</v>
      </c>
      <c r="K2021" s="543">
        <v>1</v>
      </c>
      <c r="L2021" s="544">
        <v>12</v>
      </c>
      <c r="M2021" s="539">
        <f t="shared" si="65"/>
        <v>60000</v>
      </c>
      <c r="N2021" s="544">
        <v>3</v>
      </c>
      <c r="O2021" s="542">
        <v>6</v>
      </c>
      <c r="P2021" s="539">
        <f t="shared" si="64"/>
        <v>30000</v>
      </c>
    </row>
    <row r="2022" spans="1:16" x14ac:dyDescent="0.2">
      <c r="A2022" s="541" t="s">
        <v>558</v>
      </c>
      <c r="B2022" s="1770" t="s">
        <v>1708</v>
      </c>
      <c r="C2022" s="541" t="s">
        <v>1709</v>
      </c>
      <c r="D2022" s="541" t="s">
        <v>5783</v>
      </c>
      <c r="E2022" s="539">
        <v>2000</v>
      </c>
      <c r="F2022" s="540" t="s">
        <v>6290</v>
      </c>
      <c r="G2022" s="541" t="s">
        <v>6291</v>
      </c>
      <c r="H2022" s="541" t="s">
        <v>6292</v>
      </c>
      <c r="I2022" s="541" t="s">
        <v>1795</v>
      </c>
      <c r="J2022" s="542" t="s">
        <v>6292</v>
      </c>
      <c r="K2022" s="543">
        <v>1</v>
      </c>
      <c r="L2022" s="544">
        <v>12</v>
      </c>
      <c r="M2022" s="539">
        <f t="shared" si="65"/>
        <v>24000</v>
      </c>
      <c r="N2022" s="544">
        <v>4</v>
      </c>
      <c r="O2022" s="542">
        <v>6</v>
      </c>
      <c r="P2022" s="539">
        <f t="shared" si="64"/>
        <v>12000</v>
      </c>
    </row>
    <row r="2023" spans="1:16" x14ac:dyDescent="0.2">
      <c r="A2023" s="541" t="s">
        <v>558</v>
      </c>
      <c r="B2023" s="1770" t="s">
        <v>1708</v>
      </c>
      <c r="C2023" s="541" t="s">
        <v>1709</v>
      </c>
      <c r="D2023" s="541" t="s">
        <v>1753</v>
      </c>
      <c r="E2023" s="539">
        <v>5000</v>
      </c>
      <c r="F2023" s="540" t="s">
        <v>6293</v>
      </c>
      <c r="G2023" s="541" t="s">
        <v>6294</v>
      </c>
      <c r="H2023" s="541" t="s">
        <v>1753</v>
      </c>
      <c r="I2023" s="541" t="s">
        <v>5797</v>
      </c>
      <c r="J2023" s="542" t="s">
        <v>1753</v>
      </c>
      <c r="K2023" s="543">
        <v>1</v>
      </c>
      <c r="L2023" s="544">
        <v>12</v>
      </c>
      <c r="M2023" s="539">
        <f t="shared" si="65"/>
        <v>60000</v>
      </c>
      <c r="N2023" s="544">
        <v>2</v>
      </c>
      <c r="O2023" s="542">
        <v>4</v>
      </c>
      <c r="P2023" s="539">
        <f t="shared" si="64"/>
        <v>20000</v>
      </c>
    </row>
    <row r="2024" spans="1:16" x14ac:dyDescent="0.2">
      <c r="A2024" s="541" t="s">
        <v>558</v>
      </c>
      <c r="B2024" s="1770" t="s">
        <v>1708</v>
      </c>
      <c r="C2024" s="541" t="s">
        <v>1709</v>
      </c>
      <c r="D2024" s="541" t="s">
        <v>2038</v>
      </c>
      <c r="E2024" s="539">
        <v>11000</v>
      </c>
      <c r="F2024" s="540" t="s">
        <v>6295</v>
      </c>
      <c r="G2024" s="541" t="s">
        <v>6296</v>
      </c>
      <c r="H2024" s="541" t="s">
        <v>6297</v>
      </c>
      <c r="I2024" s="541" t="s">
        <v>5797</v>
      </c>
      <c r="J2024" s="542" t="s">
        <v>6298</v>
      </c>
      <c r="K2024" s="543">
        <v>4</v>
      </c>
      <c r="L2024" s="544">
        <v>12</v>
      </c>
      <c r="M2024" s="539">
        <f t="shared" si="65"/>
        <v>132000</v>
      </c>
      <c r="N2024" s="544">
        <v>1</v>
      </c>
      <c r="O2024" s="542">
        <v>6</v>
      </c>
      <c r="P2024" s="539">
        <f t="shared" si="64"/>
        <v>66000</v>
      </c>
    </row>
    <row r="2025" spans="1:16" x14ac:dyDescent="0.2">
      <c r="A2025" s="541" t="s">
        <v>558</v>
      </c>
      <c r="B2025" s="1770" t="s">
        <v>1708</v>
      </c>
      <c r="C2025" s="541" t="s">
        <v>1709</v>
      </c>
      <c r="D2025" s="541" t="s">
        <v>2846</v>
      </c>
      <c r="E2025" s="539">
        <v>5000</v>
      </c>
      <c r="F2025" s="540" t="s">
        <v>6299</v>
      </c>
      <c r="G2025" s="541" t="s">
        <v>6300</v>
      </c>
      <c r="H2025" s="541" t="s">
        <v>1800</v>
      </c>
      <c r="I2025" s="541" t="s">
        <v>1795</v>
      </c>
      <c r="J2025" s="542" t="s">
        <v>2515</v>
      </c>
      <c r="K2025" s="543">
        <v>1</v>
      </c>
      <c r="L2025" s="544">
        <v>12</v>
      </c>
      <c r="M2025" s="539">
        <f t="shared" si="65"/>
        <v>60000</v>
      </c>
      <c r="N2025" s="544">
        <v>1</v>
      </c>
      <c r="O2025" s="542">
        <v>6</v>
      </c>
      <c r="P2025" s="539">
        <f t="shared" si="64"/>
        <v>30000</v>
      </c>
    </row>
    <row r="2026" spans="1:16" x14ac:dyDescent="0.2">
      <c r="A2026" s="541" t="s">
        <v>558</v>
      </c>
      <c r="B2026" s="1770" t="s">
        <v>1708</v>
      </c>
      <c r="C2026" s="541" t="s">
        <v>1709</v>
      </c>
      <c r="D2026" s="541" t="s">
        <v>6301</v>
      </c>
      <c r="E2026" s="539">
        <v>2500</v>
      </c>
      <c r="F2026" s="540" t="s">
        <v>6302</v>
      </c>
      <c r="G2026" s="541" t="s">
        <v>6303</v>
      </c>
      <c r="H2026" s="541" t="s">
        <v>6304</v>
      </c>
      <c r="I2026" s="541" t="s">
        <v>1795</v>
      </c>
      <c r="J2026" s="542" t="s">
        <v>6304</v>
      </c>
      <c r="K2026" s="543">
        <v>4</v>
      </c>
      <c r="L2026" s="544">
        <v>12</v>
      </c>
      <c r="M2026" s="539">
        <f t="shared" si="65"/>
        <v>30000</v>
      </c>
      <c r="N2026" s="544">
        <v>3</v>
      </c>
      <c r="O2026" s="542">
        <v>6</v>
      </c>
      <c r="P2026" s="539">
        <f t="shared" si="64"/>
        <v>15000</v>
      </c>
    </row>
    <row r="2027" spans="1:16" x14ac:dyDescent="0.2">
      <c r="A2027" s="541" t="s">
        <v>558</v>
      </c>
      <c r="B2027" s="1770" t="s">
        <v>1708</v>
      </c>
      <c r="C2027" s="541" t="s">
        <v>1709</v>
      </c>
      <c r="D2027" s="541" t="s">
        <v>6301</v>
      </c>
      <c r="E2027" s="539">
        <v>2500</v>
      </c>
      <c r="F2027" s="540" t="s">
        <v>6305</v>
      </c>
      <c r="G2027" s="541" t="s">
        <v>6306</v>
      </c>
      <c r="H2027" s="541" t="s">
        <v>6304</v>
      </c>
      <c r="I2027" s="541" t="s">
        <v>1795</v>
      </c>
      <c r="J2027" s="542" t="s">
        <v>6304</v>
      </c>
      <c r="K2027" s="543">
        <v>4</v>
      </c>
      <c r="L2027" s="544">
        <v>12</v>
      </c>
      <c r="M2027" s="539">
        <f t="shared" si="65"/>
        <v>30000</v>
      </c>
      <c r="N2027" s="544">
        <v>0</v>
      </c>
      <c r="O2027" s="542">
        <v>0</v>
      </c>
      <c r="P2027" s="539">
        <f t="shared" si="64"/>
        <v>0</v>
      </c>
    </row>
    <row r="2028" spans="1:16" x14ac:dyDescent="0.2">
      <c r="A2028" s="541" t="s">
        <v>558</v>
      </c>
      <c r="B2028" s="1770" t="s">
        <v>1708</v>
      </c>
      <c r="C2028" s="541" t="s">
        <v>1709</v>
      </c>
      <c r="D2028" s="541" t="s">
        <v>6301</v>
      </c>
      <c r="E2028" s="539">
        <v>2500</v>
      </c>
      <c r="F2028" s="540" t="s">
        <v>6307</v>
      </c>
      <c r="G2028" s="541" t="s">
        <v>6308</v>
      </c>
      <c r="H2028" s="541" t="s">
        <v>6304</v>
      </c>
      <c r="I2028" s="541" t="s">
        <v>1795</v>
      </c>
      <c r="J2028" s="542" t="s">
        <v>6304</v>
      </c>
      <c r="K2028" s="543">
        <v>4</v>
      </c>
      <c r="L2028" s="544">
        <v>12</v>
      </c>
      <c r="M2028" s="539">
        <f t="shared" si="65"/>
        <v>30000</v>
      </c>
      <c r="N2028" s="544">
        <v>3</v>
      </c>
      <c r="O2028" s="542">
        <v>6</v>
      </c>
      <c r="P2028" s="539">
        <f t="shared" si="64"/>
        <v>15000</v>
      </c>
    </row>
    <row r="2029" spans="1:16" x14ac:dyDescent="0.2">
      <c r="A2029" s="541" t="s">
        <v>558</v>
      </c>
      <c r="B2029" s="1770" t="s">
        <v>1708</v>
      </c>
      <c r="C2029" s="541" t="s">
        <v>1709</v>
      </c>
      <c r="D2029" s="541" t="s">
        <v>6301</v>
      </c>
      <c r="E2029" s="539">
        <v>2500</v>
      </c>
      <c r="F2029" s="540" t="s">
        <v>6309</v>
      </c>
      <c r="G2029" s="541" t="s">
        <v>6310</v>
      </c>
      <c r="H2029" s="541" t="s">
        <v>6304</v>
      </c>
      <c r="I2029" s="541" t="s">
        <v>1795</v>
      </c>
      <c r="J2029" s="542" t="s">
        <v>6304</v>
      </c>
      <c r="K2029" s="543">
        <v>4</v>
      </c>
      <c r="L2029" s="544">
        <v>12</v>
      </c>
      <c r="M2029" s="539">
        <f t="shared" si="65"/>
        <v>30000</v>
      </c>
      <c r="N2029" s="544">
        <v>3</v>
      </c>
      <c r="O2029" s="542">
        <v>6</v>
      </c>
      <c r="P2029" s="539">
        <f t="shared" si="64"/>
        <v>15000</v>
      </c>
    </row>
    <row r="2030" spans="1:16" x14ac:dyDescent="0.2">
      <c r="A2030" s="541" t="s">
        <v>558</v>
      </c>
      <c r="B2030" s="1770" t="s">
        <v>1708</v>
      </c>
      <c r="C2030" s="541" t="s">
        <v>1709</v>
      </c>
      <c r="D2030" s="541" t="s">
        <v>2470</v>
      </c>
      <c r="E2030" s="539">
        <v>2000</v>
      </c>
      <c r="F2030" s="540" t="s">
        <v>6311</v>
      </c>
      <c r="G2030" s="541" t="s">
        <v>6312</v>
      </c>
      <c r="H2030" s="541" t="s">
        <v>1773</v>
      </c>
      <c r="I2030" s="541" t="s">
        <v>1795</v>
      </c>
      <c r="J2030" s="542" t="s">
        <v>5876</v>
      </c>
      <c r="K2030" s="543">
        <v>1</v>
      </c>
      <c r="L2030" s="544">
        <v>12</v>
      </c>
      <c r="M2030" s="539">
        <f t="shared" si="65"/>
        <v>24000</v>
      </c>
      <c r="N2030" s="544">
        <v>1</v>
      </c>
      <c r="O2030" s="542">
        <v>6</v>
      </c>
      <c r="P2030" s="539">
        <f t="shared" si="64"/>
        <v>12000</v>
      </c>
    </row>
    <row r="2031" spans="1:16" x14ac:dyDescent="0.2">
      <c r="A2031" s="541" t="s">
        <v>558</v>
      </c>
      <c r="B2031" s="1770" t="s">
        <v>1708</v>
      </c>
      <c r="C2031" s="541" t="s">
        <v>1709</v>
      </c>
      <c r="D2031" s="541" t="s">
        <v>2833</v>
      </c>
      <c r="E2031" s="539">
        <v>2500</v>
      </c>
      <c r="F2031" s="540" t="s">
        <v>6313</v>
      </c>
      <c r="G2031" s="541" t="s">
        <v>6314</v>
      </c>
      <c r="H2031" s="541" t="s">
        <v>5834</v>
      </c>
      <c r="I2031" s="541" t="s">
        <v>1795</v>
      </c>
      <c r="J2031" s="542" t="s">
        <v>5834</v>
      </c>
      <c r="K2031" s="543">
        <v>1</v>
      </c>
      <c r="L2031" s="544">
        <v>12</v>
      </c>
      <c r="M2031" s="539">
        <f t="shared" si="65"/>
        <v>30000</v>
      </c>
      <c r="N2031" s="544">
        <v>3</v>
      </c>
      <c r="O2031" s="542">
        <v>6</v>
      </c>
      <c r="P2031" s="539">
        <f t="shared" si="64"/>
        <v>15000</v>
      </c>
    </row>
    <row r="2032" spans="1:16" x14ac:dyDescent="0.2">
      <c r="A2032" s="541" t="s">
        <v>558</v>
      </c>
      <c r="B2032" s="1770" t="s">
        <v>1708</v>
      </c>
      <c r="C2032" s="541" t="s">
        <v>1709</v>
      </c>
      <c r="D2032" s="541" t="s">
        <v>2833</v>
      </c>
      <c r="E2032" s="539">
        <v>2500</v>
      </c>
      <c r="F2032" s="540" t="s">
        <v>6315</v>
      </c>
      <c r="G2032" s="541" t="s">
        <v>6316</v>
      </c>
      <c r="H2032" s="541" t="s">
        <v>5834</v>
      </c>
      <c r="I2032" s="541" t="s">
        <v>1795</v>
      </c>
      <c r="J2032" s="542" t="s">
        <v>5834</v>
      </c>
      <c r="K2032" s="543">
        <v>1</v>
      </c>
      <c r="L2032" s="544">
        <v>12</v>
      </c>
      <c r="M2032" s="539">
        <f t="shared" si="65"/>
        <v>30000</v>
      </c>
      <c r="N2032" s="544">
        <v>3</v>
      </c>
      <c r="O2032" s="542">
        <v>6</v>
      </c>
      <c r="P2032" s="539">
        <f t="shared" si="64"/>
        <v>15000</v>
      </c>
    </row>
    <row r="2033" spans="1:16" x14ac:dyDescent="0.2">
      <c r="A2033" s="541" t="s">
        <v>558</v>
      </c>
      <c r="B2033" s="1770" t="s">
        <v>1708</v>
      </c>
      <c r="C2033" s="541" t="s">
        <v>1709</v>
      </c>
      <c r="D2033" s="541" t="s">
        <v>2833</v>
      </c>
      <c r="E2033" s="539">
        <v>2500</v>
      </c>
      <c r="F2033" s="540" t="s">
        <v>6317</v>
      </c>
      <c r="G2033" s="541" t="s">
        <v>6318</v>
      </c>
      <c r="H2033" s="541" t="s">
        <v>5834</v>
      </c>
      <c r="I2033" s="541" t="s">
        <v>1795</v>
      </c>
      <c r="J2033" s="542" t="s">
        <v>5834</v>
      </c>
      <c r="K2033" s="543">
        <v>1</v>
      </c>
      <c r="L2033" s="544">
        <v>12</v>
      </c>
      <c r="M2033" s="539">
        <f t="shared" si="65"/>
        <v>30000</v>
      </c>
      <c r="N2033" s="544">
        <v>3</v>
      </c>
      <c r="O2033" s="542">
        <v>6</v>
      </c>
      <c r="P2033" s="539">
        <f t="shared" si="64"/>
        <v>15000</v>
      </c>
    </row>
    <row r="2034" spans="1:16" x14ac:dyDescent="0.2">
      <c r="A2034" s="541" t="s">
        <v>558</v>
      </c>
      <c r="B2034" s="1770" t="s">
        <v>1708</v>
      </c>
      <c r="C2034" s="541" t="s">
        <v>1709</v>
      </c>
      <c r="D2034" s="541" t="s">
        <v>2833</v>
      </c>
      <c r="E2034" s="539">
        <v>2500</v>
      </c>
      <c r="F2034" s="540" t="s">
        <v>6319</v>
      </c>
      <c r="G2034" s="541" t="s">
        <v>6320</v>
      </c>
      <c r="H2034" s="541" t="s">
        <v>5834</v>
      </c>
      <c r="I2034" s="541" t="s">
        <v>1795</v>
      </c>
      <c r="J2034" s="542" t="s">
        <v>5834</v>
      </c>
      <c r="K2034" s="543">
        <v>1</v>
      </c>
      <c r="L2034" s="544">
        <v>12</v>
      </c>
      <c r="M2034" s="539">
        <f t="shared" si="65"/>
        <v>30000</v>
      </c>
      <c r="N2034" s="544">
        <v>2</v>
      </c>
      <c r="O2034" s="542">
        <v>6</v>
      </c>
      <c r="P2034" s="539">
        <f t="shared" si="64"/>
        <v>15000</v>
      </c>
    </row>
    <row r="2035" spans="1:16" x14ac:dyDescent="0.2">
      <c r="A2035" s="541" t="s">
        <v>558</v>
      </c>
      <c r="B2035" s="1770" t="s">
        <v>1708</v>
      </c>
      <c r="C2035" s="541" t="s">
        <v>1709</v>
      </c>
      <c r="D2035" s="541" t="s">
        <v>2833</v>
      </c>
      <c r="E2035" s="539">
        <v>2500</v>
      </c>
      <c r="F2035" s="540" t="s">
        <v>6321</v>
      </c>
      <c r="G2035" s="541" t="s">
        <v>6322</v>
      </c>
      <c r="H2035" s="541" t="s">
        <v>5834</v>
      </c>
      <c r="I2035" s="541" t="s">
        <v>1795</v>
      </c>
      <c r="J2035" s="542" t="s">
        <v>5834</v>
      </c>
      <c r="K2035" s="543">
        <v>1</v>
      </c>
      <c r="L2035" s="544">
        <v>12</v>
      </c>
      <c r="M2035" s="539">
        <f t="shared" si="65"/>
        <v>30000</v>
      </c>
      <c r="N2035" s="544">
        <v>3</v>
      </c>
      <c r="O2035" s="542">
        <v>6</v>
      </c>
      <c r="P2035" s="539">
        <f t="shared" si="64"/>
        <v>15000</v>
      </c>
    </row>
    <row r="2036" spans="1:16" x14ac:dyDescent="0.2">
      <c r="A2036" s="541" t="s">
        <v>558</v>
      </c>
      <c r="B2036" s="1770" t="s">
        <v>1708</v>
      </c>
      <c r="C2036" s="541" t="s">
        <v>1709</v>
      </c>
      <c r="D2036" s="541" t="s">
        <v>2833</v>
      </c>
      <c r="E2036" s="539">
        <v>2500</v>
      </c>
      <c r="F2036" s="540" t="s">
        <v>6323</v>
      </c>
      <c r="G2036" s="541" t="s">
        <v>6324</v>
      </c>
      <c r="H2036" s="541" t="s">
        <v>5834</v>
      </c>
      <c r="I2036" s="541" t="s">
        <v>1795</v>
      </c>
      <c r="J2036" s="542" t="s">
        <v>5834</v>
      </c>
      <c r="K2036" s="543">
        <v>1</v>
      </c>
      <c r="L2036" s="544">
        <v>12</v>
      </c>
      <c r="M2036" s="539">
        <f t="shared" si="65"/>
        <v>30000</v>
      </c>
      <c r="N2036" s="544">
        <v>3</v>
      </c>
      <c r="O2036" s="542">
        <v>6</v>
      </c>
      <c r="P2036" s="539">
        <f t="shared" si="64"/>
        <v>15000</v>
      </c>
    </row>
    <row r="2037" spans="1:16" x14ac:dyDescent="0.2">
      <c r="A2037" s="541" t="s">
        <v>558</v>
      </c>
      <c r="B2037" s="1770" t="s">
        <v>1708</v>
      </c>
      <c r="C2037" s="541" t="s">
        <v>1709</v>
      </c>
      <c r="D2037" s="541" t="s">
        <v>2833</v>
      </c>
      <c r="E2037" s="539">
        <v>2500</v>
      </c>
      <c r="F2037" s="540" t="s">
        <v>6325</v>
      </c>
      <c r="G2037" s="541" t="s">
        <v>6326</v>
      </c>
      <c r="H2037" s="541" t="s">
        <v>5834</v>
      </c>
      <c r="I2037" s="541" t="s">
        <v>1795</v>
      </c>
      <c r="J2037" s="542" t="s">
        <v>5834</v>
      </c>
      <c r="K2037" s="543">
        <v>1</v>
      </c>
      <c r="L2037" s="544">
        <v>12</v>
      </c>
      <c r="M2037" s="539">
        <f t="shared" si="65"/>
        <v>30000</v>
      </c>
      <c r="N2037" s="544">
        <v>3</v>
      </c>
      <c r="O2037" s="542">
        <v>6</v>
      </c>
      <c r="P2037" s="539">
        <f t="shared" si="64"/>
        <v>15000</v>
      </c>
    </row>
    <row r="2038" spans="1:16" x14ac:dyDescent="0.2">
      <c r="A2038" s="541" t="s">
        <v>558</v>
      </c>
      <c r="B2038" s="1770" t="s">
        <v>1708</v>
      </c>
      <c r="C2038" s="541" t="s">
        <v>1709</v>
      </c>
      <c r="D2038" s="541" t="s">
        <v>2833</v>
      </c>
      <c r="E2038" s="539">
        <v>2500</v>
      </c>
      <c r="F2038" s="540" t="s">
        <v>6327</v>
      </c>
      <c r="G2038" s="541" t="s">
        <v>6328</v>
      </c>
      <c r="H2038" s="541" t="s">
        <v>5834</v>
      </c>
      <c r="I2038" s="541" t="s">
        <v>1795</v>
      </c>
      <c r="J2038" s="542" t="s">
        <v>5834</v>
      </c>
      <c r="K2038" s="543">
        <v>1</v>
      </c>
      <c r="L2038" s="544">
        <v>12</v>
      </c>
      <c r="M2038" s="539">
        <f t="shared" si="65"/>
        <v>30000</v>
      </c>
      <c r="N2038" s="544">
        <v>3</v>
      </c>
      <c r="O2038" s="542">
        <v>6</v>
      </c>
      <c r="P2038" s="539">
        <f t="shared" si="64"/>
        <v>15000</v>
      </c>
    </row>
    <row r="2039" spans="1:16" x14ac:dyDescent="0.2">
      <c r="A2039" s="541" t="s">
        <v>558</v>
      </c>
      <c r="B2039" s="1770" t="s">
        <v>1708</v>
      </c>
      <c r="C2039" s="541" t="s">
        <v>1709</v>
      </c>
      <c r="D2039" s="541" t="s">
        <v>2833</v>
      </c>
      <c r="E2039" s="539">
        <v>2500</v>
      </c>
      <c r="F2039" s="540" t="s">
        <v>6329</v>
      </c>
      <c r="G2039" s="541" t="s">
        <v>6330</v>
      </c>
      <c r="H2039" s="541" t="s">
        <v>5834</v>
      </c>
      <c r="I2039" s="541" t="s">
        <v>1795</v>
      </c>
      <c r="J2039" s="542" t="s">
        <v>5834</v>
      </c>
      <c r="K2039" s="543">
        <v>1</v>
      </c>
      <c r="L2039" s="544">
        <v>12</v>
      </c>
      <c r="M2039" s="539">
        <f t="shared" si="65"/>
        <v>30000</v>
      </c>
      <c r="N2039" s="544">
        <v>3</v>
      </c>
      <c r="O2039" s="542">
        <v>6</v>
      </c>
      <c r="P2039" s="539">
        <f t="shared" si="64"/>
        <v>15000</v>
      </c>
    </row>
    <row r="2040" spans="1:16" x14ac:dyDescent="0.2">
      <c r="A2040" s="541" t="s">
        <v>558</v>
      </c>
      <c r="B2040" s="1770" t="s">
        <v>1708</v>
      </c>
      <c r="C2040" s="541" t="s">
        <v>1709</v>
      </c>
      <c r="D2040" s="541" t="s">
        <v>2833</v>
      </c>
      <c r="E2040" s="539">
        <v>2500</v>
      </c>
      <c r="F2040" s="540" t="s">
        <v>6331</v>
      </c>
      <c r="G2040" s="541" t="s">
        <v>6332</v>
      </c>
      <c r="H2040" s="541" t="s">
        <v>5834</v>
      </c>
      <c r="I2040" s="541" t="s">
        <v>1795</v>
      </c>
      <c r="J2040" s="542" t="s">
        <v>5834</v>
      </c>
      <c r="K2040" s="543">
        <v>1</v>
      </c>
      <c r="L2040" s="544">
        <v>12</v>
      </c>
      <c r="M2040" s="539">
        <f t="shared" si="65"/>
        <v>30000</v>
      </c>
      <c r="N2040" s="544">
        <v>3</v>
      </c>
      <c r="O2040" s="542">
        <v>6</v>
      </c>
      <c r="P2040" s="539">
        <f t="shared" si="64"/>
        <v>15000</v>
      </c>
    </row>
    <row r="2041" spans="1:16" x14ac:dyDescent="0.2">
      <c r="A2041" s="541" t="s">
        <v>558</v>
      </c>
      <c r="B2041" s="1770" t="s">
        <v>1708</v>
      </c>
      <c r="C2041" s="541" t="s">
        <v>1709</v>
      </c>
      <c r="D2041" s="541" t="s">
        <v>2833</v>
      </c>
      <c r="E2041" s="539">
        <v>2500</v>
      </c>
      <c r="F2041" s="540" t="s">
        <v>6333</v>
      </c>
      <c r="G2041" s="541" t="s">
        <v>6334</v>
      </c>
      <c r="H2041" s="541" t="s">
        <v>5834</v>
      </c>
      <c r="I2041" s="541" t="s">
        <v>1795</v>
      </c>
      <c r="J2041" s="542" t="s">
        <v>5834</v>
      </c>
      <c r="K2041" s="543">
        <v>1</v>
      </c>
      <c r="L2041" s="544">
        <v>12</v>
      </c>
      <c r="M2041" s="539">
        <f t="shared" si="65"/>
        <v>30000</v>
      </c>
      <c r="N2041" s="544">
        <v>3</v>
      </c>
      <c r="O2041" s="542">
        <v>6</v>
      </c>
      <c r="P2041" s="539">
        <f t="shared" si="64"/>
        <v>15000</v>
      </c>
    </row>
    <row r="2042" spans="1:16" x14ac:dyDescent="0.2">
      <c r="A2042" s="541" t="s">
        <v>558</v>
      </c>
      <c r="B2042" s="1770" t="s">
        <v>1708</v>
      </c>
      <c r="C2042" s="541" t="s">
        <v>1709</v>
      </c>
      <c r="D2042" s="541" t="s">
        <v>2833</v>
      </c>
      <c r="E2042" s="539">
        <v>2500</v>
      </c>
      <c r="F2042" s="540" t="s">
        <v>6335</v>
      </c>
      <c r="G2042" s="541" t="s">
        <v>6336</v>
      </c>
      <c r="H2042" s="541" t="s">
        <v>5834</v>
      </c>
      <c r="I2042" s="541" t="s">
        <v>1795</v>
      </c>
      <c r="J2042" s="542" t="s">
        <v>5834</v>
      </c>
      <c r="K2042" s="543">
        <v>1</v>
      </c>
      <c r="L2042" s="544">
        <v>12</v>
      </c>
      <c r="M2042" s="539">
        <f t="shared" si="65"/>
        <v>30000</v>
      </c>
      <c r="N2042" s="544">
        <v>3</v>
      </c>
      <c r="O2042" s="542">
        <v>6</v>
      </c>
      <c r="P2042" s="539">
        <f t="shared" si="64"/>
        <v>15000</v>
      </c>
    </row>
    <row r="2043" spans="1:16" x14ac:dyDescent="0.2">
      <c r="A2043" s="541" t="s">
        <v>558</v>
      </c>
      <c r="B2043" s="1770" t="s">
        <v>1708</v>
      </c>
      <c r="C2043" s="541" t="s">
        <v>1709</v>
      </c>
      <c r="D2043" s="541" t="s">
        <v>2833</v>
      </c>
      <c r="E2043" s="539">
        <v>2500</v>
      </c>
      <c r="F2043" s="540" t="s">
        <v>6337</v>
      </c>
      <c r="G2043" s="541" t="s">
        <v>6338</v>
      </c>
      <c r="H2043" s="541" t="s">
        <v>5834</v>
      </c>
      <c r="I2043" s="541" t="s">
        <v>1795</v>
      </c>
      <c r="J2043" s="542" t="s">
        <v>5834</v>
      </c>
      <c r="K2043" s="543">
        <v>1</v>
      </c>
      <c r="L2043" s="544">
        <v>12</v>
      </c>
      <c r="M2043" s="539">
        <f t="shared" si="65"/>
        <v>30000</v>
      </c>
      <c r="N2043" s="544">
        <v>3</v>
      </c>
      <c r="O2043" s="542">
        <v>6</v>
      </c>
      <c r="P2043" s="539">
        <f t="shared" si="64"/>
        <v>15000</v>
      </c>
    </row>
    <row r="2044" spans="1:16" x14ac:dyDescent="0.2">
      <c r="A2044" s="541" t="s">
        <v>558</v>
      </c>
      <c r="B2044" s="1770" t="s">
        <v>1708</v>
      </c>
      <c r="C2044" s="541" t="s">
        <v>1709</v>
      </c>
      <c r="D2044" s="541" t="s">
        <v>2833</v>
      </c>
      <c r="E2044" s="539">
        <v>2500</v>
      </c>
      <c r="F2044" s="540" t="s">
        <v>6339</v>
      </c>
      <c r="G2044" s="541" t="s">
        <v>6340</v>
      </c>
      <c r="H2044" s="541" t="s">
        <v>5834</v>
      </c>
      <c r="I2044" s="541" t="s">
        <v>1795</v>
      </c>
      <c r="J2044" s="542" t="s">
        <v>5834</v>
      </c>
      <c r="K2044" s="543">
        <v>1</v>
      </c>
      <c r="L2044" s="544">
        <v>12</v>
      </c>
      <c r="M2044" s="539">
        <f t="shared" si="65"/>
        <v>30000</v>
      </c>
      <c r="N2044" s="544">
        <v>3</v>
      </c>
      <c r="O2044" s="542">
        <v>6</v>
      </c>
      <c r="P2044" s="539">
        <f t="shared" si="64"/>
        <v>15000</v>
      </c>
    </row>
    <row r="2045" spans="1:16" x14ac:dyDescent="0.2">
      <c r="A2045" s="541" t="s">
        <v>558</v>
      </c>
      <c r="B2045" s="1770" t="s">
        <v>1708</v>
      </c>
      <c r="C2045" s="541" t="s">
        <v>1709</v>
      </c>
      <c r="D2045" s="541" t="s">
        <v>2833</v>
      </c>
      <c r="E2045" s="539">
        <v>2500</v>
      </c>
      <c r="F2045" s="540" t="s">
        <v>6341</v>
      </c>
      <c r="G2045" s="541" t="s">
        <v>6342</v>
      </c>
      <c r="H2045" s="541" t="s">
        <v>5834</v>
      </c>
      <c r="I2045" s="541" t="s">
        <v>1795</v>
      </c>
      <c r="J2045" s="542" t="s">
        <v>5834</v>
      </c>
      <c r="K2045" s="543">
        <v>1</v>
      </c>
      <c r="L2045" s="544">
        <v>12</v>
      </c>
      <c r="M2045" s="539">
        <f t="shared" si="65"/>
        <v>30000</v>
      </c>
      <c r="N2045" s="544">
        <v>3</v>
      </c>
      <c r="O2045" s="542">
        <v>6</v>
      </c>
      <c r="P2045" s="539">
        <f t="shared" si="64"/>
        <v>15000</v>
      </c>
    </row>
    <row r="2046" spans="1:16" x14ac:dyDescent="0.2">
      <c r="A2046" s="541" t="s">
        <v>558</v>
      </c>
      <c r="B2046" s="1770" t="s">
        <v>1708</v>
      </c>
      <c r="C2046" s="541" t="s">
        <v>1709</v>
      </c>
      <c r="D2046" s="541" t="s">
        <v>2833</v>
      </c>
      <c r="E2046" s="539">
        <v>2500</v>
      </c>
      <c r="F2046" s="540" t="s">
        <v>6343</v>
      </c>
      <c r="G2046" s="541" t="s">
        <v>6344</v>
      </c>
      <c r="H2046" s="541" t="s">
        <v>5834</v>
      </c>
      <c r="I2046" s="541" t="s">
        <v>1795</v>
      </c>
      <c r="J2046" s="542" t="s">
        <v>5834</v>
      </c>
      <c r="K2046" s="543">
        <v>1</v>
      </c>
      <c r="L2046" s="544">
        <v>12</v>
      </c>
      <c r="M2046" s="539">
        <f t="shared" si="65"/>
        <v>30000</v>
      </c>
      <c r="N2046" s="544">
        <v>3</v>
      </c>
      <c r="O2046" s="542">
        <v>6</v>
      </c>
      <c r="P2046" s="539">
        <f t="shared" si="64"/>
        <v>15000</v>
      </c>
    </row>
    <row r="2047" spans="1:16" x14ac:dyDescent="0.2">
      <c r="A2047" s="541" t="s">
        <v>558</v>
      </c>
      <c r="B2047" s="1770" t="s">
        <v>1708</v>
      </c>
      <c r="C2047" s="541" t="s">
        <v>1709</v>
      </c>
      <c r="D2047" s="541" t="s">
        <v>2833</v>
      </c>
      <c r="E2047" s="539">
        <v>2500</v>
      </c>
      <c r="F2047" s="540" t="s">
        <v>6345</v>
      </c>
      <c r="G2047" s="541" t="s">
        <v>6346</v>
      </c>
      <c r="H2047" s="541" t="s">
        <v>5834</v>
      </c>
      <c r="I2047" s="541" t="s">
        <v>1795</v>
      </c>
      <c r="J2047" s="542" t="s">
        <v>5834</v>
      </c>
      <c r="K2047" s="543">
        <v>1</v>
      </c>
      <c r="L2047" s="544">
        <v>12</v>
      </c>
      <c r="M2047" s="539">
        <f t="shared" si="65"/>
        <v>30000</v>
      </c>
      <c r="N2047" s="544">
        <v>1</v>
      </c>
      <c r="O2047" s="542">
        <v>6</v>
      </c>
      <c r="P2047" s="539">
        <f t="shared" si="64"/>
        <v>15000</v>
      </c>
    </row>
    <row r="2048" spans="1:16" x14ac:dyDescent="0.2">
      <c r="A2048" s="541" t="s">
        <v>558</v>
      </c>
      <c r="B2048" s="1770" t="s">
        <v>1708</v>
      </c>
      <c r="C2048" s="541" t="s">
        <v>1709</v>
      </c>
      <c r="D2048" s="541" t="s">
        <v>2833</v>
      </c>
      <c r="E2048" s="539">
        <v>2500</v>
      </c>
      <c r="F2048" s="540" t="s">
        <v>6347</v>
      </c>
      <c r="G2048" s="541" t="s">
        <v>6348</v>
      </c>
      <c r="H2048" s="541" t="s">
        <v>5834</v>
      </c>
      <c r="I2048" s="541" t="s">
        <v>1795</v>
      </c>
      <c r="J2048" s="542" t="s">
        <v>5834</v>
      </c>
      <c r="K2048" s="543">
        <v>1</v>
      </c>
      <c r="L2048" s="544">
        <v>12</v>
      </c>
      <c r="M2048" s="539">
        <f t="shared" si="65"/>
        <v>30000</v>
      </c>
      <c r="N2048" s="544">
        <v>3</v>
      </c>
      <c r="O2048" s="542">
        <v>6</v>
      </c>
      <c r="P2048" s="539">
        <f t="shared" si="64"/>
        <v>15000</v>
      </c>
    </row>
    <row r="2049" spans="1:16" x14ac:dyDescent="0.2">
      <c r="A2049" s="541" t="s">
        <v>558</v>
      </c>
      <c r="B2049" s="1770" t="s">
        <v>1708</v>
      </c>
      <c r="C2049" s="541" t="s">
        <v>1709</v>
      </c>
      <c r="D2049" s="541" t="s">
        <v>2833</v>
      </c>
      <c r="E2049" s="539">
        <v>2500</v>
      </c>
      <c r="F2049" s="540" t="s">
        <v>6349</v>
      </c>
      <c r="G2049" s="541" t="s">
        <v>6350</v>
      </c>
      <c r="H2049" s="541" t="s">
        <v>5834</v>
      </c>
      <c r="I2049" s="541" t="s">
        <v>1795</v>
      </c>
      <c r="J2049" s="542" t="s">
        <v>5834</v>
      </c>
      <c r="K2049" s="543">
        <v>1</v>
      </c>
      <c r="L2049" s="544">
        <v>12</v>
      </c>
      <c r="M2049" s="539">
        <f t="shared" si="65"/>
        <v>30000</v>
      </c>
      <c r="N2049" s="544">
        <v>3</v>
      </c>
      <c r="O2049" s="542">
        <v>6</v>
      </c>
      <c r="P2049" s="539">
        <f t="shared" si="64"/>
        <v>15000</v>
      </c>
    </row>
    <row r="2050" spans="1:16" x14ac:dyDescent="0.2">
      <c r="A2050" s="541" t="s">
        <v>558</v>
      </c>
      <c r="B2050" s="1770" t="s">
        <v>1708</v>
      </c>
      <c r="C2050" s="541" t="s">
        <v>1709</v>
      </c>
      <c r="D2050" s="541" t="s">
        <v>2833</v>
      </c>
      <c r="E2050" s="539">
        <v>2500</v>
      </c>
      <c r="F2050" s="540" t="s">
        <v>6351</v>
      </c>
      <c r="G2050" s="541" t="s">
        <v>6352</v>
      </c>
      <c r="H2050" s="541" t="s">
        <v>5834</v>
      </c>
      <c r="I2050" s="541" t="s">
        <v>1795</v>
      </c>
      <c r="J2050" s="542" t="s">
        <v>5834</v>
      </c>
      <c r="K2050" s="543">
        <v>1</v>
      </c>
      <c r="L2050" s="544">
        <v>12</v>
      </c>
      <c r="M2050" s="539">
        <f t="shared" si="65"/>
        <v>30000</v>
      </c>
      <c r="N2050" s="544">
        <v>3</v>
      </c>
      <c r="O2050" s="542">
        <v>6</v>
      </c>
      <c r="P2050" s="539">
        <f t="shared" si="64"/>
        <v>15000</v>
      </c>
    </row>
    <row r="2051" spans="1:16" x14ac:dyDescent="0.2">
      <c r="A2051" s="541" t="s">
        <v>558</v>
      </c>
      <c r="B2051" s="1770" t="s">
        <v>1708</v>
      </c>
      <c r="C2051" s="541" t="s">
        <v>1709</v>
      </c>
      <c r="D2051" s="541" t="s">
        <v>2833</v>
      </c>
      <c r="E2051" s="539">
        <v>2500</v>
      </c>
      <c r="F2051" s="540" t="s">
        <v>6353</v>
      </c>
      <c r="G2051" s="541" t="s">
        <v>6354</v>
      </c>
      <c r="H2051" s="541" t="s">
        <v>5834</v>
      </c>
      <c r="I2051" s="541" t="s">
        <v>1795</v>
      </c>
      <c r="J2051" s="542" t="s">
        <v>5834</v>
      </c>
      <c r="K2051" s="543">
        <v>1</v>
      </c>
      <c r="L2051" s="544">
        <v>12</v>
      </c>
      <c r="M2051" s="539">
        <f t="shared" si="65"/>
        <v>30000</v>
      </c>
      <c r="N2051" s="544">
        <v>3</v>
      </c>
      <c r="O2051" s="542">
        <v>6</v>
      </c>
      <c r="P2051" s="539">
        <f t="shared" si="64"/>
        <v>15000</v>
      </c>
    </row>
    <row r="2052" spans="1:16" x14ac:dyDescent="0.2">
      <c r="A2052" s="541" t="s">
        <v>558</v>
      </c>
      <c r="B2052" s="1770" t="s">
        <v>1708</v>
      </c>
      <c r="C2052" s="541" t="s">
        <v>1709</v>
      </c>
      <c r="D2052" s="541" t="s">
        <v>2470</v>
      </c>
      <c r="E2052" s="539">
        <v>2000</v>
      </c>
      <c r="F2052" s="540" t="s">
        <v>6355</v>
      </c>
      <c r="G2052" s="541" t="s">
        <v>6356</v>
      </c>
      <c r="H2052" s="541" t="s">
        <v>1773</v>
      </c>
      <c r="I2052" s="541" t="s">
        <v>1795</v>
      </c>
      <c r="J2052" s="542" t="s">
        <v>5876</v>
      </c>
      <c r="K2052" s="543">
        <v>4</v>
      </c>
      <c r="L2052" s="544">
        <v>12</v>
      </c>
      <c r="M2052" s="539">
        <f t="shared" si="65"/>
        <v>24000</v>
      </c>
      <c r="N2052" s="544">
        <v>1</v>
      </c>
      <c r="O2052" s="542">
        <v>6</v>
      </c>
      <c r="P2052" s="539">
        <f t="shared" si="64"/>
        <v>12000</v>
      </c>
    </row>
    <row r="2053" spans="1:16" x14ac:dyDescent="0.2">
      <c r="A2053" s="541" t="s">
        <v>558</v>
      </c>
      <c r="B2053" s="1770" t="s">
        <v>1708</v>
      </c>
      <c r="C2053" s="541" t="s">
        <v>1709</v>
      </c>
      <c r="D2053" s="541" t="s">
        <v>2470</v>
      </c>
      <c r="E2053" s="539">
        <v>2000</v>
      </c>
      <c r="F2053" s="540" t="s">
        <v>6357</v>
      </c>
      <c r="G2053" s="541" t="s">
        <v>6358</v>
      </c>
      <c r="H2053" s="541" t="s">
        <v>1773</v>
      </c>
      <c r="I2053" s="541" t="s">
        <v>1795</v>
      </c>
      <c r="J2053" s="542" t="s">
        <v>5876</v>
      </c>
      <c r="K2053" s="543">
        <v>1</v>
      </c>
      <c r="L2053" s="544">
        <v>12</v>
      </c>
      <c r="M2053" s="539">
        <f t="shared" si="65"/>
        <v>24000</v>
      </c>
      <c r="N2053" s="544">
        <v>1</v>
      </c>
      <c r="O2053" s="542">
        <v>6</v>
      </c>
      <c r="P2053" s="539">
        <f t="shared" si="64"/>
        <v>12000</v>
      </c>
    </row>
    <row r="2054" spans="1:16" x14ac:dyDescent="0.2">
      <c r="A2054" s="541" t="s">
        <v>558</v>
      </c>
      <c r="B2054" s="1770" t="s">
        <v>1708</v>
      </c>
      <c r="C2054" s="541" t="s">
        <v>1709</v>
      </c>
      <c r="D2054" s="541" t="s">
        <v>2470</v>
      </c>
      <c r="E2054" s="539">
        <v>2000</v>
      </c>
      <c r="F2054" s="540" t="s">
        <v>6359</v>
      </c>
      <c r="G2054" s="541" t="s">
        <v>6360</v>
      </c>
      <c r="H2054" s="541" t="s">
        <v>1773</v>
      </c>
      <c r="I2054" s="541" t="s">
        <v>1795</v>
      </c>
      <c r="J2054" s="542" t="s">
        <v>5876</v>
      </c>
      <c r="K2054" s="543">
        <v>1</v>
      </c>
      <c r="L2054" s="544">
        <v>12</v>
      </c>
      <c r="M2054" s="539">
        <f t="shared" si="65"/>
        <v>24000</v>
      </c>
      <c r="N2054" s="544">
        <v>1</v>
      </c>
      <c r="O2054" s="542">
        <v>6</v>
      </c>
      <c r="P2054" s="539">
        <f t="shared" si="64"/>
        <v>12000</v>
      </c>
    </row>
    <row r="2055" spans="1:16" x14ac:dyDescent="0.2">
      <c r="A2055" s="541" t="s">
        <v>558</v>
      </c>
      <c r="B2055" s="1770" t="s">
        <v>1708</v>
      </c>
      <c r="C2055" s="541" t="s">
        <v>1709</v>
      </c>
      <c r="D2055" s="541" t="s">
        <v>2470</v>
      </c>
      <c r="E2055" s="539">
        <v>2000</v>
      </c>
      <c r="F2055" s="540" t="s">
        <v>6361</v>
      </c>
      <c r="G2055" s="541" t="s">
        <v>6362</v>
      </c>
      <c r="H2055" s="541" t="s">
        <v>1773</v>
      </c>
      <c r="I2055" s="541" t="s">
        <v>1795</v>
      </c>
      <c r="J2055" s="542" t="s">
        <v>5876</v>
      </c>
      <c r="K2055" s="543">
        <v>1</v>
      </c>
      <c r="L2055" s="544">
        <v>12</v>
      </c>
      <c r="M2055" s="539">
        <f t="shared" si="65"/>
        <v>24000</v>
      </c>
      <c r="N2055" s="544">
        <v>1</v>
      </c>
      <c r="O2055" s="542">
        <v>6</v>
      </c>
      <c r="P2055" s="539">
        <f t="shared" si="64"/>
        <v>12000</v>
      </c>
    </row>
    <row r="2056" spans="1:16" x14ac:dyDescent="0.2">
      <c r="A2056" s="541" t="s">
        <v>558</v>
      </c>
      <c r="B2056" s="1770" t="s">
        <v>1708</v>
      </c>
      <c r="C2056" s="541" t="s">
        <v>1709</v>
      </c>
      <c r="D2056" s="541" t="s">
        <v>3681</v>
      </c>
      <c r="E2056" s="539">
        <v>2000</v>
      </c>
      <c r="F2056" s="540" t="s">
        <v>6363</v>
      </c>
      <c r="G2056" s="541" t="s">
        <v>6364</v>
      </c>
      <c r="H2056" s="541" t="s">
        <v>1800</v>
      </c>
      <c r="I2056" s="541" t="s">
        <v>1795</v>
      </c>
      <c r="J2056" s="542" t="s">
        <v>5873</v>
      </c>
      <c r="K2056" s="543">
        <v>1</v>
      </c>
      <c r="L2056" s="544">
        <v>12</v>
      </c>
      <c r="M2056" s="539">
        <f t="shared" si="65"/>
        <v>24000</v>
      </c>
      <c r="N2056" s="544">
        <v>1</v>
      </c>
      <c r="O2056" s="542">
        <v>3</v>
      </c>
      <c r="P2056" s="539">
        <f t="shared" si="64"/>
        <v>6000</v>
      </c>
    </row>
    <row r="2057" spans="1:16" x14ac:dyDescent="0.2">
      <c r="A2057" s="541" t="s">
        <v>558</v>
      </c>
      <c r="B2057" s="1770" t="s">
        <v>1708</v>
      </c>
      <c r="C2057" s="541" t="s">
        <v>1709</v>
      </c>
      <c r="D2057" s="541" t="s">
        <v>3681</v>
      </c>
      <c r="E2057" s="539">
        <v>2000</v>
      </c>
      <c r="F2057" s="540" t="s">
        <v>6365</v>
      </c>
      <c r="G2057" s="541" t="s">
        <v>6366</v>
      </c>
      <c r="H2057" s="541" t="s">
        <v>1800</v>
      </c>
      <c r="I2057" s="541" t="s">
        <v>1795</v>
      </c>
      <c r="J2057" s="542" t="s">
        <v>5873</v>
      </c>
      <c r="K2057" s="543">
        <v>1</v>
      </c>
      <c r="L2057" s="544">
        <v>12</v>
      </c>
      <c r="M2057" s="539">
        <f t="shared" si="65"/>
        <v>24000</v>
      </c>
      <c r="N2057" s="544">
        <v>1</v>
      </c>
      <c r="O2057" s="542">
        <v>6</v>
      </c>
      <c r="P2057" s="539">
        <f t="shared" si="64"/>
        <v>12000</v>
      </c>
    </row>
    <row r="2058" spans="1:16" x14ac:dyDescent="0.2">
      <c r="A2058" s="541" t="s">
        <v>558</v>
      </c>
      <c r="B2058" s="1770" t="s">
        <v>1708</v>
      </c>
      <c r="C2058" s="541" t="s">
        <v>1709</v>
      </c>
      <c r="D2058" s="541" t="s">
        <v>2470</v>
      </c>
      <c r="E2058" s="539">
        <v>2000</v>
      </c>
      <c r="F2058" s="540" t="s">
        <v>6367</v>
      </c>
      <c r="G2058" s="541" t="s">
        <v>6368</v>
      </c>
      <c r="H2058" s="541" t="s">
        <v>5783</v>
      </c>
      <c r="I2058" s="541" t="s">
        <v>1795</v>
      </c>
      <c r="J2058" s="542" t="s">
        <v>5783</v>
      </c>
      <c r="K2058" s="543">
        <v>4</v>
      </c>
      <c r="L2058" s="544">
        <v>12</v>
      </c>
      <c r="M2058" s="539">
        <f t="shared" si="65"/>
        <v>24000</v>
      </c>
      <c r="N2058" s="544">
        <v>3</v>
      </c>
      <c r="O2058" s="542">
        <v>6</v>
      </c>
      <c r="P2058" s="539">
        <f t="shared" si="64"/>
        <v>12000</v>
      </c>
    </row>
    <row r="2059" spans="1:16" x14ac:dyDescent="0.2">
      <c r="A2059" s="541" t="s">
        <v>558</v>
      </c>
      <c r="B2059" s="1770" t="s">
        <v>1708</v>
      </c>
      <c r="C2059" s="541" t="s">
        <v>1709</v>
      </c>
      <c r="D2059" s="541" t="s">
        <v>5960</v>
      </c>
      <c r="E2059" s="539">
        <v>2000</v>
      </c>
      <c r="F2059" s="540" t="s">
        <v>6369</v>
      </c>
      <c r="G2059" s="541" t="s">
        <v>6370</v>
      </c>
      <c r="H2059" s="541" t="s">
        <v>5960</v>
      </c>
      <c r="I2059" s="541" t="s">
        <v>1829</v>
      </c>
      <c r="J2059" s="542" t="s">
        <v>5757</v>
      </c>
      <c r="K2059" s="543">
        <v>1</v>
      </c>
      <c r="L2059" s="544">
        <v>12</v>
      </c>
      <c r="M2059" s="539">
        <f t="shared" si="65"/>
        <v>24000</v>
      </c>
      <c r="N2059" s="544">
        <v>1</v>
      </c>
      <c r="O2059" s="542">
        <v>6</v>
      </c>
      <c r="P2059" s="539">
        <f t="shared" si="64"/>
        <v>12000</v>
      </c>
    </row>
    <row r="2060" spans="1:16" x14ac:dyDescent="0.2">
      <c r="A2060" s="541" t="s">
        <v>558</v>
      </c>
      <c r="B2060" s="1770" t="s">
        <v>1708</v>
      </c>
      <c r="C2060" s="541" t="s">
        <v>1709</v>
      </c>
      <c r="D2060" s="541" t="s">
        <v>5783</v>
      </c>
      <c r="E2060" s="539">
        <v>2500</v>
      </c>
      <c r="F2060" s="540" t="s">
        <v>6371</v>
      </c>
      <c r="G2060" s="541" t="s">
        <v>6372</v>
      </c>
      <c r="H2060" s="541" t="s">
        <v>5783</v>
      </c>
      <c r="I2060" s="541" t="s">
        <v>1795</v>
      </c>
      <c r="J2060" s="542" t="s">
        <v>6098</v>
      </c>
      <c r="K2060" s="543">
        <v>1</v>
      </c>
      <c r="L2060" s="544">
        <v>12</v>
      </c>
      <c r="M2060" s="539">
        <f t="shared" si="65"/>
        <v>30000</v>
      </c>
      <c r="N2060" s="544">
        <v>4</v>
      </c>
      <c r="O2060" s="542">
        <v>6</v>
      </c>
      <c r="P2060" s="539">
        <f t="shared" si="64"/>
        <v>15000</v>
      </c>
    </row>
    <row r="2061" spans="1:16" x14ac:dyDescent="0.2">
      <c r="A2061" s="541" t="s">
        <v>558</v>
      </c>
      <c r="B2061" s="1770" t="s">
        <v>1708</v>
      </c>
      <c r="C2061" s="541" t="s">
        <v>1709</v>
      </c>
      <c r="D2061" s="541" t="s">
        <v>1836</v>
      </c>
      <c r="E2061" s="539">
        <v>1500</v>
      </c>
      <c r="F2061" s="540" t="s">
        <v>6373</v>
      </c>
      <c r="G2061" s="541" t="s">
        <v>6374</v>
      </c>
      <c r="H2061" s="541" t="s">
        <v>5807</v>
      </c>
      <c r="I2061" s="541" t="s">
        <v>1795</v>
      </c>
      <c r="J2061" s="542" t="s">
        <v>5772</v>
      </c>
      <c r="K2061" s="543">
        <v>4</v>
      </c>
      <c r="L2061" s="544">
        <v>12</v>
      </c>
      <c r="M2061" s="539">
        <f t="shared" si="65"/>
        <v>18000</v>
      </c>
      <c r="N2061" s="544">
        <v>2</v>
      </c>
      <c r="O2061" s="542">
        <v>6</v>
      </c>
      <c r="P2061" s="539">
        <f t="shared" si="64"/>
        <v>9000</v>
      </c>
    </row>
    <row r="2062" spans="1:16" x14ac:dyDescent="0.2">
      <c r="A2062" s="541" t="s">
        <v>558</v>
      </c>
      <c r="B2062" s="1770" t="s">
        <v>1708</v>
      </c>
      <c r="C2062" s="541" t="s">
        <v>1709</v>
      </c>
      <c r="D2062" s="541" t="s">
        <v>1836</v>
      </c>
      <c r="E2062" s="539">
        <v>1500</v>
      </c>
      <c r="F2062" s="540" t="s">
        <v>6375</v>
      </c>
      <c r="G2062" s="541" t="s">
        <v>6376</v>
      </c>
      <c r="H2062" s="541" t="s">
        <v>5783</v>
      </c>
      <c r="I2062" s="541" t="s">
        <v>1795</v>
      </c>
      <c r="J2062" s="542" t="s">
        <v>5876</v>
      </c>
      <c r="K2062" s="543">
        <v>1</v>
      </c>
      <c r="L2062" s="544">
        <v>12</v>
      </c>
      <c r="M2062" s="539">
        <f t="shared" si="65"/>
        <v>18000</v>
      </c>
      <c r="N2062" s="544">
        <v>1</v>
      </c>
      <c r="O2062" s="542">
        <v>6</v>
      </c>
      <c r="P2062" s="539">
        <f t="shared" si="64"/>
        <v>9000</v>
      </c>
    </row>
    <row r="2063" spans="1:16" x14ac:dyDescent="0.2">
      <c r="A2063" s="541" t="s">
        <v>558</v>
      </c>
      <c r="B2063" s="1770" t="s">
        <v>1708</v>
      </c>
      <c r="C2063" s="541" t="s">
        <v>1709</v>
      </c>
      <c r="D2063" s="541" t="s">
        <v>1836</v>
      </c>
      <c r="E2063" s="539">
        <v>1500</v>
      </c>
      <c r="F2063" s="540" t="s">
        <v>6377</v>
      </c>
      <c r="G2063" s="541" t="s">
        <v>6378</v>
      </c>
      <c r="H2063" s="541" t="s">
        <v>5783</v>
      </c>
      <c r="I2063" s="541" t="s">
        <v>1795</v>
      </c>
      <c r="J2063" s="542" t="s">
        <v>5876</v>
      </c>
      <c r="K2063" s="543">
        <v>1</v>
      </c>
      <c r="L2063" s="544">
        <v>12</v>
      </c>
      <c r="M2063" s="539">
        <f t="shared" si="65"/>
        <v>18000</v>
      </c>
      <c r="N2063" s="544">
        <v>1</v>
      </c>
      <c r="O2063" s="542">
        <v>6</v>
      </c>
      <c r="P2063" s="539">
        <f t="shared" si="64"/>
        <v>9000</v>
      </c>
    </row>
    <row r="2064" spans="1:16" x14ac:dyDescent="0.2">
      <c r="A2064" s="541" t="s">
        <v>558</v>
      </c>
      <c r="B2064" s="1770" t="s">
        <v>1708</v>
      </c>
      <c r="C2064" s="541" t="s">
        <v>1709</v>
      </c>
      <c r="D2064" s="541" t="s">
        <v>1836</v>
      </c>
      <c r="E2064" s="539">
        <v>1500</v>
      </c>
      <c r="F2064" s="540" t="s">
        <v>6379</v>
      </c>
      <c r="G2064" s="541" t="s">
        <v>6380</v>
      </c>
      <c r="H2064" s="541" t="s">
        <v>5783</v>
      </c>
      <c r="I2064" s="541" t="s">
        <v>1795</v>
      </c>
      <c r="J2064" s="542" t="s">
        <v>5876</v>
      </c>
      <c r="K2064" s="543">
        <v>1</v>
      </c>
      <c r="L2064" s="544">
        <v>12</v>
      </c>
      <c r="M2064" s="539">
        <f t="shared" si="65"/>
        <v>18000</v>
      </c>
      <c r="N2064" s="544">
        <v>1</v>
      </c>
      <c r="O2064" s="542">
        <v>6</v>
      </c>
      <c r="P2064" s="539">
        <f t="shared" si="64"/>
        <v>9000</v>
      </c>
    </row>
    <row r="2065" spans="1:16" x14ac:dyDescent="0.2">
      <c r="A2065" s="541" t="s">
        <v>558</v>
      </c>
      <c r="B2065" s="1770" t="s">
        <v>1708</v>
      </c>
      <c r="C2065" s="541" t="s">
        <v>1709</v>
      </c>
      <c r="D2065" s="541" t="s">
        <v>1836</v>
      </c>
      <c r="E2065" s="539">
        <v>1500</v>
      </c>
      <c r="F2065" s="540" t="s">
        <v>6381</v>
      </c>
      <c r="G2065" s="541" t="s">
        <v>6382</v>
      </c>
      <c r="H2065" s="541" t="s">
        <v>5783</v>
      </c>
      <c r="I2065" s="541" t="s">
        <v>1795</v>
      </c>
      <c r="J2065" s="542" t="s">
        <v>5876</v>
      </c>
      <c r="K2065" s="543">
        <v>1</v>
      </c>
      <c r="L2065" s="544">
        <v>12</v>
      </c>
      <c r="M2065" s="539">
        <f t="shared" si="65"/>
        <v>18000</v>
      </c>
      <c r="N2065" s="544">
        <v>3</v>
      </c>
      <c r="O2065" s="542">
        <v>6</v>
      </c>
      <c r="P2065" s="539">
        <f t="shared" si="64"/>
        <v>9000</v>
      </c>
    </row>
    <row r="2066" spans="1:16" x14ac:dyDescent="0.2">
      <c r="A2066" s="541" t="s">
        <v>558</v>
      </c>
      <c r="B2066" s="1770" t="s">
        <v>1708</v>
      </c>
      <c r="C2066" s="541" t="s">
        <v>1709</v>
      </c>
      <c r="D2066" s="541" t="s">
        <v>1836</v>
      </c>
      <c r="E2066" s="539">
        <v>6000</v>
      </c>
      <c r="F2066" s="540" t="s">
        <v>6383</v>
      </c>
      <c r="G2066" s="541" t="s">
        <v>6384</v>
      </c>
      <c r="H2066" s="541" t="s">
        <v>5957</v>
      </c>
      <c r="I2066" s="541" t="s">
        <v>5797</v>
      </c>
      <c r="J2066" s="542" t="s">
        <v>5957</v>
      </c>
      <c r="K2066" s="543">
        <v>1</v>
      </c>
      <c r="L2066" s="544">
        <v>12</v>
      </c>
      <c r="M2066" s="539">
        <f t="shared" si="65"/>
        <v>72000</v>
      </c>
      <c r="N2066" s="544">
        <v>1</v>
      </c>
      <c r="O2066" s="542">
        <v>6</v>
      </c>
      <c r="P2066" s="539">
        <f t="shared" ref="P2066:P2129" si="66">+E2066*O2066</f>
        <v>36000</v>
      </c>
    </row>
    <row r="2067" spans="1:16" x14ac:dyDescent="0.2">
      <c r="A2067" s="541" t="s">
        <v>558</v>
      </c>
      <c r="B2067" s="1770" t="s">
        <v>1708</v>
      </c>
      <c r="C2067" s="541" t="s">
        <v>1709</v>
      </c>
      <c r="D2067" s="541" t="s">
        <v>5783</v>
      </c>
      <c r="E2067" s="539">
        <v>2500</v>
      </c>
      <c r="F2067" s="540" t="s">
        <v>6385</v>
      </c>
      <c r="G2067" s="541" t="s">
        <v>6386</v>
      </c>
      <c r="H2067" s="541" t="s">
        <v>5783</v>
      </c>
      <c r="I2067" s="541" t="s">
        <v>1795</v>
      </c>
      <c r="J2067" s="542" t="s">
        <v>5783</v>
      </c>
      <c r="K2067" s="543">
        <v>4</v>
      </c>
      <c r="L2067" s="544">
        <v>12</v>
      </c>
      <c r="M2067" s="539">
        <f t="shared" si="65"/>
        <v>30000</v>
      </c>
      <c r="N2067" s="544">
        <v>3</v>
      </c>
      <c r="O2067" s="542">
        <v>6</v>
      </c>
      <c r="P2067" s="539">
        <f t="shared" si="66"/>
        <v>15000</v>
      </c>
    </row>
    <row r="2068" spans="1:16" x14ac:dyDescent="0.2">
      <c r="A2068" s="541" t="s">
        <v>558</v>
      </c>
      <c r="B2068" s="1770" t="s">
        <v>1708</v>
      </c>
      <c r="C2068" s="541" t="s">
        <v>1709</v>
      </c>
      <c r="D2068" s="541" t="s">
        <v>5783</v>
      </c>
      <c r="E2068" s="539">
        <v>5500</v>
      </c>
      <c r="F2068" s="540" t="s">
        <v>6387</v>
      </c>
      <c r="G2068" s="541" t="s">
        <v>6388</v>
      </c>
      <c r="H2068" s="541" t="s">
        <v>5783</v>
      </c>
      <c r="I2068" s="541" t="s">
        <v>1795</v>
      </c>
      <c r="J2068" s="542" t="s">
        <v>5783</v>
      </c>
      <c r="K2068" s="543">
        <v>1</v>
      </c>
      <c r="L2068" s="544">
        <v>12</v>
      </c>
      <c r="M2068" s="539">
        <f t="shared" ref="M2068:M2131" si="67">+L2068*E2068</f>
        <v>66000</v>
      </c>
      <c r="N2068" s="544">
        <v>3</v>
      </c>
      <c r="O2068" s="542">
        <v>6</v>
      </c>
      <c r="P2068" s="539">
        <f t="shared" si="66"/>
        <v>33000</v>
      </c>
    </row>
    <row r="2069" spans="1:16" x14ac:dyDescent="0.2">
      <c r="A2069" s="541" t="s">
        <v>558</v>
      </c>
      <c r="B2069" s="1770" t="s">
        <v>1708</v>
      </c>
      <c r="C2069" s="541" t="s">
        <v>1709</v>
      </c>
      <c r="D2069" s="541" t="s">
        <v>5783</v>
      </c>
      <c r="E2069" s="539">
        <v>2000</v>
      </c>
      <c r="F2069" s="540" t="s">
        <v>6389</v>
      </c>
      <c r="G2069" s="541" t="s">
        <v>6390</v>
      </c>
      <c r="H2069" s="541" t="s">
        <v>5783</v>
      </c>
      <c r="I2069" s="541" t="s">
        <v>1795</v>
      </c>
      <c r="J2069" s="542" t="s">
        <v>5783</v>
      </c>
      <c r="K2069" s="543">
        <v>1</v>
      </c>
      <c r="L2069" s="544">
        <v>12</v>
      </c>
      <c r="M2069" s="539">
        <f t="shared" si="67"/>
        <v>24000</v>
      </c>
      <c r="N2069" s="544">
        <v>1</v>
      </c>
      <c r="O2069" s="542">
        <v>6</v>
      </c>
      <c r="P2069" s="539">
        <f t="shared" si="66"/>
        <v>12000</v>
      </c>
    </row>
    <row r="2070" spans="1:16" x14ac:dyDescent="0.2">
      <c r="A2070" s="541" t="s">
        <v>558</v>
      </c>
      <c r="B2070" s="1770" t="s">
        <v>1708</v>
      </c>
      <c r="C2070" s="541" t="s">
        <v>1709</v>
      </c>
      <c r="D2070" s="541" t="s">
        <v>5783</v>
      </c>
      <c r="E2070" s="539">
        <v>2000</v>
      </c>
      <c r="F2070" s="540" t="s">
        <v>6391</v>
      </c>
      <c r="G2070" s="541" t="s">
        <v>6392</v>
      </c>
      <c r="H2070" s="541" t="s">
        <v>5783</v>
      </c>
      <c r="I2070" s="541" t="s">
        <v>1795</v>
      </c>
      <c r="J2070" s="542" t="s">
        <v>5783</v>
      </c>
      <c r="K2070" s="543">
        <v>1</v>
      </c>
      <c r="L2070" s="544">
        <v>12</v>
      </c>
      <c r="M2070" s="539">
        <f t="shared" si="67"/>
        <v>24000</v>
      </c>
      <c r="N2070" s="544">
        <v>1</v>
      </c>
      <c r="O2070" s="542">
        <v>6</v>
      </c>
      <c r="P2070" s="539">
        <f t="shared" si="66"/>
        <v>12000</v>
      </c>
    </row>
    <row r="2071" spans="1:16" x14ac:dyDescent="0.2">
      <c r="A2071" s="541" t="s">
        <v>558</v>
      </c>
      <c r="B2071" s="1770" t="s">
        <v>1708</v>
      </c>
      <c r="C2071" s="541" t="s">
        <v>1709</v>
      </c>
      <c r="D2071" s="541" t="s">
        <v>1836</v>
      </c>
      <c r="E2071" s="539">
        <v>1500</v>
      </c>
      <c r="F2071" s="540" t="s">
        <v>6393</v>
      </c>
      <c r="G2071" s="541" t="s">
        <v>6394</v>
      </c>
      <c r="H2071" s="541" t="s">
        <v>5783</v>
      </c>
      <c r="I2071" s="541" t="s">
        <v>1795</v>
      </c>
      <c r="J2071" s="542" t="s">
        <v>5876</v>
      </c>
      <c r="K2071" s="543">
        <v>1</v>
      </c>
      <c r="L2071" s="544">
        <v>12</v>
      </c>
      <c r="M2071" s="539">
        <f t="shared" si="67"/>
        <v>18000</v>
      </c>
      <c r="N2071" s="544">
        <v>3</v>
      </c>
      <c r="O2071" s="542">
        <v>6</v>
      </c>
      <c r="P2071" s="539">
        <f t="shared" si="66"/>
        <v>9000</v>
      </c>
    </row>
    <row r="2072" spans="1:16" x14ac:dyDescent="0.2">
      <c r="A2072" s="541" t="s">
        <v>558</v>
      </c>
      <c r="B2072" s="1770" t="s">
        <v>1708</v>
      </c>
      <c r="C2072" s="541" t="s">
        <v>1709</v>
      </c>
      <c r="D2072" s="541" t="s">
        <v>5783</v>
      </c>
      <c r="E2072" s="539">
        <v>2500</v>
      </c>
      <c r="F2072" s="540" t="s">
        <v>6395</v>
      </c>
      <c r="G2072" s="541" t="s">
        <v>6396</v>
      </c>
      <c r="H2072" s="541" t="s">
        <v>5783</v>
      </c>
      <c r="I2072" s="541" t="s">
        <v>1795</v>
      </c>
      <c r="J2072" s="542" t="s">
        <v>5783</v>
      </c>
      <c r="K2072" s="543">
        <v>1</v>
      </c>
      <c r="L2072" s="544">
        <v>12</v>
      </c>
      <c r="M2072" s="539">
        <f t="shared" si="67"/>
        <v>30000</v>
      </c>
      <c r="N2072" s="544">
        <v>3</v>
      </c>
      <c r="O2072" s="542">
        <v>6</v>
      </c>
      <c r="P2072" s="539">
        <f t="shared" si="66"/>
        <v>15000</v>
      </c>
    </row>
    <row r="2073" spans="1:16" x14ac:dyDescent="0.2">
      <c r="A2073" s="541" t="s">
        <v>558</v>
      </c>
      <c r="B2073" s="1770" t="s">
        <v>1708</v>
      </c>
      <c r="C2073" s="541" t="s">
        <v>1709</v>
      </c>
      <c r="D2073" s="541" t="s">
        <v>5783</v>
      </c>
      <c r="E2073" s="539">
        <v>6000</v>
      </c>
      <c r="F2073" s="540" t="s">
        <v>6397</v>
      </c>
      <c r="G2073" s="541" t="s">
        <v>6398</v>
      </c>
      <c r="H2073" s="541" t="s">
        <v>5783</v>
      </c>
      <c r="I2073" s="541" t="s">
        <v>1795</v>
      </c>
      <c r="J2073" s="542" t="s">
        <v>5783</v>
      </c>
      <c r="K2073" s="543">
        <v>1</v>
      </c>
      <c r="L2073" s="544">
        <v>12</v>
      </c>
      <c r="M2073" s="539">
        <f t="shared" si="67"/>
        <v>72000</v>
      </c>
      <c r="N2073" s="544">
        <v>1</v>
      </c>
      <c r="O2073" s="542">
        <v>6</v>
      </c>
      <c r="P2073" s="539">
        <f t="shared" si="66"/>
        <v>36000</v>
      </c>
    </row>
    <row r="2074" spans="1:16" x14ac:dyDescent="0.2">
      <c r="A2074" s="541" t="s">
        <v>558</v>
      </c>
      <c r="B2074" s="1770" t="s">
        <v>1708</v>
      </c>
      <c r="C2074" s="541" t="s">
        <v>1709</v>
      </c>
      <c r="D2074" s="541" t="s">
        <v>1836</v>
      </c>
      <c r="E2074" s="539">
        <v>3000</v>
      </c>
      <c r="F2074" s="540" t="s">
        <v>6399</v>
      </c>
      <c r="G2074" s="541" t="s">
        <v>6400</v>
      </c>
      <c r="H2074" s="541" t="s">
        <v>5783</v>
      </c>
      <c r="I2074" s="541" t="s">
        <v>1795</v>
      </c>
      <c r="J2074" s="542" t="s">
        <v>5783</v>
      </c>
      <c r="K2074" s="543">
        <v>1</v>
      </c>
      <c r="L2074" s="544">
        <v>12</v>
      </c>
      <c r="M2074" s="539">
        <f t="shared" si="67"/>
        <v>36000</v>
      </c>
      <c r="N2074" s="544">
        <v>1</v>
      </c>
      <c r="O2074" s="542">
        <v>6</v>
      </c>
      <c r="P2074" s="539">
        <f t="shared" si="66"/>
        <v>18000</v>
      </c>
    </row>
    <row r="2075" spans="1:16" x14ac:dyDescent="0.2">
      <c r="A2075" s="541" t="s">
        <v>558</v>
      </c>
      <c r="B2075" s="1770" t="s">
        <v>1708</v>
      </c>
      <c r="C2075" s="541" t="s">
        <v>1709</v>
      </c>
      <c r="D2075" s="541" t="s">
        <v>1836</v>
      </c>
      <c r="E2075" s="539">
        <v>3000</v>
      </c>
      <c r="F2075" s="540" t="s">
        <v>6401</v>
      </c>
      <c r="G2075" s="541" t="s">
        <v>6402</v>
      </c>
      <c r="H2075" s="541" t="s">
        <v>5876</v>
      </c>
      <c r="I2075" s="541" t="s">
        <v>1795</v>
      </c>
      <c r="J2075" s="542" t="s">
        <v>5876</v>
      </c>
      <c r="K2075" s="543">
        <v>1</v>
      </c>
      <c r="L2075" s="544">
        <v>12</v>
      </c>
      <c r="M2075" s="539">
        <f t="shared" si="67"/>
        <v>36000</v>
      </c>
      <c r="N2075" s="544">
        <v>1</v>
      </c>
      <c r="O2075" s="542">
        <v>6</v>
      </c>
      <c r="P2075" s="539">
        <f t="shared" si="66"/>
        <v>18000</v>
      </c>
    </row>
    <row r="2076" spans="1:16" x14ac:dyDescent="0.2">
      <c r="A2076" s="541" t="s">
        <v>558</v>
      </c>
      <c r="B2076" s="1770" t="s">
        <v>1708</v>
      </c>
      <c r="C2076" s="541" t="s">
        <v>1709</v>
      </c>
      <c r="D2076" s="541" t="s">
        <v>1836</v>
      </c>
      <c r="E2076" s="539">
        <v>1500</v>
      </c>
      <c r="F2076" s="540" t="s">
        <v>6403</v>
      </c>
      <c r="G2076" s="541" t="s">
        <v>6404</v>
      </c>
      <c r="H2076" s="541" t="s">
        <v>5783</v>
      </c>
      <c r="I2076" s="541" t="s">
        <v>1795</v>
      </c>
      <c r="J2076" s="542" t="s">
        <v>5876</v>
      </c>
      <c r="K2076" s="543">
        <v>1</v>
      </c>
      <c r="L2076" s="544">
        <v>12</v>
      </c>
      <c r="M2076" s="539">
        <f t="shared" si="67"/>
        <v>18000</v>
      </c>
      <c r="N2076" s="544">
        <v>3</v>
      </c>
      <c r="O2076" s="542">
        <v>6</v>
      </c>
      <c r="P2076" s="539">
        <f t="shared" si="66"/>
        <v>9000</v>
      </c>
    </row>
    <row r="2077" spans="1:16" x14ac:dyDescent="0.2">
      <c r="A2077" s="541" t="s">
        <v>558</v>
      </c>
      <c r="B2077" s="1770" t="s">
        <v>1708</v>
      </c>
      <c r="C2077" s="541" t="s">
        <v>1709</v>
      </c>
      <c r="D2077" s="541" t="s">
        <v>1836</v>
      </c>
      <c r="E2077" s="539">
        <v>1500</v>
      </c>
      <c r="F2077" s="540" t="s">
        <v>6405</v>
      </c>
      <c r="G2077" s="541" t="s">
        <v>6406</v>
      </c>
      <c r="H2077" s="541" t="s">
        <v>5783</v>
      </c>
      <c r="I2077" s="541" t="s">
        <v>1795</v>
      </c>
      <c r="J2077" s="542" t="s">
        <v>5876</v>
      </c>
      <c r="K2077" s="543">
        <v>1</v>
      </c>
      <c r="L2077" s="544">
        <v>12</v>
      </c>
      <c r="M2077" s="539">
        <f t="shared" si="67"/>
        <v>18000</v>
      </c>
      <c r="N2077" s="544">
        <v>3</v>
      </c>
      <c r="O2077" s="542">
        <v>6</v>
      </c>
      <c r="P2077" s="539">
        <f t="shared" si="66"/>
        <v>9000</v>
      </c>
    </row>
    <row r="2078" spans="1:16" x14ac:dyDescent="0.2">
      <c r="A2078" s="541" t="s">
        <v>558</v>
      </c>
      <c r="B2078" s="1770" t="s">
        <v>1708</v>
      </c>
      <c r="C2078" s="541" t="s">
        <v>1709</v>
      </c>
      <c r="D2078" s="541" t="s">
        <v>1836</v>
      </c>
      <c r="E2078" s="539">
        <v>3500</v>
      </c>
      <c r="F2078" s="540" t="s">
        <v>6407</v>
      </c>
      <c r="G2078" s="541" t="s">
        <v>6408</v>
      </c>
      <c r="H2078" s="541" t="s">
        <v>5876</v>
      </c>
      <c r="I2078" s="541" t="s">
        <v>1795</v>
      </c>
      <c r="J2078" s="542" t="s">
        <v>5876</v>
      </c>
      <c r="K2078" s="543">
        <v>1</v>
      </c>
      <c r="L2078" s="544">
        <v>12</v>
      </c>
      <c r="M2078" s="539">
        <f t="shared" si="67"/>
        <v>42000</v>
      </c>
      <c r="N2078" s="544">
        <v>3</v>
      </c>
      <c r="O2078" s="542">
        <v>6</v>
      </c>
      <c r="P2078" s="539">
        <f t="shared" si="66"/>
        <v>21000</v>
      </c>
    </row>
    <row r="2079" spans="1:16" x14ac:dyDescent="0.2">
      <c r="A2079" s="541" t="s">
        <v>558</v>
      </c>
      <c r="B2079" s="1770" t="s">
        <v>1708</v>
      </c>
      <c r="C2079" s="541" t="s">
        <v>1709</v>
      </c>
      <c r="D2079" s="541" t="s">
        <v>5783</v>
      </c>
      <c r="E2079" s="539">
        <v>2500</v>
      </c>
      <c r="F2079" s="540" t="s">
        <v>6409</v>
      </c>
      <c r="G2079" s="541" t="s">
        <v>6410</v>
      </c>
      <c r="H2079" s="541" t="s">
        <v>5783</v>
      </c>
      <c r="I2079" s="541" t="s">
        <v>1795</v>
      </c>
      <c r="J2079" s="542" t="s">
        <v>5783</v>
      </c>
      <c r="K2079" s="543">
        <v>1</v>
      </c>
      <c r="L2079" s="544">
        <v>12</v>
      </c>
      <c r="M2079" s="539">
        <f t="shared" si="67"/>
        <v>30000</v>
      </c>
      <c r="N2079" s="544">
        <v>3</v>
      </c>
      <c r="O2079" s="542">
        <v>6</v>
      </c>
      <c r="P2079" s="539">
        <f t="shared" si="66"/>
        <v>15000</v>
      </c>
    </row>
    <row r="2080" spans="1:16" x14ac:dyDescent="0.2">
      <c r="A2080" s="541" t="s">
        <v>558</v>
      </c>
      <c r="B2080" s="1770" t="s">
        <v>1708</v>
      </c>
      <c r="C2080" s="541" t="s">
        <v>1709</v>
      </c>
      <c r="D2080" s="541" t="s">
        <v>1836</v>
      </c>
      <c r="E2080" s="539">
        <v>6000</v>
      </c>
      <c r="F2080" s="540" t="s">
        <v>6411</v>
      </c>
      <c r="G2080" s="541" t="s">
        <v>6412</v>
      </c>
      <c r="H2080" s="541" t="s">
        <v>4460</v>
      </c>
      <c r="I2080" s="541" t="s">
        <v>5797</v>
      </c>
      <c r="J2080" s="542" t="s">
        <v>6413</v>
      </c>
      <c r="K2080" s="543">
        <v>1</v>
      </c>
      <c r="L2080" s="544">
        <v>12</v>
      </c>
      <c r="M2080" s="539">
        <f t="shared" si="67"/>
        <v>72000</v>
      </c>
      <c r="N2080" s="544">
        <v>1</v>
      </c>
      <c r="O2080" s="542">
        <v>3</v>
      </c>
      <c r="P2080" s="539">
        <f t="shared" si="66"/>
        <v>18000</v>
      </c>
    </row>
    <row r="2081" spans="1:16" x14ac:dyDescent="0.2">
      <c r="A2081" s="541" t="s">
        <v>558</v>
      </c>
      <c r="B2081" s="1770" t="s">
        <v>1708</v>
      </c>
      <c r="C2081" s="541" t="s">
        <v>1709</v>
      </c>
      <c r="D2081" s="541" t="s">
        <v>1836</v>
      </c>
      <c r="E2081" s="539">
        <v>1500</v>
      </c>
      <c r="F2081" s="540" t="s">
        <v>6414</v>
      </c>
      <c r="G2081" s="541" t="s">
        <v>6415</v>
      </c>
      <c r="H2081" s="541" t="s">
        <v>5783</v>
      </c>
      <c r="I2081" s="541" t="s">
        <v>1795</v>
      </c>
      <c r="J2081" s="542" t="s">
        <v>5876</v>
      </c>
      <c r="K2081" s="543">
        <v>1</v>
      </c>
      <c r="L2081" s="544">
        <v>12</v>
      </c>
      <c r="M2081" s="539">
        <f t="shared" si="67"/>
        <v>18000</v>
      </c>
      <c r="N2081" s="544">
        <v>3</v>
      </c>
      <c r="O2081" s="542">
        <v>6</v>
      </c>
      <c r="P2081" s="539">
        <f t="shared" si="66"/>
        <v>9000</v>
      </c>
    </row>
    <row r="2082" spans="1:16" x14ac:dyDescent="0.2">
      <c r="A2082" s="541" t="s">
        <v>558</v>
      </c>
      <c r="B2082" s="1770" t="s">
        <v>1708</v>
      </c>
      <c r="C2082" s="541" t="s">
        <v>1709</v>
      </c>
      <c r="D2082" s="541" t="s">
        <v>1836</v>
      </c>
      <c r="E2082" s="539">
        <v>1500</v>
      </c>
      <c r="F2082" s="540" t="s">
        <v>6416</v>
      </c>
      <c r="G2082" s="541" t="s">
        <v>6417</v>
      </c>
      <c r="H2082" s="541" t="s">
        <v>5783</v>
      </c>
      <c r="I2082" s="541" t="s">
        <v>1795</v>
      </c>
      <c r="J2082" s="542" t="s">
        <v>5876</v>
      </c>
      <c r="K2082" s="543">
        <v>1</v>
      </c>
      <c r="L2082" s="544">
        <v>12</v>
      </c>
      <c r="M2082" s="539">
        <f t="shared" si="67"/>
        <v>18000</v>
      </c>
      <c r="N2082" s="544">
        <v>2</v>
      </c>
      <c r="O2082" s="542">
        <v>6</v>
      </c>
      <c r="P2082" s="539">
        <f t="shared" si="66"/>
        <v>9000</v>
      </c>
    </row>
    <row r="2083" spans="1:16" x14ac:dyDescent="0.2">
      <c r="A2083" s="541" t="s">
        <v>558</v>
      </c>
      <c r="B2083" s="1770" t="s">
        <v>1708</v>
      </c>
      <c r="C2083" s="541" t="s">
        <v>1709</v>
      </c>
      <c r="D2083" s="541" t="s">
        <v>5783</v>
      </c>
      <c r="E2083" s="539">
        <v>5500</v>
      </c>
      <c r="F2083" s="540" t="s">
        <v>6418</v>
      </c>
      <c r="G2083" s="541" t="s">
        <v>6419</v>
      </c>
      <c r="H2083" s="541" t="s">
        <v>5783</v>
      </c>
      <c r="I2083" s="541" t="s">
        <v>1795</v>
      </c>
      <c r="J2083" s="542" t="s">
        <v>5783</v>
      </c>
      <c r="K2083" s="543">
        <v>1</v>
      </c>
      <c r="L2083" s="544">
        <v>12</v>
      </c>
      <c r="M2083" s="539">
        <f t="shared" si="67"/>
        <v>66000</v>
      </c>
      <c r="N2083" s="544">
        <v>3</v>
      </c>
      <c r="O2083" s="542">
        <v>6</v>
      </c>
      <c r="P2083" s="539">
        <f t="shared" si="66"/>
        <v>33000</v>
      </c>
    </row>
    <row r="2084" spans="1:16" x14ac:dyDescent="0.2">
      <c r="A2084" s="541" t="s">
        <v>558</v>
      </c>
      <c r="B2084" s="1770" t="s">
        <v>1708</v>
      </c>
      <c r="C2084" s="541" t="s">
        <v>1709</v>
      </c>
      <c r="D2084" s="541" t="s">
        <v>1836</v>
      </c>
      <c r="E2084" s="539">
        <v>2800</v>
      </c>
      <c r="F2084" s="540" t="s">
        <v>6420</v>
      </c>
      <c r="G2084" s="541" t="s">
        <v>6421</v>
      </c>
      <c r="H2084" s="541" t="s">
        <v>1965</v>
      </c>
      <c r="I2084" s="541" t="s">
        <v>1829</v>
      </c>
      <c r="J2084" s="542" t="s">
        <v>6422</v>
      </c>
      <c r="K2084" s="543">
        <v>1</v>
      </c>
      <c r="L2084" s="544">
        <v>12</v>
      </c>
      <c r="M2084" s="539">
        <f t="shared" si="67"/>
        <v>33600</v>
      </c>
      <c r="N2084" s="544">
        <v>0</v>
      </c>
      <c r="O2084" s="542">
        <v>0</v>
      </c>
      <c r="P2084" s="539">
        <f t="shared" si="66"/>
        <v>0</v>
      </c>
    </row>
    <row r="2085" spans="1:16" x14ac:dyDescent="0.2">
      <c r="A2085" s="541" t="s">
        <v>558</v>
      </c>
      <c r="B2085" s="1770" t="s">
        <v>1708</v>
      </c>
      <c r="C2085" s="541" t="s">
        <v>1709</v>
      </c>
      <c r="D2085" s="541" t="s">
        <v>1836</v>
      </c>
      <c r="E2085" s="539">
        <v>3500</v>
      </c>
      <c r="F2085" s="540" t="s">
        <v>6423</v>
      </c>
      <c r="G2085" s="541" t="s">
        <v>6424</v>
      </c>
      <c r="H2085" s="541" t="s">
        <v>5876</v>
      </c>
      <c r="I2085" s="541" t="s">
        <v>1795</v>
      </c>
      <c r="J2085" s="542" t="s">
        <v>5876</v>
      </c>
      <c r="K2085" s="543">
        <v>1</v>
      </c>
      <c r="L2085" s="544">
        <v>12</v>
      </c>
      <c r="M2085" s="539">
        <f t="shared" si="67"/>
        <v>42000</v>
      </c>
      <c r="N2085" s="544">
        <v>1</v>
      </c>
      <c r="O2085" s="542">
        <v>6</v>
      </c>
      <c r="P2085" s="539">
        <f t="shared" si="66"/>
        <v>21000</v>
      </c>
    </row>
    <row r="2086" spans="1:16" x14ac:dyDescent="0.2">
      <c r="A2086" s="541" t="s">
        <v>558</v>
      </c>
      <c r="B2086" s="1770" t="s">
        <v>1708</v>
      </c>
      <c r="C2086" s="541" t="s">
        <v>1709</v>
      </c>
      <c r="D2086" s="541" t="s">
        <v>1836</v>
      </c>
      <c r="E2086" s="539">
        <v>3500</v>
      </c>
      <c r="F2086" s="540" t="s">
        <v>6425</v>
      </c>
      <c r="G2086" s="541" t="s">
        <v>6426</v>
      </c>
      <c r="H2086" s="541" t="s">
        <v>5876</v>
      </c>
      <c r="I2086" s="541" t="s">
        <v>1795</v>
      </c>
      <c r="J2086" s="542" t="s">
        <v>5876</v>
      </c>
      <c r="K2086" s="543">
        <v>1</v>
      </c>
      <c r="L2086" s="544">
        <v>12</v>
      </c>
      <c r="M2086" s="539">
        <f t="shared" si="67"/>
        <v>42000</v>
      </c>
      <c r="N2086" s="544">
        <v>1</v>
      </c>
      <c r="O2086" s="542">
        <v>6</v>
      </c>
      <c r="P2086" s="539">
        <f t="shared" si="66"/>
        <v>21000</v>
      </c>
    </row>
    <row r="2087" spans="1:16" x14ac:dyDescent="0.2">
      <c r="A2087" s="541" t="s">
        <v>558</v>
      </c>
      <c r="B2087" s="1770" t="s">
        <v>1708</v>
      </c>
      <c r="C2087" s="541" t="s">
        <v>1709</v>
      </c>
      <c r="D2087" s="541" t="s">
        <v>1836</v>
      </c>
      <c r="E2087" s="539">
        <v>3500</v>
      </c>
      <c r="F2087" s="540" t="s">
        <v>6427</v>
      </c>
      <c r="G2087" s="541" t="s">
        <v>6428</v>
      </c>
      <c r="H2087" s="541" t="s">
        <v>5876</v>
      </c>
      <c r="I2087" s="541" t="s">
        <v>1795</v>
      </c>
      <c r="J2087" s="542" t="s">
        <v>5876</v>
      </c>
      <c r="K2087" s="543">
        <v>1</v>
      </c>
      <c r="L2087" s="544">
        <v>12</v>
      </c>
      <c r="M2087" s="539">
        <f t="shared" si="67"/>
        <v>42000</v>
      </c>
      <c r="N2087" s="544">
        <v>1</v>
      </c>
      <c r="O2087" s="542">
        <v>6</v>
      </c>
      <c r="P2087" s="539">
        <f t="shared" si="66"/>
        <v>21000</v>
      </c>
    </row>
    <row r="2088" spans="1:16" x14ac:dyDescent="0.2">
      <c r="A2088" s="541" t="s">
        <v>558</v>
      </c>
      <c r="B2088" s="1770" t="s">
        <v>1708</v>
      </c>
      <c r="C2088" s="541" t="s">
        <v>1709</v>
      </c>
      <c r="D2088" s="541" t="s">
        <v>1836</v>
      </c>
      <c r="E2088" s="539">
        <v>1500</v>
      </c>
      <c r="F2088" s="540" t="s">
        <v>6429</v>
      </c>
      <c r="G2088" s="541" t="s">
        <v>6430</v>
      </c>
      <c r="H2088" s="541" t="s">
        <v>5783</v>
      </c>
      <c r="I2088" s="541" t="s">
        <v>1795</v>
      </c>
      <c r="J2088" s="542" t="s">
        <v>5876</v>
      </c>
      <c r="K2088" s="543">
        <v>1</v>
      </c>
      <c r="L2088" s="544">
        <v>12</v>
      </c>
      <c r="M2088" s="539">
        <f t="shared" si="67"/>
        <v>18000</v>
      </c>
      <c r="N2088" s="544">
        <v>1</v>
      </c>
      <c r="O2088" s="542">
        <v>6</v>
      </c>
      <c r="P2088" s="539">
        <f t="shared" si="66"/>
        <v>9000</v>
      </c>
    </row>
    <row r="2089" spans="1:16" x14ac:dyDescent="0.2">
      <c r="A2089" s="541" t="s">
        <v>558</v>
      </c>
      <c r="B2089" s="1770" t="s">
        <v>1708</v>
      </c>
      <c r="C2089" s="541" t="s">
        <v>1709</v>
      </c>
      <c r="D2089" s="541" t="s">
        <v>1836</v>
      </c>
      <c r="E2089" s="539">
        <v>10000</v>
      </c>
      <c r="F2089" s="540" t="s">
        <v>6431</v>
      </c>
      <c r="G2089" s="541" t="s">
        <v>6432</v>
      </c>
      <c r="H2089" s="541" t="s">
        <v>995</v>
      </c>
      <c r="I2089" s="541" t="s">
        <v>5797</v>
      </c>
      <c r="J2089" s="542" t="s">
        <v>995</v>
      </c>
      <c r="K2089" s="543">
        <v>1</v>
      </c>
      <c r="L2089" s="544">
        <v>12</v>
      </c>
      <c r="M2089" s="539">
        <f t="shared" si="67"/>
        <v>120000</v>
      </c>
      <c r="N2089" s="544">
        <v>1</v>
      </c>
      <c r="O2089" s="542">
        <v>6</v>
      </c>
      <c r="P2089" s="539">
        <f t="shared" si="66"/>
        <v>60000</v>
      </c>
    </row>
    <row r="2090" spans="1:16" x14ac:dyDescent="0.2">
      <c r="A2090" s="541" t="s">
        <v>558</v>
      </c>
      <c r="B2090" s="1770" t="s">
        <v>1708</v>
      </c>
      <c r="C2090" s="541" t="s">
        <v>1709</v>
      </c>
      <c r="D2090" s="541" t="s">
        <v>1836</v>
      </c>
      <c r="E2090" s="539">
        <v>9000</v>
      </c>
      <c r="F2090" s="540" t="s">
        <v>6433</v>
      </c>
      <c r="G2090" s="541" t="s">
        <v>6434</v>
      </c>
      <c r="H2090" s="541" t="s">
        <v>6435</v>
      </c>
      <c r="I2090" s="541" t="s">
        <v>5797</v>
      </c>
      <c r="J2090" s="542" t="s">
        <v>6436</v>
      </c>
      <c r="K2090" s="543">
        <v>1</v>
      </c>
      <c r="L2090" s="544">
        <v>12</v>
      </c>
      <c r="M2090" s="539">
        <f t="shared" si="67"/>
        <v>108000</v>
      </c>
      <c r="N2090" s="544">
        <v>1</v>
      </c>
      <c r="O2090" s="542">
        <v>6</v>
      </c>
      <c r="P2090" s="539">
        <f t="shared" si="66"/>
        <v>54000</v>
      </c>
    </row>
    <row r="2091" spans="1:16" x14ac:dyDescent="0.2">
      <c r="A2091" s="541" t="s">
        <v>558</v>
      </c>
      <c r="B2091" s="1770" t="s">
        <v>1708</v>
      </c>
      <c r="C2091" s="541" t="s">
        <v>1709</v>
      </c>
      <c r="D2091" s="541" t="s">
        <v>1836</v>
      </c>
      <c r="E2091" s="539">
        <v>9000</v>
      </c>
      <c r="F2091" s="540" t="s">
        <v>6437</v>
      </c>
      <c r="G2091" s="541" t="s">
        <v>6438</v>
      </c>
      <c r="H2091" s="541" t="s">
        <v>1753</v>
      </c>
      <c r="I2091" s="541" t="s">
        <v>6021</v>
      </c>
      <c r="J2091" s="542" t="s">
        <v>6439</v>
      </c>
      <c r="K2091" s="543">
        <v>1</v>
      </c>
      <c r="L2091" s="544">
        <v>12</v>
      </c>
      <c r="M2091" s="539">
        <f t="shared" si="67"/>
        <v>108000</v>
      </c>
      <c r="N2091" s="544">
        <v>3</v>
      </c>
      <c r="O2091" s="542">
        <v>6</v>
      </c>
      <c r="P2091" s="539">
        <f t="shared" si="66"/>
        <v>54000</v>
      </c>
    </row>
    <row r="2092" spans="1:16" x14ac:dyDescent="0.2">
      <c r="A2092" s="541" t="s">
        <v>558</v>
      </c>
      <c r="B2092" s="1770" t="s">
        <v>1708</v>
      </c>
      <c r="C2092" s="541" t="s">
        <v>1709</v>
      </c>
      <c r="D2092" s="541" t="s">
        <v>5783</v>
      </c>
      <c r="E2092" s="539">
        <v>2000</v>
      </c>
      <c r="F2092" s="540" t="s">
        <v>6440</v>
      </c>
      <c r="G2092" s="541" t="s">
        <v>6441</v>
      </c>
      <c r="H2092" s="541" t="s">
        <v>5783</v>
      </c>
      <c r="I2092" s="541" t="s">
        <v>1795</v>
      </c>
      <c r="J2092" s="542" t="s">
        <v>5783</v>
      </c>
      <c r="K2092" s="543">
        <v>1</v>
      </c>
      <c r="L2092" s="544">
        <v>12</v>
      </c>
      <c r="M2092" s="539">
        <f t="shared" si="67"/>
        <v>24000</v>
      </c>
      <c r="N2092" s="544">
        <v>1</v>
      </c>
      <c r="O2092" s="542">
        <v>6</v>
      </c>
      <c r="P2092" s="539">
        <f t="shared" si="66"/>
        <v>12000</v>
      </c>
    </row>
    <row r="2093" spans="1:16" x14ac:dyDescent="0.2">
      <c r="A2093" s="541" t="s">
        <v>558</v>
      </c>
      <c r="B2093" s="1770" t="s">
        <v>1708</v>
      </c>
      <c r="C2093" s="541" t="s">
        <v>1709</v>
      </c>
      <c r="D2093" s="541" t="s">
        <v>1836</v>
      </c>
      <c r="E2093" s="539">
        <v>1300</v>
      </c>
      <c r="F2093" s="540" t="s">
        <v>6442</v>
      </c>
      <c r="G2093" s="541" t="s">
        <v>6443</v>
      </c>
      <c r="H2093" s="541" t="s">
        <v>5783</v>
      </c>
      <c r="I2093" s="541" t="s">
        <v>1795</v>
      </c>
      <c r="J2093" s="542" t="s">
        <v>5876</v>
      </c>
      <c r="K2093" s="543">
        <v>1</v>
      </c>
      <c r="L2093" s="544">
        <v>12</v>
      </c>
      <c r="M2093" s="539">
        <f t="shared" si="67"/>
        <v>15600</v>
      </c>
      <c r="N2093" s="544">
        <v>1</v>
      </c>
      <c r="O2093" s="542">
        <v>6</v>
      </c>
      <c r="P2093" s="539">
        <f t="shared" si="66"/>
        <v>7800</v>
      </c>
    </row>
    <row r="2094" spans="1:16" x14ac:dyDescent="0.2">
      <c r="A2094" s="541" t="s">
        <v>558</v>
      </c>
      <c r="B2094" s="1770" t="s">
        <v>1708</v>
      </c>
      <c r="C2094" s="541" t="s">
        <v>1709</v>
      </c>
      <c r="D2094" s="541" t="s">
        <v>1836</v>
      </c>
      <c r="E2094" s="539">
        <v>1300</v>
      </c>
      <c r="F2094" s="540" t="s">
        <v>6444</v>
      </c>
      <c r="G2094" s="541" t="s">
        <v>6445</v>
      </c>
      <c r="H2094" s="541" t="s">
        <v>5783</v>
      </c>
      <c r="I2094" s="541" t="s">
        <v>1795</v>
      </c>
      <c r="J2094" s="542" t="s">
        <v>5876</v>
      </c>
      <c r="K2094" s="543">
        <v>1</v>
      </c>
      <c r="L2094" s="544">
        <v>12</v>
      </c>
      <c r="M2094" s="539">
        <f t="shared" si="67"/>
        <v>15600</v>
      </c>
      <c r="N2094" s="544">
        <v>1</v>
      </c>
      <c r="O2094" s="542">
        <v>3</v>
      </c>
      <c r="P2094" s="539">
        <f t="shared" si="66"/>
        <v>3900</v>
      </c>
    </row>
    <row r="2095" spans="1:16" x14ac:dyDescent="0.2">
      <c r="A2095" s="541" t="s">
        <v>558</v>
      </c>
      <c r="B2095" s="1770" t="s">
        <v>1708</v>
      </c>
      <c r="C2095" s="541" t="s">
        <v>1709</v>
      </c>
      <c r="D2095" s="541" t="s">
        <v>1836</v>
      </c>
      <c r="E2095" s="539">
        <v>1300</v>
      </c>
      <c r="F2095" s="540" t="s">
        <v>6446</v>
      </c>
      <c r="G2095" s="541" t="s">
        <v>6447</v>
      </c>
      <c r="H2095" s="541" t="s">
        <v>5783</v>
      </c>
      <c r="I2095" s="541" t="s">
        <v>1795</v>
      </c>
      <c r="J2095" s="542" t="s">
        <v>5876</v>
      </c>
      <c r="K2095" s="543">
        <v>1</v>
      </c>
      <c r="L2095" s="544">
        <v>12</v>
      </c>
      <c r="M2095" s="539">
        <f t="shared" si="67"/>
        <v>15600</v>
      </c>
      <c r="N2095" s="544">
        <v>1</v>
      </c>
      <c r="O2095" s="542">
        <v>6</v>
      </c>
      <c r="P2095" s="539">
        <f t="shared" si="66"/>
        <v>7800</v>
      </c>
    </row>
    <row r="2096" spans="1:16" x14ac:dyDescent="0.2">
      <c r="A2096" s="541" t="s">
        <v>558</v>
      </c>
      <c r="B2096" s="1770" t="s">
        <v>1708</v>
      </c>
      <c r="C2096" s="541" t="s">
        <v>1709</v>
      </c>
      <c r="D2096" s="541" t="s">
        <v>1836</v>
      </c>
      <c r="E2096" s="539">
        <v>7000</v>
      </c>
      <c r="F2096" s="540" t="s">
        <v>6448</v>
      </c>
      <c r="G2096" s="541" t="s">
        <v>6449</v>
      </c>
      <c r="H2096" s="541" t="s">
        <v>1753</v>
      </c>
      <c r="I2096" s="541" t="s">
        <v>6021</v>
      </c>
      <c r="J2096" s="542" t="s">
        <v>6450</v>
      </c>
      <c r="K2096" s="543">
        <v>1</v>
      </c>
      <c r="L2096" s="544">
        <v>12</v>
      </c>
      <c r="M2096" s="539">
        <f t="shared" si="67"/>
        <v>84000</v>
      </c>
      <c r="N2096" s="544">
        <v>1</v>
      </c>
      <c r="O2096" s="542">
        <v>6</v>
      </c>
      <c r="P2096" s="539">
        <f t="shared" si="66"/>
        <v>42000</v>
      </c>
    </row>
    <row r="2097" spans="1:16" x14ac:dyDescent="0.2">
      <c r="A2097" s="541" t="s">
        <v>558</v>
      </c>
      <c r="B2097" s="1770" t="s">
        <v>1708</v>
      </c>
      <c r="C2097" s="541" t="s">
        <v>1709</v>
      </c>
      <c r="D2097" s="541" t="s">
        <v>2812</v>
      </c>
      <c r="E2097" s="539">
        <v>10500</v>
      </c>
      <c r="F2097" s="540" t="s">
        <v>6451</v>
      </c>
      <c r="G2097" s="541" t="s">
        <v>6452</v>
      </c>
      <c r="H2097" s="541" t="s">
        <v>1753</v>
      </c>
      <c r="I2097" s="541" t="s">
        <v>5797</v>
      </c>
      <c r="J2097" s="542" t="s">
        <v>2135</v>
      </c>
      <c r="K2097" s="543">
        <v>1</v>
      </c>
      <c r="L2097" s="544">
        <v>12</v>
      </c>
      <c r="M2097" s="539">
        <f t="shared" si="67"/>
        <v>126000</v>
      </c>
      <c r="N2097" s="544">
        <v>1</v>
      </c>
      <c r="O2097" s="542">
        <v>6</v>
      </c>
      <c r="P2097" s="539">
        <f t="shared" si="66"/>
        <v>63000</v>
      </c>
    </row>
    <row r="2098" spans="1:16" x14ac:dyDescent="0.2">
      <c r="A2098" s="541" t="s">
        <v>558</v>
      </c>
      <c r="B2098" s="1770" t="s">
        <v>1708</v>
      </c>
      <c r="C2098" s="541" t="s">
        <v>1709</v>
      </c>
      <c r="D2098" s="541" t="s">
        <v>6113</v>
      </c>
      <c r="E2098" s="539">
        <v>5000</v>
      </c>
      <c r="F2098" s="540" t="s">
        <v>6453</v>
      </c>
      <c r="G2098" s="541" t="s">
        <v>6454</v>
      </c>
      <c r="H2098" s="541" t="s">
        <v>5807</v>
      </c>
      <c r="I2098" s="541" t="s">
        <v>1795</v>
      </c>
      <c r="J2098" s="542" t="s">
        <v>6113</v>
      </c>
      <c r="K2098" s="543">
        <v>1</v>
      </c>
      <c r="L2098" s="544">
        <v>12</v>
      </c>
      <c r="M2098" s="539">
        <f t="shared" si="67"/>
        <v>60000</v>
      </c>
      <c r="N2098" s="544">
        <v>1</v>
      </c>
      <c r="O2098" s="542">
        <v>6</v>
      </c>
      <c r="P2098" s="539">
        <f t="shared" si="66"/>
        <v>30000</v>
      </c>
    </row>
    <row r="2099" spans="1:16" x14ac:dyDescent="0.2">
      <c r="A2099" s="541" t="s">
        <v>558</v>
      </c>
      <c r="B2099" s="1770" t="s">
        <v>1708</v>
      </c>
      <c r="C2099" s="541" t="s">
        <v>1709</v>
      </c>
      <c r="D2099" s="541" t="s">
        <v>5783</v>
      </c>
      <c r="E2099" s="539">
        <v>1800</v>
      </c>
      <c r="F2099" s="540" t="s">
        <v>6455</v>
      </c>
      <c r="G2099" s="541" t="s">
        <v>6456</v>
      </c>
      <c r="H2099" s="541" t="s">
        <v>1773</v>
      </c>
      <c r="I2099" s="541" t="s">
        <v>1795</v>
      </c>
      <c r="J2099" s="542" t="s">
        <v>5783</v>
      </c>
      <c r="K2099" s="543">
        <v>1</v>
      </c>
      <c r="L2099" s="544">
        <v>12</v>
      </c>
      <c r="M2099" s="539">
        <f t="shared" si="67"/>
        <v>21600</v>
      </c>
      <c r="N2099" s="544">
        <v>1</v>
      </c>
      <c r="O2099" s="542">
        <v>6</v>
      </c>
      <c r="P2099" s="539">
        <f t="shared" si="66"/>
        <v>10800</v>
      </c>
    </row>
    <row r="2100" spans="1:16" x14ac:dyDescent="0.2">
      <c r="A2100" s="541" t="s">
        <v>558</v>
      </c>
      <c r="B2100" s="1770" t="s">
        <v>1708</v>
      </c>
      <c r="C2100" s="541" t="s">
        <v>1709</v>
      </c>
      <c r="D2100" s="541" t="s">
        <v>5783</v>
      </c>
      <c r="E2100" s="539">
        <v>3000</v>
      </c>
      <c r="F2100" s="540" t="s">
        <v>6457</v>
      </c>
      <c r="G2100" s="541" t="s">
        <v>6458</v>
      </c>
      <c r="H2100" s="541" t="s">
        <v>1773</v>
      </c>
      <c r="I2100" s="541" t="s">
        <v>1795</v>
      </c>
      <c r="J2100" s="542" t="s">
        <v>5783</v>
      </c>
      <c r="K2100" s="543">
        <v>1</v>
      </c>
      <c r="L2100" s="544">
        <v>12</v>
      </c>
      <c r="M2100" s="539">
        <f t="shared" si="67"/>
        <v>36000</v>
      </c>
      <c r="N2100" s="544">
        <v>1</v>
      </c>
      <c r="O2100" s="542">
        <v>6</v>
      </c>
      <c r="P2100" s="539">
        <f t="shared" si="66"/>
        <v>18000</v>
      </c>
    </row>
    <row r="2101" spans="1:16" x14ac:dyDescent="0.2">
      <c r="A2101" s="541" t="s">
        <v>558</v>
      </c>
      <c r="B2101" s="1770" t="s">
        <v>1708</v>
      </c>
      <c r="C2101" s="541" t="s">
        <v>1709</v>
      </c>
      <c r="D2101" s="541" t="s">
        <v>1836</v>
      </c>
      <c r="E2101" s="539">
        <v>3000</v>
      </c>
      <c r="F2101" s="540" t="s">
        <v>6459</v>
      </c>
      <c r="G2101" s="541" t="s">
        <v>6460</v>
      </c>
      <c r="H2101" s="541" t="s">
        <v>5876</v>
      </c>
      <c r="I2101" s="541" t="s">
        <v>1795</v>
      </c>
      <c r="J2101" s="542" t="s">
        <v>5876</v>
      </c>
      <c r="K2101" s="543">
        <v>1</v>
      </c>
      <c r="L2101" s="544">
        <v>12</v>
      </c>
      <c r="M2101" s="539">
        <f t="shared" si="67"/>
        <v>36000</v>
      </c>
      <c r="N2101" s="544">
        <v>1</v>
      </c>
      <c r="O2101" s="542">
        <v>6</v>
      </c>
      <c r="P2101" s="539">
        <f t="shared" si="66"/>
        <v>18000</v>
      </c>
    </row>
    <row r="2102" spans="1:16" x14ac:dyDescent="0.2">
      <c r="A2102" s="541" t="s">
        <v>558</v>
      </c>
      <c r="B2102" s="1770" t="s">
        <v>1708</v>
      </c>
      <c r="C2102" s="541" t="s">
        <v>1709</v>
      </c>
      <c r="D2102" s="541" t="s">
        <v>2583</v>
      </c>
      <c r="E2102" s="539">
        <v>6000</v>
      </c>
      <c r="F2102" s="540" t="s">
        <v>6461</v>
      </c>
      <c r="G2102" s="541" t="s">
        <v>6462</v>
      </c>
      <c r="H2102" s="541" t="s">
        <v>1753</v>
      </c>
      <c r="I2102" s="541" t="s">
        <v>5797</v>
      </c>
      <c r="J2102" s="542" t="s">
        <v>1753</v>
      </c>
      <c r="K2102" s="543">
        <v>1</v>
      </c>
      <c r="L2102" s="544">
        <v>12</v>
      </c>
      <c r="M2102" s="539">
        <f t="shared" si="67"/>
        <v>72000</v>
      </c>
      <c r="N2102" s="544">
        <v>1</v>
      </c>
      <c r="O2102" s="542">
        <v>6</v>
      </c>
      <c r="P2102" s="539">
        <f t="shared" si="66"/>
        <v>36000</v>
      </c>
    </row>
    <row r="2103" spans="1:16" x14ac:dyDescent="0.2">
      <c r="A2103" s="541" t="s">
        <v>558</v>
      </c>
      <c r="B2103" s="1770" t="s">
        <v>1708</v>
      </c>
      <c r="C2103" s="541" t="s">
        <v>1709</v>
      </c>
      <c r="D2103" s="541" t="s">
        <v>3405</v>
      </c>
      <c r="E2103" s="539">
        <v>5000</v>
      </c>
      <c r="F2103" s="540" t="s">
        <v>6463</v>
      </c>
      <c r="G2103" s="541" t="s">
        <v>6464</v>
      </c>
      <c r="H2103" s="541" t="s">
        <v>3405</v>
      </c>
      <c r="I2103" s="541" t="s">
        <v>5797</v>
      </c>
      <c r="J2103" s="542" t="s">
        <v>5870</v>
      </c>
      <c r="K2103" s="543">
        <v>1</v>
      </c>
      <c r="L2103" s="544">
        <v>12</v>
      </c>
      <c r="M2103" s="539">
        <f t="shared" si="67"/>
        <v>60000</v>
      </c>
      <c r="N2103" s="544">
        <v>2</v>
      </c>
      <c r="O2103" s="542">
        <v>6</v>
      </c>
      <c r="P2103" s="539">
        <f t="shared" si="66"/>
        <v>30000</v>
      </c>
    </row>
    <row r="2104" spans="1:16" x14ac:dyDescent="0.2">
      <c r="A2104" s="541" t="s">
        <v>558</v>
      </c>
      <c r="B2104" s="1770" t="s">
        <v>1708</v>
      </c>
      <c r="C2104" s="541" t="s">
        <v>1709</v>
      </c>
      <c r="D2104" s="541" t="s">
        <v>6465</v>
      </c>
      <c r="E2104" s="539">
        <v>1200</v>
      </c>
      <c r="F2104" s="540" t="s">
        <v>6466</v>
      </c>
      <c r="G2104" s="541" t="s">
        <v>6467</v>
      </c>
      <c r="H2104" s="541" t="s">
        <v>5765</v>
      </c>
      <c r="I2104" s="541" t="s">
        <v>5765</v>
      </c>
      <c r="J2104" s="542" t="s">
        <v>5766</v>
      </c>
      <c r="K2104" s="543">
        <v>1</v>
      </c>
      <c r="L2104" s="544">
        <v>12</v>
      </c>
      <c r="M2104" s="539">
        <f t="shared" si="67"/>
        <v>14400</v>
      </c>
      <c r="N2104" s="544">
        <v>2</v>
      </c>
      <c r="O2104" s="542">
        <v>6</v>
      </c>
      <c r="P2104" s="539">
        <f t="shared" si="66"/>
        <v>7200</v>
      </c>
    </row>
    <row r="2105" spans="1:16" x14ac:dyDescent="0.2">
      <c r="A2105" s="541" t="s">
        <v>558</v>
      </c>
      <c r="B2105" s="1770" t="s">
        <v>1708</v>
      </c>
      <c r="C2105" s="541" t="s">
        <v>1709</v>
      </c>
      <c r="D2105" s="541" t="s">
        <v>1836</v>
      </c>
      <c r="E2105" s="539">
        <v>6000</v>
      </c>
      <c r="F2105" s="540" t="s">
        <v>6468</v>
      </c>
      <c r="G2105" s="541" t="s">
        <v>6469</v>
      </c>
      <c r="H2105" s="541" t="s">
        <v>3405</v>
      </c>
      <c r="I2105" s="541" t="s">
        <v>5797</v>
      </c>
      <c r="J2105" s="542" t="s">
        <v>2550</v>
      </c>
      <c r="K2105" s="543">
        <v>1</v>
      </c>
      <c r="L2105" s="544">
        <v>12</v>
      </c>
      <c r="M2105" s="539">
        <f t="shared" si="67"/>
        <v>72000</v>
      </c>
      <c r="N2105" s="544">
        <v>4</v>
      </c>
      <c r="O2105" s="542">
        <v>6</v>
      </c>
      <c r="P2105" s="539">
        <f t="shared" si="66"/>
        <v>36000</v>
      </c>
    </row>
    <row r="2106" spans="1:16" x14ac:dyDescent="0.2">
      <c r="A2106" s="541" t="s">
        <v>558</v>
      </c>
      <c r="B2106" s="1770" t="s">
        <v>1708</v>
      </c>
      <c r="C2106" s="541" t="s">
        <v>1709</v>
      </c>
      <c r="D2106" s="541" t="s">
        <v>1836</v>
      </c>
      <c r="E2106" s="539">
        <v>7000</v>
      </c>
      <c r="F2106" s="540" t="s">
        <v>6470</v>
      </c>
      <c r="G2106" s="541" t="s">
        <v>6471</v>
      </c>
      <c r="H2106" s="541" t="s">
        <v>1753</v>
      </c>
      <c r="I2106" s="541" t="s">
        <v>6021</v>
      </c>
      <c r="J2106" s="542" t="s">
        <v>6472</v>
      </c>
      <c r="K2106" s="543">
        <v>1</v>
      </c>
      <c r="L2106" s="544">
        <v>12</v>
      </c>
      <c r="M2106" s="539">
        <f t="shared" si="67"/>
        <v>84000</v>
      </c>
      <c r="N2106" s="544">
        <v>4</v>
      </c>
      <c r="O2106" s="542">
        <v>6</v>
      </c>
      <c r="P2106" s="539">
        <f t="shared" si="66"/>
        <v>42000</v>
      </c>
    </row>
    <row r="2107" spans="1:16" x14ac:dyDescent="0.2">
      <c r="A2107" s="541" t="s">
        <v>558</v>
      </c>
      <c r="B2107" s="1770" t="s">
        <v>1708</v>
      </c>
      <c r="C2107" s="541" t="s">
        <v>1709</v>
      </c>
      <c r="D2107" s="541" t="s">
        <v>5783</v>
      </c>
      <c r="E2107" s="539">
        <v>2500</v>
      </c>
      <c r="F2107" s="540" t="s">
        <v>6473</v>
      </c>
      <c r="G2107" s="541" t="s">
        <v>6474</v>
      </c>
      <c r="H2107" s="541" t="s">
        <v>5783</v>
      </c>
      <c r="I2107" s="541" t="s">
        <v>1795</v>
      </c>
      <c r="J2107" s="542" t="s">
        <v>5783</v>
      </c>
      <c r="K2107" s="543">
        <v>1</v>
      </c>
      <c r="L2107" s="544">
        <v>12</v>
      </c>
      <c r="M2107" s="539">
        <f t="shared" si="67"/>
        <v>30000</v>
      </c>
      <c r="N2107" s="544">
        <v>0</v>
      </c>
      <c r="O2107" s="542">
        <v>0</v>
      </c>
      <c r="P2107" s="539">
        <f t="shared" si="66"/>
        <v>0</v>
      </c>
    </row>
    <row r="2108" spans="1:16" x14ac:dyDescent="0.2">
      <c r="A2108" s="541" t="s">
        <v>558</v>
      </c>
      <c r="B2108" s="1770" t="s">
        <v>1708</v>
      </c>
      <c r="C2108" s="541" t="s">
        <v>1709</v>
      </c>
      <c r="D2108" s="541" t="s">
        <v>5957</v>
      </c>
      <c r="E2108" s="539">
        <v>2500</v>
      </c>
      <c r="F2108" s="540" t="s">
        <v>6475</v>
      </c>
      <c r="G2108" s="541" t="s">
        <v>6476</v>
      </c>
      <c r="H2108" s="541" t="s">
        <v>5957</v>
      </c>
      <c r="I2108" s="541" t="s">
        <v>5797</v>
      </c>
      <c r="J2108" s="542" t="s">
        <v>5957</v>
      </c>
      <c r="K2108" s="543">
        <v>1</v>
      </c>
      <c r="L2108" s="544">
        <v>12</v>
      </c>
      <c r="M2108" s="539">
        <f t="shared" si="67"/>
        <v>30000</v>
      </c>
      <c r="N2108" s="544">
        <v>4</v>
      </c>
      <c r="O2108" s="542">
        <v>6</v>
      </c>
      <c r="P2108" s="539">
        <f t="shared" si="66"/>
        <v>15000</v>
      </c>
    </row>
    <row r="2109" spans="1:16" x14ac:dyDescent="0.2">
      <c r="A2109" s="541" t="s">
        <v>558</v>
      </c>
      <c r="B2109" s="1770" t="s">
        <v>1708</v>
      </c>
      <c r="C2109" s="541" t="s">
        <v>1709</v>
      </c>
      <c r="D2109" s="541" t="s">
        <v>1795</v>
      </c>
      <c r="E2109" s="539">
        <v>2500</v>
      </c>
      <c r="F2109" s="540" t="s">
        <v>6477</v>
      </c>
      <c r="G2109" s="541" t="s">
        <v>6478</v>
      </c>
      <c r="H2109" s="541" t="s">
        <v>1773</v>
      </c>
      <c r="I2109" s="541" t="s">
        <v>1795</v>
      </c>
      <c r="J2109" s="542" t="s">
        <v>5876</v>
      </c>
      <c r="K2109" s="543">
        <v>1</v>
      </c>
      <c r="L2109" s="544">
        <v>12</v>
      </c>
      <c r="M2109" s="539">
        <f t="shared" si="67"/>
        <v>30000</v>
      </c>
      <c r="N2109" s="544">
        <v>4</v>
      </c>
      <c r="O2109" s="542">
        <v>6</v>
      </c>
      <c r="P2109" s="539">
        <f t="shared" si="66"/>
        <v>15000</v>
      </c>
    </row>
    <row r="2110" spans="1:16" x14ac:dyDescent="0.2">
      <c r="A2110" s="541" t="s">
        <v>558</v>
      </c>
      <c r="B2110" s="1770" t="s">
        <v>1708</v>
      </c>
      <c r="C2110" s="541" t="s">
        <v>1709</v>
      </c>
      <c r="D2110" s="541" t="s">
        <v>1965</v>
      </c>
      <c r="E2110" s="539">
        <v>8000</v>
      </c>
      <c r="F2110" s="540" t="s">
        <v>6479</v>
      </c>
      <c r="G2110" s="541" t="s">
        <v>6480</v>
      </c>
      <c r="H2110" s="541" t="s">
        <v>1965</v>
      </c>
      <c r="I2110" s="541" t="s">
        <v>6021</v>
      </c>
      <c r="J2110" s="542" t="s">
        <v>6025</v>
      </c>
      <c r="K2110" s="543">
        <v>1</v>
      </c>
      <c r="L2110" s="544">
        <v>12</v>
      </c>
      <c r="M2110" s="539">
        <f t="shared" si="67"/>
        <v>96000</v>
      </c>
      <c r="N2110" s="544">
        <v>2</v>
      </c>
      <c r="O2110" s="542">
        <v>6</v>
      </c>
      <c r="P2110" s="539">
        <f t="shared" si="66"/>
        <v>48000</v>
      </c>
    </row>
    <row r="2111" spans="1:16" x14ac:dyDescent="0.2">
      <c r="A2111" s="541" t="s">
        <v>558</v>
      </c>
      <c r="B2111" s="1770" t="s">
        <v>1708</v>
      </c>
      <c r="C2111" s="541" t="s">
        <v>1709</v>
      </c>
      <c r="D2111" s="541" t="s">
        <v>3405</v>
      </c>
      <c r="E2111" s="539">
        <v>6000</v>
      </c>
      <c r="F2111" s="540" t="s">
        <v>6481</v>
      </c>
      <c r="G2111" s="541" t="s">
        <v>6482</v>
      </c>
      <c r="H2111" s="541" t="s">
        <v>3405</v>
      </c>
      <c r="I2111" s="541" t="s">
        <v>5797</v>
      </c>
      <c r="J2111" s="542" t="s">
        <v>5870</v>
      </c>
      <c r="K2111" s="543">
        <v>1</v>
      </c>
      <c r="L2111" s="544">
        <v>12</v>
      </c>
      <c r="M2111" s="539">
        <f t="shared" si="67"/>
        <v>72000</v>
      </c>
      <c r="N2111" s="544">
        <v>2</v>
      </c>
      <c r="O2111" s="542">
        <v>6</v>
      </c>
      <c r="P2111" s="539">
        <f t="shared" si="66"/>
        <v>36000</v>
      </c>
    </row>
    <row r="2112" spans="1:16" x14ac:dyDescent="0.2">
      <c r="A2112" s="541" t="s">
        <v>558</v>
      </c>
      <c r="B2112" s="1770" t="s">
        <v>1708</v>
      </c>
      <c r="C2112" s="541" t="s">
        <v>1709</v>
      </c>
      <c r="D2112" s="541" t="s">
        <v>1753</v>
      </c>
      <c r="E2112" s="539">
        <v>6000</v>
      </c>
      <c r="F2112" s="540" t="s">
        <v>6483</v>
      </c>
      <c r="G2112" s="541" t="s">
        <v>6484</v>
      </c>
      <c r="H2112" s="541" t="s">
        <v>1753</v>
      </c>
      <c r="I2112" s="541" t="s">
        <v>5797</v>
      </c>
      <c r="J2112" s="542" t="s">
        <v>1753</v>
      </c>
      <c r="K2112" s="543">
        <v>1</v>
      </c>
      <c r="L2112" s="544">
        <v>12</v>
      </c>
      <c r="M2112" s="539">
        <f t="shared" si="67"/>
        <v>72000</v>
      </c>
      <c r="N2112" s="544">
        <v>1</v>
      </c>
      <c r="O2112" s="542">
        <v>6</v>
      </c>
      <c r="P2112" s="539">
        <f t="shared" si="66"/>
        <v>36000</v>
      </c>
    </row>
    <row r="2113" spans="1:16" x14ac:dyDescent="0.2">
      <c r="A2113" s="541" t="s">
        <v>558</v>
      </c>
      <c r="B2113" s="1770" t="s">
        <v>1708</v>
      </c>
      <c r="C2113" s="541" t="s">
        <v>1709</v>
      </c>
      <c r="D2113" s="541" t="s">
        <v>1532</v>
      </c>
      <c r="E2113" s="539">
        <v>3500</v>
      </c>
      <c r="F2113" s="540" t="s">
        <v>6485</v>
      </c>
      <c r="G2113" s="541" t="s">
        <v>6486</v>
      </c>
      <c r="H2113" s="541" t="s">
        <v>1532</v>
      </c>
      <c r="I2113" s="541" t="s">
        <v>5797</v>
      </c>
      <c r="J2113" s="542" t="s">
        <v>1532</v>
      </c>
      <c r="K2113" s="543">
        <v>4</v>
      </c>
      <c r="L2113" s="544">
        <v>12</v>
      </c>
      <c r="M2113" s="539">
        <f t="shared" si="67"/>
        <v>42000</v>
      </c>
      <c r="N2113" s="544">
        <v>2</v>
      </c>
      <c r="O2113" s="542">
        <v>5</v>
      </c>
      <c r="P2113" s="539">
        <f t="shared" si="66"/>
        <v>17500</v>
      </c>
    </row>
    <row r="2114" spans="1:16" x14ac:dyDescent="0.2">
      <c r="A2114" s="541" t="s">
        <v>558</v>
      </c>
      <c r="B2114" s="1770" t="s">
        <v>1708</v>
      </c>
      <c r="C2114" s="541" t="s">
        <v>1709</v>
      </c>
      <c r="D2114" s="541" t="s">
        <v>6487</v>
      </c>
      <c r="E2114" s="539">
        <v>2500</v>
      </c>
      <c r="F2114" s="540" t="s">
        <v>6488</v>
      </c>
      <c r="G2114" s="541" t="s">
        <v>6489</v>
      </c>
      <c r="H2114" s="541" t="s">
        <v>6487</v>
      </c>
      <c r="I2114" s="541" t="s">
        <v>1795</v>
      </c>
      <c r="J2114" s="542" t="s">
        <v>6490</v>
      </c>
      <c r="K2114" s="543">
        <v>1</v>
      </c>
      <c r="L2114" s="544">
        <v>12</v>
      </c>
      <c r="M2114" s="539">
        <f t="shared" si="67"/>
        <v>30000</v>
      </c>
      <c r="N2114" s="544">
        <v>1</v>
      </c>
      <c r="O2114" s="542">
        <v>3</v>
      </c>
      <c r="P2114" s="539">
        <f t="shared" si="66"/>
        <v>7500</v>
      </c>
    </row>
    <row r="2115" spans="1:16" x14ac:dyDescent="0.2">
      <c r="A2115" s="541" t="s">
        <v>558</v>
      </c>
      <c r="B2115" s="1770" t="s">
        <v>1708</v>
      </c>
      <c r="C2115" s="541" t="s">
        <v>1709</v>
      </c>
      <c r="D2115" s="541" t="s">
        <v>6487</v>
      </c>
      <c r="E2115" s="539">
        <v>2500</v>
      </c>
      <c r="F2115" s="540" t="s">
        <v>6491</v>
      </c>
      <c r="G2115" s="541" t="s">
        <v>6492</v>
      </c>
      <c r="H2115" s="541" t="s">
        <v>6487</v>
      </c>
      <c r="I2115" s="541" t="s">
        <v>1795</v>
      </c>
      <c r="J2115" s="542" t="s">
        <v>6490</v>
      </c>
      <c r="K2115" s="543">
        <v>1</v>
      </c>
      <c r="L2115" s="544">
        <v>12</v>
      </c>
      <c r="M2115" s="539">
        <f t="shared" si="67"/>
        <v>30000</v>
      </c>
      <c r="N2115" s="544">
        <v>2</v>
      </c>
      <c r="O2115" s="542">
        <v>6</v>
      </c>
      <c r="P2115" s="539">
        <f t="shared" si="66"/>
        <v>15000</v>
      </c>
    </row>
    <row r="2116" spans="1:16" x14ac:dyDescent="0.2">
      <c r="A2116" s="541" t="s">
        <v>558</v>
      </c>
      <c r="B2116" s="1770" t="s">
        <v>1708</v>
      </c>
      <c r="C2116" s="541" t="s">
        <v>1709</v>
      </c>
      <c r="D2116" s="541" t="s">
        <v>2819</v>
      </c>
      <c r="E2116" s="539">
        <v>7000</v>
      </c>
      <c r="F2116" s="540" t="s">
        <v>6493</v>
      </c>
      <c r="G2116" s="541" t="s">
        <v>6494</v>
      </c>
      <c r="H2116" s="541" t="s">
        <v>1773</v>
      </c>
      <c r="I2116" s="541" t="s">
        <v>5797</v>
      </c>
      <c r="J2116" s="542" t="s">
        <v>6495</v>
      </c>
      <c r="K2116" s="543">
        <v>1</v>
      </c>
      <c r="L2116" s="544">
        <v>12</v>
      </c>
      <c r="M2116" s="539">
        <f t="shared" si="67"/>
        <v>84000</v>
      </c>
      <c r="N2116" s="544">
        <v>2</v>
      </c>
      <c r="O2116" s="542">
        <v>6</v>
      </c>
      <c r="P2116" s="539">
        <f t="shared" si="66"/>
        <v>42000</v>
      </c>
    </row>
    <row r="2117" spans="1:16" x14ac:dyDescent="0.2">
      <c r="A2117" s="541" t="s">
        <v>558</v>
      </c>
      <c r="B2117" s="1770" t="s">
        <v>1708</v>
      </c>
      <c r="C2117" s="541" t="s">
        <v>1709</v>
      </c>
      <c r="D2117" s="541" t="s">
        <v>1849</v>
      </c>
      <c r="E2117" s="539">
        <v>6000</v>
      </c>
      <c r="F2117" s="540" t="s">
        <v>6496</v>
      </c>
      <c r="G2117" s="541" t="s">
        <v>6497</v>
      </c>
      <c r="H2117" s="541" t="s">
        <v>1753</v>
      </c>
      <c r="I2117" s="541" t="s">
        <v>5797</v>
      </c>
      <c r="J2117" s="542" t="s">
        <v>2135</v>
      </c>
      <c r="K2117" s="543">
        <v>1</v>
      </c>
      <c r="L2117" s="544">
        <v>12</v>
      </c>
      <c r="M2117" s="539">
        <f t="shared" si="67"/>
        <v>72000</v>
      </c>
      <c r="N2117" s="544">
        <v>4</v>
      </c>
      <c r="O2117" s="542">
        <v>6</v>
      </c>
      <c r="P2117" s="539">
        <f t="shared" si="66"/>
        <v>36000</v>
      </c>
    </row>
    <row r="2118" spans="1:16" x14ac:dyDescent="0.2">
      <c r="A2118" s="541" t="s">
        <v>558</v>
      </c>
      <c r="B2118" s="1770" t="s">
        <v>1708</v>
      </c>
      <c r="C2118" s="541" t="s">
        <v>1709</v>
      </c>
      <c r="D2118" s="541" t="s">
        <v>2819</v>
      </c>
      <c r="E2118" s="539">
        <v>7000</v>
      </c>
      <c r="F2118" s="540" t="s">
        <v>6498</v>
      </c>
      <c r="G2118" s="541" t="s">
        <v>6499</v>
      </c>
      <c r="H2118" s="541" t="s">
        <v>1753</v>
      </c>
      <c r="I2118" s="541" t="s">
        <v>6021</v>
      </c>
      <c r="J2118" s="542" t="s">
        <v>6500</v>
      </c>
      <c r="K2118" s="543">
        <v>1</v>
      </c>
      <c r="L2118" s="544">
        <v>12</v>
      </c>
      <c r="M2118" s="539">
        <f t="shared" si="67"/>
        <v>84000</v>
      </c>
      <c r="N2118" s="544">
        <v>2</v>
      </c>
      <c r="O2118" s="542">
        <v>5</v>
      </c>
      <c r="P2118" s="539">
        <f t="shared" si="66"/>
        <v>35000</v>
      </c>
    </row>
    <row r="2119" spans="1:16" x14ac:dyDescent="0.2">
      <c r="A2119" s="541" t="s">
        <v>558</v>
      </c>
      <c r="B2119" s="1770" t="s">
        <v>1708</v>
      </c>
      <c r="C2119" s="541" t="s">
        <v>1709</v>
      </c>
      <c r="D2119" s="541" t="s">
        <v>5772</v>
      </c>
      <c r="E2119" s="539">
        <v>2000</v>
      </c>
      <c r="F2119" s="540" t="s">
        <v>6501</v>
      </c>
      <c r="G2119" s="541" t="s">
        <v>6502</v>
      </c>
      <c r="H2119" s="541" t="s">
        <v>5807</v>
      </c>
      <c r="I2119" s="541" t="s">
        <v>1795</v>
      </c>
      <c r="J2119" s="542" t="s">
        <v>5772</v>
      </c>
      <c r="K2119" s="543">
        <v>1</v>
      </c>
      <c r="L2119" s="544">
        <v>12</v>
      </c>
      <c r="M2119" s="539">
        <f t="shared" si="67"/>
        <v>24000</v>
      </c>
      <c r="N2119" s="544">
        <v>2</v>
      </c>
      <c r="O2119" s="542">
        <v>6</v>
      </c>
      <c r="P2119" s="539">
        <f t="shared" si="66"/>
        <v>12000</v>
      </c>
    </row>
    <row r="2120" spans="1:16" x14ac:dyDescent="0.2">
      <c r="A2120" s="541" t="s">
        <v>558</v>
      </c>
      <c r="B2120" s="1770" t="s">
        <v>1708</v>
      </c>
      <c r="C2120" s="541" t="s">
        <v>1709</v>
      </c>
      <c r="D2120" s="541" t="s">
        <v>5772</v>
      </c>
      <c r="E2120" s="539">
        <v>2000</v>
      </c>
      <c r="F2120" s="540" t="s">
        <v>6503</v>
      </c>
      <c r="G2120" s="541" t="s">
        <v>6504</v>
      </c>
      <c r="H2120" s="541" t="s">
        <v>5807</v>
      </c>
      <c r="I2120" s="541" t="s">
        <v>1795</v>
      </c>
      <c r="J2120" s="542" t="s">
        <v>5772</v>
      </c>
      <c r="K2120" s="543">
        <v>1</v>
      </c>
      <c r="L2120" s="544">
        <v>12</v>
      </c>
      <c r="M2120" s="539">
        <f t="shared" si="67"/>
        <v>24000</v>
      </c>
      <c r="N2120" s="544">
        <v>2</v>
      </c>
      <c r="O2120" s="542">
        <v>6</v>
      </c>
      <c r="P2120" s="539">
        <f t="shared" si="66"/>
        <v>12000</v>
      </c>
    </row>
    <row r="2121" spans="1:16" x14ac:dyDescent="0.2">
      <c r="A2121" s="541" t="s">
        <v>558</v>
      </c>
      <c r="B2121" s="1770" t="s">
        <v>1708</v>
      </c>
      <c r="C2121" s="541" t="s">
        <v>1709</v>
      </c>
      <c r="D2121" s="541" t="s">
        <v>3405</v>
      </c>
      <c r="E2121" s="539">
        <v>5000</v>
      </c>
      <c r="F2121" s="540" t="s">
        <v>6505</v>
      </c>
      <c r="G2121" s="541" t="s">
        <v>6506</v>
      </c>
      <c r="H2121" s="541" t="s">
        <v>3405</v>
      </c>
      <c r="I2121" s="541" t="s">
        <v>5797</v>
      </c>
      <c r="J2121" s="542" t="s">
        <v>5870</v>
      </c>
      <c r="K2121" s="543">
        <v>1</v>
      </c>
      <c r="L2121" s="544">
        <v>12</v>
      </c>
      <c r="M2121" s="539">
        <f t="shared" si="67"/>
        <v>60000</v>
      </c>
      <c r="N2121" s="544">
        <v>2</v>
      </c>
      <c r="O2121" s="542">
        <v>6</v>
      </c>
      <c r="P2121" s="539">
        <f t="shared" si="66"/>
        <v>30000</v>
      </c>
    </row>
    <row r="2122" spans="1:16" x14ac:dyDescent="0.2">
      <c r="A2122" s="541" t="s">
        <v>558</v>
      </c>
      <c r="B2122" s="1770" t="s">
        <v>1708</v>
      </c>
      <c r="C2122" s="541" t="s">
        <v>1709</v>
      </c>
      <c r="D2122" s="541" t="s">
        <v>3405</v>
      </c>
      <c r="E2122" s="539">
        <v>5000</v>
      </c>
      <c r="F2122" s="540" t="s">
        <v>6507</v>
      </c>
      <c r="G2122" s="541" t="s">
        <v>6508</v>
      </c>
      <c r="H2122" s="541" t="s">
        <v>3405</v>
      </c>
      <c r="I2122" s="541" t="s">
        <v>5797</v>
      </c>
      <c r="J2122" s="542" t="s">
        <v>5870</v>
      </c>
      <c r="K2122" s="543">
        <v>1</v>
      </c>
      <c r="L2122" s="544">
        <v>12</v>
      </c>
      <c r="M2122" s="539">
        <f t="shared" si="67"/>
        <v>60000</v>
      </c>
      <c r="N2122" s="544">
        <v>2</v>
      </c>
      <c r="O2122" s="542">
        <v>6</v>
      </c>
      <c r="P2122" s="539">
        <f t="shared" si="66"/>
        <v>30000</v>
      </c>
    </row>
    <row r="2123" spans="1:16" x14ac:dyDescent="0.2">
      <c r="A2123" s="541" t="s">
        <v>558</v>
      </c>
      <c r="B2123" s="1770" t="s">
        <v>1708</v>
      </c>
      <c r="C2123" s="541" t="s">
        <v>1709</v>
      </c>
      <c r="D2123" s="541" t="s">
        <v>6509</v>
      </c>
      <c r="E2123" s="539">
        <v>1500</v>
      </c>
      <c r="F2123" s="540" t="s">
        <v>6510</v>
      </c>
      <c r="G2123" s="541" t="s">
        <v>6511</v>
      </c>
      <c r="H2123" s="541" t="s">
        <v>5765</v>
      </c>
      <c r="I2123" s="541" t="s">
        <v>5765</v>
      </c>
      <c r="J2123" s="542" t="s">
        <v>5766</v>
      </c>
      <c r="K2123" s="543">
        <v>1</v>
      </c>
      <c r="L2123" s="544">
        <v>12</v>
      </c>
      <c r="M2123" s="539">
        <f t="shared" si="67"/>
        <v>18000</v>
      </c>
      <c r="N2123" s="544">
        <v>2</v>
      </c>
      <c r="O2123" s="542">
        <v>6</v>
      </c>
      <c r="P2123" s="539">
        <f t="shared" si="66"/>
        <v>9000</v>
      </c>
    </row>
    <row r="2124" spans="1:16" x14ac:dyDescent="0.2">
      <c r="A2124" s="541" t="s">
        <v>558</v>
      </c>
      <c r="B2124" s="1770" t="s">
        <v>1708</v>
      </c>
      <c r="C2124" s="541" t="s">
        <v>1709</v>
      </c>
      <c r="D2124" s="541" t="s">
        <v>1965</v>
      </c>
      <c r="E2124" s="539">
        <v>5000</v>
      </c>
      <c r="F2124" s="540" t="s">
        <v>6512</v>
      </c>
      <c r="G2124" s="541" t="s">
        <v>6513</v>
      </c>
      <c r="H2124" s="541" t="s">
        <v>1965</v>
      </c>
      <c r="I2124" s="541" t="s">
        <v>5854</v>
      </c>
      <c r="J2124" s="542" t="s">
        <v>5841</v>
      </c>
      <c r="K2124" s="543">
        <v>1</v>
      </c>
      <c r="L2124" s="544">
        <v>12</v>
      </c>
      <c r="M2124" s="539">
        <f t="shared" si="67"/>
        <v>60000</v>
      </c>
      <c r="N2124" s="544">
        <v>2</v>
      </c>
      <c r="O2124" s="542">
        <v>6</v>
      </c>
      <c r="P2124" s="539">
        <f t="shared" si="66"/>
        <v>30000</v>
      </c>
    </row>
    <row r="2125" spans="1:16" x14ac:dyDescent="0.2">
      <c r="A2125" s="541" t="s">
        <v>558</v>
      </c>
      <c r="B2125" s="1770" t="s">
        <v>1708</v>
      </c>
      <c r="C2125" s="541" t="s">
        <v>1709</v>
      </c>
      <c r="D2125" s="541" t="s">
        <v>6229</v>
      </c>
      <c r="E2125" s="539">
        <v>2000</v>
      </c>
      <c r="F2125" s="540" t="s">
        <v>6514</v>
      </c>
      <c r="G2125" s="541" t="s">
        <v>6515</v>
      </c>
      <c r="H2125" s="541" t="s">
        <v>2119</v>
      </c>
      <c r="I2125" s="541" t="s">
        <v>5797</v>
      </c>
      <c r="J2125" s="542" t="s">
        <v>6516</v>
      </c>
      <c r="K2125" s="543">
        <v>1</v>
      </c>
      <c r="L2125" s="544">
        <v>12</v>
      </c>
      <c r="M2125" s="539">
        <f t="shared" si="67"/>
        <v>24000</v>
      </c>
      <c r="N2125" s="544">
        <v>1</v>
      </c>
      <c r="O2125" s="542">
        <v>3</v>
      </c>
      <c r="P2125" s="539">
        <f t="shared" si="66"/>
        <v>6000</v>
      </c>
    </row>
    <row r="2126" spans="1:16" x14ac:dyDescent="0.2">
      <c r="A2126" s="541" t="s">
        <v>558</v>
      </c>
      <c r="B2126" s="1770" t="s">
        <v>1708</v>
      </c>
      <c r="C2126" s="541" t="s">
        <v>1709</v>
      </c>
      <c r="D2126" s="541" t="s">
        <v>1753</v>
      </c>
      <c r="E2126" s="539">
        <v>5000</v>
      </c>
      <c r="F2126" s="540" t="s">
        <v>6517</v>
      </c>
      <c r="G2126" s="541" t="s">
        <v>6518</v>
      </c>
      <c r="H2126" s="541" t="s">
        <v>1753</v>
      </c>
      <c r="I2126" s="541" t="s">
        <v>5797</v>
      </c>
      <c r="J2126" s="542" t="s">
        <v>1753</v>
      </c>
      <c r="K2126" s="543">
        <v>1</v>
      </c>
      <c r="L2126" s="544">
        <v>12</v>
      </c>
      <c r="M2126" s="539">
        <f t="shared" si="67"/>
        <v>60000</v>
      </c>
      <c r="N2126" s="544">
        <v>0</v>
      </c>
      <c r="O2126" s="542">
        <v>0</v>
      </c>
      <c r="P2126" s="539">
        <f t="shared" si="66"/>
        <v>0</v>
      </c>
    </row>
    <row r="2127" spans="1:16" x14ac:dyDescent="0.2">
      <c r="A2127" s="541" t="s">
        <v>558</v>
      </c>
      <c r="B2127" s="1770" t="s">
        <v>1708</v>
      </c>
      <c r="C2127" s="541" t="s">
        <v>1709</v>
      </c>
      <c r="D2127" s="541" t="s">
        <v>1753</v>
      </c>
      <c r="E2127" s="539">
        <v>5000</v>
      </c>
      <c r="F2127" s="540" t="s">
        <v>6519</v>
      </c>
      <c r="G2127" s="541" t="s">
        <v>6520</v>
      </c>
      <c r="H2127" s="541" t="s">
        <v>1753</v>
      </c>
      <c r="I2127" s="541" t="s">
        <v>5797</v>
      </c>
      <c r="J2127" s="542" t="s">
        <v>1753</v>
      </c>
      <c r="K2127" s="543">
        <v>1</v>
      </c>
      <c r="L2127" s="544">
        <v>12</v>
      </c>
      <c r="M2127" s="539">
        <f t="shared" si="67"/>
        <v>60000</v>
      </c>
      <c r="N2127" s="544">
        <v>2</v>
      </c>
      <c r="O2127" s="542">
        <v>6</v>
      </c>
      <c r="P2127" s="539">
        <f t="shared" si="66"/>
        <v>30000</v>
      </c>
    </row>
    <row r="2128" spans="1:16" x14ac:dyDescent="0.2">
      <c r="A2128" s="541" t="s">
        <v>558</v>
      </c>
      <c r="B2128" s="1770" t="s">
        <v>1708</v>
      </c>
      <c r="C2128" s="541" t="s">
        <v>1709</v>
      </c>
      <c r="D2128" s="541" t="s">
        <v>1753</v>
      </c>
      <c r="E2128" s="539">
        <v>5000</v>
      </c>
      <c r="F2128" s="540" t="s">
        <v>6521</v>
      </c>
      <c r="G2128" s="541" t="s">
        <v>6522</v>
      </c>
      <c r="H2128" s="541" t="s">
        <v>1753</v>
      </c>
      <c r="I2128" s="541" t="s">
        <v>5797</v>
      </c>
      <c r="J2128" s="542" t="s">
        <v>1753</v>
      </c>
      <c r="K2128" s="543">
        <v>1</v>
      </c>
      <c r="L2128" s="544">
        <v>12</v>
      </c>
      <c r="M2128" s="539">
        <f t="shared" si="67"/>
        <v>60000</v>
      </c>
      <c r="N2128" s="544">
        <v>2</v>
      </c>
      <c r="O2128" s="542">
        <v>6</v>
      </c>
      <c r="P2128" s="539">
        <f t="shared" si="66"/>
        <v>30000</v>
      </c>
    </row>
    <row r="2129" spans="1:16" x14ac:dyDescent="0.2">
      <c r="A2129" s="541" t="s">
        <v>558</v>
      </c>
      <c r="B2129" s="1770" t="s">
        <v>1708</v>
      </c>
      <c r="C2129" s="541" t="s">
        <v>1709</v>
      </c>
      <c r="D2129" s="541" t="s">
        <v>5865</v>
      </c>
      <c r="E2129" s="539">
        <v>1200</v>
      </c>
      <c r="F2129" s="540" t="s">
        <v>6523</v>
      </c>
      <c r="G2129" s="541" t="s">
        <v>6524</v>
      </c>
      <c r="H2129" s="541" t="s">
        <v>5865</v>
      </c>
      <c r="I2129" s="541" t="s">
        <v>1795</v>
      </c>
      <c r="J2129" s="542" t="s">
        <v>6525</v>
      </c>
      <c r="K2129" s="543">
        <v>1</v>
      </c>
      <c r="L2129" s="544">
        <v>12</v>
      </c>
      <c r="M2129" s="539">
        <f t="shared" si="67"/>
        <v>14400</v>
      </c>
      <c r="N2129" s="544">
        <v>2</v>
      </c>
      <c r="O2129" s="542">
        <v>6</v>
      </c>
      <c r="P2129" s="539">
        <f t="shared" si="66"/>
        <v>7200</v>
      </c>
    </row>
    <row r="2130" spans="1:16" x14ac:dyDescent="0.2">
      <c r="A2130" s="541" t="s">
        <v>558</v>
      </c>
      <c r="B2130" s="1770" t="s">
        <v>1708</v>
      </c>
      <c r="C2130" s="541" t="s">
        <v>1709</v>
      </c>
      <c r="D2130" s="541" t="s">
        <v>5796</v>
      </c>
      <c r="E2130" s="539">
        <v>2000</v>
      </c>
      <c r="F2130" s="540" t="s">
        <v>6526</v>
      </c>
      <c r="G2130" s="541" t="s">
        <v>6527</v>
      </c>
      <c r="H2130" s="541" t="s">
        <v>5796</v>
      </c>
      <c r="I2130" s="541" t="s">
        <v>5797</v>
      </c>
      <c r="J2130" s="542" t="s">
        <v>5798</v>
      </c>
      <c r="K2130" s="543">
        <v>1</v>
      </c>
      <c r="L2130" s="544">
        <v>12</v>
      </c>
      <c r="M2130" s="539">
        <f t="shared" si="67"/>
        <v>24000</v>
      </c>
      <c r="N2130" s="544">
        <v>2</v>
      </c>
      <c r="O2130" s="542">
        <v>6</v>
      </c>
      <c r="P2130" s="539">
        <f t="shared" ref="P2130:P2193" si="68">+E2130*O2130</f>
        <v>12000</v>
      </c>
    </row>
    <row r="2131" spans="1:16" x14ac:dyDescent="0.2">
      <c r="A2131" s="541" t="s">
        <v>558</v>
      </c>
      <c r="B2131" s="1770" t="s">
        <v>1708</v>
      </c>
      <c r="C2131" s="541" t="s">
        <v>1709</v>
      </c>
      <c r="D2131" s="541" t="s">
        <v>5865</v>
      </c>
      <c r="E2131" s="539">
        <v>1200</v>
      </c>
      <c r="F2131" s="540" t="s">
        <v>6528</v>
      </c>
      <c r="G2131" s="541" t="s">
        <v>6529</v>
      </c>
      <c r="H2131" s="541" t="s">
        <v>5865</v>
      </c>
      <c r="I2131" s="541" t="s">
        <v>1795</v>
      </c>
      <c r="J2131" s="542" t="s">
        <v>6525</v>
      </c>
      <c r="K2131" s="543">
        <v>1</v>
      </c>
      <c r="L2131" s="544">
        <v>12</v>
      </c>
      <c r="M2131" s="539">
        <f t="shared" si="67"/>
        <v>14400</v>
      </c>
      <c r="N2131" s="544">
        <v>2</v>
      </c>
      <c r="O2131" s="542">
        <v>6</v>
      </c>
      <c r="P2131" s="539">
        <f t="shared" si="68"/>
        <v>7200</v>
      </c>
    </row>
    <row r="2132" spans="1:16" x14ac:dyDescent="0.2">
      <c r="A2132" s="541" t="s">
        <v>558</v>
      </c>
      <c r="B2132" s="1770" t="s">
        <v>1708</v>
      </c>
      <c r="C2132" s="541" t="s">
        <v>1709</v>
      </c>
      <c r="D2132" s="541" t="s">
        <v>5865</v>
      </c>
      <c r="E2132" s="539">
        <v>1200</v>
      </c>
      <c r="F2132" s="540" t="s">
        <v>6530</v>
      </c>
      <c r="G2132" s="541" t="s">
        <v>6531</v>
      </c>
      <c r="H2132" s="541" t="s">
        <v>5865</v>
      </c>
      <c r="I2132" s="541" t="s">
        <v>1795</v>
      </c>
      <c r="J2132" s="542" t="s">
        <v>6525</v>
      </c>
      <c r="K2132" s="543">
        <v>1</v>
      </c>
      <c r="L2132" s="544">
        <v>12</v>
      </c>
      <c r="M2132" s="539">
        <f t="shared" ref="M2132:M2195" si="69">+L2132*E2132</f>
        <v>14400</v>
      </c>
      <c r="N2132" s="544">
        <v>2</v>
      </c>
      <c r="O2132" s="542">
        <v>6</v>
      </c>
      <c r="P2132" s="539">
        <f t="shared" si="68"/>
        <v>7200</v>
      </c>
    </row>
    <row r="2133" spans="1:16" x14ac:dyDescent="0.2">
      <c r="A2133" s="541" t="s">
        <v>558</v>
      </c>
      <c r="B2133" s="1770" t="s">
        <v>1708</v>
      </c>
      <c r="C2133" s="541" t="s">
        <v>1709</v>
      </c>
      <c r="D2133" s="541" t="s">
        <v>5865</v>
      </c>
      <c r="E2133" s="539">
        <v>1200</v>
      </c>
      <c r="F2133" s="540" t="s">
        <v>6532</v>
      </c>
      <c r="G2133" s="541" t="s">
        <v>6533</v>
      </c>
      <c r="H2133" s="541" t="s">
        <v>5865</v>
      </c>
      <c r="I2133" s="541" t="s">
        <v>1795</v>
      </c>
      <c r="J2133" s="542" t="s">
        <v>6525</v>
      </c>
      <c r="K2133" s="543">
        <v>1</v>
      </c>
      <c r="L2133" s="544">
        <v>12</v>
      </c>
      <c r="M2133" s="539">
        <f t="shared" si="69"/>
        <v>14400</v>
      </c>
      <c r="N2133" s="544">
        <v>2</v>
      </c>
      <c r="O2133" s="542">
        <v>6</v>
      </c>
      <c r="P2133" s="539">
        <f t="shared" si="68"/>
        <v>7200</v>
      </c>
    </row>
    <row r="2134" spans="1:16" x14ac:dyDescent="0.2">
      <c r="A2134" s="541" t="s">
        <v>558</v>
      </c>
      <c r="B2134" s="1770" t="s">
        <v>1708</v>
      </c>
      <c r="C2134" s="541" t="s">
        <v>1709</v>
      </c>
      <c r="D2134" s="541" t="s">
        <v>5960</v>
      </c>
      <c r="E2134" s="539">
        <v>1200</v>
      </c>
      <c r="F2134" s="540" t="s">
        <v>6534</v>
      </c>
      <c r="G2134" s="541" t="s">
        <v>6535</v>
      </c>
      <c r="H2134" s="541" t="s">
        <v>5960</v>
      </c>
      <c r="I2134" s="541" t="s">
        <v>5797</v>
      </c>
      <c r="J2134" s="542" t="s">
        <v>5855</v>
      </c>
      <c r="K2134" s="543">
        <v>1</v>
      </c>
      <c r="L2134" s="544">
        <v>12</v>
      </c>
      <c r="M2134" s="539">
        <f t="shared" si="69"/>
        <v>14400</v>
      </c>
      <c r="N2134" s="544">
        <v>2</v>
      </c>
      <c r="O2134" s="542">
        <v>6</v>
      </c>
      <c r="P2134" s="539">
        <f t="shared" si="68"/>
        <v>7200</v>
      </c>
    </row>
    <row r="2135" spans="1:16" x14ac:dyDescent="0.2">
      <c r="A2135" s="541" t="s">
        <v>558</v>
      </c>
      <c r="B2135" s="1770" t="s">
        <v>1708</v>
      </c>
      <c r="C2135" s="541" t="s">
        <v>1709</v>
      </c>
      <c r="D2135" s="541" t="s">
        <v>5960</v>
      </c>
      <c r="E2135" s="539">
        <v>1500</v>
      </c>
      <c r="F2135" s="540" t="s">
        <v>6536</v>
      </c>
      <c r="G2135" s="541" t="s">
        <v>6537</v>
      </c>
      <c r="H2135" s="541" t="s">
        <v>5960</v>
      </c>
      <c r="I2135" s="541" t="s">
        <v>5797</v>
      </c>
      <c r="J2135" s="542" t="s">
        <v>5855</v>
      </c>
      <c r="K2135" s="543">
        <v>1</v>
      </c>
      <c r="L2135" s="544">
        <v>12</v>
      </c>
      <c r="M2135" s="539">
        <f t="shared" si="69"/>
        <v>18000</v>
      </c>
      <c r="N2135" s="544">
        <v>2</v>
      </c>
      <c r="O2135" s="542">
        <v>6</v>
      </c>
      <c r="P2135" s="539">
        <f t="shared" si="68"/>
        <v>9000</v>
      </c>
    </row>
    <row r="2136" spans="1:16" x14ac:dyDescent="0.2">
      <c r="A2136" s="541" t="s">
        <v>558</v>
      </c>
      <c r="B2136" s="1770" t="s">
        <v>1708</v>
      </c>
      <c r="C2136" s="541" t="s">
        <v>1709</v>
      </c>
      <c r="D2136" s="541" t="s">
        <v>5796</v>
      </c>
      <c r="E2136" s="539">
        <v>2500</v>
      </c>
      <c r="F2136" s="540" t="s">
        <v>6538</v>
      </c>
      <c r="G2136" s="541" t="s">
        <v>6539</v>
      </c>
      <c r="H2136" s="541" t="s">
        <v>5796</v>
      </c>
      <c r="I2136" s="541" t="s">
        <v>5797</v>
      </c>
      <c r="J2136" s="542" t="s">
        <v>5798</v>
      </c>
      <c r="K2136" s="543">
        <v>1</v>
      </c>
      <c r="L2136" s="544">
        <v>12</v>
      </c>
      <c r="M2136" s="539">
        <f t="shared" si="69"/>
        <v>30000</v>
      </c>
      <c r="N2136" s="544">
        <v>2</v>
      </c>
      <c r="O2136" s="542">
        <v>6</v>
      </c>
      <c r="P2136" s="539">
        <f t="shared" si="68"/>
        <v>15000</v>
      </c>
    </row>
    <row r="2137" spans="1:16" x14ac:dyDescent="0.2">
      <c r="A2137" s="541" t="s">
        <v>558</v>
      </c>
      <c r="B2137" s="1770" t="s">
        <v>1708</v>
      </c>
      <c r="C2137" s="541" t="s">
        <v>1709</v>
      </c>
      <c r="D2137" s="541" t="s">
        <v>6301</v>
      </c>
      <c r="E2137" s="539">
        <v>2500</v>
      </c>
      <c r="F2137" s="540" t="s">
        <v>6540</v>
      </c>
      <c r="G2137" s="541" t="s">
        <v>6541</v>
      </c>
      <c r="H2137" s="541" t="s">
        <v>6304</v>
      </c>
      <c r="I2137" s="541" t="s">
        <v>1795</v>
      </c>
      <c r="J2137" s="542" t="s">
        <v>6304</v>
      </c>
      <c r="K2137" s="543">
        <v>1</v>
      </c>
      <c r="L2137" s="544">
        <v>12</v>
      </c>
      <c r="M2137" s="539">
        <f t="shared" si="69"/>
        <v>30000</v>
      </c>
      <c r="N2137" s="544">
        <v>4</v>
      </c>
      <c r="O2137" s="542">
        <v>6</v>
      </c>
      <c r="P2137" s="539">
        <f t="shared" si="68"/>
        <v>15000</v>
      </c>
    </row>
    <row r="2138" spans="1:16" x14ac:dyDescent="0.2">
      <c r="A2138" s="541" t="s">
        <v>558</v>
      </c>
      <c r="B2138" s="1770" t="s">
        <v>1708</v>
      </c>
      <c r="C2138" s="541" t="s">
        <v>1709</v>
      </c>
      <c r="D2138" s="541" t="s">
        <v>6301</v>
      </c>
      <c r="E2138" s="539">
        <v>2500</v>
      </c>
      <c r="F2138" s="540" t="s">
        <v>6542</v>
      </c>
      <c r="G2138" s="541" t="s">
        <v>6543</v>
      </c>
      <c r="H2138" s="541" t="s">
        <v>6304</v>
      </c>
      <c r="I2138" s="541" t="s">
        <v>1795</v>
      </c>
      <c r="J2138" s="542" t="s">
        <v>6304</v>
      </c>
      <c r="K2138" s="543">
        <v>1</v>
      </c>
      <c r="L2138" s="544">
        <v>12</v>
      </c>
      <c r="M2138" s="539">
        <f t="shared" si="69"/>
        <v>30000</v>
      </c>
      <c r="N2138" s="544">
        <v>2</v>
      </c>
      <c r="O2138" s="542">
        <v>6</v>
      </c>
      <c r="P2138" s="539">
        <f t="shared" si="68"/>
        <v>15000</v>
      </c>
    </row>
    <row r="2139" spans="1:16" x14ac:dyDescent="0.2">
      <c r="A2139" s="541" t="s">
        <v>558</v>
      </c>
      <c r="B2139" s="1770" t="s">
        <v>1708</v>
      </c>
      <c r="C2139" s="541" t="s">
        <v>1709</v>
      </c>
      <c r="D2139" s="541" t="s">
        <v>6301</v>
      </c>
      <c r="E2139" s="539">
        <v>2500</v>
      </c>
      <c r="F2139" s="540" t="s">
        <v>6544</v>
      </c>
      <c r="G2139" s="541" t="s">
        <v>6545</v>
      </c>
      <c r="H2139" s="541" t="s">
        <v>6304</v>
      </c>
      <c r="I2139" s="541" t="s">
        <v>1795</v>
      </c>
      <c r="J2139" s="542" t="s">
        <v>6304</v>
      </c>
      <c r="K2139" s="543">
        <v>1</v>
      </c>
      <c r="L2139" s="544">
        <v>12</v>
      </c>
      <c r="M2139" s="539">
        <f t="shared" si="69"/>
        <v>30000</v>
      </c>
      <c r="N2139" s="544">
        <v>4</v>
      </c>
      <c r="O2139" s="542">
        <v>6</v>
      </c>
      <c r="P2139" s="539">
        <f t="shared" si="68"/>
        <v>15000</v>
      </c>
    </row>
    <row r="2140" spans="1:16" x14ac:dyDescent="0.2">
      <c r="A2140" s="541" t="s">
        <v>558</v>
      </c>
      <c r="B2140" s="1770" t="s">
        <v>1708</v>
      </c>
      <c r="C2140" s="541" t="s">
        <v>1709</v>
      </c>
      <c r="D2140" s="541" t="s">
        <v>2846</v>
      </c>
      <c r="E2140" s="539">
        <v>5500</v>
      </c>
      <c r="F2140" s="540" t="s">
        <v>6546</v>
      </c>
      <c r="G2140" s="541" t="s">
        <v>6547</v>
      </c>
      <c r="H2140" s="541" t="s">
        <v>6548</v>
      </c>
      <c r="I2140" s="541" t="s">
        <v>5797</v>
      </c>
      <c r="J2140" s="542" t="s">
        <v>6548</v>
      </c>
      <c r="K2140" s="543">
        <v>1</v>
      </c>
      <c r="L2140" s="544">
        <v>12</v>
      </c>
      <c r="M2140" s="539">
        <f t="shared" si="69"/>
        <v>66000</v>
      </c>
      <c r="N2140" s="544">
        <v>4</v>
      </c>
      <c r="O2140" s="542">
        <v>6</v>
      </c>
      <c r="P2140" s="539">
        <f t="shared" si="68"/>
        <v>33000</v>
      </c>
    </row>
    <row r="2141" spans="1:16" x14ac:dyDescent="0.2">
      <c r="A2141" s="541" t="s">
        <v>558</v>
      </c>
      <c r="B2141" s="1770" t="s">
        <v>1708</v>
      </c>
      <c r="C2141" s="541" t="s">
        <v>1709</v>
      </c>
      <c r="D2141" s="541" t="s">
        <v>6301</v>
      </c>
      <c r="E2141" s="539">
        <v>2500</v>
      </c>
      <c r="F2141" s="540" t="s">
        <v>6549</v>
      </c>
      <c r="G2141" s="541" t="s">
        <v>6550</v>
      </c>
      <c r="H2141" s="541" t="s">
        <v>6304</v>
      </c>
      <c r="I2141" s="541" t="s">
        <v>1795</v>
      </c>
      <c r="J2141" s="542" t="s">
        <v>6304</v>
      </c>
      <c r="K2141" s="543">
        <v>1</v>
      </c>
      <c r="L2141" s="544">
        <v>12</v>
      </c>
      <c r="M2141" s="539">
        <f t="shared" si="69"/>
        <v>30000</v>
      </c>
      <c r="N2141" s="544">
        <v>1</v>
      </c>
      <c r="O2141" s="542">
        <v>3</v>
      </c>
      <c r="P2141" s="539">
        <f t="shared" si="68"/>
        <v>7500</v>
      </c>
    </row>
    <row r="2142" spans="1:16" x14ac:dyDescent="0.2">
      <c r="A2142" s="541" t="s">
        <v>558</v>
      </c>
      <c r="B2142" s="1770" t="s">
        <v>1708</v>
      </c>
      <c r="C2142" s="541" t="s">
        <v>1709</v>
      </c>
      <c r="D2142" s="541" t="s">
        <v>5942</v>
      </c>
      <c r="E2142" s="539">
        <v>5500</v>
      </c>
      <c r="F2142" s="540" t="s">
        <v>6551</v>
      </c>
      <c r="G2142" s="541" t="s">
        <v>6552</v>
      </c>
      <c r="H2142" s="541" t="s">
        <v>1753</v>
      </c>
      <c r="I2142" s="541" t="s">
        <v>5797</v>
      </c>
      <c r="J2142" s="542" t="s">
        <v>1753</v>
      </c>
      <c r="K2142" s="543">
        <v>1</v>
      </c>
      <c r="L2142" s="544">
        <v>12</v>
      </c>
      <c r="M2142" s="539">
        <f t="shared" si="69"/>
        <v>66000</v>
      </c>
      <c r="N2142" s="544">
        <v>4</v>
      </c>
      <c r="O2142" s="542">
        <v>6</v>
      </c>
      <c r="P2142" s="539">
        <f t="shared" si="68"/>
        <v>33000</v>
      </c>
    </row>
    <row r="2143" spans="1:16" x14ac:dyDescent="0.2">
      <c r="A2143" s="541" t="s">
        <v>558</v>
      </c>
      <c r="B2143" s="1770" t="s">
        <v>1708</v>
      </c>
      <c r="C2143" s="541" t="s">
        <v>1709</v>
      </c>
      <c r="D2143" s="541" t="s">
        <v>2038</v>
      </c>
      <c r="E2143" s="539">
        <v>5500</v>
      </c>
      <c r="F2143" s="540" t="s">
        <v>6553</v>
      </c>
      <c r="G2143" s="541" t="s">
        <v>6554</v>
      </c>
      <c r="H2143" s="541" t="s">
        <v>1965</v>
      </c>
      <c r="I2143" s="541" t="s">
        <v>6021</v>
      </c>
      <c r="J2143" s="542" t="s">
        <v>6025</v>
      </c>
      <c r="K2143" s="543">
        <v>1</v>
      </c>
      <c r="L2143" s="544">
        <v>12</v>
      </c>
      <c r="M2143" s="539">
        <f t="shared" si="69"/>
        <v>66000</v>
      </c>
      <c r="N2143" s="544">
        <v>4</v>
      </c>
      <c r="O2143" s="542">
        <v>6</v>
      </c>
      <c r="P2143" s="539">
        <f t="shared" si="68"/>
        <v>33000</v>
      </c>
    </row>
    <row r="2144" spans="1:16" x14ac:dyDescent="0.2">
      <c r="A2144" s="541" t="s">
        <v>558</v>
      </c>
      <c r="B2144" s="1770" t="s">
        <v>1708</v>
      </c>
      <c r="C2144" s="541" t="s">
        <v>1709</v>
      </c>
      <c r="D2144" s="541" t="s">
        <v>6301</v>
      </c>
      <c r="E2144" s="539">
        <v>2500</v>
      </c>
      <c r="F2144" s="540" t="s">
        <v>6555</v>
      </c>
      <c r="G2144" s="541" t="s">
        <v>6556</v>
      </c>
      <c r="H2144" s="541" t="s">
        <v>6304</v>
      </c>
      <c r="I2144" s="541" t="s">
        <v>1795</v>
      </c>
      <c r="J2144" s="542" t="s">
        <v>6304</v>
      </c>
      <c r="K2144" s="543">
        <v>1</v>
      </c>
      <c r="L2144" s="544">
        <v>12</v>
      </c>
      <c r="M2144" s="539">
        <f t="shared" si="69"/>
        <v>30000</v>
      </c>
      <c r="N2144" s="544">
        <v>4</v>
      </c>
      <c r="O2144" s="542">
        <v>6</v>
      </c>
      <c r="P2144" s="539">
        <f t="shared" si="68"/>
        <v>15000</v>
      </c>
    </row>
    <row r="2145" spans="1:16" x14ac:dyDescent="0.2">
      <c r="A2145" s="541" t="s">
        <v>558</v>
      </c>
      <c r="B2145" s="1770" t="s">
        <v>1708</v>
      </c>
      <c r="C2145" s="541" t="s">
        <v>1709</v>
      </c>
      <c r="D2145" s="541" t="s">
        <v>6301</v>
      </c>
      <c r="E2145" s="539">
        <v>2500</v>
      </c>
      <c r="F2145" s="540" t="s">
        <v>6557</v>
      </c>
      <c r="G2145" s="541" t="s">
        <v>6558</v>
      </c>
      <c r="H2145" s="541" t="s">
        <v>6304</v>
      </c>
      <c r="I2145" s="541" t="s">
        <v>1795</v>
      </c>
      <c r="J2145" s="542" t="s">
        <v>6304</v>
      </c>
      <c r="K2145" s="543">
        <v>1</v>
      </c>
      <c r="L2145" s="544">
        <v>12</v>
      </c>
      <c r="M2145" s="539">
        <f t="shared" si="69"/>
        <v>30000</v>
      </c>
      <c r="N2145" s="544">
        <v>1</v>
      </c>
      <c r="O2145" s="542">
        <v>1</v>
      </c>
      <c r="P2145" s="539">
        <f t="shared" si="68"/>
        <v>2500</v>
      </c>
    </row>
    <row r="2146" spans="1:16" x14ac:dyDescent="0.2">
      <c r="A2146" s="541" t="s">
        <v>558</v>
      </c>
      <c r="B2146" s="1770" t="s">
        <v>1708</v>
      </c>
      <c r="C2146" s="541" t="s">
        <v>1709</v>
      </c>
      <c r="D2146" s="541" t="s">
        <v>6559</v>
      </c>
      <c r="E2146" s="539">
        <v>1500</v>
      </c>
      <c r="F2146" s="540" t="s">
        <v>6560</v>
      </c>
      <c r="G2146" s="541" t="s">
        <v>6561</v>
      </c>
      <c r="H2146" s="541" t="s">
        <v>5765</v>
      </c>
      <c r="I2146" s="541" t="s">
        <v>5765</v>
      </c>
      <c r="J2146" s="542" t="s">
        <v>6559</v>
      </c>
      <c r="K2146" s="543">
        <v>1</v>
      </c>
      <c r="L2146" s="544">
        <v>12</v>
      </c>
      <c r="M2146" s="539">
        <f t="shared" si="69"/>
        <v>18000</v>
      </c>
      <c r="N2146" s="544">
        <v>2</v>
      </c>
      <c r="O2146" s="542">
        <v>6</v>
      </c>
      <c r="P2146" s="539">
        <f t="shared" si="68"/>
        <v>9000</v>
      </c>
    </row>
    <row r="2147" spans="1:16" x14ac:dyDescent="0.2">
      <c r="A2147" s="541" t="s">
        <v>558</v>
      </c>
      <c r="B2147" s="1770" t="s">
        <v>1708</v>
      </c>
      <c r="C2147" s="541" t="s">
        <v>1709</v>
      </c>
      <c r="D2147" s="541" t="s">
        <v>6559</v>
      </c>
      <c r="E2147" s="539">
        <v>1500</v>
      </c>
      <c r="F2147" s="540" t="s">
        <v>6562</v>
      </c>
      <c r="G2147" s="541" t="s">
        <v>6563</v>
      </c>
      <c r="H2147" s="541" t="s">
        <v>5765</v>
      </c>
      <c r="I2147" s="541" t="s">
        <v>5765</v>
      </c>
      <c r="J2147" s="542" t="s">
        <v>6559</v>
      </c>
      <c r="K2147" s="543">
        <v>1</v>
      </c>
      <c r="L2147" s="544">
        <v>12</v>
      </c>
      <c r="M2147" s="539">
        <f t="shared" si="69"/>
        <v>18000</v>
      </c>
      <c r="N2147" s="544">
        <v>2</v>
      </c>
      <c r="O2147" s="542">
        <v>6</v>
      </c>
      <c r="P2147" s="539">
        <f t="shared" si="68"/>
        <v>9000</v>
      </c>
    </row>
    <row r="2148" spans="1:16" x14ac:dyDescent="0.2">
      <c r="A2148" s="541" t="s">
        <v>558</v>
      </c>
      <c r="B2148" s="1770" t="s">
        <v>1708</v>
      </c>
      <c r="C2148" s="541" t="s">
        <v>1709</v>
      </c>
      <c r="D2148" s="541" t="s">
        <v>6559</v>
      </c>
      <c r="E2148" s="539">
        <v>1500</v>
      </c>
      <c r="F2148" s="540" t="s">
        <v>6564</v>
      </c>
      <c r="G2148" s="541" t="s">
        <v>6565</v>
      </c>
      <c r="H2148" s="541" t="s">
        <v>5765</v>
      </c>
      <c r="I2148" s="541" t="s">
        <v>5765</v>
      </c>
      <c r="J2148" s="542" t="s">
        <v>6559</v>
      </c>
      <c r="K2148" s="543">
        <v>1</v>
      </c>
      <c r="L2148" s="544">
        <v>12</v>
      </c>
      <c r="M2148" s="539">
        <f t="shared" si="69"/>
        <v>18000</v>
      </c>
      <c r="N2148" s="544">
        <v>2</v>
      </c>
      <c r="O2148" s="542">
        <v>6</v>
      </c>
      <c r="P2148" s="539">
        <f t="shared" si="68"/>
        <v>9000</v>
      </c>
    </row>
    <row r="2149" spans="1:16" x14ac:dyDescent="0.2">
      <c r="A2149" s="541" t="s">
        <v>558</v>
      </c>
      <c r="B2149" s="1770" t="s">
        <v>1708</v>
      </c>
      <c r="C2149" s="541" t="s">
        <v>1709</v>
      </c>
      <c r="D2149" s="541" t="s">
        <v>6559</v>
      </c>
      <c r="E2149" s="539">
        <v>1500</v>
      </c>
      <c r="F2149" s="540" t="s">
        <v>6566</v>
      </c>
      <c r="G2149" s="541" t="s">
        <v>6567</v>
      </c>
      <c r="H2149" s="541" t="s">
        <v>5765</v>
      </c>
      <c r="I2149" s="541" t="s">
        <v>5765</v>
      </c>
      <c r="J2149" s="542" t="s">
        <v>6559</v>
      </c>
      <c r="K2149" s="543">
        <v>1</v>
      </c>
      <c r="L2149" s="544">
        <v>12</v>
      </c>
      <c r="M2149" s="539">
        <f t="shared" si="69"/>
        <v>18000</v>
      </c>
      <c r="N2149" s="544">
        <v>2</v>
      </c>
      <c r="O2149" s="542">
        <v>6</v>
      </c>
      <c r="P2149" s="539">
        <f t="shared" si="68"/>
        <v>9000</v>
      </c>
    </row>
    <row r="2150" spans="1:16" x14ac:dyDescent="0.2">
      <c r="A2150" s="541" t="s">
        <v>558</v>
      </c>
      <c r="B2150" s="1770" t="s">
        <v>1708</v>
      </c>
      <c r="C2150" s="541" t="s">
        <v>1709</v>
      </c>
      <c r="D2150" s="541" t="s">
        <v>5796</v>
      </c>
      <c r="E2150" s="539">
        <v>7000</v>
      </c>
      <c r="F2150" s="540" t="s">
        <v>6568</v>
      </c>
      <c r="G2150" s="541" t="s">
        <v>6569</v>
      </c>
      <c r="H2150" s="541" t="s">
        <v>5796</v>
      </c>
      <c r="I2150" s="541" t="s">
        <v>6021</v>
      </c>
      <c r="J2150" s="542" t="s">
        <v>6570</v>
      </c>
      <c r="K2150" s="543">
        <v>1</v>
      </c>
      <c r="L2150" s="544">
        <v>12</v>
      </c>
      <c r="M2150" s="539">
        <f t="shared" si="69"/>
        <v>84000</v>
      </c>
      <c r="N2150" s="544">
        <v>2</v>
      </c>
      <c r="O2150" s="542">
        <v>6</v>
      </c>
      <c r="P2150" s="539">
        <f t="shared" si="68"/>
        <v>42000</v>
      </c>
    </row>
    <row r="2151" spans="1:16" x14ac:dyDescent="0.2">
      <c r="A2151" s="541" t="s">
        <v>558</v>
      </c>
      <c r="B2151" s="1770" t="s">
        <v>1708</v>
      </c>
      <c r="C2151" s="541" t="s">
        <v>1709</v>
      </c>
      <c r="D2151" s="541" t="s">
        <v>2812</v>
      </c>
      <c r="E2151" s="539">
        <v>6000</v>
      </c>
      <c r="F2151" s="540" t="s">
        <v>6571</v>
      </c>
      <c r="G2151" s="541" t="s">
        <v>6572</v>
      </c>
      <c r="H2151" s="541" t="s">
        <v>5786</v>
      </c>
      <c r="I2151" s="541" t="s">
        <v>5797</v>
      </c>
      <c r="J2151" s="542" t="s">
        <v>5391</v>
      </c>
      <c r="K2151" s="543">
        <v>1</v>
      </c>
      <c r="L2151" s="544">
        <v>12</v>
      </c>
      <c r="M2151" s="539">
        <f t="shared" si="69"/>
        <v>72000</v>
      </c>
      <c r="N2151" s="544">
        <v>4</v>
      </c>
      <c r="O2151" s="542">
        <v>6</v>
      </c>
      <c r="P2151" s="539">
        <f t="shared" si="68"/>
        <v>36000</v>
      </c>
    </row>
    <row r="2152" spans="1:16" x14ac:dyDescent="0.2">
      <c r="A2152" s="541" t="s">
        <v>558</v>
      </c>
      <c r="B2152" s="1770" t="s">
        <v>1708</v>
      </c>
      <c r="C2152" s="541" t="s">
        <v>1709</v>
      </c>
      <c r="D2152" s="541" t="s">
        <v>1753</v>
      </c>
      <c r="E2152" s="539">
        <v>5000</v>
      </c>
      <c r="F2152" s="540" t="s">
        <v>6573</v>
      </c>
      <c r="G2152" s="541" t="s">
        <v>6574</v>
      </c>
      <c r="H2152" s="541" t="s">
        <v>1753</v>
      </c>
      <c r="I2152" s="541" t="s">
        <v>5797</v>
      </c>
      <c r="J2152" s="542" t="s">
        <v>1753</v>
      </c>
      <c r="K2152" s="543">
        <v>1</v>
      </c>
      <c r="L2152" s="544">
        <v>12</v>
      </c>
      <c r="M2152" s="539">
        <f t="shared" si="69"/>
        <v>60000</v>
      </c>
      <c r="N2152" s="544">
        <v>2</v>
      </c>
      <c r="O2152" s="542">
        <v>6</v>
      </c>
      <c r="P2152" s="539">
        <f t="shared" si="68"/>
        <v>30000</v>
      </c>
    </row>
    <row r="2153" spans="1:16" x14ac:dyDescent="0.2">
      <c r="A2153" s="541" t="s">
        <v>558</v>
      </c>
      <c r="B2153" s="1770" t="s">
        <v>1708</v>
      </c>
      <c r="C2153" s="541" t="s">
        <v>1709</v>
      </c>
      <c r="D2153" s="541" t="s">
        <v>5783</v>
      </c>
      <c r="E2153" s="539">
        <v>2000</v>
      </c>
      <c r="F2153" s="540" t="s">
        <v>6575</v>
      </c>
      <c r="G2153" s="541" t="s">
        <v>6576</v>
      </c>
      <c r="H2153" s="541" t="s">
        <v>5783</v>
      </c>
      <c r="I2153" s="541" t="s">
        <v>1795</v>
      </c>
      <c r="J2153" s="542" t="s">
        <v>5783</v>
      </c>
      <c r="K2153" s="543">
        <v>1</v>
      </c>
      <c r="L2153" s="544">
        <v>12</v>
      </c>
      <c r="M2153" s="539">
        <f t="shared" si="69"/>
        <v>24000</v>
      </c>
      <c r="N2153" s="544">
        <v>4</v>
      </c>
      <c r="O2153" s="542">
        <v>6</v>
      </c>
      <c r="P2153" s="539">
        <f t="shared" si="68"/>
        <v>12000</v>
      </c>
    </row>
    <row r="2154" spans="1:16" x14ac:dyDescent="0.2">
      <c r="A2154" s="541" t="s">
        <v>558</v>
      </c>
      <c r="B2154" s="1770" t="s">
        <v>1708</v>
      </c>
      <c r="C2154" s="541" t="s">
        <v>1709</v>
      </c>
      <c r="D2154" s="541" t="s">
        <v>5834</v>
      </c>
      <c r="E2154" s="539">
        <v>2500</v>
      </c>
      <c r="F2154" s="540" t="s">
        <v>6577</v>
      </c>
      <c r="G2154" s="541" t="s">
        <v>6578</v>
      </c>
      <c r="H2154" s="541" t="s">
        <v>5834</v>
      </c>
      <c r="I2154" s="541" t="s">
        <v>1795</v>
      </c>
      <c r="J2154" s="542" t="s">
        <v>5834</v>
      </c>
      <c r="K2154" s="543">
        <v>1</v>
      </c>
      <c r="L2154" s="544">
        <v>12</v>
      </c>
      <c r="M2154" s="539">
        <f t="shared" si="69"/>
        <v>30000</v>
      </c>
      <c r="N2154" s="544">
        <v>4</v>
      </c>
      <c r="O2154" s="542">
        <v>6</v>
      </c>
      <c r="P2154" s="539">
        <f t="shared" si="68"/>
        <v>15000</v>
      </c>
    </row>
    <row r="2155" spans="1:16" x14ac:dyDescent="0.2">
      <c r="A2155" s="541" t="s">
        <v>558</v>
      </c>
      <c r="B2155" s="1770" t="s">
        <v>1708</v>
      </c>
      <c r="C2155" s="541" t="s">
        <v>1709</v>
      </c>
      <c r="D2155" s="541" t="s">
        <v>5834</v>
      </c>
      <c r="E2155" s="539">
        <v>2500</v>
      </c>
      <c r="F2155" s="540" t="s">
        <v>6579</v>
      </c>
      <c r="G2155" s="541" t="s">
        <v>6580</v>
      </c>
      <c r="H2155" s="541" t="s">
        <v>5834</v>
      </c>
      <c r="I2155" s="541" t="s">
        <v>1795</v>
      </c>
      <c r="J2155" s="542" t="s">
        <v>5834</v>
      </c>
      <c r="K2155" s="543">
        <v>1</v>
      </c>
      <c r="L2155" s="544">
        <v>12</v>
      </c>
      <c r="M2155" s="539">
        <f t="shared" si="69"/>
        <v>30000</v>
      </c>
      <c r="N2155" s="544">
        <v>4</v>
      </c>
      <c r="O2155" s="542">
        <v>6</v>
      </c>
      <c r="P2155" s="539">
        <f t="shared" si="68"/>
        <v>15000</v>
      </c>
    </row>
    <row r="2156" spans="1:16" x14ac:dyDescent="0.2">
      <c r="A2156" s="541" t="s">
        <v>558</v>
      </c>
      <c r="B2156" s="1770" t="s">
        <v>1708</v>
      </c>
      <c r="C2156" s="541" t="s">
        <v>1709</v>
      </c>
      <c r="D2156" s="541" t="s">
        <v>2470</v>
      </c>
      <c r="E2156" s="539">
        <v>2500</v>
      </c>
      <c r="F2156" s="540" t="s">
        <v>6581</v>
      </c>
      <c r="G2156" s="541" t="s">
        <v>6582</v>
      </c>
      <c r="H2156" s="541" t="s">
        <v>1773</v>
      </c>
      <c r="I2156" s="541" t="s">
        <v>1795</v>
      </c>
      <c r="J2156" s="542" t="s">
        <v>2470</v>
      </c>
      <c r="K2156" s="543">
        <v>1</v>
      </c>
      <c r="L2156" s="544">
        <v>12</v>
      </c>
      <c r="M2156" s="539">
        <f t="shared" si="69"/>
        <v>30000</v>
      </c>
      <c r="N2156" s="544">
        <v>2</v>
      </c>
      <c r="O2156" s="542">
        <v>6</v>
      </c>
      <c r="P2156" s="539">
        <f t="shared" si="68"/>
        <v>15000</v>
      </c>
    </row>
    <row r="2157" spans="1:16" x14ac:dyDescent="0.2">
      <c r="A2157" s="541" t="s">
        <v>558</v>
      </c>
      <c r="B2157" s="1770" t="s">
        <v>1708</v>
      </c>
      <c r="C2157" s="541" t="s">
        <v>1709</v>
      </c>
      <c r="D2157" s="541" t="s">
        <v>5957</v>
      </c>
      <c r="E2157" s="539">
        <v>7000</v>
      </c>
      <c r="F2157" s="540" t="s">
        <v>6583</v>
      </c>
      <c r="G2157" s="541" t="s">
        <v>6584</v>
      </c>
      <c r="H2157" s="541" t="s">
        <v>5957</v>
      </c>
      <c r="I2157" s="541" t="s">
        <v>5797</v>
      </c>
      <c r="J2157" s="542" t="s">
        <v>5957</v>
      </c>
      <c r="K2157" s="543">
        <v>1</v>
      </c>
      <c r="L2157" s="544">
        <v>12</v>
      </c>
      <c r="M2157" s="539">
        <f t="shared" si="69"/>
        <v>84000</v>
      </c>
      <c r="N2157" s="544">
        <v>2</v>
      </c>
      <c r="O2157" s="542">
        <v>3</v>
      </c>
      <c r="P2157" s="539">
        <f t="shared" si="68"/>
        <v>21000</v>
      </c>
    </row>
    <row r="2158" spans="1:16" x14ac:dyDescent="0.2">
      <c r="A2158" s="541" t="s">
        <v>558</v>
      </c>
      <c r="B2158" s="1770" t="s">
        <v>1708</v>
      </c>
      <c r="C2158" s="541" t="s">
        <v>1709</v>
      </c>
      <c r="D2158" s="541" t="s">
        <v>1849</v>
      </c>
      <c r="E2158" s="539">
        <v>6000</v>
      </c>
      <c r="F2158" s="540" t="s">
        <v>6585</v>
      </c>
      <c r="G2158" s="541" t="s">
        <v>6586</v>
      </c>
      <c r="H2158" s="541" t="s">
        <v>1753</v>
      </c>
      <c r="I2158" s="541" t="s">
        <v>5797</v>
      </c>
      <c r="J2158" s="542" t="s">
        <v>1753</v>
      </c>
      <c r="K2158" s="543">
        <v>1</v>
      </c>
      <c r="L2158" s="544">
        <v>12</v>
      </c>
      <c r="M2158" s="539">
        <f t="shared" si="69"/>
        <v>72000</v>
      </c>
      <c r="N2158" s="544">
        <v>4</v>
      </c>
      <c r="O2158" s="542">
        <v>6</v>
      </c>
      <c r="P2158" s="539">
        <f t="shared" si="68"/>
        <v>36000</v>
      </c>
    </row>
    <row r="2159" spans="1:16" x14ac:dyDescent="0.2">
      <c r="A2159" s="541" t="s">
        <v>558</v>
      </c>
      <c r="B2159" s="1770" t="s">
        <v>1708</v>
      </c>
      <c r="C2159" s="541" t="s">
        <v>1709</v>
      </c>
      <c r="D2159" s="541" t="s">
        <v>5957</v>
      </c>
      <c r="E2159" s="539">
        <v>7000</v>
      </c>
      <c r="F2159" s="540" t="s">
        <v>6587</v>
      </c>
      <c r="G2159" s="541" t="s">
        <v>6588</v>
      </c>
      <c r="H2159" s="541" t="s">
        <v>5957</v>
      </c>
      <c r="I2159" s="541" t="s">
        <v>5797</v>
      </c>
      <c r="J2159" s="542" t="s">
        <v>5957</v>
      </c>
      <c r="K2159" s="543">
        <v>1</v>
      </c>
      <c r="L2159" s="544">
        <v>12</v>
      </c>
      <c r="M2159" s="539">
        <f t="shared" si="69"/>
        <v>84000</v>
      </c>
      <c r="N2159" s="544">
        <v>2</v>
      </c>
      <c r="O2159" s="542">
        <v>3</v>
      </c>
      <c r="P2159" s="539">
        <f t="shared" si="68"/>
        <v>21000</v>
      </c>
    </row>
    <row r="2160" spans="1:16" x14ac:dyDescent="0.2">
      <c r="A2160" s="541" t="s">
        <v>558</v>
      </c>
      <c r="B2160" s="1770" t="s">
        <v>1708</v>
      </c>
      <c r="C2160" s="541" t="s">
        <v>1709</v>
      </c>
      <c r="D2160" s="541" t="s">
        <v>5957</v>
      </c>
      <c r="E2160" s="539">
        <v>7000</v>
      </c>
      <c r="F2160" s="540" t="s">
        <v>6589</v>
      </c>
      <c r="G2160" s="541" t="s">
        <v>6590</v>
      </c>
      <c r="H2160" s="541" t="s">
        <v>5957</v>
      </c>
      <c r="I2160" s="541" t="s">
        <v>5797</v>
      </c>
      <c r="J2160" s="542" t="s">
        <v>5957</v>
      </c>
      <c r="K2160" s="543">
        <v>1</v>
      </c>
      <c r="L2160" s="544">
        <v>12</v>
      </c>
      <c r="M2160" s="539">
        <f t="shared" si="69"/>
        <v>84000</v>
      </c>
      <c r="N2160" s="544">
        <v>2</v>
      </c>
      <c r="O2160" s="542">
        <v>6</v>
      </c>
      <c r="P2160" s="539">
        <f t="shared" si="68"/>
        <v>42000</v>
      </c>
    </row>
    <row r="2161" spans="1:16" x14ac:dyDescent="0.2">
      <c r="A2161" s="541" t="s">
        <v>558</v>
      </c>
      <c r="B2161" s="1770" t="s">
        <v>1708</v>
      </c>
      <c r="C2161" s="541" t="s">
        <v>1709</v>
      </c>
      <c r="D2161" s="541" t="s">
        <v>2038</v>
      </c>
      <c r="E2161" s="539">
        <v>10000</v>
      </c>
      <c r="F2161" s="540" t="s">
        <v>6591</v>
      </c>
      <c r="G2161" s="541" t="s">
        <v>6592</v>
      </c>
      <c r="H2161" s="541" t="s">
        <v>1965</v>
      </c>
      <c r="I2161" s="541" t="s">
        <v>6021</v>
      </c>
      <c r="J2161" s="542" t="s">
        <v>6593</v>
      </c>
      <c r="K2161" s="543">
        <v>1</v>
      </c>
      <c r="L2161" s="544">
        <v>12</v>
      </c>
      <c r="M2161" s="539">
        <f t="shared" si="69"/>
        <v>120000</v>
      </c>
      <c r="N2161" s="544">
        <v>2</v>
      </c>
      <c r="O2161" s="542">
        <v>3</v>
      </c>
      <c r="P2161" s="539">
        <f t="shared" si="68"/>
        <v>30000</v>
      </c>
    </row>
    <row r="2162" spans="1:16" x14ac:dyDescent="0.2">
      <c r="A2162" s="541" t="s">
        <v>558</v>
      </c>
      <c r="B2162" s="1770" t="s">
        <v>1708</v>
      </c>
      <c r="C2162" s="541" t="s">
        <v>1709</v>
      </c>
      <c r="D2162" s="541" t="s">
        <v>6594</v>
      </c>
      <c r="E2162" s="539">
        <v>7000</v>
      </c>
      <c r="F2162" s="540" t="s">
        <v>6595</v>
      </c>
      <c r="G2162" s="541" t="s">
        <v>6596</v>
      </c>
      <c r="H2162" s="541" t="s">
        <v>2727</v>
      </c>
      <c r="I2162" s="541" t="s">
        <v>6021</v>
      </c>
      <c r="J2162" s="542" t="s">
        <v>6597</v>
      </c>
      <c r="K2162" s="543">
        <v>1</v>
      </c>
      <c r="L2162" s="544">
        <v>12</v>
      </c>
      <c r="M2162" s="539">
        <f t="shared" si="69"/>
        <v>84000</v>
      </c>
      <c r="N2162" s="544">
        <v>2</v>
      </c>
      <c r="O2162" s="542">
        <v>6</v>
      </c>
      <c r="P2162" s="539">
        <f t="shared" si="68"/>
        <v>42000</v>
      </c>
    </row>
    <row r="2163" spans="1:16" x14ac:dyDescent="0.2">
      <c r="A2163" s="541" t="s">
        <v>558</v>
      </c>
      <c r="B2163" s="1770" t="s">
        <v>1708</v>
      </c>
      <c r="C2163" s="541" t="s">
        <v>1709</v>
      </c>
      <c r="D2163" s="541" t="s">
        <v>5957</v>
      </c>
      <c r="E2163" s="539">
        <v>6000</v>
      </c>
      <c r="F2163" s="540" t="s">
        <v>6598</v>
      </c>
      <c r="G2163" s="541" t="s">
        <v>6599</v>
      </c>
      <c r="H2163" s="541" t="s">
        <v>5957</v>
      </c>
      <c r="I2163" s="541" t="s">
        <v>5797</v>
      </c>
      <c r="J2163" s="542" t="s">
        <v>5957</v>
      </c>
      <c r="K2163" s="543">
        <v>1</v>
      </c>
      <c r="L2163" s="544">
        <v>12</v>
      </c>
      <c r="M2163" s="539">
        <f t="shared" si="69"/>
        <v>72000</v>
      </c>
      <c r="N2163" s="544">
        <v>2</v>
      </c>
      <c r="O2163" s="542">
        <v>6</v>
      </c>
      <c r="P2163" s="539">
        <f t="shared" si="68"/>
        <v>36000</v>
      </c>
    </row>
    <row r="2164" spans="1:16" x14ac:dyDescent="0.2">
      <c r="A2164" s="541" t="s">
        <v>558</v>
      </c>
      <c r="B2164" s="1770" t="s">
        <v>1708</v>
      </c>
      <c r="C2164" s="541" t="s">
        <v>1709</v>
      </c>
      <c r="D2164" s="541" t="s">
        <v>6594</v>
      </c>
      <c r="E2164" s="539">
        <v>6000</v>
      </c>
      <c r="F2164" s="540" t="s">
        <v>6600</v>
      </c>
      <c r="G2164" s="541" t="s">
        <v>6601</v>
      </c>
      <c r="H2164" s="541" t="s">
        <v>6602</v>
      </c>
      <c r="I2164" s="541" t="s">
        <v>5797</v>
      </c>
      <c r="J2164" s="542" t="s">
        <v>6603</v>
      </c>
      <c r="K2164" s="543">
        <v>1</v>
      </c>
      <c r="L2164" s="544">
        <v>12</v>
      </c>
      <c r="M2164" s="539">
        <f t="shared" si="69"/>
        <v>72000</v>
      </c>
      <c r="N2164" s="544">
        <v>2</v>
      </c>
      <c r="O2164" s="542">
        <v>6</v>
      </c>
      <c r="P2164" s="539">
        <f t="shared" si="68"/>
        <v>36000</v>
      </c>
    </row>
    <row r="2165" spans="1:16" x14ac:dyDescent="0.2">
      <c r="A2165" s="541" t="s">
        <v>558</v>
      </c>
      <c r="B2165" s="1770" t="s">
        <v>1708</v>
      </c>
      <c r="C2165" s="541" t="s">
        <v>1709</v>
      </c>
      <c r="D2165" s="541" t="s">
        <v>5783</v>
      </c>
      <c r="E2165" s="539">
        <v>2500</v>
      </c>
      <c r="F2165" s="540" t="s">
        <v>6604</v>
      </c>
      <c r="G2165" s="541" t="s">
        <v>6605</v>
      </c>
      <c r="H2165" s="541" t="s">
        <v>5783</v>
      </c>
      <c r="I2165" s="541" t="s">
        <v>1795</v>
      </c>
      <c r="J2165" s="542" t="s">
        <v>5783</v>
      </c>
      <c r="K2165" s="543">
        <v>1</v>
      </c>
      <c r="L2165" s="544">
        <v>12</v>
      </c>
      <c r="M2165" s="539">
        <f t="shared" si="69"/>
        <v>30000</v>
      </c>
      <c r="N2165" s="544">
        <v>2</v>
      </c>
      <c r="O2165" s="542">
        <v>6</v>
      </c>
      <c r="P2165" s="539">
        <f t="shared" si="68"/>
        <v>15000</v>
      </c>
    </row>
    <row r="2166" spans="1:16" x14ac:dyDescent="0.2">
      <c r="A2166" s="541" t="s">
        <v>558</v>
      </c>
      <c r="B2166" s="1770" t="s">
        <v>1708</v>
      </c>
      <c r="C2166" s="541" t="s">
        <v>1709</v>
      </c>
      <c r="D2166" s="541" t="s">
        <v>1753</v>
      </c>
      <c r="E2166" s="539">
        <v>6000</v>
      </c>
      <c r="F2166" s="540" t="s">
        <v>6606</v>
      </c>
      <c r="G2166" s="541" t="s">
        <v>6607</v>
      </c>
      <c r="H2166" s="541" t="s">
        <v>1753</v>
      </c>
      <c r="I2166" s="541" t="s">
        <v>5797</v>
      </c>
      <c r="J2166" s="542" t="s">
        <v>1753</v>
      </c>
      <c r="K2166" s="543">
        <v>1</v>
      </c>
      <c r="L2166" s="544">
        <v>12</v>
      </c>
      <c r="M2166" s="539">
        <f t="shared" si="69"/>
        <v>72000</v>
      </c>
      <c r="N2166" s="544">
        <v>0</v>
      </c>
      <c r="O2166" s="542">
        <v>0</v>
      </c>
      <c r="P2166" s="539">
        <f t="shared" si="68"/>
        <v>0</v>
      </c>
    </row>
    <row r="2167" spans="1:16" x14ac:dyDescent="0.2">
      <c r="A2167" s="541" t="s">
        <v>558</v>
      </c>
      <c r="B2167" s="1770" t="s">
        <v>1708</v>
      </c>
      <c r="C2167" s="541" t="s">
        <v>1709</v>
      </c>
      <c r="D2167" s="541" t="s">
        <v>5957</v>
      </c>
      <c r="E2167" s="539">
        <v>6000</v>
      </c>
      <c r="F2167" s="540" t="s">
        <v>6608</v>
      </c>
      <c r="G2167" s="541" t="s">
        <v>6609</v>
      </c>
      <c r="H2167" s="541" t="s">
        <v>5957</v>
      </c>
      <c r="I2167" s="541" t="s">
        <v>5797</v>
      </c>
      <c r="J2167" s="542" t="s">
        <v>5957</v>
      </c>
      <c r="K2167" s="543">
        <v>1</v>
      </c>
      <c r="L2167" s="544">
        <v>12</v>
      </c>
      <c r="M2167" s="539">
        <f t="shared" si="69"/>
        <v>72000</v>
      </c>
      <c r="N2167" s="544">
        <v>2</v>
      </c>
      <c r="O2167" s="542">
        <v>6</v>
      </c>
      <c r="P2167" s="539">
        <f t="shared" si="68"/>
        <v>36000</v>
      </c>
    </row>
    <row r="2168" spans="1:16" x14ac:dyDescent="0.2">
      <c r="A2168" s="541" t="s">
        <v>558</v>
      </c>
      <c r="B2168" s="1770" t="s">
        <v>1708</v>
      </c>
      <c r="C2168" s="541" t="s">
        <v>1709</v>
      </c>
      <c r="D2168" s="541" t="s">
        <v>6487</v>
      </c>
      <c r="E2168" s="539">
        <v>2500</v>
      </c>
      <c r="F2168" s="540" t="s">
        <v>6610</v>
      </c>
      <c r="G2168" s="541" t="s">
        <v>6611</v>
      </c>
      <c r="H2168" s="541" t="s">
        <v>6487</v>
      </c>
      <c r="I2168" s="541" t="s">
        <v>1795</v>
      </c>
      <c r="J2168" s="542" t="s">
        <v>6490</v>
      </c>
      <c r="K2168" s="543">
        <v>1</v>
      </c>
      <c r="L2168" s="544">
        <v>12</v>
      </c>
      <c r="M2168" s="539">
        <f t="shared" si="69"/>
        <v>30000</v>
      </c>
      <c r="N2168" s="544">
        <v>2</v>
      </c>
      <c r="O2168" s="542">
        <v>3</v>
      </c>
      <c r="P2168" s="539">
        <f t="shared" si="68"/>
        <v>7500</v>
      </c>
    </row>
    <row r="2169" spans="1:16" x14ac:dyDescent="0.2">
      <c r="A2169" s="541" t="s">
        <v>558</v>
      </c>
      <c r="B2169" s="1770" t="s">
        <v>1708</v>
      </c>
      <c r="C2169" s="541" t="s">
        <v>1709</v>
      </c>
      <c r="D2169" s="541" t="s">
        <v>1753</v>
      </c>
      <c r="E2169" s="539">
        <v>5000</v>
      </c>
      <c r="F2169" s="540" t="s">
        <v>6612</v>
      </c>
      <c r="G2169" s="541" t="s">
        <v>6613</v>
      </c>
      <c r="H2169" s="541" t="s">
        <v>1753</v>
      </c>
      <c r="I2169" s="541" t="s">
        <v>5797</v>
      </c>
      <c r="J2169" s="542" t="s">
        <v>1753</v>
      </c>
      <c r="K2169" s="543">
        <v>1</v>
      </c>
      <c r="L2169" s="544">
        <v>12</v>
      </c>
      <c r="M2169" s="539">
        <f t="shared" si="69"/>
        <v>60000</v>
      </c>
      <c r="N2169" s="544">
        <v>2</v>
      </c>
      <c r="O2169" s="542">
        <v>6</v>
      </c>
      <c r="P2169" s="539">
        <f t="shared" si="68"/>
        <v>30000</v>
      </c>
    </row>
    <row r="2170" spans="1:16" x14ac:dyDescent="0.2">
      <c r="A2170" s="541" t="s">
        <v>558</v>
      </c>
      <c r="B2170" s="1770" t="s">
        <v>1708</v>
      </c>
      <c r="C2170" s="541" t="s">
        <v>1709</v>
      </c>
      <c r="D2170" s="541" t="s">
        <v>1839</v>
      </c>
      <c r="E2170" s="539">
        <v>3500</v>
      </c>
      <c r="F2170" s="540" t="s">
        <v>6614</v>
      </c>
      <c r="G2170" s="541" t="s">
        <v>6615</v>
      </c>
      <c r="H2170" s="541" t="s">
        <v>1753</v>
      </c>
      <c r="I2170" s="541" t="s">
        <v>1829</v>
      </c>
      <c r="J2170" s="542" t="s">
        <v>6107</v>
      </c>
      <c r="K2170" s="543">
        <v>1</v>
      </c>
      <c r="L2170" s="544">
        <v>12</v>
      </c>
      <c r="M2170" s="539">
        <f t="shared" si="69"/>
        <v>42000</v>
      </c>
      <c r="N2170" s="544">
        <v>2</v>
      </c>
      <c r="O2170" s="542">
        <v>6</v>
      </c>
      <c r="P2170" s="539">
        <f t="shared" si="68"/>
        <v>21000</v>
      </c>
    </row>
    <row r="2171" spans="1:16" x14ac:dyDescent="0.2">
      <c r="A2171" s="541" t="s">
        <v>558</v>
      </c>
      <c r="B2171" s="1770" t="s">
        <v>1708</v>
      </c>
      <c r="C2171" s="541" t="s">
        <v>1709</v>
      </c>
      <c r="D2171" s="541" t="s">
        <v>1839</v>
      </c>
      <c r="E2171" s="539">
        <v>3500</v>
      </c>
      <c r="F2171" s="540" t="s">
        <v>6616</v>
      </c>
      <c r="G2171" s="541" t="s">
        <v>6617</v>
      </c>
      <c r="H2171" s="541" t="s">
        <v>1753</v>
      </c>
      <c r="I2171" s="541" t="s">
        <v>5797</v>
      </c>
      <c r="J2171" s="542" t="s">
        <v>2135</v>
      </c>
      <c r="K2171" s="543">
        <v>1</v>
      </c>
      <c r="L2171" s="544">
        <v>12</v>
      </c>
      <c r="M2171" s="539">
        <f t="shared" si="69"/>
        <v>42000</v>
      </c>
      <c r="N2171" s="544">
        <v>2</v>
      </c>
      <c r="O2171" s="542">
        <v>6</v>
      </c>
      <c r="P2171" s="539">
        <f t="shared" si="68"/>
        <v>21000</v>
      </c>
    </row>
    <row r="2172" spans="1:16" x14ac:dyDescent="0.2">
      <c r="A2172" s="541" t="s">
        <v>558</v>
      </c>
      <c r="B2172" s="1770" t="s">
        <v>1708</v>
      </c>
      <c r="C2172" s="541" t="s">
        <v>1709</v>
      </c>
      <c r="D2172" s="541" t="s">
        <v>5758</v>
      </c>
      <c r="E2172" s="539">
        <v>2500</v>
      </c>
      <c r="F2172" s="540" t="s">
        <v>6618</v>
      </c>
      <c r="G2172" s="541" t="s">
        <v>6619</v>
      </c>
      <c r="H2172" s="541" t="s">
        <v>1773</v>
      </c>
      <c r="I2172" s="541" t="s">
        <v>1829</v>
      </c>
      <c r="J2172" s="542" t="s">
        <v>6030</v>
      </c>
      <c r="K2172" s="543">
        <v>1</v>
      </c>
      <c r="L2172" s="544">
        <v>12</v>
      </c>
      <c r="M2172" s="539">
        <f t="shared" si="69"/>
        <v>30000</v>
      </c>
      <c r="N2172" s="544">
        <v>2</v>
      </c>
      <c r="O2172" s="542">
        <v>6</v>
      </c>
      <c r="P2172" s="539">
        <f t="shared" si="68"/>
        <v>15000</v>
      </c>
    </row>
    <row r="2173" spans="1:16" x14ac:dyDescent="0.2">
      <c r="A2173" s="541" t="s">
        <v>558</v>
      </c>
      <c r="B2173" s="1770" t="s">
        <v>1708</v>
      </c>
      <c r="C2173" s="541" t="s">
        <v>1709</v>
      </c>
      <c r="D2173" s="541" t="s">
        <v>3405</v>
      </c>
      <c r="E2173" s="539">
        <v>5000</v>
      </c>
      <c r="F2173" s="540" t="s">
        <v>6620</v>
      </c>
      <c r="G2173" s="541" t="s">
        <v>6621</v>
      </c>
      <c r="H2173" s="541" t="s">
        <v>3405</v>
      </c>
      <c r="I2173" s="541" t="s">
        <v>5797</v>
      </c>
      <c r="J2173" s="542" t="s">
        <v>5870</v>
      </c>
      <c r="K2173" s="543">
        <v>1</v>
      </c>
      <c r="L2173" s="544">
        <v>12</v>
      </c>
      <c r="M2173" s="539">
        <f t="shared" si="69"/>
        <v>60000</v>
      </c>
      <c r="N2173" s="544">
        <v>2</v>
      </c>
      <c r="O2173" s="542">
        <v>6</v>
      </c>
      <c r="P2173" s="539">
        <f t="shared" si="68"/>
        <v>30000</v>
      </c>
    </row>
    <row r="2174" spans="1:16" x14ac:dyDescent="0.2">
      <c r="A2174" s="541" t="s">
        <v>558</v>
      </c>
      <c r="B2174" s="1770" t="s">
        <v>1708</v>
      </c>
      <c r="C2174" s="541" t="s">
        <v>1709</v>
      </c>
      <c r="D2174" s="541" t="s">
        <v>5808</v>
      </c>
      <c r="E2174" s="539">
        <v>2000</v>
      </c>
      <c r="F2174" s="540" t="s">
        <v>6622</v>
      </c>
      <c r="G2174" s="541" t="s">
        <v>6623</v>
      </c>
      <c r="H2174" s="541" t="s">
        <v>1800</v>
      </c>
      <c r="I2174" s="541" t="s">
        <v>1795</v>
      </c>
      <c r="J2174" s="542" t="s">
        <v>5808</v>
      </c>
      <c r="K2174" s="543">
        <v>1</v>
      </c>
      <c r="L2174" s="544">
        <v>12</v>
      </c>
      <c r="M2174" s="539">
        <f t="shared" si="69"/>
        <v>24000</v>
      </c>
      <c r="N2174" s="544">
        <v>2</v>
      </c>
      <c r="O2174" s="542">
        <v>6</v>
      </c>
      <c r="P2174" s="539">
        <f t="shared" si="68"/>
        <v>12000</v>
      </c>
    </row>
    <row r="2175" spans="1:16" x14ac:dyDescent="0.2">
      <c r="A2175" s="541" t="s">
        <v>558</v>
      </c>
      <c r="B2175" s="1770" t="s">
        <v>1708</v>
      </c>
      <c r="C2175" s="541" t="s">
        <v>1709</v>
      </c>
      <c r="D2175" s="541" t="s">
        <v>5772</v>
      </c>
      <c r="E2175" s="539">
        <v>2500</v>
      </c>
      <c r="F2175" s="540" t="s">
        <v>6624</v>
      </c>
      <c r="G2175" s="541" t="s">
        <v>6625</v>
      </c>
      <c r="H2175" s="541" t="s">
        <v>5807</v>
      </c>
      <c r="I2175" s="541" t="s">
        <v>1795</v>
      </c>
      <c r="J2175" s="542" t="s">
        <v>5772</v>
      </c>
      <c r="K2175" s="543">
        <v>1</v>
      </c>
      <c r="L2175" s="544">
        <v>12</v>
      </c>
      <c r="M2175" s="539">
        <f t="shared" si="69"/>
        <v>30000</v>
      </c>
      <c r="N2175" s="544">
        <v>4</v>
      </c>
      <c r="O2175" s="542">
        <v>6</v>
      </c>
      <c r="P2175" s="539">
        <f t="shared" si="68"/>
        <v>15000</v>
      </c>
    </row>
    <row r="2176" spans="1:16" x14ac:dyDescent="0.2">
      <c r="A2176" s="541" t="s">
        <v>558</v>
      </c>
      <c r="B2176" s="1770" t="s">
        <v>1708</v>
      </c>
      <c r="C2176" s="541" t="s">
        <v>1709</v>
      </c>
      <c r="D2176" s="541" t="s">
        <v>6626</v>
      </c>
      <c r="E2176" s="539">
        <v>2000</v>
      </c>
      <c r="F2176" s="540" t="s">
        <v>6627</v>
      </c>
      <c r="G2176" s="541" t="s">
        <v>6628</v>
      </c>
      <c r="H2176" s="541" t="s">
        <v>5807</v>
      </c>
      <c r="I2176" s="541" t="s">
        <v>1795</v>
      </c>
      <c r="J2176" s="542" t="s">
        <v>5772</v>
      </c>
      <c r="K2176" s="543">
        <v>1</v>
      </c>
      <c r="L2176" s="544">
        <v>12</v>
      </c>
      <c r="M2176" s="539">
        <f t="shared" si="69"/>
        <v>24000</v>
      </c>
      <c r="N2176" s="544">
        <v>2</v>
      </c>
      <c r="O2176" s="542">
        <v>6</v>
      </c>
      <c r="P2176" s="539">
        <f t="shared" si="68"/>
        <v>12000</v>
      </c>
    </row>
    <row r="2177" spans="1:16" x14ac:dyDescent="0.2">
      <c r="A2177" s="541" t="s">
        <v>558</v>
      </c>
      <c r="B2177" s="1770" t="s">
        <v>1708</v>
      </c>
      <c r="C2177" s="541" t="s">
        <v>1709</v>
      </c>
      <c r="D2177" s="541" t="s">
        <v>6629</v>
      </c>
      <c r="E2177" s="539">
        <v>2500</v>
      </c>
      <c r="F2177" s="540" t="s">
        <v>6630</v>
      </c>
      <c r="G2177" s="541" t="s">
        <v>6631</v>
      </c>
      <c r="H2177" s="541" t="s">
        <v>6632</v>
      </c>
      <c r="I2177" s="541" t="s">
        <v>1795</v>
      </c>
      <c r="J2177" s="542" t="s">
        <v>6633</v>
      </c>
      <c r="K2177" s="543">
        <v>1</v>
      </c>
      <c r="L2177" s="544">
        <v>12</v>
      </c>
      <c r="M2177" s="539">
        <f t="shared" si="69"/>
        <v>30000</v>
      </c>
      <c r="N2177" s="544">
        <v>2</v>
      </c>
      <c r="O2177" s="542">
        <v>6</v>
      </c>
      <c r="P2177" s="539">
        <f t="shared" si="68"/>
        <v>15000</v>
      </c>
    </row>
    <row r="2178" spans="1:16" x14ac:dyDescent="0.2">
      <c r="A2178" s="541" t="s">
        <v>558</v>
      </c>
      <c r="B2178" s="1770" t="s">
        <v>1708</v>
      </c>
      <c r="C2178" s="541" t="s">
        <v>1709</v>
      </c>
      <c r="D2178" s="541" t="s">
        <v>1753</v>
      </c>
      <c r="E2178" s="539">
        <v>5000</v>
      </c>
      <c r="F2178" s="540" t="s">
        <v>6634</v>
      </c>
      <c r="G2178" s="541" t="s">
        <v>6635</v>
      </c>
      <c r="H2178" s="541" t="s">
        <v>1753</v>
      </c>
      <c r="I2178" s="541" t="s">
        <v>5797</v>
      </c>
      <c r="J2178" s="542" t="s">
        <v>1753</v>
      </c>
      <c r="K2178" s="543">
        <v>1</v>
      </c>
      <c r="L2178" s="544">
        <v>12</v>
      </c>
      <c r="M2178" s="539">
        <f t="shared" si="69"/>
        <v>60000</v>
      </c>
      <c r="N2178" s="544">
        <v>2</v>
      </c>
      <c r="O2178" s="542">
        <v>6</v>
      </c>
      <c r="P2178" s="539">
        <f t="shared" si="68"/>
        <v>30000</v>
      </c>
    </row>
    <row r="2179" spans="1:16" x14ac:dyDescent="0.2">
      <c r="A2179" s="541" t="s">
        <v>558</v>
      </c>
      <c r="B2179" s="1770" t="s">
        <v>1708</v>
      </c>
      <c r="C2179" s="541" t="s">
        <v>1709</v>
      </c>
      <c r="D2179" s="541" t="s">
        <v>1753</v>
      </c>
      <c r="E2179" s="539">
        <v>5000</v>
      </c>
      <c r="F2179" s="540" t="s">
        <v>6636</v>
      </c>
      <c r="G2179" s="541" t="s">
        <v>6637</v>
      </c>
      <c r="H2179" s="541" t="s">
        <v>1753</v>
      </c>
      <c r="I2179" s="541" t="s">
        <v>5797</v>
      </c>
      <c r="J2179" s="542" t="s">
        <v>1753</v>
      </c>
      <c r="K2179" s="543">
        <v>1</v>
      </c>
      <c r="L2179" s="544">
        <v>12</v>
      </c>
      <c r="M2179" s="539">
        <f t="shared" si="69"/>
        <v>60000</v>
      </c>
      <c r="N2179" s="544">
        <v>2</v>
      </c>
      <c r="O2179" s="542">
        <v>6</v>
      </c>
      <c r="P2179" s="539">
        <f t="shared" si="68"/>
        <v>30000</v>
      </c>
    </row>
    <row r="2180" spans="1:16" x14ac:dyDescent="0.2">
      <c r="A2180" s="541" t="s">
        <v>558</v>
      </c>
      <c r="B2180" s="1770" t="s">
        <v>1708</v>
      </c>
      <c r="C2180" s="541" t="s">
        <v>1709</v>
      </c>
      <c r="D2180" s="541" t="s">
        <v>6638</v>
      </c>
      <c r="E2180" s="539">
        <v>2500</v>
      </c>
      <c r="F2180" s="540" t="s">
        <v>6639</v>
      </c>
      <c r="G2180" s="541" t="s">
        <v>6640</v>
      </c>
      <c r="H2180" s="541" t="s">
        <v>5807</v>
      </c>
      <c r="I2180" s="541" t="s">
        <v>1795</v>
      </c>
      <c r="J2180" s="542" t="s">
        <v>6641</v>
      </c>
      <c r="K2180" s="543">
        <v>1</v>
      </c>
      <c r="L2180" s="544">
        <v>12</v>
      </c>
      <c r="M2180" s="539">
        <f t="shared" si="69"/>
        <v>30000</v>
      </c>
      <c r="N2180" s="544">
        <v>2</v>
      </c>
      <c r="O2180" s="542">
        <v>6</v>
      </c>
      <c r="P2180" s="539">
        <f t="shared" si="68"/>
        <v>15000</v>
      </c>
    </row>
    <row r="2181" spans="1:16" x14ac:dyDescent="0.2">
      <c r="A2181" s="541" t="s">
        <v>558</v>
      </c>
      <c r="B2181" s="1770" t="s">
        <v>1708</v>
      </c>
      <c r="C2181" s="541" t="s">
        <v>1709</v>
      </c>
      <c r="D2181" s="541" t="s">
        <v>5391</v>
      </c>
      <c r="E2181" s="539">
        <v>5000</v>
      </c>
      <c r="F2181" s="540" t="s">
        <v>6642</v>
      </c>
      <c r="G2181" s="541" t="s">
        <v>6643</v>
      </c>
      <c r="H2181" s="541" t="s">
        <v>5391</v>
      </c>
      <c r="I2181" s="541" t="s">
        <v>5797</v>
      </c>
      <c r="J2181" s="542" t="s">
        <v>5391</v>
      </c>
      <c r="K2181" s="543">
        <v>1</v>
      </c>
      <c r="L2181" s="544">
        <v>12</v>
      </c>
      <c r="M2181" s="539">
        <f t="shared" si="69"/>
        <v>60000</v>
      </c>
      <c r="N2181" s="544">
        <v>2</v>
      </c>
      <c r="O2181" s="542">
        <v>6</v>
      </c>
      <c r="P2181" s="539">
        <f t="shared" si="68"/>
        <v>30000</v>
      </c>
    </row>
    <row r="2182" spans="1:16" x14ac:dyDescent="0.2">
      <c r="A2182" s="541" t="s">
        <v>558</v>
      </c>
      <c r="B2182" s="1770" t="s">
        <v>1708</v>
      </c>
      <c r="C2182" s="541" t="s">
        <v>1709</v>
      </c>
      <c r="D2182" s="541" t="s">
        <v>5391</v>
      </c>
      <c r="E2182" s="539">
        <v>5000</v>
      </c>
      <c r="F2182" s="540" t="s">
        <v>6644</v>
      </c>
      <c r="G2182" s="541" t="s">
        <v>6645</v>
      </c>
      <c r="H2182" s="541" t="s">
        <v>5391</v>
      </c>
      <c r="I2182" s="541" t="s">
        <v>5797</v>
      </c>
      <c r="J2182" s="542" t="s">
        <v>5391</v>
      </c>
      <c r="K2182" s="543">
        <v>1</v>
      </c>
      <c r="L2182" s="544">
        <v>12</v>
      </c>
      <c r="M2182" s="539">
        <f t="shared" si="69"/>
        <v>60000</v>
      </c>
      <c r="N2182" s="544">
        <v>2</v>
      </c>
      <c r="O2182" s="542">
        <v>6</v>
      </c>
      <c r="P2182" s="539">
        <f t="shared" si="68"/>
        <v>30000</v>
      </c>
    </row>
    <row r="2183" spans="1:16" x14ac:dyDescent="0.2">
      <c r="A2183" s="541" t="s">
        <v>558</v>
      </c>
      <c r="B2183" s="1770" t="s">
        <v>1708</v>
      </c>
      <c r="C2183" s="541" t="s">
        <v>1709</v>
      </c>
      <c r="D2183" s="541" t="s">
        <v>5762</v>
      </c>
      <c r="E2183" s="539">
        <v>1500</v>
      </c>
      <c r="F2183" s="540" t="s">
        <v>6646</v>
      </c>
      <c r="G2183" s="541" t="s">
        <v>6647</v>
      </c>
      <c r="H2183" s="541" t="s">
        <v>5765</v>
      </c>
      <c r="I2183" s="541" t="s">
        <v>5765</v>
      </c>
      <c r="J2183" s="542" t="s">
        <v>5766</v>
      </c>
      <c r="K2183" s="543">
        <v>1</v>
      </c>
      <c r="L2183" s="544">
        <v>12</v>
      </c>
      <c r="M2183" s="539">
        <f t="shared" si="69"/>
        <v>18000</v>
      </c>
      <c r="N2183" s="544">
        <v>2</v>
      </c>
      <c r="O2183" s="542">
        <v>6</v>
      </c>
      <c r="P2183" s="539">
        <f t="shared" si="68"/>
        <v>9000</v>
      </c>
    </row>
    <row r="2184" spans="1:16" x14ac:dyDescent="0.2">
      <c r="A2184" s="541" t="s">
        <v>558</v>
      </c>
      <c r="B2184" s="1770" t="s">
        <v>1708</v>
      </c>
      <c r="C2184" s="541" t="s">
        <v>1709</v>
      </c>
      <c r="D2184" s="541" t="s">
        <v>5762</v>
      </c>
      <c r="E2184" s="539">
        <v>1500</v>
      </c>
      <c r="F2184" s="540" t="s">
        <v>6648</v>
      </c>
      <c r="G2184" s="541" t="s">
        <v>6649</v>
      </c>
      <c r="H2184" s="541" t="s">
        <v>5765</v>
      </c>
      <c r="I2184" s="541" t="s">
        <v>5765</v>
      </c>
      <c r="J2184" s="542" t="s">
        <v>5766</v>
      </c>
      <c r="K2184" s="543">
        <v>1</v>
      </c>
      <c r="L2184" s="544">
        <v>12</v>
      </c>
      <c r="M2184" s="539">
        <f t="shared" si="69"/>
        <v>18000</v>
      </c>
      <c r="N2184" s="544">
        <v>2</v>
      </c>
      <c r="O2184" s="542">
        <v>6</v>
      </c>
      <c r="P2184" s="539">
        <f t="shared" si="68"/>
        <v>9000</v>
      </c>
    </row>
    <row r="2185" spans="1:16" x14ac:dyDescent="0.2">
      <c r="A2185" s="541" t="s">
        <v>558</v>
      </c>
      <c r="B2185" s="1770" t="s">
        <v>1708</v>
      </c>
      <c r="C2185" s="541" t="s">
        <v>1709</v>
      </c>
      <c r="D2185" s="541" t="s">
        <v>6108</v>
      </c>
      <c r="E2185" s="539">
        <v>1500</v>
      </c>
      <c r="F2185" s="540" t="s">
        <v>6650</v>
      </c>
      <c r="G2185" s="541" t="s">
        <v>6651</v>
      </c>
      <c r="H2185" s="541" t="s">
        <v>5765</v>
      </c>
      <c r="I2185" s="541" t="s">
        <v>5765</v>
      </c>
      <c r="J2185" s="542" t="s">
        <v>6108</v>
      </c>
      <c r="K2185" s="543">
        <v>1</v>
      </c>
      <c r="L2185" s="544">
        <v>12</v>
      </c>
      <c r="M2185" s="539">
        <f t="shared" si="69"/>
        <v>18000</v>
      </c>
      <c r="N2185" s="544">
        <v>2</v>
      </c>
      <c r="O2185" s="542">
        <v>6</v>
      </c>
      <c r="P2185" s="539">
        <f t="shared" si="68"/>
        <v>9000</v>
      </c>
    </row>
    <row r="2186" spans="1:16" x14ac:dyDescent="0.2">
      <c r="A2186" s="541" t="s">
        <v>558</v>
      </c>
      <c r="B2186" s="1770" t="s">
        <v>1708</v>
      </c>
      <c r="C2186" s="541" t="s">
        <v>1709</v>
      </c>
      <c r="D2186" s="541" t="s">
        <v>1836</v>
      </c>
      <c r="E2186" s="539">
        <v>3500</v>
      </c>
      <c r="F2186" s="540" t="s">
        <v>6652</v>
      </c>
      <c r="G2186" s="541" t="s">
        <v>6653</v>
      </c>
      <c r="H2186" s="541" t="s">
        <v>5876</v>
      </c>
      <c r="I2186" s="541" t="s">
        <v>1795</v>
      </c>
      <c r="J2186" s="542" t="s">
        <v>5876</v>
      </c>
      <c r="K2186" s="543">
        <v>1</v>
      </c>
      <c r="L2186" s="544">
        <v>12</v>
      </c>
      <c r="M2186" s="539">
        <f t="shared" si="69"/>
        <v>42000</v>
      </c>
      <c r="N2186" s="544">
        <v>4</v>
      </c>
      <c r="O2186" s="542">
        <v>6</v>
      </c>
      <c r="P2186" s="539">
        <f t="shared" si="68"/>
        <v>21000</v>
      </c>
    </row>
    <row r="2187" spans="1:16" x14ac:dyDescent="0.2">
      <c r="A2187" s="541" t="s">
        <v>558</v>
      </c>
      <c r="B2187" s="1770" t="s">
        <v>1708</v>
      </c>
      <c r="C2187" s="541" t="s">
        <v>1709</v>
      </c>
      <c r="D2187" s="541" t="s">
        <v>6654</v>
      </c>
      <c r="E2187" s="539">
        <v>1500</v>
      </c>
      <c r="F2187" s="540" t="s">
        <v>6655</v>
      </c>
      <c r="G2187" s="541" t="s">
        <v>6656</v>
      </c>
      <c r="H2187" s="541" t="s">
        <v>5765</v>
      </c>
      <c r="I2187" s="541" t="s">
        <v>5765</v>
      </c>
      <c r="J2187" s="542" t="s">
        <v>6654</v>
      </c>
      <c r="K2187" s="543">
        <v>1</v>
      </c>
      <c r="L2187" s="544">
        <v>12</v>
      </c>
      <c r="M2187" s="539">
        <f t="shared" si="69"/>
        <v>18000</v>
      </c>
      <c r="N2187" s="544">
        <v>2</v>
      </c>
      <c r="O2187" s="542">
        <v>6</v>
      </c>
      <c r="P2187" s="539">
        <f t="shared" si="68"/>
        <v>9000</v>
      </c>
    </row>
    <row r="2188" spans="1:16" x14ac:dyDescent="0.2">
      <c r="A2188" s="541" t="s">
        <v>558</v>
      </c>
      <c r="B2188" s="1770" t="s">
        <v>1708</v>
      </c>
      <c r="C2188" s="541" t="s">
        <v>1709</v>
      </c>
      <c r="D2188" s="541" t="s">
        <v>1849</v>
      </c>
      <c r="E2188" s="539">
        <v>4500</v>
      </c>
      <c r="F2188" s="540" t="s">
        <v>6657</v>
      </c>
      <c r="G2188" s="541" t="s">
        <v>6658</v>
      </c>
      <c r="H2188" s="541" t="s">
        <v>6659</v>
      </c>
      <c r="I2188" s="541" t="s">
        <v>5797</v>
      </c>
      <c r="J2188" s="542" t="s">
        <v>6660</v>
      </c>
      <c r="K2188" s="543">
        <v>1</v>
      </c>
      <c r="L2188" s="544">
        <v>12</v>
      </c>
      <c r="M2188" s="539">
        <f t="shared" si="69"/>
        <v>54000</v>
      </c>
      <c r="N2188" s="544">
        <v>2</v>
      </c>
      <c r="O2188" s="542">
        <v>6</v>
      </c>
      <c r="P2188" s="539">
        <f t="shared" si="68"/>
        <v>27000</v>
      </c>
    </row>
    <row r="2189" spans="1:16" x14ac:dyDescent="0.2">
      <c r="A2189" s="541" t="s">
        <v>558</v>
      </c>
      <c r="B2189" s="1770" t="s">
        <v>1708</v>
      </c>
      <c r="C2189" s="541" t="s">
        <v>1709</v>
      </c>
      <c r="D2189" s="541" t="s">
        <v>2582</v>
      </c>
      <c r="E2189" s="539">
        <v>2000</v>
      </c>
      <c r="F2189" s="540" t="s">
        <v>6661</v>
      </c>
      <c r="G2189" s="541" t="s">
        <v>6662</v>
      </c>
      <c r="H2189" s="541" t="s">
        <v>5957</v>
      </c>
      <c r="I2189" s="541" t="s">
        <v>1829</v>
      </c>
      <c r="J2189" s="542" t="s">
        <v>6663</v>
      </c>
      <c r="K2189" s="543">
        <v>1</v>
      </c>
      <c r="L2189" s="544">
        <v>12</v>
      </c>
      <c r="M2189" s="539">
        <f t="shared" si="69"/>
        <v>24000</v>
      </c>
      <c r="N2189" s="544">
        <v>2</v>
      </c>
      <c r="O2189" s="542">
        <v>6</v>
      </c>
      <c r="P2189" s="539">
        <f t="shared" si="68"/>
        <v>12000</v>
      </c>
    </row>
    <row r="2190" spans="1:16" x14ac:dyDescent="0.2">
      <c r="A2190" s="541" t="s">
        <v>558</v>
      </c>
      <c r="B2190" s="1770" t="s">
        <v>1708</v>
      </c>
      <c r="C2190" s="541" t="s">
        <v>1709</v>
      </c>
      <c r="D2190" s="541" t="s">
        <v>5783</v>
      </c>
      <c r="E2190" s="539">
        <v>2000</v>
      </c>
      <c r="F2190" s="540" t="s">
        <v>6664</v>
      </c>
      <c r="G2190" s="541" t="s">
        <v>6665</v>
      </c>
      <c r="H2190" s="541" t="s">
        <v>5783</v>
      </c>
      <c r="I2190" s="541" t="s">
        <v>1795</v>
      </c>
      <c r="J2190" s="542" t="s">
        <v>5783</v>
      </c>
      <c r="K2190" s="543">
        <v>1</v>
      </c>
      <c r="L2190" s="544">
        <v>12</v>
      </c>
      <c r="M2190" s="539">
        <f t="shared" si="69"/>
        <v>24000</v>
      </c>
      <c r="N2190" s="544">
        <v>1</v>
      </c>
      <c r="O2190" s="542">
        <v>6</v>
      </c>
      <c r="P2190" s="539">
        <f t="shared" si="68"/>
        <v>12000</v>
      </c>
    </row>
    <row r="2191" spans="1:16" x14ac:dyDescent="0.2">
      <c r="A2191" s="541" t="s">
        <v>558</v>
      </c>
      <c r="B2191" s="1770" t="s">
        <v>1708</v>
      </c>
      <c r="C2191" s="541" t="s">
        <v>1709</v>
      </c>
      <c r="D2191" s="541" t="s">
        <v>5772</v>
      </c>
      <c r="E2191" s="539">
        <v>2500</v>
      </c>
      <c r="F2191" s="540" t="s">
        <v>6666</v>
      </c>
      <c r="G2191" s="541" t="s">
        <v>6667</v>
      </c>
      <c r="H2191" s="541" t="s">
        <v>5807</v>
      </c>
      <c r="I2191" s="541" t="s">
        <v>1795</v>
      </c>
      <c r="J2191" s="542" t="s">
        <v>5772</v>
      </c>
      <c r="K2191" s="543">
        <v>1</v>
      </c>
      <c r="L2191" s="544">
        <v>12</v>
      </c>
      <c r="M2191" s="539">
        <f t="shared" si="69"/>
        <v>30000</v>
      </c>
      <c r="N2191" s="544">
        <v>1</v>
      </c>
      <c r="O2191" s="542">
        <v>3</v>
      </c>
      <c r="P2191" s="539">
        <f t="shared" si="68"/>
        <v>7500</v>
      </c>
    </row>
    <row r="2192" spans="1:16" x14ac:dyDescent="0.2">
      <c r="A2192" s="541" t="s">
        <v>558</v>
      </c>
      <c r="B2192" s="1770" t="s">
        <v>1708</v>
      </c>
      <c r="C2192" s="541" t="s">
        <v>1709</v>
      </c>
      <c r="D2192" s="541" t="s">
        <v>5772</v>
      </c>
      <c r="E2192" s="539">
        <v>2500</v>
      </c>
      <c r="F2192" s="540" t="s">
        <v>6668</v>
      </c>
      <c r="G2192" s="541" t="s">
        <v>6669</v>
      </c>
      <c r="H2192" s="541" t="s">
        <v>5807</v>
      </c>
      <c r="I2192" s="541" t="s">
        <v>1795</v>
      </c>
      <c r="J2192" s="542" t="s">
        <v>5772</v>
      </c>
      <c r="K2192" s="543">
        <v>1</v>
      </c>
      <c r="L2192" s="544">
        <v>12</v>
      </c>
      <c r="M2192" s="539">
        <f t="shared" si="69"/>
        <v>30000</v>
      </c>
      <c r="N2192" s="544">
        <v>1</v>
      </c>
      <c r="O2192" s="542">
        <v>6</v>
      </c>
      <c r="P2192" s="539">
        <f t="shared" si="68"/>
        <v>15000</v>
      </c>
    </row>
    <row r="2193" spans="1:16" x14ac:dyDescent="0.2">
      <c r="A2193" s="541" t="s">
        <v>558</v>
      </c>
      <c r="B2193" s="1770" t="s">
        <v>1708</v>
      </c>
      <c r="C2193" s="541" t="s">
        <v>1709</v>
      </c>
      <c r="D2193" s="541" t="s">
        <v>5772</v>
      </c>
      <c r="E2193" s="539">
        <v>2500</v>
      </c>
      <c r="F2193" s="540" t="s">
        <v>6670</v>
      </c>
      <c r="G2193" s="541" t="s">
        <v>6671</v>
      </c>
      <c r="H2193" s="541" t="s">
        <v>5807</v>
      </c>
      <c r="I2193" s="541" t="s">
        <v>1795</v>
      </c>
      <c r="J2193" s="542" t="s">
        <v>5772</v>
      </c>
      <c r="K2193" s="543">
        <v>1</v>
      </c>
      <c r="L2193" s="544">
        <v>3</v>
      </c>
      <c r="M2193" s="539">
        <f t="shared" si="69"/>
        <v>7500</v>
      </c>
      <c r="N2193" s="544">
        <v>0</v>
      </c>
      <c r="O2193" s="542">
        <v>0</v>
      </c>
      <c r="P2193" s="539">
        <f t="shared" si="68"/>
        <v>0</v>
      </c>
    </row>
    <row r="2194" spans="1:16" x14ac:dyDescent="0.2">
      <c r="A2194" s="541" t="s">
        <v>558</v>
      </c>
      <c r="B2194" s="1770" t="s">
        <v>1708</v>
      </c>
      <c r="C2194" s="541" t="s">
        <v>1709</v>
      </c>
      <c r="D2194" s="541" t="s">
        <v>1753</v>
      </c>
      <c r="E2194" s="539">
        <v>5000</v>
      </c>
      <c r="F2194" s="540" t="s">
        <v>6672</v>
      </c>
      <c r="G2194" s="541" t="s">
        <v>6673</v>
      </c>
      <c r="H2194" s="541" t="s">
        <v>1753</v>
      </c>
      <c r="I2194" s="541" t="s">
        <v>5797</v>
      </c>
      <c r="J2194" s="542" t="s">
        <v>1753</v>
      </c>
      <c r="K2194" s="543">
        <v>1</v>
      </c>
      <c r="L2194" s="544">
        <v>12</v>
      </c>
      <c r="M2194" s="539">
        <f t="shared" si="69"/>
        <v>60000</v>
      </c>
      <c r="N2194" s="544">
        <v>2</v>
      </c>
      <c r="O2194" s="542">
        <v>6</v>
      </c>
      <c r="P2194" s="539">
        <f t="shared" ref="P2194:P2257" si="70">+E2194*O2194</f>
        <v>30000</v>
      </c>
    </row>
    <row r="2195" spans="1:16" x14ac:dyDescent="0.2">
      <c r="A2195" s="541" t="s">
        <v>558</v>
      </c>
      <c r="B2195" s="1770" t="s">
        <v>1708</v>
      </c>
      <c r="C2195" s="541" t="s">
        <v>1709</v>
      </c>
      <c r="D2195" s="541" t="s">
        <v>3405</v>
      </c>
      <c r="E2195" s="539">
        <v>5000</v>
      </c>
      <c r="F2195" s="540" t="s">
        <v>6674</v>
      </c>
      <c r="G2195" s="541" t="s">
        <v>6675</v>
      </c>
      <c r="H2195" s="541" t="s">
        <v>3405</v>
      </c>
      <c r="I2195" s="541" t="s">
        <v>5797</v>
      </c>
      <c r="J2195" s="542" t="s">
        <v>5870</v>
      </c>
      <c r="K2195" s="543">
        <v>1</v>
      </c>
      <c r="L2195" s="544">
        <v>12</v>
      </c>
      <c r="M2195" s="539">
        <f t="shared" si="69"/>
        <v>60000</v>
      </c>
      <c r="N2195" s="544">
        <v>2</v>
      </c>
      <c r="O2195" s="542">
        <v>6</v>
      </c>
      <c r="P2195" s="539">
        <f t="shared" si="70"/>
        <v>30000</v>
      </c>
    </row>
    <row r="2196" spans="1:16" x14ac:dyDescent="0.2">
      <c r="A2196" s="541" t="s">
        <v>558</v>
      </c>
      <c r="B2196" s="1770" t="s">
        <v>1708</v>
      </c>
      <c r="C2196" s="541" t="s">
        <v>1709</v>
      </c>
      <c r="D2196" s="541" t="s">
        <v>2819</v>
      </c>
      <c r="E2196" s="539">
        <v>7000</v>
      </c>
      <c r="F2196" s="540" t="s">
        <v>6676</v>
      </c>
      <c r="G2196" s="541" t="s">
        <v>6677</v>
      </c>
      <c r="H2196" s="541" t="s">
        <v>5957</v>
      </c>
      <c r="I2196" s="541" t="s">
        <v>5797</v>
      </c>
      <c r="J2196" s="542" t="s">
        <v>5957</v>
      </c>
      <c r="K2196" s="543">
        <v>1</v>
      </c>
      <c r="L2196" s="544">
        <v>12</v>
      </c>
      <c r="M2196" s="539">
        <f t="shared" ref="M2196:M2259" si="71">+L2196*E2196</f>
        <v>84000</v>
      </c>
      <c r="N2196" s="544">
        <v>1</v>
      </c>
      <c r="O2196" s="542">
        <v>1</v>
      </c>
      <c r="P2196" s="539">
        <f t="shared" si="70"/>
        <v>7000</v>
      </c>
    </row>
    <row r="2197" spans="1:16" x14ac:dyDescent="0.2">
      <c r="A2197" s="541" t="s">
        <v>558</v>
      </c>
      <c r="B2197" s="1770" t="s">
        <v>1708</v>
      </c>
      <c r="C2197" s="541" t="s">
        <v>1709</v>
      </c>
      <c r="D2197" s="541" t="s">
        <v>2819</v>
      </c>
      <c r="E2197" s="539">
        <v>7000</v>
      </c>
      <c r="F2197" s="540" t="s">
        <v>6678</v>
      </c>
      <c r="G2197" s="541" t="s">
        <v>6679</v>
      </c>
      <c r="H2197" s="541" t="s">
        <v>6680</v>
      </c>
      <c r="I2197" s="541" t="s">
        <v>5797</v>
      </c>
      <c r="J2197" s="542" t="s">
        <v>6297</v>
      </c>
      <c r="K2197" s="543">
        <v>1</v>
      </c>
      <c r="L2197" s="544">
        <v>12</v>
      </c>
      <c r="M2197" s="539">
        <f t="shared" si="71"/>
        <v>84000</v>
      </c>
      <c r="N2197" s="544">
        <v>1</v>
      </c>
      <c r="O2197" s="542">
        <v>1</v>
      </c>
      <c r="P2197" s="539">
        <f t="shared" si="70"/>
        <v>7000</v>
      </c>
    </row>
    <row r="2198" spans="1:16" x14ac:dyDescent="0.2">
      <c r="A2198" s="541" t="s">
        <v>558</v>
      </c>
      <c r="B2198" s="1770" t="s">
        <v>1708</v>
      </c>
      <c r="C2198" s="541" t="s">
        <v>1709</v>
      </c>
      <c r="D2198" s="541" t="s">
        <v>6681</v>
      </c>
      <c r="E2198" s="539">
        <v>7000</v>
      </c>
      <c r="F2198" s="540" t="s">
        <v>6682</v>
      </c>
      <c r="G2198" s="541" t="s">
        <v>6683</v>
      </c>
      <c r="H2198" s="541" t="s">
        <v>5786</v>
      </c>
      <c r="I2198" s="541" t="s">
        <v>5797</v>
      </c>
      <c r="J2198" s="542" t="s">
        <v>5391</v>
      </c>
      <c r="K2198" s="543">
        <v>1</v>
      </c>
      <c r="L2198" s="544">
        <v>12</v>
      </c>
      <c r="M2198" s="539">
        <f t="shared" si="71"/>
        <v>84000</v>
      </c>
      <c r="N2198" s="544">
        <v>0</v>
      </c>
      <c r="O2198" s="542">
        <v>0</v>
      </c>
      <c r="P2198" s="539">
        <f t="shared" si="70"/>
        <v>0</v>
      </c>
    </row>
    <row r="2199" spans="1:16" x14ac:dyDescent="0.2">
      <c r="A2199" s="541" t="s">
        <v>558</v>
      </c>
      <c r="B2199" s="1770" t="s">
        <v>1708</v>
      </c>
      <c r="C2199" s="541" t="s">
        <v>1709</v>
      </c>
      <c r="D2199" s="541" t="s">
        <v>2470</v>
      </c>
      <c r="E2199" s="539">
        <v>2500</v>
      </c>
      <c r="F2199" s="540" t="s">
        <v>6684</v>
      </c>
      <c r="G2199" s="541" t="s">
        <v>6685</v>
      </c>
      <c r="H2199" s="541" t="s">
        <v>1773</v>
      </c>
      <c r="I2199" s="541" t="s">
        <v>1795</v>
      </c>
      <c r="J2199" s="542" t="s">
        <v>5876</v>
      </c>
      <c r="K2199" s="543">
        <v>1</v>
      </c>
      <c r="L2199" s="544">
        <v>12</v>
      </c>
      <c r="M2199" s="539">
        <f t="shared" si="71"/>
        <v>30000</v>
      </c>
      <c r="N2199" s="544">
        <v>2</v>
      </c>
      <c r="O2199" s="542">
        <v>6</v>
      </c>
      <c r="P2199" s="539">
        <f t="shared" si="70"/>
        <v>15000</v>
      </c>
    </row>
    <row r="2200" spans="1:16" x14ac:dyDescent="0.2">
      <c r="A2200" s="541" t="s">
        <v>558</v>
      </c>
      <c r="B2200" s="1770" t="s">
        <v>1708</v>
      </c>
      <c r="C2200" s="541" t="s">
        <v>1709</v>
      </c>
      <c r="D2200" s="541" t="s">
        <v>2470</v>
      </c>
      <c r="E2200" s="539">
        <v>2500</v>
      </c>
      <c r="F2200" s="540" t="s">
        <v>6686</v>
      </c>
      <c r="G2200" s="541" t="s">
        <v>6687</v>
      </c>
      <c r="H2200" s="541" t="s">
        <v>1773</v>
      </c>
      <c r="I2200" s="541" t="s">
        <v>1795</v>
      </c>
      <c r="J2200" s="542" t="s">
        <v>5876</v>
      </c>
      <c r="K2200" s="543">
        <v>1</v>
      </c>
      <c r="L2200" s="544">
        <v>12</v>
      </c>
      <c r="M2200" s="539">
        <f t="shared" si="71"/>
        <v>30000</v>
      </c>
      <c r="N2200" s="544">
        <v>2</v>
      </c>
      <c r="O2200" s="542">
        <v>6</v>
      </c>
      <c r="P2200" s="539">
        <f t="shared" si="70"/>
        <v>15000</v>
      </c>
    </row>
    <row r="2201" spans="1:16" x14ac:dyDescent="0.2">
      <c r="A2201" s="541" t="s">
        <v>558</v>
      </c>
      <c r="B2201" s="1770" t="s">
        <v>1708</v>
      </c>
      <c r="C2201" s="541" t="s">
        <v>1709</v>
      </c>
      <c r="D2201" s="541" t="s">
        <v>2470</v>
      </c>
      <c r="E2201" s="539">
        <v>2500</v>
      </c>
      <c r="F2201" s="540" t="s">
        <v>6688</v>
      </c>
      <c r="G2201" s="541" t="s">
        <v>6689</v>
      </c>
      <c r="H2201" s="541" t="s">
        <v>1965</v>
      </c>
      <c r="I2201" s="541" t="s">
        <v>1829</v>
      </c>
      <c r="J2201" s="542" t="s">
        <v>6030</v>
      </c>
      <c r="K2201" s="543">
        <v>1</v>
      </c>
      <c r="L2201" s="544">
        <v>12</v>
      </c>
      <c r="M2201" s="539">
        <f t="shared" si="71"/>
        <v>30000</v>
      </c>
      <c r="N2201" s="544">
        <v>2</v>
      </c>
      <c r="O2201" s="542">
        <v>6</v>
      </c>
      <c r="P2201" s="539">
        <f t="shared" si="70"/>
        <v>15000</v>
      </c>
    </row>
    <row r="2202" spans="1:16" x14ac:dyDescent="0.2">
      <c r="A2202" s="541" t="s">
        <v>558</v>
      </c>
      <c r="B2202" s="1770" t="s">
        <v>1708</v>
      </c>
      <c r="C2202" s="541" t="s">
        <v>1709</v>
      </c>
      <c r="D2202" s="541" t="s">
        <v>2470</v>
      </c>
      <c r="E2202" s="539">
        <v>2500</v>
      </c>
      <c r="F2202" s="540" t="s">
        <v>6690</v>
      </c>
      <c r="G2202" s="541" t="s">
        <v>6691</v>
      </c>
      <c r="H2202" s="541" t="s">
        <v>1773</v>
      </c>
      <c r="I2202" s="541" t="s">
        <v>1795</v>
      </c>
      <c r="J2202" s="542" t="s">
        <v>5876</v>
      </c>
      <c r="K2202" s="543">
        <v>1</v>
      </c>
      <c r="L2202" s="544">
        <v>12</v>
      </c>
      <c r="M2202" s="539">
        <f t="shared" si="71"/>
        <v>30000</v>
      </c>
      <c r="N2202" s="544">
        <v>2</v>
      </c>
      <c r="O2202" s="542">
        <v>6</v>
      </c>
      <c r="P2202" s="539">
        <f t="shared" si="70"/>
        <v>15000</v>
      </c>
    </row>
    <row r="2203" spans="1:16" x14ac:dyDescent="0.2">
      <c r="A2203" s="541" t="s">
        <v>558</v>
      </c>
      <c r="B2203" s="1770" t="s">
        <v>1708</v>
      </c>
      <c r="C2203" s="541" t="s">
        <v>1709</v>
      </c>
      <c r="D2203" s="541" t="s">
        <v>5808</v>
      </c>
      <c r="E2203" s="539">
        <v>2500</v>
      </c>
      <c r="F2203" s="540" t="s">
        <v>6692</v>
      </c>
      <c r="G2203" s="541" t="s">
        <v>6693</v>
      </c>
      <c r="H2203" s="541" t="s">
        <v>1800</v>
      </c>
      <c r="I2203" s="541" t="s">
        <v>1795</v>
      </c>
      <c r="J2203" s="542" t="s">
        <v>5808</v>
      </c>
      <c r="K2203" s="543">
        <v>1</v>
      </c>
      <c r="L2203" s="544">
        <v>12</v>
      </c>
      <c r="M2203" s="539">
        <f t="shared" si="71"/>
        <v>30000</v>
      </c>
      <c r="N2203" s="544">
        <v>2</v>
      </c>
      <c r="O2203" s="542">
        <v>6</v>
      </c>
      <c r="P2203" s="539">
        <f t="shared" si="70"/>
        <v>15000</v>
      </c>
    </row>
    <row r="2204" spans="1:16" x14ac:dyDescent="0.2">
      <c r="A2204" s="541" t="s">
        <v>558</v>
      </c>
      <c r="B2204" s="1770" t="s">
        <v>1708</v>
      </c>
      <c r="C2204" s="541" t="s">
        <v>1709</v>
      </c>
      <c r="D2204" s="541" t="s">
        <v>5808</v>
      </c>
      <c r="E2204" s="539">
        <v>2500</v>
      </c>
      <c r="F2204" s="540" t="s">
        <v>6694</v>
      </c>
      <c r="G2204" s="541" t="s">
        <v>6695</v>
      </c>
      <c r="H2204" s="541" t="s">
        <v>1800</v>
      </c>
      <c r="I2204" s="541" t="s">
        <v>1795</v>
      </c>
      <c r="J2204" s="542" t="s">
        <v>5808</v>
      </c>
      <c r="K2204" s="543">
        <v>1</v>
      </c>
      <c r="L2204" s="544">
        <v>12</v>
      </c>
      <c r="M2204" s="539">
        <f t="shared" si="71"/>
        <v>30000</v>
      </c>
      <c r="N2204" s="544">
        <v>2</v>
      </c>
      <c r="O2204" s="542">
        <v>6</v>
      </c>
      <c r="P2204" s="539">
        <f t="shared" si="70"/>
        <v>15000</v>
      </c>
    </row>
    <row r="2205" spans="1:16" x14ac:dyDescent="0.2">
      <c r="A2205" s="541" t="s">
        <v>558</v>
      </c>
      <c r="B2205" s="1770" t="s">
        <v>1708</v>
      </c>
      <c r="C2205" s="541" t="s">
        <v>1709</v>
      </c>
      <c r="D2205" s="541" t="s">
        <v>5808</v>
      </c>
      <c r="E2205" s="539">
        <v>2500</v>
      </c>
      <c r="F2205" s="540" t="s">
        <v>6696</v>
      </c>
      <c r="G2205" s="541" t="s">
        <v>6697</v>
      </c>
      <c r="H2205" s="541" t="s">
        <v>1800</v>
      </c>
      <c r="I2205" s="541" t="s">
        <v>1795</v>
      </c>
      <c r="J2205" s="542" t="s">
        <v>5808</v>
      </c>
      <c r="K2205" s="543">
        <v>1</v>
      </c>
      <c r="L2205" s="544">
        <v>12</v>
      </c>
      <c r="M2205" s="539">
        <f t="shared" si="71"/>
        <v>30000</v>
      </c>
      <c r="N2205" s="544">
        <v>2</v>
      </c>
      <c r="O2205" s="542">
        <v>6</v>
      </c>
      <c r="P2205" s="539">
        <f t="shared" si="70"/>
        <v>15000</v>
      </c>
    </row>
    <row r="2206" spans="1:16" x14ac:dyDescent="0.2">
      <c r="A2206" s="541" t="s">
        <v>558</v>
      </c>
      <c r="B2206" s="1770" t="s">
        <v>1708</v>
      </c>
      <c r="C2206" s="541" t="s">
        <v>1709</v>
      </c>
      <c r="D2206" s="541" t="s">
        <v>5808</v>
      </c>
      <c r="E2206" s="539">
        <v>2500</v>
      </c>
      <c r="F2206" s="540" t="s">
        <v>6698</v>
      </c>
      <c r="G2206" s="541" t="s">
        <v>6699</v>
      </c>
      <c r="H2206" s="541" t="s">
        <v>1800</v>
      </c>
      <c r="I2206" s="541" t="s">
        <v>1795</v>
      </c>
      <c r="J2206" s="542" t="s">
        <v>5808</v>
      </c>
      <c r="K2206" s="543">
        <v>1</v>
      </c>
      <c r="L2206" s="544">
        <v>12</v>
      </c>
      <c r="M2206" s="539">
        <f t="shared" si="71"/>
        <v>30000</v>
      </c>
      <c r="N2206" s="544">
        <v>2</v>
      </c>
      <c r="O2206" s="542">
        <v>6</v>
      </c>
      <c r="P2206" s="539">
        <f t="shared" si="70"/>
        <v>15000</v>
      </c>
    </row>
    <row r="2207" spans="1:16" x14ac:dyDescent="0.2">
      <c r="A2207" s="541" t="s">
        <v>558</v>
      </c>
      <c r="B2207" s="1770" t="s">
        <v>1708</v>
      </c>
      <c r="C2207" s="541" t="s">
        <v>1709</v>
      </c>
      <c r="D2207" s="541" t="s">
        <v>6700</v>
      </c>
      <c r="E2207" s="539">
        <v>2500</v>
      </c>
      <c r="F2207" s="540" t="s">
        <v>6701</v>
      </c>
      <c r="G2207" s="541" t="s">
        <v>6702</v>
      </c>
      <c r="H2207" s="541" t="s">
        <v>5957</v>
      </c>
      <c r="I2207" s="541" t="s">
        <v>5797</v>
      </c>
      <c r="J2207" s="542" t="s">
        <v>5957</v>
      </c>
      <c r="K2207" s="543">
        <v>1</v>
      </c>
      <c r="L2207" s="544">
        <v>12</v>
      </c>
      <c r="M2207" s="539">
        <f t="shared" si="71"/>
        <v>30000</v>
      </c>
      <c r="N2207" s="544">
        <v>1</v>
      </c>
      <c r="O2207" s="542">
        <v>1</v>
      </c>
      <c r="P2207" s="539">
        <f t="shared" si="70"/>
        <v>2500</v>
      </c>
    </row>
    <row r="2208" spans="1:16" x14ac:dyDescent="0.2">
      <c r="A2208" s="541" t="s">
        <v>558</v>
      </c>
      <c r="B2208" s="1770" t="s">
        <v>1708</v>
      </c>
      <c r="C2208" s="541" t="s">
        <v>1709</v>
      </c>
      <c r="D2208" s="541" t="s">
        <v>6700</v>
      </c>
      <c r="E2208" s="539">
        <v>2500</v>
      </c>
      <c r="F2208" s="540" t="s">
        <v>6703</v>
      </c>
      <c r="G2208" s="541" t="s">
        <v>6704</v>
      </c>
      <c r="H2208" s="541" t="s">
        <v>5957</v>
      </c>
      <c r="I2208" s="541" t="s">
        <v>5797</v>
      </c>
      <c r="J2208" s="542" t="s">
        <v>5957</v>
      </c>
      <c r="K2208" s="543">
        <v>1</v>
      </c>
      <c r="L2208" s="544">
        <v>12</v>
      </c>
      <c r="M2208" s="539">
        <f t="shared" si="71"/>
        <v>30000</v>
      </c>
      <c r="N2208" s="544">
        <v>2</v>
      </c>
      <c r="O2208" s="542">
        <v>6</v>
      </c>
      <c r="P2208" s="539">
        <f t="shared" si="70"/>
        <v>15000</v>
      </c>
    </row>
    <row r="2209" spans="1:16" x14ac:dyDescent="0.2">
      <c r="A2209" s="541" t="s">
        <v>558</v>
      </c>
      <c r="B2209" s="1770" t="s">
        <v>1708</v>
      </c>
      <c r="C2209" s="541" t="s">
        <v>1709</v>
      </c>
      <c r="D2209" s="541" t="s">
        <v>5772</v>
      </c>
      <c r="E2209" s="539">
        <v>2500</v>
      </c>
      <c r="F2209" s="540" t="s">
        <v>6705</v>
      </c>
      <c r="G2209" s="541" t="s">
        <v>6706</v>
      </c>
      <c r="H2209" s="541" t="s">
        <v>5807</v>
      </c>
      <c r="I2209" s="541" t="s">
        <v>1795</v>
      </c>
      <c r="J2209" s="542" t="s">
        <v>5772</v>
      </c>
      <c r="K2209" s="543">
        <v>1</v>
      </c>
      <c r="L2209" s="544">
        <v>12</v>
      </c>
      <c r="M2209" s="539">
        <f t="shared" si="71"/>
        <v>30000</v>
      </c>
      <c r="N2209" s="544">
        <v>1</v>
      </c>
      <c r="O2209" s="542">
        <v>1</v>
      </c>
      <c r="P2209" s="539">
        <f t="shared" si="70"/>
        <v>2500</v>
      </c>
    </row>
    <row r="2210" spans="1:16" x14ac:dyDescent="0.2">
      <c r="A2210" s="541" t="s">
        <v>558</v>
      </c>
      <c r="B2210" s="1770" t="s">
        <v>1708</v>
      </c>
      <c r="C2210" s="541" t="s">
        <v>1709</v>
      </c>
      <c r="D2210" s="541" t="s">
        <v>5772</v>
      </c>
      <c r="E2210" s="539">
        <v>2500</v>
      </c>
      <c r="F2210" s="540" t="s">
        <v>6707</v>
      </c>
      <c r="G2210" s="541" t="s">
        <v>6708</v>
      </c>
      <c r="H2210" s="541" t="s">
        <v>5807</v>
      </c>
      <c r="I2210" s="541" t="s">
        <v>1795</v>
      </c>
      <c r="J2210" s="542" t="s">
        <v>5772</v>
      </c>
      <c r="K2210" s="543">
        <v>1</v>
      </c>
      <c r="L2210" s="544">
        <v>12</v>
      </c>
      <c r="M2210" s="539">
        <f t="shared" si="71"/>
        <v>30000</v>
      </c>
      <c r="N2210" s="544">
        <v>0</v>
      </c>
      <c r="O2210" s="542">
        <v>0</v>
      </c>
      <c r="P2210" s="539">
        <f t="shared" si="70"/>
        <v>0</v>
      </c>
    </row>
    <row r="2211" spans="1:16" x14ac:dyDescent="0.2">
      <c r="A2211" s="541" t="s">
        <v>558</v>
      </c>
      <c r="B2211" s="1770" t="s">
        <v>1708</v>
      </c>
      <c r="C2211" s="541" t="s">
        <v>1709</v>
      </c>
      <c r="D2211" s="541" t="s">
        <v>5772</v>
      </c>
      <c r="E2211" s="539">
        <v>2500</v>
      </c>
      <c r="F2211" s="540" t="s">
        <v>6709</v>
      </c>
      <c r="G2211" s="541" t="s">
        <v>6710</v>
      </c>
      <c r="H2211" s="541" t="s">
        <v>5807</v>
      </c>
      <c r="I2211" s="541" t="s">
        <v>1795</v>
      </c>
      <c r="J2211" s="542" t="s">
        <v>5772</v>
      </c>
      <c r="K2211" s="543">
        <v>1</v>
      </c>
      <c r="L2211" s="544">
        <v>12</v>
      </c>
      <c r="M2211" s="539">
        <f t="shared" si="71"/>
        <v>30000</v>
      </c>
      <c r="N2211" s="544">
        <v>4</v>
      </c>
      <c r="O2211" s="542">
        <v>6</v>
      </c>
      <c r="P2211" s="539">
        <f t="shared" si="70"/>
        <v>15000</v>
      </c>
    </row>
    <row r="2212" spans="1:16" x14ac:dyDescent="0.2">
      <c r="A2212" s="541" t="s">
        <v>558</v>
      </c>
      <c r="B2212" s="1770" t="s">
        <v>1708</v>
      </c>
      <c r="C2212" s="541" t="s">
        <v>1709</v>
      </c>
      <c r="D2212" s="541" t="s">
        <v>6711</v>
      </c>
      <c r="E2212" s="539">
        <v>2500</v>
      </c>
      <c r="F2212" s="540" t="s">
        <v>6712</v>
      </c>
      <c r="G2212" s="541" t="s">
        <v>6713</v>
      </c>
      <c r="H2212" s="541" t="s">
        <v>6714</v>
      </c>
      <c r="I2212" s="541" t="s">
        <v>1795</v>
      </c>
      <c r="J2212" s="542" t="s">
        <v>6711</v>
      </c>
      <c r="K2212" s="543">
        <v>1</v>
      </c>
      <c r="L2212" s="544">
        <v>12</v>
      </c>
      <c r="M2212" s="539">
        <f t="shared" si="71"/>
        <v>30000</v>
      </c>
      <c r="N2212" s="544">
        <v>2</v>
      </c>
      <c r="O2212" s="542">
        <v>6</v>
      </c>
      <c r="P2212" s="539">
        <f t="shared" si="70"/>
        <v>15000</v>
      </c>
    </row>
    <row r="2213" spans="1:16" x14ac:dyDescent="0.2">
      <c r="A2213" s="541" t="s">
        <v>558</v>
      </c>
      <c r="B2213" s="1770" t="s">
        <v>1708</v>
      </c>
      <c r="C2213" s="541" t="s">
        <v>1709</v>
      </c>
      <c r="D2213" s="541" t="s">
        <v>3405</v>
      </c>
      <c r="E2213" s="539">
        <v>3000</v>
      </c>
      <c r="F2213" s="540" t="s">
        <v>6715</v>
      </c>
      <c r="G2213" s="541" t="s">
        <v>6716</v>
      </c>
      <c r="H2213" s="541" t="s">
        <v>3405</v>
      </c>
      <c r="I2213" s="541" t="s">
        <v>5797</v>
      </c>
      <c r="J2213" s="542" t="s">
        <v>5870</v>
      </c>
      <c r="K2213" s="543">
        <v>1</v>
      </c>
      <c r="L2213" s="544">
        <v>12</v>
      </c>
      <c r="M2213" s="539">
        <f t="shared" si="71"/>
        <v>36000</v>
      </c>
      <c r="N2213" s="544">
        <v>2</v>
      </c>
      <c r="O2213" s="542">
        <v>6</v>
      </c>
      <c r="P2213" s="539">
        <f t="shared" si="70"/>
        <v>18000</v>
      </c>
    </row>
    <row r="2214" spans="1:16" x14ac:dyDescent="0.2">
      <c r="A2214" s="541" t="s">
        <v>558</v>
      </c>
      <c r="B2214" s="1770" t="s">
        <v>1708</v>
      </c>
      <c r="C2214" s="541" t="s">
        <v>1709</v>
      </c>
      <c r="D2214" s="541" t="s">
        <v>5783</v>
      </c>
      <c r="E2214" s="539">
        <v>2500</v>
      </c>
      <c r="F2214" s="540" t="s">
        <v>6717</v>
      </c>
      <c r="G2214" s="541" t="s">
        <v>6718</v>
      </c>
      <c r="H2214" s="541" t="s">
        <v>1773</v>
      </c>
      <c r="I2214" s="541" t="s">
        <v>1795</v>
      </c>
      <c r="J2214" s="542" t="s">
        <v>5783</v>
      </c>
      <c r="K2214" s="543">
        <v>1</v>
      </c>
      <c r="L2214" s="544">
        <v>12</v>
      </c>
      <c r="M2214" s="539">
        <f t="shared" si="71"/>
        <v>30000</v>
      </c>
      <c r="N2214" s="544">
        <v>2</v>
      </c>
      <c r="O2214" s="542">
        <v>6</v>
      </c>
      <c r="P2214" s="539">
        <f t="shared" si="70"/>
        <v>15000</v>
      </c>
    </row>
    <row r="2215" spans="1:16" x14ac:dyDescent="0.2">
      <c r="A2215" s="541" t="s">
        <v>558</v>
      </c>
      <c r="B2215" s="1770" t="s">
        <v>1708</v>
      </c>
      <c r="C2215" s="541" t="s">
        <v>1709</v>
      </c>
      <c r="D2215" s="541" t="s">
        <v>5783</v>
      </c>
      <c r="E2215" s="539">
        <v>2500</v>
      </c>
      <c r="F2215" s="540" t="s">
        <v>6719</v>
      </c>
      <c r="G2215" s="541" t="s">
        <v>6720</v>
      </c>
      <c r="H2215" s="541" t="s">
        <v>1773</v>
      </c>
      <c r="I2215" s="541" t="s">
        <v>1795</v>
      </c>
      <c r="J2215" s="542" t="s">
        <v>5783</v>
      </c>
      <c r="K2215" s="543">
        <v>1</v>
      </c>
      <c r="L2215" s="544">
        <v>12</v>
      </c>
      <c r="M2215" s="539">
        <f t="shared" si="71"/>
        <v>30000</v>
      </c>
      <c r="N2215" s="544">
        <v>2</v>
      </c>
      <c r="O2215" s="542">
        <v>6</v>
      </c>
      <c r="P2215" s="539">
        <f t="shared" si="70"/>
        <v>15000</v>
      </c>
    </row>
    <row r="2216" spans="1:16" x14ac:dyDescent="0.2">
      <c r="A2216" s="541" t="s">
        <v>558</v>
      </c>
      <c r="B2216" s="1770" t="s">
        <v>1708</v>
      </c>
      <c r="C2216" s="541" t="s">
        <v>1709</v>
      </c>
      <c r="D2216" s="541" t="s">
        <v>5783</v>
      </c>
      <c r="E2216" s="539">
        <v>2500</v>
      </c>
      <c r="F2216" s="540" t="s">
        <v>6721</v>
      </c>
      <c r="G2216" s="541" t="s">
        <v>6722</v>
      </c>
      <c r="H2216" s="541" t="s">
        <v>5783</v>
      </c>
      <c r="I2216" s="541" t="s">
        <v>1795</v>
      </c>
      <c r="J2216" s="542" t="s">
        <v>5783</v>
      </c>
      <c r="K2216" s="543">
        <v>1</v>
      </c>
      <c r="L2216" s="544">
        <v>12</v>
      </c>
      <c r="M2216" s="539">
        <f t="shared" si="71"/>
        <v>30000</v>
      </c>
      <c r="N2216" s="544">
        <v>2</v>
      </c>
      <c r="O2216" s="542">
        <v>6</v>
      </c>
      <c r="P2216" s="539">
        <f t="shared" si="70"/>
        <v>15000</v>
      </c>
    </row>
    <row r="2217" spans="1:16" x14ac:dyDescent="0.2">
      <c r="A2217" s="541" t="s">
        <v>558</v>
      </c>
      <c r="B2217" s="1770" t="s">
        <v>1708</v>
      </c>
      <c r="C2217" s="541" t="s">
        <v>1709</v>
      </c>
      <c r="D2217" s="541" t="s">
        <v>6043</v>
      </c>
      <c r="E2217" s="539">
        <v>2000</v>
      </c>
      <c r="F2217" s="540" t="s">
        <v>6723</v>
      </c>
      <c r="G2217" s="541" t="s">
        <v>6724</v>
      </c>
      <c r="H2217" s="541" t="s">
        <v>5807</v>
      </c>
      <c r="I2217" s="541" t="s">
        <v>1795</v>
      </c>
      <c r="J2217" s="542" t="s">
        <v>6043</v>
      </c>
      <c r="K2217" s="543">
        <v>1</v>
      </c>
      <c r="L2217" s="544">
        <v>12</v>
      </c>
      <c r="M2217" s="539">
        <f t="shared" si="71"/>
        <v>24000</v>
      </c>
      <c r="N2217" s="544">
        <v>3</v>
      </c>
      <c r="O2217" s="542">
        <v>6</v>
      </c>
      <c r="P2217" s="539">
        <f t="shared" si="70"/>
        <v>12000</v>
      </c>
    </row>
    <row r="2218" spans="1:16" x14ac:dyDescent="0.2">
      <c r="A2218" s="541" t="s">
        <v>558</v>
      </c>
      <c r="B2218" s="1770" t="s">
        <v>1708</v>
      </c>
      <c r="C2218" s="541" t="s">
        <v>1709</v>
      </c>
      <c r="D2218" s="541" t="s">
        <v>6043</v>
      </c>
      <c r="E2218" s="539">
        <v>2000</v>
      </c>
      <c r="F2218" s="540" t="s">
        <v>6725</v>
      </c>
      <c r="G2218" s="541" t="s">
        <v>6726</v>
      </c>
      <c r="H2218" s="541" t="s">
        <v>5807</v>
      </c>
      <c r="I2218" s="541" t="s">
        <v>1795</v>
      </c>
      <c r="J2218" s="542" t="s">
        <v>6043</v>
      </c>
      <c r="K2218" s="543">
        <v>1</v>
      </c>
      <c r="L2218" s="544">
        <v>12</v>
      </c>
      <c r="M2218" s="539">
        <f t="shared" si="71"/>
        <v>24000</v>
      </c>
      <c r="N2218" s="544">
        <v>4</v>
      </c>
      <c r="O2218" s="542">
        <v>6</v>
      </c>
      <c r="P2218" s="539">
        <f t="shared" si="70"/>
        <v>12000</v>
      </c>
    </row>
    <row r="2219" spans="1:16" x14ac:dyDescent="0.2">
      <c r="A2219" s="541" t="s">
        <v>558</v>
      </c>
      <c r="B2219" s="1770" t="s">
        <v>1708</v>
      </c>
      <c r="C2219" s="541" t="s">
        <v>1709</v>
      </c>
      <c r="D2219" s="541" t="s">
        <v>5783</v>
      </c>
      <c r="E2219" s="539">
        <v>2500</v>
      </c>
      <c r="F2219" s="540" t="s">
        <v>6727</v>
      </c>
      <c r="G2219" s="541" t="s">
        <v>6728</v>
      </c>
      <c r="H2219" s="541" t="s">
        <v>5783</v>
      </c>
      <c r="I2219" s="541" t="s">
        <v>1795</v>
      </c>
      <c r="J2219" s="542" t="s">
        <v>5783</v>
      </c>
      <c r="K2219" s="543">
        <v>1</v>
      </c>
      <c r="L2219" s="544">
        <v>12</v>
      </c>
      <c r="M2219" s="539">
        <f t="shared" si="71"/>
        <v>30000</v>
      </c>
      <c r="N2219" s="544">
        <v>2</v>
      </c>
      <c r="O2219" s="542">
        <v>4</v>
      </c>
      <c r="P2219" s="539">
        <f t="shared" si="70"/>
        <v>10000</v>
      </c>
    </row>
    <row r="2220" spans="1:16" x14ac:dyDescent="0.2">
      <c r="A2220" s="541" t="s">
        <v>558</v>
      </c>
      <c r="B2220" s="1770" t="s">
        <v>1708</v>
      </c>
      <c r="C2220" s="541" t="s">
        <v>1709</v>
      </c>
      <c r="D2220" s="541" t="s">
        <v>6113</v>
      </c>
      <c r="E2220" s="539">
        <v>2500</v>
      </c>
      <c r="F2220" s="540" t="s">
        <v>6729</v>
      </c>
      <c r="G2220" s="541" t="s">
        <v>6730</v>
      </c>
      <c r="H2220" s="541" t="s">
        <v>6113</v>
      </c>
      <c r="I2220" s="541" t="s">
        <v>1795</v>
      </c>
      <c r="J2220" s="542" t="s">
        <v>6113</v>
      </c>
      <c r="K2220" s="543">
        <v>1</v>
      </c>
      <c r="L2220" s="544">
        <v>12</v>
      </c>
      <c r="M2220" s="539">
        <f t="shared" si="71"/>
        <v>30000</v>
      </c>
      <c r="N2220" s="544">
        <v>3</v>
      </c>
      <c r="O2220" s="542">
        <v>6</v>
      </c>
      <c r="P2220" s="539">
        <f t="shared" si="70"/>
        <v>15000</v>
      </c>
    </row>
    <row r="2221" spans="1:16" x14ac:dyDescent="0.2">
      <c r="A2221" s="541" t="s">
        <v>558</v>
      </c>
      <c r="B2221" s="1770" t="s">
        <v>1708</v>
      </c>
      <c r="C2221" s="541" t="s">
        <v>1709</v>
      </c>
      <c r="D2221" s="541" t="s">
        <v>6731</v>
      </c>
      <c r="E2221" s="539">
        <v>3000</v>
      </c>
      <c r="F2221" s="540" t="s">
        <v>6732</v>
      </c>
      <c r="G2221" s="541" t="s">
        <v>6733</v>
      </c>
      <c r="H2221" s="541" t="s">
        <v>5786</v>
      </c>
      <c r="I2221" s="541" t="s">
        <v>1829</v>
      </c>
      <c r="J2221" s="542" t="s">
        <v>5787</v>
      </c>
      <c r="K2221" s="543">
        <v>1</v>
      </c>
      <c r="L2221" s="544">
        <v>12</v>
      </c>
      <c r="M2221" s="539">
        <f t="shared" si="71"/>
        <v>36000</v>
      </c>
      <c r="N2221" s="544">
        <v>3</v>
      </c>
      <c r="O2221" s="542">
        <v>6</v>
      </c>
      <c r="P2221" s="539">
        <f t="shared" si="70"/>
        <v>18000</v>
      </c>
    </row>
    <row r="2222" spans="1:16" x14ac:dyDescent="0.2">
      <c r="A2222" s="541" t="s">
        <v>558</v>
      </c>
      <c r="B2222" s="1770" t="s">
        <v>1708</v>
      </c>
      <c r="C2222" s="541" t="s">
        <v>1709</v>
      </c>
      <c r="D2222" s="541" t="s">
        <v>6734</v>
      </c>
      <c r="E2222" s="539">
        <v>5000</v>
      </c>
      <c r="F2222" s="540" t="s">
        <v>6735</v>
      </c>
      <c r="G2222" s="541" t="s">
        <v>6736</v>
      </c>
      <c r="H2222" s="541" t="s">
        <v>5391</v>
      </c>
      <c r="I2222" s="541" t="s">
        <v>5797</v>
      </c>
      <c r="J2222" s="542" t="s">
        <v>5391</v>
      </c>
      <c r="K2222" s="543">
        <v>1</v>
      </c>
      <c r="L2222" s="544">
        <v>12</v>
      </c>
      <c r="M2222" s="539">
        <f t="shared" si="71"/>
        <v>60000</v>
      </c>
      <c r="N2222" s="544">
        <v>3</v>
      </c>
      <c r="O2222" s="542">
        <v>6</v>
      </c>
      <c r="P2222" s="539">
        <f t="shared" si="70"/>
        <v>30000</v>
      </c>
    </row>
    <row r="2223" spans="1:16" x14ac:dyDescent="0.2">
      <c r="A2223" s="541" t="s">
        <v>558</v>
      </c>
      <c r="B2223" s="1770" t="s">
        <v>1708</v>
      </c>
      <c r="C2223" s="541" t="s">
        <v>1709</v>
      </c>
      <c r="D2223" s="541" t="s">
        <v>6737</v>
      </c>
      <c r="E2223" s="539">
        <v>2000</v>
      </c>
      <c r="F2223" s="540" t="s">
        <v>6738</v>
      </c>
      <c r="G2223" s="541" t="s">
        <v>6739</v>
      </c>
      <c r="H2223" s="541" t="s">
        <v>6737</v>
      </c>
      <c r="I2223" s="541" t="s">
        <v>1795</v>
      </c>
      <c r="J2223" s="542" t="s">
        <v>6737</v>
      </c>
      <c r="K2223" s="543">
        <v>1</v>
      </c>
      <c r="L2223" s="544">
        <v>12</v>
      </c>
      <c r="M2223" s="539">
        <f t="shared" si="71"/>
        <v>24000</v>
      </c>
      <c r="N2223" s="544">
        <v>2</v>
      </c>
      <c r="O2223" s="542">
        <v>6</v>
      </c>
      <c r="P2223" s="539">
        <f t="shared" si="70"/>
        <v>12000</v>
      </c>
    </row>
    <row r="2224" spans="1:16" x14ac:dyDescent="0.2">
      <c r="A2224" s="541" t="s">
        <v>558</v>
      </c>
      <c r="B2224" s="1770" t="s">
        <v>1708</v>
      </c>
      <c r="C2224" s="541" t="s">
        <v>1709</v>
      </c>
      <c r="D2224" s="541" t="s">
        <v>3405</v>
      </c>
      <c r="E2224" s="539">
        <v>5000</v>
      </c>
      <c r="F2224" s="540" t="s">
        <v>6740</v>
      </c>
      <c r="G2224" s="541" t="s">
        <v>6741</v>
      </c>
      <c r="H2224" s="541" t="s">
        <v>3405</v>
      </c>
      <c r="I2224" s="541" t="s">
        <v>5797</v>
      </c>
      <c r="J2224" s="542" t="s">
        <v>5870</v>
      </c>
      <c r="K2224" s="543">
        <v>1</v>
      </c>
      <c r="L2224" s="544">
        <v>12</v>
      </c>
      <c r="M2224" s="539">
        <f t="shared" si="71"/>
        <v>60000</v>
      </c>
      <c r="N2224" s="544">
        <v>2</v>
      </c>
      <c r="O2224" s="542">
        <v>6</v>
      </c>
      <c r="P2224" s="539">
        <f t="shared" si="70"/>
        <v>30000</v>
      </c>
    </row>
    <row r="2225" spans="1:16" x14ac:dyDescent="0.2">
      <c r="A2225" s="541" t="s">
        <v>558</v>
      </c>
      <c r="B2225" s="1770" t="s">
        <v>1708</v>
      </c>
      <c r="C2225" s="541" t="s">
        <v>1709</v>
      </c>
      <c r="D2225" s="541" t="s">
        <v>1829</v>
      </c>
      <c r="E2225" s="539">
        <v>3500</v>
      </c>
      <c r="F2225" s="540" t="s">
        <v>6742</v>
      </c>
      <c r="G2225" s="541" t="s">
        <v>6743</v>
      </c>
      <c r="H2225" s="541" t="s">
        <v>6297</v>
      </c>
      <c r="I2225" s="541" t="s">
        <v>1829</v>
      </c>
      <c r="J2225" s="542" t="s">
        <v>6744</v>
      </c>
      <c r="K2225" s="543">
        <v>1</v>
      </c>
      <c r="L2225" s="544">
        <v>12</v>
      </c>
      <c r="M2225" s="539">
        <f t="shared" si="71"/>
        <v>42000</v>
      </c>
      <c r="N2225" s="544">
        <v>3</v>
      </c>
      <c r="O2225" s="542">
        <v>6</v>
      </c>
      <c r="P2225" s="539">
        <f t="shared" si="70"/>
        <v>21000</v>
      </c>
    </row>
    <row r="2226" spans="1:16" x14ac:dyDescent="0.2">
      <c r="A2226" s="541" t="s">
        <v>558</v>
      </c>
      <c r="B2226" s="1770" t="s">
        <v>1708</v>
      </c>
      <c r="C2226" s="541" t="s">
        <v>1709</v>
      </c>
      <c r="D2226" s="541" t="s">
        <v>1829</v>
      </c>
      <c r="E2226" s="539">
        <v>3500</v>
      </c>
      <c r="F2226" s="540" t="s">
        <v>6745</v>
      </c>
      <c r="G2226" s="541" t="s">
        <v>6746</v>
      </c>
      <c r="H2226" s="541" t="s">
        <v>5391</v>
      </c>
      <c r="I2226" s="541" t="s">
        <v>6021</v>
      </c>
      <c r="J2226" s="542" t="s">
        <v>6747</v>
      </c>
      <c r="K2226" s="543">
        <v>1</v>
      </c>
      <c r="L2226" s="544">
        <v>12</v>
      </c>
      <c r="M2226" s="539">
        <f t="shared" si="71"/>
        <v>42000</v>
      </c>
      <c r="N2226" s="544">
        <v>3</v>
      </c>
      <c r="O2226" s="542">
        <v>6</v>
      </c>
      <c r="P2226" s="539">
        <f t="shared" si="70"/>
        <v>21000</v>
      </c>
    </row>
    <row r="2227" spans="1:16" x14ac:dyDescent="0.2">
      <c r="A2227" s="541" t="s">
        <v>558</v>
      </c>
      <c r="B2227" s="1770" t="s">
        <v>1708</v>
      </c>
      <c r="C2227" s="541" t="s">
        <v>1709</v>
      </c>
      <c r="D2227" s="541" t="s">
        <v>5783</v>
      </c>
      <c r="E2227" s="539">
        <v>2000</v>
      </c>
      <c r="F2227" s="540" t="s">
        <v>6748</v>
      </c>
      <c r="G2227" s="541" t="s">
        <v>6749</v>
      </c>
      <c r="H2227" s="541" t="s">
        <v>5783</v>
      </c>
      <c r="I2227" s="541" t="s">
        <v>1795</v>
      </c>
      <c r="J2227" s="542" t="s">
        <v>5783</v>
      </c>
      <c r="K2227" s="543">
        <v>1</v>
      </c>
      <c r="L2227" s="544">
        <v>12</v>
      </c>
      <c r="M2227" s="539">
        <f t="shared" si="71"/>
        <v>24000</v>
      </c>
      <c r="N2227" s="544">
        <v>2</v>
      </c>
      <c r="O2227" s="542">
        <v>6</v>
      </c>
      <c r="P2227" s="539">
        <f t="shared" si="70"/>
        <v>12000</v>
      </c>
    </row>
    <row r="2228" spans="1:16" x14ac:dyDescent="0.2">
      <c r="A2228" s="541" t="s">
        <v>558</v>
      </c>
      <c r="B2228" s="1770" t="s">
        <v>1708</v>
      </c>
      <c r="C2228" s="541" t="s">
        <v>1709</v>
      </c>
      <c r="D2228" s="541" t="s">
        <v>2470</v>
      </c>
      <c r="E2228" s="539">
        <v>2000</v>
      </c>
      <c r="F2228" s="540" t="s">
        <v>6750</v>
      </c>
      <c r="G2228" s="541" t="s">
        <v>6751</v>
      </c>
      <c r="H2228" s="541" t="s">
        <v>1773</v>
      </c>
      <c r="I2228" s="541" t="s">
        <v>1795</v>
      </c>
      <c r="J2228" s="542" t="s">
        <v>2470</v>
      </c>
      <c r="K2228" s="543">
        <v>1</v>
      </c>
      <c r="L2228" s="544">
        <v>12</v>
      </c>
      <c r="M2228" s="539">
        <f t="shared" si="71"/>
        <v>24000</v>
      </c>
      <c r="N2228" s="544">
        <v>3</v>
      </c>
      <c r="O2228" s="542">
        <v>6</v>
      </c>
      <c r="P2228" s="539">
        <f t="shared" si="70"/>
        <v>12000</v>
      </c>
    </row>
    <row r="2229" spans="1:16" x14ac:dyDescent="0.2">
      <c r="A2229" s="541" t="s">
        <v>558</v>
      </c>
      <c r="B2229" s="1770" t="s">
        <v>1708</v>
      </c>
      <c r="C2229" s="541" t="s">
        <v>1709</v>
      </c>
      <c r="D2229" s="541" t="s">
        <v>5783</v>
      </c>
      <c r="E2229" s="539">
        <v>2500</v>
      </c>
      <c r="F2229" s="540" t="s">
        <v>6752</v>
      </c>
      <c r="G2229" s="541" t="s">
        <v>6753</v>
      </c>
      <c r="H2229" s="541" t="s">
        <v>1773</v>
      </c>
      <c r="I2229" s="541" t="s">
        <v>1795</v>
      </c>
      <c r="J2229" s="542" t="s">
        <v>5783</v>
      </c>
      <c r="K2229" s="543">
        <v>1</v>
      </c>
      <c r="L2229" s="544">
        <v>12</v>
      </c>
      <c r="M2229" s="539">
        <f t="shared" si="71"/>
        <v>30000</v>
      </c>
      <c r="N2229" s="544">
        <v>3</v>
      </c>
      <c r="O2229" s="542">
        <v>6</v>
      </c>
      <c r="P2229" s="539">
        <f t="shared" si="70"/>
        <v>15000</v>
      </c>
    </row>
    <row r="2230" spans="1:16" x14ac:dyDescent="0.2">
      <c r="A2230" s="541" t="s">
        <v>558</v>
      </c>
      <c r="B2230" s="1770" t="s">
        <v>1708</v>
      </c>
      <c r="C2230" s="541" t="s">
        <v>1709</v>
      </c>
      <c r="D2230" s="541" t="s">
        <v>5783</v>
      </c>
      <c r="E2230" s="539">
        <v>2000</v>
      </c>
      <c r="F2230" s="540" t="s">
        <v>6754</v>
      </c>
      <c r="G2230" s="541" t="s">
        <v>6755</v>
      </c>
      <c r="H2230" s="541" t="s">
        <v>5783</v>
      </c>
      <c r="I2230" s="541" t="s">
        <v>1795</v>
      </c>
      <c r="J2230" s="542" t="s">
        <v>5783</v>
      </c>
      <c r="K2230" s="543">
        <v>1</v>
      </c>
      <c r="L2230" s="544">
        <v>12</v>
      </c>
      <c r="M2230" s="539">
        <f t="shared" si="71"/>
        <v>24000</v>
      </c>
      <c r="N2230" s="544">
        <v>2</v>
      </c>
      <c r="O2230" s="542">
        <v>6</v>
      </c>
      <c r="P2230" s="539">
        <f t="shared" si="70"/>
        <v>12000</v>
      </c>
    </row>
    <row r="2231" spans="1:16" x14ac:dyDescent="0.2">
      <c r="A2231" s="541" t="s">
        <v>558</v>
      </c>
      <c r="B2231" s="1770" t="s">
        <v>1708</v>
      </c>
      <c r="C2231" s="541" t="s">
        <v>1709</v>
      </c>
      <c r="D2231" s="541" t="s">
        <v>5783</v>
      </c>
      <c r="E2231" s="539">
        <v>2500</v>
      </c>
      <c r="F2231" s="540" t="s">
        <v>6756</v>
      </c>
      <c r="G2231" s="541" t="s">
        <v>6757</v>
      </c>
      <c r="H2231" s="541" t="s">
        <v>1773</v>
      </c>
      <c r="I2231" s="541" t="s">
        <v>1795</v>
      </c>
      <c r="J2231" s="542" t="s">
        <v>5783</v>
      </c>
      <c r="K2231" s="543">
        <v>1</v>
      </c>
      <c r="L2231" s="544">
        <v>12</v>
      </c>
      <c r="M2231" s="539">
        <f t="shared" si="71"/>
        <v>30000</v>
      </c>
      <c r="N2231" s="544">
        <v>1</v>
      </c>
      <c r="O2231" s="542">
        <v>1</v>
      </c>
      <c r="P2231" s="539">
        <f t="shared" si="70"/>
        <v>2500</v>
      </c>
    </row>
    <row r="2232" spans="1:16" x14ac:dyDescent="0.2">
      <c r="A2232" s="541" t="s">
        <v>558</v>
      </c>
      <c r="B2232" s="1770" t="s">
        <v>1708</v>
      </c>
      <c r="C2232" s="541" t="s">
        <v>1709</v>
      </c>
      <c r="D2232" s="541" t="s">
        <v>1829</v>
      </c>
      <c r="E2232" s="539">
        <v>3500</v>
      </c>
      <c r="F2232" s="540" t="s">
        <v>6758</v>
      </c>
      <c r="G2232" s="541" t="s">
        <v>6759</v>
      </c>
      <c r="H2232" s="541" t="s">
        <v>3405</v>
      </c>
      <c r="I2232" s="541" t="s">
        <v>5797</v>
      </c>
      <c r="J2232" s="542" t="s">
        <v>2550</v>
      </c>
      <c r="K2232" s="543">
        <v>1</v>
      </c>
      <c r="L2232" s="544">
        <v>12</v>
      </c>
      <c r="M2232" s="539">
        <f t="shared" si="71"/>
        <v>42000</v>
      </c>
      <c r="N2232" s="544">
        <v>1</v>
      </c>
      <c r="O2232" s="542">
        <v>1</v>
      </c>
      <c r="P2232" s="539">
        <f t="shared" si="70"/>
        <v>3500</v>
      </c>
    </row>
    <row r="2233" spans="1:16" x14ac:dyDescent="0.2">
      <c r="A2233" s="541" t="s">
        <v>558</v>
      </c>
      <c r="B2233" s="1770" t="s">
        <v>1708</v>
      </c>
      <c r="C2233" s="541" t="s">
        <v>1709</v>
      </c>
      <c r="D2233" s="541" t="s">
        <v>6760</v>
      </c>
      <c r="E2233" s="539">
        <v>3500</v>
      </c>
      <c r="F2233" s="540" t="s">
        <v>6761</v>
      </c>
      <c r="G2233" s="541" t="s">
        <v>6762</v>
      </c>
      <c r="H2233" s="541" t="s">
        <v>1773</v>
      </c>
      <c r="I2233" s="541" t="s">
        <v>1795</v>
      </c>
      <c r="J2233" s="542" t="s">
        <v>5876</v>
      </c>
      <c r="K2233" s="543">
        <v>1</v>
      </c>
      <c r="L2233" s="544">
        <v>12</v>
      </c>
      <c r="M2233" s="539">
        <f t="shared" si="71"/>
        <v>42000</v>
      </c>
      <c r="N2233" s="544">
        <v>3</v>
      </c>
      <c r="O2233" s="542">
        <v>6</v>
      </c>
      <c r="P2233" s="539">
        <f t="shared" si="70"/>
        <v>21000</v>
      </c>
    </row>
    <row r="2234" spans="1:16" x14ac:dyDescent="0.2">
      <c r="A2234" s="541" t="s">
        <v>558</v>
      </c>
      <c r="B2234" s="1770" t="s">
        <v>1708</v>
      </c>
      <c r="C2234" s="541" t="s">
        <v>1709</v>
      </c>
      <c r="D2234" s="541" t="s">
        <v>1753</v>
      </c>
      <c r="E2234" s="539">
        <v>6000</v>
      </c>
      <c r="F2234" s="540" t="s">
        <v>6763</v>
      </c>
      <c r="G2234" s="541" t="s">
        <v>6764</v>
      </c>
      <c r="H2234" s="541" t="s">
        <v>1753</v>
      </c>
      <c r="I2234" s="541" t="s">
        <v>5797</v>
      </c>
      <c r="J2234" s="542" t="s">
        <v>1753</v>
      </c>
      <c r="K2234" s="543">
        <v>1</v>
      </c>
      <c r="L2234" s="544">
        <v>12</v>
      </c>
      <c r="M2234" s="539">
        <f t="shared" si="71"/>
        <v>72000</v>
      </c>
      <c r="N2234" s="544">
        <v>1</v>
      </c>
      <c r="O2234" s="542">
        <v>6</v>
      </c>
      <c r="P2234" s="539">
        <f t="shared" si="70"/>
        <v>36000</v>
      </c>
    </row>
    <row r="2235" spans="1:16" x14ac:dyDescent="0.2">
      <c r="A2235" s="541" t="s">
        <v>558</v>
      </c>
      <c r="B2235" s="1770" t="s">
        <v>1708</v>
      </c>
      <c r="C2235" s="541" t="s">
        <v>1709</v>
      </c>
      <c r="D2235" s="541" t="s">
        <v>1753</v>
      </c>
      <c r="E2235" s="539">
        <v>6000</v>
      </c>
      <c r="F2235" s="540" t="s">
        <v>6765</v>
      </c>
      <c r="G2235" s="541" t="s">
        <v>6766</v>
      </c>
      <c r="H2235" s="541" t="s">
        <v>1753</v>
      </c>
      <c r="I2235" s="541" t="s">
        <v>5797</v>
      </c>
      <c r="J2235" s="542" t="s">
        <v>1753</v>
      </c>
      <c r="K2235" s="543">
        <v>1</v>
      </c>
      <c r="L2235" s="544">
        <v>12</v>
      </c>
      <c r="M2235" s="539">
        <f t="shared" si="71"/>
        <v>72000</v>
      </c>
      <c r="N2235" s="544">
        <v>1</v>
      </c>
      <c r="O2235" s="542">
        <v>6</v>
      </c>
      <c r="P2235" s="539">
        <f t="shared" si="70"/>
        <v>36000</v>
      </c>
    </row>
    <row r="2236" spans="1:16" x14ac:dyDescent="0.2">
      <c r="A2236" s="541" t="s">
        <v>558</v>
      </c>
      <c r="B2236" s="1770" t="s">
        <v>1708</v>
      </c>
      <c r="C2236" s="541" t="s">
        <v>1709</v>
      </c>
      <c r="D2236" s="541" t="s">
        <v>6767</v>
      </c>
      <c r="E2236" s="539">
        <v>9500</v>
      </c>
      <c r="F2236" s="540" t="s">
        <v>6768</v>
      </c>
      <c r="G2236" s="541" t="s">
        <v>6769</v>
      </c>
      <c r="H2236" s="541" t="s">
        <v>3405</v>
      </c>
      <c r="I2236" s="541" t="s">
        <v>6021</v>
      </c>
      <c r="J2236" s="542" t="s">
        <v>2550</v>
      </c>
      <c r="K2236" s="543">
        <v>1</v>
      </c>
      <c r="L2236" s="544">
        <v>12</v>
      </c>
      <c r="M2236" s="539">
        <f t="shared" si="71"/>
        <v>114000</v>
      </c>
      <c r="N2236" s="544">
        <v>1</v>
      </c>
      <c r="O2236" s="542">
        <v>6</v>
      </c>
      <c r="P2236" s="539">
        <f t="shared" si="70"/>
        <v>57000</v>
      </c>
    </row>
    <row r="2237" spans="1:16" x14ac:dyDescent="0.2">
      <c r="A2237" s="541" t="s">
        <v>558</v>
      </c>
      <c r="B2237" s="1770" t="s">
        <v>1708</v>
      </c>
      <c r="C2237" s="541" t="s">
        <v>1709</v>
      </c>
      <c r="D2237" s="541" t="s">
        <v>5942</v>
      </c>
      <c r="E2237" s="539">
        <v>4500</v>
      </c>
      <c r="F2237" s="540" t="s">
        <v>6770</v>
      </c>
      <c r="G2237" s="541" t="s">
        <v>6771</v>
      </c>
      <c r="H2237" s="541" t="s">
        <v>1773</v>
      </c>
      <c r="I2237" s="541" t="s">
        <v>1829</v>
      </c>
      <c r="J2237" s="542" t="s">
        <v>6030</v>
      </c>
      <c r="K2237" s="543">
        <v>1</v>
      </c>
      <c r="L2237" s="544">
        <v>12</v>
      </c>
      <c r="M2237" s="539">
        <f t="shared" si="71"/>
        <v>54000</v>
      </c>
      <c r="N2237" s="544">
        <v>1</v>
      </c>
      <c r="O2237" s="542">
        <v>3</v>
      </c>
      <c r="P2237" s="539">
        <f t="shared" si="70"/>
        <v>13500</v>
      </c>
    </row>
    <row r="2238" spans="1:16" x14ac:dyDescent="0.2">
      <c r="A2238" s="541" t="s">
        <v>558</v>
      </c>
      <c r="B2238" s="1770" t="s">
        <v>1708</v>
      </c>
      <c r="C2238" s="541" t="s">
        <v>1709</v>
      </c>
      <c r="D2238" s="541" t="s">
        <v>5942</v>
      </c>
      <c r="E2238" s="539">
        <v>4500</v>
      </c>
      <c r="F2238" s="540" t="s">
        <v>6772</v>
      </c>
      <c r="G2238" s="541" t="s">
        <v>6773</v>
      </c>
      <c r="H2238" s="541" t="s">
        <v>1773</v>
      </c>
      <c r="I2238" s="541" t="s">
        <v>1795</v>
      </c>
      <c r="J2238" s="542" t="s">
        <v>5876</v>
      </c>
      <c r="K2238" s="543">
        <v>1</v>
      </c>
      <c r="L2238" s="544">
        <v>12</v>
      </c>
      <c r="M2238" s="539">
        <f t="shared" si="71"/>
        <v>54000</v>
      </c>
      <c r="N2238" s="544">
        <v>3</v>
      </c>
      <c r="O2238" s="542">
        <v>6</v>
      </c>
      <c r="P2238" s="539">
        <f t="shared" si="70"/>
        <v>27000</v>
      </c>
    </row>
    <row r="2239" spans="1:16" x14ac:dyDescent="0.2">
      <c r="A2239" s="541" t="s">
        <v>558</v>
      </c>
      <c r="B2239" s="1770" t="s">
        <v>1708</v>
      </c>
      <c r="C2239" s="541" t="s">
        <v>1709</v>
      </c>
      <c r="D2239" s="541" t="s">
        <v>6774</v>
      </c>
      <c r="E2239" s="539">
        <v>5000</v>
      </c>
      <c r="F2239" s="540" t="s">
        <v>6775</v>
      </c>
      <c r="G2239" s="541" t="s">
        <v>6776</v>
      </c>
      <c r="H2239" s="541" t="s">
        <v>1773</v>
      </c>
      <c r="I2239" s="541" t="s">
        <v>1795</v>
      </c>
      <c r="J2239" s="542" t="s">
        <v>6774</v>
      </c>
      <c r="K2239" s="543">
        <v>1</v>
      </c>
      <c r="L2239" s="544">
        <v>12</v>
      </c>
      <c r="M2239" s="539">
        <f t="shared" si="71"/>
        <v>60000</v>
      </c>
      <c r="N2239" s="544">
        <v>3</v>
      </c>
      <c r="O2239" s="542">
        <v>6</v>
      </c>
      <c r="P2239" s="539">
        <f t="shared" si="70"/>
        <v>30000</v>
      </c>
    </row>
    <row r="2240" spans="1:16" x14ac:dyDescent="0.2">
      <c r="A2240" s="541" t="s">
        <v>558</v>
      </c>
      <c r="B2240" s="1770" t="s">
        <v>1708</v>
      </c>
      <c r="C2240" s="541" t="s">
        <v>1709</v>
      </c>
      <c r="D2240" s="541" t="s">
        <v>5942</v>
      </c>
      <c r="E2240" s="539">
        <v>7500</v>
      </c>
      <c r="F2240" s="540" t="s">
        <v>6777</v>
      </c>
      <c r="G2240" s="541" t="s">
        <v>6778</v>
      </c>
      <c r="H2240" s="541" t="s">
        <v>1773</v>
      </c>
      <c r="I2240" s="541" t="s">
        <v>5797</v>
      </c>
      <c r="J2240" s="542" t="s">
        <v>6495</v>
      </c>
      <c r="K2240" s="543">
        <v>1</v>
      </c>
      <c r="L2240" s="544">
        <v>12</v>
      </c>
      <c r="M2240" s="539">
        <f t="shared" si="71"/>
        <v>90000</v>
      </c>
      <c r="N2240" s="544">
        <v>3</v>
      </c>
      <c r="O2240" s="542">
        <v>6</v>
      </c>
      <c r="P2240" s="539">
        <f t="shared" si="70"/>
        <v>45000</v>
      </c>
    </row>
    <row r="2241" spans="1:16" x14ac:dyDescent="0.2">
      <c r="A2241" s="541" t="s">
        <v>558</v>
      </c>
      <c r="B2241" s="1770" t="s">
        <v>1708</v>
      </c>
      <c r="C2241" s="541" t="s">
        <v>1709</v>
      </c>
      <c r="D2241" s="541" t="s">
        <v>5942</v>
      </c>
      <c r="E2241" s="539">
        <v>8500</v>
      </c>
      <c r="F2241" s="540" t="s">
        <v>6779</v>
      </c>
      <c r="G2241" s="541" t="s">
        <v>6780</v>
      </c>
      <c r="H2241" s="541" t="s">
        <v>1965</v>
      </c>
      <c r="I2241" s="541" t="s">
        <v>6021</v>
      </c>
      <c r="J2241" s="542" t="s">
        <v>6781</v>
      </c>
      <c r="K2241" s="543">
        <v>1</v>
      </c>
      <c r="L2241" s="544">
        <v>12</v>
      </c>
      <c r="M2241" s="539">
        <f t="shared" si="71"/>
        <v>102000</v>
      </c>
      <c r="N2241" s="544">
        <v>3</v>
      </c>
      <c r="O2241" s="542">
        <v>6</v>
      </c>
      <c r="P2241" s="539">
        <f t="shared" si="70"/>
        <v>51000</v>
      </c>
    </row>
    <row r="2242" spans="1:16" x14ac:dyDescent="0.2">
      <c r="A2242" s="541" t="s">
        <v>558</v>
      </c>
      <c r="B2242" s="1770" t="s">
        <v>1708</v>
      </c>
      <c r="C2242" s="541" t="s">
        <v>1709</v>
      </c>
      <c r="D2242" s="541" t="s">
        <v>5942</v>
      </c>
      <c r="E2242" s="539">
        <v>8500</v>
      </c>
      <c r="F2242" s="540" t="s">
        <v>6782</v>
      </c>
      <c r="G2242" s="541" t="s">
        <v>6783</v>
      </c>
      <c r="H2242" s="541" t="s">
        <v>6784</v>
      </c>
      <c r="I2242" s="541" t="s">
        <v>6021</v>
      </c>
      <c r="J2242" s="542" t="s">
        <v>6785</v>
      </c>
      <c r="K2242" s="543">
        <v>1</v>
      </c>
      <c r="L2242" s="544">
        <v>12</v>
      </c>
      <c r="M2242" s="539">
        <f t="shared" si="71"/>
        <v>102000</v>
      </c>
      <c r="N2242" s="544">
        <v>3</v>
      </c>
      <c r="O2242" s="542">
        <v>6</v>
      </c>
      <c r="P2242" s="539">
        <f t="shared" si="70"/>
        <v>51000</v>
      </c>
    </row>
    <row r="2243" spans="1:16" x14ac:dyDescent="0.2">
      <c r="A2243" s="541" t="s">
        <v>558</v>
      </c>
      <c r="B2243" s="1770" t="s">
        <v>1708</v>
      </c>
      <c r="C2243" s="541" t="s">
        <v>1709</v>
      </c>
      <c r="D2243" s="541" t="s">
        <v>1532</v>
      </c>
      <c r="E2243" s="539">
        <v>8000</v>
      </c>
      <c r="F2243" s="540" t="s">
        <v>6786</v>
      </c>
      <c r="G2243" s="541" t="s">
        <v>6787</v>
      </c>
      <c r="H2243" s="541" t="s">
        <v>1532</v>
      </c>
      <c r="I2243" s="541" t="s">
        <v>5797</v>
      </c>
      <c r="J2243" s="542" t="s">
        <v>1532</v>
      </c>
      <c r="K2243" s="543">
        <v>1</v>
      </c>
      <c r="L2243" s="544">
        <v>12</v>
      </c>
      <c r="M2243" s="539">
        <f t="shared" si="71"/>
        <v>96000</v>
      </c>
      <c r="N2243" s="544">
        <v>3</v>
      </c>
      <c r="O2243" s="542">
        <v>6</v>
      </c>
      <c r="P2243" s="539">
        <f t="shared" si="70"/>
        <v>48000</v>
      </c>
    </row>
    <row r="2244" spans="1:16" x14ac:dyDescent="0.2">
      <c r="A2244" s="541" t="s">
        <v>558</v>
      </c>
      <c r="B2244" s="1770" t="s">
        <v>1708</v>
      </c>
      <c r="C2244" s="541" t="s">
        <v>1709</v>
      </c>
      <c r="D2244" s="541" t="s">
        <v>1836</v>
      </c>
      <c r="E2244" s="539">
        <v>3500</v>
      </c>
      <c r="F2244" s="540" t="s">
        <v>6788</v>
      </c>
      <c r="G2244" s="541" t="s">
        <v>6789</v>
      </c>
      <c r="H2244" s="541" t="s">
        <v>5876</v>
      </c>
      <c r="I2244" s="541" t="s">
        <v>1795</v>
      </c>
      <c r="J2244" s="542" t="s">
        <v>5876</v>
      </c>
      <c r="K2244" s="543">
        <v>1</v>
      </c>
      <c r="L2244" s="544">
        <v>12</v>
      </c>
      <c r="M2244" s="539">
        <f t="shared" si="71"/>
        <v>42000</v>
      </c>
      <c r="N2244" s="544">
        <v>2</v>
      </c>
      <c r="O2244" s="542">
        <v>6</v>
      </c>
      <c r="P2244" s="539">
        <f t="shared" si="70"/>
        <v>21000</v>
      </c>
    </row>
    <row r="2245" spans="1:16" x14ac:dyDescent="0.2">
      <c r="A2245" s="541" t="s">
        <v>558</v>
      </c>
      <c r="B2245" s="1770" t="s">
        <v>1708</v>
      </c>
      <c r="C2245" s="541" t="s">
        <v>1709</v>
      </c>
      <c r="D2245" s="541" t="s">
        <v>1795</v>
      </c>
      <c r="E2245" s="539">
        <v>3500</v>
      </c>
      <c r="F2245" s="540" t="s">
        <v>6790</v>
      </c>
      <c r="G2245" s="541" t="s">
        <v>6791</v>
      </c>
      <c r="H2245" s="541" t="s">
        <v>1795</v>
      </c>
      <c r="I2245" s="541" t="s">
        <v>1795</v>
      </c>
      <c r="J2245" s="542" t="s">
        <v>1795</v>
      </c>
      <c r="K2245" s="543">
        <v>1</v>
      </c>
      <c r="L2245" s="544">
        <v>5</v>
      </c>
      <c r="M2245" s="539">
        <f t="shared" si="71"/>
        <v>17500</v>
      </c>
      <c r="N2245" s="544">
        <v>2</v>
      </c>
      <c r="O2245" s="542">
        <v>6</v>
      </c>
      <c r="P2245" s="539">
        <f t="shared" si="70"/>
        <v>21000</v>
      </c>
    </row>
    <row r="2246" spans="1:16" x14ac:dyDescent="0.2">
      <c r="A2246" s="541" t="s">
        <v>558</v>
      </c>
      <c r="B2246" s="1770" t="s">
        <v>1708</v>
      </c>
      <c r="C2246" s="541" t="s">
        <v>1709</v>
      </c>
      <c r="D2246" s="541" t="s">
        <v>6792</v>
      </c>
      <c r="E2246" s="539">
        <v>1500</v>
      </c>
      <c r="F2246" s="540" t="s">
        <v>6793</v>
      </c>
      <c r="G2246" s="541" t="s">
        <v>6794</v>
      </c>
      <c r="H2246" s="541" t="s">
        <v>5765</v>
      </c>
      <c r="I2246" s="541" t="s">
        <v>5765</v>
      </c>
      <c r="J2246" s="542" t="s">
        <v>6792</v>
      </c>
      <c r="K2246" s="543">
        <v>1</v>
      </c>
      <c r="L2246" s="544">
        <v>5</v>
      </c>
      <c r="M2246" s="539">
        <f t="shared" si="71"/>
        <v>7500</v>
      </c>
      <c r="N2246" s="544">
        <v>3</v>
      </c>
      <c r="O2246" s="542">
        <v>6</v>
      </c>
      <c r="P2246" s="539">
        <f t="shared" si="70"/>
        <v>9000</v>
      </c>
    </row>
    <row r="2247" spans="1:16" x14ac:dyDescent="0.2">
      <c r="A2247" s="541" t="s">
        <v>558</v>
      </c>
      <c r="B2247" s="1770" t="s">
        <v>1708</v>
      </c>
      <c r="C2247" s="541" t="s">
        <v>1709</v>
      </c>
      <c r="D2247" s="541" t="s">
        <v>6795</v>
      </c>
      <c r="E2247" s="539">
        <v>1500</v>
      </c>
      <c r="F2247" s="540" t="s">
        <v>6796</v>
      </c>
      <c r="G2247" s="541" t="s">
        <v>6797</v>
      </c>
      <c r="H2247" s="541" t="s">
        <v>5765</v>
      </c>
      <c r="I2247" s="541" t="s">
        <v>5765</v>
      </c>
      <c r="J2247" s="542" t="s">
        <v>6795</v>
      </c>
      <c r="K2247" s="543">
        <v>1</v>
      </c>
      <c r="L2247" s="544">
        <v>5</v>
      </c>
      <c r="M2247" s="539">
        <f t="shared" si="71"/>
        <v>7500</v>
      </c>
      <c r="N2247" s="544">
        <v>3</v>
      </c>
      <c r="O2247" s="542">
        <v>6</v>
      </c>
      <c r="P2247" s="539">
        <f t="shared" si="70"/>
        <v>9000</v>
      </c>
    </row>
    <row r="2248" spans="1:16" x14ac:dyDescent="0.2">
      <c r="A2248" s="541" t="s">
        <v>558</v>
      </c>
      <c r="B2248" s="1770" t="s">
        <v>1708</v>
      </c>
      <c r="C2248" s="541" t="s">
        <v>1709</v>
      </c>
      <c r="D2248" s="541" t="s">
        <v>6509</v>
      </c>
      <c r="E2248" s="539">
        <v>1500</v>
      </c>
      <c r="F2248" s="540" t="s">
        <v>6798</v>
      </c>
      <c r="G2248" s="541" t="s">
        <v>6799</v>
      </c>
      <c r="H2248" s="541" t="s">
        <v>5765</v>
      </c>
      <c r="I2248" s="541" t="s">
        <v>5765</v>
      </c>
      <c r="J2248" s="542" t="s">
        <v>5766</v>
      </c>
      <c r="K2248" s="543">
        <v>1</v>
      </c>
      <c r="L2248" s="544">
        <v>5</v>
      </c>
      <c r="M2248" s="539">
        <f t="shared" si="71"/>
        <v>7500</v>
      </c>
      <c r="N2248" s="544">
        <v>2</v>
      </c>
      <c r="O2248" s="542">
        <v>6</v>
      </c>
      <c r="P2248" s="539">
        <f t="shared" si="70"/>
        <v>9000</v>
      </c>
    </row>
    <row r="2249" spans="1:16" x14ac:dyDescent="0.2">
      <c r="A2249" s="541" t="s">
        <v>558</v>
      </c>
      <c r="B2249" s="1770" t="s">
        <v>1708</v>
      </c>
      <c r="C2249" s="541" t="s">
        <v>1709</v>
      </c>
      <c r="D2249" s="541" t="s">
        <v>6800</v>
      </c>
      <c r="E2249" s="539">
        <v>5000</v>
      </c>
      <c r="F2249" s="540" t="s">
        <v>6801</v>
      </c>
      <c r="G2249" s="541" t="s">
        <v>6802</v>
      </c>
      <c r="H2249" s="541" t="s">
        <v>6714</v>
      </c>
      <c r="I2249" s="541" t="s">
        <v>5797</v>
      </c>
      <c r="J2249" s="542" t="s">
        <v>6803</v>
      </c>
      <c r="K2249" s="543">
        <v>1</v>
      </c>
      <c r="L2249" s="544">
        <v>5</v>
      </c>
      <c r="M2249" s="539">
        <f t="shared" si="71"/>
        <v>25000</v>
      </c>
      <c r="N2249" s="544">
        <v>3</v>
      </c>
      <c r="O2249" s="542">
        <v>6</v>
      </c>
      <c r="P2249" s="539">
        <f t="shared" si="70"/>
        <v>30000</v>
      </c>
    </row>
    <row r="2250" spans="1:16" x14ac:dyDescent="0.2">
      <c r="A2250" s="541" t="s">
        <v>558</v>
      </c>
      <c r="B2250" s="1770" t="s">
        <v>1708</v>
      </c>
      <c r="C2250" s="541" t="s">
        <v>1709</v>
      </c>
      <c r="D2250" s="541" t="s">
        <v>5391</v>
      </c>
      <c r="E2250" s="539">
        <v>5000</v>
      </c>
      <c r="F2250" s="540" t="s">
        <v>6804</v>
      </c>
      <c r="G2250" s="541" t="s">
        <v>6805</v>
      </c>
      <c r="H2250" s="541" t="s">
        <v>5391</v>
      </c>
      <c r="I2250" s="541" t="s">
        <v>5797</v>
      </c>
      <c r="J2250" s="542" t="s">
        <v>5391</v>
      </c>
      <c r="K2250" s="543">
        <v>1</v>
      </c>
      <c r="L2250" s="544">
        <v>5</v>
      </c>
      <c r="M2250" s="539">
        <f t="shared" si="71"/>
        <v>25000</v>
      </c>
      <c r="N2250" s="544">
        <v>2</v>
      </c>
      <c r="O2250" s="542">
        <v>6</v>
      </c>
      <c r="P2250" s="539">
        <f t="shared" si="70"/>
        <v>30000</v>
      </c>
    </row>
    <row r="2251" spans="1:16" x14ac:dyDescent="0.2">
      <c r="A2251" s="541" t="s">
        <v>558</v>
      </c>
      <c r="B2251" s="1770" t="s">
        <v>1708</v>
      </c>
      <c r="C2251" s="541" t="s">
        <v>1709</v>
      </c>
      <c r="D2251" s="541" t="s">
        <v>5783</v>
      </c>
      <c r="E2251" s="539">
        <v>2500</v>
      </c>
      <c r="F2251" s="540" t="s">
        <v>6806</v>
      </c>
      <c r="G2251" s="541" t="s">
        <v>6807</v>
      </c>
      <c r="H2251" s="541" t="s">
        <v>5783</v>
      </c>
      <c r="I2251" s="541" t="s">
        <v>1795</v>
      </c>
      <c r="J2251" s="542" t="s">
        <v>5783</v>
      </c>
      <c r="K2251" s="543">
        <v>1</v>
      </c>
      <c r="L2251" s="544">
        <v>5</v>
      </c>
      <c r="M2251" s="539">
        <f t="shared" si="71"/>
        <v>12500</v>
      </c>
      <c r="N2251" s="544">
        <v>0</v>
      </c>
      <c r="O2251" s="542">
        <v>0</v>
      </c>
      <c r="P2251" s="539">
        <f t="shared" si="70"/>
        <v>0</v>
      </c>
    </row>
    <row r="2252" spans="1:16" x14ac:dyDescent="0.2">
      <c r="A2252" s="541" t="s">
        <v>558</v>
      </c>
      <c r="B2252" s="1770" t="s">
        <v>1708</v>
      </c>
      <c r="C2252" s="541" t="s">
        <v>1709</v>
      </c>
      <c r="D2252" s="541" t="s">
        <v>5783</v>
      </c>
      <c r="E2252" s="539">
        <v>2500</v>
      </c>
      <c r="F2252" s="540" t="s">
        <v>6808</v>
      </c>
      <c r="G2252" s="541" t="s">
        <v>6809</v>
      </c>
      <c r="H2252" s="541" t="s">
        <v>5783</v>
      </c>
      <c r="I2252" s="541" t="s">
        <v>1795</v>
      </c>
      <c r="J2252" s="542" t="s">
        <v>5783</v>
      </c>
      <c r="K2252" s="543">
        <v>1</v>
      </c>
      <c r="L2252" s="544">
        <v>5</v>
      </c>
      <c r="M2252" s="539">
        <f t="shared" si="71"/>
        <v>12500</v>
      </c>
      <c r="N2252" s="544">
        <v>2</v>
      </c>
      <c r="O2252" s="542">
        <v>6</v>
      </c>
      <c r="P2252" s="539">
        <f t="shared" si="70"/>
        <v>15000</v>
      </c>
    </row>
    <row r="2253" spans="1:16" x14ac:dyDescent="0.2">
      <c r="A2253" s="541" t="s">
        <v>558</v>
      </c>
      <c r="B2253" s="1770" t="s">
        <v>1708</v>
      </c>
      <c r="C2253" s="541" t="s">
        <v>1709</v>
      </c>
      <c r="D2253" s="541" t="s">
        <v>5783</v>
      </c>
      <c r="E2253" s="539">
        <v>2500</v>
      </c>
      <c r="F2253" s="540" t="s">
        <v>6810</v>
      </c>
      <c r="G2253" s="541" t="s">
        <v>6811</v>
      </c>
      <c r="H2253" s="541" t="s">
        <v>5783</v>
      </c>
      <c r="I2253" s="541" t="s">
        <v>1795</v>
      </c>
      <c r="J2253" s="542" t="s">
        <v>5783</v>
      </c>
      <c r="K2253" s="543">
        <v>1</v>
      </c>
      <c r="L2253" s="544">
        <v>5</v>
      </c>
      <c r="M2253" s="539">
        <f t="shared" si="71"/>
        <v>12500</v>
      </c>
      <c r="N2253" s="544">
        <v>1</v>
      </c>
      <c r="O2253" s="542">
        <v>3</v>
      </c>
      <c r="P2253" s="539">
        <f t="shared" si="70"/>
        <v>7500</v>
      </c>
    </row>
    <row r="2254" spans="1:16" x14ac:dyDescent="0.2">
      <c r="A2254" s="541" t="s">
        <v>558</v>
      </c>
      <c r="B2254" s="1770" t="s">
        <v>1708</v>
      </c>
      <c r="C2254" s="541" t="s">
        <v>1709</v>
      </c>
      <c r="D2254" s="541" t="s">
        <v>5783</v>
      </c>
      <c r="E2254" s="539">
        <v>2500</v>
      </c>
      <c r="F2254" s="540" t="s">
        <v>6812</v>
      </c>
      <c r="G2254" s="541" t="s">
        <v>6813</v>
      </c>
      <c r="H2254" s="541" t="s">
        <v>5783</v>
      </c>
      <c r="I2254" s="541" t="s">
        <v>1795</v>
      </c>
      <c r="J2254" s="542" t="s">
        <v>5783</v>
      </c>
      <c r="K2254" s="543">
        <v>1</v>
      </c>
      <c r="L2254" s="544">
        <v>5</v>
      </c>
      <c r="M2254" s="539">
        <f t="shared" si="71"/>
        <v>12500</v>
      </c>
      <c r="N2254" s="544">
        <v>0</v>
      </c>
      <c r="O2254" s="542">
        <v>0</v>
      </c>
      <c r="P2254" s="539">
        <f t="shared" si="70"/>
        <v>0</v>
      </c>
    </row>
    <row r="2255" spans="1:16" x14ac:dyDescent="0.2">
      <c r="A2255" s="541" t="s">
        <v>558</v>
      </c>
      <c r="B2255" s="1770" t="s">
        <v>1708</v>
      </c>
      <c r="C2255" s="541" t="s">
        <v>1709</v>
      </c>
      <c r="D2255" s="541" t="s">
        <v>5783</v>
      </c>
      <c r="E2255" s="539">
        <v>2500</v>
      </c>
      <c r="F2255" s="540" t="s">
        <v>6814</v>
      </c>
      <c r="G2255" s="541" t="s">
        <v>6815</v>
      </c>
      <c r="H2255" s="541" t="s">
        <v>5783</v>
      </c>
      <c r="I2255" s="541" t="s">
        <v>1795</v>
      </c>
      <c r="J2255" s="542" t="s">
        <v>5783</v>
      </c>
      <c r="K2255" s="543">
        <v>1</v>
      </c>
      <c r="L2255" s="544">
        <v>5</v>
      </c>
      <c r="M2255" s="539">
        <f t="shared" si="71"/>
        <v>12500</v>
      </c>
      <c r="N2255" s="544">
        <v>2</v>
      </c>
      <c r="O2255" s="542">
        <v>6</v>
      </c>
      <c r="P2255" s="539">
        <f t="shared" si="70"/>
        <v>15000</v>
      </c>
    </row>
    <row r="2256" spans="1:16" x14ac:dyDescent="0.2">
      <c r="A2256" s="541" t="s">
        <v>558</v>
      </c>
      <c r="B2256" s="1770" t="s">
        <v>1708</v>
      </c>
      <c r="C2256" s="541" t="s">
        <v>1709</v>
      </c>
      <c r="D2256" s="541" t="s">
        <v>6509</v>
      </c>
      <c r="E2256" s="539">
        <v>1500</v>
      </c>
      <c r="F2256" s="540" t="s">
        <v>6816</v>
      </c>
      <c r="G2256" s="541" t="s">
        <v>6817</v>
      </c>
      <c r="H2256" s="541" t="s">
        <v>5765</v>
      </c>
      <c r="I2256" s="541" t="s">
        <v>5765</v>
      </c>
      <c r="J2256" s="542" t="s">
        <v>5766</v>
      </c>
      <c r="K2256" s="543">
        <v>1</v>
      </c>
      <c r="L2256" s="544">
        <v>5</v>
      </c>
      <c r="M2256" s="539">
        <f t="shared" si="71"/>
        <v>7500</v>
      </c>
      <c r="N2256" s="544">
        <v>2</v>
      </c>
      <c r="O2256" s="542">
        <v>6</v>
      </c>
      <c r="P2256" s="539">
        <f t="shared" si="70"/>
        <v>9000</v>
      </c>
    </row>
    <row r="2257" spans="1:16" x14ac:dyDescent="0.2">
      <c r="A2257" s="541" t="s">
        <v>558</v>
      </c>
      <c r="B2257" s="1770" t="s">
        <v>1708</v>
      </c>
      <c r="C2257" s="541" t="s">
        <v>1709</v>
      </c>
      <c r="D2257" s="541" t="s">
        <v>6509</v>
      </c>
      <c r="E2257" s="539">
        <v>1500</v>
      </c>
      <c r="F2257" s="540" t="s">
        <v>6818</v>
      </c>
      <c r="G2257" s="541" t="s">
        <v>6819</v>
      </c>
      <c r="H2257" s="541" t="s">
        <v>5765</v>
      </c>
      <c r="I2257" s="541" t="s">
        <v>5765</v>
      </c>
      <c r="J2257" s="542" t="s">
        <v>5766</v>
      </c>
      <c r="K2257" s="543">
        <v>1</v>
      </c>
      <c r="L2257" s="544">
        <v>5</v>
      </c>
      <c r="M2257" s="539">
        <f t="shared" si="71"/>
        <v>7500</v>
      </c>
      <c r="N2257" s="544">
        <v>2</v>
      </c>
      <c r="O2257" s="542">
        <v>6</v>
      </c>
      <c r="P2257" s="539">
        <f t="shared" si="70"/>
        <v>9000</v>
      </c>
    </row>
    <row r="2258" spans="1:16" x14ac:dyDescent="0.2">
      <c r="A2258" s="541" t="s">
        <v>558</v>
      </c>
      <c r="B2258" s="1770" t="s">
        <v>1708</v>
      </c>
      <c r="C2258" s="541" t="s">
        <v>1709</v>
      </c>
      <c r="D2258" s="541" t="s">
        <v>6509</v>
      </c>
      <c r="E2258" s="539">
        <v>1500</v>
      </c>
      <c r="F2258" s="540" t="s">
        <v>6820</v>
      </c>
      <c r="G2258" s="541" t="s">
        <v>6821</v>
      </c>
      <c r="H2258" s="541" t="s">
        <v>5765</v>
      </c>
      <c r="I2258" s="541" t="s">
        <v>5765</v>
      </c>
      <c r="J2258" s="542" t="s">
        <v>5766</v>
      </c>
      <c r="K2258" s="543">
        <v>1</v>
      </c>
      <c r="L2258" s="544">
        <v>5</v>
      </c>
      <c r="M2258" s="539">
        <f t="shared" si="71"/>
        <v>7500</v>
      </c>
      <c r="N2258" s="544">
        <v>0</v>
      </c>
      <c r="O2258" s="542">
        <v>0</v>
      </c>
      <c r="P2258" s="539">
        <f t="shared" ref="P2258:P2321" si="72">+E2258*O2258</f>
        <v>0</v>
      </c>
    </row>
    <row r="2259" spans="1:16" x14ac:dyDescent="0.2">
      <c r="A2259" s="541" t="s">
        <v>558</v>
      </c>
      <c r="B2259" s="1770" t="s">
        <v>1708</v>
      </c>
      <c r="C2259" s="541" t="s">
        <v>1709</v>
      </c>
      <c r="D2259" s="541" t="s">
        <v>5783</v>
      </c>
      <c r="E2259" s="539">
        <v>2500</v>
      </c>
      <c r="F2259" s="540" t="s">
        <v>6822</v>
      </c>
      <c r="G2259" s="541" t="s">
        <v>6823</v>
      </c>
      <c r="H2259" s="541" t="s">
        <v>5783</v>
      </c>
      <c r="I2259" s="541" t="s">
        <v>1795</v>
      </c>
      <c r="J2259" s="542" t="s">
        <v>5783</v>
      </c>
      <c r="K2259" s="543">
        <v>1</v>
      </c>
      <c r="L2259" s="544">
        <v>5</v>
      </c>
      <c r="M2259" s="539">
        <f t="shared" si="71"/>
        <v>12500</v>
      </c>
      <c r="N2259" s="544">
        <v>2</v>
      </c>
      <c r="O2259" s="542">
        <v>6</v>
      </c>
      <c r="P2259" s="539">
        <f t="shared" si="72"/>
        <v>15000</v>
      </c>
    </row>
    <row r="2260" spans="1:16" x14ac:dyDescent="0.2">
      <c r="A2260" s="541" t="s">
        <v>558</v>
      </c>
      <c r="B2260" s="1770" t="s">
        <v>1708</v>
      </c>
      <c r="C2260" s="541" t="s">
        <v>1709</v>
      </c>
      <c r="D2260" s="541" t="s">
        <v>6066</v>
      </c>
      <c r="E2260" s="539">
        <v>2500</v>
      </c>
      <c r="F2260" s="540" t="s">
        <v>6824</v>
      </c>
      <c r="G2260" s="541" t="s">
        <v>6825</v>
      </c>
      <c r="H2260" s="541" t="s">
        <v>6297</v>
      </c>
      <c r="I2260" s="541" t="s">
        <v>1829</v>
      </c>
      <c r="J2260" s="542" t="s">
        <v>6744</v>
      </c>
      <c r="K2260" s="543">
        <v>1</v>
      </c>
      <c r="L2260" s="544">
        <v>5</v>
      </c>
      <c r="M2260" s="539">
        <f t="shared" ref="M2260:M2323" si="73">+L2260*E2260</f>
        <v>12500</v>
      </c>
      <c r="N2260" s="544">
        <v>0</v>
      </c>
      <c r="O2260" s="542">
        <v>0</v>
      </c>
      <c r="P2260" s="539">
        <f t="shared" si="72"/>
        <v>0</v>
      </c>
    </row>
    <row r="2261" spans="1:16" x14ac:dyDescent="0.2">
      <c r="A2261" s="541" t="s">
        <v>558</v>
      </c>
      <c r="B2261" s="1770" t="s">
        <v>1708</v>
      </c>
      <c r="C2261" s="541" t="s">
        <v>1709</v>
      </c>
      <c r="D2261" s="541" t="s">
        <v>6826</v>
      </c>
      <c r="E2261" s="539">
        <v>6000</v>
      </c>
      <c r="F2261" s="540" t="s">
        <v>6827</v>
      </c>
      <c r="G2261" s="541" t="s">
        <v>6828</v>
      </c>
      <c r="H2261" s="541" t="s">
        <v>1773</v>
      </c>
      <c r="I2261" s="541" t="s">
        <v>5797</v>
      </c>
      <c r="J2261" s="542" t="s">
        <v>5841</v>
      </c>
      <c r="K2261" s="543">
        <v>1</v>
      </c>
      <c r="L2261" s="544">
        <v>5</v>
      </c>
      <c r="M2261" s="539">
        <f t="shared" si="73"/>
        <v>30000</v>
      </c>
      <c r="N2261" s="544">
        <v>2</v>
      </c>
      <c r="O2261" s="542">
        <v>6</v>
      </c>
      <c r="P2261" s="539">
        <f t="shared" si="72"/>
        <v>36000</v>
      </c>
    </row>
    <row r="2262" spans="1:16" x14ac:dyDescent="0.2">
      <c r="A2262" s="541" t="s">
        <v>558</v>
      </c>
      <c r="B2262" s="1770" t="s">
        <v>1708</v>
      </c>
      <c r="C2262" s="541" t="s">
        <v>1709</v>
      </c>
      <c r="D2262" s="541" t="s">
        <v>6826</v>
      </c>
      <c r="E2262" s="539">
        <v>6000</v>
      </c>
      <c r="F2262" s="540" t="s">
        <v>6829</v>
      </c>
      <c r="G2262" s="541" t="s">
        <v>6830</v>
      </c>
      <c r="H2262" s="541" t="s">
        <v>3405</v>
      </c>
      <c r="I2262" s="541" t="s">
        <v>5797</v>
      </c>
      <c r="J2262" s="542" t="s">
        <v>2550</v>
      </c>
      <c r="K2262" s="543">
        <v>1</v>
      </c>
      <c r="L2262" s="544">
        <v>5</v>
      </c>
      <c r="M2262" s="539">
        <f t="shared" si="73"/>
        <v>30000</v>
      </c>
      <c r="N2262" s="544">
        <v>2</v>
      </c>
      <c r="O2262" s="542">
        <v>6</v>
      </c>
      <c r="P2262" s="539">
        <f t="shared" si="72"/>
        <v>36000</v>
      </c>
    </row>
    <row r="2263" spans="1:16" x14ac:dyDescent="0.2">
      <c r="A2263" s="541" t="s">
        <v>558</v>
      </c>
      <c r="B2263" s="1770" t="s">
        <v>1708</v>
      </c>
      <c r="C2263" s="541" t="s">
        <v>1709</v>
      </c>
      <c r="D2263" s="541" t="s">
        <v>6559</v>
      </c>
      <c r="E2263" s="539">
        <v>1500</v>
      </c>
      <c r="F2263" s="540" t="s">
        <v>6831</v>
      </c>
      <c r="G2263" s="541" t="s">
        <v>6832</v>
      </c>
      <c r="H2263" s="541" t="s">
        <v>5765</v>
      </c>
      <c r="I2263" s="541" t="s">
        <v>5765</v>
      </c>
      <c r="J2263" s="542" t="s">
        <v>6559</v>
      </c>
      <c r="K2263" s="543">
        <v>1</v>
      </c>
      <c r="L2263" s="544">
        <v>5</v>
      </c>
      <c r="M2263" s="539">
        <f t="shared" si="73"/>
        <v>7500</v>
      </c>
      <c r="N2263" s="544">
        <v>2</v>
      </c>
      <c r="O2263" s="542">
        <v>6</v>
      </c>
      <c r="P2263" s="539">
        <f t="shared" si="72"/>
        <v>9000</v>
      </c>
    </row>
    <row r="2264" spans="1:16" x14ac:dyDescent="0.2">
      <c r="A2264" s="541" t="s">
        <v>558</v>
      </c>
      <c r="B2264" s="1770" t="s">
        <v>1708</v>
      </c>
      <c r="C2264" s="541" t="s">
        <v>1709</v>
      </c>
      <c r="D2264" s="541" t="s">
        <v>6559</v>
      </c>
      <c r="E2264" s="539">
        <v>1500</v>
      </c>
      <c r="F2264" s="540" t="s">
        <v>6833</v>
      </c>
      <c r="G2264" s="541" t="s">
        <v>6834</v>
      </c>
      <c r="H2264" s="541" t="s">
        <v>5765</v>
      </c>
      <c r="I2264" s="541" t="s">
        <v>5765</v>
      </c>
      <c r="J2264" s="542" t="s">
        <v>6559</v>
      </c>
      <c r="K2264" s="543">
        <v>1</v>
      </c>
      <c r="L2264" s="544">
        <v>5</v>
      </c>
      <c r="M2264" s="539">
        <f t="shared" si="73"/>
        <v>7500</v>
      </c>
      <c r="N2264" s="544">
        <v>2</v>
      </c>
      <c r="O2264" s="542">
        <v>6</v>
      </c>
      <c r="P2264" s="539">
        <f t="shared" si="72"/>
        <v>9000</v>
      </c>
    </row>
    <row r="2265" spans="1:16" x14ac:dyDescent="0.2">
      <c r="A2265" s="541" t="s">
        <v>558</v>
      </c>
      <c r="B2265" s="1770" t="s">
        <v>1708</v>
      </c>
      <c r="C2265" s="541" t="s">
        <v>1709</v>
      </c>
      <c r="D2265" s="541" t="s">
        <v>6559</v>
      </c>
      <c r="E2265" s="539">
        <v>1500</v>
      </c>
      <c r="F2265" s="540" t="s">
        <v>6835</v>
      </c>
      <c r="G2265" s="541" t="s">
        <v>6836</v>
      </c>
      <c r="H2265" s="541" t="s">
        <v>5765</v>
      </c>
      <c r="I2265" s="541" t="s">
        <v>5765</v>
      </c>
      <c r="J2265" s="542" t="s">
        <v>6559</v>
      </c>
      <c r="K2265" s="543">
        <v>1</v>
      </c>
      <c r="L2265" s="544">
        <v>5</v>
      </c>
      <c r="M2265" s="539">
        <f t="shared" si="73"/>
        <v>7500</v>
      </c>
      <c r="N2265" s="544">
        <v>2</v>
      </c>
      <c r="O2265" s="542">
        <v>6</v>
      </c>
      <c r="P2265" s="539">
        <f t="shared" si="72"/>
        <v>9000</v>
      </c>
    </row>
    <row r="2266" spans="1:16" x14ac:dyDescent="0.2">
      <c r="A2266" s="541" t="s">
        <v>558</v>
      </c>
      <c r="B2266" s="1770" t="s">
        <v>1708</v>
      </c>
      <c r="C2266" s="541" t="s">
        <v>1709</v>
      </c>
      <c r="D2266" s="541" t="s">
        <v>6559</v>
      </c>
      <c r="E2266" s="539">
        <v>1500</v>
      </c>
      <c r="F2266" s="540" t="s">
        <v>6837</v>
      </c>
      <c r="G2266" s="541" t="s">
        <v>6838</v>
      </c>
      <c r="H2266" s="541" t="s">
        <v>5765</v>
      </c>
      <c r="I2266" s="541" t="s">
        <v>5765</v>
      </c>
      <c r="J2266" s="542" t="s">
        <v>6559</v>
      </c>
      <c r="K2266" s="543">
        <v>1</v>
      </c>
      <c r="L2266" s="544">
        <v>5</v>
      </c>
      <c r="M2266" s="539">
        <f t="shared" si="73"/>
        <v>7500</v>
      </c>
      <c r="N2266" s="544">
        <v>2</v>
      </c>
      <c r="O2266" s="542">
        <v>6</v>
      </c>
      <c r="P2266" s="539">
        <f t="shared" si="72"/>
        <v>9000</v>
      </c>
    </row>
    <row r="2267" spans="1:16" x14ac:dyDescent="0.2">
      <c r="A2267" s="541" t="s">
        <v>558</v>
      </c>
      <c r="B2267" s="1770" t="s">
        <v>1708</v>
      </c>
      <c r="C2267" s="541" t="s">
        <v>1709</v>
      </c>
      <c r="D2267" s="541" t="s">
        <v>6108</v>
      </c>
      <c r="E2267" s="539">
        <v>1500</v>
      </c>
      <c r="F2267" s="540" t="s">
        <v>6839</v>
      </c>
      <c r="G2267" s="541" t="s">
        <v>6840</v>
      </c>
      <c r="H2267" s="541" t="s">
        <v>5765</v>
      </c>
      <c r="I2267" s="541" t="s">
        <v>5765</v>
      </c>
      <c r="J2267" s="542" t="s">
        <v>6108</v>
      </c>
      <c r="K2267" s="543">
        <v>1</v>
      </c>
      <c r="L2267" s="544">
        <v>5</v>
      </c>
      <c r="M2267" s="539">
        <f t="shared" si="73"/>
        <v>7500</v>
      </c>
      <c r="N2267" s="544">
        <v>2</v>
      </c>
      <c r="O2267" s="542">
        <v>6</v>
      </c>
      <c r="P2267" s="539">
        <f t="shared" si="72"/>
        <v>9000</v>
      </c>
    </row>
    <row r="2268" spans="1:16" x14ac:dyDescent="0.2">
      <c r="A2268" s="541" t="s">
        <v>558</v>
      </c>
      <c r="B2268" s="1770" t="s">
        <v>1708</v>
      </c>
      <c r="C2268" s="541" t="s">
        <v>1709</v>
      </c>
      <c r="D2268" s="541" t="s">
        <v>6108</v>
      </c>
      <c r="E2268" s="539">
        <v>1500</v>
      </c>
      <c r="F2268" s="540" t="s">
        <v>6841</v>
      </c>
      <c r="G2268" s="541" t="s">
        <v>6842</v>
      </c>
      <c r="H2268" s="541" t="s">
        <v>5765</v>
      </c>
      <c r="I2268" s="541" t="s">
        <v>5765</v>
      </c>
      <c r="J2268" s="542" t="s">
        <v>6108</v>
      </c>
      <c r="K2268" s="543">
        <v>1</v>
      </c>
      <c r="L2268" s="544">
        <v>5</v>
      </c>
      <c r="M2268" s="539">
        <f t="shared" si="73"/>
        <v>7500</v>
      </c>
      <c r="N2268" s="544">
        <v>2</v>
      </c>
      <c r="O2268" s="542">
        <v>6</v>
      </c>
      <c r="P2268" s="539">
        <f t="shared" si="72"/>
        <v>9000</v>
      </c>
    </row>
    <row r="2269" spans="1:16" x14ac:dyDescent="0.2">
      <c r="A2269" s="541" t="s">
        <v>558</v>
      </c>
      <c r="B2269" s="1770" t="s">
        <v>1708</v>
      </c>
      <c r="C2269" s="541" t="s">
        <v>1709</v>
      </c>
      <c r="D2269" s="541" t="s">
        <v>6108</v>
      </c>
      <c r="E2269" s="539">
        <v>1500</v>
      </c>
      <c r="F2269" s="540" t="s">
        <v>6843</v>
      </c>
      <c r="G2269" s="541" t="s">
        <v>6844</v>
      </c>
      <c r="H2269" s="541" t="s">
        <v>5765</v>
      </c>
      <c r="I2269" s="541" t="s">
        <v>5765</v>
      </c>
      <c r="J2269" s="542" t="s">
        <v>6108</v>
      </c>
      <c r="K2269" s="543">
        <v>1</v>
      </c>
      <c r="L2269" s="544">
        <v>5</v>
      </c>
      <c r="M2269" s="539">
        <f t="shared" si="73"/>
        <v>7500</v>
      </c>
      <c r="N2269" s="544">
        <v>2</v>
      </c>
      <c r="O2269" s="542">
        <v>6</v>
      </c>
      <c r="P2269" s="539">
        <f t="shared" si="72"/>
        <v>9000</v>
      </c>
    </row>
    <row r="2270" spans="1:16" x14ac:dyDescent="0.2">
      <c r="A2270" s="541" t="s">
        <v>558</v>
      </c>
      <c r="B2270" s="1770" t="s">
        <v>1708</v>
      </c>
      <c r="C2270" s="541" t="s">
        <v>1709</v>
      </c>
      <c r="D2270" s="541" t="s">
        <v>6108</v>
      </c>
      <c r="E2270" s="539">
        <v>1500</v>
      </c>
      <c r="F2270" s="540" t="s">
        <v>6845</v>
      </c>
      <c r="G2270" s="541" t="s">
        <v>6846</v>
      </c>
      <c r="H2270" s="541" t="s">
        <v>5765</v>
      </c>
      <c r="I2270" s="541" t="s">
        <v>5765</v>
      </c>
      <c r="J2270" s="542" t="s">
        <v>6108</v>
      </c>
      <c r="K2270" s="543">
        <v>1</v>
      </c>
      <c r="L2270" s="544">
        <v>5</v>
      </c>
      <c r="M2270" s="539">
        <f t="shared" si="73"/>
        <v>7500</v>
      </c>
      <c r="N2270" s="544">
        <v>2</v>
      </c>
      <c r="O2270" s="542">
        <v>6</v>
      </c>
      <c r="P2270" s="539">
        <f t="shared" si="72"/>
        <v>9000</v>
      </c>
    </row>
    <row r="2271" spans="1:16" x14ac:dyDescent="0.2">
      <c r="A2271" s="541" t="s">
        <v>558</v>
      </c>
      <c r="B2271" s="1770" t="s">
        <v>1708</v>
      </c>
      <c r="C2271" s="541" t="s">
        <v>1709</v>
      </c>
      <c r="D2271" s="541" t="s">
        <v>2698</v>
      </c>
      <c r="E2271" s="539">
        <v>6000</v>
      </c>
      <c r="F2271" s="540" t="s">
        <v>6847</v>
      </c>
      <c r="G2271" s="541" t="s">
        <v>6848</v>
      </c>
      <c r="H2271" s="541" t="s">
        <v>1965</v>
      </c>
      <c r="I2271" s="541" t="s">
        <v>5797</v>
      </c>
      <c r="J2271" s="542" t="s">
        <v>5841</v>
      </c>
      <c r="K2271" s="543">
        <v>1</v>
      </c>
      <c r="L2271" s="544">
        <v>5</v>
      </c>
      <c r="M2271" s="539">
        <f t="shared" si="73"/>
        <v>30000</v>
      </c>
      <c r="N2271" s="544">
        <v>2</v>
      </c>
      <c r="O2271" s="542">
        <v>6</v>
      </c>
      <c r="P2271" s="539">
        <f t="shared" si="72"/>
        <v>36000</v>
      </c>
    </row>
    <row r="2272" spans="1:16" x14ac:dyDescent="0.2">
      <c r="A2272" s="541" t="s">
        <v>558</v>
      </c>
      <c r="B2272" s="1770" t="s">
        <v>1708</v>
      </c>
      <c r="C2272" s="541" t="s">
        <v>1709</v>
      </c>
      <c r="D2272" s="541" t="s">
        <v>2698</v>
      </c>
      <c r="E2272" s="539">
        <v>6000</v>
      </c>
      <c r="F2272" s="540" t="s">
        <v>6849</v>
      </c>
      <c r="G2272" s="541" t="s">
        <v>6850</v>
      </c>
      <c r="H2272" s="541" t="s">
        <v>5957</v>
      </c>
      <c r="I2272" s="541" t="s">
        <v>5797</v>
      </c>
      <c r="J2272" s="542" t="s">
        <v>6851</v>
      </c>
      <c r="K2272" s="543">
        <v>1</v>
      </c>
      <c r="L2272" s="544">
        <v>5</v>
      </c>
      <c r="M2272" s="539">
        <f t="shared" si="73"/>
        <v>30000</v>
      </c>
      <c r="N2272" s="544">
        <v>2</v>
      </c>
      <c r="O2272" s="542">
        <v>6</v>
      </c>
      <c r="P2272" s="539">
        <f t="shared" si="72"/>
        <v>36000</v>
      </c>
    </row>
    <row r="2273" spans="1:16" x14ac:dyDescent="0.2">
      <c r="A2273" s="541" t="s">
        <v>558</v>
      </c>
      <c r="B2273" s="1770" t="s">
        <v>1708</v>
      </c>
      <c r="C2273" s="541" t="s">
        <v>1709</v>
      </c>
      <c r="D2273" s="541" t="s">
        <v>2698</v>
      </c>
      <c r="E2273" s="539">
        <v>6000</v>
      </c>
      <c r="F2273" s="540" t="s">
        <v>6852</v>
      </c>
      <c r="G2273" s="541" t="s">
        <v>6853</v>
      </c>
      <c r="H2273" s="541" t="s">
        <v>4460</v>
      </c>
      <c r="I2273" s="541" t="s">
        <v>5797</v>
      </c>
      <c r="J2273" s="542" t="s">
        <v>6413</v>
      </c>
      <c r="K2273" s="543">
        <v>1</v>
      </c>
      <c r="L2273" s="544">
        <v>5</v>
      </c>
      <c r="M2273" s="539">
        <f t="shared" si="73"/>
        <v>30000</v>
      </c>
      <c r="N2273" s="544">
        <v>2</v>
      </c>
      <c r="O2273" s="542">
        <v>6</v>
      </c>
      <c r="P2273" s="539">
        <f t="shared" si="72"/>
        <v>36000</v>
      </c>
    </row>
    <row r="2274" spans="1:16" x14ac:dyDescent="0.2">
      <c r="A2274" s="541" t="s">
        <v>558</v>
      </c>
      <c r="B2274" s="1770" t="s">
        <v>1708</v>
      </c>
      <c r="C2274" s="541" t="s">
        <v>1709</v>
      </c>
      <c r="D2274" s="541" t="s">
        <v>2698</v>
      </c>
      <c r="E2274" s="539">
        <v>6000</v>
      </c>
      <c r="F2274" s="540" t="s">
        <v>6854</v>
      </c>
      <c r="G2274" s="541" t="s">
        <v>6855</v>
      </c>
      <c r="H2274" s="541" t="s">
        <v>3405</v>
      </c>
      <c r="I2274" s="541" t="s">
        <v>5797</v>
      </c>
      <c r="J2274" s="542" t="s">
        <v>2550</v>
      </c>
      <c r="K2274" s="543">
        <v>1</v>
      </c>
      <c r="L2274" s="544">
        <v>5</v>
      </c>
      <c r="M2274" s="539">
        <f t="shared" si="73"/>
        <v>30000</v>
      </c>
      <c r="N2274" s="544">
        <v>2</v>
      </c>
      <c r="O2274" s="542">
        <v>6</v>
      </c>
      <c r="P2274" s="539">
        <f t="shared" si="72"/>
        <v>36000</v>
      </c>
    </row>
    <row r="2275" spans="1:16" x14ac:dyDescent="0.2">
      <c r="A2275" s="541" t="s">
        <v>558</v>
      </c>
      <c r="B2275" s="1770" t="s">
        <v>1708</v>
      </c>
      <c r="C2275" s="541" t="s">
        <v>1709</v>
      </c>
      <c r="D2275" s="541" t="s">
        <v>2698</v>
      </c>
      <c r="E2275" s="539">
        <v>5000</v>
      </c>
      <c r="F2275" s="540" t="s">
        <v>6856</v>
      </c>
      <c r="G2275" s="541" t="s">
        <v>6857</v>
      </c>
      <c r="H2275" s="541" t="s">
        <v>3405</v>
      </c>
      <c r="I2275" s="541" t="s">
        <v>5797</v>
      </c>
      <c r="J2275" s="542" t="s">
        <v>2550</v>
      </c>
      <c r="K2275" s="543">
        <v>1</v>
      </c>
      <c r="L2275" s="544">
        <v>5</v>
      </c>
      <c r="M2275" s="539">
        <f t="shared" si="73"/>
        <v>25000</v>
      </c>
      <c r="N2275" s="544">
        <v>2</v>
      </c>
      <c r="O2275" s="542">
        <v>6</v>
      </c>
      <c r="P2275" s="539">
        <f t="shared" si="72"/>
        <v>30000</v>
      </c>
    </row>
    <row r="2276" spans="1:16" x14ac:dyDescent="0.2">
      <c r="A2276" s="541" t="s">
        <v>558</v>
      </c>
      <c r="B2276" s="1770" t="s">
        <v>1708</v>
      </c>
      <c r="C2276" s="541" t="s">
        <v>1709</v>
      </c>
      <c r="D2276" s="541" t="s">
        <v>6858</v>
      </c>
      <c r="E2276" s="539">
        <v>7000</v>
      </c>
      <c r="F2276" s="540" t="s">
        <v>4176</v>
      </c>
      <c r="G2276" s="541" t="s">
        <v>4177</v>
      </c>
      <c r="H2276" s="541" t="s">
        <v>3405</v>
      </c>
      <c r="I2276" s="541" t="s">
        <v>5797</v>
      </c>
      <c r="J2276" s="542" t="s">
        <v>2550</v>
      </c>
      <c r="K2276" s="543">
        <v>1</v>
      </c>
      <c r="L2276" s="544">
        <v>5</v>
      </c>
      <c r="M2276" s="539">
        <f t="shared" si="73"/>
        <v>35000</v>
      </c>
      <c r="N2276" s="544">
        <v>3</v>
      </c>
      <c r="O2276" s="542">
        <v>6</v>
      </c>
      <c r="P2276" s="539">
        <f t="shared" si="72"/>
        <v>42000</v>
      </c>
    </row>
    <row r="2277" spans="1:16" x14ac:dyDescent="0.2">
      <c r="A2277" s="541" t="s">
        <v>558</v>
      </c>
      <c r="B2277" s="1770" t="s">
        <v>1708</v>
      </c>
      <c r="C2277" s="541" t="s">
        <v>1709</v>
      </c>
      <c r="D2277" s="541" t="s">
        <v>6826</v>
      </c>
      <c r="E2277" s="539">
        <v>6000</v>
      </c>
      <c r="F2277" s="540" t="s">
        <v>6859</v>
      </c>
      <c r="G2277" s="541" t="s">
        <v>6860</v>
      </c>
      <c r="H2277" s="541" t="s">
        <v>6800</v>
      </c>
      <c r="I2277" s="541" t="s">
        <v>5797</v>
      </c>
      <c r="J2277" s="542" t="s">
        <v>6861</v>
      </c>
      <c r="K2277" s="543">
        <v>1</v>
      </c>
      <c r="L2277" s="544">
        <v>5</v>
      </c>
      <c r="M2277" s="539">
        <f t="shared" si="73"/>
        <v>30000</v>
      </c>
      <c r="N2277" s="544">
        <v>4</v>
      </c>
      <c r="O2277" s="542">
        <v>6</v>
      </c>
      <c r="P2277" s="539">
        <f t="shared" si="72"/>
        <v>36000</v>
      </c>
    </row>
    <row r="2278" spans="1:16" x14ac:dyDescent="0.2">
      <c r="A2278" s="541" t="s">
        <v>558</v>
      </c>
      <c r="B2278" s="1770" t="s">
        <v>1708</v>
      </c>
      <c r="C2278" s="541" t="s">
        <v>1709</v>
      </c>
      <c r="D2278" s="541" t="s">
        <v>6108</v>
      </c>
      <c r="E2278" s="539">
        <v>1800</v>
      </c>
      <c r="F2278" s="540" t="s">
        <v>6862</v>
      </c>
      <c r="G2278" s="541" t="s">
        <v>6863</v>
      </c>
      <c r="H2278" s="541" t="s">
        <v>5765</v>
      </c>
      <c r="I2278" s="541" t="s">
        <v>5765</v>
      </c>
      <c r="J2278" s="542" t="s">
        <v>6108</v>
      </c>
      <c r="K2278" s="543">
        <v>1</v>
      </c>
      <c r="L2278" s="544">
        <v>5</v>
      </c>
      <c r="M2278" s="539">
        <f t="shared" si="73"/>
        <v>9000</v>
      </c>
      <c r="N2278" s="544">
        <v>1</v>
      </c>
      <c r="O2278" s="542">
        <v>6</v>
      </c>
      <c r="P2278" s="539">
        <f t="shared" si="72"/>
        <v>10800</v>
      </c>
    </row>
    <row r="2279" spans="1:16" x14ac:dyDescent="0.2">
      <c r="A2279" s="541" t="s">
        <v>558</v>
      </c>
      <c r="B2279" s="1770" t="s">
        <v>1708</v>
      </c>
      <c r="C2279" s="541" t="s">
        <v>1709</v>
      </c>
      <c r="D2279" s="541" t="s">
        <v>6509</v>
      </c>
      <c r="E2279" s="539">
        <v>1500</v>
      </c>
      <c r="F2279" s="540" t="s">
        <v>6864</v>
      </c>
      <c r="G2279" s="541" t="s">
        <v>6865</v>
      </c>
      <c r="H2279" s="541" t="s">
        <v>5765</v>
      </c>
      <c r="I2279" s="541" t="s">
        <v>5765</v>
      </c>
      <c r="J2279" s="542" t="s">
        <v>5766</v>
      </c>
      <c r="K2279" s="543">
        <v>1</v>
      </c>
      <c r="L2279" s="544">
        <v>5</v>
      </c>
      <c r="M2279" s="539">
        <f t="shared" si="73"/>
        <v>7500</v>
      </c>
      <c r="N2279" s="544">
        <v>1</v>
      </c>
      <c r="O2279" s="542">
        <v>6</v>
      </c>
      <c r="P2279" s="539">
        <f t="shared" si="72"/>
        <v>9000</v>
      </c>
    </row>
    <row r="2280" spans="1:16" x14ac:dyDescent="0.2">
      <c r="A2280" s="541" t="s">
        <v>558</v>
      </c>
      <c r="B2280" s="1770" t="s">
        <v>1708</v>
      </c>
      <c r="C2280" s="541" t="s">
        <v>1709</v>
      </c>
      <c r="D2280" s="541" t="s">
        <v>6866</v>
      </c>
      <c r="E2280" s="539">
        <v>1500</v>
      </c>
      <c r="F2280" s="540" t="s">
        <v>6867</v>
      </c>
      <c r="G2280" s="541" t="s">
        <v>6868</v>
      </c>
      <c r="H2280" s="541" t="s">
        <v>5765</v>
      </c>
      <c r="I2280" s="541" t="s">
        <v>5765</v>
      </c>
      <c r="J2280" s="542" t="s">
        <v>6866</v>
      </c>
      <c r="K2280" s="543">
        <v>1</v>
      </c>
      <c r="L2280" s="544">
        <v>5</v>
      </c>
      <c r="M2280" s="539">
        <f t="shared" si="73"/>
        <v>7500</v>
      </c>
      <c r="N2280" s="544">
        <v>1</v>
      </c>
      <c r="O2280" s="542">
        <v>6</v>
      </c>
      <c r="P2280" s="539">
        <f t="shared" si="72"/>
        <v>9000</v>
      </c>
    </row>
    <row r="2281" spans="1:16" x14ac:dyDescent="0.2">
      <c r="A2281" s="541" t="s">
        <v>558</v>
      </c>
      <c r="B2281" s="1770" t="s">
        <v>1708</v>
      </c>
      <c r="C2281" s="541" t="s">
        <v>1709</v>
      </c>
      <c r="D2281" s="541" t="s">
        <v>6509</v>
      </c>
      <c r="E2281" s="539">
        <v>1500</v>
      </c>
      <c r="F2281" s="540" t="s">
        <v>6869</v>
      </c>
      <c r="G2281" s="541" t="s">
        <v>6870</v>
      </c>
      <c r="H2281" s="541" t="s">
        <v>5765</v>
      </c>
      <c r="I2281" s="541" t="s">
        <v>5765</v>
      </c>
      <c r="J2281" s="542" t="s">
        <v>5766</v>
      </c>
      <c r="K2281" s="543">
        <v>1</v>
      </c>
      <c r="L2281" s="544">
        <v>5</v>
      </c>
      <c r="M2281" s="539">
        <f t="shared" si="73"/>
        <v>7500</v>
      </c>
      <c r="N2281" s="544">
        <v>1</v>
      </c>
      <c r="O2281" s="542">
        <v>6</v>
      </c>
      <c r="P2281" s="539">
        <f t="shared" si="72"/>
        <v>9000</v>
      </c>
    </row>
    <row r="2282" spans="1:16" x14ac:dyDescent="0.2">
      <c r="A2282" s="541" t="s">
        <v>558</v>
      </c>
      <c r="B2282" s="1770" t="s">
        <v>1708</v>
      </c>
      <c r="C2282" s="541" t="s">
        <v>1709</v>
      </c>
      <c r="D2282" s="541" t="s">
        <v>5796</v>
      </c>
      <c r="E2282" s="539">
        <v>2000</v>
      </c>
      <c r="F2282" s="540" t="s">
        <v>6871</v>
      </c>
      <c r="G2282" s="541" t="s">
        <v>6872</v>
      </c>
      <c r="H2282" s="541" t="s">
        <v>5796</v>
      </c>
      <c r="I2282" s="541" t="s">
        <v>5797</v>
      </c>
      <c r="J2282" s="542" t="s">
        <v>5798</v>
      </c>
      <c r="K2282" s="543">
        <v>1</v>
      </c>
      <c r="L2282" s="544">
        <v>5</v>
      </c>
      <c r="M2282" s="539">
        <f t="shared" si="73"/>
        <v>10000</v>
      </c>
      <c r="N2282" s="544">
        <v>1</v>
      </c>
      <c r="O2282" s="542">
        <v>6</v>
      </c>
      <c r="P2282" s="539">
        <f t="shared" si="72"/>
        <v>12000</v>
      </c>
    </row>
    <row r="2283" spans="1:16" x14ac:dyDescent="0.2">
      <c r="A2283" s="541" t="s">
        <v>558</v>
      </c>
      <c r="B2283" s="1770" t="s">
        <v>1708</v>
      </c>
      <c r="C2283" s="541" t="s">
        <v>1709</v>
      </c>
      <c r="D2283" s="541" t="s">
        <v>5960</v>
      </c>
      <c r="E2283" s="539">
        <v>2000</v>
      </c>
      <c r="F2283" s="540" t="s">
        <v>6873</v>
      </c>
      <c r="G2283" s="541" t="s">
        <v>6874</v>
      </c>
      <c r="H2283" s="541" t="s">
        <v>5960</v>
      </c>
      <c r="I2283" s="541" t="s">
        <v>5797</v>
      </c>
      <c r="J2283" s="542" t="s">
        <v>5855</v>
      </c>
      <c r="K2283" s="543">
        <v>1</v>
      </c>
      <c r="L2283" s="544">
        <v>5</v>
      </c>
      <c r="M2283" s="539">
        <f t="shared" si="73"/>
        <v>10000</v>
      </c>
      <c r="N2283" s="544">
        <v>1</v>
      </c>
      <c r="O2283" s="542">
        <v>6</v>
      </c>
      <c r="P2283" s="539">
        <f t="shared" si="72"/>
        <v>12000</v>
      </c>
    </row>
    <row r="2284" spans="1:16" x14ac:dyDescent="0.2">
      <c r="A2284" s="541" t="s">
        <v>558</v>
      </c>
      <c r="B2284" s="1770" t="s">
        <v>1708</v>
      </c>
      <c r="C2284" s="541" t="s">
        <v>1709</v>
      </c>
      <c r="D2284" s="541" t="s">
        <v>6875</v>
      </c>
      <c r="E2284" s="539">
        <v>1800</v>
      </c>
      <c r="F2284" s="540" t="s">
        <v>6876</v>
      </c>
      <c r="G2284" s="541" t="s">
        <v>6877</v>
      </c>
      <c r="H2284" s="541" t="s">
        <v>6875</v>
      </c>
      <c r="I2284" s="541" t="s">
        <v>1795</v>
      </c>
      <c r="J2284" s="542" t="s">
        <v>6875</v>
      </c>
      <c r="K2284" s="543">
        <v>1</v>
      </c>
      <c r="L2284" s="544">
        <v>1</v>
      </c>
      <c r="M2284" s="539">
        <f t="shared" si="73"/>
        <v>1800</v>
      </c>
      <c r="N2284" s="544">
        <v>1</v>
      </c>
      <c r="O2284" s="542">
        <v>6</v>
      </c>
      <c r="P2284" s="539">
        <f t="shared" si="72"/>
        <v>10800</v>
      </c>
    </row>
    <row r="2285" spans="1:16" x14ac:dyDescent="0.2">
      <c r="A2285" s="541" t="s">
        <v>558</v>
      </c>
      <c r="B2285" s="1770" t="s">
        <v>1708</v>
      </c>
      <c r="C2285" s="541" t="s">
        <v>1709</v>
      </c>
      <c r="D2285" s="541" t="s">
        <v>5772</v>
      </c>
      <c r="E2285" s="539">
        <v>2500</v>
      </c>
      <c r="F2285" s="540" t="s">
        <v>6878</v>
      </c>
      <c r="G2285" s="541" t="s">
        <v>6879</v>
      </c>
      <c r="H2285" s="541" t="s">
        <v>5772</v>
      </c>
      <c r="I2285" s="541" t="s">
        <v>1795</v>
      </c>
      <c r="J2285" s="542" t="s">
        <v>5772</v>
      </c>
      <c r="K2285" s="543">
        <v>1</v>
      </c>
      <c r="L2285" s="544">
        <v>1</v>
      </c>
      <c r="M2285" s="539">
        <f t="shared" si="73"/>
        <v>2500</v>
      </c>
      <c r="N2285" s="544">
        <v>1</v>
      </c>
      <c r="O2285" s="542">
        <v>6</v>
      </c>
      <c r="P2285" s="539">
        <f t="shared" si="72"/>
        <v>15000</v>
      </c>
    </row>
    <row r="2286" spans="1:16" x14ac:dyDescent="0.2">
      <c r="A2286" s="541" t="s">
        <v>558</v>
      </c>
      <c r="B2286" s="1770" t="s">
        <v>1708</v>
      </c>
      <c r="C2286" s="541" t="s">
        <v>1709</v>
      </c>
      <c r="D2286" s="541" t="s">
        <v>2470</v>
      </c>
      <c r="E2286" s="539">
        <v>2000</v>
      </c>
      <c r="F2286" s="540" t="s">
        <v>6880</v>
      </c>
      <c r="G2286" s="541" t="s">
        <v>6881</v>
      </c>
      <c r="H2286" s="541" t="s">
        <v>5783</v>
      </c>
      <c r="I2286" s="541" t="s">
        <v>1795</v>
      </c>
      <c r="J2286" s="542" t="s">
        <v>5783</v>
      </c>
      <c r="K2286" s="543">
        <v>1</v>
      </c>
      <c r="L2286" s="544">
        <v>0</v>
      </c>
      <c r="M2286" s="539">
        <f t="shared" si="73"/>
        <v>0</v>
      </c>
      <c r="N2286" s="544">
        <v>1</v>
      </c>
      <c r="O2286" s="542">
        <v>6</v>
      </c>
      <c r="P2286" s="539">
        <f t="shared" si="72"/>
        <v>12000</v>
      </c>
    </row>
    <row r="2287" spans="1:16" x14ac:dyDescent="0.2">
      <c r="A2287" s="541" t="s">
        <v>558</v>
      </c>
      <c r="B2287" s="1770" t="s">
        <v>1708</v>
      </c>
      <c r="C2287" s="541" t="s">
        <v>1709</v>
      </c>
      <c r="D2287" s="541" t="s">
        <v>1836</v>
      </c>
      <c r="E2287" s="539">
        <v>2500</v>
      </c>
      <c r="F2287" s="540" t="s">
        <v>6882</v>
      </c>
      <c r="G2287" s="541" t="s">
        <v>6883</v>
      </c>
      <c r="H2287" s="541" t="s">
        <v>5783</v>
      </c>
      <c r="I2287" s="541" t="s">
        <v>5797</v>
      </c>
      <c r="J2287" s="542" t="s">
        <v>5783</v>
      </c>
      <c r="K2287" s="543">
        <v>1</v>
      </c>
      <c r="L2287" s="544">
        <v>1</v>
      </c>
      <c r="M2287" s="539">
        <f t="shared" si="73"/>
        <v>2500</v>
      </c>
      <c r="N2287" s="544">
        <v>1</v>
      </c>
      <c r="O2287" s="542">
        <v>6</v>
      </c>
      <c r="P2287" s="539">
        <f t="shared" si="72"/>
        <v>15000</v>
      </c>
    </row>
    <row r="2288" spans="1:16" x14ac:dyDescent="0.2">
      <c r="A2288" s="541" t="s">
        <v>558</v>
      </c>
      <c r="B2288" s="1770" t="s">
        <v>1708</v>
      </c>
      <c r="C2288" s="541" t="s">
        <v>1709</v>
      </c>
      <c r="D2288" s="541" t="s">
        <v>2470</v>
      </c>
      <c r="E2288" s="539">
        <v>2000</v>
      </c>
      <c r="F2288" s="540" t="s">
        <v>6884</v>
      </c>
      <c r="G2288" s="541" t="s">
        <v>6885</v>
      </c>
      <c r="H2288" s="541" t="s">
        <v>5783</v>
      </c>
      <c r="I2288" s="541" t="s">
        <v>1795</v>
      </c>
      <c r="J2288" s="542" t="s">
        <v>5783</v>
      </c>
      <c r="K2288" s="543">
        <v>1</v>
      </c>
      <c r="L2288" s="544">
        <v>1</v>
      </c>
      <c r="M2288" s="539">
        <f t="shared" si="73"/>
        <v>2000</v>
      </c>
      <c r="N2288" s="544">
        <v>1</v>
      </c>
      <c r="O2288" s="542">
        <v>6</v>
      </c>
      <c r="P2288" s="539">
        <f t="shared" si="72"/>
        <v>12000</v>
      </c>
    </row>
    <row r="2289" spans="1:16" x14ac:dyDescent="0.2">
      <c r="A2289" s="541" t="s">
        <v>558</v>
      </c>
      <c r="B2289" s="1770" t="s">
        <v>1708</v>
      </c>
      <c r="C2289" s="541" t="s">
        <v>1709</v>
      </c>
      <c r="D2289" s="541" t="s">
        <v>1753</v>
      </c>
      <c r="E2289" s="539">
        <v>6000</v>
      </c>
      <c r="F2289" s="540" t="s">
        <v>6886</v>
      </c>
      <c r="G2289" s="541" t="s">
        <v>6887</v>
      </c>
      <c r="H2289" s="541" t="s">
        <v>1753</v>
      </c>
      <c r="I2289" s="541" t="s">
        <v>5797</v>
      </c>
      <c r="J2289" s="542" t="s">
        <v>1753</v>
      </c>
      <c r="K2289" s="543">
        <v>1</v>
      </c>
      <c r="L2289" s="544">
        <v>1</v>
      </c>
      <c r="M2289" s="539">
        <f t="shared" si="73"/>
        <v>6000</v>
      </c>
      <c r="N2289" s="544">
        <v>1</v>
      </c>
      <c r="O2289" s="542">
        <v>6</v>
      </c>
      <c r="P2289" s="539">
        <f t="shared" si="72"/>
        <v>36000</v>
      </c>
    </row>
    <row r="2290" spans="1:16" x14ac:dyDescent="0.2">
      <c r="A2290" s="541" t="s">
        <v>558</v>
      </c>
      <c r="B2290" s="1770" t="s">
        <v>1708</v>
      </c>
      <c r="C2290" s="541" t="s">
        <v>1709</v>
      </c>
      <c r="D2290" s="541" t="s">
        <v>6509</v>
      </c>
      <c r="E2290" s="539">
        <v>1500</v>
      </c>
      <c r="F2290" s="540" t="s">
        <v>6888</v>
      </c>
      <c r="G2290" s="541" t="s">
        <v>6889</v>
      </c>
      <c r="H2290" s="541" t="s">
        <v>5765</v>
      </c>
      <c r="I2290" s="541" t="s">
        <v>1795</v>
      </c>
      <c r="J2290" s="542" t="s">
        <v>5765</v>
      </c>
      <c r="K2290" s="543">
        <v>1</v>
      </c>
      <c r="L2290" s="544">
        <v>1</v>
      </c>
      <c r="M2290" s="539">
        <f t="shared" si="73"/>
        <v>1500</v>
      </c>
      <c r="N2290" s="544">
        <v>1</v>
      </c>
      <c r="O2290" s="542">
        <v>6</v>
      </c>
      <c r="P2290" s="539">
        <f t="shared" si="72"/>
        <v>9000</v>
      </c>
    </row>
    <row r="2291" spans="1:16" x14ac:dyDescent="0.2">
      <c r="A2291" s="541" t="s">
        <v>558</v>
      </c>
      <c r="B2291" s="1770" t="s">
        <v>1708</v>
      </c>
      <c r="C2291" s="541" t="s">
        <v>1709</v>
      </c>
      <c r="D2291" s="541" t="s">
        <v>1753</v>
      </c>
      <c r="E2291" s="539">
        <v>5000</v>
      </c>
      <c r="F2291" s="540" t="s">
        <v>6890</v>
      </c>
      <c r="G2291" s="541" t="s">
        <v>6891</v>
      </c>
      <c r="H2291" s="541" t="s">
        <v>1753</v>
      </c>
      <c r="I2291" s="541" t="s">
        <v>5797</v>
      </c>
      <c r="J2291" s="542" t="s">
        <v>1753</v>
      </c>
      <c r="K2291" s="543">
        <v>1</v>
      </c>
      <c r="L2291" s="544">
        <v>3.5</v>
      </c>
      <c r="M2291" s="539">
        <f t="shared" si="73"/>
        <v>17500</v>
      </c>
      <c r="N2291" s="544">
        <v>1</v>
      </c>
      <c r="O2291" s="542">
        <v>6</v>
      </c>
      <c r="P2291" s="539">
        <f t="shared" si="72"/>
        <v>30000</v>
      </c>
    </row>
    <row r="2292" spans="1:16" x14ac:dyDescent="0.2">
      <c r="A2292" s="541" t="s">
        <v>558</v>
      </c>
      <c r="B2292" s="1770" t="s">
        <v>1708</v>
      </c>
      <c r="C2292" s="541" t="s">
        <v>1709</v>
      </c>
      <c r="D2292" s="541" t="s">
        <v>1839</v>
      </c>
      <c r="E2292" s="539">
        <v>3500</v>
      </c>
      <c r="F2292" s="540" t="s">
        <v>6892</v>
      </c>
      <c r="G2292" s="541" t="s">
        <v>6893</v>
      </c>
      <c r="H2292" s="541" t="s">
        <v>6107</v>
      </c>
      <c r="I2292" s="541" t="s">
        <v>1829</v>
      </c>
      <c r="J2292" s="542" t="s">
        <v>6107</v>
      </c>
      <c r="K2292" s="543">
        <v>1</v>
      </c>
      <c r="L2292" s="544">
        <v>3.5</v>
      </c>
      <c r="M2292" s="539">
        <f t="shared" si="73"/>
        <v>12250</v>
      </c>
      <c r="N2292" s="544">
        <v>1</v>
      </c>
      <c r="O2292" s="542">
        <v>6</v>
      </c>
      <c r="P2292" s="539">
        <f t="shared" si="72"/>
        <v>21000</v>
      </c>
    </row>
    <row r="2293" spans="1:16" x14ac:dyDescent="0.2">
      <c r="A2293" s="541" t="s">
        <v>558</v>
      </c>
      <c r="B2293" s="1770" t="s">
        <v>1708</v>
      </c>
      <c r="C2293" s="541" t="s">
        <v>1709</v>
      </c>
      <c r="D2293" s="541" t="s">
        <v>1836</v>
      </c>
      <c r="E2293" s="539">
        <v>2000</v>
      </c>
      <c r="F2293" s="540" t="s">
        <v>6894</v>
      </c>
      <c r="G2293" s="541" t="s">
        <v>6895</v>
      </c>
      <c r="H2293" s="541" t="s">
        <v>5876</v>
      </c>
      <c r="I2293" s="541" t="s">
        <v>1795</v>
      </c>
      <c r="J2293" s="542" t="s">
        <v>5876</v>
      </c>
      <c r="K2293" s="543">
        <v>1</v>
      </c>
      <c r="L2293" s="544">
        <v>3.5</v>
      </c>
      <c r="M2293" s="539">
        <f t="shared" si="73"/>
        <v>7000</v>
      </c>
      <c r="N2293" s="544">
        <v>1</v>
      </c>
      <c r="O2293" s="542">
        <v>6</v>
      </c>
      <c r="P2293" s="539">
        <f t="shared" si="72"/>
        <v>12000</v>
      </c>
    </row>
    <row r="2294" spans="1:16" x14ac:dyDescent="0.2">
      <c r="A2294" s="541" t="s">
        <v>558</v>
      </c>
      <c r="B2294" s="1770" t="s">
        <v>1708</v>
      </c>
      <c r="C2294" s="541" t="s">
        <v>1709</v>
      </c>
      <c r="D2294" s="541" t="s">
        <v>6896</v>
      </c>
      <c r="E2294" s="539">
        <v>2500</v>
      </c>
      <c r="F2294" s="540" t="s">
        <v>6897</v>
      </c>
      <c r="G2294" s="541" t="s">
        <v>6898</v>
      </c>
      <c r="H2294" s="541" t="s">
        <v>5786</v>
      </c>
      <c r="I2294" s="541" t="s">
        <v>1829</v>
      </c>
      <c r="J2294" s="542" t="s">
        <v>5787</v>
      </c>
      <c r="K2294" s="543">
        <v>1</v>
      </c>
      <c r="L2294" s="544">
        <v>3.5</v>
      </c>
      <c r="M2294" s="539">
        <f t="shared" si="73"/>
        <v>8750</v>
      </c>
      <c r="N2294" s="544">
        <v>1</v>
      </c>
      <c r="O2294" s="542">
        <v>6</v>
      </c>
      <c r="P2294" s="539">
        <f t="shared" si="72"/>
        <v>15000</v>
      </c>
    </row>
    <row r="2295" spans="1:16" x14ac:dyDescent="0.2">
      <c r="A2295" s="541" t="s">
        <v>558</v>
      </c>
      <c r="B2295" s="1770" t="s">
        <v>1708</v>
      </c>
      <c r="C2295" s="541" t="s">
        <v>1709</v>
      </c>
      <c r="D2295" s="541" t="s">
        <v>5865</v>
      </c>
      <c r="E2295" s="539">
        <v>2500</v>
      </c>
      <c r="F2295" s="540" t="s">
        <v>6899</v>
      </c>
      <c r="G2295" s="541" t="s">
        <v>6900</v>
      </c>
      <c r="H2295" s="541" t="s">
        <v>5876</v>
      </c>
      <c r="I2295" s="541" t="s">
        <v>1795</v>
      </c>
      <c r="J2295" s="542" t="s">
        <v>5876</v>
      </c>
      <c r="K2295" s="543">
        <v>1</v>
      </c>
      <c r="L2295" s="544">
        <v>1</v>
      </c>
      <c r="M2295" s="539">
        <f t="shared" si="73"/>
        <v>2500</v>
      </c>
      <c r="N2295" s="544">
        <v>1</v>
      </c>
      <c r="O2295" s="542">
        <v>6</v>
      </c>
      <c r="P2295" s="539">
        <f t="shared" si="72"/>
        <v>15000</v>
      </c>
    </row>
    <row r="2296" spans="1:16" x14ac:dyDescent="0.2">
      <c r="A2296" s="541" t="s">
        <v>558</v>
      </c>
      <c r="B2296" s="1770" t="s">
        <v>1708</v>
      </c>
      <c r="C2296" s="541" t="s">
        <v>1709</v>
      </c>
      <c r="D2296" s="541" t="s">
        <v>5865</v>
      </c>
      <c r="E2296" s="539">
        <v>2500</v>
      </c>
      <c r="F2296" s="540" t="s">
        <v>6901</v>
      </c>
      <c r="G2296" s="541" t="s">
        <v>6902</v>
      </c>
      <c r="H2296" s="541" t="s">
        <v>5876</v>
      </c>
      <c r="I2296" s="541" t="s">
        <v>1795</v>
      </c>
      <c r="J2296" s="542" t="s">
        <v>5876</v>
      </c>
      <c r="K2296" s="543">
        <v>1</v>
      </c>
      <c r="L2296" s="544">
        <v>1</v>
      </c>
      <c r="M2296" s="539">
        <f t="shared" si="73"/>
        <v>2500</v>
      </c>
      <c r="N2296" s="544">
        <v>1</v>
      </c>
      <c r="O2296" s="542">
        <v>6</v>
      </c>
      <c r="P2296" s="539">
        <f t="shared" si="72"/>
        <v>15000</v>
      </c>
    </row>
    <row r="2297" spans="1:16" x14ac:dyDescent="0.2">
      <c r="A2297" s="541" t="s">
        <v>558</v>
      </c>
      <c r="B2297" s="1770" t="s">
        <v>1708</v>
      </c>
      <c r="C2297" s="541" t="s">
        <v>1709</v>
      </c>
      <c r="D2297" s="541" t="s">
        <v>5865</v>
      </c>
      <c r="E2297" s="539">
        <v>2500</v>
      </c>
      <c r="F2297" s="540" t="s">
        <v>6903</v>
      </c>
      <c r="G2297" s="541" t="s">
        <v>6904</v>
      </c>
      <c r="H2297" s="541" t="s">
        <v>5876</v>
      </c>
      <c r="I2297" s="541" t="s">
        <v>1795</v>
      </c>
      <c r="J2297" s="542" t="s">
        <v>5876</v>
      </c>
      <c r="K2297" s="543">
        <v>1</v>
      </c>
      <c r="L2297" s="544">
        <v>1</v>
      </c>
      <c r="M2297" s="539">
        <f t="shared" si="73"/>
        <v>2500</v>
      </c>
      <c r="N2297" s="544">
        <v>1</v>
      </c>
      <c r="O2297" s="542">
        <v>6</v>
      </c>
      <c r="P2297" s="539">
        <f t="shared" si="72"/>
        <v>15000</v>
      </c>
    </row>
    <row r="2298" spans="1:16" x14ac:dyDescent="0.2">
      <c r="A2298" s="541" t="s">
        <v>558</v>
      </c>
      <c r="B2298" s="1770" t="s">
        <v>1708</v>
      </c>
      <c r="C2298" s="541" t="s">
        <v>1709</v>
      </c>
      <c r="D2298" s="541" t="s">
        <v>5865</v>
      </c>
      <c r="E2298" s="539">
        <v>2500</v>
      </c>
      <c r="F2298" s="540" t="s">
        <v>6905</v>
      </c>
      <c r="G2298" s="541" t="s">
        <v>6906</v>
      </c>
      <c r="H2298" s="541" t="s">
        <v>5876</v>
      </c>
      <c r="I2298" s="541" t="s">
        <v>1795</v>
      </c>
      <c r="J2298" s="542" t="s">
        <v>5876</v>
      </c>
      <c r="K2298" s="543">
        <v>1</v>
      </c>
      <c r="L2298" s="544">
        <v>1</v>
      </c>
      <c r="M2298" s="539">
        <f t="shared" si="73"/>
        <v>2500</v>
      </c>
      <c r="N2298" s="544">
        <v>1</v>
      </c>
      <c r="O2298" s="542">
        <v>6</v>
      </c>
      <c r="P2298" s="539">
        <f t="shared" si="72"/>
        <v>15000</v>
      </c>
    </row>
    <row r="2299" spans="1:16" x14ac:dyDescent="0.2">
      <c r="A2299" s="541" t="s">
        <v>558</v>
      </c>
      <c r="B2299" s="1770" t="s">
        <v>1708</v>
      </c>
      <c r="C2299" s="541" t="s">
        <v>1709</v>
      </c>
      <c r="D2299" s="541" t="s">
        <v>5865</v>
      </c>
      <c r="E2299" s="539">
        <v>2500</v>
      </c>
      <c r="F2299" s="540" t="s">
        <v>6907</v>
      </c>
      <c r="G2299" s="541" t="s">
        <v>6908</v>
      </c>
      <c r="H2299" s="541" t="s">
        <v>5876</v>
      </c>
      <c r="I2299" s="541" t="s">
        <v>1795</v>
      </c>
      <c r="J2299" s="542" t="s">
        <v>5876</v>
      </c>
      <c r="K2299" s="543">
        <v>1</v>
      </c>
      <c r="L2299" s="544">
        <v>1</v>
      </c>
      <c r="M2299" s="539">
        <f t="shared" si="73"/>
        <v>2500</v>
      </c>
      <c r="N2299" s="544">
        <v>1</v>
      </c>
      <c r="O2299" s="542">
        <v>6</v>
      </c>
      <c r="P2299" s="539">
        <f t="shared" si="72"/>
        <v>15000</v>
      </c>
    </row>
    <row r="2300" spans="1:16" x14ac:dyDescent="0.2">
      <c r="A2300" s="541" t="s">
        <v>558</v>
      </c>
      <c r="B2300" s="1770" t="s">
        <v>1708</v>
      </c>
      <c r="C2300" s="541" t="s">
        <v>1709</v>
      </c>
      <c r="D2300" s="541" t="s">
        <v>5865</v>
      </c>
      <c r="E2300" s="539">
        <v>2500</v>
      </c>
      <c r="F2300" s="540" t="s">
        <v>6909</v>
      </c>
      <c r="G2300" s="541" t="s">
        <v>6910</v>
      </c>
      <c r="H2300" s="541" t="s">
        <v>5876</v>
      </c>
      <c r="I2300" s="541" t="s">
        <v>1795</v>
      </c>
      <c r="J2300" s="542" t="s">
        <v>5876</v>
      </c>
      <c r="K2300" s="543">
        <v>1</v>
      </c>
      <c r="L2300" s="544">
        <v>1</v>
      </c>
      <c r="M2300" s="539">
        <f t="shared" si="73"/>
        <v>2500</v>
      </c>
      <c r="N2300" s="544">
        <v>1</v>
      </c>
      <c r="O2300" s="542">
        <v>6</v>
      </c>
      <c r="P2300" s="539">
        <f t="shared" si="72"/>
        <v>15000</v>
      </c>
    </row>
    <row r="2301" spans="1:16" x14ac:dyDescent="0.2">
      <c r="A2301" s="541" t="s">
        <v>558</v>
      </c>
      <c r="B2301" s="1770" t="s">
        <v>1708</v>
      </c>
      <c r="C2301" s="541" t="s">
        <v>1709</v>
      </c>
      <c r="D2301" s="541" t="s">
        <v>5865</v>
      </c>
      <c r="E2301" s="539">
        <v>2500</v>
      </c>
      <c r="F2301" s="540" t="s">
        <v>6911</v>
      </c>
      <c r="G2301" s="541" t="s">
        <v>6912</v>
      </c>
      <c r="H2301" s="541" t="s">
        <v>5876</v>
      </c>
      <c r="I2301" s="541" t="s">
        <v>1795</v>
      </c>
      <c r="J2301" s="542" t="s">
        <v>5876</v>
      </c>
      <c r="K2301" s="543">
        <v>1</v>
      </c>
      <c r="L2301" s="544">
        <v>1</v>
      </c>
      <c r="M2301" s="539">
        <f t="shared" si="73"/>
        <v>2500</v>
      </c>
      <c r="N2301" s="544">
        <v>1</v>
      </c>
      <c r="O2301" s="542">
        <v>6</v>
      </c>
      <c r="P2301" s="539">
        <f t="shared" si="72"/>
        <v>15000</v>
      </c>
    </row>
    <row r="2302" spans="1:16" x14ac:dyDescent="0.2">
      <c r="A2302" s="541" t="s">
        <v>558</v>
      </c>
      <c r="B2302" s="1770" t="s">
        <v>1708</v>
      </c>
      <c r="C2302" s="541" t="s">
        <v>1709</v>
      </c>
      <c r="D2302" s="541" t="s">
        <v>1836</v>
      </c>
      <c r="E2302" s="539">
        <v>2500</v>
      </c>
      <c r="F2302" s="540" t="s">
        <v>6913</v>
      </c>
      <c r="G2302" s="541" t="s">
        <v>6914</v>
      </c>
      <c r="H2302" s="541" t="s">
        <v>5876</v>
      </c>
      <c r="I2302" s="541" t="s">
        <v>1795</v>
      </c>
      <c r="J2302" s="542" t="s">
        <v>5876</v>
      </c>
      <c r="K2302" s="543">
        <v>1</v>
      </c>
      <c r="L2302" s="544">
        <v>4.5</v>
      </c>
      <c r="M2302" s="539">
        <f t="shared" si="73"/>
        <v>11250</v>
      </c>
      <c r="N2302" s="544">
        <v>1</v>
      </c>
      <c r="O2302" s="542">
        <v>6</v>
      </c>
      <c r="P2302" s="539">
        <f t="shared" si="72"/>
        <v>15000</v>
      </c>
    </row>
    <row r="2303" spans="1:16" x14ac:dyDescent="0.2">
      <c r="A2303" s="541" t="s">
        <v>558</v>
      </c>
      <c r="B2303" s="1770" t="s">
        <v>1708</v>
      </c>
      <c r="C2303" s="541" t="s">
        <v>1709</v>
      </c>
      <c r="D2303" s="541" t="s">
        <v>1836</v>
      </c>
      <c r="E2303" s="539">
        <v>2500</v>
      </c>
      <c r="F2303" s="540" t="s">
        <v>6915</v>
      </c>
      <c r="G2303" s="541" t="s">
        <v>6916</v>
      </c>
      <c r="H2303" s="541" t="s">
        <v>5876</v>
      </c>
      <c r="I2303" s="541" t="s">
        <v>1795</v>
      </c>
      <c r="J2303" s="542" t="s">
        <v>5876</v>
      </c>
      <c r="K2303" s="543">
        <v>1</v>
      </c>
      <c r="L2303" s="544">
        <v>1</v>
      </c>
      <c r="M2303" s="539">
        <f t="shared" si="73"/>
        <v>2500</v>
      </c>
      <c r="N2303" s="544">
        <v>1</v>
      </c>
      <c r="O2303" s="542">
        <v>6</v>
      </c>
      <c r="P2303" s="539">
        <f t="shared" si="72"/>
        <v>15000</v>
      </c>
    </row>
    <row r="2304" spans="1:16" x14ac:dyDescent="0.2">
      <c r="A2304" s="541" t="s">
        <v>558</v>
      </c>
      <c r="B2304" s="1770" t="s">
        <v>1708</v>
      </c>
      <c r="C2304" s="541" t="s">
        <v>1709</v>
      </c>
      <c r="D2304" s="541" t="s">
        <v>6509</v>
      </c>
      <c r="E2304" s="539">
        <v>1500</v>
      </c>
      <c r="F2304" s="540" t="s">
        <v>6917</v>
      </c>
      <c r="G2304" s="541" t="s">
        <v>6918</v>
      </c>
      <c r="H2304" s="541" t="s">
        <v>5765</v>
      </c>
      <c r="I2304" s="541" t="s">
        <v>5765</v>
      </c>
      <c r="J2304" s="542" t="s">
        <v>5765</v>
      </c>
      <c r="K2304" s="543">
        <v>1</v>
      </c>
      <c r="L2304" s="544">
        <v>0.5</v>
      </c>
      <c r="M2304" s="539">
        <f t="shared" si="73"/>
        <v>750</v>
      </c>
      <c r="N2304" s="544">
        <v>1</v>
      </c>
      <c r="O2304" s="542">
        <v>6</v>
      </c>
      <c r="P2304" s="539">
        <f t="shared" si="72"/>
        <v>9000</v>
      </c>
    </row>
    <row r="2305" spans="1:16" x14ac:dyDescent="0.2">
      <c r="A2305" s="541" t="s">
        <v>558</v>
      </c>
      <c r="B2305" s="1770" t="s">
        <v>1708</v>
      </c>
      <c r="C2305" s="541" t="s">
        <v>1709</v>
      </c>
      <c r="D2305" s="541" t="s">
        <v>3405</v>
      </c>
      <c r="E2305" s="539">
        <v>7000</v>
      </c>
      <c r="F2305" s="540" t="s">
        <v>6919</v>
      </c>
      <c r="G2305" s="541" t="s">
        <v>6920</v>
      </c>
      <c r="H2305" s="541" t="s">
        <v>3405</v>
      </c>
      <c r="I2305" s="541" t="s">
        <v>5797</v>
      </c>
      <c r="J2305" s="542" t="s">
        <v>3405</v>
      </c>
      <c r="K2305" s="543">
        <v>1</v>
      </c>
      <c r="L2305" s="544">
        <v>4.5</v>
      </c>
      <c r="M2305" s="539">
        <f t="shared" si="73"/>
        <v>31500</v>
      </c>
      <c r="N2305" s="544">
        <v>1</v>
      </c>
      <c r="O2305" s="542">
        <v>6</v>
      </c>
      <c r="P2305" s="539">
        <f t="shared" si="72"/>
        <v>42000</v>
      </c>
    </row>
    <row r="2306" spans="1:16" x14ac:dyDescent="0.2">
      <c r="A2306" s="541" t="s">
        <v>558</v>
      </c>
      <c r="B2306" s="1770" t="s">
        <v>1708</v>
      </c>
      <c r="C2306" s="541" t="s">
        <v>1709</v>
      </c>
      <c r="D2306" s="541" t="s">
        <v>2038</v>
      </c>
      <c r="E2306" s="539">
        <v>7000</v>
      </c>
      <c r="F2306" s="540" t="s">
        <v>6921</v>
      </c>
      <c r="G2306" s="541" t="s">
        <v>6922</v>
      </c>
      <c r="H2306" s="541" t="s">
        <v>6168</v>
      </c>
      <c r="I2306" s="541" t="s">
        <v>5797</v>
      </c>
      <c r="J2306" s="542" t="s">
        <v>6923</v>
      </c>
      <c r="K2306" s="543">
        <v>1</v>
      </c>
      <c r="L2306" s="544">
        <v>1</v>
      </c>
      <c r="M2306" s="539">
        <f t="shared" si="73"/>
        <v>7000</v>
      </c>
      <c r="N2306" s="544">
        <v>1</v>
      </c>
      <c r="O2306" s="542">
        <v>6</v>
      </c>
      <c r="P2306" s="539">
        <f t="shared" si="72"/>
        <v>42000</v>
      </c>
    </row>
    <row r="2307" spans="1:16" x14ac:dyDescent="0.2">
      <c r="A2307" s="541" t="s">
        <v>558</v>
      </c>
      <c r="B2307" s="1770" t="s">
        <v>1708</v>
      </c>
      <c r="C2307" s="541" t="s">
        <v>1709</v>
      </c>
      <c r="D2307" s="541" t="s">
        <v>6924</v>
      </c>
      <c r="E2307" s="539">
        <v>6000</v>
      </c>
      <c r="F2307" s="540" t="s">
        <v>6925</v>
      </c>
      <c r="G2307" s="541" t="s">
        <v>6926</v>
      </c>
      <c r="H2307" s="541" t="s">
        <v>1532</v>
      </c>
      <c r="I2307" s="541" t="s">
        <v>5797</v>
      </c>
      <c r="J2307" s="542" t="s">
        <v>1532</v>
      </c>
      <c r="K2307" s="543">
        <v>1</v>
      </c>
      <c r="L2307" s="544">
        <v>1</v>
      </c>
      <c r="M2307" s="539">
        <f t="shared" si="73"/>
        <v>6000</v>
      </c>
      <c r="N2307" s="544">
        <v>1</v>
      </c>
      <c r="O2307" s="542">
        <v>6</v>
      </c>
      <c r="P2307" s="539">
        <f t="shared" si="72"/>
        <v>36000</v>
      </c>
    </row>
    <row r="2308" spans="1:16" x14ac:dyDescent="0.2">
      <c r="A2308" s="541" t="s">
        <v>558</v>
      </c>
      <c r="B2308" s="1770" t="s">
        <v>1708</v>
      </c>
      <c r="C2308" s="541" t="s">
        <v>1709</v>
      </c>
      <c r="D2308" s="541" t="s">
        <v>6924</v>
      </c>
      <c r="E2308" s="539">
        <v>6000</v>
      </c>
      <c r="F2308" s="540" t="s">
        <v>6927</v>
      </c>
      <c r="G2308" s="541" t="s">
        <v>6928</v>
      </c>
      <c r="H2308" s="541" t="s">
        <v>6929</v>
      </c>
      <c r="I2308" s="541" t="s">
        <v>5797</v>
      </c>
      <c r="J2308" s="542" t="s">
        <v>6929</v>
      </c>
      <c r="K2308" s="543">
        <v>1</v>
      </c>
      <c r="L2308" s="544">
        <v>1</v>
      </c>
      <c r="M2308" s="539">
        <f t="shared" si="73"/>
        <v>6000</v>
      </c>
      <c r="N2308" s="544">
        <v>1</v>
      </c>
      <c r="O2308" s="542">
        <v>6</v>
      </c>
      <c r="P2308" s="539">
        <f t="shared" si="72"/>
        <v>36000</v>
      </c>
    </row>
    <row r="2309" spans="1:16" x14ac:dyDescent="0.2">
      <c r="A2309" s="541" t="s">
        <v>558</v>
      </c>
      <c r="B2309" s="1770" t="s">
        <v>1708</v>
      </c>
      <c r="C2309" s="541" t="s">
        <v>1709</v>
      </c>
      <c r="D2309" s="541" t="s">
        <v>6930</v>
      </c>
      <c r="E2309" s="539">
        <v>5000</v>
      </c>
      <c r="F2309" s="540" t="s">
        <v>6931</v>
      </c>
      <c r="G2309" s="541" t="s">
        <v>6932</v>
      </c>
      <c r="H2309" s="541" t="s">
        <v>6930</v>
      </c>
      <c r="I2309" s="541" t="s">
        <v>5797</v>
      </c>
      <c r="J2309" s="542" t="s">
        <v>6933</v>
      </c>
      <c r="K2309" s="543">
        <v>1</v>
      </c>
      <c r="L2309" s="544">
        <v>2.5</v>
      </c>
      <c r="M2309" s="539">
        <f t="shared" si="73"/>
        <v>12500</v>
      </c>
      <c r="N2309" s="544">
        <v>1</v>
      </c>
      <c r="O2309" s="542">
        <v>6</v>
      </c>
      <c r="P2309" s="539">
        <f t="shared" si="72"/>
        <v>30000</v>
      </c>
    </row>
    <row r="2310" spans="1:16" x14ac:dyDescent="0.2">
      <c r="A2310" s="541" t="s">
        <v>558</v>
      </c>
      <c r="B2310" s="1770" t="s">
        <v>1708</v>
      </c>
      <c r="C2310" s="541" t="s">
        <v>1709</v>
      </c>
      <c r="D2310" s="541" t="s">
        <v>3405</v>
      </c>
      <c r="E2310" s="539">
        <v>8000</v>
      </c>
      <c r="F2310" s="540" t="s">
        <v>6934</v>
      </c>
      <c r="G2310" s="541" t="s">
        <v>6935</v>
      </c>
      <c r="H2310" s="541" t="s">
        <v>3405</v>
      </c>
      <c r="I2310" s="541" t="s">
        <v>5797</v>
      </c>
      <c r="J2310" s="542" t="s">
        <v>2550</v>
      </c>
      <c r="K2310" s="543">
        <v>1</v>
      </c>
      <c r="L2310" s="544">
        <v>4.5</v>
      </c>
      <c r="M2310" s="539">
        <f t="shared" si="73"/>
        <v>36000</v>
      </c>
      <c r="N2310" s="544">
        <v>1</v>
      </c>
      <c r="O2310" s="542">
        <v>6</v>
      </c>
      <c r="P2310" s="539">
        <f t="shared" si="72"/>
        <v>48000</v>
      </c>
    </row>
    <row r="2311" spans="1:16" x14ac:dyDescent="0.2">
      <c r="A2311" s="541" t="s">
        <v>558</v>
      </c>
      <c r="B2311" s="1770" t="s">
        <v>1708</v>
      </c>
      <c r="C2311" s="541" t="s">
        <v>1709</v>
      </c>
      <c r="D2311" s="541" t="s">
        <v>1753</v>
      </c>
      <c r="E2311" s="539">
        <v>6000</v>
      </c>
      <c r="F2311" s="540" t="s">
        <v>6936</v>
      </c>
      <c r="G2311" s="541" t="s">
        <v>6937</v>
      </c>
      <c r="H2311" s="541" t="s">
        <v>1753</v>
      </c>
      <c r="I2311" s="541" t="s">
        <v>5797</v>
      </c>
      <c r="J2311" s="542" t="s">
        <v>1753</v>
      </c>
      <c r="K2311" s="543">
        <v>1</v>
      </c>
      <c r="L2311" s="544">
        <v>10</v>
      </c>
      <c r="M2311" s="539">
        <f t="shared" si="73"/>
        <v>60000</v>
      </c>
      <c r="N2311" s="544">
        <v>0</v>
      </c>
      <c r="O2311" s="542">
        <v>0</v>
      </c>
      <c r="P2311" s="539">
        <f t="shared" si="72"/>
        <v>0</v>
      </c>
    </row>
    <row r="2312" spans="1:16" x14ac:dyDescent="0.2">
      <c r="A2312" s="541" t="s">
        <v>558</v>
      </c>
      <c r="B2312" s="1770" t="s">
        <v>1708</v>
      </c>
      <c r="C2312" s="541" t="s">
        <v>1709</v>
      </c>
      <c r="D2312" s="541" t="s">
        <v>6938</v>
      </c>
      <c r="E2312" s="539">
        <v>5000</v>
      </c>
      <c r="F2312" s="540" t="s">
        <v>6939</v>
      </c>
      <c r="G2312" s="541" t="s">
        <v>6940</v>
      </c>
      <c r="H2312" s="541" t="s">
        <v>5876</v>
      </c>
      <c r="I2312" s="541" t="s">
        <v>1795</v>
      </c>
      <c r="J2312" s="542" t="s">
        <v>5876</v>
      </c>
      <c r="K2312" s="543">
        <v>1</v>
      </c>
      <c r="L2312" s="544">
        <v>4</v>
      </c>
      <c r="M2312" s="539">
        <f t="shared" si="73"/>
        <v>20000</v>
      </c>
      <c r="N2312" s="544">
        <v>0</v>
      </c>
      <c r="O2312" s="542">
        <v>0</v>
      </c>
      <c r="P2312" s="539">
        <f t="shared" si="72"/>
        <v>0</v>
      </c>
    </row>
    <row r="2313" spans="1:16" x14ac:dyDescent="0.2">
      <c r="A2313" s="541" t="s">
        <v>558</v>
      </c>
      <c r="B2313" s="1770" t="s">
        <v>1708</v>
      </c>
      <c r="C2313" s="541" t="s">
        <v>1709</v>
      </c>
      <c r="D2313" s="541" t="s">
        <v>6938</v>
      </c>
      <c r="E2313" s="539">
        <v>1200</v>
      </c>
      <c r="F2313" s="540" t="s">
        <v>6941</v>
      </c>
      <c r="G2313" s="541" t="s">
        <v>6942</v>
      </c>
      <c r="H2313" s="541" t="s">
        <v>5876</v>
      </c>
      <c r="I2313" s="541" t="s">
        <v>1795</v>
      </c>
      <c r="J2313" s="542" t="s">
        <v>5876</v>
      </c>
      <c r="K2313" s="543">
        <v>1</v>
      </c>
      <c r="L2313" s="544">
        <v>2</v>
      </c>
      <c r="M2313" s="539">
        <f t="shared" si="73"/>
        <v>2400</v>
      </c>
      <c r="N2313" s="544">
        <v>0</v>
      </c>
      <c r="O2313" s="542">
        <v>0</v>
      </c>
      <c r="P2313" s="539">
        <f t="shared" si="72"/>
        <v>0</v>
      </c>
    </row>
    <row r="2314" spans="1:16" x14ac:dyDescent="0.2">
      <c r="A2314" s="541" t="s">
        <v>558</v>
      </c>
      <c r="B2314" s="1770" t="s">
        <v>1708</v>
      </c>
      <c r="C2314" s="541" t="s">
        <v>1709</v>
      </c>
      <c r="D2314" s="541" t="s">
        <v>6938</v>
      </c>
      <c r="E2314" s="539">
        <v>1500</v>
      </c>
      <c r="F2314" s="540" t="s">
        <v>6943</v>
      </c>
      <c r="G2314" s="541" t="s">
        <v>6944</v>
      </c>
      <c r="H2314" s="541" t="s">
        <v>5876</v>
      </c>
      <c r="I2314" s="541" t="s">
        <v>1795</v>
      </c>
      <c r="J2314" s="542" t="s">
        <v>5876</v>
      </c>
      <c r="K2314" s="543">
        <v>1</v>
      </c>
      <c r="L2314" s="544">
        <v>3</v>
      </c>
      <c r="M2314" s="539">
        <f t="shared" si="73"/>
        <v>4500</v>
      </c>
      <c r="N2314" s="544">
        <v>0</v>
      </c>
      <c r="O2314" s="542">
        <v>0</v>
      </c>
      <c r="P2314" s="539">
        <f t="shared" si="72"/>
        <v>0</v>
      </c>
    </row>
    <row r="2315" spans="1:16" x14ac:dyDescent="0.2">
      <c r="A2315" s="541" t="s">
        <v>558</v>
      </c>
      <c r="B2315" s="1770" t="s">
        <v>1708</v>
      </c>
      <c r="C2315" s="541" t="s">
        <v>1709</v>
      </c>
      <c r="D2315" s="541" t="s">
        <v>6938</v>
      </c>
      <c r="E2315" s="539">
        <v>1500</v>
      </c>
      <c r="F2315" s="540" t="s">
        <v>6945</v>
      </c>
      <c r="G2315" s="541" t="s">
        <v>6946</v>
      </c>
      <c r="H2315" s="541" t="s">
        <v>5876</v>
      </c>
      <c r="I2315" s="541" t="s">
        <v>1795</v>
      </c>
      <c r="J2315" s="542" t="s">
        <v>5876</v>
      </c>
      <c r="K2315" s="543">
        <v>1</v>
      </c>
      <c r="L2315" s="544">
        <v>5</v>
      </c>
      <c r="M2315" s="539">
        <f t="shared" si="73"/>
        <v>7500</v>
      </c>
      <c r="N2315" s="544">
        <v>0</v>
      </c>
      <c r="O2315" s="542">
        <v>0</v>
      </c>
      <c r="P2315" s="539">
        <f t="shared" si="72"/>
        <v>0</v>
      </c>
    </row>
    <row r="2316" spans="1:16" x14ac:dyDescent="0.2">
      <c r="A2316" s="541" t="s">
        <v>558</v>
      </c>
      <c r="B2316" s="1770" t="s">
        <v>1708</v>
      </c>
      <c r="C2316" s="541" t="s">
        <v>1709</v>
      </c>
      <c r="D2316" s="541" t="s">
        <v>6050</v>
      </c>
      <c r="E2316" s="539">
        <v>1800</v>
      </c>
      <c r="F2316" s="540" t="s">
        <v>6947</v>
      </c>
      <c r="G2316" s="541" t="s">
        <v>6948</v>
      </c>
      <c r="H2316" s="541" t="s">
        <v>5876</v>
      </c>
      <c r="I2316" s="541" t="s">
        <v>1795</v>
      </c>
      <c r="J2316" s="542" t="s">
        <v>5876</v>
      </c>
      <c r="K2316" s="543">
        <v>1</v>
      </c>
      <c r="L2316" s="544">
        <v>10</v>
      </c>
      <c r="M2316" s="539">
        <f t="shared" si="73"/>
        <v>18000</v>
      </c>
      <c r="N2316" s="544">
        <v>0</v>
      </c>
      <c r="O2316" s="542">
        <v>0</v>
      </c>
      <c r="P2316" s="539">
        <f t="shared" si="72"/>
        <v>0</v>
      </c>
    </row>
    <row r="2317" spans="1:16" x14ac:dyDescent="0.2">
      <c r="A2317" s="541" t="s">
        <v>558</v>
      </c>
      <c r="B2317" s="1770" t="s">
        <v>1708</v>
      </c>
      <c r="C2317" s="541" t="s">
        <v>1709</v>
      </c>
      <c r="D2317" s="541" t="s">
        <v>1753</v>
      </c>
      <c r="E2317" s="539">
        <v>7500</v>
      </c>
      <c r="F2317" s="540" t="s">
        <v>6949</v>
      </c>
      <c r="G2317" s="541" t="s">
        <v>6950</v>
      </c>
      <c r="H2317" s="541" t="s">
        <v>1753</v>
      </c>
      <c r="I2317" s="541" t="s">
        <v>5797</v>
      </c>
      <c r="J2317" s="542" t="s">
        <v>1753</v>
      </c>
      <c r="K2317" s="543">
        <v>1</v>
      </c>
      <c r="L2317" s="544">
        <v>10</v>
      </c>
      <c r="M2317" s="539">
        <f t="shared" si="73"/>
        <v>75000</v>
      </c>
      <c r="N2317" s="544">
        <v>0</v>
      </c>
      <c r="O2317" s="542">
        <v>0</v>
      </c>
      <c r="P2317" s="539">
        <f t="shared" si="72"/>
        <v>0</v>
      </c>
    </row>
    <row r="2318" spans="1:16" x14ac:dyDescent="0.2">
      <c r="A2318" s="541" t="s">
        <v>558</v>
      </c>
      <c r="B2318" s="1770" t="s">
        <v>1708</v>
      </c>
      <c r="C2318" s="541" t="s">
        <v>1709</v>
      </c>
      <c r="D2318" s="541" t="s">
        <v>1836</v>
      </c>
      <c r="E2318" s="539">
        <v>2000</v>
      </c>
      <c r="F2318" s="540" t="s">
        <v>6951</v>
      </c>
      <c r="G2318" s="541" t="s">
        <v>6952</v>
      </c>
      <c r="H2318" s="541" t="s">
        <v>6953</v>
      </c>
      <c r="I2318" s="541" t="s">
        <v>5797</v>
      </c>
      <c r="J2318" s="542" t="s">
        <v>6954</v>
      </c>
      <c r="K2318" s="543">
        <v>1</v>
      </c>
      <c r="L2318" s="544">
        <v>6</v>
      </c>
      <c r="M2318" s="539">
        <f t="shared" si="73"/>
        <v>12000</v>
      </c>
      <c r="N2318" s="544">
        <v>0</v>
      </c>
      <c r="O2318" s="542">
        <v>0</v>
      </c>
      <c r="P2318" s="539">
        <f t="shared" si="72"/>
        <v>0</v>
      </c>
    </row>
    <row r="2319" spans="1:16" x14ac:dyDescent="0.2">
      <c r="A2319" s="541" t="s">
        <v>558</v>
      </c>
      <c r="B2319" s="1770" t="s">
        <v>1708</v>
      </c>
      <c r="C2319" s="541" t="s">
        <v>1709</v>
      </c>
      <c r="D2319" s="541" t="s">
        <v>1839</v>
      </c>
      <c r="E2319" s="539">
        <v>3000</v>
      </c>
      <c r="F2319" s="540" t="s">
        <v>6955</v>
      </c>
      <c r="G2319" s="541" t="s">
        <v>6956</v>
      </c>
      <c r="H2319" s="541" t="s">
        <v>1753</v>
      </c>
      <c r="I2319" s="541" t="s">
        <v>5797</v>
      </c>
      <c r="J2319" s="542" t="s">
        <v>1753</v>
      </c>
      <c r="K2319" s="543">
        <v>1</v>
      </c>
      <c r="L2319" s="544">
        <v>6</v>
      </c>
      <c r="M2319" s="539">
        <f t="shared" si="73"/>
        <v>18000</v>
      </c>
      <c r="N2319" s="544">
        <v>0</v>
      </c>
      <c r="O2319" s="542">
        <v>0</v>
      </c>
      <c r="P2319" s="539">
        <f t="shared" si="72"/>
        <v>0</v>
      </c>
    </row>
    <row r="2320" spans="1:16" x14ac:dyDescent="0.2">
      <c r="A2320" s="541" t="s">
        <v>558</v>
      </c>
      <c r="B2320" s="1770" t="s">
        <v>1708</v>
      </c>
      <c r="C2320" s="541" t="s">
        <v>1709</v>
      </c>
      <c r="D2320" s="541" t="s">
        <v>6117</v>
      </c>
      <c r="E2320" s="539">
        <v>1500</v>
      </c>
      <c r="F2320" s="540" t="s">
        <v>6957</v>
      </c>
      <c r="G2320" s="541" t="s">
        <v>6958</v>
      </c>
      <c r="H2320" s="541" t="s">
        <v>5765</v>
      </c>
      <c r="I2320" s="541" t="s">
        <v>5765</v>
      </c>
      <c r="J2320" s="542" t="s">
        <v>5765</v>
      </c>
      <c r="K2320" s="543">
        <v>1</v>
      </c>
      <c r="L2320" s="544">
        <v>9</v>
      </c>
      <c r="M2320" s="539">
        <f t="shared" si="73"/>
        <v>13500</v>
      </c>
      <c r="N2320" s="544">
        <v>0</v>
      </c>
      <c r="O2320" s="542">
        <v>0</v>
      </c>
      <c r="P2320" s="539">
        <f t="shared" si="72"/>
        <v>0</v>
      </c>
    </row>
    <row r="2321" spans="1:16" x14ac:dyDescent="0.2">
      <c r="A2321" s="541" t="s">
        <v>558</v>
      </c>
      <c r="B2321" s="1770" t="s">
        <v>1708</v>
      </c>
      <c r="C2321" s="541" t="s">
        <v>1709</v>
      </c>
      <c r="D2321" s="541" t="s">
        <v>6117</v>
      </c>
      <c r="E2321" s="539">
        <v>1500</v>
      </c>
      <c r="F2321" s="540" t="s">
        <v>6959</v>
      </c>
      <c r="G2321" s="541" t="s">
        <v>6960</v>
      </c>
      <c r="H2321" s="541" t="s">
        <v>5765</v>
      </c>
      <c r="I2321" s="541" t="s">
        <v>5765</v>
      </c>
      <c r="J2321" s="542" t="s">
        <v>5765</v>
      </c>
      <c r="K2321" s="543">
        <v>1</v>
      </c>
      <c r="L2321" s="544">
        <v>7</v>
      </c>
      <c r="M2321" s="539">
        <f t="shared" si="73"/>
        <v>10500</v>
      </c>
      <c r="N2321" s="544">
        <v>0</v>
      </c>
      <c r="O2321" s="542">
        <v>0</v>
      </c>
      <c r="P2321" s="539">
        <f t="shared" si="72"/>
        <v>0</v>
      </c>
    </row>
    <row r="2322" spans="1:16" x14ac:dyDescent="0.2">
      <c r="A2322" s="541" t="s">
        <v>558</v>
      </c>
      <c r="B2322" s="1770" t="s">
        <v>1708</v>
      </c>
      <c r="C2322" s="541" t="s">
        <v>1709</v>
      </c>
      <c r="D2322" s="541" t="s">
        <v>6108</v>
      </c>
      <c r="E2322" s="539">
        <v>1800</v>
      </c>
      <c r="F2322" s="540" t="s">
        <v>6961</v>
      </c>
      <c r="G2322" s="541" t="s">
        <v>6962</v>
      </c>
      <c r="H2322" s="541" t="s">
        <v>5765</v>
      </c>
      <c r="I2322" s="541" t="s">
        <v>5765</v>
      </c>
      <c r="J2322" s="542" t="s">
        <v>6108</v>
      </c>
      <c r="K2322" s="543">
        <v>1</v>
      </c>
      <c r="L2322" s="544">
        <v>9</v>
      </c>
      <c r="M2322" s="539">
        <f t="shared" si="73"/>
        <v>16200</v>
      </c>
      <c r="N2322" s="544">
        <v>0</v>
      </c>
      <c r="O2322" s="542">
        <v>0</v>
      </c>
      <c r="P2322" s="539">
        <f t="shared" ref="P2322:P2340" si="74">+E2322*O2322</f>
        <v>0</v>
      </c>
    </row>
    <row r="2323" spans="1:16" x14ac:dyDescent="0.2">
      <c r="A2323" s="541" t="s">
        <v>558</v>
      </c>
      <c r="B2323" s="1770" t="s">
        <v>1708</v>
      </c>
      <c r="C2323" s="541" t="s">
        <v>1709</v>
      </c>
      <c r="D2323" s="541" t="s">
        <v>6117</v>
      </c>
      <c r="E2323" s="539">
        <v>1500</v>
      </c>
      <c r="F2323" s="540" t="s">
        <v>6963</v>
      </c>
      <c r="G2323" s="541" t="s">
        <v>6964</v>
      </c>
      <c r="H2323" s="541" t="s">
        <v>5765</v>
      </c>
      <c r="I2323" s="541" t="s">
        <v>5765</v>
      </c>
      <c r="J2323" s="542" t="s">
        <v>5765</v>
      </c>
      <c r="K2323" s="543">
        <v>1</v>
      </c>
      <c r="L2323" s="544">
        <v>8</v>
      </c>
      <c r="M2323" s="539">
        <f t="shared" si="73"/>
        <v>12000</v>
      </c>
      <c r="N2323" s="544">
        <v>0</v>
      </c>
      <c r="O2323" s="542">
        <v>0</v>
      </c>
      <c r="P2323" s="539">
        <f t="shared" si="74"/>
        <v>0</v>
      </c>
    </row>
    <row r="2324" spans="1:16" x14ac:dyDescent="0.2">
      <c r="A2324" s="541" t="s">
        <v>558</v>
      </c>
      <c r="B2324" s="1770" t="s">
        <v>1708</v>
      </c>
      <c r="C2324" s="541" t="s">
        <v>1709</v>
      </c>
      <c r="D2324" s="541" t="s">
        <v>1836</v>
      </c>
      <c r="E2324" s="539">
        <v>2000</v>
      </c>
      <c r="F2324" s="540" t="s">
        <v>6965</v>
      </c>
      <c r="G2324" s="541" t="s">
        <v>6966</v>
      </c>
      <c r="H2324" s="541" t="s">
        <v>1773</v>
      </c>
      <c r="I2324" s="541" t="s">
        <v>1795</v>
      </c>
      <c r="J2324" s="542" t="s">
        <v>5876</v>
      </c>
      <c r="K2324" s="543">
        <v>1</v>
      </c>
      <c r="L2324" s="544">
        <v>11</v>
      </c>
      <c r="M2324" s="539">
        <f t="shared" ref="M2324:M2340" si="75">+L2324*E2324</f>
        <v>22000</v>
      </c>
      <c r="N2324" s="544">
        <v>0</v>
      </c>
      <c r="O2324" s="542">
        <v>0</v>
      </c>
      <c r="P2324" s="539">
        <f t="shared" si="74"/>
        <v>0</v>
      </c>
    </row>
    <row r="2325" spans="1:16" x14ac:dyDescent="0.2">
      <c r="A2325" s="541" t="s">
        <v>558</v>
      </c>
      <c r="B2325" s="1770" t="s">
        <v>1708</v>
      </c>
      <c r="C2325" s="541" t="s">
        <v>1709</v>
      </c>
      <c r="D2325" s="541" t="s">
        <v>5772</v>
      </c>
      <c r="E2325" s="539">
        <v>2500</v>
      </c>
      <c r="F2325" s="540" t="s">
        <v>6967</v>
      </c>
      <c r="G2325" s="541" t="s">
        <v>6968</v>
      </c>
      <c r="H2325" s="541" t="s">
        <v>2119</v>
      </c>
      <c r="I2325" s="541" t="s">
        <v>5797</v>
      </c>
      <c r="J2325" s="542" t="s">
        <v>6516</v>
      </c>
      <c r="K2325" s="543">
        <v>1</v>
      </c>
      <c r="L2325" s="544">
        <v>8</v>
      </c>
      <c r="M2325" s="539">
        <f t="shared" si="75"/>
        <v>20000</v>
      </c>
      <c r="N2325" s="544">
        <v>0</v>
      </c>
      <c r="O2325" s="542">
        <v>0</v>
      </c>
      <c r="P2325" s="539">
        <f t="shared" si="74"/>
        <v>0</v>
      </c>
    </row>
    <row r="2326" spans="1:16" x14ac:dyDescent="0.2">
      <c r="A2326" s="541" t="s">
        <v>558</v>
      </c>
      <c r="B2326" s="1770" t="s">
        <v>1708</v>
      </c>
      <c r="C2326" s="541" t="s">
        <v>1709</v>
      </c>
      <c r="D2326" s="541" t="s">
        <v>6170</v>
      </c>
      <c r="E2326" s="539">
        <v>1500</v>
      </c>
      <c r="F2326" s="540" t="s">
        <v>6969</v>
      </c>
      <c r="G2326" s="541" t="s">
        <v>6970</v>
      </c>
      <c r="H2326" s="541" t="s">
        <v>5765</v>
      </c>
      <c r="I2326" s="541" t="s">
        <v>5765</v>
      </c>
      <c r="J2326" s="542" t="s">
        <v>5765</v>
      </c>
      <c r="K2326" s="543">
        <v>1</v>
      </c>
      <c r="L2326" s="544">
        <v>4</v>
      </c>
      <c r="M2326" s="539">
        <f t="shared" si="75"/>
        <v>6000</v>
      </c>
      <c r="N2326" s="544">
        <v>0</v>
      </c>
      <c r="O2326" s="542">
        <v>0</v>
      </c>
      <c r="P2326" s="539">
        <f t="shared" si="74"/>
        <v>0</v>
      </c>
    </row>
    <row r="2327" spans="1:16" x14ac:dyDescent="0.2">
      <c r="A2327" s="541" t="s">
        <v>558</v>
      </c>
      <c r="B2327" s="1770" t="s">
        <v>1708</v>
      </c>
      <c r="C2327" s="541" t="s">
        <v>1709</v>
      </c>
      <c r="D2327" s="541" t="s">
        <v>6170</v>
      </c>
      <c r="E2327" s="539">
        <v>1500</v>
      </c>
      <c r="F2327" s="540" t="s">
        <v>6971</v>
      </c>
      <c r="G2327" s="541" t="s">
        <v>6972</v>
      </c>
      <c r="H2327" s="541" t="s">
        <v>5765</v>
      </c>
      <c r="I2327" s="541" t="s">
        <v>5765</v>
      </c>
      <c r="J2327" s="542" t="s">
        <v>5765</v>
      </c>
      <c r="K2327" s="543">
        <v>1</v>
      </c>
      <c r="L2327" s="544">
        <v>6</v>
      </c>
      <c r="M2327" s="539">
        <f t="shared" si="75"/>
        <v>9000</v>
      </c>
      <c r="N2327" s="544">
        <v>0</v>
      </c>
      <c r="O2327" s="542">
        <v>0</v>
      </c>
      <c r="P2327" s="539">
        <f t="shared" si="74"/>
        <v>0</v>
      </c>
    </row>
    <row r="2328" spans="1:16" x14ac:dyDescent="0.2">
      <c r="A2328" s="541" t="s">
        <v>558</v>
      </c>
      <c r="B2328" s="1770" t="s">
        <v>1708</v>
      </c>
      <c r="C2328" s="541" t="s">
        <v>1709</v>
      </c>
      <c r="D2328" s="541" t="s">
        <v>6170</v>
      </c>
      <c r="E2328" s="539">
        <v>1500</v>
      </c>
      <c r="F2328" s="540" t="s">
        <v>6973</v>
      </c>
      <c r="G2328" s="541" t="s">
        <v>6974</v>
      </c>
      <c r="H2328" s="541" t="s">
        <v>5765</v>
      </c>
      <c r="I2328" s="541" t="s">
        <v>5765</v>
      </c>
      <c r="J2328" s="542" t="s">
        <v>5765</v>
      </c>
      <c r="K2328" s="543">
        <v>1</v>
      </c>
      <c r="L2328" s="544">
        <v>8</v>
      </c>
      <c r="M2328" s="539">
        <f t="shared" si="75"/>
        <v>12000</v>
      </c>
      <c r="N2328" s="544">
        <v>0</v>
      </c>
      <c r="O2328" s="542">
        <v>0</v>
      </c>
      <c r="P2328" s="539">
        <f t="shared" si="74"/>
        <v>0</v>
      </c>
    </row>
    <row r="2329" spans="1:16" x14ac:dyDescent="0.2">
      <c r="A2329" s="541" t="s">
        <v>558</v>
      </c>
      <c r="B2329" s="1770" t="s">
        <v>1708</v>
      </c>
      <c r="C2329" s="541" t="s">
        <v>1709</v>
      </c>
      <c r="D2329" s="541" t="s">
        <v>1836</v>
      </c>
      <c r="E2329" s="539">
        <v>2000</v>
      </c>
      <c r="F2329" s="540" t="s">
        <v>6975</v>
      </c>
      <c r="G2329" s="541" t="s">
        <v>6976</v>
      </c>
      <c r="H2329" s="541" t="s">
        <v>1773</v>
      </c>
      <c r="I2329" s="541" t="s">
        <v>1829</v>
      </c>
      <c r="J2329" s="542" t="s">
        <v>6030</v>
      </c>
      <c r="K2329" s="543">
        <v>1</v>
      </c>
      <c r="L2329" s="544">
        <v>10</v>
      </c>
      <c r="M2329" s="539">
        <f t="shared" si="75"/>
        <v>20000</v>
      </c>
      <c r="N2329" s="544">
        <v>0</v>
      </c>
      <c r="O2329" s="542">
        <v>0</v>
      </c>
      <c r="P2329" s="539">
        <f t="shared" si="74"/>
        <v>0</v>
      </c>
    </row>
    <row r="2330" spans="1:16" x14ac:dyDescent="0.2">
      <c r="A2330" s="541" t="s">
        <v>558</v>
      </c>
      <c r="B2330" s="1770" t="s">
        <v>1708</v>
      </c>
      <c r="C2330" s="541" t="s">
        <v>1709</v>
      </c>
      <c r="D2330" s="541" t="s">
        <v>1836</v>
      </c>
      <c r="E2330" s="539">
        <v>5500</v>
      </c>
      <c r="F2330" s="540" t="s">
        <v>6977</v>
      </c>
      <c r="G2330" s="541" t="s">
        <v>6978</v>
      </c>
      <c r="H2330" s="541" t="s">
        <v>6168</v>
      </c>
      <c r="I2330" s="541" t="s">
        <v>5797</v>
      </c>
      <c r="J2330" s="542" t="s">
        <v>6979</v>
      </c>
      <c r="K2330" s="543">
        <v>1</v>
      </c>
      <c r="L2330" s="544">
        <v>8</v>
      </c>
      <c r="M2330" s="539">
        <f t="shared" si="75"/>
        <v>44000</v>
      </c>
      <c r="N2330" s="544">
        <v>0</v>
      </c>
      <c r="O2330" s="542">
        <v>0</v>
      </c>
      <c r="P2330" s="539">
        <f t="shared" si="74"/>
        <v>0</v>
      </c>
    </row>
    <row r="2331" spans="1:16" x14ac:dyDescent="0.2">
      <c r="A2331" s="541" t="s">
        <v>558</v>
      </c>
      <c r="B2331" s="1770" t="s">
        <v>1708</v>
      </c>
      <c r="C2331" s="541" t="s">
        <v>1709</v>
      </c>
      <c r="D2331" s="541" t="s">
        <v>1836</v>
      </c>
      <c r="E2331" s="539">
        <v>2500</v>
      </c>
      <c r="F2331" s="540" t="s">
        <v>6980</v>
      </c>
      <c r="G2331" s="541" t="s">
        <v>6981</v>
      </c>
      <c r="H2331" s="541" t="s">
        <v>1965</v>
      </c>
      <c r="I2331" s="541" t="s">
        <v>5797</v>
      </c>
      <c r="J2331" s="542" t="s">
        <v>6982</v>
      </c>
      <c r="K2331" s="543">
        <v>1</v>
      </c>
      <c r="L2331" s="544">
        <v>9</v>
      </c>
      <c r="M2331" s="539">
        <f t="shared" si="75"/>
        <v>22500</v>
      </c>
      <c r="N2331" s="544">
        <v>0</v>
      </c>
      <c r="O2331" s="542">
        <v>0</v>
      </c>
      <c r="P2331" s="539">
        <f t="shared" si="74"/>
        <v>0</v>
      </c>
    </row>
    <row r="2332" spans="1:16" x14ac:dyDescent="0.2">
      <c r="A2332" s="541" t="s">
        <v>558</v>
      </c>
      <c r="B2332" s="1770" t="s">
        <v>1708</v>
      </c>
      <c r="C2332" s="541" t="s">
        <v>1709</v>
      </c>
      <c r="D2332" s="541" t="s">
        <v>2812</v>
      </c>
      <c r="E2332" s="539">
        <v>3500</v>
      </c>
      <c r="F2332" s="540" t="s">
        <v>6983</v>
      </c>
      <c r="G2332" s="541" t="s">
        <v>6984</v>
      </c>
      <c r="H2332" s="541" t="s">
        <v>1773</v>
      </c>
      <c r="I2332" s="541" t="s">
        <v>1829</v>
      </c>
      <c r="J2332" s="542" t="s">
        <v>6030</v>
      </c>
      <c r="K2332" s="543">
        <v>1</v>
      </c>
      <c r="L2332" s="544">
        <v>10</v>
      </c>
      <c r="M2332" s="539">
        <f t="shared" si="75"/>
        <v>35000</v>
      </c>
      <c r="N2332" s="544">
        <v>0</v>
      </c>
      <c r="O2332" s="542">
        <v>0</v>
      </c>
      <c r="P2332" s="539">
        <f t="shared" si="74"/>
        <v>0</v>
      </c>
    </row>
    <row r="2333" spans="1:16" x14ac:dyDescent="0.2">
      <c r="A2333" s="541" t="s">
        <v>558</v>
      </c>
      <c r="B2333" s="1770" t="s">
        <v>1708</v>
      </c>
      <c r="C2333" s="541" t="s">
        <v>1709</v>
      </c>
      <c r="D2333" s="541" t="s">
        <v>6113</v>
      </c>
      <c r="E2333" s="539">
        <v>5000</v>
      </c>
      <c r="F2333" s="540" t="s">
        <v>6985</v>
      </c>
      <c r="G2333" s="541" t="s">
        <v>6986</v>
      </c>
      <c r="H2333" s="541" t="s">
        <v>3405</v>
      </c>
      <c r="I2333" s="541" t="s">
        <v>5797</v>
      </c>
      <c r="J2333" s="542" t="s">
        <v>2550</v>
      </c>
      <c r="K2333" s="543">
        <v>1</v>
      </c>
      <c r="L2333" s="544">
        <v>9</v>
      </c>
      <c r="M2333" s="539">
        <f t="shared" si="75"/>
        <v>45000</v>
      </c>
      <c r="N2333" s="544">
        <v>0</v>
      </c>
      <c r="O2333" s="542">
        <v>0</v>
      </c>
      <c r="P2333" s="539">
        <f t="shared" si="74"/>
        <v>0</v>
      </c>
    </row>
    <row r="2334" spans="1:16" x14ac:dyDescent="0.2">
      <c r="A2334" s="541" t="s">
        <v>558</v>
      </c>
      <c r="B2334" s="1770" t="s">
        <v>1708</v>
      </c>
      <c r="C2334" s="541" t="s">
        <v>1709</v>
      </c>
      <c r="D2334" s="541" t="s">
        <v>1532</v>
      </c>
      <c r="E2334" s="539">
        <v>5500</v>
      </c>
      <c r="F2334" s="540" t="s">
        <v>6987</v>
      </c>
      <c r="G2334" s="541" t="s">
        <v>6988</v>
      </c>
      <c r="H2334" s="541" t="s">
        <v>1532</v>
      </c>
      <c r="I2334" s="541" t="s">
        <v>5797</v>
      </c>
      <c r="J2334" s="542" t="s">
        <v>1532</v>
      </c>
      <c r="K2334" s="543">
        <v>1</v>
      </c>
      <c r="L2334" s="544">
        <v>5</v>
      </c>
      <c r="M2334" s="539">
        <f t="shared" si="75"/>
        <v>27500</v>
      </c>
      <c r="N2334" s="544">
        <v>0</v>
      </c>
      <c r="O2334" s="542">
        <v>0</v>
      </c>
      <c r="P2334" s="539">
        <f t="shared" si="74"/>
        <v>0</v>
      </c>
    </row>
    <row r="2335" spans="1:16" x14ac:dyDescent="0.2">
      <c r="A2335" s="541" t="s">
        <v>558</v>
      </c>
      <c r="B2335" s="1770" t="s">
        <v>1708</v>
      </c>
      <c r="C2335" s="541" t="s">
        <v>1709</v>
      </c>
      <c r="D2335" s="541" t="s">
        <v>2846</v>
      </c>
      <c r="E2335" s="539">
        <v>5500</v>
      </c>
      <c r="F2335" s="540" t="s">
        <v>6989</v>
      </c>
      <c r="G2335" s="541" t="s">
        <v>6990</v>
      </c>
      <c r="H2335" s="541" t="s">
        <v>1965</v>
      </c>
      <c r="I2335" s="541" t="s">
        <v>5797</v>
      </c>
      <c r="J2335" s="542" t="s">
        <v>6982</v>
      </c>
      <c r="K2335" s="543">
        <v>1</v>
      </c>
      <c r="L2335" s="544">
        <v>6</v>
      </c>
      <c r="M2335" s="539">
        <f t="shared" si="75"/>
        <v>33000</v>
      </c>
      <c r="N2335" s="544">
        <v>0</v>
      </c>
      <c r="O2335" s="542">
        <v>0</v>
      </c>
      <c r="P2335" s="539">
        <f t="shared" si="74"/>
        <v>0</v>
      </c>
    </row>
    <row r="2336" spans="1:16" x14ac:dyDescent="0.2">
      <c r="A2336" s="541" t="s">
        <v>558</v>
      </c>
      <c r="B2336" s="1770" t="s">
        <v>1708</v>
      </c>
      <c r="C2336" s="541" t="s">
        <v>1709</v>
      </c>
      <c r="D2336" s="541" t="s">
        <v>1753</v>
      </c>
      <c r="E2336" s="539">
        <v>6000</v>
      </c>
      <c r="F2336" s="540" t="s">
        <v>6991</v>
      </c>
      <c r="G2336" s="541" t="s">
        <v>6992</v>
      </c>
      <c r="H2336" s="541" t="s">
        <v>1753</v>
      </c>
      <c r="I2336" s="541" t="s">
        <v>5797</v>
      </c>
      <c r="J2336" s="542" t="s">
        <v>1753</v>
      </c>
      <c r="K2336" s="543">
        <v>1</v>
      </c>
      <c r="L2336" s="544">
        <v>8</v>
      </c>
      <c r="M2336" s="539">
        <f t="shared" si="75"/>
        <v>48000</v>
      </c>
      <c r="N2336" s="544">
        <v>0</v>
      </c>
      <c r="O2336" s="542">
        <v>0</v>
      </c>
      <c r="P2336" s="539">
        <f t="shared" si="74"/>
        <v>0</v>
      </c>
    </row>
    <row r="2337" spans="1:16" x14ac:dyDescent="0.2">
      <c r="A2337" s="541" t="s">
        <v>558</v>
      </c>
      <c r="B2337" s="1770" t="s">
        <v>1708</v>
      </c>
      <c r="C2337" s="541" t="s">
        <v>1709</v>
      </c>
      <c r="D2337" s="541" t="s">
        <v>1753</v>
      </c>
      <c r="E2337" s="539">
        <v>6000</v>
      </c>
      <c r="F2337" s="540" t="s">
        <v>6993</v>
      </c>
      <c r="G2337" s="541" t="s">
        <v>6994</v>
      </c>
      <c r="H2337" s="541" t="s">
        <v>1753</v>
      </c>
      <c r="I2337" s="541" t="s">
        <v>5797</v>
      </c>
      <c r="J2337" s="542" t="s">
        <v>1753</v>
      </c>
      <c r="K2337" s="543">
        <v>1</v>
      </c>
      <c r="L2337" s="544">
        <v>9</v>
      </c>
      <c r="M2337" s="539">
        <f t="shared" si="75"/>
        <v>54000</v>
      </c>
      <c r="N2337" s="544">
        <v>0</v>
      </c>
      <c r="O2337" s="542">
        <v>0</v>
      </c>
      <c r="P2337" s="539">
        <f t="shared" si="74"/>
        <v>0</v>
      </c>
    </row>
    <row r="2338" spans="1:16" x14ac:dyDescent="0.2">
      <c r="A2338" s="541" t="s">
        <v>558</v>
      </c>
      <c r="B2338" s="1770" t="s">
        <v>1708</v>
      </c>
      <c r="C2338" s="541" t="s">
        <v>1709</v>
      </c>
      <c r="D2338" s="541" t="s">
        <v>2470</v>
      </c>
      <c r="E2338" s="539">
        <v>2500</v>
      </c>
      <c r="F2338" s="540" t="s">
        <v>6995</v>
      </c>
      <c r="G2338" s="541" t="s">
        <v>6996</v>
      </c>
      <c r="H2338" s="541" t="s">
        <v>5876</v>
      </c>
      <c r="I2338" s="541" t="s">
        <v>1795</v>
      </c>
      <c r="J2338" s="542" t="s">
        <v>5876</v>
      </c>
      <c r="K2338" s="543">
        <v>1</v>
      </c>
      <c r="L2338" s="544">
        <v>9</v>
      </c>
      <c r="M2338" s="539">
        <f t="shared" si="75"/>
        <v>22500</v>
      </c>
      <c r="N2338" s="544">
        <v>0</v>
      </c>
      <c r="O2338" s="542">
        <v>0</v>
      </c>
      <c r="P2338" s="539">
        <f t="shared" si="74"/>
        <v>0</v>
      </c>
    </row>
    <row r="2339" spans="1:16" x14ac:dyDescent="0.2">
      <c r="A2339" s="541" t="s">
        <v>558</v>
      </c>
      <c r="B2339" s="1770" t="s">
        <v>1708</v>
      </c>
      <c r="C2339" s="541" t="s">
        <v>1709</v>
      </c>
      <c r="D2339" s="541" t="s">
        <v>6700</v>
      </c>
      <c r="E2339" s="539">
        <v>2500</v>
      </c>
      <c r="F2339" s="540" t="s">
        <v>6997</v>
      </c>
      <c r="G2339" s="541" t="s">
        <v>6998</v>
      </c>
      <c r="H2339" s="541" t="s">
        <v>6700</v>
      </c>
      <c r="I2339" s="541" t="s">
        <v>1795</v>
      </c>
      <c r="J2339" s="542" t="s">
        <v>6700</v>
      </c>
      <c r="K2339" s="543">
        <v>1</v>
      </c>
      <c r="L2339" s="544">
        <v>6</v>
      </c>
      <c r="M2339" s="539">
        <f t="shared" si="75"/>
        <v>15000</v>
      </c>
      <c r="N2339" s="544">
        <v>0</v>
      </c>
      <c r="O2339" s="542">
        <v>0</v>
      </c>
      <c r="P2339" s="539">
        <f t="shared" si="74"/>
        <v>0</v>
      </c>
    </row>
    <row r="2340" spans="1:16" x14ac:dyDescent="0.2">
      <c r="A2340" s="541" t="s">
        <v>558</v>
      </c>
      <c r="B2340" s="1770" t="s">
        <v>1708</v>
      </c>
      <c r="C2340" s="541" t="s">
        <v>1709</v>
      </c>
      <c r="D2340" s="541" t="s">
        <v>6737</v>
      </c>
      <c r="E2340" s="539">
        <v>2000</v>
      </c>
      <c r="F2340" s="540" t="s">
        <v>6999</v>
      </c>
      <c r="G2340" s="541" t="s">
        <v>7000</v>
      </c>
      <c r="H2340" s="541" t="s">
        <v>7001</v>
      </c>
      <c r="I2340" s="541" t="s">
        <v>5797</v>
      </c>
      <c r="J2340" s="542" t="s">
        <v>7001</v>
      </c>
      <c r="K2340" s="543">
        <v>1</v>
      </c>
      <c r="L2340" s="544">
        <v>7</v>
      </c>
      <c r="M2340" s="539">
        <f t="shared" si="75"/>
        <v>14000</v>
      </c>
      <c r="N2340" s="544">
        <v>0</v>
      </c>
      <c r="O2340" s="542">
        <v>0</v>
      </c>
      <c r="P2340" s="539">
        <f t="shared" si="74"/>
        <v>0</v>
      </c>
    </row>
    <row r="2341" spans="1:16" x14ac:dyDescent="0.2">
      <c r="A2341" s="548" t="s">
        <v>18309</v>
      </c>
      <c r="B2341" s="548" t="s">
        <v>1708</v>
      </c>
      <c r="C2341" s="541" t="s">
        <v>1709</v>
      </c>
      <c r="D2341" s="548" t="s">
        <v>7003</v>
      </c>
      <c r="E2341" s="1953">
        <v>1200</v>
      </c>
      <c r="F2341" s="551">
        <v>40002978</v>
      </c>
      <c r="G2341" s="548" t="s">
        <v>7004</v>
      </c>
      <c r="H2341" s="550" t="s">
        <v>7005</v>
      </c>
      <c r="I2341" s="548" t="s">
        <v>7006</v>
      </c>
      <c r="J2341" s="551" t="s">
        <v>7007</v>
      </c>
      <c r="K2341" s="1776" t="s">
        <v>7008</v>
      </c>
      <c r="L2341" s="570">
        <v>12</v>
      </c>
      <c r="M2341" s="1777">
        <v>16296</v>
      </c>
      <c r="N2341" s="1776" t="s">
        <v>7009</v>
      </c>
      <c r="O2341" s="1776" t="s">
        <v>7010</v>
      </c>
      <c r="P2341" s="1777">
        <v>7848</v>
      </c>
    </row>
    <row r="2342" spans="1:16" x14ac:dyDescent="0.2">
      <c r="A2342" s="548" t="s">
        <v>18309</v>
      </c>
      <c r="B2342" s="548" t="s">
        <v>1708</v>
      </c>
      <c r="C2342" s="541" t="s">
        <v>1709</v>
      </c>
      <c r="D2342" s="548" t="s">
        <v>7003</v>
      </c>
      <c r="E2342" s="1953">
        <v>1200</v>
      </c>
      <c r="F2342" s="1778" t="s">
        <v>7011</v>
      </c>
      <c r="G2342" s="548" t="s">
        <v>7012</v>
      </c>
      <c r="H2342" s="550" t="s">
        <v>7013</v>
      </c>
      <c r="I2342" s="550" t="s">
        <v>7006</v>
      </c>
      <c r="J2342" s="551" t="s">
        <v>7014</v>
      </c>
      <c r="K2342" s="1776" t="s">
        <v>7008</v>
      </c>
      <c r="L2342" s="570">
        <v>12</v>
      </c>
      <c r="M2342" s="1777">
        <v>16296</v>
      </c>
      <c r="N2342" s="1776" t="s">
        <v>7009</v>
      </c>
      <c r="O2342" s="1776" t="s">
        <v>7010</v>
      </c>
      <c r="P2342" s="1777">
        <v>7848</v>
      </c>
    </row>
    <row r="2343" spans="1:16" x14ac:dyDescent="0.2">
      <c r="A2343" s="548" t="s">
        <v>18309</v>
      </c>
      <c r="B2343" s="548" t="s">
        <v>1708</v>
      </c>
      <c r="C2343" s="541" t="s">
        <v>1709</v>
      </c>
      <c r="D2343" s="548" t="s">
        <v>7003</v>
      </c>
      <c r="E2343" s="1953">
        <v>1200</v>
      </c>
      <c r="F2343" s="551">
        <v>45900824</v>
      </c>
      <c r="G2343" s="548" t="s">
        <v>7015</v>
      </c>
      <c r="H2343" s="548" t="s">
        <v>7013</v>
      </c>
      <c r="I2343" s="548" t="s">
        <v>7006</v>
      </c>
      <c r="J2343" s="551" t="s">
        <v>7016</v>
      </c>
      <c r="K2343" s="1776" t="s">
        <v>7008</v>
      </c>
      <c r="L2343" s="570">
        <v>12</v>
      </c>
      <c r="M2343" s="1777">
        <v>16296</v>
      </c>
      <c r="N2343" s="1776" t="s">
        <v>7009</v>
      </c>
      <c r="O2343" s="1776" t="s">
        <v>7010</v>
      </c>
      <c r="P2343" s="1777">
        <v>7848</v>
      </c>
    </row>
    <row r="2344" spans="1:16" x14ac:dyDescent="0.2">
      <c r="A2344" s="548" t="s">
        <v>18309</v>
      </c>
      <c r="B2344" s="548" t="s">
        <v>1708</v>
      </c>
      <c r="C2344" s="541" t="s">
        <v>1709</v>
      </c>
      <c r="D2344" s="548" t="s">
        <v>7003</v>
      </c>
      <c r="E2344" s="1953">
        <v>1200</v>
      </c>
      <c r="F2344" s="551">
        <v>43391722</v>
      </c>
      <c r="G2344" s="548" t="s">
        <v>7017</v>
      </c>
      <c r="H2344" s="548" t="s">
        <v>7005</v>
      </c>
      <c r="I2344" s="548" t="s">
        <v>7006</v>
      </c>
      <c r="J2344" s="551" t="s">
        <v>7018</v>
      </c>
      <c r="K2344" s="1776" t="s">
        <v>7008</v>
      </c>
      <c r="L2344" s="570">
        <v>12</v>
      </c>
      <c r="M2344" s="1777">
        <v>16296</v>
      </c>
      <c r="N2344" s="1776" t="s">
        <v>7009</v>
      </c>
      <c r="O2344" s="1776" t="s">
        <v>7010</v>
      </c>
      <c r="P2344" s="1777">
        <v>7848</v>
      </c>
    </row>
    <row r="2345" spans="1:16" x14ac:dyDescent="0.2">
      <c r="A2345" s="548" t="s">
        <v>18309</v>
      </c>
      <c r="B2345" s="548" t="s">
        <v>1708</v>
      </c>
      <c r="C2345" s="541" t="s">
        <v>1709</v>
      </c>
      <c r="D2345" s="548" t="s">
        <v>7003</v>
      </c>
      <c r="E2345" s="1953">
        <v>1200</v>
      </c>
      <c r="F2345" s="551">
        <v>47007924</v>
      </c>
      <c r="G2345" s="548" t="s">
        <v>7019</v>
      </c>
      <c r="H2345" s="548" t="s">
        <v>7005</v>
      </c>
      <c r="I2345" s="548" t="s">
        <v>7020</v>
      </c>
      <c r="J2345" s="551" t="s">
        <v>7021</v>
      </c>
      <c r="K2345" s="1776" t="s">
        <v>7008</v>
      </c>
      <c r="L2345" s="570">
        <v>12</v>
      </c>
      <c r="M2345" s="1777">
        <v>16296</v>
      </c>
      <c r="N2345" s="1776"/>
      <c r="O2345" s="1776"/>
      <c r="P2345" s="1777"/>
    </row>
    <row r="2346" spans="1:16" x14ac:dyDescent="0.2">
      <c r="A2346" s="548" t="s">
        <v>18309</v>
      </c>
      <c r="B2346" s="548" t="s">
        <v>1708</v>
      </c>
      <c r="C2346" s="541" t="s">
        <v>1709</v>
      </c>
      <c r="D2346" s="548" t="s">
        <v>7003</v>
      </c>
      <c r="E2346" s="1953">
        <v>1200</v>
      </c>
      <c r="F2346" s="551">
        <v>42189652</v>
      </c>
      <c r="G2346" s="548" t="s">
        <v>7022</v>
      </c>
      <c r="H2346" s="548" t="s">
        <v>7013</v>
      </c>
      <c r="I2346" s="548" t="s">
        <v>7006</v>
      </c>
      <c r="J2346" s="551" t="s">
        <v>7023</v>
      </c>
      <c r="K2346" s="1776" t="s">
        <v>7008</v>
      </c>
      <c r="L2346" s="570">
        <v>12</v>
      </c>
      <c r="M2346" s="1777">
        <v>16296</v>
      </c>
      <c r="N2346" s="1776" t="s">
        <v>7009</v>
      </c>
      <c r="O2346" s="1776" t="s">
        <v>7010</v>
      </c>
      <c r="P2346" s="1777">
        <v>7848</v>
      </c>
    </row>
    <row r="2347" spans="1:16" x14ac:dyDescent="0.2">
      <c r="A2347" s="548" t="s">
        <v>18309</v>
      </c>
      <c r="B2347" s="548" t="s">
        <v>1708</v>
      </c>
      <c r="C2347" s="541" t="s">
        <v>1709</v>
      </c>
      <c r="D2347" s="548" t="s">
        <v>7003</v>
      </c>
      <c r="E2347" s="1953">
        <v>1200</v>
      </c>
      <c r="F2347" s="551">
        <v>46957712</v>
      </c>
      <c r="G2347" s="548" t="s">
        <v>7024</v>
      </c>
      <c r="H2347" s="548" t="s">
        <v>7013</v>
      </c>
      <c r="I2347" s="548" t="s">
        <v>7020</v>
      </c>
      <c r="J2347" s="551" t="s">
        <v>7025</v>
      </c>
      <c r="K2347" s="1776" t="s">
        <v>7008</v>
      </c>
      <c r="L2347" s="570">
        <v>12</v>
      </c>
      <c r="M2347" s="1777">
        <v>16296</v>
      </c>
      <c r="N2347" s="1776" t="s">
        <v>7009</v>
      </c>
      <c r="O2347" s="1776" t="s">
        <v>7010</v>
      </c>
      <c r="P2347" s="1777">
        <v>7848</v>
      </c>
    </row>
    <row r="2348" spans="1:16" x14ac:dyDescent="0.2">
      <c r="A2348" s="548" t="s">
        <v>18309</v>
      </c>
      <c r="B2348" s="548" t="s">
        <v>1708</v>
      </c>
      <c r="C2348" s="541" t="s">
        <v>1709</v>
      </c>
      <c r="D2348" s="548" t="s">
        <v>7026</v>
      </c>
      <c r="E2348" s="1953">
        <v>1200</v>
      </c>
      <c r="F2348" s="551">
        <v>44121066</v>
      </c>
      <c r="G2348" s="548" t="s">
        <v>7027</v>
      </c>
      <c r="H2348" s="548" t="s">
        <v>7013</v>
      </c>
      <c r="I2348" s="548" t="s">
        <v>7006</v>
      </c>
      <c r="J2348" s="551" t="s">
        <v>7016</v>
      </c>
      <c r="K2348" s="1776" t="s">
        <v>7008</v>
      </c>
      <c r="L2348" s="570">
        <v>12</v>
      </c>
      <c r="M2348" s="1777">
        <v>16296</v>
      </c>
      <c r="N2348" s="1776" t="s">
        <v>7009</v>
      </c>
      <c r="O2348" s="1776" t="s">
        <v>7010</v>
      </c>
      <c r="P2348" s="1777">
        <v>7848</v>
      </c>
    </row>
    <row r="2349" spans="1:16" x14ac:dyDescent="0.2">
      <c r="A2349" s="548" t="s">
        <v>18309</v>
      </c>
      <c r="B2349" s="548" t="s">
        <v>1708</v>
      </c>
      <c r="C2349" s="541" t="s">
        <v>1709</v>
      </c>
      <c r="D2349" s="548" t="s">
        <v>7026</v>
      </c>
      <c r="E2349" s="1953">
        <v>1200</v>
      </c>
      <c r="F2349" s="551">
        <v>43440490</v>
      </c>
      <c r="G2349" s="548" t="s">
        <v>7028</v>
      </c>
      <c r="H2349" s="548" t="s">
        <v>7005</v>
      </c>
      <c r="I2349" s="548" t="s">
        <v>7006</v>
      </c>
      <c r="J2349" s="551" t="s">
        <v>7029</v>
      </c>
      <c r="K2349" s="1776" t="s">
        <v>7008</v>
      </c>
      <c r="L2349" s="570">
        <v>12</v>
      </c>
      <c r="M2349" s="1777">
        <v>16296</v>
      </c>
      <c r="N2349" s="1776" t="s">
        <v>7009</v>
      </c>
      <c r="O2349" s="1776" t="s">
        <v>7010</v>
      </c>
      <c r="P2349" s="1777"/>
    </row>
    <row r="2350" spans="1:16" x14ac:dyDescent="0.2">
      <c r="A2350" s="548" t="s">
        <v>18309</v>
      </c>
      <c r="B2350" s="548" t="s">
        <v>1708</v>
      </c>
      <c r="C2350" s="541" t="s">
        <v>1709</v>
      </c>
      <c r="D2350" s="548" t="s">
        <v>7026</v>
      </c>
      <c r="E2350" s="1953">
        <v>1200</v>
      </c>
      <c r="F2350" s="551">
        <v>70605720</v>
      </c>
      <c r="G2350" s="548" t="s">
        <v>7030</v>
      </c>
      <c r="H2350" s="548" t="s">
        <v>7013</v>
      </c>
      <c r="I2350" s="548" t="s">
        <v>7006</v>
      </c>
      <c r="J2350" s="551" t="s">
        <v>7016</v>
      </c>
      <c r="K2350" s="1776" t="s">
        <v>7008</v>
      </c>
      <c r="L2350" s="570">
        <v>12</v>
      </c>
      <c r="M2350" s="1777">
        <v>16296</v>
      </c>
      <c r="N2350" s="1776" t="s">
        <v>7009</v>
      </c>
      <c r="O2350" s="1776" t="s">
        <v>7010</v>
      </c>
      <c r="P2350" s="1777">
        <v>7848</v>
      </c>
    </row>
    <row r="2351" spans="1:16" x14ac:dyDescent="0.2">
      <c r="A2351" s="548" t="s">
        <v>18309</v>
      </c>
      <c r="B2351" s="548" t="s">
        <v>1708</v>
      </c>
      <c r="C2351" s="541" t="s">
        <v>1709</v>
      </c>
      <c r="D2351" s="548" t="s">
        <v>7026</v>
      </c>
      <c r="E2351" s="1953">
        <v>1200</v>
      </c>
      <c r="F2351" s="551">
        <v>41126516</v>
      </c>
      <c r="G2351" s="548" t="s">
        <v>7031</v>
      </c>
      <c r="H2351" s="548" t="s">
        <v>7013</v>
      </c>
      <c r="I2351" s="548" t="s">
        <v>7032</v>
      </c>
      <c r="J2351" s="551" t="s">
        <v>7033</v>
      </c>
      <c r="K2351" s="1776" t="s">
        <v>7008</v>
      </c>
      <c r="L2351" s="570">
        <v>12</v>
      </c>
      <c r="M2351" s="1777">
        <v>16296</v>
      </c>
      <c r="N2351" s="1776" t="s">
        <v>7009</v>
      </c>
      <c r="O2351" s="1776" t="s">
        <v>7010</v>
      </c>
      <c r="P2351" s="1777">
        <v>7848</v>
      </c>
    </row>
    <row r="2352" spans="1:16" x14ac:dyDescent="0.2">
      <c r="A2352" s="548" t="s">
        <v>18309</v>
      </c>
      <c r="B2352" s="548" t="s">
        <v>1708</v>
      </c>
      <c r="C2352" s="541" t="s">
        <v>1709</v>
      </c>
      <c r="D2352" s="548" t="s">
        <v>7026</v>
      </c>
      <c r="E2352" s="1953">
        <v>1200</v>
      </c>
      <c r="F2352" s="551">
        <v>45489366</v>
      </c>
      <c r="G2352" s="548" t="s">
        <v>7034</v>
      </c>
      <c r="H2352" s="548" t="s">
        <v>7013</v>
      </c>
      <c r="I2352" s="548" t="s">
        <v>7006</v>
      </c>
      <c r="J2352" s="551" t="s">
        <v>7016</v>
      </c>
      <c r="K2352" s="1776" t="s">
        <v>7008</v>
      </c>
      <c r="L2352" s="570">
        <v>12</v>
      </c>
      <c r="M2352" s="1777">
        <v>16296</v>
      </c>
      <c r="N2352" s="1776"/>
      <c r="O2352" s="1776"/>
      <c r="P2352" s="1777"/>
    </row>
    <row r="2353" spans="1:16" x14ac:dyDescent="0.2">
      <c r="A2353" s="548" t="s">
        <v>18309</v>
      </c>
      <c r="B2353" s="548" t="s">
        <v>1708</v>
      </c>
      <c r="C2353" s="541" t="s">
        <v>1709</v>
      </c>
      <c r="D2353" s="548" t="s">
        <v>7026</v>
      </c>
      <c r="E2353" s="1953">
        <v>1200</v>
      </c>
      <c r="F2353" s="551">
        <v>44670106</v>
      </c>
      <c r="G2353" s="548" t="s">
        <v>7035</v>
      </c>
      <c r="H2353" s="548" t="s">
        <v>7013</v>
      </c>
      <c r="I2353" s="548" t="s">
        <v>7006</v>
      </c>
      <c r="J2353" s="551" t="s">
        <v>7036</v>
      </c>
      <c r="K2353" s="1776" t="s">
        <v>7008</v>
      </c>
      <c r="L2353" s="570">
        <v>12</v>
      </c>
      <c r="M2353" s="1777">
        <v>16296</v>
      </c>
      <c r="N2353" s="1776" t="s">
        <v>7009</v>
      </c>
      <c r="O2353" s="1776" t="s">
        <v>7010</v>
      </c>
      <c r="P2353" s="1777">
        <v>7848</v>
      </c>
    </row>
    <row r="2354" spans="1:16" x14ac:dyDescent="0.2">
      <c r="A2354" s="548" t="s">
        <v>18309</v>
      </c>
      <c r="B2354" s="548" t="s">
        <v>1708</v>
      </c>
      <c r="C2354" s="541" t="s">
        <v>1709</v>
      </c>
      <c r="D2354" s="548" t="s">
        <v>7026</v>
      </c>
      <c r="E2354" s="1953">
        <v>1200</v>
      </c>
      <c r="F2354" s="551">
        <v>45052837</v>
      </c>
      <c r="G2354" s="548" t="s">
        <v>7037</v>
      </c>
      <c r="H2354" s="548" t="s">
        <v>7013</v>
      </c>
      <c r="I2354" s="548" t="s">
        <v>7020</v>
      </c>
      <c r="J2354" s="551" t="s">
        <v>7038</v>
      </c>
      <c r="K2354" s="1776" t="s">
        <v>7008</v>
      </c>
      <c r="L2354" s="570">
        <v>12</v>
      </c>
      <c r="M2354" s="1777">
        <v>16296</v>
      </c>
      <c r="N2354" s="1776" t="s">
        <v>7009</v>
      </c>
      <c r="O2354" s="1776" t="s">
        <v>7010</v>
      </c>
      <c r="P2354" s="1777">
        <v>7848</v>
      </c>
    </row>
    <row r="2355" spans="1:16" x14ac:dyDescent="0.2">
      <c r="A2355" s="548" t="s">
        <v>18309</v>
      </c>
      <c r="B2355" s="548" t="s">
        <v>1708</v>
      </c>
      <c r="C2355" s="541" t="s">
        <v>1709</v>
      </c>
      <c r="D2355" s="548" t="s">
        <v>7026</v>
      </c>
      <c r="E2355" s="1953">
        <v>1200</v>
      </c>
      <c r="F2355" s="551">
        <v>46916624</v>
      </c>
      <c r="G2355" s="548" t="s">
        <v>7039</v>
      </c>
      <c r="H2355" s="548" t="s">
        <v>7005</v>
      </c>
      <c r="I2355" s="548" t="s">
        <v>7006</v>
      </c>
      <c r="J2355" s="551" t="s">
        <v>7023</v>
      </c>
      <c r="K2355" s="1776" t="s">
        <v>7008</v>
      </c>
      <c r="L2355" s="570">
        <v>12</v>
      </c>
      <c r="M2355" s="1777">
        <v>16296</v>
      </c>
      <c r="N2355" s="1776" t="s">
        <v>7009</v>
      </c>
      <c r="O2355" s="1776" t="s">
        <v>7010</v>
      </c>
      <c r="P2355" s="1777">
        <v>7848</v>
      </c>
    </row>
    <row r="2356" spans="1:16" x14ac:dyDescent="0.2">
      <c r="A2356" s="548" t="s">
        <v>18309</v>
      </c>
      <c r="B2356" s="548" t="s">
        <v>1708</v>
      </c>
      <c r="C2356" s="541" t="s">
        <v>1709</v>
      </c>
      <c r="D2356" s="548" t="s">
        <v>7026</v>
      </c>
      <c r="E2356" s="1953">
        <v>1200</v>
      </c>
      <c r="F2356" s="551">
        <v>45200510</v>
      </c>
      <c r="G2356" s="548" t="s">
        <v>7040</v>
      </c>
      <c r="H2356" s="548" t="s">
        <v>7013</v>
      </c>
      <c r="I2356" s="548" t="s">
        <v>7020</v>
      </c>
      <c r="J2356" s="551" t="s">
        <v>7038</v>
      </c>
      <c r="K2356" s="1776" t="s">
        <v>7008</v>
      </c>
      <c r="L2356" s="570">
        <v>12</v>
      </c>
      <c r="M2356" s="1777">
        <v>16296</v>
      </c>
      <c r="N2356" s="1776" t="s">
        <v>7009</v>
      </c>
      <c r="O2356" s="1776" t="s">
        <v>7010</v>
      </c>
      <c r="P2356" s="1777">
        <v>7848</v>
      </c>
    </row>
    <row r="2357" spans="1:16" x14ac:dyDescent="0.2">
      <c r="A2357" s="548" t="s">
        <v>18309</v>
      </c>
      <c r="B2357" s="548" t="s">
        <v>1708</v>
      </c>
      <c r="C2357" s="541" t="s">
        <v>1709</v>
      </c>
      <c r="D2357" s="548" t="s">
        <v>7026</v>
      </c>
      <c r="E2357" s="1953">
        <v>1200</v>
      </c>
      <c r="F2357" s="551">
        <v>73788118</v>
      </c>
      <c r="G2357" s="548" t="s">
        <v>7041</v>
      </c>
      <c r="H2357" s="548" t="s">
        <v>7013</v>
      </c>
      <c r="I2357" s="548" t="s">
        <v>7020</v>
      </c>
      <c r="J2357" s="551" t="s">
        <v>7016</v>
      </c>
      <c r="K2357" s="1776" t="s">
        <v>7008</v>
      </c>
      <c r="L2357" s="570">
        <v>12</v>
      </c>
      <c r="M2357" s="1777">
        <v>16296</v>
      </c>
      <c r="N2357" s="1776" t="s">
        <v>7009</v>
      </c>
      <c r="O2357" s="1776" t="s">
        <v>7010</v>
      </c>
      <c r="P2357" s="1777"/>
    </row>
    <row r="2358" spans="1:16" x14ac:dyDescent="0.2">
      <c r="A2358" s="548" t="s">
        <v>18309</v>
      </c>
      <c r="B2358" s="548" t="s">
        <v>1708</v>
      </c>
      <c r="C2358" s="541" t="s">
        <v>1709</v>
      </c>
      <c r="D2358" s="548" t="s">
        <v>7026</v>
      </c>
      <c r="E2358" s="1953">
        <v>1200</v>
      </c>
      <c r="F2358" s="551">
        <v>47636086</v>
      </c>
      <c r="G2358" s="548" t="s">
        <v>7042</v>
      </c>
      <c r="H2358" s="548" t="s">
        <v>7005</v>
      </c>
      <c r="I2358" s="548" t="s">
        <v>7006</v>
      </c>
      <c r="J2358" s="551" t="s">
        <v>7007</v>
      </c>
      <c r="K2358" s="1776" t="s">
        <v>7008</v>
      </c>
      <c r="L2358" s="570">
        <v>12</v>
      </c>
      <c r="M2358" s="1777">
        <v>16296</v>
      </c>
      <c r="N2358" s="1776" t="s">
        <v>7009</v>
      </c>
      <c r="O2358" s="1776" t="s">
        <v>7010</v>
      </c>
      <c r="P2358" s="1777"/>
    </row>
    <row r="2359" spans="1:16" x14ac:dyDescent="0.2">
      <c r="A2359" s="548" t="s">
        <v>18309</v>
      </c>
      <c r="B2359" s="548" t="s">
        <v>1708</v>
      </c>
      <c r="C2359" s="541" t="s">
        <v>1709</v>
      </c>
      <c r="D2359" s="548" t="s">
        <v>7026</v>
      </c>
      <c r="E2359" s="1953">
        <v>1200</v>
      </c>
      <c r="F2359" s="551">
        <v>73138816</v>
      </c>
      <c r="G2359" s="548" t="s">
        <v>7043</v>
      </c>
      <c r="H2359" s="548" t="s">
        <v>7013</v>
      </c>
      <c r="I2359" s="548" t="s">
        <v>7006</v>
      </c>
      <c r="J2359" s="551" t="s">
        <v>7036</v>
      </c>
      <c r="K2359" s="1776" t="s">
        <v>7008</v>
      </c>
      <c r="L2359" s="570">
        <v>12</v>
      </c>
      <c r="M2359" s="1777">
        <v>16296</v>
      </c>
      <c r="N2359" s="1776" t="s">
        <v>7009</v>
      </c>
      <c r="O2359" s="1776" t="s">
        <v>7010</v>
      </c>
      <c r="P2359" s="1777">
        <v>7848</v>
      </c>
    </row>
    <row r="2360" spans="1:16" x14ac:dyDescent="0.2">
      <c r="A2360" s="548" t="s">
        <v>18309</v>
      </c>
      <c r="B2360" s="548" t="s">
        <v>1708</v>
      </c>
      <c r="C2360" s="541" t="s">
        <v>1709</v>
      </c>
      <c r="D2360" s="548" t="s">
        <v>7044</v>
      </c>
      <c r="E2360" s="1953">
        <v>1200</v>
      </c>
      <c r="F2360" s="551">
        <v>42835600</v>
      </c>
      <c r="G2360" s="548" t="s">
        <v>7045</v>
      </c>
      <c r="H2360" s="548" t="s">
        <v>7013</v>
      </c>
      <c r="I2360" s="548" t="s">
        <v>7006</v>
      </c>
      <c r="J2360" s="551" t="s">
        <v>7007</v>
      </c>
      <c r="K2360" s="1776" t="s">
        <v>7008</v>
      </c>
      <c r="L2360" s="570">
        <v>12</v>
      </c>
      <c r="M2360" s="1777">
        <v>16296</v>
      </c>
      <c r="N2360" s="1776" t="s">
        <v>7009</v>
      </c>
      <c r="O2360" s="1776" t="s">
        <v>7010</v>
      </c>
      <c r="P2360" s="1777">
        <v>7848</v>
      </c>
    </row>
    <row r="2361" spans="1:16" x14ac:dyDescent="0.2">
      <c r="A2361" s="548" t="s">
        <v>18309</v>
      </c>
      <c r="B2361" s="548" t="s">
        <v>1708</v>
      </c>
      <c r="C2361" s="541" t="s">
        <v>1709</v>
      </c>
      <c r="D2361" s="548" t="s">
        <v>7044</v>
      </c>
      <c r="E2361" s="1953">
        <v>1200</v>
      </c>
      <c r="F2361" s="551">
        <v>73209092</v>
      </c>
      <c r="G2361" s="548" t="s">
        <v>7046</v>
      </c>
      <c r="H2361" s="548" t="s">
        <v>7013</v>
      </c>
      <c r="I2361" s="548" t="s">
        <v>7032</v>
      </c>
      <c r="J2361" s="551" t="s">
        <v>7016</v>
      </c>
      <c r="K2361" s="1776" t="s">
        <v>7008</v>
      </c>
      <c r="L2361" s="570">
        <v>12</v>
      </c>
      <c r="M2361" s="1777">
        <v>16296</v>
      </c>
      <c r="N2361" s="1776"/>
      <c r="O2361" s="1776"/>
      <c r="P2361" s="1777"/>
    </row>
    <row r="2362" spans="1:16" x14ac:dyDescent="0.2">
      <c r="A2362" s="548" t="s">
        <v>18309</v>
      </c>
      <c r="B2362" s="548" t="s">
        <v>1708</v>
      </c>
      <c r="C2362" s="541" t="s">
        <v>1709</v>
      </c>
      <c r="D2362" s="548" t="s">
        <v>7044</v>
      </c>
      <c r="E2362" s="1953">
        <v>1200</v>
      </c>
      <c r="F2362" s="551">
        <v>71035986</v>
      </c>
      <c r="G2362" s="548" t="s">
        <v>7047</v>
      </c>
      <c r="H2362" s="548" t="s">
        <v>7013</v>
      </c>
      <c r="I2362" s="548" t="s">
        <v>7020</v>
      </c>
      <c r="J2362" s="551" t="s">
        <v>7016</v>
      </c>
      <c r="K2362" s="1776" t="s">
        <v>7008</v>
      </c>
      <c r="L2362" s="570">
        <v>8</v>
      </c>
      <c r="M2362" s="1777">
        <v>11775</v>
      </c>
      <c r="N2362" s="1776"/>
      <c r="O2362" s="1776"/>
      <c r="P2362" s="1777"/>
    </row>
    <row r="2363" spans="1:16" x14ac:dyDescent="0.2">
      <c r="A2363" s="548" t="s">
        <v>18309</v>
      </c>
      <c r="B2363" s="548" t="s">
        <v>1708</v>
      </c>
      <c r="C2363" s="541" t="s">
        <v>1709</v>
      </c>
      <c r="D2363" s="548" t="s">
        <v>7044</v>
      </c>
      <c r="E2363" s="1953">
        <v>1200</v>
      </c>
      <c r="F2363" s="551">
        <v>71871008</v>
      </c>
      <c r="G2363" s="548" t="s">
        <v>7048</v>
      </c>
      <c r="H2363" s="548" t="s">
        <v>7013</v>
      </c>
      <c r="I2363" s="548" t="s">
        <v>7006</v>
      </c>
      <c r="J2363" s="551" t="s">
        <v>7007</v>
      </c>
      <c r="K2363" s="1776" t="s">
        <v>7008</v>
      </c>
      <c r="L2363" s="570">
        <v>12</v>
      </c>
      <c r="M2363" s="1777">
        <v>16296</v>
      </c>
      <c r="N2363" s="1776" t="s">
        <v>7009</v>
      </c>
      <c r="O2363" s="1776" t="s">
        <v>7010</v>
      </c>
      <c r="P2363" s="1777">
        <v>7848</v>
      </c>
    </row>
    <row r="2364" spans="1:16" x14ac:dyDescent="0.2">
      <c r="A2364" s="548" t="s">
        <v>18309</v>
      </c>
      <c r="B2364" s="548" t="s">
        <v>1708</v>
      </c>
      <c r="C2364" s="541" t="s">
        <v>1709</v>
      </c>
      <c r="D2364" s="548" t="s">
        <v>7049</v>
      </c>
      <c r="E2364" s="1953">
        <v>1200</v>
      </c>
      <c r="F2364" s="551">
        <v>45326548</v>
      </c>
      <c r="G2364" s="548" t="s">
        <v>7050</v>
      </c>
      <c r="H2364" s="548" t="s">
        <v>7005</v>
      </c>
      <c r="I2364" s="548" t="s">
        <v>7006</v>
      </c>
      <c r="J2364" s="551" t="s">
        <v>7016</v>
      </c>
      <c r="K2364" s="1776" t="s">
        <v>7008</v>
      </c>
      <c r="L2364" s="570">
        <v>12</v>
      </c>
      <c r="M2364" s="1777">
        <v>16296</v>
      </c>
      <c r="N2364" s="1776" t="s">
        <v>7009</v>
      </c>
      <c r="O2364" s="1776" t="s">
        <v>7010</v>
      </c>
      <c r="P2364" s="1777">
        <v>7848</v>
      </c>
    </row>
    <row r="2365" spans="1:16" x14ac:dyDescent="0.2">
      <c r="A2365" s="548" t="s">
        <v>18309</v>
      </c>
      <c r="B2365" s="548" t="s">
        <v>1708</v>
      </c>
      <c r="C2365" s="541" t="s">
        <v>1709</v>
      </c>
      <c r="D2365" s="548" t="s">
        <v>7049</v>
      </c>
      <c r="E2365" s="1953">
        <v>1200</v>
      </c>
      <c r="F2365" s="551">
        <v>45198599</v>
      </c>
      <c r="G2365" s="548" t="s">
        <v>7051</v>
      </c>
      <c r="H2365" s="548" t="s">
        <v>7013</v>
      </c>
      <c r="I2365" s="548" t="s">
        <v>7006</v>
      </c>
      <c r="J2365" s="551" t="s">
        <v>7007</v>
      </c>
      <c r="K2365" s="1776" t="s">
        <v>7008</v>
      </c>
      <c r="L2365" s="570">
        <v>12</v>
      </c>
      <c r="M2365" s="1777">
        <v>16296</v>
      </c>
      <c r="N2365" s="1776" t="s">
        <v>7009</v>
      </c>
      <c r="O2365" s="1776" t="s">
        <v>7010</v>
      </c>
      <c r="P2365" s="1777">
        <v>7848</v>
      </c>
    </row>
    <row r="2366" spans="1:16" x14ac:dyDescent="0.2">
      <c r="A2366" s="548" t="s">
        <v>18309</v>
      </c>
      <c r="B2366" s="548" t="s">
        <v>1708</v>
      </c>
      <c r="C2366" s="541" t="s">
        <v>1709</v>
      </c>
      <c r="D2366" s="548" t="s">
        <v>7049</v>
      </c>
      <c r="E2366" s="1953">
        <v>1200</v>
      </c>
      <c r="F2366" s="551">
        <v>76646456</v>
      </c>
      <c r="G2366" s="548" t="s">
        <v>7052</v>
      </c>
      <c r="H2366" s="548" t="s">
        <v>7013</v>
      </c>
      <c r="I2366" s="548" t="s">
        <v>7006</v>
      </c>
      <c r="J2366" s="551" t="s">
        <v>7016</v>
      </c>
      <c r="K2366" s="1776" t="s">
        <v>7008</v>
      </c>
      <c r="L2366" s="570">
        <v>12</v>
      </c>
      <c r="M2366" s="1777">
        <v>16296</v>
      </c>
      <c r="N2366" s="1776" t="s">
        <v>7009</v>
      </c>
      <c r="O2366" s="1776" t="s">
        <v>7010</v>
      </c>
      <c r="P2366" s="1777">
        <v>7848</v>
      </c>
    </row>
    <row r="2367" spans="1:16" x14ac:dyDescent="0.2">
      <c r="A2367" s="548" t="s">
        <v>18309</v>
      </c>
      <c r="B2367" s="548" t="s">
        <v>1708</v>
      </c>
      <c r="C2367" s="541" t="s">
        <v>1709</v>
      </c>
      <c r="D2367" s="548" t="s">
        <v>7053</v>
      </c>
      <c r="E2367" s="1953">
        <v>1500</v>
      </c>
      <c r="F2367" s="551">
        <v>41940273</v>
      </c>
      <c r="G2367" s="548" t="s">
        <v>7054</v>
      </c>
      <c r="H2367" s="548" t="s">
        <v>7013</v>
      </c>
      <c r="I2367" s="548" t="s">
        <v>7032</v>
      </c>
      <c r="J2367" s="551" t="s">
        <v>7016</v>
      </c>
      <c r="K2367" s="1776" t="s">
        <v>7008</v>
      </c>
      <c r="L2367" s="570">
        <v>12</v>
      </c>
      <c r="M2367" s="565">
        <v>19960.8</v>
      </c>
      <c r="N2367" s="1776" t="s">
        <v>7009</v>
      </c>
      <c r="O2367" s="1776" t="s">
        <v>7010</v>
      </c>
      <c r="P2367" s="565">
        <v>9810</v>
      </c>
    </row>
    <row r="2368" spans="1:16" x14ac:dyDescent="0.2">
      <c r="A2368" s="548" t="s">
        <v>18309</v>
      </c>
      <c r="B2368" s="548" t="s">
        <v>1708</v>
      </c>
      <c r="C2368" s="541" t="s">
        <v>1709</v>
      </c>
      <c r="D2368" s="548" t="s">
        <v>7053</v>
      </c>
      <c r="E2368" s="1953">
        <v>1500</v>
      </c>
      <c r="F2368" s="551">
        <v>45561270</v>
      </c>
      <c r="G2368" s="548" t="s">
        <v>7055</v>
      </c>
      <c r="H2368" s="548" t="s">
        <v>7005</v>
      </c>
      <c r="I2368" s="548" t="s">
        <v>7006</v>
      </c>
      <c r="J2368" s="551" t="s">
        <v>7021</v>
      </c>
      <c r="K2368" s="1776" t="s">
        <v>7008</v>
      </c>
      <c r="L2368" s="570">
        <v>12</v>
      </c>
      <c r="M2368" s="565">
        <v>19960.8</v>
      </c>
      <c r="N2368" s="1776" t="s">
        <v>7009</v>
      </c>
      <c r="O2368" s="1776" t="s">
        <v>7010</v>
      </c>
      <c r="P2368" s="565">
        <v>9810</v>
      </c>
    </row>
    <row r="2369" spans="1:16" x14ac:dyDescent="0.2">
      <c r="A2369" s="548" t="s">
        <v>18309</v>
      </c>
      <c r="B2369" s="548" t="s">
        <v>1708</v>
      </c>
      <c r="C2369" s="541" t="s">
        <v>1709</v>
      </c>
      <c r="D2369" s="548" t="s">
        <v>7053</v>
      </c>
      <c r="E2369" s="1953">
        <v>1500</v>
      </c>
      <c r="F2369" s="551">
        <v>47934804</v>
      </c>
      <c r="G2369" s="548" t="s">
        <v>7056</v>
      </c>
      <c r="H2369" s="548" t="s">
        <v>7013</v>
      </c>
      <c r="I2369" s="548" t="s">
        <v>7006</v>
      </c>
      <c r="J2369" s="551" t="s">
        <v>7007</v>
      </c>
      <c r="K2369" s="1776" t="s">
        <v>7008</v>
      </c>
      <c r="L2369" s="570">
        <v>12</v>
      </c>
      <c r="M2369" s="565">
        <v>19960.8</v>
      </c>
      <c r="N2369" s="1776" t="s">
        <v>7009</v>
      </c>
      <c r="O2369" s="1776" t="s">
        <v>7010</v>
      </c>
      <c r="P2369" s="565">
        <v>9810</v>
      </c>
    </row>
    <row r="2370" spans="1:16" x14ac:dyDescent="0.2">
      <c r="A2370" s="548" t="s">
        <v>18309</v>
      </c>
      <c r="B2370" s="548" t="s">
        <v>1708</v>
      </c>
      <c r="C2370" s="541" t="s">
        <v>1709</v>
      </c>
      <c r="D2370" s="548" t="s">
        <v>7053</v>
      </c>
      <c r="E2370" s="1953">
        <v>1500</v>
      </c>
      <c r="F2370" s="551">
        <v>42042611</v>
      </c>
      <c r="G2370" s="548" t="s">
        <v>7057</v>
      </c>
      <c r="H2370" s="548" t="s">
        <v>7013</v>
      </c>
      <c r="I2370" s="548" t="s">
        <v>7032</v>
      </c>
      <c r="J2370" s="551" t="s">
        <v>7016</v>
      </c>
      <c r="K2370" s="1776" t="s">
        <v>7008</v>
      </c>
      <c r="L2370" s="570">
        <v>12</v>
      </c>
      <c r="M2370" s="565">
        <v>19960.8</v>
      </c>
      <c r="N2370" s="1776" t="s">
        <v>7009</v>
      </c>
      <c r="O2370" s="1776" t="s">
        <v>7010</v>
      </c>
      <c r="P2370" s="565">
        <v>9810</v>
      </c>
    </row>
    <row r="2371" spans="1:16" x14ac:dyDescent="0.2">
      <c r="A2371" s="548" t="s">
        <v>18309</v>
      </c>
      <c r="B2371" s="548" t="s">
        <v>1708</v>
      </c>
      <c r="C2371" s="541" t="s">
        <v>1709</v>
      </c>
      <c r="D2371" s="548" t="s">
        <v>7053</v>
      </c>
      <c r="E2371" s="1953">
        <v>1500</v>
      </c>
      <c r="F2371" s="546">
        <v>43103906</v>
      </c>
      <c r="G2371" s="547" t="s">
        <v>7058</v>
      </c>
      <c r="H2371" s="548" t="s">
        <v>7013</v>
      </c>
      <c r="I2371" s="548" t="s">
        <v>7006</v>
      </c>
      <c r="J2371" s="551" t="s">
        <v>7007</v>
      </c>
      <c r="K2371" s="1776" t="s">
        <v>7008</v>
      </c>
      <c r="L2371" s="570">
        <v>12</v>
      </c>
      <c r="M2371" s="565">
        <v>19960.8</v>
      </c>
      <c r="N2371" s="1776" t="s">
        <v>7009</v>
      </c>
      <c r="O2371" s="1776" t="s">
        <v>7010</v>
      </c>
      <c r="P2371" s="565">
        <v>9810</v>
      </c>
    </row>
    <row r="2372" spans="1:16" x14ac:dyDescent="0.2">
      <c r="A2372" s="548" t="s">
        <v>18309</v>
      </c>
      <c r="B2372" s="548" t="s">
        <v>1708</v>
      </c>
      <c r="C2372" s="541" t="s">
        <v>1709</v>
      </c>
      <c r="D2372" s="548" t="s">
        <v>7053</v>
      </c>
      <c r="E2372" s="1953">
        <v>1500</v>
      </c>
      <c r="F2372" s="546">
        <v>71920687</v>
      </c>
      <c r="G2372" s="547" t="s">
        <v>7059</v>
      </c>
      <c r="H2372" s="548" t="s">
        <v>7013</v>
      </c>
      <c r="I2372" s="548" t="s">
        <v>7006</v>
      </c>
      <c r="J2372" s="551" t="s">
        <v>7007</v>
      </c>
      <c r="K2372" s="1776" t="s">
        <v>7008</v>
      </c>
      <c r="L2372" s="570">
        <v>12</v>
      </c>
      <c r="M2372" s="565">
        <v>19960.8</v>
      </c>
      <c r="N2372" s="1776" t="s">
        <v>7009</v>
      </c>
      <c r="O2372" s="1776" t="s">
        <v>7010</v>
      </c>
      <c r="P2372" s="565">
        <v>9810</v>
      </c>
    </row>
    <row r="2373" spans="1:16" x14ac:dyDescent="0.2">
      <c r="A2373" s="548" t="s">
        <v>18309</v>
      </c>
      <c r="B2373" s="548" t="s">
        <v>1708</v>
      </c>
      <c r="C2373" s="541" t="s">
        <v>1709</v>
      </c>
      <c r="D2373" s="548" t="s">
        <v>7053</v>
      </c>
      <c r="E2373" s="1953">
        <v>1500</v>
      </c>
      <c r="F2373" s="546">
        <v>46042749</v>
      </c>
      <c r="G2373" s="547" t="s">
        <v>7060</v>
      </c>
      <c r="H2373" s="548" t="s">
        <v>7013</v>
      </c>
      <c r="I2373" s="548" t="s">
        <v>7006</v>
      </c>
      <c r="J2373" s="551" t="s">
        <v>7016</v>
      </c>
      <c r="K2373" s="1776" t="s">
        <v>7008</v>
      </c>
      <c r="L2373" s="570">
        <v>12</v>
      </c>
      <c r="M2373" s="565">
        <v>19960.8</v>
      </c>
      <c r="N2373" s="1776" t="s">
        <v>7009</v>
      </c>
      <c r="O2373" s="1776" t="s">
        <v>7010</v>
      </c>
      <c r="P2373" s="565">
        <v>9810</v>
      </c>
    </row>
    <row r="2374" spans="1:16" x14ac:dyDescent="0.2">
      <c r="A2374" s="548" t="s">
        <v>18309</v>
      </c>
      <c r="B2374" s="548" t="s">
        <v>1708</v>
      </c>
      <c r="C2374" s="541" t="s">
        <v>1709</v>
      </c>
      <c r="D2374" s="548" t="s">
        <v>7053</v>
      </c>
      <c r="E2374" s="1953">
        <v>1500</v>
      </c>
      <c r="F2374" s="546">
        <v>43813765</v>
      </c>
      <c r="G2374" s="547" t="s">
        <v>7061</v>
      </c>
      <c r="H2374" s="548" t="s">
        <v>7013</v>
      </c>
      <c r="I2374" s="548" t="s">
        <v>7006</v>
      </c>
      <c r="J2374" s="551" t="s">
        <v>7021</v>
      </c>
      <c r="K2374" s="1776" t="s">
        <v>7008</v>
      </c>
      <c r="L2374" s="570">
        <v>12</v>
      </c>
      <c r="M2374" s="565">
        <v>19960.8</v>
      </c>
      <c r="N2374" s="1776" t="s">
        <v>7009</v>
      </c>
      <c r="O2374" s="1776" t="s">
        <v>7010</v>
      </c>
      <c r="P2374" s="565">
        <v>9810</v>
      </c>
    </row>
    <row r="2375" spans="1:16" x14ac:dyDescent="0.2">
      <c r="A2375" s="548" t="s">
        <v>18309</v>
      </c>
      <c r="B2375" s="548" t="s">
        <v>1708</v>
      </c>
      <c r="C2375" s="541" t="s">
        <v>1709</v>
      </c>
      <c r="D2375" s="548" t="s">
        <v>7053</v>
      </c>
      <c r="E2375" s="1953">
        <v>1500</v>
      </c>
      <c r="F2375" s="546">
        <v>75936952</v>
      </c>
      <c r="G2375" s="547" t="s">
        <v>7062</v>
      </c>
      <c r="H2375" s="548" t="s">
        <v>7013</v>
      </c>
      <c r="I2375" s="548" t="s">
        <v>7006</v>
      </c>
      <c r="J2375" s="551" t="s">
        <v>7007</v>
      </c>
      <c r="K2375" s="1776" t="s">
        <v>7008</v>
      </c>
      <c r="L2375" s="570">
        <v>12</v>
      </c>
      <c r="M2375" s="565">
        <v>19960.8</v>
      </c>
      <c r="N2375" s="1776" t="s">
        <v>7009</v>
      </c>
      <c r="O2375" s="1776" t="s">
        <v>7010</v>
      </c>
      <c r="P2375" s="565">
        <v>9810</v>
      </c>
    </row>
    <row r="2376" spans="1:16" x14ac:dyDescent="0.2">
      <c r="A2376" s="548" t="s">
        <v>18309</v>
      </c>
      <c r="B2376" s="548" t="s">
        <v>1708</v>
      </c>
      <c r="C2376" s="541" t="s">
        <v>1709</v>
      </c>
      <c r="D2376" s="548" t="s">
        <v>7053</v>
      </c>
      <c r="E2376" s="1953">
        <v>1500</v>
      </c>
      <c r="F2376" s="546">
        <v>73126073</v>
      </c>
      <c r="G2376" s="547" t="s">
        <v>7063</v>
      </c>
      <c r="H2376" s="548" t="s">
        <v>7013</v>
      </c>
      <c r="I2376" s="548" t="s">
        <v>7006</v>
      </c>
      <c r="J2376" s="551" t="s">
        <v>7016</v>
      </c>
      <c r="K2376" s="1776" t="s">
        <v>7008</v>
      </c>
      <c r="L2376" s="570">
        <v>12</v>
      </c>
      <c r="M2376" s="565">
        <v>19960.8</v>
      </c>
      <c r="N2376" s="1776"/>
      <c r="O2376" s="1776"/>
      <c r="P2376" s="565"/>
    </row>
    <row r="2377" spans="1:16" x14ac:dyDescent="0.2">
      <c r="A2377" s="548" t="s">
        <v>18309</v>
      </c>
      <c r="B2377" s="548" t="s">
        <v>1708</v>
      </c>
      <c r="C2377" s="541" t="s">
        <v>1709</v>
      </c>
      <c r="D2377" s="548" t="s">
        <v>7053</v>
      </c>
      <c r="E2377" s="1953">
        <v>1500</v>
      </c>
      <c r="F2377" s="546">
        <v>47372227</v>
      </c>
      <c r="G2377" s="547" t="s">
        <v>7064</v>
      </c>
      <c r="H2377" s="548" t="s">
        <v>7013</v>
      </c>
      <c r="I2377" s="548" t="s">
        <v>7006</v>
      </c>
      <c r="J2377" s="551" t="s">
        <v>7007</v>
      </c>
      <c r="K2377" s="1776" t="s">
        <v>7008</v>
      </c>
      <c r="L2377" s="570">
        <v>12</v>
      </c>
      <c r="M2377" s="565">
        <v>19960.8</v>
      </c>
      <c r="N2377" s="1776" t="s">
        <v>7009</v>
      </c>
      <c r="O2377" s="1776" t="s">
        <v>7010</v>
      </c>
      <c r="P2377" s="565">
        <v>9810</v>
      </c>
    </row>
    <row r="2378" spans="1:16" x14ac:dyDescent="0.2">
      <c r="A2378" s="548" t="s">
        <v>18309</v>
      </c>
      <c r="B2378" s="548" t="s">
        <v>1708</v>
      </c>
      <c r="C2378" s="541" t="s">
        <v>1709</v>
      </c>
      <c r="D2378" s="548" t="s">
        <v>7053</v>
      </c>
      <c r="E2378" s="1953">
        <v>1500</v>
      </c>
      <c r="F2378" s="546">
        <v>47790198</v>
      </c>
      <c r="G2378" s="547" t="s">
        <v>7065</v>
      </c>
      <c r="H2378" s="548" t="s">
        <v>7013</v>
      </c>
      <c r="I2378" s="548" t="s">
        <v>7006</v>
      </c>
      <c r="J2378" s="551" t="s">
        <v>7007</v>
      </c>
      <c r="K2378" s="1776" t="s">
        <v>7008</v>
      </c>
      <c r="L2378" s="570">
        <v>12</v>
      </c>
      <c r="M2378" s="565">
        <v>19960.8</v>
      </c>
      <c r="N2378" s="1776" t="s">
        <v>7009</v>
      </c>
      <c r="O2378" s="1776" t="s">
        <v>7010</v>
      </c>
      <c r="P2378" s="565">
        <v>9810</v>
      </c>
    </row>
    <row r="2379" spans="1:16" x14ac:dyDescent="0.2">
      <c r="A2379" s="548" t="s">
        <v>18309</v>
      </c>
      <c r="B2379" s="548" t="s">
        <v>1708</v>
      </c>
      <c r="C2379" s="541" t="s">
        <v>1709</v>
      </c>
      <c r="D2379" s="548" t="s">
        <v>7053</v>
      </c>
      <c r="E2379" s="1953">
        <v>1500</v>
      </c>
      <c r="F2379" s="546">
        <v>41332962</v>
      </c>
      <c r="G2379" s="547" t="s">
        <v>7066</v>
      </c>
      <c r="H2379" s="548" t="s">
        <v>7013</v>
      </c>
      <c r="I2379" s="548" t="s">
        <v>7006</v>
      </c>
      <c r="J2379" s="551" t="s">
        <v>7016</v>
      </c>
      <c r="K2379" s="1776" t="s">
        <v>7008</v>
      </c>
      <c r="L2379" s="570">
        <v>12</v>
      </c>
      <c r="M2379" s="565">
        <v>19960.8</v>
      </c>
      <c r="N2379" s="1776" t="s">
        <v>7009</v>
      </c>
      <c r="O2379" s="1776" t="s">
        <v>7010</v>
      </c>
      <c r="P2379" s="565">
        <v>9810</v>
      </c>
    </row>
    <row r="2380" spans="1:16" x14ac:dyDescent="0.2">
      <c r="A2380" s="548" t="s">
        <v>18309</v>
      </c>
      <c r="B2380" s="548" t="s">
        <v>1708</v>
      </c>
      <c r="C2380" s="541" t="s">
        <v>1709</v>
      </c>
      <c r="D2380" s="548" t="s">
        <v>7053</v>
      </c>
      <c r="E2380" s="1953">
        <v>1500</v>
      </c>
      <c r="F2380" s="546">
        <v>47659498</v>
      </c>
      <c r="G2380" s="547" t="s">
        <v>7067</v>
      </c>
      <c r="H2380" s="548" t="s">
        <v>7013</v>
      </c>
      <c r="I2380" s="548" t="s">
        <v>7006</v>
      </c>
      <c r="J2380" s="551" t="s">
        <v>7021</v>
      </c>
      <c r="K2380" s="1776" t="s">
        <v>7008</v>
      </c>
      <c r="L2380" s="570">
        <v>12</v>
      </c>
      <c r="M2380" s="565">
        <v>19960.8</v>
      </c>
      <c r="N2380" s="1776"/>
      <c r="O2380" s="1776"/>
      <c r="P2380" s="565"/>
    </row>
    <row r="2381" spans="1:16" x14ac:dyDescent="0.2">
      <c r="A2381" s="548" t="s">
        <v>18309</v>
      </c>
      <c r="B2381" s="548" t="s">
        <v>1708</v>
      </c>
      <c r="C2381" s="541" t="s">
        <v>1709</v>
      </c>
      <c r="D2381" s="548" t="s">
        <v>7053</v>
      </c>
      <c r="E2381" s="1953">
        <v>1500</v>
      </c>
      <c r="F2381" s="546">
        <v>72646815</v>
      </c>
      <c r="G2381" s="547" t="s">
        <v>7068</v>
      </c>
      <c r="H2381" s="548" t="s">
        <v>7013</v>
      </c>
      <c r="I2381" s="548" t="s">
        <v>7006</v>
      </c>
      <c r="J2381" s="551" t="s">
        <v>7007</v>
      </c>
      <c r="K2381" s="1776" t="s">
        <v>7008</v>
      </c>
      <c r="L2381" s="570">
        <v>12</v>
      </c>
      <c r="M2381" s="565">
        <v>19960.8</v>
      </c>
      <c r="N2381" s="1776" t="s">
        <v>7009</v>
      </c>
      <c r="O2381" s="1776" t="s">
        <v>7010</v>
      </c>
      <c r="P2381" s="565">
        <v>9810</v>
      </c>
    </row>
    <row r="2382" spans="1:16" x14ac:dyDescent="0.2">
      <c r="A2382" s="548" t="s">
        <v>18309</v>
      </c>
      <c r="B2382" s="548" t="s">
        <v>1708</v>
      </c>
      <c r="C2382" s="541" t="s">
        <v>1709</v>
      </c>
      <c r="D2382" s="548" t="s">
        <v>7053</v>
      </c>
      <c r="E2382" s="1953">
        <v>1500</v>
      </c>
      <c r="F2382" s="546">
        <v>47740117</v>
      </c>
      <c r="G2382" s="547" t="s">
        <v>7069</v>
      </c>
      <c r="H2382" s="548" t="s">
        <v>7013</v>
      </c>
      <c r="I2382" s="548" t="s">
        <v>7006</v>
      </c>
      <c r="J2382" s="551" t="s">
        <v>7016</v>
      </c>
      <c r="K2382" s="1776" t="s">
        <v>7008</v>
      </c>
      <c r="L2382" s="570">
        <v>12</v>
      </c>
      <c r="M2382" s="565">
        <v>19960.8</v>
      </c>
      <c r="N2382" s="1776" t="s">
        <v>7009</v>
      </c>
      <c r="O2382" s="1776" t="s">
        <v>7010</v>
      </c>
      <c r="P2382" s="565">
        <v>10110</v>
      </c>
    </row>
    <row r="2383" spans="1:16" x14ac:dyDescent="0.2">
      <c r="A2383" s="548" t="s">
        <v>18309</v>
      </c>
      <c r="B2383" s="548" t="s">
        <v>1708</v>
      </c>
      <c r="C2383" s="541" t="s">
        <v>1709</v>
      </c>
      <c r="D2383" s="548" t="s">
        <v>7044</v>
      </c>
      <c r="E2383" s="1954">
        <v>1200</v>
      </c>
      <c r="F2383" s="1778" t="s">
        <v>2619</v>
      </c>
      <c r="G2383" s="1779" t="s">
        <v>2620</v>
      </c>
      <c r="H2383" s="548" t="s">
        <v>7070</v>
      </c>
      <c r="I2383" s="548" t="s">
        <v>7070</v>
      </c>
      <c r="J2383" s="551" t="s">
        <v>7016</v>
      </c>
      <c r="K2383" s="564">
        <v>1</v>
      </c>
      <c r="L2383" s="564">
        <v>2</v>
      </c>
      <c r="M2383" s="565">
        <v>2749.33</v>
      </c>
      <c r="N2383" s="1776" t="s">
        <v>7009</v>
      </c>
      <c r="O2383" s="1776" t="s">
        <v>7010</v>
      </c>
      <c r="P2383" s="565">
        <v>8247.99</v>
      </c>
    </row>
    <row r="2384" spans="1:16" x14ac:dyDescent="0.2">
      <c r="A2384" s="548" t="s">
        <v>18309</v>
      </c>
      <c r="B2384" s="548" t="s">
        <v>1708</v>
      </c>
      <c r="C2384" s="541" t="s">
        <v>1709</v>
      </c>
      <c r="D2384" s="548" t="s">
        <v>7044</v>
      </c>
      <c r="E2384" s="1954">
        <v>1500</v>
      </c>
      <c r="F2384" s="1778" t="s">
        <v>7071</v>
      </c>
      <c r="G2384" s="1779" t="s">
        <v>7072</v>
      </c>
      <c r="H2384" s="548" t="s">
        <v>7070</v>
      </c>
      <c r="I2384" s="548" t="s">
        <v>7070</v>
      </c>
      <c r="J2384" s="551" t="s">
        <v>7016</v>
      </c>
      <c r="K2384" s="564">
        <v>1</v>
      </c>
      <c r="L2384" s="564">
        <v>2</v>
      </c>
      <c r="M2384" s="565">
        <v>2749.33</v>
      </c>
      <c r="N2384" s="1776" t="s">
        <v>7009</v>
      </c>
      <c r="O2384" s="1776" t="s">
        <v>7010</v>
      </c>
      <c r="P2384" s="565">
        <v>8247.99</v>
      </c>
    </row>
    <row r="2385" spans="1:16" x14ac:dyDescent="0.2">
      <c r="A2385" s="548" t="s">
        <v>18309</v>
      </c>
      <c r="B2385" s="548" t="s">
        <v>1708</v>
      </c>
      <c r="C2385" s="541" t="s">
        <v>1709</v>
      </c>
      <c r="D2385" s="548" t="s">
        <v>7044</v>
      </c>
      <c r="E2385" s="1954">
        <v>1500</v>
      </c>
      <c r="F2385" s="1778" t="s">
        <v>7073</v>
      </c>
      <c r="G2385" s="1779" t="s">
        <v>7074</v>
      </c>
      <c r="H2385" s="548" t="s">
        <v>7070</v>
      </c>
      <c r="I2385" s="548" t="s">
        <v>7070</v>
      </c>
      <c r="J2385" s="551" t="s">
        <v>7007</v>
      </c>
      <c r="K2385" s="564">
        <v>1</v>
      </c>
      <c r="L2385" s="564">
        <v>2</v>
      </c>
      <c r="M2385" s="565">
        <v>2749.33</v>
      </c>
      <c r="N2385" s="1776" t="s">
        <v>7009</v>
      </c>
      <c r="O2385" s="1776" t="s">
        <v>7010</v>
      </c>
      <c r="P2385" s="565">
        <v>8247.99</v>
      </c>
    </row>
    <row r="2386" spans="1:16" x14ac:dyDescent="0.2">
      <c r="A2386" s="548" t="s">
        <v>18309</v>
      </c>
      <c r="B2386" s="548" t="s">
        <v>1708</v>
      </c>
      <c r="C2386" s="541" t="s">
        <v>1709</v>
      </c>
      <c r="D2386" s="548" t="s">
        <v>7044</v>
      </c>
      <c r="E2386" s="1954">
        <v>1500</v>
      </c>
      <c r="F2386" s="1778" t="s">
        <v>7075</v>
      </c>
      <c r="G2386" s="1779" t="s">
        <v>7076</v>
      </c>
      <c r="H2386" s="548" t="s">
        <v>7070</v>
      </c>
      <c r="I2386" s="548" t="s">
        <v>7070</v>
      </c>
      <c r="J2386" s="551" t="s">
        <v>7016</v>
      </c>
      <c r="K2386" s="564">
        <v>1</v>
      </c>
      <c r="L2386" s="564">
        <v>2</v>
      </c>
      <c r="M2386" s="565">
        <v>2749.33</v>
      </c>
      <c r="N2386" s="1776" t="s">
        <v>7009</v>
      </c>
      <c r="O2386" s="1776" t="s">
        <v>7010</v>
      </c>
      <c r="P2386" s="565">
        <v>8247.99</v>
      </c>
    </row>
    <row r="2387" spans="1:16" x14ac:dyDescent="0.2">
      <c r="A2387" s="548" t="s">
        <v>18309</v>
      </c>
      <c r="B2387" s="548" t="s">
        <v>1708</v>
      </c>
      <c r="C2387" s="541" t="s">
        <v>1709</v>
      </c>
      <c r="D2387" s="548" t="s">
        <v>7044</v>
      </c>
      <c r="E2387" s="1954">
        <v>1500</v>
      </c>
      <c r="F2387" s="1778" t="s">
        <v>7077</v>
      </c>
      <c r="G2387" s="1779" t="s">
        <v>7078</v>
      </c>
      <c r="H2387" s="548" t="s">
        <v>7070</v>
      </c>
      <c r="I2387" s="548" t="s">
        <v>7070</v>
      </c>
      <c r="J2387" s="551" t="s">
        <v>7007</v>
      </c>
      <c r="K2387" s="564">
        <v>1</v>
      </c>
      <c r="L2387" s="564">
        <v>2</v>
      </c>
      <c r="M2387" s="565">
        <v>2749.33</v>
      </c>
      <c r="N2387" s="1776" t="s">
        <v>7009</v>
      </c>
      <c r="O2387" s="1776" t="s">
        <v>7010</v>
      </c>
      <c r="P2387" s="565">
        <v>8247.99</v>
      </c>
    </row>
    <row r="2388" spans="1:16" x14ac:dyDescent="0.2">
      <c r="A2388" s="548" t="s">
        <v>18309</v>
      </c>
      <c r="B2388" s="548" t="s">
        <v>1708</v>
      </c>
      <c r="C2388" s="541" t="s">
        <v>1709</v>
      </c>
      <c r="D2388" s="548" t="s">
        <v>7044</v>
      </c>
      <c r="E2388" s="1954">
        <v>1500</v>
      </c>
      <c r="F2388" s="1778" t="s">
        <v>7079</v>
      </c>
      <c r="G2388" s="1780" t="s">
        <v>7080</v>
      </c>
      <c r="H2388" s="548" t="s">
        <v>7070</v>
      </c>
      <c r="I2388" s="548" t="s">
        <v>7070</v>
      </c>
      <c r="J2388" s="551" t="s">
        <v>7016</v>
      </c>
      <c r="K2388" s="564">
        <v>1</v>
      </c>
      <c r="L2388" s="564">
        <v>2</v>
      </c>
      <c r="M2388" s="565">
        <v>2749.33</v>
      </c>
      <c r="N2388" s="1776" t="s">
        <v>7009</v>
      </c>
      <c r="O2388" s="1776" t="s">
        <v>7010</v>
      </c>
      <c r="P2388" s="565">
        <v>8247.99</v>
      </c>
    </row>
    <row r="2389" spans="1:16" x14ac:dyDescent="0.2">
      <c r="A2389" s="548" t="s">
        <v>18309</v>
      </c>
      <c r="B2389" s="548" t="s">
        <v>1708</v>
      </c>
      <c r="C2389" s="541" t="s">
        <v>1709</v>
      </c>
      <c r="D2389" s="548" t="s">
        <v>7044</v>
      </c>
      <c r="E2389" s="1954">
        <v>1500</v>
      </c>
      <c r="F2389" s="1778" t="s">
        <v>7081</v>
      </c>
      <c r="G2389" s="1780" t="s">
        <v>7082</v>
      </c>
      <c r="H2389" s="548" t="s">
        <v>7070</v>
      </c>
      <c r="I2389" s="548" t="s">
        <v>7070</v>
      </c>
      <c r="J2389" s="551" t="s">
        <v>7016</v>
      </c>
      <c r="K2389" s="564">
        <v>1</v>
      </c>
      <c r="L2389" s="564">
        <v>2</v>
      </c>
      <c r="M2389" s="565">
        <v>2749.33</v>
      </c>
      <c r="N2389" s="1776" t="s">
        <v>7009</v>
      </c>
      <c r="O2389" s="1776" t="s">
        <v>7010</v>
      </c>
      <c r="P2389" s="565">
        <v>8247.99</v>
      </c>
    </row>
    <row r="2390" spans="1:16" x14ac:dyDescent="0.2">
      <c r="A2390" s="548" t="s">
        <v>18309</v>
      </c>
      <c r="B2390" s="548" t="s">
        <v>1708</v>
      </c>
      <c r="C2390" s="541" t="s">
        <v>1709</v>
      </c>
      <c r="D2390" s="548" t="s">
        <v>7044</v>
      </c>
      <c r="E2390" s="1954">
        <v>1500</v>
      </c>
      <c r="F2390" s="1778" t="s">
        <v>7083</v>
      </c>
      <c r="G2390" s="1780" t="s">
        <v>7084</v>
      </c>
      <c r="H2390" s="548" t="s">
        <v>7070</v>
      </c>
      <c r="I2390" s="548" t="s">
        <v>7070</v>
      </c>
      <c r="J2390" s="551" t="s">
        <v>7021</v>
      </c>
      <c r="K2390" s="564">
        <v>1</v>
      </c>
      <c r="L2390" s="564">
        <v>2</v>
      </c>
      <c r="M2390" s="565">
        <v>2749.33</v>
      </c>
      <c r="N2390" s="1776" t="s">
        <v>7009</v>
      </c>
      <c r="O2390" s="1776" t="s">
        <v>7010</v>
      </c>
      <c r="P2390" s="565">
        <v>8247.99</v>
      </c>
    </row>
    <row r="2391" spans="1:16" x14ac:dyDescent="0.2">
      <c r="A2391" s="548" t="s">
        <v>18309</v>
      </c>
      <c r="B2391" s="548" t="s">
        <v>1708</v>
      </c>
      <c r="C2391" s="541" t="s">
        <v>1709</v>
      </c>
      <c r="D2391" s="548" t="s">
        <v>7044</v>
      </c>
      <c r="E2391" s="1954">
        <v>1500</v>
      </c>
      <c r="F2391" s="1778" t="s">
        <v>7085</v>
      </c>
      <c r="G2391" s="1779" t="s">
        <v>7086</v>
      </c>
      <c r="H2391" s="548" t="s">
        <v>7070</v>
      </c>
      <c r="I2391" s="548" t="s">
        <v>7070</v>
      </c>
      <c r="J2391" s="551" t="s">
        <v>7007</v>
      </c>
      <c r="K2391" s="564">
        <v>1</v>
      </c>
      <c r="L2391" s="564">
        <v>2</v>
      </c>
      <c r="M2391" s="565">
        <v>2749.33</v>
      </c>
      <c r="N2391" s="1776" t="s">
        <v>7009</v>
      </c>
      <c r="O2391" s="1776" t="s">
        <v>7010</v>
      </c>
      <c r="P2391" s="565">
        <v>8247.99</v>
      </c>
    </row>
    <row r="2392" spans="1:16" x14ac:dyDescent="0.2">
      <c r="A2392" s="548" t="s">
        <v>18309</v>
      </c>
      <c r="B2392" s="548" t="s">
        <v>1708</v>
      </c>
      <c r="C2392" s="541" t="s">
        <v>1709</v>
      </c>
      <c r="D2392" s="548" t="s">
        <v>7044</v>
      </c>
      <c r="E2392" s="1954">
        <v>1500</v>
      </c>
      <c r="F2392" s="1778" t="s">
        <v>7087</v>
      </c>
      <c r="G2392" s="1780" t="s">
        <v>7088</v>
      </c>
      <c r="H2392" s="548" t="s">
        <v>7070</v>
      </c>
      <c r="I2392" s="548" t="s">
        <v>7070</v>
      </c>
      <c r="J2392" s="551" t="s">
        <v>7016</v>
      </c>
      <c r="K2392" s="564">
        <v>1</v>
      </c>
      <c r="L2392" s="564">
        <v>2</v>
      </c>
      <c r="M2392" s="565">
        <v>2749.33</v>
      </c>
      <c r="N2392" s="1776" t="s">
        <v>7009</v>
      </c>
      <c r="O2392" s="1776" t="s">
        <v>7010</v>
      </c>
      <c r="P2392" s="565">
        <v>8247.99</v>
      </c>
    </row>
    <row r="2393" spans="1:16" x14ac:dyDescent="0.2">
      <c r="A2393" s="548" t="s">
        <v>18309</v>
      </c>
      <c r="B2393" s="548" t="s">
        <v>1708</v>
      </c>
      <c r="C2393" s="541" t="s">
        <v>1709</v>
      </c>
      <c r="D2393" s="548" t="s">
        <v>7044</v>
      </c>
      <c r="E2393" s="1954">
        <v>1500</v>
      </c>
      <c r="F2393" s="1778" t="s">
        <v>7089</v>
      </c>
      <c r="G2393" s="1779" t="s">
        <v>7090</v>
      </c>
      <c r="H2393" s="548" t="s">
        <v>7070</v>
      </c>
      <c r="I2393" s="548" t="s">
        <v>7070</v>
      </c>
      <c r="J2393" s="551" t="s">
        <v>7016</v>
      </c>
      <c r="K2393" s="564">
        <v>1</v>
      </c>
      <c r="L2393" s="564">
        <v>2</v>
      </c>
      <c r="M2393" s="565">
        <v>2749.33</v>
      </c>
      <c r="N2393" s="1776" t="s">
        <v>7009</v>
      </c>
      <c r="O2393" s="1776" t="s">
        <v>7010</v>
      </c>
      <c r="P2393" s="565">
        <v>8247.99</v>
      </c>
    </row>
    <row r="2394" spans="1:16" x14ac:dyDescent="0.2">
      <c r="A2394" s="548" t="s">
        <v>18309</v>
      </c>
      <c r="B2394" s="548" t="s">
        <v>1708</v>
      </c>
      <c r="C2394" s="541" t="s">
        <v>1709</v>
      </c>
      <c r="D2394" s="548" t="s">
        <v>7044</v>
      </c>
      <c r="E2394" s="1954">
        <v>1500</v>
      </c>
      <c r="F2394" s="1778" t="s">
        <v>7091</v>
      </c>
      <c r="G2394" s="1780" t="s">
        <v>7092</v>
      </c>
      <c r="H2394" s="548" t="s">
        <v>7070</v>
      </c>
      <c r="I2394" s="548" t="s">
        <v>7070</v>
      </c>
      <c r="J2394" s="551" t="s">
        <v>7016</v>
      </c>
      <c r="K2394" s="564">
        <v>1</v>
      </c>
      <c r="L2394" s="564">
        <v>2</v>
      </c>
      <c r="M2394" s="565">
        <v>2749.33</v>
      </c>
      <c r="N2394" s="1776" t="s">
        <v>7009</v>
      </c>
      <c r="O2394" s="1776" t="s">
        <v>7010</v>
      </c>
      <c r="P2394" s="565">
        <v>8247.99</v>
      </c>
    </row>
    <row r="2395" spans="1:16" x14ac:dyDescent="0.2">
      <c r="A2395" s="548" t="s">
        <v>18309</v>
      </c>
      <c r="B2395" s="548" t="s">
        <v>1708</v>
      </c>
      <c r="C2395" s="541" t="s">
        <v>1709</v>
      </c>
      <c r="D2395" s="548" t="s">
        <v>7044</v>
      </c>
      <c r="E2395" s="1954">
        <v>1500</v>
      </c>
      <c r="F2395" s="1778" t="s">
        <v>7093</v>
      </c>
      <c r="G2395" s="1780" t="s">
        <v>7094</v>
      </c>
      <c r="H2395" s="548" t="s">
        <v>7070</v>
      </c>
      <c r="I2395" s="548" t="s">
        <v>7070</v>
      </c>
      <c r="J2395" s="551" t="s">
        <v>7007</v>
      </c>
      <c r="K2395" s="564">
        <v>1</v>
      </c>
      <c r="L2395" s="564">
        <v>2</v>
      </c>
      <c r="M2395" s="565">
        <v>2749.33</v>
      </c>
      <c r="N2395" s="1776" t="s">
        <v>7009</v>
      </c>
      <c r="O2395" s="1776" t="s">
        <v>7010</v>
      </c>
      <c r="P2395" s="565">
        <v>8247.99</v>
      </c>
    </row>
    <row r="2396" spans="1:16" x14ac:dyDescent="0.2">
      <c r="A2396" s="548" t="s">
        <v>18309</v>
      </c>
      <c r="B2396" s="548" t="s">
        <v>1708</v>
      </c>
      <c r="C2396" s="541" t="s">
        <v>1709</v>
      </c>
      <c r="D2396" s="548" t="s">
        <v>7044</v>
      </c>
      <c r="E2396" s="1954">
        <v>1500</v>
      </c>
      <c r="F2396" s="1778" t="s">
        <v>7095</v>
      </c>
      <c r="G2396" s="1780" t="s">
        <v>7096</v>
      </c>
      <c r="H2396" s="548" t="s">
        <v>7070</v>
      </c>
      <c r="I2396" s="548" t="s">
        <v>7070</v>
      </c>
      <c r="J2396" s="551" t="s">
        <v>7016</v>
      </c>
      <c r="K2396" s="564">
        <v>1</v>
      </c>
      <c r="L2396" s="564">
        <v>2</v>
      </c>
      <c r="M2396" s="565">
        <v>2749.33</v>
      </c>
      <c r="N2396" s="1776" t="s">
        <v>7009</v>
      </c>
      <c r="O2396" s="1776" t="s">
        <v>7010</v>
      </c>
      <c r="P2396" s="565">
        <v>8247.99</v>
      </c>
    </row>
    <row r="2397" spans="1:16" x14ac:dyDescent="0.2">
      <c r="A2397" s="548" t="s">
        <v>18309</v>
      </c>
      <c r="B2397" s="548" t="s">
        <v>1708</v>
      </c>
      <c r="C2397" s="541" t="s">
        <v>1709</v>
      </c>
      <c r="D2397" s="548" t="s">
        <v>7044</v>
      </c>
      <c r="E2397" s="1954">
        <v>1500</v>
      </c>
      <c r="F2397" s="1778" t="s">
        <v>7097</v>
      </c>
      <c r="G2397" s="1780" t="s">
        <v>7098</v>
      </c>
      <c r="H2397" s="548" t="s">
        <v>7070</v>
      </c>
      <c r="I2397" s="548" t="s">
        <v>7070</v>
      </c>
      <c r="J2397" s="551" t="s">
        <v>7007</v>
      </c>
      <c r="K2397" s="564">
        <v>1</v>
      </c>
      <c r="L2397" s="564">
        <v>2</v>
      </c>
      <c r="M2397" s="565">
        <v>2749.33</v>
      </c>
      <c r="N2397" s="1776" t="s">
        <v>7009</v>
      </c>
      <c r="O2397" s="1776" t="s">
        <v>7010</v>
      </c>
      <c r="P2397" s="565">
        <v>8247.99</v>
      </c>
    </row>
    <row r="2398" spans="1:16" x14ac:dyDescent="0.2">
      <c r="A2398" s="548" t="s">
        <v>18309</v>
      </c>
      <c r="B2398" s="548" t="s">
        <v>1708</v>
      </c>
      <c r="C2398" s="541" t="s">
        <v>1709</v>
      </c>
      <c r="D2398" s="548" t="s">
        <v>7044</v>
      </c>
      <c r="E2398" s="1954">
        <v>1500</v>
      </c>
      <c r="F2398" s="1778" t="s">
        <v>7099</v>
      </c>
      <c r="G2398" s="1779" t="s">
        <v>7100</v>
      </c>
      <c r="H2398" s="548" t="s">
        <v>7070</v>
      </c>
      <c r="I2398" s="548" t="s">
        <v>7070</v>
      </c>
      <c r="J2398" s="551" t="s">
        <v>7016</v>
      </c>
      <c r="K2398" s="564">
        <v>1</v>
      </c>
      <c r="L2398" s="564">
        <v>2</v>
      </c>
      <c r="M2398" s="565">
        <v>2749.33</v>
      </c>
      <c r="N2398" s="1776" t="s">
        <v>7009</v>
      </c>
      <c r="O2398" s="1776" t="s">
        <v>7010</v>
      </c>
      <c r="P2398" s="565">
        <v>8247.99</v>
      </c>
    </row>
    <row r="2399" spans="1:16" x14ac:dyDescent="0.2">
      <c r="A2399" s="548" t="s">
        <v>18309</v>
      </c>
      <c r="B2399" s="548" t="s">
        <v>1708</v>
      </c>
      <c r="C2399" s="541" t="s">
        <v>1709</v>
      </c>
      <c r="D2399" s="548" t="s">
        <v>7044</v>
      </c>
      <c r="E2399" s="1954">
        <v>1500</v>
      </c>
      <c r="F2399" s="1778" t="s">
        <v>7101</v>
      </c>
      <c r="G2399" s="1779" t="s">
        <v>7102</v>
      </c>
      <c r="H2399" s="548" t="s">
        <v>7070</v>
      </c>
      <c r="I2399" s="548" t="s">
        <v>7070</v>
      </c>
      <c r="J2399" s="551" t="s">
        <v>7016</v>
      </c>
      <c r="K2399" s="564">
        <v>1</v>
      </c>
      <c r="L2399" s="564">
        <v>2</v>
      </c>
      <c r="M2399" s="565">
        <v>2749.33</v>
      </c>
      <c r="N2399" s="1776" t="s">
        <v>7009</v>
      </c>
      <c r="O2399" s="1776" t="s">
        <v>7010</v>
      </c>
      <c r="P2399" s="565">
        <v>8247.99</v>
      </c>
    </row>
    <row r="2400" spans="1:16" x14ac:dyDescent="0.2">
      <c r="A2400" s="548" t="s">
        <v>18309</v>
      </c>
      <c r="B2400" s="548" t="s">
        <v>1708</v>
      </c>
      <c r="C2400" s="541" t="s">
        <v>1709</v>
      </c>
      <c r="D2400" s="548" t="s">
        <v>7044</v>
      </c>
      <c r="E2400" s="1954">
        <v>1500</v>
      </c>
      <c r="F2400" s="1778" t="s">
        <v>7103</v>
      </c>
      <c r="G2400" s="1780" t="s">
        <v>7104</v>
      </c>
      <c r="H2400" s="548" t="s">
        <v>7070</v>
      </c>
      <c r="I2400" s="548" t="s">
        <v>7070</v>
      </c>
      <c r="J2400" s="551" t="s">
        <v>7021</v>
      </c>
      <c r="K2400" s="564">
        <v>1</v>
      </c>
      <c r="L2400" s="564">
        <v>2</v>
      </c>
      <c r="M2400" s="565">
        <v>2749.33</v>
      </c>
      <c r="N2400" s="1776" t="s">
        <v>7009</v>
      </c>
      <c r="O2400" s="1776" t="s">
        <v>7010</v>
      </c>
      <c r="P2400" s="565">
        <v>8247.99</v>
      </c>
    </row>
    <row r="2401" spans="1:16" x14ac:dyDescent="0.2">
      <c r="A2401" s="548" t="s">
        <v>18309</v>
      </c>
      <c r="B2401" s="548" t="s">
        <v>1708</v>
      </c>
      <c r="C2401" s="541" t="s">
        <v>1709</v>
      </c>
      <c r="D2401" s="548" t="s">
        <v>7044</v>
      </c>
      <c r="E2401" s="1954">
        <v>1500</v>
      </c>
      <c r="F2401" s="1781" t="s">
        <v>7105</v>
      </c>
      <c r="G2401" s="1780" t="s">
        <v>7106</v>
      </c>
      <c r="H2401" s="548" t="s">
        <v>7070</v>
      </c>
      <c r="I2401" s="548" t="s">
        <v>7070</v>
      </c>
      <c r="J2401" s="551" t="s">
        <v>7007</v>
      </c>
      <c r="K2401" s="564">
        <v>1</v>
      </c>
      <c r="L2401" s="564">
        <v>2</v>
      </c>
      <c r="M2401" s="565">
        <v>2749.33</v>
      </c>
      <c r="N2401" s="1776" t="s">
        <v>7009</v>
      </c>
      <c r="O2401" s="1776" t="s">
        <v>7010</v>
      </c>
      <c r="P2401" s="565">
        <v>8247.99</v>
      </c>
    </row>
    <row r="2402" spans="1:16" x14ac:dyDescent="0.2">
      <c r="A2402" s="548" t="s">
        <v>18309</v>
      </c>
      <c r="B2402" s="548" t="s">
        <v>1708</v>
      </c>
      <c r="C2402" s="541" t="s">
        <v>1709</v>
      </c>
      <c r="D2402" s="548" t="s">
        <v>7044</v>
      </c>
      <c r="E2402" s="1954">
        <v>1500</v>
      </c>
      <c r="F2402" s="1778" t="s">
        <v>7107</v>
      </c>
      <c r="G2402" s="1779" t="s">
        <v>7108</v>
      </c>
      <c r="H2402" s="548" t="s">
        <v>7070</v>
      </c>
      <c r="I2402" s="548" t="s">
        <v>7070</v>
      </c>
      <c r="J2402" s="551" t="s">
        <v>7016</v>
      </c>
      <c r="K2402" s="564">
        <v>1</v>
      </c>
      <c r="L2402" s="564">
        <v>2</v>
      </c>
      <c r="M2402" s="565">
        <v>2749.33</v>
      </c>
      <c r="N2402" s="1776" t="s">
        <v>7009</v>
      </c>
      <c r="O2402" s="1776" t="s">
        <v>7010</v>
      </c>
      <c r="P2402" s="565">
        <v>8247.99</v>
      </c>
    </row>
    <row r="2403" spans="1:16" x14ac:dyDescent="0.2">
      <c r="A2403" s="548" t="s">
        <v>18309</v>
      </c>
      <c r="B2403" s="548" t="s">
        <v>1708</v>
      </c>
      <c r="C2403" s="541" t="s">
        <v>1709</v>
      </c>
      <c r="D2403" s="548" t="s">
        <v>7026</v>
      </c>
      <c r="E2403" s="1954">
        <v>1200</v>
      </c>
      <c r="F2403" s="1778" t="s">
        <v>7109</v>
      </c>
      <c r="G2403" s="1780" t="s">
        <v>7063</v>
      </c>
      <c r="H2403" s="548" t="s">
        <v>7070</v>
      </c>
      <c r="I2403" s="548" t="s">
        <v>7070</v>
      </c>
      <c r="J2403" s="551" t="s">
        <v>7016</v>
      </c>
      <c r="K2403" s="564">
        <v>1</v>
      </c>
      <c r="L2403" s="564">
        <v>2</v>
      </c>
      <c r="M2403" s="565">
        <v>2749.33</v>
      </c>
      <c r="N2403" s="1776" t="s">
        <v>7009</v>
      </c>
      <c r="O2403" s="1776" t="s">
        <v>7010</v>
      </c>
      <c r="P2403" s="565">
        <v>8247.99</v>
      </c>
    </row>
    <row r="2404" spans="1:16" x14ac:dyDescent="0.2">
      <c r="A2404" s="548" t="s">
        <v>18309</v>
      </c>
      <c r="B2404" s="548" t="s">
        <v>1708</v>
      </c>
      <c r="C2404" s="541" t="s">
        <v>1709</v>
      </c>
      <c r="D2404" s="548" t="s">
        <v>7026</v>
      </c>
      <c r="E2404" s="1954">
        <v>1200</v>
      </c>
      <c r="F2404" s="1778" t="s">
        <v>7110</v>
      </c>
      <c r="G2404" s="1779" t="s">
        <v>7111</v>
      </c>
      <c r="H2404" s="548" t="s">
        <v>7070</v>
      </c>
      <c r="I2404" s="548" t="s">
        <v>7070</v>
      </c>
      <c r="J2404" s="551" t="s">
        <v>7016</v>
      </c>
      <c r="K2404" s="564">
        <v>1</v>
      </c>
      <c r="L2404" s="564">
        <v>2</v>
      </c>
      <c r="M2404" s="565">
        <v>2749.33</v>
      </c>
      <c r="N2404" s="1776" t="s">
        <v>7009</v>
      </c>
      <c r="O2404" s="1776" t="s">
        <v>7010</v>
      </c>
      <c r="P2404" s="565">
        <v>8247.99</v>
      </c>
    </row>
    <row r="2405" spans="1:16" x14ac:dyDescent="0.2">
      <c r="A2405" s="548" t="s">
        <v>18309</v>
      </c>
      <c r="B2405" s="548" t="s">
        <v>1708</v>
      </c>
      <c r="C2405" s="541" t="s">
        <v>1709</v>
      </c>
      <c r="D2405" s="548" t="s">
        <v>7026</v>
      </c>
      <c r="E2405" s="1954">
        <v>1200</v>
      </c>
      <c r="F2405" s="1778" t="s">
        <v>7112</v>
      </c>
      <c r="G2405" s="1780" t="s">
        <v>7113</v>
      </c>
      <c r="H2405" s="548" t="s">
        <v>7070</v>
      </c>
      <c r="I2405" s="548" t="s">
        <v>7070</v>
      </c>
      <c r="J2405" s="551" t="s">
        <v>7007</v>
      </c>
      <c r="K2405" s="564">
        <v>1</v>
      </c>
      <c r="L2405" s="564">
        <v>2</v>
      </c>
      <c r="M2405" s="565">
        <v>2749.33</v>
      </c>
      <c r="N2405" s="1776" t="s">
        <v>7009</v>
      </c>
      <c r="O2405" s="1776" t="s">
        <v>7010</v>
      </c>
      <c r="P2405" s="565">
        <v>8247.99</v>
      </c>
    </row>
    <row r="2406" spans="1:16" x14ac:dyDescent="0.2">
      <c r="A2406" s="548" t="s">
        <v>18309</v>
      </c>
      <c r="B2406" s="548" t="s">
        <v>1708</v>
      </c>
      <c r="C2406" s="541" t="s">
        <v>1709</v>
      </c>
      <c r="D2406" s="548" t="s">
        <v>7026</v>
      </c>
      <c r="E2406" s="1954">
        <v>1200</v>
      </c>
      <c r="F2406" s="1778" t="s">
        <v>7114</v>
      </c>
      <c r="G2406" s="1780" t="s">
        <v>7115</v>
      </c>
      <c r="H2406" s="548" t="s">
        <v>7070</v>
      </c>
      <c r="I2406" s="548" t="s">
        <v>7070</v>
      </c>
      <c r="J2406" s="551" t="s">
        <v>7016</v>
      </c>
      <c r="K2406" s="564">
        <v>1</v>
      </c>
      <c r="L2406" s="564">
        <v>2</v>
      </c>
      <c r="M2406" s="565">
        <v>2749.33</v>
      </c>
      <c r="N2406" s="1776" t="s">
        <v>7009</v>
      </c>
      <c r="O2406" s="1776" t="s">
        <v>7010</v>
      </c>
      <c r="P2406" s="565">
        <v>8247.99</v>
      </c>
    </row>
    <row r="2407" spans="1:16" x14ac:dyDescent="0.2">
      <c r="A2407" s="548" t="s">
        <v>18309</v>
      </c>
      <c r="B2407" s="548" t="s">
        <v>1708</v>
      </c>
      <c r="C2407" s="541" t="s">
        <v>1709</v>
      </c>
      <c r="D2407" s="548" t="s">
        <v>7026</v>
      </c>
      <c r="E2407" s="1954">
        <v>1200</v>
      </c>
      <c r="F2407" s="1778" t="s">
        <v>7116</v>
      </c>
      <c r="G2407" s="1779" t="s">
        <v>7117</v>
      </c>
      <c r="H2407" s="548" t="s">
        <v>7070</v>
      </c>
      <c r="I2407" s="548" t="s">
        <v>7070</v>
      </c>
      <c r="J2407" s="551" t="s">
        <v>7007</v>
      </c>
      <c r="K2407" s="564">
        <v>1</v>
      </c>
      <c r="L2407" s="564">
        <v>2</v>
      </c>
      <c r="M2407" s="565">
        <v>2749.33</v>
      </c>
      <c r="N2407" s="1776" t="s">
        <v>7009</v>
      </c>
      <c r="O2407" s="1776" t="s">
        <v>7010</v>
      </c>
      <c r="P2407" s="565">
        <v>8247.99</v>
      </c>
    </row>
    <row r="2408" spans="1:16" x14ac:dyDescent="0.2">
      <c r="A2408" s="548" t="s">
        <v>18309</v>
      </c>
      <c r="B2408" s="548" t="s">
        <v>1708</v>
      </c>
      <c r="C2408" s="541" t="s">
        <v>1709</v>
      </c>
      <c r="D2408" s="548" t="s">
        <v>7026</v>
      </c>
      <c r="E2408" s="1954">
        <v>1200</v>
      </c>
      <c r="F2408" s="1778" t="s">
        <v>7118</v>
      </c>
      <c r="G2408" s="1779" t="s">
        <v>7119</v>
      </c>
      <c r="H2408" s="548" t="s">
        <v>7070</v>
      </c>
      <c r="I2408" s="548" t="s">
        <v>7070</v>
      </c>
      <c r="J2408" s="551" t="s">
        <v>7016</v>
      </c>
      <c r="K2408" s="564">
        <v>1</v>
      </c>
      <c r="L2408" s="564">
        <v>2</v>
      </c>
      <c r="M2408" s="565">
        <v>2749.33</v>
      </c>
      <c r="N2408" s="1776" t="s">
        <v>7009</v>
      </c>
      <c r="O2408" s="1776" t="s">
        <v>7010</v>
      </c>
      <c r="P2408" s="565">
        <v>8247.99</v>
      </c>
    </row>
    <row r="2409" spans="1:16" x14ac:dyDescent="0.2">
      <c r="A2409" s="548" t="s">
        <v>18309</v>
      </c>
      <c r="B2409" s="548" t="s">
        <v>1708</v>
      </c>
      <c r="C2409" s="541" t="s">
        <v>1709</v>
      </c>
      <c r="D2409" s="548" t="s">
        <v>7026</v>
      </c>
      <c r="E2409" s="1954">
        <v>1200</v>
      </c>
      <c r="F2409" s="1778" t="s">
        <v>7120</v>
      </c>
      <c r="G2409" s="1780" t="s">
        <v>7121</v>
      </c>
      <c r="H2409" s="548" t="s">
        <v>7070</v>
      </c>
      <c r="I2409" s="548" t="s">
        <v>7070</v>
      </c>
      <c r="J2409" s="551" t="s">
        <v>7016</v>
      </c>
      <c r="K2409" s="564">
        <v>1</v>
      </c>
      <c r="L2409" s="564">
        <v>2</v>
      </c>
      <c r="M2409" s="565">
        <v>2749.33</v>
      </c>
      <c r="N2409" s="1776" t="s">
        <v>7009</v>
      </c>
      <c r="O2409" s="1776" t="s">
        <v>7010</v>
      </c>
      <c r="P2409" s="565">
        <v>8247.99</v>
      </c>
    </row>
    <row r="2410" spans="1:16" x14ac:dyDescent="0.2">
      <c r="A2410" s="548" t="s">
        <v>18309</v>
      </c>
      <c r="B2410" s="548" t="s">
        <v>1708</v>
      </c>
      <c r="C2410" s="541" t="s">
        <v>1709</v>
      </c>
      <c r="D2410" s="548" t="s">
        <v>7026</v>
      </c>
      <c r="E2410" s="1954">
        <v>1200</v>
      </c>
      <c r="F2410" s="1778" t="s">
        <v>7122</v>
      </c>
      <c r="G2410" s="1779" t="s">
        <v>7123</v>
      </c>
      <c r="H2410" s="548" t="s">
        <v>7070</v>
      </c>
      <c r="I2410" s="548" t="s">
        <v>7070</v>
      </c>
      <c r="J2410" s="551" t="s">
        <v>7021</v>
      </c>
      <c r="K2410" s="564">
        <v>1</v>
      </c>
      <c r="L2410" s="564">
        <v>2</v>
      </c>
      <c r="M2410" s="565">
        <v>2749.33</v>
      </c>
      <c r="N2410" s="1776"/>
      <c r="O2410" s="1776"/>
      <c r="P2410" s="565"/>
    </row>
    <row r="2411" spans="1:16" x14ac:dyDescent="0.2">
      <c r="A2411" s="548" t="s">
        <v>18309</v>
      </c>
      <c r="B2411" s="548" t="s">
        <v>1708</v>
      </c>
      <c r="C2411" s="541" t="s">
        <v>1709</v>
      </c>
      <c r="D2411" s="548" t="s">
        <v>7026</v>
      </c>
      <c r="E2411" s="1954">
        <v>1200</v>
      </c>
      <c r="F2411" s="1778" t="s">
        <v>7124</v>
      </c>
      <c r="G2411" s="1779" t="s">
        <v>7125</v>
      </c>
      <c r="H2411" s="548" t="s">
        <v>7070</v>
      </c>
      <c r="I2411" s="548" t="s">
        <v>7070</v>
      </c>
      <c r="J2411" s="551" t="s">
        <v>7007</v>
      </c>
      <c r="K2411" s="564">
        <v>1</v>
      </c>
      <c r="L2411" s="564">
        <v>2</v>
      </c>
      <c r="M2411" s="565">
        <v>2749.33</v>
      </c>
      <c r="N2411" s="1776" t="s">
        <v>7009</v>
      </c>
      <c r="O2411" s="1776" t="s">
        <v>7009</v>
      </c>
      <c r="P2411" s="565">
        <v>1200</v>
      </c>
    </row>
    <row r="2412" spans="1:16" x14ac:dyDescent="0.2">
      <c r="A2412" s="548" t="s">
        <v>18309</v>
      </c>
      <c r="B2412" s="548" t="s">
        <v>1708</v>
      </c>
      <c r="C2412" s="541" t="s">
        <v>1709</v>
      </c>
      <c r="D2412" s="548" t="s">
        <v>7126</v>
      </c>
      <c r="E2412" s="1954">
        <v>1500</v>
      </c>
      <c r="F2412" s="1778" t="s">
        <v>7127</v>
      </c>
      <c r="G2412" s="1780" t="s">
        <v>7128</v>
      </c>
      <c r="H2412" s="548" t="s">
        <v>7070</v>
      </c>
      <c r="I2412" s="548" t="s">
        <v>7070</v>
      </c>
      <c r="J2412" s="551" t="s">
        <v>7016</v>
      </c>
      <c r="K2412" s="564">
        <v>1</v>
      </c>
      <c r="L2412" s="564">
        <v>2</v>
      </c>
      <c r="M2412" s="565">
        <v>3360.13</v>
      </c>
      <c r="N2412" s="1776" t="s">
        <v>7009</v>
      </c>
      <c r="O2412" s="1776" t="s">
        <v>7010</v>
      </c>
      <c r="P2412" s="565">
        <v>10080.39</v>
      </c>
    </row>
    <row r="2413" spans="1:16" x14ac:dyDescent="0.2">
      <c r="A2413" s="548" t="s">
        <v>18309</v>
      </c>
      <c r="B2413" s="548" t="s">
        <v>1708</v>
      </c>
      <c r="C2413" s="541" t="s">
        <v>1709</v>
      </c>
      <c r="D2413" s="548" t="s">
        <v>7126</v>
      </c>
      <c r="E2413" s="1954">
        <v>1500</v>
      </c>
      <c r="F2413" s="1782" t="s">
        <v>7129</v>
      </c>
      <c r="G2413" s="1779" t="s">
        <v>7130</v>
      </c>
      <c r="H2413" s="548" t="s">
        <v>7070</v>
      </c>
      <c r="I2413" s="548" t="s">
        <v>7070</v>
      </c>
      <c r="J2413" s="551" t="s">
        <v>7016</v>
      </c>
      <c r="K2413" s="564">
        <v>1</v>
      </c>
      <c r="L2413" s="564">
        <v>2</v>
      </c>
      <c r="M2413" s="565">
        <v>3360.13</v>
      </c>
      <c r="N2413" s="1776" t="s">
        <v>7009</v>
      </c>
      <c r="O2413" s="1776" t="s">
        <v>7010</v>
      </c>
      <c r="P2413" s="565">
        <v>10080.39</v>
      </c>
    </row>
    <row r="2414" spans="1:16" x14ac:dyDescent="0.2">
      <c r="A2414" s="548" t="s">
        <v>18309</v>
      </c>
      <c r="B2414" s="548" t="s">
        <v>1708</v>
      </c>
      <c r="C2414" s="541" t="s">
        <v>1709</v>
      </c>
      <c r="D2414" s="548" t="s">
        <v>7126</v>
      </c>
      <c r="E2414" s="1954">
        <v>1500</v>
      </c>
      <c r="F2414" s="1778" t="s">
        <v>7131</v>
      </c>
      <c r="G2414" s="1780" t="s">
        <v>7132</v>
      </c>
      <c r="H2414" s="548" t="s">
        <v>7070</v>
      </c>
      <c r="I2414" s="548" t="s">
        <v>7070</v>
      </c>
      <c r="J2414" s="551" t="s">
        <v>7016</v>
      </c>
      <c r="K2414" s="564">
        <v>1</v>
      </c>
      <c r="L2414" s="564">
        <v>2</v>
      </c>
      <c r="M2414" s="565">
        <v>3360.13</v>
      </c>
      <c r="N2414" s="1776" t="s">
        <v>7009</v>
      </c>
      <c r="O2414" s="1776" t="s">
        <v>7010</v>
      </c>
      <c r="P2414" s="565">
        <v>10080.39</v>
      </c>
    </row>
    <row r="2415" spans="1:16" x14ac:dyDescent="0.2">
      <c r="A2415" s="548" t="s">
        <v>18309</v>
      </c>
      <c r="B2415" s="548" t="s">
        <v>1708</v>
      </c>
      <c r="C2415" s="541" t="s">
        <v>1709</v>
      </c>
      <c r="D2415" s="548" t="s">
        <v>7126</v>
      </c>
      <c r="E2415" s="1954">
        <v>1500</v>
      </c>
      <c r="F2415" s="1778" t="s">
        <v>7133</v>
      </c>
      <c r="G2415" s="1779" t="s">
        <v>7134</v>
      </c>
      <c r="H2415" s="548" t="s">
        <v>7070</v>
      </c>
      <c r="I2415" s="548" t="s">
        <v>7070</v>
      </c>
      <c r="J2415" s="551" t="s">
        <v>7016</v>
      </c>
      <c r="K2415" s="564">
        <v>1</v>
      </c>
      <c r="L2415" s="564">
        <v>2</v>
      </c>
      <c r="M2415" s="565">
        <v>3360.13</v>
      </c>
      <c r="N2415" s="1776" t="s">
        <v>7009</v>
      </c>
      <c r="O2415" s="1776" t="s">
        <v>7010</v>
      </c>
      <c r="P2415" s="565">
        <v>10080.39</v>
      </c>
    </row>
    <row r="2416" spans="1:16" x14ac:dyDescent="0.2">
      <c r="A2416" s="548" t="s">
        <v>18309</v>
      </c>
      <c r="B2416" s="548" t="s">
        <v>1708</v>
      </c>
      <c r="C2416" s="541" t="s">
        <v>1709</v>
      </c>
      <c r="D2416" s="548" t="s">
        <v>7126</v>
      </c>
      <c r="E2416" s="1954">
        <v>1500</v>
      </c>
      <c r="F2416" s="1782" t="s">
        <v>7135</v>
      </c>
      <c r="G2416" s="1780" t="s">
        <v>7136</v>
      </c>
      <c r="H2416" s="548" t="s">
        <v>7070</v>
      </c>
      <c r="I2416" s="548" t="s">
        <v>7070</v>
      </c>
      <c r="J2416" s="551" t="s">
        <v>7016</v>
      </c>
      <c r="K2416" s="564">
        <v>1</v>
      </c>
      <c r="L2416" s="564">
        <v>2</v>
      </c>
      <c r="M2416" s="565">
        <v>3360.13</v>
      </c>
      <c r="N2416" s="1776" t="s">
        <v>7009</v>
      </c>
      <c r="O2416" s="1776" t="s">
        <v>7010</v>
      </c>
      <c r="P2416" s="565">
        <v>10080.39</v>
      </c>
    </row>
    <row r="2417" spans="1:17" x14ac:dyDescent="0.2">
      <c r="A2417" s="548" t="s">
        <v>18309</v>
      </c>
      <c r="B2417" s="548" t="s">
        <v>1708</v>
      </c>
      <c r="C2417" s="541" t="s">
        <v>1709</v>
      </c>
      <c r="D2417" s="548" t="s">
        <v>7126</v>
      </c>
      <c r="E2417" s="1954">
        <v>1500</v>
      </c>
      <c r="F2417" s="1778" t="s">
        <v>7137</v>
      </c>
      <c r="G2417" s="1780" t="s">
        <v>7138</v>
      </c>
      <c r="H2417" s="548" t="s">
        <v>7070</v>
      </c>
      <c r="I2417" s="548" t="s">
        <v>7070</v>
      </c>
      <c r="J2417" s="551" t="s">
        <v>7016</v>
      </c>
      <c r="K2417" s="564">
        <v>1</v>
      </c>
      <c r="L2417" s="564">
        <v>2</v>
      </c>
      <c r="M2417" s="565">
        <v>3360.13</v>
      </c>
      <c r="N2417" s="1776" t="s">
        <v>7009</v>
      </c>
      <c r="O2417" s="1776" t="s">
        <v>7010</v>
      </c>
      <c r="P2417" s="565">
        <v>10080.39</v>
      </c>
    </row>
    <row r="2418" spans="1:17" x14ac:dyDescent="0.2">
      <c r="A2418" s="548" t="s">
        <v>18309</v>
      </c>
      <c r="B2418" s="548" t="s">
        <v>1708</v>
      </c>
      <c r="C2418" s="541" t="s">
        <v>1709</v>
      </c>
      <c r="D2418" s="548" t="s">
        <v>7126</v>
      </c>
      <c r="E2418" s="1954">
        <v>1500</v>
      </c>
      <c r="F2418" s="1778" t="s">
        <v>7139</v>
      </c>
      <c r="G2418" s="1779" t="s">
        <v>7140</v>
      </c>
      <c r="H2418" s="548" t="s">
        <v>7070</v>
      </c>
      <c r="I2418" s="548" t="s">
        <v>7070</v>
      </c>
      <c r="J2418" s="551" t="s">
        <v>7016</v>
      </c>
      <c r="K2418" s="564">
        <v>1</v>
      </c>
      <c r="L2418" s="564">
        <v>2</v>
      </c>
      <c r="M2418" s="565">
        <v>3360.13</v>
      </c>
      <c r="N2418" s="1776" t="s">
        <v>7009</v>
      </c>
      <c r="O2418" s="1776" t="s">
        <v>7010</v>
      </c>
      <c r="P2418" s="565">
        <v>10080.39</v>
      </c>
    </row>
    <row r="2419" spans="1:17" x14ac:dyDescent="0.2">
      <c r="A2419" s="548" t="s">
        <v>18309</v>
      </c>
      <c r="B2419" s="548" t="s">
        <v>1708</v>
      </c>
      <c r="C2419" s="541" t="s">
        <v>1709</v>
      </c>
      <c r="D2419" s="548" t="s">
        <v>7141</v>
      </c>
      <c r="E2419" s="1955">
        <v>2500</v>
      </c>
      <c r="F2419" s="1783">
        <v>2862622</v>
      </c>
      <c r="G2419" s="1780" t="s">
        <v>7142</v>
      </c>
      <c r="H2419" s="548" t="s">
        <v>7070</v>
      </c>
      <c r="I2419" s="548" t="s">
        <v>7070</v>
      </c>
      <c r="J2419" s="551" t="s">
        <v>6043</v>
      </c>
      <c r="K2419" s="564">
        <v>2</v>
      </c>
      <c r="L2419" s="564">
        <v>12</v>
      </c>
      <c r="M2419" s="565">
        <v>31960.799999999999</v>
      </c>
      <c r="N2419" s="1776" t="s">
        <v>7009</v>
      </c>
      <c r="O2419" s="1776" t="s">
        <v>7010</v>
      </c>
      <c r="P2419" s="565">
        <v>15696.6</v>
      </c>
    </row>
    <row r="2420" spans="1:17" x14ac:dyDescent="0.2">
      <c r="A2420" s="548" t="s">
        <v>18309</v>
      </c>
      <c r="B2420" s="548" t="s">
        <v>1708</v>
      </c>
      <c r="C2420" s="541" t="s">
        <v>1709</v>
      </c>
      <c r="D2420" s="548" t="s">
        <v>3405</v>
      </c>
      <c r="E2420" s="1955">
        <v>5500</v>
      </c>
      <c r="F2420" s="1783">
        <v>45785232</v>
      </c>
      <c r="G2420" s="1780" t="s">
        <v>7143</v>
      </c>
      <c r="H2420" s="548" t="s">
        <v>7013</v>
      </c>
      <c r="I2420" s="548" t="s">
        <v>7006</v>
      </c>
      <c r="J2420" s="551" t="s">
        <v>2550</v>
      </c>
      <c r="K2420" s="564">
        <v>2</v>
      </c>
      <c r="L2420" s="564">
        <v>12</v>
      </c>
      <c r="M2420" s="565">
        <v>67960.800000000003</v>
      </c>
      <c r="N2420" s="1776" t="s">
        <v>7009</v>
      </c>
      <c r="O2420" s="1776" t="s">
        <v>7010</v>
      </c>
      <c r="P2420" s="565">
        <v>33696.6</v>
      </c>
    </row>
    <row r="2421" spans="1:17" x14ac:dyDescent="0.2">
      <c r="A2421" s="548" t="s">
        <v>18309</v>
      </c>
      <c r="B2421" s="548" t="s">
        <v>1708</v>
      </c>
      <c r="C2421" s="541" t="s">
        <v>1709</v>
      </c>
      <c r="D2421" s="548" t="s">
        <v>7144</v>
      </c>
      <c r="E2421" s="1955">
        <v>5500</v>
      </c>
      <c r="F2421" s="551">
        <v>3641962</v>
      </c>
      <c r="G2421" s="1780" t="s">
        <v>7145</v>
      </c>
      <c r="H2421" s="548" t="s">
        <v>7013</v>
      </c>
      <c r="I2421" s="548" t="s">
        <v>7006</v>
      </c>
      <c r="J2421" s="551" t="s">
        <v>1532</v>
      </c>
      <c r="K2421" s="564">
        <v>2</v>
      </c>
      <c r="L2421" s="564">
        <v>12</v>
      </c>
      <c r="M2421" s="565">
        <v>67960.800000000003</v>
      </c>
      <c r="N2421" s="1776" t="s">
        <v>7009</v>
      </c>
      <c r="O2421" s="1776" t="s">
        <v>7010</v>
      </c>
      <c r="P2421" s="565">
        <v>33696.6</v>
      </c>
    </row>
    <row r="2422" spans="1:17" x14ac:dyDescent="0.2">
      <c r="A2422" s="548" t="s">
        <v>18309</v>
      </c>
      <c r="B2422" s="548" t="s">
        <v>1708</v>
      </c>
      <c r="C2422" s="541" t="s">
        <v>1709</v>
      </c>
      <c r="D2422" s="548" t="s">
        <v>7144</v>
      </c>
      <c r="E2422" s="1955">
        <v>5500</v>
      </c>
      <c r="F2422" s="551">
        <v>41435614</v>
      </c>
      <c r="G2422" s="548" t="s">
        <v>7146</v>
      </c>
      <c r="H2422" s="548" t="s">
        <v>7013</v>
      </c>
      <c r="I2422" s="548" t="s">
        <v>7006</v>
      </c>
      <c r="J2422" s="551" t="s">
        <v>1532</v>
      </c>
      <c r="K2422" s="564">
        <v>2</v>
      </c>
      <c r="L2422" s="564">
        <v>12</v>
      </c>
      <c r="M2422" s="565">
        <v>67960.800000000003</v>
      </c>
      <c r="N2422" s="1776" t="s">
        <v>7009</v>
      </c>
      <c r="O2422" s="1776" t="s">
        <v>7010</v>
      </c>
      <c r="P2422" s="565">
        <v>33696.6</v>
      </c>
    </row>
    <row r="2423" spans="1:17" x14ac:dyDescent="0.2">
      <c r="A2423" s="548" t="s">
        <v>18309</v>
      </c>
      <c r="B2423" s="548" t="s">
        <v>1708</v>
      </c>
      <c r="C2423" s="541" t="s">
        <v>1709</v>
      </c>
      <c r="D2423" s="548" t="s">
        <v>7147</v>
      </c>
      <c r="E2423" s="1955">
        <v>5500</v>
      </c>
      <c r="F2423" s="551">
        <v>41595829</v>
      </c>
      <c r="G2423" s="548" t="s">
        <v>7148</v>
      </c>
      <c r="H2423" s="548" t="s">
        <v>7013</v>
      </c>
      <c r="I2423" s="548" t="s">
        <v>7006</v>
      </c>
      <c r="J2423" s="551" t="s">
        <v>7149</v>
      </c>
      <c r="K2423" s="564">
        <v>2</v>
      </c>
      <c r="L2423" s="564">
        <v>12</v>
      </c>
      <c r="M2423" s="565">
        <v>67960.800000000003</v>
      </c>
      <c r="N2423" s="1776" t="s">
        <v>7009</v>
      </c>
      <c r="O2423" s="1776" t="s">
        <v>7010</v>
      </c>
      <c r="P2423" s="565">
        <v>33696.6</v>
      </c>
    </row>
    <row r="2424" spans="1:17" x14ac:dyDescent="0.2">
      <c r="A2424" s="548" t="s">
        <v>18309</v>
      </c>
      <c r="B2424" s="548" t="s">
        <v>1708</v>
      </c>
      <c r="C2424" s="541" t="s">
        <v>1709</v>
      </c>
      <c r="D2424" s="548" t="s">
        <v>2545</v>
      </c>
      <c r="E2424" s="1955">
        <v>4000</v>
      </c>
      <c r="F2424" s="551">
        <v>70980874</v>
      </c>
      <c r="G2424" s="548" t="s">
        <v>7150</v>
      </c>
      <c r="H2424" s="548" t="s">
        <v>7013</v>
      </c>
      <c r="I2424" s="548" t="s">
        <v>7006</v>
      </c>
      <c r="J2424" s="551" t="s">
        <v>7151</v>
      </c>
      <c r="K2424" s="564">
        <v>2</v>
      </c>
      <c r="L2424" s="564">
        <v>12</v>
      </c>
      <c r="M2424" s="565">
        <v>49960.800000000003</v>
      </c>
      <c r="N2424" s="1776" t="s">
        <v>7009</v>
      </c>
      <c r="O2424" s="1776" t="s">
        <v>7010</v>
      </c>
      <c r="P2424" s="565">
        <v>24696.6</v>
      </c>
    </row>
    <row r="2425" spans="1:17" x14ac:dyDescent="0.2">
      <c r="A2425" s="548" t="s">
        <v>18309</v>
      </c>
      <c r="B2425" s="548" t="s">
        <v>1708</v>
      </c>
      <c r="C2425" s="541" t="s">
        <v>1709</v>
      </c>
      <c r="D2425" s="548" t="s">
        <v>2545</v>
      </c>
      <c r="E2425" s="1955">
        <v>4000</v>
      </c>
      <c r="F2425" s="551">
        <v>44854553</v>
      </c>
      <c r="G2425" s="548" t="s">
        <v>7152</v>
      </c>
      <c r="H2425" s="548" t="s">
        <v>7013</v>
      </c>
      <c r="I2425" s="548" t="s">
        <v>7006</v>
      </c>
      <c r="J2425" s="551" t="s">
        <v>2550</v>
      </c>
      <c r="K2425" s="564">
        <v>2</v>
      </c>
      <c r="L2425" s="564">
        <v>12</v>
      </c>
      <c r="M2425" s="565">
        <v>49960.800000000003</v>
      </c>
      <c r="N2425" s="1776" t="s">
        <v>7009</v>
      </c>
      <c r="O2425" s="1776" t="s">
        <v>7010</v>
      </c>
      <c r="P2425" s="565">
        <v>24696.6</v>
      </c>
    </row>
    <row r="2426" spans="1:17" x14ac:dyDescent="0.2">
      <c r="A2426" s="548" t="s">
        <v>18309</v>
      </c>
      <c r="B2426" s="548" t="s">
        <v>1708</v>
      </c>
      <c r="C2426" s="541" t="s">
        <v>1709</v>
      </c>
      <c r="D2426" s="548" t="s">
        <v>7153</v>
      </c>
      <c r="E2426" s="1954">
        <v>5000</v>
      </c>
      <c r="F2426" s="551" t="s">
        <v>7154</v>
      </c>
      <c r="G2426" s="548" t="s">
        <v>7155</v>
      </c>
      <c r="H2426" s="548" t="s">
        <v>7013</v>
      </c>
      <c r="I2426" s="548" t="s">
        <v>7006</v>
      </c>
      <c r="J2426" s="551" t="s">
        <v>7156</v>
      </c>
      <c r="K2426" s="564">
        <v>1</v>
      </c>
      <c r="L2426" s="564">
        <v>3</v>
      </c>
      <c r="M2426" s="565">
        <v>61960.800000000003</v>
      </c>
      <c r="N2426" s="551">
        <v>1</v>
      </c>
      <c r="O2426" s="551">
        <v>2</v>
      </c>
      <c r="P2426" s="565">
        <v>10100</v>
      </c>
    </row>
    <row r="2427" spans="1:17" x14ac:dyDescent="0.2">
      <c r="A2427" s="548" t="s">
        <v>18309</v>
      </c>
      <c r="B2427" s="548" t="s">
        <v>1708</v>
      </c>
      <c r="C2427" s="541" t="s">
        <v>1709</v>
      </c>
      <c r="D2427" s="548" t="s">
        <v>7157</v>
      </c>
      <c r="E2427" s="1954">
        <v>1900</v>
      </c>
      <c r="F2427" s="1783">
        <v>41165710</v>
      </c>
      <c r="G2427" s="1780" t="s">
        <v>7158</v>
      </c>
      <c r="H2427" s="548" t="s">
        <v>7013</v>
      </c>
      <c r="I2427" s="548" t="s">
        <v>7006</v>
      </c>
      <c r="J2427" s="551" t="s">
        <v>7159</v>
      </c>
      <c r="K2427" s="564">
        <v>1</v>
      </c>
      <c r="L2427" s="564">
        <v>12</v>
      </c>
      <c r="M2427" s="565">
        <v>22800</v>
      </c>
      <c r="N2427" s="551">
        <v>1</v>
      </c>
      <c r="O2427" s="551">
        <v>1</v>
      </c>
      <c r="P2427" s="565">
        <v>1900</v>
      </c>
    </row>
    <row r="2428" spans="1:17" x14ac:dyDescent="0.2">
      <c r="A2428" s="548" t="s">
        <v>18309</v>
      </c>
      <c r="B2428" s="548" t="s">
        <v>1708</v>
      </c>
      <c r="C2428" s="548"/>
      <c r="D2428" s="548"/>
      <c r="E2428" s="1954"/>
      <c r="F2428" s="551"/>
      <c r="G2428" s="548" t="s">
        <v>7160</v>
      </c>
      <c r="H2428" s="548"/>
      <c r="I2428" s="548"/>
      <c r="J2428" s="551"/>
      <c r="K2428" s="1784"/>
      <c r="L2428" s="1784"/>
      <c r="M2428" s="565">
        <v>22585</v>
      </c>
      <c r="N2428" s="1784"/>
      <c r="O2428" s="1784"/>
      <c r="P2428" s="565">
        <v>8798</v>
      </c>
    </row>
    <row r="2429" spans="1:17" x14ac:dyDescent="0.2">
      <c r="A2429" s="547" t="s">
        <v>18310</v>
      </c>
      <c r="B2429" s="547" t="s">
        <v>1708</v>
      </c>
      <c r="C2429" s="541" t="s">
        <v>1709</v>
      </c>
      <c r="D2429" s="547" t="s">
        <v>7162</v>
      </c>
      <c r="E2429" s="1785">
        <v>1200</v>
      </c>
      <c r="F2429" s="546">
        <v>47675205</v>
      </c>
      <c r="G2429" s="547" t="s">
        <v>7163</v>
      </c>
      <c r="H2429" s="547" t="s">
        <v>7164</v>
      </c>
      <c r="I2429" s="547" t="s">
        <v>7165</v>
      </c>
      <c r="J2429" s="546" t="s">
        <v>1795</v>
      </c>
      <c r="K2429" s="546" t="s">
        <v>7166</v>
      </c>
      <c r="L2429" s="546">
        <v>12</v>
      </c>
      <c r="M2429" s="1786">
        <v>14400</v>
      </c>
      <c r="N2429" s="1787">
        <v>3</v>
      </c>
      <c r="O2429" s="570">
        <v>9</v>
      </c>
      <c r="P2429" s="1788">
        <f>E2429*O2429</f>
        <v>10800</v>
      </c>
      <c r="Q2429" s="1789"/>
    </row>
    <row r="2430" spans="1:17" x14ac:dyDescent="0.2">
      <c r="A2430" s="547" t="s">
        <v>18310</v>
      </c>
      <c r="B2430" s="547" t="s">
        <v>1708</v>
      </c>
      <c r="C2430" s="541" t="s">
        <v>1709</v>
      </c>
      <c r="D2430" s="547" t="s">
        <v>7167</v>
      </c>
      <c r="E2430" s="1785">
        <v>1200</v>
      </c>
      <c r="F2430" s="546">
        <v>47396802</v>
      </c>
      <c r="G2430" s="547" t="s">
        <v>7168</v>
      </c>
      <c r="H2430" s="547" t="s">
        <v>7169</v>
      </c>
      <c r="I2430" s="547" t="s">
        <v>7165</v>
      </c>
      <c r="J2430" s="546" t="s">
        <v>1723</v>
      </c>
      <c r="K2430" s="546" t="s">
        <v>7166</v>
      </c>
      <c r="L2430" s="546">
        <v>12</v>
      </c>
      <c r="M2430" s="1786">
        <v>14400</v>
      </c>
      <c r="N2430" s="1787">
        <v>3</v>
      </c>
      <c r="O2430" s="570">
        <v>9</v>
      </c>
      <c r="P2430" s="1788">
        <f t="shared" ref="P2430:P2437" si="76">E2430*O2430</f>
        <v>10800</v>
      </c>
      <c r="Q2430" s="1789"/>
    </row>
    <row r="2431" spans="1:17" x14ac:dyDescent="0.2">
      <c r="A2431" s="547" t="s">
        <v>18310</v>
      </c>
      <c r="B2431" s="547" t="s">
        <v>1708</v>
      </c>
      <c r="C2431" s="541" t="s">
        <v>1709</v>
      </c>
      <c r="D2431" s="547" t="s">
        <v>7170</v>
      </c>
      <c r="E2431" s="1785">
        <v>1500</v>
      </c>
      <c r="F2431" s="546">
        <v>47980135</v>
      </c>
      <c r="G2431" s="547" t="s">
        <v>7171</v>
      </c>
      <c r="H2431" s="547" t="s">
        <v>2021</v>
      </c>
      <c r="I2431" s="547" t="s">
        <v>7165</v>
      </c>
      <c r="J2431" s="546" t="s">
        <v>1723</v>
      </c>
      <c r="K2431" s="546" t="s">
        <v>7166</v>
      </c>
      <c r="L2431" s="546">
        <v>12</v>
      </c>
      <c r="M2431" s="1786">
        <v>18000</v>
      </c>
      <c r="N2431" s="1787">
        <v>3</v>
      </c>
      <c r="O2431" s="570">
        <v>9</v>
      </c>
      <c r="P2431" s="1788">
        <f t="shared" si="76"/>
        <v>13500</v>
      </c>
      <c r="Q2431" s="1789"/>
    </row>
    <row r="2432" spans="1:17" x14ac:dyDescent="0.2">
      <c r="A2432" s="547" t="s">
        <v>18310</v>
      </c>
      <c r="B2432" s="547" t="s">
        <v>1708</v>
      </c>
      <c r="C2432" s="541" t="s">
        <v>1709</v>
      </c>
      <c r="D2432" s="547" t="s">
        <v>7162</v>
      </c>
      <c r="E2432" s="1785">
        <v>1200</v>
      </c>
      <c r="F2432" s="546">
        <v>44888179</v>
      </c>
      <c r="G2432" s="547" t="s">
        <v>7172</v>
      </c>
      <c r="H2432" s="547" t="s">
        <v>6982</v>
      </c>
      <c r="I2432" s="547" t="s">
        <v>7165</v>
      </c>
      <c r="J2432" s="546" t="s">
        <v>1723</v>
      </c>
      <c r="K2432" s="546" t="s">
        <v>7166</v>
      </c>
      <c r="L2432" s="546">
        <v>12</v>
      </c>
      <c r="M2432" s="1786">
        <v>14400</v>
      </c>
      <c r="N2432" s="1787">
        <v>3</v>
      </c>
      <c r="O2432" s="570">
        <v>9</v>
      </c>
      <c r="P2432" s="1788">
        <f t="shared" si="76"/>
        <v>10800</v>
      </c>
      <c r="Q2432" s="1789"/>
    </row>
    <row r="2433" spans="1:17" x14ac:dyDescent="0.2">
      <c r="A2433" s="547" t="s">
        <v>18310</v>
      </c>
      <c r="B2433" s="547" t="s">
        <v>1708</v>
      </c>
      <c r="C2433" s="541" t="s">
        <v>1709</v>
      </c>
      <c r="D2433" s="547" t="s">
        <v>7167</v>
      </c>
      <c r="E2433" s="1785">
        <v>1200</v>
      </c>
      <c r="F2433" s="546">
        <v>42068626</v>
      </c>
      <c r="G2433" s="547" t="s">
        <v>7173</v>
      </c>
      <c r="H2433" s="547" t="s">
        <v>7174</v>
      </c>
      <c r="I2433" s="547" t="s">
        <v>7165</v>
      </c>
      <c r="J2433" s="546" t="s">
        <v>1723</v>
      </c>
      <c r="K2433" s="546" t="s">
        <v>7166</v>
      </c>
      <c r="L2433" s="546">
        <v>12</v>
      </c>
      <c r="M2433" s="1786">
        <v>14400</v>
      </c>
      <c r="N2433" s="1787">
        <v>3</v>
      </c>
      <c r="O2433" s="570">
        <v>9</v>
      </c>
      <c r="P2433" s="1788">
        <f t="shared" si="76"/>
        <v>10800</v>
      </c>
      <c r="Q2433" s="1789"/>
    </row>
    <row r="2434" spans="1:17" x14ac:dyDescent="0.2">
      <c r="A2434" s="547" t="s">
        <v>18310</v>
      </c>
      <c r="B2434" s="547" t="s">
        <v>1708</v>
      </c>
      <c r="C2434" s="541" t="s">
        <v>1709</v>
      </c>
      <c r="D2434" s="547" t="s">
        <v>7162</v>
      </c>
      <c r="E2434" s="1785">
        <v>1200</v>
      </c>
      <c r="F2434" s="546">
        <v>41613798</v>
      </c>
      <c r="G2434" s="547" t="s">
        <v>7175</v>
      </c>
      <c r="H2434" s="547" t="s">
        <v>6516</v>
      </c>
      <c r="I2434" s="547" t="s">
        <v>7165</v>
      </c>
      <c r="J2434" s="546" t="s">
        <v>1723</v>
      </c>
      <c r="K2434" s="546" t="s">
        <v>7166</v>
      </c>
      <c r="L2434" s="546">
        <v>12</v>
      </c>
      <c r="M2434" s="1786">
        <v>14400</v>
      </c>
      <c r="N2434" s="1787">
        <v>3</v>
      </c>
      <c r="O2434" s="570">
        <v>9</v>
      </c>
      <c r="P2434" s="1788">
        <f t="shared" si="76"/>
        <v>10800</v>
      </c>
      <c r="Q2434" s="1789"/>
    </row>
    <row r="2435" spans="1:17" x14ac:dyDescent="0.2">
      <c r="A2435" s="547" t="s">
        <v>18310</v>
      </c>
      <c r="B2435" s="547" t="s">
        <v>1708</v>
      </c>
      <c r="C2435" s="541" t="s">
        <v>1709</v>
      </c>
      <c r="D2435" s="547" t="s">
        <v>7167</v>
      </c>
      <c r="E2435" s="1785">
        <v>1200</v>
      </c>
      <c r="F2435" s="546">
        <v>46268000</v>
      </c>
      <c r="G2435" s="547" t="s">
        <v>7176</v>
      </c>
      <c r="H2435" s="547" t="s">
        <v>1713</v>
      </c>
      <c r="I2435" s="547" t="s">
        <v>7165</v>
      </c>
      <c r="J2435" s="546" t="s">
        <v>1723</v>
      </c>
      <c r="K2435" s="546" t="s">
        <v>7166</v>
      </c>
      <c r="L2435" s="546">
        <v>12</v>
      </c>
      <c r="M2435" s="1786">
        <v>14400</v>
      </c>
      <c r="N2435" s="1787">
        <v>3</v>
      </c>
      <c r="O2435" s="570">
        <v>9</v>
      </c>
      <c r="P2435" s="1788">
        <f t="shared" si="76"/>
        <v>10800</v>
      </c>
      <c r="Q2435" s="1789"/>
    </row>
    <row r="2436" spans="1:17" x14ac:dyDescent="0.2">
      <c r="A2436" s="547" t="s">
        <v>18310</v>
      </c>
      <c r="B2436" s="547" t="s">
        <v>1708</v>
      </c>
      <c r="C2436" s="541" t="s">
        <v>1709</v>
      </c>
      <c r="D2436" s="547" t="s">
        <v>7170</v>
      </c>
      <c r="E2436" s="1785">
        <v>1500</v>
      </c>
      <c r="F2436" s="546">
        <v>45862973</v>
      </c>
      <c r="G2436" s="547" t="s">
        <v>7177</v>
      </c>
      <c r="H2436" s="547" t="s">
        <v>2550</v>
      </c>
      <c r="I2436" s="547" t="s">
        <v>7165</v>
      </c>
      <c r="J2436" s="546" t="s">
        <v>1723</v>
      </c>
      <c r="K2436" s="546" t="s">
        <v>7166</v>
      </c>
      <c r="L2436" s="546">
        <v>12</v>
      </c>
      <c r="M2436" s="1786">
        <v>18000</v>
      </c>
      <c r="N2436" s="1787">
        <v>3</v>
      </c>
      <c r="O2436" s="570">
        <v>9</v>
      </c>
      <c r="P2436" s="1788">
        <f t="shared" si="76"/>
        <v>13500</v>
      </c>
      <c r="Q2436" s="1789"/>
    </row>
    <row r="2437" spans="1:17" x14ac:dyDescent="0.2">
      <c r="A2437" s="547" t="s">
        <v>18310</v>
      </c>
      <c r="B2437" s="547" t="s">
        <v>1708</v>
      </c>
      <c r="C2437" s="541" t="s">
        <v>1709</v>
      </c>
      <c r="D2437" s="547" t="s">
        <v>7162</v>
      </c>
      <c r="E2437" s="1785">
        <v>1200</v>
      </c>
      <c r="F2437" s="546">
        <v>44880714</v>
      </c>
      <c r="G2437" s="547" t="s">
        <v>7178</v>
      </c>
      <c r="H2437" s="547" t="s">
        <v>7179</v>
      </c>
      <c r="I2437" s="547" t="s">
        <v>7165</v>
      </c>
      <c r="J2437" s="546" t="s">
        <v>1723</v>
      </c>
      <c r="K2437" s="546" t="s">
        <v>7166</v>
      </c>
      <c r="L2437" s="546">
        <v>12</v>
      </c>
      <c r="M2437" s="1786">
        <v>14400</v>
      </c>
      <c r="N2437" s="1787">
        <v>3</v>
      </c>
      <c r="O2437" s="570">
        <v>9</v>
      </c>
      <c r="P2437" s="1788">
        <f t="shared" si="76"/>
        <v>10800</v>
      </c>
      <c r="Q2437" s="1789"/>
    </row>
    <row r="2438" spans="1:17" x14ac:dyDescent="0.2">
      <c r="A2438" s="547" t="s">
        <v>18310</v>
      </c>
      <c r="B2438" s="547" t="s">
        <v>1708</v>
      </c>
      <c r="C2438" s="541" t="s">
        <v>1709</v>
      </c>
      <c r="D2438" s="547" t="s">
        <v>7170</v>
      </c>
      <c r="E2438" s="1785">
        <v>1500</v>
      </c>
      <c r="F2438" s="546">
        <v>47238094</v>
      </c>
      <c r="G2438" s="547" t="s">
        <v>7180</v>
      </c>
      <c r="H2438" s="547" t="s">
        <v>7181</v>
      </c>
      <c r="I2438" s="547" t="s">
        <v>7165</v>
      </c>
      <c r="J2438" s="546" t="s">
        <v>1723</v>
      </c>
      <c r="K2438" s="546" t="s">
        <v>7166</v>
      </c>
      <c r="L2438" s="546">
        <v>12</v>
      </c>
      <c r="M2438" s="1786">
        <v>18000</v>
      </c>
      <c r="N2438" s="1787">
        <v>3</v>
      </c>
      <c r="O2438" s="570">
        <v>9</v>
      </c>
      <c r="P2438" s="1788">
        <f>E2438*O2438</f>
        <v>13500</v>
      </c>
      <c r="Q2438" s="1789"/>
    </row>
    <row r="2439" spans="1:17" x14ac:dyDescent="0.2">
      <c r="A2439" s="547" t="s">
        <v>18310</v>
      </c>
      <c r="B2439" s="547" t="s">
        <v>1708</v>
      </c>
      <c r="C2439" s="541" t="s">
        <v>1709</v>
      </c>
      <c r="D2439" s="547" t="s">
        <v>7167</v>
      </c>
      <c r="E2439" s="1785">
        <v>1200</v>
      </c>
      <c r="F2439" s="546">
        <v>45611856</v>
      </c>
      <c r="G2439" s="547" t="s">
        <v>7182</v>
      </c>
      <c r="H2439" s="547" t="s">
        <v>5798</v>
      </c>
      <c r="I2439" s="547" t="s">
        <v>7165</v>
      </c>
      <c r="J2439" s="546" t="s">
        <v>1723</v>
      </c>
      <c r="K2439" s="546" t="s">
        <v>7166</v>
      </c>
      <c r="L2439" s="546">
        <v>12</v>
      </c>
      <c r="M2439" s="1786">
        <v>14400</v>
      </c>
      <c r="N2439" s="1787">
        <v>3</v>
      </c>
      <c r="O2439" s="570">
        <v>9</v>
      </c>
      <c r="P2439" s="1788">
        <f t="shared" ref="P2439" si="77">E2439*O2439</f>
        <v>10800</v>
      </c>
      <c r="Q2439" s="1789"/>
    </row>
    <row r="2440" spans="1:17" x14ac:dyDescent="0.2">
      <c r="A2440" s="547" t="s">
        <v>18310</v>
      </c>
      <c r="B2440" s="547" t="s">
        <v>1708</v>
      </c>
      <c r="C2440" s="541" t="s">
        <v>1709</v>
      </c>
      <c r="D2440" s="547" t="s">
        <v>7170</v>
      </c>
      <c r="E2440" s="1785">
        <v>1500</v>
      </c>
      <c r="F2440" s="546">
        <v>45499773</v>
      </c>
      <c r="G2440" s="547" t="s">
        <v>7183</v>
      </c>
      <c r="H2440" s="547" t="s">
        <v>7184</v>
      </c>
      <c r="I2440" s="547" t="s">
        <v>7165</v>
      </c>
      <c r="J2440" s="546" t="s">
        <v>1723</v>
      </c>
      <c r="K2440" s="546" t="s">
        <v>7166</v>
      </c>
      <c r="L2440" s="546">
        <v>12</v>
      </c>
      <c r="M2440" s="1786">
        <v>18000</v>
      </c>
      <c r="N2440" s="1787">
        <v>3</v>
      </c>
      <c r="O2440" s="570">
        <v>9</v>
      </c>
      <c r="P2440" s="1788">
        <f>O2440*E2440</f>
        <v>13500</v>
      </c>
      <c r="Q2440" s="1789"/>
    </row>
    <row r="2441" spans="1:17" x14ac:dyDescent="0.2">
      <c r="A2441" s="547" t="s">
        <v>18310</v>
      </c>
      <c r="B2441" s="547" t="s">
        <v>1708</v>
      </c>
      <c r="C2441" s="541" t="s">
        <v>1709</v>
      </c>
      <c r="D2441" s="547" t="s">
        <v>7170</v>
      </c>
      <c r="E2441" s="1785">
        <v>1500</v>
      </c>
      <c r="F2441" s="546">
        <v>47420209</v>
      </c>
      <c r="G2441" s="547" t="s">
        <v>7185</v>
      </c>
      <c r="H2441" s="547" t="s">
        <v>7186</v>
      </c>
      <c r="I2441" s="547" t="s">
        <v>7165</v>
      </c>
      <c r="J2441" s="546" t="s">
        <v>1723</v>
      </c>
      <c r="K2441" s="546" t="s">
        <v>7166</v>
      </c>
      <c r="L2441" s="546">
        <v>12</v>
      </c>
      <c r="M2441" s="1786">
        <v>18000</v>
      </c>
      <c r="N2441" s="1787">
        <v>3</v>
      </c>
      <c r="O2441" s="570">
        <v>9</v>
      </c>
      <c r="P2441" s="1788">
        <f t="shared" ref="P2441:P2447" si="78">O2441*E2441</f>
        <v>13500</v>
      </c>
      <c r="Q2441" s="1789"/>
    </row>
    <row r="2442" spans="1:17" x14ac:dyDescent="0.2">
      <c r="A2442" s="547" t="s">
        <v>18310</v>
      </c>
      <c r="B2442" s="547" t="s">
        <v>1708</v>
      </c>
      <c r="C2442" s="541" t="s">
        <v>1709</v>
      </c>
      <c r="D2442" s="547" t="s">
        <v>7187</v>
      </c>
      <c r="E2442" s="1785">
        <v>1200</v>
      </c>
      <c r="F2442" s="546">
        <v>47161086</v>
      </c>
      <c r="G2442" s="547" t="s">
        <v>7188</v>
      </c>
      <c r="H2442" s="547" t="s">
        <v>7189</v>
      </c>
      <c r="I2442" s="547" t="s">
        <v>7165</v>
      </c>
      <c r="J2442" s="546" t="s">
        <v>1795</v>
      </c>
      <c r="K2442" s="546" t="s">
        <v>7166</v>
      </c>
      <c r="L2442" s="546">
        <v>12</v>
      </c>
      <c r="M2442" s="1786">
        <v>14400</v>
      </c>
      <c r="N2442" s="1787">
        <v>3</v>
      </c>
      <c r="O2442" s="570">
        <v>9</v>
      </c>
      <c r="P2442" s="1788">
        <f t="shared" si="78"/>
        <v>10800</v>
      </c>
      <c r="Q2442" s="1789"/>
    </row>
    <row r="2443" spans="1:17" x14ac:dyDescent="0.2">
      <c r="A2443" s="547" t="s">
        <v>18310</v>
      </c>
      <c r="B2443" s="547" t="s">
        <v>1708</v>
      </c>
      <c r="C2443" s="541" t="s">
        <v>1709</v>
      </c>
      <c r="D2443" s="547" t="s">
        <v>7170</v>
      </c>
      <c r="E2443" s="1785">
        <v>1500</v>
      </c>
      <c r="F2443" s="546">
        <v>47348433</v>
      </c>
      <c r="G2443" s="547" t="s">
        <v>7190</v>
      </c>
      <c r="H2443" s="547" t="s">
        <v>7191</v>
      </c>
      <c r="I2443" s="547" t="s">
        <v>7165</v>
      </c>
      <c r="J2443" s="546" t="s">
        <v>1723</v>
      </c>
      <c r="K2443" s="546" t="s">
        <v>7166</v>
      </c>
      <c r="L2443" s="546">
        <v>12</v>
      </c>
      <c r="M2443" s="1786">
        <v>18000</v>
      </c>
      <c r="N2443" s="1787">
        <v>3</v>
      </c>
      <c r="O2443" s="570">
        <v>9</v>
      </c>
      <c r="P2443" s="1788">
        <f t="shared" si="78"/>
        <v>13500</v>
      </c>
      <c r="Q2443" s="1789"/>
    </row>
    <row r="2444" spans="1:17" x14ac:dyDescent="0.2">
      <c r="A2444" s="547" t="s">
        <v>18310</v>
      </c>
      <c r="B2444" s="547" t="s">
        <v>1708</v>
      </c>
      <c r="C2444" s="541" t="s">
        <v>1709</v>
      </c>
      <c r="D2444" s="547" t="s">
        <v>7187</v>
      </c>
      <c r="E2444" s="1785">
        <v>1200</v>
      </c>
      <c r="F2444" s="546">
        <v>18163157</v>
      </c>
      <c r="G2444" s="547" t="s">
        <v>7192</v>
      </c>
      <c r="H2444" s="547" t="s">
        <v>7193</v>
      </c>
      <c r="I2444" s="547" t="s">
        <v>7194</v>
      </c>
      <c r="J2444" s="546" t="s">
        <v>7194</v>
      </c>
      <c r="K2444" s="546" t="s">
        <v>7166</v>
      </c>
      <c r="L2444" s="546">
        <v>12</v>
      </c>
      <c r="M2444" s="1786">
        <v>14400</v>
      </c>
      <c r="N2444" s="1787">
        <v>3</v>
      </c>
      <c r="O2444" s="570">
        <v>9</v>
      </c>
      <c r="P2444" s="1788">
        <f t="shared" si="78"/>
        <v>10800</v>
      </c>
      <c r="Q2444" s="1789"/>
    </row>
    <row r="2445" spans="1:17" x14ac:dyDescent="0.2">
      <c r="A2445" s="547" t="s">
        <v>18310</v>
      </c>
      <c r="B2445" s="547" t="s">
        <v>1708</v>
      </c>
      <c r="C2445" s="541" t="s">
        <v>1709</v>
      </c>
      <c r="D2445" s="1779" t="s">
        <v>7170</v>
      </c>
      <c r="E2445" s="1785">
        <v>1500</v>
      </c>
      <c r="F2445" s="546">
        <v>46312198</v>
      </c>
      <c r="G2445" s="1779" t="s">
        <v>7195</v>
      </c>
      <c r="H2445" s="547" t="s">
        <v>7196</v>
      </c>
      <c r="I2445" s="547" t="s">
        <v>7165</v>
      </c>
      <c r="J2445" s="546" t="s">
        <v>1723</v>
      </c>
      <c r="K2445" s="546" t="s">
        <v>7166</v>
      </c>
      <c r="L2445" s="546">
        <v>12</v>
      </c>
      <c r="M2445" s="1786">
        <v>18000</v>
      </c>
      <c r="N2445" s="1787">
        <v>3</v>
      </c>
      <c r="O2445" s="570">
        <v>9</v>
      </c>
      <c r="P2445" s="1788">
        <f t="shared" si="78"/>
        <v>13500</v>
      </c>
      <c r="Q2445" s="1789"/>
    </row>
    <row r="2446" spans="1:17" x14ac:dyDescent="0.2">
      <c r="A2446" s="547" t="s">
        <v>18310</v>
      </c>
      <c r="B2446" s="547" t="s">
        <v>1708</v>
      </c>
      <c r="C2446" s="541" t="s">
        <v>1709</v>
      </c>
      <c r="D2446" s="547" t="s">
        <v>7187</v>
      </c>
      <c r="E2446" s="1785">
        <v>1200</v>
      </c>
      <c r="F2446" s="546">
        <v>71776330</v>
      </c>
      <c r="G2446" s="547" t="s">
        <v>7197</v>
      </c>
      <c r="H2446" s="547" t="s">
        <v>7198</v>
      </c>
      <c r="I2446" s="547" t="s">
        <v>7165</v>
      </c>
      <c r="J2446" s="546" t="s">
        <v>1723</v>
      </c>
      <c r="K2446" s="546" t="s">
        <v>7166</v>
      </c>
      <c r="L2446" s="546">
        <v>12</v>
      </c>
      <c r="M2446" s="1786">
        <v>14400</v>
      </c>
      <c r="N2446" s="1787">
        <v>3</v>
      </c>
      <c r="O2446" s="570">
        <v>9</v>
      </c>
      <c r="P2446" s="1788">
        <f t="shared" si="78"/>
        <v>10800</v>
      </c>
      <c r="Q2446" s="1789"/>
    </row>
    <row r="2447" spans="1:17" x14ac:dyDescent="0.2">
      <c r="A2447" s="547" t="s">
        <v>18310</v>
      </c>
      <c r="B2447" s="547" t="s">
        <v>1708</v>
      </c>
      <c r="C2447" s="541" t="s">
        <v>1709</v>
      </c>
      <c r="D2447" s="547" t="s">
        <v>7170</v>
      </c>
      <c r="E2447" s="1785">
        <v>1500</v>
      </c>
      <c r="F2447" s="546">
        <v>42039276</v>
      </c>
      <c r="G2447" s="547" t="s">
        <v>7199</v>
      </c>
      <c r="H2447" s="547" t="s">
        <v>7200</v>
      </c>
      <c r="I2447" s="547" t="s">
        <v>7165</v>
      </c>
      <c r="J2447" s="546" t="s">
        <v>1723</v>
      </c>
      <c r="K2447" s="546" t="s">
        <v>7166</v>
      </c>
      <c r="L2447" s="546">
        <v>12</v>
      </c>
      <c r="M2447" s="1786">
        <v>18000</v>
      </c>
      <c r="N2447" s="1787">
        <v>1</v>
      </c>
      <c r="O2447" s="570">
        <v>6</v>
      </c>
      <c r="P2447" s="1788">
        <f t="shared" si="78"/>
        <v>9000</v>
      </c>
      <c r="Q2447" s="1789"/>
    </row>
    <row r="2448" spans="1:17" x14ac:dyDescent="0.2">
      <c r="A2448" s="547" t="s">
        <v>18310</v>
      </c>
      <c r="B2448" s="547" t="s">
        <v>1708</v>
      </c>
      <c r="C2448" s="541" t="s">
        <v>1709</v>
      </c>
      <c r="D2448" s="547" t="s">
        <v>7170</v>
      </c>
      <c r="E2448" s="1785">
        <v>1500</v>
      </c>
      <c r="F2448" s="546">
        <v>41091465</v>
      </c>
      <c r="G2448" s="547" t="s">
        <v>7201</v>
      </c>
      <c r="H2448" s="547" t="s">
        <v>7202</v>
      </c>
      <c r="I2448" s="547" t="s">
        <v>7165</v>
      </c>
      <c r="J2448" s="546" t="s">
        <v>1723</v>
      </c>
      <c r="K2448" s="546" t="s">
        <v>7166</v>
      </c>
      <c r="L2448" s="546">
        <v>12</v>
      </c>
      <c r="M2448" s="1790">
        <v>18000</v>
      </c>
      <c r="N2448" s="1787">
        <v>2</v>
      </c>
      <c r="O2448" s="546" t="s">
        <v>7203</v>
      </c>
      <c r="P2448" s="1791"/>
      <c r="Q2448" s="1789"/>
    </row>
    <row r="2449" spans="1:17" x14ac:dyDescent="0.2">
      <c r="A2449" s="547" t="s">
        <v>18310</v>
      </c>
      <c r="B2449" s="547" t="s">
        <v>1708</v>
      </c>
      <c r="C2449" s="541" t="s">
        <v>1709</v>
      </c>
      <c r="D2449" s="547" t="s">
        <v>7187</v>
      </c>
      <c r="E2449" s="1785">
        <v>1200</v>
      </c>
      <c r="F2449" s="546">
        <v>76477666</v>
      </c>
      <c r="G2449" s="547" t="s">
        <v>7204</v>
      </c>
      <c r="H2449" s="547" t="s">
        <v>1753</v>
      </c>
      <c r="I2449" s="547" t="s">
        <v>7165</v>
      </c>
      <c r="J2449" s="546" t="s">
        <v>1723</v>
      </c>
      <c r="K2449" s="546" t="s">
        <v>7166</v>
      </c>
      <c r="L2449" s="546">
        <v>12</v>
      </c>
      <c r="M2449" s="1786">
        <v>14400</v>
      </c>
      <c r="N2449" s="542"/>
      <c r="O2449" s="542"/>
      <c r="P2449" s="1792"/>
      <c r="Q2449" s="1789"/>
    </row>
    <row r="2450" spans="1:17" x14ac:dyDescent="0.2">
      <c r="A2450" s="547" t="s">
        <v>18310</v>
      </c>
      <c r="B2450" s="547" t="s">
        <v>1708</v>
      </c>
      <c r="C2450" s="541" t="s">
        <v>1709</v>
      </c>
      <c r="D2450" s="547" t="s">
        <v>7170</v>
      </c>
      <c r="E2450" s="1785">
        <v>1500</v>
      </c>
      <c r="F2450" s="1793">
        <v>45910722</v>
      </c>
      <c r="G2450" s="1779" t="s">
        <v>7205</v>
      </c>
      <c r="H2450" s="547" t="s">
        <v>7206</v>
      </c>
      <c r="I2450" s="547" t="s">
        <v>7165</v>
      </c>
      <c r="J2450" s="546" t="s">
        <v>1723</v>
      </c>
      <c r="K2450" s="546" t="s">
        <v>7166</v>
      </c>
      <c r="L2450" s="546">
        <v>9</v>
      </c>
      <c r="M2450" s="1794">
        <v>13703.12</v>
      </c>
      <c r="N2450" s="542"/>
      <c r="O2450" s="542"/>
      <c r="P2450" s="1792"/>
      <c r="Q2450" s="1789"/>
    </row>
    <row r="2451" spans="1:17" x14ac:dyDescent="0.2">
      <c r="A2451" s="547" t="s">
        <v>18310</v>
      </c>
      <c r="B2451" s="547" t="s">
        <v>1708</v>
      </c>
      <c r="C2451" s="541" t="s">
        <v>1709</v>
      </c>
      <c r="D2451" s="547" t="s">
        <v>7162</v>
      </c>
      <c r="E2451" s="1785">
        <v>1200</v>
      </c>
      <c r="F2451" s="546">
        <v>48286630</v>
      </c>
      <c r="G2451" s="547" t="s">
        <v>7207</v>
      </c>
      <c r="H2451" s="547" t="s">
        <v>2135</v>
      </c>
      <c r="I2451" s="547" t="s">
        <v>7165</v>
      </c>
      <c r="J2451" s="546" t="s">
        <v>1723</v>
      </c>
      <c r="K2451" s="546" t="s">
        <v>7166</v>
      </c>
      <c r="L2451" s="546">
        <v>12</v>
      </c>
      <c r="M2451" s="1794">
        <v>14400</v>
      </c>
      <c r="N2451" s="542"/>
      <c r="O2451" s="542"/>
      <c r="P2451" s="1792"/>
      <c r="Q2451" s="1789"/>
    </row>
    <row r="2452" spans="1:17" x14ac:dyDescent="0.2">
      <c r="A2452" s="547" t="s">
        <v>18310</v>
      </c>
      <c r="B2452" s="547" t="s">
        <v>1708</v>
      </c>
      <c r="C2452" s="541" t="s">
        <v>1709</v>
      </c>
      <c r="D2452" s="547" t="s">
        <v>7208</v>
      </c>
      <c r="E2452" s="1956">
        <v>3300</v>
      </c>
      <c r="F2452" s="1793">
        <v>18217065</v>
      </c>
      <c r="G2452" s="547" t="s">
        <v>7209</v>
      </c>
      <c r="H2452" s="569" t="s">
        <v>5391</v>
      </c>
      <c r="I2452" s="547" t="s">
        <v>7165</v>
      </c>
      <c r="J2452" s="1795" t="s">
        <v>5391</v>
      </c>
      <c r="K2452" s="546" t="s">
        <v>7210</v>
      </c>
      <c r="L2452" s="546">
        <v>12</v>
      </c>
      <c r="M2452" s="556"/>
      <c r="N2452" s="546" t="s">
        <v>7210</v>
      </c>
      <c r="O2452" s="546">
        <v>9</v>
      </c>
      <c r="P2452" s="1796">
        <v>29700</v>
      </c>
      <c r="Q2452" s="1789"/>
    </row>
    <row r="2453" spans="1:17" x14ac:dyDescent="0.2">
      <c r="A2453" s="547" t="s">
        <v>18310</v>
      </c>
      <c r="B2453" s="547" t="s">
        <v>1708</v>
      </c>
      <c r="C2453" s="541" t="s">
        <v>1709</v>
      </c>
      <c r="D2453" s="547" t="s">
        <v>7211</v>
      </c>
      <c r="E2453" s="1956">
        <v>2900</v>
      </c>
      <c r="F2453" s="1793">
        <v>44398127</v>
      </c>
      <c r="G2453" s="547" t="s">
        <v>7212</v>
      </c>
      <c r="H2453" s="1797" t="s">
        <v>6164</v>
      </c>
      <c r="I2453" s="547" t="s">
        <v>7165</v>
      </c>
      <c r="J2453" s="567" t="s">
        <v>6164</v>
      </c>
      <c r="K2453" s="546" t="s">
        <v>7210</v>
      </c>
      <c r="L2453" s="546">
        <v>12</v>
      </c>
      <c r="M2453" s="1798">
        <v>34800</v>
      </c>
      <c r="N2453" s="546" t="s">
        <v>7210</v>
      </c>
      <c r="O2453" s="546">
        <v>9</v>
      </c>
      <c r="P2453" s="1794">
        <v>26100</v>
      </c>
      <c r="Q2453" s="1789"/>
    </row>
    <row r="2454" spans="1:17" x14ac:dyDescent="0.2">
      <c r="A2454" s="547" t="s">
        <v>18310</v>
      </c>
      <c r="B2454" s="547" t="s">
        <v>1708</v>
      </c>
      <c r="C2454" s="541" t="s">
        <v>1709</v>
      </c>
      <c r="D2454" s="547" t="s">
        <v>7213</v>
      </c>
      <c r="E2454" s="1956">
        <v>2900</v>
      </c>
      <c r="F2454" s="1793">
        <v>46859242</v>
      </c>
      <c r="G2454" s="547" t="s">
        <v>7214</v>
      </c>
      <c r="H2454" s="547" t="s">
        <v>2135</v>
      </c>
      <c r="I2454" s="547" t="s">
        <v>7165</v>
      </c>
      <c r="J2454" s="546" t="s">
        <v>2135</v>
      </c>
      <c r="K2454" s="546" t="s">
        <v>7210</v>
      </c>
      <c r="L2454" s="546">
        <v>12</v>
      </c>
      <c r="M2454" s="1798">
        <v>34800</v>
      </c>
      <c r="N2454" s="546" t="s">
        <v>7210</v>
      </c>
      <c r="O2454" s="546">
        <v>9</v>
      </c>
      <c r="P2454" s="1794">
        <v>26100</v>
      </c>
      <c r="Q2454" s="1789"/>
    </row>
    <row r="2455" spans="1:17" x14ac:dyDescent="0.2">
      <c r="A2455" s="547" t="s">
        <v>18310</v>
      </c>
      <c r="B2455" s="547" t="s">
        <v>1708</v>
      </c>
      <c r="C2455" s="541" t="s">
        <v>1709</v>
      </c>
      <c r="D2455" s="547" t="s">
        <v>3405</v>
      </c>
      <c r="E2455" s="1956">
        <v>2900</v>
      </c>
      <c r="F2455" s="1793">
        <v>45279416</v>
      </c>
      <c r="G2455" s="547" t="s">
        <v>7215</v>
      </c>
      <c r="H2455" s="547" t="s">
        <v>2550</v>
      </c>
      <c r="I2455" s="547" t="s">
        <v>7165</v>
      </c>
      <c r="J2455" s="546" t="s">
        <v>2550</v>
      </c>
      <c r="K2455" s="546" t="s">
        <v>7210</v>
      </c>
      <c r="L2455" s="546">
        <v>12</v>
      </c>
      <c r="M2455" s="1798">
        <v>34800</v>
      </c>
      <c r="N2455" s="546" t="s">
        <v>7210</v>
      </c>
      <c r="O2455" s="546">
        <v>9</v>
      </c>
      <c r="P2455" s="1794">
        <v>26100</v>
      </c>
      <c r="Q2455" s="1789"/>
    </row>
    <row r="2456" spans="1:17" x14ac:dyDescent="0.2">
      <c r="A2456" s="547" t="s">
        <v>18310</v>
      </c>
      <c r="B2456" s="547" t="s">
        <v>1708</v>
      </c>
      <c r="C2456" s="541" t="s">
        <v>1709</v>
      </c>
      <c r="D2456" s="547" t="s">
        <v>7216</v>
      </c>
      <c r="E2456" s="1956">
        <v>2900</v>
      </c>
      <c r="F2456" s="1793">
        <v>48072605</v>
      </c>
      <c r="G2456" s="547" t="s">
        <v>7217</v>
      </c>
      <c r="H2456" s="547" t="s">
        <v>6495</v>
      </c>
      <c r="I2456" s="547" t="s">
        <v>7165</v>
      </c>
      <c r="J2456" s="546" t="s">
        <v>6495</v>
      </c>
      <c r="K2456" s="546" t="s">
        <v>7210</v>
      </c>
      <c r="L2456" s="546">
        <v>12</v>
      </c>
      <c r="M2456" s="1798">
        <v>34800</v>
      </c>
      <c r="N2456" s="546" t="s">
        <v>7210</v>
      </c>
      <c r="O2456" s="546">
        <v>9</v>
      </c>
      <c r="P2456" s="1794">
        <v>26100</v>
      </c>
      <c r="Q2456" s="1789"/>
    </row>
    <row r="2457" spans="1:17" x14ac:dyDescent="0.2">
      <c r="A2457" s="547" t="s">
        <v>18310</v>
      </c>
      <c r="B2457" s="547" t="s">
        <v>1708</v>
      </c>
      <c r="C2457" s="541" t="s">
        <v>1709</v>
      </c>
      <c r="D2457" s="547" t="s">
        <v>7218</v>
      </c>
      <c r="E2457" s="1956">
        <v>2900</v>
      </c>
      <c r="F2457" s="1793">
        <v>43528542</v>
      </c>
      <c r="G2457" s="547" t="s">
        <v>7219</v>
      </c>
      <c r="H2457" s="547" t="s">
        <v>1532</v>
      </c>
      <c r="I2457" s="547" t="s">
        <v>7165</v>
      </c>
      <c r="J2457" s="546" t="s">
        <v>1532</v>
      </c>
      <c r="K2457" s="546" t="s">
        <v>7210</v>
      </c>
      <c r="L2457" s="546">
        <v>12</v>
      </c>
      <c r="M2457" s="1798">
        <v>34800</v>
      </c>
      <c r="N2457" s="546" t="s">
        <v>7210</v>
      </c>
      <c r="O2457" s="546">
        <v>9</v>
      </c>
      <c r="P2457" s="1794">
        <v>26100</v>
      </c>
      <c r="Q2457" s="1789"/>
    </row>
    <row r="2458" spans="1:17" x14ac:dyDescent="0.2">
      <c r="A2458" s="547" t="s">
        <v>18310</v>
      </c>
      <c r="B2458" s="547" t="s">
        <v>1708</v>
      </c>
      <c r="C2458" s="541" t="s">
        <v>1709</v>
      </c>
      <c r="D2458" s="547" t="s">
        <v>3681</v>
      </c>
      <c r="E2458" s="1956">
        <v>2050</v>
      </c>
      <c r="F2458" s="1793">
        <v>46047638</v>
      </c>
      <c r="G2458" s="547" t="s">
        <v>7220</v>
      </c>
      <c r="H2458" s="547" t="s">
        <v>2550</v>
      </c>
      <c r="I2458" s="547" t="s">
        <v>7165</v>
      </c>
      <c r="J2458" s="546" t="s">
        <v>2550</v>
      </c>
      <c r="K2458" s="546" t="s">
        <v>7210</v>
      </c>
      <c r="L2458" s="546">
        <v>12</v>
      </c>
      <c r="M2458" s="1785">
        <v>24600</v>
      </c>
      <c r="N2458" s="546" t="s">
        <v>7210</v>
      </c>
      <c r="O2458" s="546">
        <v>9</v>
      </c>
      <c r="P2458" s="1786">
        <v>18450</v>
      </c>
      <c r="Q2458" s="1789"/>
    </row>
    <row r="2459" spans="1:17" x14ac:dyDescent="0.2">
      <c r="A2459" s="547" t="s">
        <v>18310</v>
      </c>
      <c r="B2459" s="547" t="s">
        <v>1708</v>
      </c>
      <c r="C2459" s="541" t="s">
        <v>1709</v>
      </c>
      <c r="D2459" s="547" t="s">
        <v>7221</v>
      </c>
      <c r="E2459" s="1956">
        <v>2050</v>
      </c>
      <c r="F2459" s="1793">
        <v>40998539</v>
      </c>
      <c r="G2459" s="547" t="s">
        <v>7222</v>
      </c>
      <c r="H2459" s="547" t="s">
        <v>2550</v>
      </c>
      <c r="I2459" s="547" t="s">
        <v>7165</v>
      </c>
      <c r="J2459" s="546" t="s">
        <v>2550</v>
      </c>
      <c r="K2459" s="546" t="s">
        <v>7210</v>
      </c>
      <c r="L2459" s="546">
        <v>12</v>
      </c>
      <c r="M2459" s="1785">
        <v>24600</v>
      </c>
      <c r="N2459" s="546" t="s">
        <v>7210</v>
      </c>
      <c r="O2459" s="546">
        <v>9</v>
      </c>
      <c r="P2459" s="1786">
        <v>18450</v>
      </c>
      <c r="Q2459" s="1789"/>
    </row>
    <row r="2460" spans="1:17" x14ac:dyDescent="0.2">
      <c r="A2460" s="547" t="s">
        <v>18310</v>
      </c>
      <c r="B2460" s="547" t="s">
        <v>1708</v>
      </c>
      <c r="C2460" s="541" t="s">
        <v>1709</v>
      </c>
      <c r="D2460" s="547" t="s">
        <v>7223</v>
      </c>
      <c r="E2460" s="1956">
        <v>2900</v>
      </c>
      <c r="F2460" s="1793">
        <v>245720</v>
      </c>
      <c r="G2460" s="1779" t="s">
        <v>7224</v>
      </c>
      <c r="H2460" s="547" t="s">
        <v>2550</v>
      </c>
      <c r="I2460" s="547" t="s">
        <v>7165</v>
      </c>
      <c r="J2460" s="546" t="s">
        <v>2550</v>
      </c>
      <c r="K2460" s="546" t="s">
        <v>7210</v>
      </c>
      <c r="L2460" s="546">
        <v>12</v>
      </c>
      <c r="M2460" s="1798">
        <v>34800</v>
      </c>
      <c r="N2460" s="546" t="s">
        <v>7210</v>
      </c>
      <c r="O2460" s="546">
        <v>9</v>
      </c>
      <c r="P2460" s="1794">
        <v>26100</v>
      </c>
      <c r="Q2460" s="1789"/>
    </row>
    <row r="2461" spans="1:17" x14ac:dyDescent="0.2">
      <c r="A2461" s="547" t="s">
        <v>18310</v>
      </c>
      <c r="B2461" s="547" t="s">
        <v>1708</v>
      </c>
      <c r="C2461" s="541" t="s">
        <v>1709</v>
      </c>
      <c r="D2461" s="547" t="s">
        <v>7225</v>
      </c>
      <c r="E2461" s="1956">
        <v>3100</v>
      </c>
      <c r="F2461" s="546">
        <v>71131770</v>
      </c>
      <c r="G2461" s="547" t="s">
        <v>7226</v>
      </c>
      <c r="H2461" s="547" t="s">
        <v>1532</v>
      </c>
      <c r="I2461" s="547" t="s">
        <v>7165</v>
      </c>
      <c r="J2461" s="546" t="s">
        <v>1532</v>
      </c>
      <c r="K2461" s="546" t="s">
        <v>7210</v>
      </c>
      <c r="L2461" s="546">
        <v>9</v>
      </c>
      <c r="M2461" s="1785">
        <v>30393.14</v>
      </c>
      <c r="N2461" s="542"/>
      <c r="O2461" s="542"/>
      <c r="P2461" s="542"/>
      <c r="Q2461" s="1789"/>
    </row>
    <row r="2462" spans="1:17" x14ac:dyDescent="0.2">
      <c r="A2462" s="541" t="s">
        <v>677</v>
      </c>
      <c r="B2462" s="547" t="s">
        <v>1708</v>
      </c>
      <c r="C2462" s="541" t="s">
        <v>1709</v>
      </c>
      <c r="D2462" s="1797" t="s">
        <v>7026</v>
      </c>
      <c r="E2462" s="539">
        <v>1200</v>
      </c>
      <c r="F2462" s="1800" t="s">
        <v>7228</v>
      </c>
      <c r="G2462" s="1801" t="s">
        <v>7229</v>
      </c>
      <c r="H2462" s="541"/>
      <c r="I2462" s="541" t="s">
        <v>7230</v>
      </c>
      <c r="J2462" s="542" t="s">
        <v>191</v>
      </c>
      <c r="K2462" s="544">
        <v>4</v>
      </c>
      <c r="L2462" s="544">
        <v>12</v>
      </c>
      <c r="M2462" s="1799">
        <f t="shared" ref="M2462:M2525" si="79">+E2462*L2462</f>
        <v>14400</v>
      </c>
      <c r="N2462" s="544">
        <v>3</v>
      </c>
      <c r="O2462" s="544">
        <v>9</v>
      </c>
      <c r="P2462" s="1799">
        <f t="shared" ref="P2462:P2525" si="80">+E2462*O2462</f>
        <v>10800</v>
      </c>
      <c r="Q2462" s="1789"/>
    </row>
    <row r="2463" spans="1:17" x14ac:dyDescent="0.2">
      <c r="A2463" s="541" t="s">
        <v>677</v>
      </c>
      <c r="B2463" s="547" t="s">
        <v>1708</v>
      </c>
      <c r="C2463" s="541" t="s">
        <v>1709</v>
      </c>
      <c r="D2463" s="1797" t="s">
        <v>7231</v>
      </c>
      <c r="E2463" s="539">
        <v>1200</v>
      </c>
      <c r="F2463" s="1800" t="s">
        <v>7232</v>
      </c>
      <c r="G2463" s="1801" t="s">
        <v>7233</v>
      </c>
      <c r="H2463" s="541"/>
      <c r="I2463" s="541" t="s">
        <v>7230</v>
      </c>
      <c r="J2463" s="542" t="s">
        <v>191</v>
      </c>
      <c r="K2463" s="544">
        <v>4</v>
      </c>
      <c r="L2463" s="544">
        <v>12</v>
      </c>
      <c r="M2463" s="1799">
        <f t="shared" si="79"/>
        <v>14400</v>
      </c>
      <c r="N2463" s="544">
        <v>3</v>
      </c>
      <c r="O2463" s="544">
        <v>9</v>
      </c>
      <c r="P2463" s="1799">
        <f t="shared" si="80"/>
        <v>10800</v>
      </c>
      <c r="Q2463" s="1789"/>
    </row>
    <row r="2464" spans="1:17" x14ac:dyDescent="0.2">
      <c r="A2464" s="541" t="s">
        <v>677</v>
      </c>
      <c r="B2464" s="547" t="s">
        <v>1708</v>
      </c>
      <c r="C2464" s="541" t="s">
        <v>1709</v>
      </c>
      <c r="D2464" s="1797" t="s">
        <v>7026</v>
      </c>
      <c r="E2464" s="539">
        <v>1200</v>
      </c>
      <c r="F2464" s="1800" t="s">
        <v>7234</v>
      </c>
      <c r="G2464" s="1801" t="s">
        <v>7235</v>
      </c>
      <c r="H2464" s="541"/>
      <c r="I2464" s="541" t="s">
        <v>7230</v>
      </c>
      <c r="J2464" s="542" t="s">
        <v>191</v>
      </c>
      <c r="K2464" s="544">
        <v>4</v>
      </c>
      <c r="L2464" s="544">
        <v>12</v>
      </c>
      <c r="M2464" s="1799">
        <f t="shared" si="79"/>
        <v>14400</v>
      </c>
      <c r="N2464" s="544">
        <v>3</v>
      </c>
      <c r="O2464" s="544">
        <v>9</v>
      </c>
      <c r="P2464" s="1799">
        <f t="shared" si="80"/>
        <v>10800</v>
      </c>
      <c r="Q2464" s="1789"/>
    </row>
    <row r="2465" spans="1:17" x14ac:dyDescent="0.2">
      <c r="A2465" s="541" t="s">
        <v>677</v>
      </c>
      <c r="B2465" s="547" t="s">
        <v>1708</v>
      </c>
      <c r="C2465" s="541" t="s">
        <v>1709</v>
      </c>
      <c r="D2465" s="1797" t="s">
        <v>7236</v>
      </c>
      <c r="E2465" s="539">
        <v>1500</v>
      </c>
      <c r="F2465" s="1800" t="s">
        <v>7237</v>
      </c>
      <c r="G2465" s="1801" t="s">
        <v>7238</v>
      </c>
      <c r="H2465" s="541"/>
      <c r="I2465" s="541" t="s">
        <v>7230</v>
      </c>
      <c r="J2465" s="542" t="s">
        <v>191</v>
      </c>
      <c r="K2465" s="544">
        <v>4</v>
      </c>
      <c r="L2465" s="544">
        <v>12</v>
      </c>
      <c r="M2465" s="1799">
        <f t="shared" si="79"/>
        <v>18000</v>
      </c>
      <c r="N2465" s="544">
        <v>3</v>
      </c>
      <c r="O2465" s="544">
        <v>9</v>
      </c>
      <c r="P2465" s="1799">
        <f t="shared" si="80"/>
        <v>13500</v>
      </c>
      <c r="Q2465" s="1789"/>
    </row>
    <row r="2466" spans="1:17" x14ac:dyDescent="0.2">
      <c r="A2466" s="541" t="s">
        <v>677</v>
      </c>
      <c r="B2466" s="547" t="s">
        <v>1708</v>
      </c>
      <c r="C2466" s="541" t="s">
        <v>1709</v>
      </c>
      <c r="D2466" s="1797" t="s">
        <v>7026</v>
      </c>
      <c r="E2466" s="539">
        <v>1200</v>
      </c>
      <c r="F2466" s="1800" t="s">
        <v>7239</v>
      </c>
      <c r="G2466" s="1801" t="s">
        <v>7240</v>
      </c>
      <c r="H2466" s="541"/>
      <c r="I2466" s="541" t="s">
        <v>7230</v>
      </c>
      <c r="J2466" s="542" t="s">
        <v>191</v>
      </c>
      <c r="K2466" s="544">
        <v>4</v>
      </c>
      <c r="L2466" s="544">
        <v>12</v>
      </c>
      <c r="M2466" s="1799">
        <f t="shared" si="79"/>
        <v>14400</v>
      </c>
      <c r="N2466" s="544">
        <v>3</v>
      </c>
      <c r="O2466" s="544">
        <v>9</v>
      </c>
      <c r="P2466" s="1799">
        <f t="shared" si="80"/>
        <v>10800</v>
      </c>
      <c r="Q2466" s="1789"/>
    </row>
    <row r="2467" spans="1:17" x14ac:dyDescent="0.2">
      <c r="A2467" s="541" t="s">
        <v>677</v>
      </c>
      <c r="B2467" s="547" t="s">
        <v>1708</v>
      </c>
      <c r="C2467" s="541" t="s">
        <v>1709</v>
      </c>
      <c r="D2467" s="1797" t="s">
        <v>7026</v>
      </c>
      <c r="E2467" s="539">
        <v>1200</v>
      </c>
      <c r="F2467" s="1800" t="s">
        <v>7241</v>
      </c>
      <c r="G2467" s="1801" t="s">
        <v>7242</v>
      </c>
      <c r="H2467" s="541"/>
      <c r="I2467" s="541" t="s">
        <v>7230</v>
      </c>
      <c r="J2467" s="542" t="s">
        <v>191</v>
      </c>
      <c r="K2467" s="544">
        <v>4</v>
      </c>
      <c r="L2467" s="544">
        <v>12</v>
      </c>
      <c r="M2467" s="1799">
        <f t="shared" si="79"/>
        <v>14400</v>
      </c>
      <c r="N2467" s="544">
        <v>3</v>
      </c>
      <c r="O2467" s="544">
        <v>9</v>
      </c>
      <c r="P2467" s="1799">
        <f t="shared" si="80"/>
        <v>10800</v>
      </c>
      <c r="Q2467" s="1789"/>
    </row>
    <row r="2468" spans="1:17" x14ac:dyDescent="0.2">
      <c r="A2468" s="541" t="s">
        <v>677</v>
      </c>
      <c r="B2468" s="547" t="s">
        <v>1708</v>
      </c>
      <c r="C2468" s="541" t="s">
        <v>1709</v>
      </c>
      <c r="D2468" s="1797" t="s">
        <v>6760</v>
      </c>
      <c r="E2468" s="539">
        <v>1500</v>
      </c>
      <c r="F2468" s="1800" t="s">
        <v>7243</v>
      </c>
      <c r="G2468" s="1801" t="s">
        <v>7244</v>
      </c>
      <c r="H2468" s="541"/>
      <c r="I2468" s="541" t="s">
        <v>7230</v>
      </c>
      <c r="J2468" s="542" t="s">
        <v>191</v>
      </c>
      <c r="K2468" s="544">
        <v>4</v>
      </c>
      <c r="L2468" s="544">
        <v>12</v>
      </c>
      <c r="M2468" s="1799">
        <f t="shared" si="79"/>
        <v>18000</v>
      </c>
      <c r="N2468" s="544">
        <v>3</v>
      </c>
      <c r="O2468" s="544">
        <v>9</v>
      </c>
      <c r="P2468" s="1799">
        <f t="shared" si="80"/>
        <v>13500</v>
      </c>
      <c r="Q2468" s="1789"/>
    </row>
    <row r="2469" spans="1:17" x14ac:dyDescent="0.2">
      <c r="A2469" s="541" t="s">
        <v>677</v>
      </c>
      <c r="B2469" s="547" t="s">
        <v>1708</v>
      </c>
      <c r="C2469" s="541" t="s">
        <v>1709</v>
      </c>
      <c r="D2469" s="1797" t="s">
        <v>7236</v>
      </c>
      <c r="E2469" s="539">
        <v>1500</v>
      </c>
      <c r="F2469" s="1800" t="s">
        <v>7245</v>
      </c>
      <c r="G2469" s="1801" t="s">
        <v>7246</v>
      </c>
      <c r="H2469" s="541"/>
      <c r="I2469" s="541" t="s">
        <v>7230</v>
      </c>
      <c r="J2469" s="542" t="s">
        <v>191</v>
      </c>
      <c r="K2469" s="544">
        <v>4</v>
      </c>
      <c r="L2469" s="544">
        <v>12</v>
      </c>
      <c r="M2469" s="1799">
        <f t="shared" si="79"/>
        <v>18000</v>
      </c>
      <c r="N2469" s="544">
        <v>3</v>
      </c>
      <c r="O2469" s="544">
        <v>9</v>
      </c>
      <c r="P2469" s="1799">
        <f t="shared" si="80"/>
        <v>13500</v>
      </c>
      <c r="Q2469" s="1789"/>
    </row>
    <row r="2470" spans="1:17" x14ac:dyDescent="0.2">
      <c r="A2470" s="541" t="s">
        <v>677</v>
      </c>
      <c r="B2470" s="547" t="s">
        <v>1708</v>
      </c>
      <c r="C2470" s="541" t="s">
        <v>1709</v>
      </c>
      <c r="D2470" s="1797" t="s">
        <v>7236</v>
      </c>
      <c r="E2470" s="539">
        <v>1500</v>
      </c>
      <c r="F2470" s="1800" t="s">
        <v>7247</v>
      </c>
      <c r="G2470" s="1801" t="s">
        <v>7248</v>
      </c>
      <c r="H2470" s="541"/>
      <c r="I2470" s="541" t="s">
        <v>7230</v>
      </c>
      <c r="J2470" s="542" t="s">
        <v>191</v>
      </c>
      <c r="K2470" s="544">
        <v>4</v>
      </c>
      <c r="L2470" s="544">
        <v>12</v>
      </c>
      <c r="M2470" s="1799">
        <f t="shared" si="79"/>
        <v>18000</v>
      </c>
      <c r="N2470" s="544">
        <v>3</v>
      </c>
      <c r="O2470" s="544">
        <v>9</v>
      </c>
      <c r="P2470" s="1799">
        <f t="shared" si="80"/>
        <v>13500</v>
      </c>
      <c r="Q2470" s="1789"/>
    </row>
    <row r="2471" spans="1:17" x14ac:dyDescent="0.2">
      <c r="A2471" s="541" t="s">
        <v>677</v>
      </c>
      <c r="B2471" s="547" t="s">
        <v>1708</v>
      </c>
      <c r="C2471" s="541" t="s">
        <v>1709</v>
      </c>
      <c r="D2471" s="1797" t="s">
        <v>7231</v>
      </c>
      <c r="E2471" s="539">
        <v>1200</v>
      </c>
      <c r="F2471" s="1800" t="s">
        <v>7249</v>
      </c>
      <c r="G2471" s="1801" t="s">
        <v>7250</v>
      </c>
      <c r="H2471" s="541"/>
      <c r="I2471" s="541" t="s">
        <v>7230</v>
      </c>
      <c r="J2471" s="542" t="s">
        <v>191</v>
      </c>
      <c r="K2471" s="544">
        <v>4</v>
      </c>
      <c r="L2471" s="544">
        <v>12</v>
      </c>
      <c r="M2471" s="1799">
        <f t="shared" si="79"/>
        <v>14400</v>
      </c>
      <c r="N2471" s="544">
        <v>3</v>
      </c>
      <c r="O2471" s="544">
        <v>9</v>
      </c>
      <c r="P2471" s="1799">
        <f t="shared" si="80"/>
        <v>10800</v>
      </c>
      <c r="Q2471" s="1789"/>
    </row>
    <row r="2472" spans="1:17" x14ac:dyDescent="0.2">
      <c r="A2472" s="541" t="s">
        <v>677</v>
      </c>
      <c r="B2472" s="547" t="s">
        <v>1708</v>
      </c>
      <c r="C2472" s="541" t="s">
        <v>1709</v>
      </c>
      <c r="D2472" s="1797" t="s">
        <v>7231</v>
      </c>
      <c r="E2472" s="539">
        <v>1200</v>
      </c>
      <c r="F2472" s="1800" t="s">
        <v>7251</v>
      </c>
      <c r="G2472" s="1801" t="s">
        <v>7252</v>
      </c>
      <c r="H2472" s="541"/>
      <c r="I2472" s="541" t="s">
        <v>7230</v>
      </c>
      <c r="J2472" s="542" t="s">
        <v>191</v>
      </c>
      <c r="K2472" s="544">
        <v>4</v>
      </c>
      <c r="L2472" s="544">
        <v>12</v>
      </c>
      <c r="M2472" s="1799">
        <f t="shared" si="79"/>
        <v>14400</v>
      </c>
      <c r="N2472" s="544">
        <v>3</v>
      </c>
      <c r="O2472" s="544">
        <v>9</v>
      </c>
      <c r="P2472" s="1799">
        <f t="shared" si="80"/>
        <v>10800</v>
      </c>
      <c r="Q2472" s="1789"/>
    </row>
    <row r="2473" spans="1:17" x14ac:dyDescent="0.2">
      <c r="A2473" s="541" t="s">
        <v>677</v>
      </c>
      <c r="B2473" s="547" t="s">
        <v>1708</v>
      </c>
      <c r="C2473" s="541" t="s">
        <v>1709</v>
      </c>
      <c r="D2473" s="1797" t="s">
        <v>7236</v>
      </c>
      <c r="E2473" s="539">
        <v>1500</v>
      </c>
      <c r="F2473" s="1800" t="s">
        <v>7253</v>
      </c>
      <c r="G2473" s="1801" t="s">
        <v>7254</v>
      </c>
      <c r="H2473" s="541"/>
      <c r="I2473" s="541" t="s">
        <v>7230</v>
      </c>
      <c r="J2473" s="542" t="s">
        <v>191</v>
      </c>
      <c r="K2473" s="544">
        <v>4</v>
      </c>
      <c r="L2473" s="544">
        <v>12</v>
      </c>
      <c r="M2473" s="1799">
        <f t="shared" si="79"/>
        <v>18000</v>
      </c>
      <c r="N2473" s="544">
        <v>3</v>
      </c>
      <c r="O2473" s="544">
        <v>9</v>
      </c>
      <c r="P2473" s="1799">
        <f t="shared" si="80"/>
        <v>13500</v>
      </c>
      <c r="Q2473" s="1789"/>
    </row>
    <row r="2474" spans="1:17" x14ac:dyDescent="0.2">
      <c r="A2474" s="541" t="s">
        <v>677</v>
      </c>
      <c r="B2474" s="547" t="s">
        <v>1708</v>
      </c>
      <c r="C2474" s="541" t="s">
        <v>1709</v>
      </c>
      <c r="D2474" s="1797" t="s">
        <v>6760</v>
      </c>
      <c r="E2474" s="539">
        <v>1500</v>
      </c>
      <c r="F2474" s="1800" t="s">
        <v>7255</v>
      </c>
      <c r="G2474" s="1801" t="s">
        <v>7256</v>
      </c>
      <c r="H2474" s="541"/>
      <c r="I2474" s="541" t="s">
        <v>7230</v>
      </c>
      <c r="J2474" s="542" t="s">
        <v>191</v>
      </c>
      <c r="K2474" s="544">
        <v>4</v>
      </c>
      <c r="L2474" s="544">
        <v>12</v>
      </c>
      <c r="M2474" s="1799">
        <f t="shared" si="79"/>
        <v>18000</v>
      </c>
      <c r="N2474" s="544">
        <v>3</v>
      </c>
      <c r="O2474" s="544">
        <v>9</v>
      </c>
      <c r="P2474" s="1799">
        <f t="shared" si="80"/>
        <v>13500</v>
      </c>
      <c r="Q2474" s="1789"/>
    </row>
    <row r="2475" spans="1:17" x14ac:dyDescent="0.2">
      <c r="A2475" s="541" t="s">
        <v>677</v>
      </c>
      <c r="B2475" s="547" t="s">
        <v>1708</v>
      </c>
      <c r="C2475" s="541" t="s">
        <v>1709</v>
      </c>
      <c r="D2475" s="1797" t="s">
        <v>7231</v>
      </c>
      <c r="E2475" s="539">
        <v>1200</v>
      </c>
      <c r="F2475" s="1800" t="s">
        <v>7257</v>
      </c>
      <c r="G2475" s="1801" t="s">
        <v>7258</v>
      </c>
      <c r="H2475" s="541"/>
      <c r="I2475" s="541" t="s">
        <v>7230</v>
      </c>
      <c r="J2475" s="542" t="s">
        <v>191</v>
      </c>
      <c r="K2475" s="544">
        <v>4</v>
      </c>
      <c r="L2475" s="544">
        <v>12</v>
      </c>
      <c r="M2475" s="1799">
        <f t="shared" si="79"/>
        <v>14400</v>
      </c>
      <c r="N2475" s="544">
        <v>3</v>
      </c>
      <c r="O2475" s="544">
        <v>9</v>
      </c>
      <c r="P2475" s="1799">
        <f t="shared" si="80"/>
        <v>10800</v>
      </c>
      <c r="Q2475" s="1789"/>
    </row>
    <row r="2476" spans="1:17" x14ac:dyDescent="0.2">
      <c r="A2476" s="541" t="s">
        <v>677</v>
      </c>
      <c r="B2476" s="547" t="s">
        <v>1708</v>
      </c>
      <c r="C2476" s="541" t="s">
        <v>1709</v>
      </c>
      <c r="D2476" s="1797" t="s">
        <v>7026</v>
      </c>
      <c r="E2476" s="539">
        <v>1200</v>
      </c>
      <c r="F2476" s="1800" t="s">
        <v>7259</v>
      </c>
      <c r="G2476" s="1801" t="s">
        <v>7260</v>
      </c>
      <c r="H2476" s="541"/>
      <c r="I2476" s="541" t="s">
        <v>7230</v>
      </c>
      <c r="J2476" s="542" t="s">
        <v>191</v>
      </c>
      <c r="K2476" s="544">
        <v>4</v>
      </c>
      <c r="L2476" s="544">
        <v>12</v>
      </c>
      <c r="M2476" s="1799">
        <f t="shared" si="79"/>
        <v>14400</v>
      </c>
      <c r="N2476" s="544">
        <v>3</v>
      </c>
      <c r="O2476" s="544">
        <v>9</v>
      </c>
      <c r="P2476" s="1799">
        <f t="shared" si="80"/>
        <v>10800</v>
      </c>
      <c r="Q2476" s="1789"/>
    </row>
    <row r="2477" spans="1:17" x14ac:dyDescent="0.2">
      <c r="A2477" s="541" t="s">
        <v>677</v>
      </c>
      <c r="B2477" s="547" t="s">
        <v>1708</v>
      </c>
      <c r="C2477" s="541" t="s">
        <v>1709</v>
      </c>
      <c r="D2477" s="1797" t="s">
        <v>7026</v>
      </c>
      <c r="E2477" s="539">
        <v>1200</v>
      </c>
      <c r="F2477" s="1800" t="s">
        <v>7261</v>
      </c>
      <c r="G2477" s="1801" t="s">
        <v>7262</v>
      </c>
      <c r="H2477" s="541"/>
      <c r="I2477" s="541" t="s">
        <v>7230</v>
      </c>
      <c r="J2477" s="542" t="s">
        <v>191</v>
      </c>
      <c r="K2477" s="544">
        <v>4</v>
      </c>
      <c r="L2477" s="544">
        <v>12</v>
      </c>
      <c r="M2477" s="1799">
        <f t="shared" si="79"/>
        <v>14400</v>
      </c>
      <c r="N2477" s="544">
        <v>3</v>
      </c>
      <c r="O2477" s="544">
        <v>9</v>
      </c>
      <c r="P2477" s="1799">
        <f t="shared" si="80"/>
        <v>10800</v>
      </c>
      <c r="Q2477" s="1789"/>
    </row>
    <row r="2478" spans="1:17" x14ac:dyDescent="0.2">
      <c r="A2478" s="541" t="s">
        <v>677</v>
      </c>
      <c r="B2478" s="547" t="s">
        <v>1708</v>
      </c>
      <c r="C2478" s="541" t="s">
        <v>1709</v>
      </c>
      <c r="D2478" s="1797" t="s">
        <v>6760</v>
      </c>
      <c r="E2478" s="539">
        <v>1500</v>
      </c>
      <c r="F2478" s="1800" t="s">
        <v>7263</v>
      </c>
      <c r="G2478" s="1801" t="s">
        <v>7264</v>
      </c>
      <c r="H2478" s="541"/>
      <c r="I2478" s="541" t="s">
        <v>7230</v>
      </c>
      <c r="J2478" s="542" t="s">
        <v>191</v>
      </c>
      <c r="K2478" s="544">
        <v>4</v>
      </c>
      <c r="L2478" s="544">
        <v>12</v>
      </c>
      <c r="M2478" s="1799">
        <f t="shared" si="79"/>
        <v>18000</v>
      </c>
      <c r="N2478" s="544">
        <v>3</v>
      </c>
      <c r="O2478" s="544">
        <v>9</v>
      </c>
      <c r="P2478" s="1799">
        <f t="shared" si="80"/>
        <v>13500</v>
      </c>
      <c r="Q2478" s="1789"/>
    </row>
    <row r="2479" spans="1:17" x14ac:dyDescent="0.2">
      <c r="A2479" s="541" t="s">
        <v>677</v>
      </c>
      <c r="B2479" s="547" t="s">
        <v>1708</v>
      </c>
      <c r="C2479" s="541" t="s">
        <v>1709</v>
      </c>
      <c r="D2479" s="1797" t="s">
        <v>7231</v>
      </c>
      <c r="E2479" s="539">
        <v>1200</v>
      </c>
      <c r="F2479" s="1800" t="s">
        <v>7265</v>
      </c>
      <c r="G2479" s="1801" t="s">
        <v>7266</v>
      </c>
      <c r="H2479" s="541"/>
      <c r="I2479" s="541" t="s">
        <v>7230</v>
      </c>
      <c r="J2479" s="542" t="s">
        <v>191</v>
      </c>
      <c r="K2479" s="544">
        <v>4</v>
      </c>
      <c r="L2479" s="544">
        <v>12</v>
      </c>
      <c r="M2479" s="1799">
        <f t="shared" si="79"/>
        <v>14400</v>
      </c>
      <c r="N2479" s="544">
        <v>3</v>
      </c>
      <c r="O2479" s="544">
        <v>9</v>
      </c>
      <c r="P2479" s="1799">
        <f t="shared" si="80"/>
        <v>10800</v>
      </c>
      <c r="Q2479" s="1789"/>
    </row>
    <row r="2480" spans="1:17" x14ac:dyDescent="0.2">
      <c r="A2480" s="541" t="s">
        <v>677</v>
      </c>
      <c r="B2480" s="547" t="s">
        <v>1708</v>
      </c>
      <c r="C2480" s="541" t="s">
        <v>1709</v>
      </c>
      <c r="D2480" s="1797" t="s">
        <v>7026</v>
      </c>
      <c r="E2480" s="539">
        <v>1200</v>
      </c>
      <c r="F2480" s="1800" t="s">
        <v>7267</v>
      </c>
      <c r="G2480" s="1801" t="s">
        <v>7268</v>
      </c>
      <c r="H2480" s="541"/>
      <c r="I2480" s="541" t="s">
        <v>7230</v>
      </c>
      <c r="J2480" s="542" t="s">
        <v>191</v>
      </c>
      <c r="K2480" s="544">
        <v>4</v>
      </c>
      <c r="L2480" s="544">
        <v>12</v>
      </c>
      <c r="M2480" s="1799">
        <f t="shared" si="79"/>
        <v>14400</v>
      </c>
      <c r="N2480" s="544">
        <v>3</v>
      </c>
      <c r="O2480" s="544">
        <v>9</v>
      </c>
      <c r="P2480" s="1799">
        <f t="shared" si="80"/>
        <v>10800</v>
      </c>
      <c r="Q2480" s="1789"/>
    </row>
    <row r="2481" spans="1:17" x14ac:dyDescent="0.2">
      <c r="A2481" s="541" t="s">
        <v>677</v>
      </c>
      <c r="B2481" s="547" t="s">
        <v>1708</v>
      </c>
      <c r="C2481" s="541" t="s">
        <v>1709</v>
      </c>
      <c r="D2481" s="1797" t="s">
        <v>7236</v>
      </c>
      <c r="E2481" s="539">
        <v>1500</v>
      </c>
      <c r="F2481" s="1800" t="s">
        <v>7269</v>
      </c>
      <c r="G2481" s="1801" t="s">
        <v>7270</v>
      </c>
      <c r="H2481" s="541"/>
      <c r="I2481" s="541" t="s">
        <v>7230</v>
      </c>
      <c r="J2481" s="542" t="s">
        <v>191</v>
      </c>
      <c r="K2481" s="544">
        <v>4</v>
      </c>
      <c r="L2481" s="544">
        <v>12</v>
      </c>
      <c r="M2481" s="1799">
        <f t="shared" si="79"/>
        <v>18000</v>
      </c>
      <c r="N2481" s="544">
        <v>3</v>
      </c>
      <c r="O2481" s="544">
        <v>9</v>
      </c>
      <c r="P2481" s="1799">
        <f t="shared" si="80"/>
        <v>13500</v>
      </c>
      <c r="Q2481" s="1789"/>
    </row>
    <row r="2482" spans="1:17" x14ac:dyDescent="0.2">
      <c r="A2482" s="541" t="s">
        <v>677</v>
      </c>
      <c r="B2482" s="547" t="s">
        <v>1708</v>
      </c>
      <c r="C2482" s="541" t="s">
        <v>1709</v>
      </c>
      <c r="D2482" s="1797" t="s">
        <v>7271</v>
      </c>
      <c r="E2482" s="539">
        <v>1200</v>
      </c>
      <c r="F2482" s="1800" t="s">
        <v>7272</v>
      </c>
      <c r="G2482" s="1801" t="s">
        <v>7273</v>
      </c>
      <c r="H2482" s="541"/>
      <c r="I2482" s="541" t="s">
        <v>7230</v>
      </c>
      <c r="J2482" s="542" t="s">
        <v>191</v>
      </c>
      <c r="K2482" s="544">
        <v>4</v>
      </c>
      <c r="L2482" s="544">
        <v>12</v>
      </c>
      <c r="M2482" s="1799">
        <f t="shared" si="79"/>
        <v>14400</v>
      </c>
      <c r="N2482" s="544">
        <v>3</v>
      </c>
      <c r="O2482" s="544">
        <v>9</v>
      </c>
      <c r="P2482" s="1799">
        <f t="shared" si="80"/>
        <v>10800</v>
      </c>
      <c r="Q2482" s="1789"/>
    </row>
    <row r="2483" spans="1:17" x14ac:dyDescent="0.2">
      <c r="A2483" s="541" t="s">
        <v>677</v>
      </c>
      <c r="B2483" s="547" t="s">
        <v>1708</v>
      </c>
      <c r="C2483" s="541" t="s">
        <v>1709</v>
      </c>
      <c r="D2483" s="1797" t="s">
        <v>2449</v>
      </c>
      <c r="E2483" s="539">
        <v>1200</v>
      </c>
      <c r="F2483" s="1800" t="s">
        <v>7274</v>
      </c>
      <c r="G2483" s="1801" t="s">
        <v>7275</v>
      </c>
      <c r="H2483" s="541"/>
      <c r="I2483" s="541" t="s">
        <v>7230</v>
      </c>
      <c r="J2483" s="542" t="s">
        <v>191</v>
      </c>
      <c r="K2483" s="544">
        <v>4</v>
      </c>
      <c r="L2483" s="544">
        <v>12</v>
      </c>
      <c r="M2483" s="1799">
        <f t="shared" si="79"/>
        <v>14400</v>
      </c>
      <c r="N2483" s="544">
        <v>3</v>
      </c>
      <c r="O2483" s="544">
        <v>9</v>
      </c>
      <c r="P2483" s="1799">
        <f t="shared" si="80"/>
        <v>10800</v>
      </c>
      <c r="Q2483" s="1789"/>
    </row>
    <row r="2484" spans="1:17" x14ac:dyDescent="0.2">
      <c r="A2484" s="541" t="s">
        <v>677</v>
      </c>
      <c r="B2484" s="547" t="s">
        <v>1708</v>
      </c>
      <c r="C2484" s="541" t="s">
        <v>1709</v>
      </c>
      <c r="D2484" s="1797" t="s">
        <v>7231</v>
      </c>
      <c r="E2484" s="539">
        <v>1200</v>
      </c>
      <c r="F2484" s="1800" t="s">
        <v>7276</v>
      </c>
      <c r="G2484" s="1801" t="s">
        <v>7277</v>
      </c>
      <c r="H2484" s="541"/>
      <c r="I2484" s="541" t="s">
        <v>7230</v>
      </c>
      <c r="J2484" s="542" t="s">
        <v>191</v>
      </c>
      <c r="K2484" s="544">
        <v>4</v>
      </c>
      <c r="L2484" s="544">
        <v>12</v>
      </c>
      <c r="M2484" s="1799">
        <f t="shared" si="79"/>
        <v>14400</v>
      </c>
      <c r="N2484" s="544">
        <v>3</v>
      </c>
      <c r="O2484" s="544">
        <v>9</v>
      </c>
      <c r="P2484" s="1799">
        <f t="shared" si="80"/>
        <v>10800</v>
      </c>
      <c r="Q2484" s="1789"/>
    </row>
    <row r="2485" spans="1:17" x14ac:dyDescent="0.2">
      <c r="A2485" s="541" t="s">
        <v>677</v>
      </c>
      <c r="B2485" s="547" t="s">
        <v>1708</v>
      </c>
      <c r="C2485" s="541" t="s">
        <v>1709</v>
      </c>
      <c r="D2485" s="1797" t="s">
        <v>7026</v>
      </c>
      <c r="E2485" s="539">
        <v>1200</v>
      </c>
      <c r="F2485" s="1800" t="s">
        <v>7278</v>
      </c>
      <c r="G2485" s="1801" t="s">
        <v>7279</v>
      </c>
      <c r="H2485" s="541"/>
      <c r="I2485" s="541" t="s">
        <v>7230</v>
      </c>
      <c r="J2485" s="542" t="s">
        <v>191</v>
      </c>
      <c r="K2485" s="544">
        <v>4</v>
      </c>
      <c r="L2485" s="544">
        <v>12</v>
      </c>
      <c r="M2485" s="1799">
        <f t="shared" si="79"/>
        <v>14400</v>
      </c>
      <c r="N2485" s="544">
        <v>3</v>
      </c>
      <c r="O2485" s="544">
        <v>9</v>
      </c>
      <c r="P2485" s="1799">
        <f t="shared" si="80"/>
        <v>10800</v>
      </c>
      <c r="Q2485" s="1789"/>
    </row>
    <row r="2486" spans="1:17" x14ac:dyDescent="0.2">
      <c r="A2486" s="541" t="s">
        <v>677</v>
      </c>
      <c r="B2486" s="547" t="s">
        <v>1708</v>
      </c>
      <c r="C2486" s="541" t="s">
        <v>1709</v>
      </c>
      <c r="D2486" s="1797" t="s">
        <v>7280</v>
      </c>
      <c r="E2486" s="539">
        <v>930</v>
      </c>
      <c r="F2486" s="1800" t="s">
        <v>7281</v>
      </c>
      <c r="G2486" s="1801" t="s">
        <v>7282</v>
      </c>
      <c r="H2486" s="541"/>
      <c r="I2486" s="541" t="s">
        <v>7230</v>
      </c>
      <c r="J2486" s="542" t="s">
        <v>191</v>
      </c>
      <c r="K2486" s="544">
        <v>4</v>
      </c>
      <c r="L2486" s="544">
        <v>12</v>
      </c>
      <c r="M2486" s="1799">
        <f t="shared" si="79"/>
        <v>11160</v>
      </c>
      <c r="N2486" s="544">
        <v>3</v>
      </c>
      <c r="O2486" s="544">
        <v>9</v>
      </c>
      <c r="P2486" s="1799">
        <f t="shared" si="80"/>
        <v>8370</v>
      </c>
      <c r="Q2486" s="1789"/>
    </row>
    <row r="2487" spans="1:17" x14ac:dyDescent="0.2">
      <c r="A2487" s="541" t="s">
        <v>677</v>
      </c>
      <c r="B2487" s="547" t="s">
        <v>1708</v>
      </c>
      <c r="C2487" s="541" t="s">
        <v>1709</v>
      </c>
      <c r="D2487" s="1797" t="s">
        <v>7231</v>
      </c>
      <c r="E2487" s="539">
        <v>1200</v>
      </c>
      <c r="F2487" s="1800" t="s">
        <v>7283</v>
      </c>
      <c r="G2487" s="1801" t="s">
        <v>7284</v>
      </c>
      <c r="H2487" s="541"/>
      <c r="I2487" s="541" t="s">
        <v>7230</v>
      </c>
      <c r="J2487" s="542" t="s">
        <v>191</v>
      </c>
      <c r="K2487" s="544">
        <v>4</v>
      </c>
      <c r="L2487" s="544">
        <v>12</v>
      </c>
      <c r="M2487" s="1799">
        <f t="shared" si="79"/>
        <v>14400</v>
      </c>
      <c r="N2487" s="544">
        <v>3</v>
      </c>
      <c r="O2487" s="544">
        <v>9</v>
      </c>
      <c r="P2487" s="1799">
        <f t="shared" si="80"/>
        <v>10800</v>
      </c>
      <c r="Q2487" s="1789"/>
    </row>
    <row r="2488" spans="1:17" x14ac:dyDescent="0.2">
      <c r="A2488" s="541" t="s">
        <v>677</v>
      </c>
      <c r="B2488" s="547" t="s">
        <v>1708</v>
      </c>
      <c r="C2488" s="541" t="s">
        <v>1709</v>
      </c>
      <c r="D2488" s="1797" t="s">
        <v>7231</v>
      </c>
      <c r="E2488" s="539">
        <v>1200</v>
      </c>
      <c r="F2488" s="1800" t="s">
        <v>7285</v>
      </c>
      <c r="G2488" s="1801" t="s">
        <v>7286</v>
      </c>
      <c r="H2488" s="541"/>
      <c r="I2488" s="541" t="s">
        <v>7230</v>
      </c>
      <c r="J2488" s="542" t="s">
        <v>191</v>
      </c>
      <c r="K2488" s="544">
        <v>4</v>
      </c>
      <c r="L2488" s="544">
        <v>12</v>
      </c>
      <c r="M2488" s="1799">
        <f t="shared" si="79"/>
        <v>14400</v>
      </c>
      <c r="N2488" s="544">
        <v>3</v>
      </c>
      <c r="O2488" s="544">
        <v>9</v>
      </c>
      <c r="P2488" s="1799">
        <f t="shared" si="80"/>
        <v>10800</v>
      </c>
      <c r="Q2488" s="1789"/>
    </row>
    <row r="2489" spans="1:17" x14ac:dyDescent="0.2">
      <c r="A2489" s="541" t="s">
        <v>677</v>
      </c>
      <c r="B2489" s="547" t="s">
        <v>1708</v>
      </c>
      <c r="C2489" s="541" t="s">
        <v>1709</v>
      </c>
      <c r="D2489" s="1797" t="s">
        <v>7026</v>
      </c>
      <c r="E2489" s="539">
        <v>1200</v>
      </c>
      <c r="F2489" s="1800" t="s">
        <v>7287</v>
      </c>
      <c r="G2489" s="1801" t="s">
        <v>7288</v>
      </c>
      <c r="H2489" s="541"/>
      <c r="I2489" s="541" t="s">
        <v>7230</v>
      </c>
      <c r="J2489" s="542" t="s">
        <v>191</v>
      </c>
      <c r="K2489" s="544">
        <v>4</v>
      </c>
      <c r="L2489" s="544">
        <v>12</v>
      </c>
      <c r="M2489" s="1799">
        <f t="shared" si="79"/>
        <v>14400</v>
      </c>
      <c r="N2489" s="544">
        <v>3</v>
      </c>
      <c r="O2489" s="544">
        <v>9</v>
      </c>
      <c r="P2489" s="1799">
        <f t="shared" si="80"/>
        <v>10800</v>
      </c>
      <c r="Q2489" s="1789"/>
    </row>
    <row r="2490" spans="1:17" x14ac:dyDescent="0.2">
      <c r="A2490" s="541" t="s">
        <v>677</v>
      </c>
      <c r="B2490" s="547" t="s">
        <v>1708</v>
      </c>
      <c r="C2490" s="541" t="s">
        <v>1709</v>
      </c>
      <c r="D2490" s="1797" t="s">
        <v>7236</v>
      </c>
      <c r="E2490" s="539">
        <v>1500</v>
      </c>
      <c r="F2490" s="1800" t="s">
        <v>7289</v>
      </c>
      <c r="G2490" s="1801" t="s">
        <v>7290</v>
      </c>
      <c r="H2490" s="541"/>
      <c r="I2490" s="541" t="s">
        <v>7230</v>
      </c>
      <c r="J2490" s="542" t="s">
        <v>191</v>
      </c>
      <c r="K2490" s="544">
        <v>4</v>
      </c>
      <c r="L2490" s="544">
        <v>12</v>
      </c>
      <c r="M2490" s="1799">
        <f t="shared" si="79"/>
        <v>18000</v>
      </c>
      <c r="N2490" s="544">
        <v>3</v>
      </c>
      <c r="O2490" s="544">
        <v>9</v>
      </c>
      <c r="P2490" s="1799">
        <f t="shared" si="80"/>
        <v>13500</v>
      </c>
      <c r="Q2490" s="1789"/>
    </row>
    <row r="2491" spans="1:17" x14ac:dyDescent="0.2">
      <c r="A2491" s="541" t="s">
        <v>677</v>
      </c>
      <c r="B2491" s="547" t="s">
        <v>1708</v>
      </c>
      <c r="C2491" s="541" t="s">
        <v>1709</v>
      </c>
      <c r="D2491" s="1797" t="s">
        <v>7026</v>
      </c>
      <c r="E2491" s="539">
        <v>1200</v>
      </c>
      <c r="F2491" s="1800" t="s">
        <v>7291</v>
      </c>
      <c r="G2491" s="1801" t="s">
        <v>7292</v>
      </c>
      <c r="H2491" s="541"/>
      <c r="I2491" s="541" t="s">
        <v>7230</v>
      </c>
      <c r="J2491" s="542" t="s">
        <v>191</v>
      </c>
      <c r="K2491" s="544">
        <v>4</v>
      </c>
      <c r="L2491" s="544">
        <v>12</v>
      </c>
      <c r="M2491" s="1799">
        <f t="shared" si="79"/>
        <v>14400</v>
      </c>
      <c r="N2491" s="544">
        <v>3</v>
      </c>
      <c r="O2491" s="544">
        <v>9</v>
      </c>
      <c r="P2491" s="1799">
        <f t="shared" si="80"/>
        <v>10800</v>
      </c>
      <c r="Q2491" s="1789"/>
    </row>
    <row r="2492" spans="1:17" x14ac:dyDescent="0.2">
      <c r="A2492" s="541" t="s">
        <v>677</v>
      </c>
      <c r="B2492" s="547" t="s">
        <v>1708</v>
      </c>
      <c r="C2492" s="541" t="s">
        <v>1709</v>
      </c>
      <c r="D2492" s="1797" t="s">
        <v>7231</v>
      </c>
      <c r="E2492" s="539">
        <v>1200</v>
      </c>
      <c r="F2492" s="1800" t="s">
        <v>7293</v>
      </c>
      <c r="G2492" s="1801" t="s">
        <v>7294</v>
      </c>
      <c r="H2492" s="541"/>
      <c r="I2492" s="541" t="s">
        <v>7230</v>
      </c>
      <c r="J2492" s="542" t="s">
        <v>191</v>
      </c>
      <c r="K2492" s="544">
        <v>4</v>
      </c>
      <c r="L2492" s="544">
        <v>12</v>
      </c>
      <c r="M2492" s="1799">
        <f t="shared" si="79"/>
        <v>14400</v>
      </c>
      <c r="N2492" s="544">
        <v>3</v>
      </c>
      <c r="O2492" s="544">
        <v>9</v>
      </c>
      <c r="P2492" s="1799">
        <f t="shared" si="80"/>
        <v>10800</v>
      </c>
      <c r="Q2492" s="1789"/>
    </row>
    <row r="2493" spans="1:17" x14ac:dyDescent="0.2">
      <c r="A2493" s="541" t="s">
        <v>677</v>
      </c>
      <c r="B2493" s="547" t="s">
        <v>1708</v>
      </c>
      <c r="C2493" s="541" t="s">
        <v>1709</v>
      </c>
      <c r="D2493" s="1797" t="s">
        <v>7026</v>
      </c>
      <c r="E2493" s="539">
        <v>1200</v>
      </c>
      <c r="F2493" s="1800" t="s">
        <v>7295</v>
      </c>
      <c r="G2493" s="1801" t="s">
        <v>7296</v>
      </c>
      <c r="H2493" s="541"/>
      <c r="I2493" s="541" t="s">
        <v>7230</v>
      </c>
      <c r="J2493" s="542" t="s">
        <v>191</v>
      </c>
      <c r="K2493" s="544">
        <v>4</v>
      </c>
      <c r="L2493" s="544">
        <v>12</v>
      </c>
      <c r="M2493" s="1799">
        <f t="shared" si="79"/>
        <v>14400</v>
      </c>
      <c r="N2493" s="544">
        <v>3</v>
      </c>
      <c r="O2493" s="544">
        <v>9</v>
      </c>
      <c r="P2493" s="1799">
        <f t="shared" si="80"/>
        <v>10800</v>
      </c>
      <c r="Q2493" s="1789"/>
    </row>
    <row r="2494" spans="1:17" x14ac:dyDescent="0.2">
      <c r="A2494" s="541" t="s">
        <v>677</v>
      </c>
      <c r="B2494" s="547" t="s">
        <v>1708</v>
      </c>
      <c r="C2494" s="541" t="s">
        <v>1709</v>
      </c>
      <c r="D2494" s="1797"/>
      <c r="E2494" s="539">
        <v>1200</v>
      </c>
      <c r="F2494" s="1800" t="s">
        <v>7297</v>
      </c>
      <c r="G2494" s="1801" t="s">
        <v>7298</v>
      </c>
      <c r="H2494" s="541"/>
      <c r="I2494" s="541" t="s">
        <v>7230</v>
      </c>
      <c r="J2494" s="542" t="s">
        <v>191</v>
      </c>
      <c r="K2494" s="544">
        <v>4</v>
      </c>
      <c r="L2494" s="544">
        <v>12</v>
      </c>
      <c r="M2494" s="1799">
        <f t="shared" si="79"/>
        <v>14400</v>
      </c>
      <c r="N2494" s="544">
        <v>3</v>
      </c>
      <c r="O2494" s="544">
        <v>9</v>
      </c>
      <c r="P2494" s="1799">
        <f t="shared" si="80"/>
        <v>10800</v>
      </c>
      <c r="Q2494" s="1789"/>
    </row>
    <row r="2495" spans="1:17" x14ac:dyDescent="0.2">
      <c r="A2495" s="541" t="s">
        <v>677</v>
      </c>
      <c r="B2495" s="547" t="s">
        <v>1708</v>
      </c>
      <c r="C2495" s="541" t="s">
        <v>1709</v>
      </c>
      <c r="D2495" s="1797" t="s">
        <v>7236</v>
      </c>
      <c r="E2495" s="539">
        <v>1500</v>
      </c>
      <c r="F2495" s="1800" t="s">
        <v>7299</v>
      </c>
      <c r="G2495" s="1801" t="s">
        <v>7300</v>
      </c>
      <c r="H2495" s="541"/>
      <c r="I2495" s="541" t="s">
        <v>7230</v>
      </c>
      <c r="J2495" s="542" t="s">
        <v>191</v>
      </c>
      <c r="K2495" s="544">
        <v>4</v>
      </c>
      <c r="L2495" s="544">
        <v>12</v>
      </c>
      <c r="M2495" s="1799">
        <f t="shared" si="79"/>
        <v>18000</v>
      </c>
      <c r="N2495" s="544">
        <v>3</v>
      </c>
      <c r="O2495" s="544">
        <v>9</v>
      </c>
      <c r="P2495" s="1799">
        <f t="shared" si="80"/>
        <v>13500</v>
      </c>
      <c r="Q2495" s="1789"/>
    </row>
    <row r="2496" spans="1:17" x14ac:dyDescent="0.2">
      <c r="A2496" s="541" t="s">
        <v>677</v>
      </c>
      <c r="B2496" s="547" t="s">
        <v>1708</v>
      </c>
      <c r="C2496" s="541" t="s">
        <v>1709</v>
      </c>
      <c r="D2496" s="1797" t="s">
        <v>7236</v>
      </c>
      <c r="E2496" s="539">
        <v>1500</v>
      </c>
      <c r="F2496" s="1800" t="s">
        <v>7301</v>
      </c>
      <c r="G2496" s="1801" t="s">
        <v>7302</v>
      </c>
      <c r="H2496" s="541"/>
      <c r="I2496" s="541" t="s">
        <v>7230</v>
      </c>
      <c r="J2496" s="542" t="s">
        <v>191</v>
      </c>
      <c r="K2496" s="544">
        <v>4</v>
      </c>
      <c r="L2496" s="544">
        <v>12</v>
      </c>
      <c r="M2496" s="1799">
        <f t="shared" si="79"/>
        <v>18000</v>
      </c>
      <c r="N2496" s="544">
        <v>3</v>
      </c>
      <c r="O2496" s="544">
        <v>9</v>
      </c>
      <c r="P2496" s="1799">
        <f t="shared" si="80"/>
        <v>13500</v>
      </c>
      <c r="Q2496" s="1789"/>
    </row>
    <row r="2497" spans="1:17" x14ac:dyDescent="0.2">
      <c r="A2497" s="541" t="s">
        <v>677</v>
      </c>
      <c r="B2497" s="547" t="s">
        <v>1708</v>
      </c>
      <c r="C2497" s="541" t="s">
        <v>1709</v>
      </c>
      <c r="D2497" s="1797" t="s">
        <v>7236</v>
      </c>
      <c r="E2497" s="539">
        <v>1500</v>
      </c>
      <c r="F2497" s="1800" t="s">
        <v>7303</v>
      </c>
      <c r="G2497" s="1801" t="s">
        <v>7304</v>
      </c>
      <c r="H2497" s="541"/>
      <c r="I2497" s="541" t="s">
        <v>7230</v>
      </c>
      <c r="J2497" s="542" t="s">
        <v>191</v>
      </c>
      <c r="K2497" s="544">
        <v>4</v>
      </c>
      <c r="L2497" s="544">
        <v>12</v>
      </c>
      <c r="M2497" s="1799">
        <f t="shared" si="79"/>
        <v>18000</v>
      </c>
      <c r="N2497" s="544">
        <v>3</v>
      </c>
      <c r="O2497" s="544">
        <v>9</v>
      </c>
      <c r="P2497" s="1799">
        <f t="shared" si="80"/>
        <v>13500</v>
      </c>
      <c r="Q2497" s="1789"/>
    </row>
    <row r="2498" spans="1:17" x14ac:dyDescent="0.2">
      <c r="A2498" s="541" t="s">
        <v>677</v>
      </c>
      <c r="B2498" s="547" t="s">
        <v>1708</v>
      </c>
      <c r="C2498" s="541" t="s">
        <v>1709</v>
      </c>
      <c r="D2498" s="1797" t="s">
        <v>7231</v>
      </c>
      <c r="E2498" s="539">
        <v>1200</v>
      </c>
      <c r="F2498" s="1800" t="s">
        <v>7305</v>
      </c>
      <c r="G2498" s="1801" t="s">
        <v>7306</v>
      </c>
      <c r="H2498" s="541"/>
      <c r="I2498" s="541" t="s">
        <v>7230</v>
      </c>
      <c r="J2498" s="542" t="s">
        <v>191</v>
      </c>
      <c r="K2498" s="544">
        <v>4</v>
      </c>
      <c r="L2498" s="544">
        <v>12</v>
      </c>
      <c r="M2498" s="1799">
        <f t="shared" si="79"/>
        <v>14400</v>
      </c>
      <c r="N2498" s="544">
        <v>3</v>
      </c>
      <c r="O2498" s="544">
        <v>9</v>
      </c>
      <c r="P2498" s="1799">
        <f t="shared" si="80"/>
        <v>10800</v>
      </c>
      <c r="Q2498" s="1789"/>
    </row>
    <row r="2499" spans="1:17" x14ac:dyDescent="0.2">
      <c r="A2499" s="541" t="s">
        <v>677</v>
      </c>
      <c r="B2499" s="547" t="s">
        <v>1708</v>
      </c>
      <c r="C2499" s="541" t="s">
        <v>1709</v>
      </c>
      <c r="D2499" s="1797" t="s">
        <v>7026</v>
      </c>
      <c r="E2499" s="539">
        <v>1200</v>
      </c>
      <c r="F2499" s="1800" t="s">
        <v>7307</v>
      </c>
      <c r="G2499" s="1801" t="s">
        <v>7308</v>
      </c>
      <c r="H2499" s="541"/>
      <c r="I2499" s="541" t="s">
        <v>7230</v>
      </c>
      <c r="J2499" s="542" t="s">
        <v>191</v>
      </c>
      <c r="K2499" s="544">
        <v>4</v>
      </c>
      <c r="L2499" s="544">
        <v>12</v>
      </c>
      <c r="M2499" s="1799">
        <f t="shared" si="79"/>
        <v>14400</v>
      </c>
      <c r="N2499" s="544">
        <v>3</v>
      </c>
      <c r="O2499" s="544">
        <v>9</v>
      </c>
      <c r="P2499" s="1799">
        <f t="shared" si="80"/>
        <v>10800</v>
      </c>
      <c r="Q2499" s="1789"/>
    </row>
    <row r="2500" spans="1:17" x14ac:dyDescent="0.2">
      <c r="A2500" s="541" t="s">
        <v>677</v>
      </c>
      <c r="B2500" s="547" t="s">
        <v>1708</v>
      </c>
      <c r="C2500" s="541" t="s">
        <v>1709</v>
      </c>
      <c r="D2500" s="1797" t="s">
        <v>7026</v>
      </c>
      <c r="E2500" s="539">
        <v>1200</v>
      </c>
      <c r="F2500" s="1800" t="s">
        <v>7309</v>
      </c>
      <c r="G2500" s="1801" t="s">
        <v>7310</v>
      </c>
      <c r="H2500" s="541"/>
      <c r="I2500" s="541" t="s">
        <v>7230</v>
      </c>
      <c r="J2500" s="542" t="s">
        <v>191</v>
      </c>
      <c r="K2500" s="544">
        <v>4</v>
      </c>
      <c r="L2500" s="544">
        <v>12</v>
      </c>
      <c r="M2500" s="1799">
        <f t="shared" si="79"/>
        <v>14400</v>
      </c>
      <c r="N2500" s="544">
        <v>3</v>
      </c>
      <c r="O2500" s="544">
        <v>9</v>
      </c>
      <c r="P2500" s="1799">
        <f t="shared" si="80"/>
        <v>10800</v>
      </c>
      <c r="Q2500" s="1789"/>
    </row>
    <row r="2501" spans="1:17" x14ac:dyDescent="0.2">
      <c r="A2501" s="541" t="s">
        <v>677</v>
      </c>
      <c r="B2501" s="547" t="s">
        <v>1708</v>
      </c>
      <c r="C2501" s="541" t="s">
        <v>1709</v>
      </c>
      <c r="D2501" s="1797" t="s">
        <v>7026</v>
      </c>
      <c r="E2501" s="539">
        <v>1200</v>
      </c>
      <c r="F2501" s="1800" t="s">
        <v>7311</v>
      </c>
      <c r="G2501" s="1801" t="s">
        <v>7312</v>
      </c>
      <c r="H2501" s="541"/>
      <c r="I2501" s="541" t="s">
        <v>7230</v>
      </c>
      <c r="J2501" s="542" t="s">
        <v>191</v>
      </c>
      <c r="K2501" s="544">
        <v>4</v>
      </c>
      <c r="L2501" s="544">
        <v>12</v>
      </c>
      <c r="M2501" s="1799">
        <f t="shared" si="79"/>
        <v>14400</v>
      </c>
      <c r="N2501" s="544">
        <v>3</v>
      </c>
      <c r="O2501" s="544">
        <v>9</v>
      </c>
      <c r="P2501" s="1799">
        <f t="shared" si="80"/>
        <v>10800</v>
      </c>
      <c r="Q2501" s="1789"/>
    </row>
    <row r="2502" spans="1:17" x14ac:dyDescent="0.2">
      <c r="A2502" s="541" t="s">
        <v>677</v>
      </c>
      <c r="B2502" s="547" t="s">
        <v>1708</v>
      </c>
      <c r="C2502" s="541" t="s">
        <v>1709</v>
      </c>
      <c r="D2502" s="1797" t="s">
        <v>7280</v>
      </c>
      <c r="E2502" s="539">
        <v>930</v>
      </c>
      <c r="F2502" s="1800" t="s">
        <v>7313</v>
      </c>
      <c r="G2502" s="1801" t="s">
        <v>7314</v>
      </c>
      <c r="H2502" s="541"/>
      <c r="I2502" s="541" t="s">
        <v>7230</v>
      </c>
      <c r="J2502" s="542" t="s">
        <v>191</v>
      </c>
      <c r="K2502" s="544">
        <v>4</v>
      </c>
      <c r="L2502" s="544">
        <v>12</v>
      </c>
      <c r="M2502" s="1799">
        <f t="shared" si="79"/>
        <v>11160</v>
      </c>
      <c r="N2502" s="544">
        <v>3</v>
      </c>
      <c r="O2502" s="544">
        <v>9</v>
      </c>
      <c r="P2502" s="1799">
        <f t="shared" si="80"/>
        <v>8370</v>
      </c>
      <c r="Q2502" s="1789"/>
    </row>
    <row r="2503" spans="1:17" x14ac:dyDescent="0.2">
      <c r="A2503" s="541" t="s">
        <v>677</v>
      </c>
      <c r="B2503" s="547" t="s">
        <v>1708</v>
      </c>
      <c r="C2503" s="541" t="s">
        <v>1709</v>
      </c>
      <c r="D2503" s="1797" t="s">
        <v>6760</v>
      </c>
      <c r="E2503" s="539">
        <v>1500</v>
      </c>
      <c r="F2503" s="1800" t="s">
        <v>7315</v>
      </c>
      <c r="G2503" s="1801" t="s">
        <v>7316</v>
      </c>
      <c r="H2503" s="541"/>
      <c r="I2503" s="541" t="s">
        <v>7230</v>
      </c>
      <c r="J2503" s="542" t="s">
        <v>191</v>
      </c>
      <c r="K2503" s="544">
        <v>4</v>
      </c>
      <c r="L2503" s="544">
        <v>12</v>
      </c>
      <c r="M2503" s="1799">
        <f t="shared" si="79"/>
        <v>18000</v>
      </c>
      <c r="N2503" s="544">
        <v>3</v>
      </c>
      <c r="O2503" s="544">
        <v>9</v>
      </c>
      <c r="P2503" s="1799">
        <f t="shared" si="80"/>
        <v>13500</v>
      </c>
      <c r="Q2503" s="1789"/>
    </row>
    <row r="2504" spans="1:17" x14ac:dyDescent="0.2">
      <c r="A2504" s="541" t="s">
        <v>677</v>
      </c>
      <c r="B2504" s="547" t="s">
        <v>1708</v>
      </c>
      <c r="C2504" s="541" t="s">
        <v>1709</v>
      </c>
      <c r="D2504" s="1797" t="s">
        <v>7231</v>
      </c>
      <c r="E2504" s="539">
        <v>1200</v>
      </c>
      <c r="F2504" s="1800" t="s">
        <v>7317</v>
      </c>
      <c r="G2504" s="1801" t="s">
        <v>7318</v>
      </c>
      <c r="H2504" s="541"/>
      <c r="I2504" s="541" t="s">
        <v>7230</v>
      </c>
      <c r="J2504" s="542" t="s">
        <v>191</v>
      </c>
      <c r="K2504" s="544">
        <v>4</v>
      </c>
      <c r="L2504" s="544">
        <v>12</v>
      </c>
      <c r="M2504" s="1799">
        <f t="shared" si="79"/>
        <v>14400</v>
      </c>
      <c r="N2504" s="544">
        <v>3</v>
      </c>
      <c r="O2504" s="544">
        <v>9</v>
      </c>
      <c r="P2504" s="1799">
        <f t="shared" si="80"/>
        <v>10800</v>
      </c>
      <c r="Q2504" s="1789"/>
    </row>
    <row r="2505" spans="1:17" x14ac:dyDescent="0.2">
      <c r="A2505" s="541" t="s">
        <v>677</v>
      </c>
      <c r="B2505" s="547" t="s">
        <v>1708</v>
      </c>
      <c r="C2505" s="541" t="s">
        <v>1709</v>
      </c>
      <c r="D2505" s="1797" t="s">
        <v>7026</v>
      </c>
      <c r="E2505" s="539">
        <v>1200</v>
      </c>
      <c r="F2505" s="1800" t="s">
        <v>7319</v>
      </c>
      <c r="G2505" s="1801" t="s">
        <v>7320</v>
      </c>
      <c r="H2505" s="541"/>
      <c r="I2505" s="541" t="s">
        <v>7230</v>
      </c>
      <c r="J2505" s="542" t="s">
        <v>191</v>
      </c>
      <c r="K2505" s="544">
        <v>4</v>
      </c>
      <c r="L2505" s="544">
        <v>12</v>
      </c>
      <c r="M2505" s="1799">
        <f t="shared" si="79"/>
        <v>14400</v>
      </c>
      <c r="N2505" s="544">
        <v>3</v>
      </c>
      <c r="O2505" s="544">
        <v>9</v>
      </c>
      <c r="P2505" s="1799">
        <f t="shared" si="80"/>
        <v>10800</v>
      </c>
      <c r="Q2505" s="1789"/>
    </row>
    <row r="2506" spans="1:17" x14ac:dyDescent="0.2">
      <c r="A2506" s="541" t="s">
        <v>677</v>
      </c>
      <c r="B2506" s="547" t="s">
        <v>1708</v>
      </c>
      <c r="C2506" s="541" t="s">
        <v>1709</v>
      </c>
      <c r="D2506" s="1797" t="s">
        <v>7026</v>
      </c>
      <c r="E2506" s="539">
        <v>1200</v>
      </c>
      <c r="F2506" s="1800" t="s">
        <v>7321</v>
      </c>
      <c r="G2506" s="1801" t="s">
        <v>7322</v>
      </c>
      <c r="H2506" s="541"/>
      <c r="I2506" s="541" t="s">
        <v>7230</v>
      </c>
      <c r="J2506" s="542" t="s">
        <v>191</v>
      </c>
      <c r="K2506" s="544">
        <v>4</v>
      </c>
      <c r="L2506" s="544">
        <v>12</v>
      </c>
      <c r="M2506" s="1799">
        <f t="shared" si="79"/>
        <v>14400</v>
      </c>
      <c r="N2506" s="544">
        <v>3</v>
      </c>
      <c r="O2506" s="544">
        <v>9</v>
      </c>
      <c r="P2506" s="1799">
        <f t="shared" si="80"/>
        <v>10800</v>
      </c>
      <c r="Q2506" s="1789"/>
    </row>
    <row r="2507" spans="1:17" x14ac:dyDescent="0.2">
      <c r="A2507" s="541" t="s">
        <v>677</v>
      </c>
      <c r="B2507" s="547" t="s">
        <v>1708</v>
      </c>
      <c r="C2507" s="541" t="s">
        <v>1709</v>
      </c>
      <c r="D2507" s="1797" t="s">
        <v>7231</v>
      </c>
      <c r="E2507" s="539">
        <v>1200</v>
      </c>
      <c r="F2507" s="1800" t="s">
        <v>7323</v>
      </c>
      <c r="G2507" s="1801" t="s">
        <v>7324</v>
      </c>
      <c r="H2507" s="541"/>
      <c r="I2507" s="541" t="s">
        <v>7230</v>
      </c>
      <c r="J2507" s="542" t="s">
        <v>191</v>
      </c>
      <c r="K2507" s="544">
        <v>4</v>
      </c>
      <c r="L2507" s="544">
        <v>12</v>
      </c>
      <c r="M2507" s="1799">
        <f t="shared" si="79"/>
        <v>14400</v>
      </c>
      <c r="N2507" s="544">
        <v>3</v>
      </c>
      <c r="O2507" s="544">
        <v>9</v>
      </c>
      <c r="P2507" s="1799">
        <f t="shared" si="80"/>
        <v>10800</v>
      </c>
      <c r="Q2507" s="1789"/>
    </row>
    <row r="2508" spans="1:17" x14ac:dyDescent="0.2">
      <c r="A2508" s="541" t="s">
        <v>677</v>
      </c>
      <c r="B2508" s="547" t="s">
        <v>1708</v>
      </c>
      <c r="C2508" s="541" t="s">
        <v>1709</v>
      </c>
      <c r="D2508" s="1797" t="s">
        <v>6760</v>
      </c>
      <c r="E2508" s="539">
        <v>1500</v>
      </c>
      <c r="F2508" s="1800" t="s">
        <v>7325</v>
      </c>
      <c r="G2508" s="1801" t="s">
        <v>7326</v>
      </c>
      <c r="H2508" s="541"/>
      <c r="I2508" s="541" t="s">
        <v>7230</v>
      </c>
      <c r="J2508" s="542" t="s">
        <v>191</v>
      </c>
      <c r="K2508" s="544">
        <v>4</v>
      </c>
      <c r="L2508" s="544">
        <v>12</v>
      </c>
      <c r="M2508" s="1799">
        <f t="shared" si="79"/>
        <v>18000</v>
      </c>
      <c r="N2508" s="544">
        <v>3</v>
      </c>
      <c r="O2508" s="544">
        <v>9</v>
      </c>
      <c r="P2508" s="1799">
        <f t="shared" si="80"/>
        <v>13500</v>
      </c>
      <c r="Q2508" s="1789"/>
    </row>
    <row r="2509" spans="1:17" x14ac:dyDescent="0.2">
      <c r="A2509" s="541" t="s">
        <v>677</v>
      </c>
      <c r="B2509" s="547" t="s">
        <v>1708</v>
      </c>
      <c r="C2509" s="541" t="s">
        <v>1709</v>
      </c>
      <c r="D2509" s="1797" t="s">
        <v>7271</v>
      </c>
      <c r="E2509" s="539">
        <v>1200</v>
      </c>
      <c r="F2509" s="1800" t="s">
        <v>7327</v>
      </c>
      <c r="G2509" s="1801" t="s">
        <v>7328</v>
      </c>
      <c r="H2509" s="541"/>
      <c r="I2509" s="541" t="s">
        <v>7230</v>
      </c>
      <c r="J2509" s="542" t="s">
        <v>191</v>
      </c>
      <c r="K2509" s="544">
        <v>4</v>
      </c>
      <c r="L2509" s="544">
        <v>12</v>
      </c>
      <c r="M2509" s="1799">
        <f t="shared" si="79"/>
        <v>14400</v>
      </c>
      <c r="N2509" s="544">
        <v>3</v>
      </c>
      <c r="O2509" s="544">
        <v>9</v>
      </c>
      <c r="P2509" s="1799">
        <f t="shared" si="80"/>
        <v>10800</v>
      </c>
      <c r="Q2509" s="1789"/>
    </row>
    <row r="2510" spans="1:17" x14ac:dyDescent="0.2">
      <c r="A2510" s="541" t="s">
        <v>677</v>
      </c>
      <c r="B2510" s="547" t="s">
        <v>1708</v>
      </c>
      <c r="C2510" s="541" t="s">
        <v>1709</v>
      </c>
      <c r="D2510" s="1797" t="s">
        <v>7026</v>
      </c>
      <c r="E2510" s="539">
        <v>1200</v>
      </c>
      <c r="F2510" s="1800" t="s">
        <v>7329</v>
      </c>
      <c r="G2510" s="1801" t="s">
        <v>7330</v>
      </c>
      <c r="H2510" s="541"/>
      <c r="I2510" s="541" t="s">
        <v>7230</v>
      </c>
      <c r="J2510" s="542" t="s">
        <v>191</v>
      </c>
      <c r="K2510" s="544">
        <v>4</v>
      </c>
      <c r="L2510" s="544">
        <v>12</v>
      </c>
      <c r="M2510" s="1799">
        <f t="shared" si="79"/>
        <v>14400</v>
      </c>
      <c r="N2510" s="544">
        <v>3</v>
      </c>
      <c r="O2510" s="544">
        <v>9</v>
      </c>
      <c r="P2510" s="1799">
        <f t="shared" si="80"/>
        <v>10800</v>
      </c>
      <c r="Q2510" s="1789"/>
    </row>
    <row r="2511" spans="1:17" x14ac:dyDescent="0.2">
      <c r="A2511" s="541" t="s">
        <v>677</v>
      </c>
      <c r="B2511" s="547" t="s">
        <v>1708</v>
      </c>
      <c r="C2511" s="541" t="s">
        <v>1709</v>
      </c>
      <c r="D2511" s="1797" t="s">
        <v>6760</v>
      </c>
      <c r="E2511" s="539">
        <v>1500</v>
      </c>
      <c r="F2511" s="1800" t="s">
        <v>7331</v>
      </c>
      <c r="G2511" s="1801" t="s">
        <v>7332</v>
      </c>
      <c r="H2511" s="541"/>
      <c r="I2511" s="541" t="s">
        <v>7230</v>
      </c>
      <c r="J2511" s="542" t="s">
        <v>191</v>
      </c>
      <c r="K2511" s="544">
        <v>4</v>
      </c>
      <c r="L2511" s="544">
        <v>12</v>
      </c>
      <c r="M2511" s="1799">
        <f t="shared" si="79"/>
        <v>18000</v>
      </c>
      <c r="N2511" s="544">
        <v>3</v>
      </c>
      <c r="O2511" s="544">
        <v>9</v>
      </c>
      <c r="P2511" s="1799">
        <f t="shared" si="80"/>
        <v>13500</v>
      </c>
      <c r="Q2511" s="1789"/>
    </row>
    <row r="2512" spans="1:17" x14ac:dyDescent="0.2">
      <c r="A2512" s="541" t="s">
        <v>677</v>
      </c>
      <c r="B2512" s="547" t="s">
        <v>1708</v>
      </c>
      <c r="C2512" s="541" t="s">
        <v>1709</v>
      </c>
      <c r="D2512" s="1797" t="s">
        <v>7231</v>
      </c>
      <c r="E2512" s="539">
        <v>1200</v>
      </c>
      <c r="F2512" s="1800" t="s">
        <v>7333</v>
      </c>
      <c r="G2512" s="1801" t="s">
        <v>7334</v>
      </c>
      <c r="H2512" s="541"/>
      <c r="I2512" s="541" t="s">
        <v>7230</v>
      </c>
      <c r="J2512" s="542" t="s">
        <v>191</v>
      </c>
      <c r="K2512" s="544">
        <v>4</v>
      </c>
      <c r="L2512" s="544">
        <v>12</v>
      </c>
      <c r="M2512" s="1799">
        <f t="shared" si="79"/>
        <v>14400</v>
      </c>
      <c r="N2512" s="544">
        <v>3</v>
      </c>
      <c r="O2512" s="544">
        <v>9</v>
      </c>
      <c r="P2512" s="1799">
        <f t="shared" si="80"/>
        <v>10800</v>
      </c>
      <c r="Q2512" s="1789"/>
    </row>
    <row r="2513" spans="1:17" x14ac:dyDescent="0.2">
      <c r="A2513" s="541" t="s">
        <v>677</v>
      </c>
      <c r="B2513" s="547" t="s">
        <v>1708</v>
      </c>
      <c r="C2513" s="541" t="s">
        <v>1709</v>
      </c>
      <c r="D2513" s="1797" t="s">
        <v>7026</v>
      </c>
      <c r="E2513" s="539">
        <v>1200</v>
      </c>
      <c r="F2513" s="1800" t="s">
        <v>7335</v>
      </c>
      <c r="G2513" s="1801" t="s">
        <v>7336</v>
      </c>
      <c r="H2513" s="541"/>
      <c r="I2513" s="541" t="s">
        <v>7230</v>
      </c>
      <c r="J2513" s="542" t="s">
        <v>191</v>
      </c>
      <c r="K2513" s="544">
        <v>4</v>
      </c>
      <c r="L2513" s="544">
        <v>12</v>
      </c>
      <c r="M2513" s="1799">
        <f t="shared" si="79"/>
        <v>14400</v>
      </c>
      <c r="N2513" s="544">
        <v>3</v>
      </c>
      <c r="O2513" s="544">
        <v>9</v>
      </c>
      <c r="P2513" s="1799">
        <f t="shared" si="80"/>
        <v>10800</v>
      </c>
      <c r="Q2513" s="1789"/>
    </row>
    <row r="2514" spans="1:17" x14ac:dyDescent="0.2">
      <c r="A2514" s="541" t="s">
        <v>677</v>
      </c>
      <c r="B2514" s="547" t="s">
        <v>1708</v>
      </c>
      <c r="C2514" s="541" t="s">
        <v>1709</v>
      </c>
      <c r="D2514" s="1797" t="s">
        <v>7236</v>
      </c>
      <c r="E2514" s="539">
        <v>1500</v>
      </c>
      <c r="F2514" s="1800" t="s">
        <v>7337</v>
      </c>
      <c r="G2514" s="1801" t="s">
        <v>7338</v>
      </c>
      <c r="H2514" s="541"/>
      <c r="I2514" s="541" t="s">
        <v>7230</v>
      </c>
      <c r="J2514" s="542" t="s">
        <v>191</v>
      </c>
      <c r="K2514" s="544">
        <v>4</v>
      </c>
      <c r="L2514" s="544">
        <v>12</v>
      </c>
      <c r="M2514" s="1799">
        <f t="shared" si="79"/>
        <v>18000</v>
      </c>
      <c r="N2514" s="544">
        <v>3</v>
      </c>
      <c r="O2514" s="544">
        <v>9</v>
      </c>
      <c r="P2514" s="1799">
        <f t="shared" si="80"/>
        <v>13500</v>
      </c>
      <c r="Q2514" s="1789"/>
    </row>
    <row r="2515" spans="1:17" x14ac:dyDescent="0.2">
      <c r="A2515" s="541" t="s">
        <v>677</v>
      </c>
      <c r="B2515" s="547" t="s">
        <v>1708</v>
      </c>
      <c r="C2515" s="541" t="s">
        <v>1709</v>
      </c>
      <c r="D2515" s="1797" t="s">
        <v>7236</v>
      </c>
      <c r="E2515" s="539">
        <v>1500</v>
      </c>
      <c r="F2515" s="1800" t="s">
        <v>7339</v>
      </c>
      <c r="G2515" s="1801" t="s">
        <v>7340</v>
      </c>
      <c r="H2515" s="541"/>
      <c r="I2515" s="541" t="s">
        <v>7230</v>
      </c>
      <c r="J2515" s="542" t="s">
        <v>191</v>
      </c>
      <c r="K2515" s="544">
        <v>4</v>
      </c>
      <c r="L2515" s="544">
        <v>12</v>
      </c>
      <c r="M2515" s="1799">
        <f t="shared" si="79"/>
        <v>18000</v>
      </c>
      <c r="N2515" s="544">
        <v>3</v>
      </c>
      <c r="O2515" s="544">
        <v>9</v>
      </c>
      <c r="P2515" s="1799">
        <f t="shared" si="80"/>
        <v>13500</v>
      </c>
      <c r="Q2515" s="1789"/>
    </row>
    <row r="2516" spans="1:17" x14ac:dyDescent="0.2">
      <c r="A2516" s="541" t="s">
        <v>677</v>
      </c>
      <c r="B2516" s="547" t="s">
        <v>1708</v>
      </c>
      <c r="C2516" s="541" t="s">
        <v>1709</v>
      </c>
      <c r="D2516" s="1797" t="s">
        <v>7271</v>
      </c>
      <c r="E2516" s="539">
        <v>1200</v>
      </c>
      <c r="F2516" s="1800" t="s">
        <v>7341</v>
      </c>
      <c r="G2516" s="1801" t="s">
        <v>7342</v>
      </c>
      <c r="H2516" s="541"/>
      <c r="I2516" s="541" t="s">
        <v>7230</v>
      </c>
      <c r="J2516" s="542" t="s">
        <v>191</v>
      </c>
      <c r="K2516" s="544">
        <v>4</v>
      </c>
      <c r="L2516" s="544">
        <v>12</v>
      </c>
      <c r="M2516" s="1799">
        <f t="shared" si="79"/>
        <v>14400</v>
      </c>
      <c r="N2516" s="544">
        <v>3</v>
      </c>
      <c r="O2516" s="544">
        <v>9</v>
      </c>
      <c r="P2516" s="1799">
        <f t="shared" si="80"/>
        <v>10800</v>
      </c>
      <c r="Q2516" s="1789"/>
    </row>
    <row r="2517" spans="1:17" x14ac:dyDescent="0.2">
      <c r="A2517" s="541" t="s">
        <v>677</v>
      </c>
      <c r="B2517" s="547" t="s">
        <v>1708</v>
      </c>
      <c r="C2517" s="541" t="s">
        <v>1709</v>
      </c>
      <c r="D2517" s="1797" t="s">
        <v>7236</v>
      </c>
      <c r="E2517" s="539">
        <v>1500</v>
      </c>
      <c r="F2517" s="1800" t="s">
        <v>7343</v>
      </c>
      <c r="G2517" s="1801" t="s">
        <v>7344</v>
      </c>
      <c r="H2517" s="541"/>
      <c r="I2517" s="541" t="s">
        <v>7230</v>
      </c>
      <c r="J2517" s="542" t="s">
        <v>191</v>
      </c>
      <c r="K2517" s="544">
        <v>4</v>
      </c>
      <c r="L2517" s="544">
        <v>12</v>
      </c>
      <c r="M2517" s="1799">
        <f t="shared" si="79"/>
        <v>18000</v>
      </c>
      <c r="N2517" s="544">
        <v>3</v>
      </c>
      <c r="O2517" s="544">
        <v>9</v>
      </c>
      <c r="P2517" s="1799">
        <f t="shared" si="80"/>
        <v>13500</v>
      </c>
      <c r="Q2517" s="1789"/>
    </row>
    <row r="2518" spans="1:17" x14ac:dyDescent="0.2">
      <c r="A2518" s="541" t="s">
        <v>677</v>
      </c>
      <c r="B2518" s="547" t="s">
        <v>1708</v>
      </c>
      <c r="C2518" s="541" t="s">
        <v>1709</v>
      </c>
      <c r="D2518" s="1797" t="s">
        <v>7026</v>
      </c>
      <c r="E2518" s="539">
        <v>1200</v>
      </c>
      <c r="F2518" s="1800" t="s">
        <v>7345</v>
      </c>
      <c r="G2518" s="1801" t="s">
        <v>7346</v>
      </c>
      <c r="H2518" s="541"/>
      <c r="I2518" s="541" t="s">
        <v>7230</v>
      </c>
      <c r="J2518" s="542" t="s">
        <v>191</v>
      </c>
      <c r="K2518" s="544">
        <v>4</v>
      </c>
      <c r="L2518" s="544">
        <v>12</v>
      </c>
      <c r="M2518" s="1799">
        <f t="shared" si="79"/>
        <v>14400</v>
      </c>
      <c r="N2518" s="544">
        <v>3</v>
      </c>
      <c r="O2518" s="544">
        <v>9</v>
      </c>
      <c r="P2518" s="1799">
        <f t="shared" si="80"/>
        <v>10800</v>
      </c>
      <c r="Q2518" s="1789"/>
    </row>
    <row r="2519" spans="1:17" x14ac:dyDescent="0.2">
      <c r="A2519" s="541" t="s">
        <v>677</v>
      </c>
      <c r="B2519" s="547" t="s">
        <v>1708</v>
      </c>
      <c r="C2519" s="541" t="s">
        <v>1709</v>
      </c>
      <c r="D2519" s="1797" t="s">
        <v>6760</v>
      </c>
      <c r="E2519" s="539">
        <v>1500</v>
      </c>
      <c r="F2519" s="1800" t="s">
        <v>7347</v>
      </c>
      <c r="G2519" s="1801" t="s">
        <v>7348</v>
      </c>
      <c r="H2519" s="541"/>
      <c r="I2519" s="541" t="s">
        <v>7230</v>
      </c>
      <c r="J2519" s="542" t="s">
        <v>191</v>
      </c>
      <c r="K2519" s="544">
        <v>4</v>
      </c>
      <c r="L2519" s="544">
        <v>12</v>
      </c>
      <c r="M2519" s="1799">
        <f t="shared" si="79"/>
        <v>18000</v>
      </c>
      <c r="N2519" s="544">
        <v>3</v>
      </c>
      <c r="O2519" s="544">
        <v>9</v>
      </c>
      <c r="P2519" s="1799">
        <f t="shared" si="80"/>
        <v>13500</v>
      </c>
      <c r="Q2519" s="1789"/>
    </row>
    <row r="2520" spans="1:17" x14ac:dyDescent="0.2">
      <c r="A2520" s="541" t="s">
        <v>677</v>
      </c>
      <c r="B2520" s="547" t="s">
        <v>1708</v>
      </c>
      <c r="C2520" s="541" t="s">
        <v>1709</v>
      </c>
      <c r="D2520" s="1797" t="s">
        <v>7026</v>
      </c>
      <c r="E2520" s="539">
        <v>1200</v>
      </c>
      <c r="F2520" s="1800" t="s">
        <v>7349</v>
      </c>
      <c r="G2520" s="1801" t="s">
        <v>7350</v>
      </c>
      <c r="H2520" s="541"/>
      <c r="I2520" s="541" t="s">
        <v>7230</v>
      </c>
      <c r="J2520" s="542" t="s">
        <v>191</v>
      </c>
      <c r="K2520" s="544">
        <v>4</v>
      </c>
      <c r="L2520" s="544">
        <v>12</v>
      </c>
      <c r="M2520" s="1799">
        <f t="shared" si="79"/>
        <v>14400</v>
      </c>
      <c r="N2520" s="544">
        <v>3</v>
      </c>
      <c r="O2520" s="544">
        <v>9</v>
      </c>
      <c r="P2520" s="1799">
        <f t="shared" si="80"/>
        <v>10800</v>
      </c>
      <c r="Q2520" s="1789"/>
    </row>
    <row r="2521" spans="1:17" x14ac:dyDescent="0.2">
      <c r="A2521" s="541" t="s">
        <v>677</v>
      </c>
      <c r="B2521" s="547" t="s">
        <v>1708</v>
      </c>
      <c r="C2521" s="541" t="s">
        <v>1709</v>
      </c>
      <c r="D2521" s="1797" t="s">
        <v>7236</v>
      </c>
      <c r="E2521" s="539">
        <v>1500</v>
      </c>
      <c r="F2521" s="1800" t="s">
        <v>7351</v>
      </c>
      <c r="G2521" s="1801" t="s">
        <v>7352</v>
      </c>
      <c r="H2521" s="541"/>
      <c r="I2521" s="541" t="s">
        <v>7230</v>
      </c>
      <c r="J2521" s="542" t="s">
        <v>191</v>
      </c>
      <c r="K2521" s="544">
        <v>4</v>
      </c>
      <c r="L2521" s="544">
        <v>12</v>
      </c>
      <c r="M2521" s="1799">
        <f t="shared" si="79"/>
        <v>18000</v>
      </c>
      <c r="N2521" s="544">
        <v>3</v>
      </c>
      <c r="O2521" s="544">
        <v>9</v>
      </c>
      <c r="P2521" s="1799">
        <f t="shared" si="80"/>
        <v>13500</v>
      </c>
      <c r="Q2521" s="1789"/>
    </row>
    <row r="2522" spans="1:17" x14ac:dyDescent="0.2">
      <c r="A2522" s="541" t="s">
        <v>677</v>
      </c>
      <c r="B2522" s="547" t="s">
        <v>1708</v>
      </c>
      <c r="C2522" s="541" t="s">
        <v>1709</v>
      </c>
      <c r="D2522" s="1797" t="s">
        <v>7231</v>
      </c>
      <c r="E2522" s="539">
        <v>1200</v>
      </c>
      <c r="F2522" s="1800" t="s">
        <v>7353</v>
      </c>
      <c r="G2522" s="1801" t="s">
        <v>7354</v>
      </c>
      <c r="H2522" s="541"/>
      <c r="I2522" s="541" t="s">
        <v>7230</v>
      </c>
      <c r="J2522" s="542" t="s">
        <v>191</v>
      </c>
      <c r="K2522" s="544">
        <v>4</v>
      </c>
      <c r="L2522" s="544">
        <v>12</v>
      </c>
      <c r="M2522" s="1799">
        <f t="shared" si="79"/>
        <v>14400</v>
      </c>
      <c r="N2522" s="544">
        <v>3</v>
      </c>
      <c r="O2522" s="544">
        <v>9</v>
      </c>
      <c r="P2522" s="1799">
        <f t="shared" si="80"/>
        <v>10800</v>
      </c>
      <c r="Q2522" s="1789"/>
    </row>
    <row r="2523" spans="1:17" x14ac:dyDescent="0.2">
      <c r="A2523" s="541" t="s">
        <v>677</v>
      </c>
      <c r="B2523" s="547" t="s">
        <v>1708</v>
      </c>
      <c r="C2523" s="541" t="s">
        <v>1709</v>
      </c>
      <c r="D2523" s="1797" t="s">
        <v>7236</v>
      </c>
      <c r="E2523" s="539">
        <v>1500</v>
      </c>
      <c r="F2523" s="1800" t="s">
        <v>7355</v>
      </c>
      <c r="G2523" s="1801" t="s">
        <v>7356</v>
      </c>
      <c r="H2523" s="541"/>
      <c r="I2523" s="541" t="s">
        <v>7230</v>
      </c>
      <c r="J2523" s="542" t="s">
        <v>191</v>
      </c>
      <c r="K2523" s="544">
        <v>4</v>
      </c>
      <c r="L2523" s="544">
        <v>12</v>
      </c>
      <c r="M2523" s="1799">
        <f t="shared" si="79"/>
        <v>18000</v>
      </c>
      <c r="N2523" s="544">
        <v>3</v>
      </c>
      <c r="O2523" s="544">
        <v>9</v>
      </c>
      <c r="P2523" s="1799">
        <f t="shared" si="80"/>
        <v>13500</v>
      </c>
      <c r="Q2523" s="1789"/>
    </row>
    <row r="2524" spans="1:17" x14ac:dyDescent="0.2">
      <c r="A2524" s="541" t="s">
        <v>677</v>
      </c>
      <c r="B2524" s="547" t="s">
        <v>1708</v>
      </c>
      <c r="C2524" s="541" t="s">
        <v>1709</v>
      </c>
      <c r="D2524" s="1797" t="s">
        <v>6760</v>
      </c>
      <c r="E2524" s="539">
        <v>1500</v>
      </c>
      <c r="F2524" s="1800" t="s">
        <v>7357</v>
      </c>
      <c r="G2524" s="1801" t="s">
        <v>7358</v>
      </c>
      <c r="H2524" s="541"/>
      <c r="I2524" s="541" t="s">
        <v>7230</v>
      </c>
      <c r="J2524" s="542" t="s">
        <v>191</v>
      </c>
      <c r="K2524" s="544">
        <v>4</v>
      </c>
      <c r="L2524" s="544">
        <v>12</v>
      </c>
      <c r="M2524" s="1799">
        <f t="shared" si="79"/>
        <v>18000</v>
      </c>
      <c r="N2524" s="544">
        <v>3</v>
      </c>
      <c r="O2524" s="544">
        <v>9</v>
      </c>
      <c r="P2524" s="1799">
        <f t="shared" si="80"/>
        <v>13500</v>
      </c>
      <c r="Q2524" s="1789"/>
    </row>
    <row r="2525" spans="1:17" x14ac:dyDescent="0.2">
      <c r="A2525" s="541" t="s">
        <v>677</v>
      </c>
      <c r="B2525" s="547" t="s">
        <v>1708</v>
      </c>
      <c r="C2525" s="541" t="s">
        <v>1709</v>
      </c>
      <c r="D2525" s="1797" t="s">
        <v>6760</v>
      </c>
      <c r="E2525" s="539">
        <v>1500</v>
      </c>
      <c r="F2525" s="1800" t="s">
        <v>7359</v>
      </c>
      <c r="G2525" s="1801" t="s">
        <v>7360</v>
      </c>
      <c r="H2525" s="541"/>
      <c r="I2525" s="541" t="s">
        <v>7230</v>
      </c>
      <c r="J2525" s="542" t="s">
        <v>191</v>
      </c>
      <c r="K2525" s="544">
        <v>4</v>
      </c>
      <c r="L2525" s="544">
        <v>12</v>
      </c>
      <c r="M2525" s="1799">
        <f t="shared" si="79"/>
        <v>18000</v>
      </c>
      <c r="N2525" s="544">
        <v>3</v>
      </c>
      <c r="O2525" s="544">
        <v>9</v>
      </c>
      <c r="P2525" s="1799">
        <f t="shared" si="80"/>
        <v>13500</v>
      </c>
      <c r="Q2525" s="1789"/>
    </row>
    <row r="2526" spans="1:17" x14ac:dyDescent="0.2">
      <c r="A2526" s="541" t="s">
        <v>677</v>
      </c>
      <c r="B2526" s="547" t="s">
        <v>1708</v>
      </c>
      <c r="C2526" s="541" t="s">
        <v>1709</v>
      </c>
      <c r="D2526" s="1797" t="s">
        <v>7231</v>
      </c>
      <c r="E2526" s="539">
        <v>1200</v>
      </c>
      <c r="F2526" s="1800" t="s">
        <v>7361</v>
      </c>
      <c r="G2526" s="1801" t="s">
        <v>7362</v>
      </c>
      <c r="H2526" s="541"/>
      <c r="I2526" s="541" t="s">
        <v>7230</v>
      </c>
      <c r="J2526" s="542" t="s">
        <v>191</v>
      </c>
      <c r="K2526" s="544">
        <v>4</v>
      </c>
      <c r="L2526" s="544">
        <v>12</v>
      </c>
      <c r="M2526" s="1799">
        <f t="shared" ref="M2526:M2589" si="81">+E2526*L2526</f>
        <v>14400</v>
      </c>
      <c r="N2526" s="544">
        <v>3</v>
      </c>
      <c r="O2526" s="544">
        <v>9</v>
      </c>
      <c r="P2526" s="1799">
        <f t="shared" ref="P2526:P2589" si="82">+E2526*O2526</f>
        <v>10800</v>
      </c>
      <c r="Q2526" s="1789"/>
    </row>
    <row r="2527" spans="1:17" x14ac:dyDescent="0.2">
      <c r="A2527" s="541" t="s">
        <v>677</v>
      </c>
      <c r="B2527" s="547" t="s">
        <v>1708</v>
      </c>
      <c r="C2527" s="541" t="s">
        <v>1709</v>
      </c>
      <c r="D2527" s="1797" t="s">
        <v>7236</v>
      </c>
      <c r="E2527" s="539">
        <v>1500</v>
      </c>
      <c r="F2527" s="1800" t="s">
        <v>7363</v>
      </c>
      <c r="G2527" s="1801" t="s">
        <v>7364</v>
      </c>
      <c r="H2527" s="541"/>
      <c r="I2527" s="541" t="s">
        <v>7230</v>
      </c>
      <c r="J2527" s="542" t="s">
        <v>191</v>
      </c>
      <c r="K2527" s="544">
        <v>4</v>
      </c>
      <c r="L2527" s="544">
        <v>12</v>
      </c>
      <c r="M2527" s="1799">
        <f t="shared" si="81"/>
        <v>18000</v>
      </c>
      <c r="N2527" s="544">
        <v>3</v>
      </c>
      <c r="O2527" s="544">
        <v>9</v>
      </c>
      <c r="P2527" s="1799">
        <f t="shared" si="82"/>
        <v>13500</v>
      </c>
      <c r="Q2527" s="1789"/>
    </row>
    <row r="2528" spans="1:17" x14ac:dyDescent="0.2">
      <c r="A2528" s="541" t="s">
        <v>677</v>
      </c>
      <c r="B2528" s="547" t="s">
        <v>1708</v>
      </c>
      <c r="C2528" s="541" t="s">
        <v>1709</v>
      </c>
      <c r="D2528" s="1797" t="s">
        <v>7026</v>
      </c>
      <c r="E2528" s="539">
        <v>1200</v>
      </c>
      <c r="F2528" s="1800" t="s">
        <v>7365</v>
      </c>
      <c r="G2528" s="1801" t="s">
        <v>7366</v>
      </c>
      <c r="H2528" s="541"/>
      <c r="I2528" s="541" t="s">
        <v>7230</v>
      </c>
      <c r="J2528" s="542" t="s">
        <v>191</v>
      </c>
      <c r="K2528" s="544">
        <v>4</v>
      </c>
      <c r="L2528" s="544">
        <v>12</v>
      </c>
      <c r="M2528" s="1799">
        <f t="shared" si="81"/>
        <v>14400</v>
      </c>
      <c r="N2528" s="544">
        <v>3</v>
      </c>
      <c r="O2528" s="544">
        <v>9</v>
      </c>
      <c r="P2528" s="1799">
        <f t="shared" si="82"/>
        <v>10800</v>
      </c>
      <c r="Q2528" s="1789"/>
    </row>
    <row r="2529" spans="1:17" x14ac:dyDescent="0.2">
      <c r="A2529" s="541" t="s">
        <v>677</v>
      </c>
      <c r="B2529" s="547" t="s">
        <v>1708</v>
      </c>
      <c r="C2529" s="541" t="s">
        <v>1709</v>
      </c>
      <c r="D2529" s="1797" t="s">
        <v>7231</v>
      </c>
      <c r="E2529" s="539">
        <v>1200</v>
      </c>
      <c r="F2529" s="1800" t="s">
        <v>7367</v>
      </c>
      <c r="G2529" s="1801" t="s">
        <v>7368</v>
      </c>
      <c r="H2529" s="541"/>
      <c r="I2529" s="541" t="s">
        <v>7230</v>
      </c>
      <c r="J2529" s="542" t="s">
        <v>191</v>
      </c>
      <c r="K2529" s="544">
        <v>4</v>
      </c>
      <c r="L2529" s="544">
        <v>12</v>
      </c>
      <c r="M2529" s="1799">
        <f t="shared" si="81"/>
        <v>14400</v>
      </c>
      <c r="N2529" s="544">
        <v>3</v>
      </c>
      <c r="O2529" s="544">
        <v>9</v>
      </c>
      <c r="P2529" s="1799">
        <f t="shared" si="82"/>
        <v>10800</v>
      </c>
      <c r="Q2529" s="1789"/>
    </row>
    <row r="2530" spans="1:17" x14ac:dyDescent="0.2">
      <c r="A2530" s="541" t="s">
        <v>677</v>
      </c>
      <c r="B2530" s="547" t="s">
        <v>1708</v>
      </c>
      <c r="C2530" s="541" t="s">
        <v>1709</v>
      </c>
      <c r="D2530" s="1797" t="s">
        <v>7026</v>
      </c>
      <c r="E2530" s="539">
        <v>1200</v>
      </c>
      <c r="F2530" s="1800" t="s">
        <v>7369</v>
      </c>
      <c r="G2530" s="1801" t="s">
        <v>7370</v>
      </c>
      <c r="H2530" s="541"/>
      <c r="I2530" s="541" t="s">
        <v>7230</v>
      </c>
      <c r="J2530" s="542" t="s">
        <v>191</v>
      </c>
      <c r="K2530" s="544">
        <v>4</v>
      </c>
      <c r="L2530" s="544">
        <v>12</v>
      </c>
      <c r="M2530" s="1799">
        <f t="shared" si="81"/>
        <v>14400</v>
      </c>
      <c r="N2530" s="544">
        <v>3</v>
      </c>
      <c r="O2530" s="544">
        <v>9</v>
      </c>
      <c r="P2530" s="1799">
        <f t="shared" si="82"/>
        <v>10800</v>
      </c>
      <c r="Q2530" s="1789"/>
    </row>
    <row r="2531" spans="1:17" x14ac:dyDescent="0.2">
      <c r="A2531" s="541" t="s">
        <v>677</v>
      </c>
      <c r="B2531" s="547" t="s">
        <v>1708</v>
      </c>
      <c r="C2531" s="541" t="s">
        <v>1709</v>
      </c>
      <c r="D2531" s="1797" t="s">
        <v>7026</v>
      </c>
      <c r="E2531" s="539">
        <v>1200</v>
      </c>
      <c r="F2531" s="1800" t="s">
        <v>7371</v>
      </c>
      <c r="G2531" s="1801" t="s">
        <v>7372</v>
      </c>
      <c r="H2531" s="541"/>
      <c r="I2531" s="541" t="s">
        <v>7230</v>
      </c>
      <c r="J2531" s="542" t="s">
        <v>191</v>
      </c>
      <c r="K2531" s="544">
        <v>4</v>
      </c>
      <c r="L2531" s="544">
        <v>12</v>
      </c>
      <c r="M2531" s="1799">
        <f t="shared" si="81"/>
        <v>14400</v>
      </c>
      <c r="N2531" s="544">
        <v>3</v>
      </c>
      <c r="O2531" s="544">
        <v>9</v>
      </c>
      <c r="P2531" s="1799">
        <f t="shared" si="82"/>
        <v>10800</v>
      </c>
      <c r="Q2531" s="1789"/>
    </row>
    <row r="2532" spans="1:17" x14ac:dyDescent="0.2">
      <c r="A2532" s="541" t="s">
        <v>677</v>
      </c>
      <c r="B2532" s="547" t="s">
        <v>1708</v>
      </c>
      <c r="C2532" s="541" t="s">
        <v>1709</v>
      </c>
      <c r="D2532" s="1797" t="s">
        <v>7280</v>
      </c>
      <c r="E2532" s="539">
        <v>930</v>
      </c>
      <c r="F2532" s="1800" t="s">
        <v>7373</v>
      </c>
      <c r="G2532" s="1801" t="s">
        <v>7374</v>
      </c>
      <c r="H2532" s="541"/>
      <c r="I2532" s="541" t="s">
        <v>7230</v>
      </c>
      <c r="J2532" s="542" t="s">
        <v>191</v>
      </c>
      <c r="K2532" s="544">
        <v>4</v>
      </c>
      <c r="L2532" s="544">
        <v>12</v>
      </c>
      <c r="M2532" s="1799">
        <f t="shared" si="81"/>
        <v>11160</v>
      </c>
      <c r="N2532" s="544">
        <v>3</v>
      </c>
      <c r="O2532" s="544">
        <v>9</v>
      </c>
      <c r="P2532" s="1799">
        <f t="shared" si="82"/>
        <v>8370</v>
      </c>
      <c r="Q2532" s="1789"/>
    </row>
    <row r="2533" spans="1:17" x14ac:dyDescent="0.2">
      <c r="A2533" s="541" t="s">
        <v>677</v>
      </c>
      <c r="B2533" s="547" t="s">
        <v>1708</v>
      </c>
      <c r="C2533" s="541" t="s">
        <v>1709</v>
      </c>
      <c r="D2533" s="1797" t="s">
        <v>7231</v>
      </c>
      <c r="E2533" s="539">
        <v>1200</v>
      </c>
      <c r="F2533" s="1800" t="s">
        <v>7375</v>
      </c>
      <c r="G2533" s="1801" t="s">
        <v>7376</v>
      </c>
      <c r="H2533" s="541"/>
      <c r="I2533" s="541" t="s">
        <v>7230</v>
      </c>
      <c r="J2533" s="542" t="s">
        <v>191</v>
      </c>
      <c r="K2533" s="544">
        <v>4</v>
      </c>
      <c r="L2533" s="544">
        <v>12</v>
      </c>
      <c r="M2533" s="1799">
        <f t="shared" si="81"/>
        <v>14400</v>
      </c>
      <c r="N2533" s="544">
        <v>3</v>
      </c>
      <c r="O2533" s="544">
        <v>9</v>
      </c>
      <c r="P2533" s="1799">
        <f t="shared" si="82"/>
        <v>10800</v>
      </c>
      <c r="Q2533" s="1789"/>
    </row>
    <row r="2534" spans="1:17" x14ac:dyDescent="0.2">
      <c r="A2534" s="541" t="s">
        <v>677</v>
      </c>
      <c r="B2534" s="547" t="s">
        <v>1708</v>
      </c>
      <c r="C2534" s="541" t="s">
        <v>1709</v>
      </c>
      <c r="D2534" s="1797" t="s">
        <v>2449</v>
      </c>
      <c r="E2534" s="539">
        <v>1200</v>
      </c>
      <c r="F2534" s="1800" t="s">
        <v>7377</v>
      </c>
      <c r="G2534" s="1801" t="s">
        <v>7378</v>
      </c>
      <c r="H2534" s="541"/>
      <c r="I2534" s="541" t="s">
        <v>7230</v>
      </c>
      <c r="J2534" s="542" t="s">
        <v>191</v>
      </c>
      <c r="K2534" s="544">
        <v>4</v>
      </c>
      <c r="L2534" s="544">
        <v>12</v>
      </c>
      <c r="M2534" s="1799">
        <f t="shared" si="81"/>
        <v>14400</v>
      </c>
      <c r="N2534" s="544">
        <v>3</v>
      </c>
      <c r="O2534" s="544">
        <v>9</v>
      </c>
      <c r="P2534" s="1799">
        <f t="shared" si="82"/>
        <v>10800</v>
      </c>
      <c r="Q2534" s="1789"/>
    </row>
    <row r="2535" spans="1:17" x14ac:dyDescent="0.2">
      <c r="A2535" s="541" t="s">
        <v>677</v>
      </c>
      <c r="B2535" s="547" t="s">
        <v>1708</v>
      </c>
      <c r="C2535" s="541" t="s">
        <v>1709</v>
      </c>
      <c r="D2535" s="1797" t="s">
        <v>7231</v>
      </c>
      <c r="E2535" s="539">
        <v>1200</v>
      </c>
      <c r="F2535" s="1800" t="s">
        <v>7379</v>
      </c>
      <c r="G2535" s="1801" t="s">
        <v>7380</v>
      </c>
      <c r="H2535" s="541"/>
      <c r="I2535" s="541" t="s">
        <v>7230</v>
      </c>
      <c r="J2535" s="542" t="s">
        <v>191</v>
      </c>
      <c r="K2535" s="544">
        <v>4</v>
      </c>
      <c r="L2535" s="544">
        <v>12</v>
      </c>
      <c r="M2535" s="1799">
        <f t="shared" si="81"/>
        <v>14400</v>
      </c>
      <c r="N2535" s="544">
        <v>3</v>
      </c>
      <c r="O2535" s="544">
        <v>9</v>
      </c>
      <c r="P2535" s="1799">
        <f t="shared" si="82"/>
        <v>10800</v>
      </c>
      <c r="Q2535" s="1789"/>
    </row>
    <row r="2536" spans="1:17" x14ac:dyDescent="0.2">
      <c r="A2536" s="541" t="s">
        <v>677</v>
      </c>
      <c r="B2536" s="547" t="s">
        <v>1708</v>
      </c>
      <c r="C2536" s="541" t="s">
        <v>1709</v>
      </c>
      <c r="D2536" s="1797" t="s">
        <v>2449</v>
      </c>
      <c r="E2536" s="539">
        <v>1200</v>
      </c>
      <c r="F2536" s="1800" t="s">
        <v>7381</v>
      </c>
      <c r="G2536" s="1801" t="s">
        <v>7382</v>
      </c>
      <c r="H2536" s="541"/>
      <c r="I2536" s="541" t="s">
        <v>7230</v>
      </c>
      <c r="J2536" s="542" t="s">
        <v>191</v>
      </c>
      <c r="K2536" s="544">
        <v>4</v>
      </c>
      <c r="L2536" s="544">
        <v>12</v>
      </c>
      <c r="M2536" s="1799">
        <f t="shared" si="81"/>
        <v>14400</v>
      </c>
      <c r="N2536" s="544">
        <v>3</v>
      </c>
      <c r="O2536" s="544">
        <v>9</v>
      </c>
      <c r="P2536" s="1799">
        <f t="shared" si="82"/>
        <v>10800</v>
      </c>
      <c r="Q2536" s="1789"/>
    </row>
    <row r="2537" spans="1:17" x14ac:dyDescent="0.2">
      <c r="A2537" s="541" t="s">
        <v>677</v>
      </c>
      <c r="B2537" s="547" t="s">
        <v>1708</v>
      </c>
      <c r="C2537" s="541" t="s">
        <v>1709</v>
      </c>
      <c r="D2537" s="1797" t="s">
        <v>6760</v>
      </c>
      <c r="E2537" s="539">
        <v>1500</v>
      </c>
      <c r="F2537" s="1800" t="s">
        <v>7383</v>
      </c>
      <c r="G2537" s="1801" t="s">
        <v>7384</v>
      </c>
      <c r="H2537" s="541"/>
      <c r="I2537" s="541" t="s">
        <v>7230</v>
      </c>
      <c r="J2537" s="542" t="s">
        <v>191</v>
      </c>
      <c r="K2537" s="544">
        <v>4</v>
      </c>
      <c r="L2537" s="544">
        <v>12</v>
      </c>
      <c r="M2537" s="1799">
        <f t="shared" si="81"/>
        <v>18000</v>
      </c>
      <c r="N2537" s="544">
        <v>3</v>
      </c>
      <c r="O2537" s="544">
        <v>9</v>
      </c>
      <c r="P2537" s="1799">
        <f t="shared" si="82"/>
        <v>13500</v>
      </c>
      <c r="Q2537" s="1789"/>
    </row>
    <row r="2538" spans="1:17" x14ac:dyDescent="0.2">
      <c r="A2538" s="541" t="s">
        <v>677</v>
      </c>
      <c r="B2538" s="547" t="s">
        <v>1708</v>
      </c>
      <c r="C2538" s="541" t="s">
        <v>1709</v>
      </c>
      <c r="D2538" s="1797" t="s">
        <v>6760</v>
      </c>
      <c r="E2538" s="539">
        <v>1500</v>
      </c>
      <c r="F2538" s="1800" t="s">
        <v>7385</v>
      </c>
      <c r="G2538" s="1801" t="s">
        <v>7386</v>
      </c>
      <c r="H2538" s="541"/>
      <c r="I2538" s="541" t="s">
        <v>7230</v>
      </c>
      <c r="J2538" s="542" t="s">
        <v>191</v>
      </c>
      <c r="K2538" s="544">
        <v>4</v>
      </c>
      <c r="L2538" s="544">
        <v>12</v>
      </c>
      <c r="M2538" s="1799">
        <f t="shared" si="81"/>
        <v>18000</v>
      </c>
      <c r="N2538" s="544">
        <v>3</v>
      </c>
      <c r="O2538" s="544">
        <v>9</v>
      </c>
      <c r="P2538" s="1799">
        <f t="shared" si="82"/>
        <v>13500</v>
      </c>
      <c r="Q2538" s="1789"/>
    </row>
    <row r="2539" spans="1:17" x14ac:dyDescent="0.2">
      <c r="A2539" s="541" t="s">
        <v>677</v>
      </c>
      <c r="B2539" s="547" t="s">
        <v>1708</v>
      </c>
      <c r="C2539" s="541" t="s">
        <v>1709</v>
      </c>
      <c r="D2539" s="1797" t="s">
        <v>7236</v>
      </c>
      <c r="E2539" s="539">
        <v>1500</v>
      </c>
      <c r="F2539" s="1800" t="s">
        <v>7387</v>
      </c>
      <c r="G2539" s="1801" t="s">
        <v>7388</v>
      </c>
      <c r="H2539" s="541"/>
      <c r="I2539" s="541" t="s">
        <v>7230</v>
      </c>
      <c r="J2539" s="542" t="s">
        <v>191</v>
      </c>
      <c r="K2539" s="544">
        <v>4</v>
      </c>
      <c r="L2539" s="544">
        <v>12</v>
      </c>
      <c r="M2539" s="1799">
        <f t="shared" si="81"/>
        <v>18000</v>
      </c>
      <c r="N2539" s="544">
        <v>3</v>
      </c>
      <c r="O2539" s="544">
        <v>9</v>
      </c>
      <c r="P2539" s="1799">
        <f t="shared" si="82"/>
        <v>13500</v>
      </c>
      <c r="Q2539" s="1789"/>
    </row>
    <row r="2540" spans="1:17" x14ac:dyDescent="0.2">
      <c r="A2540" s="541" t="s">
        <v>677</v>
      </c>
      <c r="B2540" s="547" t="s">
        <v>1708</v>
      </c>
      <c r="C2540" s="541" t="s">
        <v>1709</v>
      </c>
      <c r="D2540" s="1797" t="s">
        <v>7231</v>
      </c>
      <c r="E2540" s="539">
        <v>1200</v>
      </c>
      <c r="F2540" s="1800" t="s">
        <v>7389</v>
      </c>
      <c r="G2540" s="1801" t="s">
        <v>7390</v>
      </c>
      <c r="H2540" s="541"/>
      <c r="I2540" s="541" t="s">
        <v>7230</v>
      </c>
      <c r="J2540" s="542" t="s">
        <v>191</v>
      </c>
      <c r="K2540" s="544">
        <v>4</v>
      </c>
      <c r="L2540" s="544">
        <v>12</v>
      </c>
      <c r="M2540" s="1799">
        <f t="shared" si="81"/>
        <v>14400</v>
      </c>
      <c r="N2540" s="544">
        <v>3</v>
      </c>
      <c r="O2540" s="544">
        <v>9</v>
      </c>
      <c r="P2540" s="1799">
        <f t="shared" si="82"/>
        <v>10800</v>
      </c>
      <c r="Q2540" s="1789"/>
    </row>
    <row r="2541" spans="1:17" x14ac:dyDescent="0.2">
      <c r="A2541" s="541" t="s">
        <v>677</v>
      </c>
      <c r="B2541" s="547" t="s">
        <v>1708</v>
      </c>
      <c r="C2541" s="541" t="s">
        <v>1709</v>
      </c>
      <c r="D2541" s="1797" t="s">
        <v>7236</v>
      </c>
      <c r="E2541" s="539">
        <v>1500</v>
      </c>
      <c r="F2541" s="1800" t="s">
        <v>7391</v>
      </c>
      <c r="G2541" s="1801" t="s">
        <v>7392</v>
      </c>
      <c r="H2541" s="541"/>
      <c r="I2541" s="541" t="s">
        <v>7230</v>
      </c>
      <c r="J2541" s="542" t="s">
        <v>191</v>
      </c>
      <c r="K2541" s="544">
        <v>4</v>
      </c>
      <c r="L2541" s="544">
        <v>12</v>
      </c>
      <c r="M2541" s="1799">
        <f t="shared" si="81"/>
        <v>18000</v>
      </c>
      <c r="N2541" s="544">
        <v>3</v>
      </c>
      <c r="O2541" s="544">
        <v>9</v>
      </c>
      <c r="P2541" s="1799">
        <f t="shared" si="82"/>
        <v>13500</v>
      </c>
      <c r="Q2541" s="1789"/>
    </row>
    <row r="2542" spans="1:17" x14ac:dyDescent="0.2">
      <c r="A2542" s="541" t="s">
        <v>677</v>
      </c>
      <c r="B2542" s="547" t="s">
        <v>1708</v>
      </c>
      <c r="C2542" s="541" t="s">
        <v>1709</v>
      </c>
      <c r="D2542" s="1797" t="s">
        <v>7231</v>
      </c>
      <c r="E2542" s="539">
        <v>1200</v>
      </c>
      <c r="F2542" s="1800" t="s">
        <v>7393</v>
      </c>
      <c r="G2542" s="1801" t="s">
        <v>7394</v>
      </c>
      <c r="H2542" s="541"/>
      <c r="I2542" s="541" t="s">
        <v>7230</v>
      </c>
      <c r="J2542" s="542" t="s">
        <v>191</v>
      </c>
      <c r="K2542" s="544">
        <v>4</v>
      </c>
      <c r="L2542" s="544">
        <v>12</v>
      </c>
      <c r="M2542" s="1799">
        <f t="shared" si="81"/>
        <v>14400</v>
      </c>
      <c r="N2542" s="544">
        <v>3</v>
      </c>
      <c r="O2542" s="544">
        <v>9</v>
      </c>
      <c r="P2542" s="1799">
        <f t="shared" si="82"/>
        <v>10800</v>
      </c>
      <c r="Q2542" s="1789"/>
    </row>
    <row r="2543" spans="1:17" x14ac:dyDescent="0.2">
      <c r="A2543" s="541" t="s">
        <v>677</v>
      </c>
      <c r="B2543" s="547" t="s">
        <v>1708</v>
      </c>
      <c r="C2543" s="541" t="s">
        <v>1709</v>
      </c>
      <c r="D2543" s="1797" t="s">
        <v>2449</v>
      </c>
      <c r="E2543" s="539">
        <v>1200</v>
      </c>
      <c r="F2543" s="1800" t="s">
        <v>7395</v>
      </c>
      <c r="G2543" s="1801" t="s">
        <v>7396</v>
      </c>
      <c r="H2543" s="541"/>
      <c r="I2543" s="541" t="s">
        <v>7230</v>
      </c>
      <c r="J2543" s="542" t="s">
        <v>191</v>
      </c>
      <c r="K2543" s="544">
        <v>4</v>
      </c>
      <c r="L2543" s="544">
        <v>12</v>
      </c>
      <c r="M2543" s="1799">
        <f t="shared" si="81"/>
        <v>14400</v>
      </c>
      <c r="N2543" s="544">
        <v>3</v>
      </c>
      <c r="O2543" s="544">
        <v>9</v>
      </c>
      <c r="P2543" s="1799">
        <f t="shared" si="82"/>
        <v>10800</v>
      </c>
      <c r="Q2543" s="1789"/>
    </row>
    <row r="2544" spans="1:17" x14ac:dyDescent="0.2">
      <c r="A2544" s="541" t="s">
        <v>677</v>
      </c>
      <c r="B2544" s="547" t="s">
        <v>1708</v>
      </c>
      <c r="C2544" s="541" t="s">
        <v>1709</v>
      </c>
      <c r="D2544" s="1797" t="s">
        <v>7231</v>
      </c>
      <c r="E2544" s="539">
        <v>1200</v>
      </c>
      <c r="F2544" s="1800" t="s">
        <v>7397</v>
      </c>
      <c r="G2544" s="1801" t="s">
        <v>7398</v>
      </c>
      <c r="H2544" s="541"/>
      <c r="I2544" s="541" t="s">
        <v>7230</v>
      </c>
      <c r="J2544" s="542" t="s">
        <v>191</v>
      </c>
      <c r="K2544" s="544">
        <v>4</v>
      </c>
      <c r="L2544" s="544">
        <v>12</v>
      </c>
      <c r="M2544" s="1799">
        <f t="shared" si="81"/>
        <v>14400</v>
      </c>
      <c r="N2544" s="544">
        <v>3</v>
      </c>
      <c r="O2544" s="544">
        <v>9</v>
      </c>
      <c r="P2544" s="1799">
        <f t="shared" si="82"/>
        <v>10800</v>
      </c>
      <c r="Q2544" s="1789"/>
    </row>
    <row r="2545" spans="1:17" x14ac:dyDescent="0.2">
      <c r="A2545" s="541" t="s">
        <v>677</v>
      </c>
      <c r="B2545" s="547" t="s">
        <v>1708</v>
      </c>
      <c r="C2545" s="541" t="s">
        <v>1709</v>
      </c>
      <c r="D2545" s="1797" t="s">
        <v>6760</v>
      </c>
      <c r="E2545" s="539">
        <v>1500</v>
      </c>
      <c r="F2545" s="1800" t="s">
        <v>7399</v>
      </c>
      <c r="G2545" s="1801" t="s">
        <v>7400</v>
      </c>
      <c r="H2545" s="541"/>
      <c r="I2545" s="541" t="s">
        <v>7230</v>
      </c>
      <c r="J2545" s="542" t="s">
        <v>191</v>
      </c>
      <c r="K2545" s="544">
        <v>4</v>
      </c>
      <c r="L2545" s="544">
        <v>12</v>
      </c>
      <c r="M2545" s="1799">
        <f t="shared" si="81"/>
        <v>18000</v>
      </c>
      <c r="N2545" s="544">
        <v>3</v>
      </c>
      <c r="O2545" s="544">
        <v>9</v>
      </c>
      <c r="P2545" s="1799">
        <f t="shared" si="82"/>
        <v>13500</v>
      </c>
      <c r="Q2545" s="1789"/>
    </row>
    <row r="2546" spans="1:17" x14ac:dyDescent="0.2">
      <c r="A2546" s="541" t="s">
        <v>677</v>
      </c>
      <c r="B2546" s="547" t="s">
        <v>1708</v>
      </c>
      <c r="C2546" s="541" t="s">
        <v>1709</v>
      </c>
      <c r="D2546" s="1797" t="s">
        <v>7236</v>
      </c>
      <c r="E2546" s="539">
        <v>1500</v>
      </c>
      <c r="F2546" s="1800" t="s">
        <v>7401</v>
      </c>
      <c r="G2546" s="1801" t="s">
        <v>7402</v>
      </c>
      <c r="H2546" s="541"/>
      <c r="I2546" s="541" t="s">
        <v>7230</v>
      </c>
      <c r="J2546" s="542" t="s">
        <v>191</v>
      </c>
      <c r="K2546" s="544">
        <v>4</v>
      </c>
      <c r="L2546" s="544">
        <v>12</v>
      </c>
      <c r="M2546" s="1799">
        <f t="shared" si="81"/>
        <v>18000</v>
      </c>
      <c r="N2546" s="544">
        <v>3</v>
      </c>
      <c r="O2546" s="544">
        <v>9</v>
      </c>
      <c r="P2546" s="1799">
        <f t="shared" si="82"/>
        <v>13500</v>
      </c>
      <c r="Q2546" s="1789"/>
    </row>
    <row r="2547" spans="1:17" x14ac:dyDescent="0.2">
      <c r="A2547" s="541" t="s">
        <v>677</v>
      </c>
      <c r="B2547" s="547" t="s">
        <v>1708</v>
      </c>
      <c r="C2547" s="541" t="s">
        <v>1709</v>
      </c>
      <c r="D2547" s="1797" t="s">
        <v>7236</v>
      </c>
      <c r="E2547" s="539">
        <v>1500</v>
      </c>
      <c r="F2547" s="1800" t="s">
        <v>7403</v>
      </c>
      <c r="G2547" s="1801" t="s">
        <v>7404</v>
      </c>
      <c r="H2547" s="541"/>
      <c r="I2547" s="541" t="s">
        <v>7230</v>
      </c>
      <c r="J2547" s="542" t="s">
        <v>191</v>
      </c>
      <c r="K2547" s="544">
        <v>4</v>
      </c>
      <c r="L2547" s="544">
        <v>12</v>
      </c>
      <c r="M2547" s="1799">
        <f t="shared" si="81"/>
        <v>18000</v>
      </c>
      <c r="N2547" s="544">
        <v>3</v>
      </c>
      <c r="O2547" s="544">
        <v>9</v>
      </c>
      <c r="P2547" s="1799">
        <f t="shared" si="82"/>
        <v>13500</v>
      </c>
      <c r="Q2547" s="1789"/>
    </row>
    <row r="2548" spans="1:17" x14ac:dyDescent="0.2">
      <c r="A2548" s="541" t="s">
        <v>677</v>
      </c>
      <c r="B2548" s="547" t="s">
        <v>1708</v>
      </c>
      <c r="C2548" s="541" t="s">
        <v>1709</v>
      </c>
      <c r="D2548" s="1797" t="s">
        <v>6760</v>
      </c>
      <c r="E2548" s="539">
        <v>1500</v>
      </c>
      <c r="F2548" s="1800" t="s">
        <v>7405</v>
      </c>
      <c r="G2548" s="1801" t="s">
        <v>7406</v>
      </c>
      <c r="H2548" s="541"/>
      <c r="I2548" s="541" t="s">
        <v>7230</v>
      </c>
      <c r="J2548" s="542" t="s">
        <v>191</v>
      </c>
      <c r="K2548" s="544">
        <v>4</v>
      </c>
      <c r="L2548" s="544">
        <v>12</v>
      </c>
      <c r="M2548" s="1799">
        <f t="shared" si="81"/>
        <v>18000</v>
      </c>
      <c r="N2548" s="544">
        <v>3</v>
      </c>
      <c r="O2548" s="544">
        <v>9</v>
      </c>
      <c r="P2548" s="1799">
        <f t="shared" si="82"/>
        <v>13500</v>
      </c>
      <c r="Q2548" s="1789"/>
    </row>
    <row r="2549" spans="1:17" x14ac:dyDescent="0.2">
      <c r="A2549" s="541" t="s">
        <v>677</v>
      </c>
      <c r="B2549" s="547" t="s">
        <v>1708</v>
      </c>
      <c r="C2549" s="541" t="s">
        <v>1709</v>
      </c>
      <c r="D2549" s="1797" t="s">
        <v>7231</v>
      </c>
      <c r="E2549" s="539">
        <v>1200</v>
      </c>
      <c r="F2549" s="1800" t="s">
        <v>7407</v>
      </c>
      <c r="G2549" s="1801" t="s">
        <v>7408</v>
      </c>
      <c r="H2549" s="541"/>
      <c r="I2549" s="541" t="s">
        <v>7230</v>
      </c>
      <c r="J2549" s="542" t="s">
        <v>191</v>
      </c>
      <c r="K2549" s="544">
        <v>4</v>
      </c>
      <c r="L2549" s="544">
        <v>12</v>
      </c>
      <c r="M2549" s="1799">
        <f t="shared" si="81"/>
        <v>14400</v>
      </c>
      <c r="N2549" s="544">
        <v>3</v>
      </c>
      <c r="O2549" s="544">
        <v>9</v>
      </c>
      <c r="P2549" s="1799">
        <f t="shared" si="82"/>
        <v>10800</v>
      </c>
      <c r="Q2549" s="1789"/>
    </row>
    <row r="2550" spans="1:17" x14ac:dyDescent="0.2">
      <c r="A2550" s="541" t="s">
        <v>677</v>
      </c>
      <c r="B2550" s="547" t="s">
        <v>1708</v>
      </c>
      <c r="C2550" s="541" t="s">
        <v>1709</v>
      </c>
      <c r="D2550" s="1797" t="s">
        <v>6760</v>
      </c>
      <c r="E2550" s="539">
        <v>1500</v>
      </c>
      <c r="F2550" s="1800" t="s">
        <v>7409</v>
      </c>
      <c r="G2550" s="1801" t="s">
        <v>7410</v>
      </c>
      <c r="H2550" s="541"/>
      <c r="I2550" s="541" t="s">
        <v>7230</v>
      </c>
      <c r="J2550" s="542" t="s">
        <v>191</v>
      </c>
      <c r="K2550" s="544">
        <v>4</v>
      </c>
      <c r="L2550" s="544">
        <v>12</v>
      </c>
      <c r="M2550" s="1799">
        <f t="shared" si="81"/>
        <v>18000</v>
      </c>
      <c r="N2550" s="544">
        <v>3</v>
      </c>
      <c r="O2550" s="544">
        <v>9</v>
      </c>
      <c r="P2550" s="1799">
        <f t="shared" si="82"/>
        <v>13500</v>
      </c>
      <c r="Q2550" s="1789"/>
    </row>
    <row r="2551" spans="1:17" x14ac:dyDescent="0.2">
      <c r="A2551" s="541" t="s">
        <v>677</v>
      </c>
      <c r="B2551" s="547" t="s">
        <v>1708</v>
      </c>
      <c r="C2551" s="541" t="s">
        <v>1709</v>
      </c>
      <c r="D2551" s="1797" t="s">
        <v>2449</v>
      </c>
      <c r="E2551" s="539">
        <v>1200</v>
      </c>
      <c r="F2551" s="1800" t="s">
        <v>7411</v>
      </c>
      <c r="G2551" s="1801" t="s">
        <v>7412</v>
      </c>
      <c r="H2551" s="541"/>
      <c r="I2551" s="541" t="s">
        <v>7230</v>
      </c>
      <c r="J2551" s="542" t="s">
        <v>191</v>
      </c>
      <c r="K2551" s="544">
        <v>4</v>
      </c>
      <c r="L2551" s="544">
        <v>12</v>
      </c>
      <c r="M2551" s="1799">
        <f t="shared" si="81"/>
        <v>14400</v>
      </c>
      <c r="N2551" s="544">
        <v>3</v>
      </c>
      <c r="O2551" s="544">
        <v>9</v>
      </c>
      <c r="P2551" s="1799">
        <f t="shared" si="82"/>
        <v>10800</v>
      </c>
      <c r="Q2551" s="1789"/>
    </row>
    <row r="2552" spans="1:17" x14ac:dyDescent="0.2">
      <c r="A2552" s="541" t="s">
        <v>677</v>
      </c>
      <c r="B2552" s="547" t="s">
        <v>1708</v>
      </c>
      <c r="C2552" s="541" t="s">
        <v>1709</v>
      </c>
      <c r="D2552" s="1797" t="s">
        <v>2449</v>
      </c>
      <c r="E2552" s="539">
        <v>1200</v>
      </c>
      <c r="F2552" s="1800" t="s">
        <v>7413</v>
      </c>
      <c r="G2552" s="1801" t="s">
        <v>7414</v>
      </c>
      <c r="H2552" s="541"/>
      <c r="I2552" s="541" t="s">
        <v>7230</v>
      </c>
      <c r="J2552" s="542" t="s">
        <v>191</v>
      </c>
      <c r="K2552" s="544">
        <v>4</v>
      </c>
      <c r="L2552" s="544">
        <v>12</v>
      </c>
      <c r="M2552" s="1799">
        <f t="shared" si="81"/>
        <v>14400</v>
      </c>
      <c r="N2552" s="544">
        <v>3</v>
      </c>
      <c r="O2552" s="544">
        <v>9</v>
      </c>
      <c r="P2552" s="1799">
        <f t="shared" si="82"/>
        <v>10800</v>
      </c>
      <c r="Q2552" s="1789"/>
    </row>
    <row r="2553" spans="1:17" x14ac:dyDescent="0.2">
      <c r="A2553" s="541" t="s">
        <v>677</v>
      </c>
      <c r="B2553" s="547" t="s">
        <v>1708</v>
      </c>
      <c r="C2553" s="541" t="s">
        <v>1709</v>
      </c>
      <c r="D2553" s="1797" t="s">
        <v>7236</v>
      </c>
      <c r="E2553" s="539">
        <v>1500</v>
      </c>
      <c r="F2553" s="1800" t="s">
        <v>7415</v>
      </c>
      <c r="G2553" s="1801" t="s">
        <v>7416</v>
      </c>
      <c r="H2553" s="541"/>
      <c r="I2553" s="541" t="s">
        <v>7230</v>
      </c>
      <c r="J2553" s="542" t="s">
        <v>191</v>
      </c>
      <c r="K2553" s="544">
        <v>4</v>
      </c>
      <c r="L2553" s="544">
        <v>12</v>
      </c>
      <c r="M2553" s="1799">
        <f t="shared" si="81"/>
        <v>18000</v>
      </c>
      <c r="N2553" s="544">
        <v>3</v>
      </c>
      <c r="O2553" s="544">
        <v>9</v>
      </c>
      <c r="P2553" s="1799">
        <f t="shared" si="82"/>
        <v>13500</v>
      </c>
      <c r="Q2553" s="1789"/>
    </row>
    <row r="2554" spans="1:17" x14ac:dyDescent="0.2">
      <c r="A2554" s="541" t="s">
        <v>677</v>
      </c>
      <c r="B2554" s="547" t="s">
        <v>1708</v>
      </c>
      <c r="C2554" s="541" t="s">
        <v>1709</v>
      </c>
      <c r="D2554" s="1797" t="s">
        <v>7231</v>
      </c>
      <c r="E2554" s="539">
        <v>1200</v>
      </c>
      <c r="F2554" s="1800" t="s">
        <v>7417</v>
      </c>
      <c r="G2554" s="1801" t="s">
        <v>7418</v>
      </c>
      <c r="H2554" s="541"/>
      <c r="I2554" s="541" t="s">
        <v>7230</v>
      </c>
      <c r="J2554" s="542" t="s">
        <v>191</v>
      </c>
      <c r="K2554" s="544">
        <v>4</v>
      </c>
      <c r="L2554" s="544">
        <v>12</v>
      </c>
      <c r="M2554" s="1799">
        <f t="shared" si="81"/>
        <v>14400</v>
      </c>
      <c r="N2554" s="544">
        <v>3</v>
      </c>
      <c r="O2554" s="544">
        <v>9</v>
      </c>
      <c r="P2554" s="1799">
        <f t="shared" si="82"/>
        <v>10800</v>
      </c>
      <c r="Q2554" s="1789"/>
    </row>
    <row r="2555" spans="1:17" x14ac:dyDescent="0.2">
      <c r="A2555" s="541" t="s">
        <v>677</v>
      </c>
      <c r="B2555" s="547" t="s">
        <v>1708</v>
      </c>
      <c r="C2555" s="541" t="s">
        <v>1709</v>
      </c>
      <c r="D2555" s="1797" t="s">
        <v>6760</v>
      </c>
      <c r="E2555" s="539">
        <v>1500</v>
      </c>
      <c r="F2555" s="1800" t="s">
        <v>7419</v>
      </c>
      <c r="G2555" s="1801" t="s">
        <v>7420</v>
      </c>
      <c r="H2555" s="541"/>
      <c r="I2555" s="541" t="s">
        <v>7230</v>
      </c>
      <c r="J2555" s="542" t="s">
        <v>191</v>
      </c>
      <c r="K2555" s="544">
        <v>4</v>
      </c>
      <c r="L2555" s="544">
        <v>12</v>
      </c>
      <c r="M2555" s="1799">
        <f t="shared" si="81"/>
        <v>18000</v>
      </c>
      <c r="N2555" s="544">
        <v>3</v>
      </c>
      <c r="O2555" s="544">
        <v>9</v>
      </c>
      <c r="P2555" s="1799">
        <f t="shared" si="82"/>
        <v>13500</v>
      </c>
      <c r="Q2555" s="1789"/>
    </row>
    <row r="2556" spans="1:17" x14ac:dyDescent="0.2">
      <c r="A2556" s="541" t="s">
        <v>677</v>
      </c>
      <c r="B2556" s="547" t="s">
        <v>1708</v>
      </c>
      <c r="C2556" s="541" t="s">
        <v>1709</v>
      </c>
      <c r="D2556" s="1797" t="s">
        <v>7231</v>
      </c>
      <c r="E2556" s="539">
        <v>1200</v>
      </c>
      <c r="F2556" s="1800" t="s">
        <v>7421</v>
      </c>
      <c r="G2556" s="1801" t="s">
        <v>7422</v>
      </c>
      <c r="H2556" s="541"/>
      <c r="I2556" s="541" t="s">
        <v>7230</v>
      </c>
      <c r="J2556" s="542" t="s">
        <v>191</v>
      </c>
      <c r="K2556" s="544">
        <v>4</v>
      </c>
      <c r="L2556" s="544">
        <v>12</v>
      </c>
      <c r="M2556" s="1799">
        <f t="shared" si="81"/>
        <v>14400</v>
      </c>
      <c r="N2556" s="544">
        <v>3</v>
      </c>
      <c r="O2556" s="544">
        <v>9</v>
      </c>
      <c r="P2556" s="1799">
        <f t="shared" si="82"/>
        <v>10800</v>
      </c>
      <c r="Q2556" s="1789"/>
    </row>
    <row r="2557" spans="1:17" x14ac:dyDescent="0.2">
      <c r="A2557" s="541" t="s">
        <v>677</v>
      </c>
      <c r="B2557" s="547" t="s">
        <v>1708</v>
      </c>
      <c r="C2557" s="541" t="s">
        <v>1709</v>
      </c>
      <c r="D2557" s="1797" t="s">
        <v>6760</v>
      </c>
      <c r="E2557" s="539">
        <v>1500</v>
      </c>
      <c r="F2557" s="1800" t="s">
        <v>7423</v>
      </c>
      <c r="G2557" s="1801" t="s">
        <v>7424</v>
      </c>
      <c r="H2557" s="541"/>
      <c r="I2557" s="541" t="s">
        <v>7230</v>
      </c>
      <c r="J2557" s="542" t="s">
        <v>191</v>
      </c>
      <c r="K2557" s="544">
        <v>4</v>
      </c>
      <c r="L2557" s="544">
        <v>12</v>
      </c>
      <c r="M2557" s="1799">
        <f t="shared" si="81"/>
        <v>18000</v>
      </c>
      <c r="N2557" s="544">
        <v>3</v>
      </c>
      <c r="O2557" s="544">
        <v>9</v>
      </c>
      <c r="P2557" s="1799">
        <f t="shared" si="82"/>
        <v>13500</v>
      </c>
      <c r="Q2557" s="1789"/>
    </row>
    <row r="2558" spans="1:17" x14ac:dyDescent="0.2">
      <c r="A2558" s="541" t="s">
        <v>677</v>
      </c>
      <c r="B2558" s="547" t="s">
        <v>1708</v>
      </c>
      <c r="C2558" s="541" t="s">
        <v>1709</v>
      </c>
      <c r="D2558" s="1797" t="s">
        <v>7236</v>
      </c>
      <c r="E2558" s="539">
        <v>1500</v>
      </c>
      <c r="F2558" s="1800" t="s">
        <v>7425</v>
      </c>
      <c r="G2558" s="1801" t="s">
        <v>7426</v>
      </c>
      <c r="H2558" s="541"/>
      <c r="I2558" s="541" t="s">
        <v>7230</v>
      </c>
      <c r="J2558" s="542" t="s">
        <v>191</v>
      </c>
      <c r="K2558" s="544">
        <v>4</v>
      </c>
      <c r="L2558" s="544">
        <v>12</v>
      </c>
      <c r="M2558" s="1799">
        <f t="shared" si="81"/>
        <v>18000</v>
      </c>
      <c r="N2558" s="544">
        <v>3</v>
      </c>
      <c r="O2558" s="544">
        <v>9</v>
      </c>
      <c r="P2558" s="1799">
        <f t="shared" si="82"/>
        <v>13500</v>
      </c>
      <c r="Q2558" s="1789"/>
    </row>
    <row r="2559" spans="1:17" x14ac:dyDescent="0.2">
      <c r="A2559" s="541" t="s">
        <v>677</v>
      </c>
      <c r="B2559" s="547" t="s">
        <v>1708</v>
      </c>
      <c r="C2559" s="541" t="s">
        <v>1709</v>
      </c>
      <c r="D2559" s="1797" t="s">
        <v>7026</v>
      </c>
      <c r="E2559" s="539">
        <v>1200</v>
      </c>
      <c r="F2559" s="1800" t="s">
        <v>7427</v>
      </c>
      <c r="G2559" s="1801" t="s">
        <v>7428</v>
      </c>
      <c r="H2559" s="541"/>
      <c r="I2559" s="541" t="s">
        <v>7230</v>
      </c>
      <c r="J2559" s="542" t="s">
        <v>191</v>
      </c>
      <c r="K2559" s="544">
        <v>4</v>
      </c>
      <c r="L2559" s="544">
        <v>12</v>
      </c>
      <c r="M2559" s="1799">
        <f t="shared" si="81"/>
        <v>14400</v>
      </c>
      <c r="N2559" s="544">
        <v>3</v>
      </c>
      <c r="O2559" s="544">
        <v>9</v>
      </c>
      <c r="P2559" s="1799">
        <f t="shared" si="82"/>
        <v>10800</v>
      </c>
      <c r="Q2559" s="1789"/>
    </row>
    <row r="2560" spans="1:17" x14ac:dyDescent="0.2">
      <c r="A2560" s="541" t="s">
        <v>677</v>
      </c>
      <c r="B2560" s="547" t="s">
        <v>1708</v>
      </c>
      <c r="C2560" s="541" t="s">
        <v>1709</v>
      </c>
      <c r="D2560" s="1797" t="s">
        <v>7231</v>
      </c>
      <c r="E2560" s="539">
        <v>1200</v>
      </c>
      <c r="F2560" s="1800" t="s">
        <v>7429</v>
      </c>
      <c r="G2560" s="1801" t="s">
        <v>7430</v>
      </c>
      <c r="H2560" s="541"/>
      <c r="I2560" s="541" t="s">
        <v>7230</v>
      </c>
      <c r="J2560" s="542" t="s">
        <v>191</v>
      </c>
      <c r="K2560" s="544">
        <v>4</v>
      </c>
      <c r="L2560" s="544">
        <v>12</v>
      </c>
      <c r="M2560" s="1799">
        <f t="shared" si="81"/>
        <v>14400</v>
      </c>
      <c r="N2560" s="544">
        <v>3</v>
      </c>
      <c r="O2560" s="544">
        <v>9</v>
      </c>
      <c r="P2560" s="1799">
        <f t="shared" si="82"/>
        <v>10800</v>
      </c>
      <c r="Q2560" s="1789"/>
    </row>
    <row r="2561" spans="1:17" x14ac:dyDescent="0.2">
      <c r="A2561" s="541" t="s">
        <v>677</v>
      </c>
      <c r="B2561" s="547" t="s">
        <v>1708</v>
      </c>
      <c r="C2561" s="541" t="s">
        <v>1709</v>
      </c>
      <c r="D2561" s="1797" t="s">
        <v>7236</v>
      </c>
      <c r="E2561" s="539">
        <v>1500</v>
      </c>
      <c r="F2561" s="1800" t="s">
        <v>7431</v>
      </c>
      <c r="G2561" s="1801" t="s">
        <v>7432</v>
      </c>
      <c r="H2561" s="541"/>
      <c r="I2561" s="541" t="s">
        <v>7230</v>
      </c>
      <c r="J2561" s="542" t="s">
        <v>191</v>
      </c>
      <c r="K2561" s="544">
        <v>4</v>
      </c>
      <c r="L2561" s="544">
        <v>12</v>
      </c>
      <c r="M2561" s="1799">
        <f t="shared" si="81"/>
        <v>18000</v>
      </c>
      <c r="N2561" s="544">
        <v>3</v>
      </c>
      <c r="O2561" s="544">
        <v>9</v>
      </c>
      <c r="P2561" s="1799">
        <f t="shared" si="82"/>
        <v>13500</v>
      </c>
      <c r="Q2561" s="1789"/>
    </row>
    <row r="2562" spans="1:17" x14ac:dyDescent="0.2">
      <c r="A2562" s="541" t="s">
        <v>677</v>
      </c>
      <c r="B2562" s="547" t="s">
        <v>1708</v>
      </c>
      <c r="C2562" s="541" t="s">
        <v>1709</v>
      </c>
      <c r="D2562" s="1797" t="s">
        <v>7231</v>
      </c>
      <c r="E2562" s="539">
        <v>1200</v>
      </c>
      <c r="F2562" s="1800" t="s">
        <v>7433</v>
      </c>
      <c r="G2562" s="1801" t="s">
        <v>7434</v>
      </c>
      <c r="H2562" s="541"/>
      <c r="I2562" s="541" t="s">
        <v>7230</v>
      </c>
      <c r="J2562" s="542" t="s">
        <v>191</v>
      </c>
      <c r="K2562" s="544">
        <v>4</v>
      </c>
      <c r="L2562" s="544">
        <v>12</v>
      </c>
      <c r="M2562" s="1799">
        <f t="shared" si="81"/>
        <v>14400</v>
      </c>
      <c r="N2562" s="544">
        <v>3</v>
      </c>
      <c r="O2562" s="544">
        <v>9</v>
      </c>
      <c r="P2562" s="1799">
        <f t="shared" si="82"/>
        <v>10800</v>
      </c>
      <c r="Q2562" s="1789"/>
    </row>
    <row r="2563" spans="1:17" x14ac:dyDescent="0.2">
      <c r="A2563" s="541" t="s">
        <v>677</v>
      </c>
      <c r="B2563" s="547" t="s">
        <v>1708</v>
      </c>
      <c r="C2563" s="541" t="s">
        <v>1709</v>
      </c>
      <c r="D2563" s="1797" t="s">
        <v>7231</v>
      </c>
      <c r="E2563" s="539">
        <v>1200</v>
      </c>
      <c r="F2563" s="1800" t="s">
        <v>7435</v>
      </c>
      <c r="G2563" s="1801" t="s">
        <v>7436</v>
      </c>
      <c r="H2563" s="541"/>
      <c r="I2563" s="541" t="s">
        <v>7230</v>
      </c>
      <c r="J2563" s="542" t="s">
        <v>191</v>
      </c>
      <c r="K2563" s="544">
        <v>4</v>
      </c>
      <c r="L2563" s="544">
        <v>12</v>
      </c>
      <c r="M2563" s="1799">
        <f t="shared" si="81"/>
        <v>14400</v>
      </c>
      <c r="N2563" s="544">
        <v>3</v>
      </c>
      <c r="O2563" s="544">
        <v>9</v>
      </c>
      <c r="P2563" s="1799">
        <f t="shared" si="82"/>
        <v>10800</v>
      </c>
      <c r="Q2563" s="1789"/>
    </row>
    <row r="2564" spans="1:17" x14ac:dyDescent="0.2">
      <c r="A2564" s="541" t="s">
        <v>677</v>
      </c>
      <c r="B2564" s="547" t="s">
        <v>1708</v>
      </c>
      <c r="C2564" s="541" t="s">
        <v>1709</v>
      </c>
      <c r="D2564" s="1797" t="s">
        <v>7280</v>
      </c>
      <c r="E2564" s="539">
        <v>930</v>
      </c>
      <c r="F2564" s="1800" t="s">
        <v>7437</v>
      </c>
      <c r="G2564" s="1801" t="s">
        <v>7438</v>
      </c>
      <c r="H2564" s="541"/>
      <c r="I2564" s="541" t="s">
        <v>7230</v>
      </c>
      <c r="J2564" s="542" t="s">
        <v>191</v>
      </c>
      <c r="K2564" s="544">
        <v>4</v>
      </c>
      <c r="L2564" s="544">
        <v>12</v>
      </c>
      <c r="M2564" s="1799">
        <f t="shared" si="81"/>
        <v>11160</v>
      </c>
      <c r="N2564" s="544">
        <v>3</v>
      </c>
      <c r="O2564" s="544">
        <v>9</v>
      </c>
      <c r="P2564" s="1799">
        <f t="shared" si="82"/>
        <v>8370</v>
      </c>
      <c r="Q2564" s="1789"/>
    </row>
    <row r="2565" spans="1:17" x14ac:dyDescent="0.2">
      <c r="A2565" s="541" t="s">
        <v>677</v>
      </c>
      <c r="B2565" s="547" t="s">
        <v>1708</v>
      </c>
      <c r="C2565" s="541" t="s">
        <v>1709</v>
      </c>
      <c r="D2565" s="1797" t="s">
        <v>7236</v>
      </c>
      <c r="E2565" s="539">
        <v>1500</v>
      </c>
      <c r="F2565" s="1800" t="s">
        <v>7439</v>
      </c>
      <c r="G2565" s="1801" t="s">
        <v>7440</v>
      </c>
      <c r="H2565" s="541"/>
      <c r="I2565" s="541" t="s">
        <v>7230</v>
      </c>
      <c r="J2565" s="542" t="s">
        <v>191</v>
      </c>
      <c r="K2565" s="544">
        <v>4</v>
      </c>
      <c r="L2565" s="544">
        <v>12</v>
      </c>
      <c r="M2565" s="1799">
        <f t="shared" si="81"/>
        <v>18000</v>
      </c>
      <c r="N2565" s="544">
        <v>3</v>
      </c>
      <c r="O2565" s="544">
        <v>9</v>
      </c>
      <c r="P2565" s="1799">
        <f t="shared" si="82"/>
        <v>13500</v>
      </c>
      <c r="Q2565" s="1789"/>
    </row>
    <row r="2566" spans="1:17" x14ac:dyDescent="0.2">
      <c r="A2566" s="541" t="s">
        <v>677</v>
      </c>
      <c r="B2566" s="547" t="s">
        <v>1708</v>
      </c>
      <c r="C2566" s="541" t="s">
        <v>1709</v>
      </c>
      <c r="D2566" s="1797" t="s">
        <v>7026</v>
      </c>
      <c r="E2566" s="539">
        <v>1200</v>
      </c>
      <c r="F2566" s="1800" t="s">
        <v>7441</v>
      </c>
      <c r="G2566" s="1801" t="s">
        <v>7442</v>
      </c>
      <c r="H2566" s="541"/>
      <c r="I2566" s="541" t="s">
        <v>7230</v>
      </c>
      <c r="J2566" s="542" t="s">
        <v>191</v>
      </c>
      <c r="K2566" s="544">
        <v>4</v>
      </c>
      <c r="L2566" s="544">
        <v>12</v>
      </c>
      <c r="M2566" s="1799">
        <f t="shared" si="81"/>
        <v>14400</v>
      </c>
      <c r="N2566" s="544">
        <v>3</v>
      </c>
      <c r="O2566" s="544">
        <v>9</v>
      </c>
      <c r="P2566" s="1799">
        <f t="shared" si="82"/>
        <v>10800</v>
      </c>
      <c r="Q2566" s="1789"/>
    </row>
    <row r="2567" spans="1:17" x14ac:dyDescent="0.2">
      <c r="A2567" s="541" t="s">
        <v>677</v>
      </c>
      <c r="B2567" s="547" t="s">
        <v>1708</v>
      </c>
      <c r="C2567" s="541" t="s">
        <v>1709</v>
      </c>
      <c r="D2567" s="1797" t="s">
        <v>7231</v>
      </c>
      <c r="E2567" s="539">
        <v>1200</v>
      </c>
      <c r="F2567" s="1800" t="s">
        <v>7443</v>
      </c>
      <c r="G2567" s="1801" t="s">
        <v>7444</v>
      </c>
      <c r="H2567" s="541"/>
      <c r="I2567" s="541" t="s">
        <v>7230</v>
      </c>
      <c r="J2567" s="542" t="s">
        <v>191</v>
      </c>
      <c r="K2567" s="544">
        <v>4</v>
      </c>
      <c r="L2567" s="544">
        <v>12</v>
      </c>
      <c r="M2567" s="1799">
        <f t="shared" si="81"/>
        <v>14400</v>
      </c>
      <c r="N2567" s="544">
        <v>3</v>
      </c>
      <c r="O2567" s="544">
        <v>9</v>
      </c>
      <c r="P2567" s="1799">
        <f t="shared" si="82"/>
        <v>10800</v>
      </c>
      <c r="Q2567" s="1789"/>
    </row>
    <row r="2568" spans="1:17" x14ac:dyDescent="0.2">
      <c r="A2568" s="541" t="s">
        <v>677</v>
      </c>
      <c r="B2568" s="547" t="s">
        <v>1708</v>
      </c>
      <c r="C2568" s="541" t="s">
        <v>1709</v>
      </c>
      <c r="D2568" s="1797" t="s">
        <v>6760</v>
      </c>
      <c r="E2568" s="539">
        <v>1500</v>
      </c>
      <c r="F2568" s="1800" t="s">
        <v>7445</v>
      </c>
      <c r="G2568" s="1801" t="s">
        <v>7446</v>
      </c>
      <c r="H2568" s="541"/>
      <c r="I2568" s="541" t="s">
        <v>7230</v>
      </c>
      <c r="J2568" s="542" t="s">
        <v>191</v>
      </c>
      <c r="K2568" s="544">
        <v>4</v>
      </c>
      <c r="L2568" s="544">
        <v>12</v>
      </c>
      <c r="M2568" s="1799">
        <f t="shared" si="81"/>
        <v>18000</v>
      </c>
      <c r="N2568" s="544">
        <v>3</v>
      </c>
      <c r="O2568" s="544">
        <v>9</v>
      </c>
      <c r="P2568" s="1799">
        <f t="shared" si="82"/>
        <v>13500</v>
      </c>
      <c r="Q2568" s="1789"/>
    </row>
    <row r="2569" spans="1:17" x14ac:dyDescent="0.2">
      <c r="A2569" s="541" t="s">
        <v>677</v>
      </c>
      <c r="B2569" s="547" t="s">
        <v>1708</v>
      </c>
      <c r="C2569" s="541" t="s">
        <v>1709</v>
      </c>
      <c r="D2569" s="1797" t="s">
        <v>7231</v>
      </c>
      <c r="E2569" s="539">
        <v>1200</v>
      </c>
      <c r="F2569" s="1800" t="s">
        <v>7447</v>
      </c>
      <c r="G2569" s="1801" t="s">
        <v>7448</v>
      </c>
      <c r="H2569" s="541"/>
      <c r="I2569" s="541" t="s">
        <v>7230</v>
      </c>
      <c r="J2569" s="542" t="s">
        <v>191</v>
      </c>
      <c r="K2569" s="544">
        <v>4</v>
      </c>
      <c r="L2569" s="544">
        <v>12</v>
      </c>
      <c r="M2569" s="1799">
        <f t="shared" si="81"/>
        <v>14400</v>
      </c>
      <c r="N2569" s="544">
        <v>3</v>
      </c>
      <c r="O2569" s="544">
        <v>9</v>
      </c>
      <c r="P2569" s="1799">
        <f t="shared" si="82"/>
        <v>10800</v>
      </c>
      <c r="Q2569" s="1789"/>
    </row>
    <row r="2570" spans="1:17" x14ac:dyDescent="0.2">
      <c r="A2570" s="541" t="s">
        <v>677</v>
      </c>
      <c r="B2570" s="547" t="s">
        <v>1708</v>
      </c>
      <c r="C2570" s="541" t="s">
        <v>1709</v>
      </c>
      <c r="D2570" s="1797" t="s">
        <v>2449</v>
      </c>
      <c r="E2570" s="539">
        <v>1200</v>
      </c>
      <c r="F2570" s="1800" t="s">
        <v>7449</v>
      </c>
      <c r="G2570" s="1801" t="s">
        <v>7450</v>
      </c>
      <c r="H2570" s="541"/>
      <c r="I2570" s="541" t="s">
        <v>7230</v>
      </c>
      <c r="J2570" s="542" t="s">
        <v>191</v>
      </c>
      <c r="K2570" s="544">
        <v>4</v>
      </c>
      <c r="L2570" s="544">
        <v>12</v>
      </c>
      <c r="M2570" s="1799">
        <f t="shared" si="81"/>
        <v>14400</v>
      </c>
      <c r="N2570" s="544">
        <v>3</v>
      </c>
      <c r="O2570" s="544">
        <v>9</v>
      </c>
      <c r="P2570" s="1799">
        <f t="shared" si="82"/>
        <v>10800</v>
      </c>
      <c r="Q2570" s="1789"/>
    </row>
    <row r="2571" spans="1:17" x14ac:dyDescent="0.2">
      <c r="A2571" s="541" t="s">
        <v>677</v>
      </c>
      <c r="B2571" s="547" t="s">
        <v>1708</v>
      </c>
      <c r="C2571" s="541" t="s">
        <v>1709</v>
      </c>
      <c r="D2571" s="1797" t="s">
        <v>7231</v>
      </c>
      <c r="E2571" s="539">
        <v>1200</v>
      </c>
      <c r="F2571" s="1800" t="s">
        <v>7451</v>
      </c>
      <c r="G2571" s="1801" t="s">
        <v>7452</v>
      </c>
      <c r="H2571" s="541"/>
      <c r="I2571" s="541" t="s">
        <v>7230</v>
      </c>
      <c r="J2571" s="542" t="s">
        <v>191</v>
      </c>
      <c r="K2571" s="544">
        <v>4</v>
      </c>
      <c r="L2571" s="544">
        <v>12</v>
      </c>
      <c r="M2571" s="1799">
        <f t="shared" si="81"/>
        <v>14400</v>
      </c>
      <c r="N2571" s="544">
        <v>3</v>
      </c>
      <c r="O2571" s="544">
        <v>9</v>
      </c>
      <c r="P2571" s="1799">
        <f t="shared" si="82"/>
        <v>10800</v>
      </c>
      <c r="Q2571" s="1789"/>
    </row>
    <row r="2572" spans="1:17" x14ac:dyDescent="0.2">
      <c r="A2572" s="541" t="s">
        <v>677</v>
      </c>
      <c r="B2572" s="547" t="s">
        <v>1708</v>
      </c>
      <c r="C2572" s="541" t="s">
        <v>1709</v>
      </c>
      <c r="D2572" s="1797" t="s">
        <v>2449</v>
      </c>
      <c r="E2572" s="539">
        <v>1200</v>
      </c>
      <c r="F2572" s="1800" t="s">
        <v>7453</v>
      </c>
      <c r="G2572" s="1801" t="s">
        <v>7454</v>
      </c>
      <c r="H2572" s="541"/>
      <c r="I2572" s="541" t="s">
        <v>7230</v>
      </c>
      <c r="J2572" s="542" t="s">
        <v>191</v>
      </c>
      <c r="K2572" s="544">
        <v>4</v>
      </c>
      <c r="L2572" s="544">
        <v>12</v>
      </c>
      <c r="M2572" s="1799">
        <f t="shared" si="81"/>
        <v>14400</v>
      </c>
      <c r="N2572" s="544">
        <v>3</v>
      </c>
      <c r="O2572" s="544">
        <v>9</v>
      </c>
      <c r="P2572" s="1799">
        <f t="shared" si="82"/>
        <v>10800</v>
      </c>
      <c r="Q2572" s="1789"/>
    </row>
    <row r="2573" spans="1:17" x14ac:dyDescent="0.2">
      <c r="A2573" s="541" t="s">
        <v>677</v>
      </c>
      <c r="B2573" s="547" t="s">
        <v>1708</v>
      </c>
      <c r="C2573" s="541" t="s">
        <v>1709</v>
      </c>
      <c r="D2573" s="1797" t="s">
        <v>7231</v>
      </c>
      <c r="E2573" s="539">
        <v>1200</v>
      </c>
      <c r="F2573" s="1800" t="s">
        <v>7455</v>
      </c>
      <c r="G2573" s="1801" t="s">
        <v>7456</v>
      </c>
      <c r="H2573" s="541"/>
      <c r="I2573" s="541" t="s">
        <v>7230</v>
      </c>
      <c r="J2573" s="542" t="s">
        <v>191</v>
      </c>
      <c r="K2573" s="544">
        <v>4</v>
      </c>
      <c r="L2573" s="544">
        <v>12</v>
      </c>
      <c r="M2573" s="1799">
        <f t="shared" si="81"/>
        <v>14400</v>
      </c>
      <c r="N2573" s="544">
        <v>3</v>
      </c>
      <c r="O2573" s="544">
        <v>9</v>
      </c>
      <c r="P2573" s="1799">
        <f t="shared" si="82"/>
        <v>10800</v>
      </c>
      <c r="Q2573" s="1789"/>
    </row>
    <row r="2574" spans="1:17" x14ac:dyDescent="0.2">
      <c r="A2574" s="541" t="s">
        <v>677</v>
      </c>
      <c r="B2574" s="547" t="s">
        <v>1708</v>
      </c>
      <c r="C2574" s="541" t="s">
        <v>1709</v>
      </c>
      <c r="D2574" s="1797" t="s">
        <v>7026</v>
      </c>
      <c r="E2574" s="539">
        <v>1200</v>
      </c>
      <c r="F2574" s="1800" t="s">
        <v>7457</v>
      </c>
      <c r="G2574" s="1801" t="s">
        <v>7458</v>
      </c>
      <c r="H2574" s="541"/>
      <c r="I2574" s="541" t="s">
        <v>7230</v>
      </c>
      <c r="J2574" s="542" t="s">
        <v>191</v>
      </c>
      <c r="K2574" s="544">
        <v>4</v>
      </c>
      <c r="L2574" s="544">
        <v>12</v>
      </c>
      <c r="M2574" s="1799">
        <f t="shared" si="81"/>
        <v>14400</v>
      </c>
      <c r="N2574" s="544">
        <v>3</v>
      </c>
      <c r="O2574" s="544">
        <v>9</v>
      </c>
      <c r="P2574" s="1799">
        <f t="shared" si="82"/>
        <v>10800</v>
      </c>
      <c r="Q2574" s="1789"/>
    </row>
    <row r="2575" spans="1:17" x14ac:dyDescent="0.2">
      <c r="A2575" s="541" t="s">
        <v>677</v>
      </c>
      <c r="B2575" s="547" t="s">
        <v>1708</v>
      </c>
      <c r="C2575" s="541" t="s">
        <v>1709</v>
      </c>
      <c r="D2575" s="1797" t="s">
        <v>6760</v>
      </c>
      <c r="E2575" s="539">
        <v>1500</v>
      </c>
      <c r="F2575" s="1800" t="s">
        <v>7459</v>
      </c>
      <c r="G2575" s="1801" t="s">
        <v>7460</v>
      </c>
      <c r="H2575" s="541"/>
      <c r="I2575" s="541" t="s">
        <v>7230</v>
      </c>
      <c r="J2575" s="542" t="s">
        <v>191</v>
      </c>
      <c r="K2575" s="544">
        <v>4</v>
      </c>
      <c r="L2575" s="544">
        <v>12</v>
      </c>
      <c r="M2575" s="1799">
        <f t="shared" si="81"/>
        <v>18000</v>
      </c>
      <c r="N2575" s="544">
        <v>3</v>
      </c>
      <c r="O2575" s="544">
        <v>9</v>
      </c>
      <c r="P2575" s="1799">
        <f t="shared" si="82"/>
        <v>13500</v>
      </c>
      <c r="Q2575" s="1789"/>
    </row>
    <row r="2576" spans="1:17" x14ac:dyDescent="0.2">
      <c r="A2576" s="541" t="s">
        <v>677</v>
      </c>
      <c r="B2576" s="547" t="s">
        <v>1708</v>
      </c>
      <c r="C2576" s="541" t="s">
        <v>1709</v>
      </c>
      <c r="D2576" s="1797" t="s">
        <v>7026</v>
      </c>
      <c r="E2576" s="539">
        <v>1200</v>
      </c>
      <c r="F2576" s="1800" t="s">
        <v>7461</v>
      </c>
      <c r="G2576" s="1801" t="s">
        <v>7462</v>
      </c>
      <c r="H2576" s="541"/>
      <c r="I2576" s="541" t="s">
        <v>7230</v>
      </c>
      <c r="J2576" s="542" t="s">
        <v>191</v>
      </c>
      <c r="K2576" s="544">
        <v>4</v>
      </c>
      <c r="L2576" s="544">
        <v>12</v>
      </c>
      <c r="M2576" s="1799">
        <f t="shared" si="81"/>
        <v>14400</v>
      </c>
      <c r="N2576" s="544">
        <v>3</v>
      </c>
      <c r="O2576" s="544">
        <v>9</v>
      </c>
      <c r="P2576" s="1799">
        <f t="shared" si="82"/>
        <v>10800</v>
      </c>
      <c r="Q2576" s="1789"/>
    </row>
    <row r="2577" spans="1:17" x14ac:dyDescent="0.2">
      <c r="A2577" s="541" t="s">
        <v>677</v>
      </c>
      <c r="B2577" s="547" t="s">
        <v>1708</v>
      </c>
      <c r="C2577" s="541" t="s">
        <v>1709</v>
      </c>
      <c r="D2577" s="1797" t="s">
        <v>7236</v>
      </c>
      <c r="E2577" s="539">
        <v>1500</v>
      </c>
      <c r="F2577" s="1800" t="s">
        <v>7463</v>
      </c>
      <c r="G2577" s="1801" t="s">
        <v>7464</v>
      </c>
      <c r="H2577" s="541"/>
      <c r="I2577" s="541" t="s">
        <v>7230</v>
      </c>
      <c r="J2577" s="542" t="s">
        <v>191</v>
      </c>
      <c r="K2577" s="544">
        <v>4</v>
      </c>
      <c r="L2577" s="544">
        <v>12</v>
      </c>
      <c r="M2577" s="1799">
        <f t="shared" si="81"/>
        <v>18000</v>
      </c>
      <c r="N2577" s="544">
        <v>3</v>
      </c>
      <c r="O2577" s="544">
        <v>9</v>
      </c>
      <c r="P2577" s="1799">
        <f t="shared" si="82"/>
        <v>13500</v>
      </c>
      <c r="Q2577" s="1789"/>
    </row>
    <row r="2578" spans="1:17" x14ac:dyDescent="0.2">
      <c r="A2578" s="541" t="s">
        <v>677</v>
      </c>
      <c r="B2578" s="547" t="s">
        <v>1708</v>
      </c>
      <c r="C2578" s="541" t="s">
        <v>1709</v>
      </c>
      <c r="D2578" s="1797" t="s">
        <v>7026</v>
      </c>
      <c r="E2578" s="539">
        <v>1200</v>
      </c>
      <c r="F2578" s="1800" t="s">
        <v>7465</v>
      </c>
      <c r="G2578" s="1801" t="s">
        <v>7466</v>
      </c>
      <c r="H2578" s="541"/>
      <c r="I2578" s="541" t="s">
        <v>7230</v>
      </c>
      <c r="J2578" s="542" t="s">
        <v>191</v>
      </c>
      <c r="K2578" s="544">
        <v>4</v>
      </c>
      <c r="L2578" s="544">
        <v>12</v>
      </c>
      <c r="M2578" s="1799">
        <f t="shared" si="81"/>
        <v>14400</v>
      </c>
      <c r="N2578" s="544">
        <v>3</v>
      </c>
      <c r="O2578" s="544">
        <v>9</v>
      </c>
      <c r="P2578" s="1799">
        <f t="shared" si="82"/>
        <v>10800</v>
      </c>
      <c r="Q2578" s="1789"/>
    </row>
    <row r="2579" spans="1:17" x14ac:dyDescent="0.2">
      <c r="A2579" s="541" t="s">
        <v>677</v>
      </c>
      <c r="B2579" s="547" t="s">
        <v>1708</v>
      </c>
      <c r="C2579" s="541" t="s">
        <v>1709</v>
      </c>
      <c r="D2579" s="1797" t="s">
        <v>6760</v>
      </c>
      <c r="E2579" s="539">
        <v>1500</v>
      </c>
      <c r="F2579" s="1800" t="s">
        <v>7467</v>
      </c>
      <c r="G2579" s="1801" t="s">
        <v>7468</v>
      </c>
      <c r="H2579" s="541"/>
      <c r="I2579" s="541" t="s">
        <v>7230</v>
      </c>
      <c r="J2579" s="542" t="s">
        <v>191</v>
      </c>
      <c r="K2579" s="544">
        <v>4</v>
      </c>
      <c r="L2579" s="544">
        <v>12</v>
      </c>
      <c r="M2579" s="1799">
        <f t="shared" si="81"/>
        <v>18000</v>
      </c>
      <c r="N2579" s="544">
        <v>3</v>
      </c>
      <c r="O2579" s="544">
        <v>9</v>
      </c>
      <c r="P2579" s="1799">
        <f t="shared" si="82"/>
        <v>13500</v>
      </c>
      <c r="Q2579" s="1789"/>
    </row>
    <row r="2580" spans="1:17" x14ac:dyDescent="0.2">
      <c r="A2580" s="541" t="s">
        <v>677</v>
      </c>
      <c r="B2580" s="547" t="s">
        <v>1708</v>
      </c>
      <c r="C2580" s="541" t="s">
        <v>1709</v>
      </c>
      <c r="D2580" s="1797" t="s">
        <v>7026</v>
      </c>
      <c r="E2580" s="539">
        <v>1200</v>
      </c>
      <c r="F2580" s="1800" t="s">
        <v>7469</v>
      </c>
      <c r="G2580" s="1801" t="s">
        <v>7470</v>
      </c>
      <c r="H2580" s="541"/>
      <c r="I2580" s="541" t="s">
        <v>7230</v>
      </c>
      <c r="J2580" s="542" t="s">
        <v>191</v>
      </c>
      <c r="K2580" s="544">
        <v>4</v>
      </c>
      <c r="L2580" s="544">
        <v>12</v>
      </c>
      <c r="M2580" s="1799">
        <f t="shared" si="81"/>
        <v>14400</v>
      </c>
      <c r="N2580" s="544">
        <v>3</v>
      </c>
      <c r="O2580" s="544">
        <v>9</v>
      </c>
      <c r="P2580" s="1799">
        <f t="shared" si="82"/>
        <v>10800</v>
      </c>
      <c r="Q2580" s="1789"/>
    </row>
    <row r="2581" spans="1:17" x14ac:dyDescent="0.2">
      <c r="A2581" s="541" t="s">
        <v>677</v>
      </c>
      <c r="B2581" s="547" t="s">
        <v>1708</v>
      </c>
      <c r="C2581" s="541" t="s">
        <v>1709</v>
      </c>
      <c r="D2581" s="1797" t="s">
        <v>7236</v>
      </c>
      <c r="E2581" s="539">
        <v>1500</v>
      </c>
      <c r="F2581" s="1800" t="s">
        <v>7471</v>
      </c>
      <c r="G2581" s="1801" t="s">
        <v>7472</v>
      </c>
      <c r="H2581" s="541"/>
      <c r="I2581" s="541" t="s">
        <v>7230</v>
      </c>
      <c r="J2581" s="542" t="s">
        <v>191</v>
      </c>
      <c r="K2581" s="544">
        <v>4</v>
      </c>
      <c r="L2581" s="544">
        <v>12</v>
      </c>
      <c r="M2581" s="1799">
        <f t="shared" si="81"/>
        <v>18000</v>
      </c>
      <c r="N2581" s="544">
        <v>3</v>
      </c>
      <c r="O2581" s="544">
        <v>9</v>
      </c>
      <c r="P2581" s="1799">
        <f t="shared" si="82"/>
        <v>13500</v>
      </c>
      <c r="Q2581" s="1789"/>
    </row>
    <row r="2582" spans="1:17" x14ac:dyDescent="0.2">
      <c r="A2582" s="541" t="s">
        <v>677</v>
      </c>
      <c r="B2582" s="547" t="s">
        <v>1708</v>
      </c>
      <c r="C2582" s="541" t="s">
        <v>1709</v>
      </c>
      <c r="D2582" s="1797" t="s">
        <v>7026</v>
      </c>
      <c r="E2582" s="539">
        <v>1200</v>
      </c>
      <c r="F2582" s="1800" t="s">
        <v>7473</v>
      </c>
      <c r="G2582" s="1801" t="s">
        <v>7474</v>
      </c>
      <c r="H2582" s="541"/>
      <c r="I2582" s="541" t="s">
        <v>7230</v>
      </c>
      <c r="J2582" s="542" t="s">
        <v>191</v>
      </c>
      <c r="K2582" s="544">
        <v>4</v>
      </c>
      <c r="L2582" s="544">
        <v>12</v>
      </c>
      <c r="M2582" s="1799">
        <f t="shared" si="81"/>
        <v>14400</v>
      </c>
      <c r="N2582" s="544">
        <v>3</v>
      </c>
      <c r="O2582" s="544">
        <v>9</v>
      </c>
      <c r="P2582" s="1799">
        <f t="shared" si="82"/>
        <v>10800</v>
      </c>
      <c r="Q2582" s="1789"/>
    </row>
    <row r="2583" spans="1:17" x14ac:dyDescent="0.2">
      <c r="A2583" s="541" t="s">
        <v>677</v>
      </c>
      <c r="B2583" s="547" t="s">
        <v>1708</v>
      </c>
      <c r="C2583" s="541" t="s">
        <v>1709</v>
      </c>
      <c r="D2583" s="1797" t="s">
        <v>6760</v>
      </c>
      <c r="E2583" s="539">
        <v>1500</v>
      </c>
      <c r="F2583" s="1800" t="s">
        <v>7475</v>
      </c>
      <c r="G2583" s="1801" t="s">
        <v>7476</v>
      </c>
      <c r="H2583" s="541"/>
      <c r="I2583" s="541" t="s">
        <v>7230</v>
      </c>
      <c r="J2583" s="542" t="s">
        <v>191</v>
      </c>
      <c r="K2583" s="544">
        <v>4</v>
      </c>
      <c r="L2583" s="544">
        <v>12</v>
      </c>
      <c r="M2583" s="1799">
        <f t="shared" si="81"/>
        <v>18000</v>
      </c>
      <c r="N2583" s="544">
        <v>3</v>
      </c>
      <c r="O2583" s="544">
        <v>9</v>
      </c>
      <c r="P2583" s="1799">
        <f t="shared" si="82"/>
        <v>13500</v>
      </c>
      <c r="Q2583" s="1789"/>
    </row>
    <row r="2584" spans="1:17" x14ac:dyDescent="0.2">
      <c r="A2584" s="541" t="s">
        <v>677</v>
      </c>
      <c r="B2584" s="547" t="s">
        <v>1708</v>
      </c>
      <c r="C2584" s="541" t="s">
        <v>1709</v>
      </c>
      <c r="D2584" s="1797" t="s">
        <v>2449</v>
      </c>
      <c r="E2584" s="539">
        <v>1200</v>
      </c>
      <c r="F2584" s="1800" t="s">
        <v>7477</v>
      </c>
      <c r="G2584" s="1801" t="s">
        <v>7478</v>
      </c>
      <c r="H2584" s="541"/>
      <c r="I2584" s="541" t="s">
        <v>7230</v>
      </c>
      <c r="J2584" s="542" t="s">
        <v>191</v>
      </c>
      <c r="K2584" s="544">
        <v>4</v>
      </c>
      <c r="L2584" s="544">
        <v>12</v>
      </c>
      <c r="M2584" s="1799">
        <f t="shared" si="81"/>
        <v>14400</v>
      </c>
      <c r="N2584" s="544">
        <v>3</v>
      </c>
      <c r="O2584" s="544">
        <v>9</v>
      </c>
      <c r="P2584" s="1799">
        <f t="shared" si="82"/>
        <v>10800</v>
      </c>
      <c r="Q2584" s="1789"/>
    </row>
    <row r="2585" spans="1:17" x14ac:dyDescent="0.2">
      <c r="A2585" s="541" t="s">
        <v>677</v>
      </c>
      <c r="B2585" s="547" t="s">
        <v>1708</v>
      </c>
      <c r="C2585" s="541" t="s">
        <v>1709</v>
      </c>
      <c r="D2585" s="1797" t="s">
        <v>7231</v>
      </c>
      <c r="E2585" s="539">
        <v>1200</v>
      </c>
      <c r="F2585" s="1800" t="s">
        <v>7479</v>
      </c>
      <c r="G2585" s="1801" t="s">
        <v>7480</v>
      </c>
      <c r="H2585" s="541"/>
      <c r="I2585" s="541" t="s">
        <v>7230</v>
      </c>
      <c r="J2585" s="542" t="s">
        <v>191</v>
      </c>
      <c r="K2585" s="544">
        <v>4</v>
      </c>
      <c r="L2585" s="544">
        <v>12</v>
      </c>
      <c r="M2585" s="1799">
        <f t="shared" si="81"/>
        <v>14400</v>
      </c>
      <c r="N2585" s="544">
        <v>3</v>
      </c>
      <c r="O2585" s="544">
        <v>9</v>
      </c>
      <c r="P2585" s="1799">
        <f t="shared" si="82"/>
        <v>10800</v>
      </c>
      <c r="Q2585" s="1789"/>
    </row>
    <row r="2586" spans="1:17" x14ac:dyDescent="0.2">
      <c r="A2586" s="541" t="s">
        <v>677</v>
      </c>
      <c r="B2586" s="547" t="s">
        <v>1708</v>
      </c>
      <c r="C2586" s="541" t="s">
        <v>1709</v>
      </c>
      <c r="D2586" s="1797" t="s">
        <v>7236</v>
      </c>
      <c r="E2586" s="539">
        <v>1500</v>
      </c>
      <c r="F2586" s="1800" t="s">
        <v>7481</v>
      </c>
      <c r="G2586" s="1801" t="s">
        <v>7482</v>
      </c>
      <c r="H2586" s="541"/>
      <c r="I2586" s="541" t="s">
        <v>7230</v>
      </c>
      <c r="J2586" s="542" t="s">
        <v>191</v>
      </c>
      <c r="K2586" s="544">
        <v>4</v>
      </c>
      <c r="L2586" s="544">
        <v>12</v>
      </c>
      <c r="M2586" s="1799">
        <f t="shared" si="81"/>
        <v>18000</v>
      </c>
      <c r="N2586" s="544">
        <v>3</v>
      </c>
      <c r="O2586" s="544">
        <v>9</v>
      </c>
      <c r="P2586" s="1799">
        <f t="shared" si="82"/>
        <v>13500</v>
      </c>
      <c r="Q2586" s="1789"/>
    </row>
    <row r="2587" spans="1:17" x14ac:dyDescent="0.2">
      <c r="A2587" s="541" t="s">
        <v>677</v>
      </c>
      <c r="B2587" s="547" t="s">
        <v>1708</v>
      </c>
      <c r="C2587" s="541" t="s">
        <v>1709</v>
      </c>
      <c r="D2587" s="1797" t="s">
        <v>7026</v>
      </c>
      <c r="E2587" s="539">
        <v>1200</v>
      </c>
      <c r="F2587" s="1800" t="s">
        <v>7483</v>
      </c>
      <c r="G2587" s="1801" t="s">
        <v>7484</v>
      </c>
      <c r="H2587" s="541"/>
      <c r="I2587" s="541" t="s">
        <v>7230</v>
      </c>
      <c r="J2587" s="542" t="s">
        <v>191</v>
      </c>
      <c r="K2587" s="544">
        <v>4</v>
      </c>
      <c r="L2587" s="544">
        <v>12</v>
      </c>
      <c r="M2587" s="1799">
        <f t="shared" si="81"/>
        <v>14400</v>
      </c>
      <c r="N2587" s="544">
        <v>3</v>
      </c>
      <c r="O2587" s="544">
        <v>9</v>
      </c>
      <c r="P2587" s="1799">
        <f t="shared" si="82"/>
        <v>10800</v>
      </c>
      <c r="Q2587" s="1789"/>
    </row>
    <row r="2588" spans="1:17" x14ac:dyDescent="0.2">
      <c r="A2588" s="541" t="s">
        <v>677</v>
      </c>
      <c r="B2588" s="547" t="s">
        <v>1708</v>
      </c>
      <c r="C2588" s="541" t="s">
        <v>1709</v>
      </c>
      <c r="D2588" s="1797" t="s">
        <v>7280</v>
      </c>
      <c r="E2588" s="539">
        <v>930</v>
      </c>
      <c r="F2588" s="1800" t="s">
        <v>7485</v>
      </c>
      <c r="G2588" s="1801" t="s">
        <v>7486</v>
      </c>
      <c r="H2588" s="541"/>
      <c r="I2588" s="541" t="s">
        <v>7230</v>
      </c>
      <c r="J2588" s="542" t="s">
        <v>191</v>
      </c>
      <c r="K2588" s="544">
        <v>4</v>
      </c>
      <c r="L2588" s="544">
        <v>12</v>
      </c>
      <c r="M2588" s="1799">
        <f t="shared" si="81"/>
        <v>11160</v>
      </c>
      <c r="N2588" s="544">
        <v>3</v>
      </c>
      <c r="O2588" s="544">
        <v>9</v>
      </c>
      <c r="P2588" s="1799">
        <f t="shared" si="82"/>
        <v>8370</v>
      </c>
      <c r="Q2588" s="1789"/>
    </row>
    <row r="2589" spans="1:17" x14ac:dyDescent="0.2">
      <c r="A2589" s="541" t="s">
        <v>677</v>
      </c>
      <c r="B2589" s="547" t="s">
        <v>1708</v>
      </c>
      <c r="C2589" s="541" t="s">
        <v>1709</v>
      </c>
      <c r="D2589" s="1797" t="s">
        <v>7231</v>
      </c>
      <c r="E2589" s="539">
        <v>1200</v>
      </c>
      <c r="F2589" s="1800" t="s">
        <v>7487</v>
      </c>
      <c r="G2589" s="1801" t="s">
        <v>7488</v>
      </c>
      <c r="H2589" s="541"/>
      <c r="I2589" s="541" t="s">
        <v>7230</v>
      </c>
      <c r="J2589" s="542" t="s">
        <v>191</v>
      </c>
      <c r="K2589" s="544">
        <v>4</v>
      </c>
      <c r="L2589" s="544">
        <v>12</v>
      </c>
      <c r="M2589" s="1799">
        <f t="shared" si="81"/>
        <v>14400</v>
      </c>
      <c r="N2589" s="544">
        <v>3</v>
      </c>
      <c r="O2589" s="544">
        <v>9</v>
      </c>
      <c r="P2589" s="1799">
        <f t="shared" si="82"/>
        <v>10800</v>
      </c>
      <c r="Q2589" s="1789"/>
    </row>
    <row r="2590" spans="1:17" x14ac:dyDescent="0.2">
      <c r="A2590" s="541" t="s">
        <v>677</v>
      </c>
      <c r="B2590" s="547" t="s">
        <v>1708</v>
      </c>
      <c r="C2590" s="541" t="s">
        <v>1709</v>
      </c>
      <c r="D2590" s="1797" t="s">
        <v>6760</v>
      </c>
      <c r="E2590" s="539">
        <v>1500</v>
      </c>
      <c r="F2590" s="1800" t="s">
        <v>7489</v>
      </c>
      <c r="G2590" s="1801" t="s">
        <v>7490</v>
      </c>
      <c r="H2590" s="541"/>
      <c r="I2590" s="541" t="s">
        <v>7230</v>
      </c>
      <c r="J2590" s="542" t="s">
        <v>191</v>
      </c>
      <c r="K2590" s="544">
        <v>4</v>
      </c>
      <c r="L2590" s="544">
        <v>12</v>
      </c>
      <c r="M2590" s="1799">
        <f t="shared" ref="M2590:M2653" si="83">+E2590*L2590</f>
        <v>18000</v>
      </c>
      <c r="N2590" s="544">
        <v>3</v>
      </c>
      <c r="O2590" s="544">
        <v>9</v>
      </c>
      <c r="P2590" s="1799">
        <f t="shared" ref="P2590:P2653" si="84">+E2590*O2590</f>
        <v>13500</v>
      </c>
      <c r="Q2590" s="1789"/>
    </row>
    <row r="2591" spans="1:17" x14ac:dyDescent="0.2">
      <c r="A2591" s="541" t="s">
        <v>677</v>
      </c>
      <c r="B2591" s="547" t="s">
        <v>1708</v>
      </c>
      <c r="C2591" s="541" t="s">
        <v>1709</v>
      </c>
      <c r="D2591" s="1797" t="s">
        <v>7236</v>
      </c>
      <c r="E2591" s="539">
        <v>1500</v>
      </c>
      <c r="F2591" s="1800" t="s">
        <v>7491</v>
      </c>
      <c r="G2591" s="1801" t="s">
        <v>7492</v>
      </c>
      <c r="H2591" s="541"/>
      <c r="I2591" s="541" t="s">
        <v>7230</v>
      </c>
      <c r="J2591" s="542" t="s">
        <v>191</v>
      </c>
      <c r="K2591" s="544">
        <v>4</v>
      </c>
      <c r="L2591" s="544">
        <v>12</v>
      </c>
      <c r="M2591" s="1799">
        <f t="shared" si="83"/>
        <v>18000</v>
      </c>
      <c r="N2591" s="544">
        <v>3</v>
      </c>
      <c r="O2591" s="544">
        <v>9</v>
      </c>
      <c r="P2591" s="1799">
        <f t="shared" si="84"/>
        <v>13500</v>
      </c>
      <c r="Q2591" s="1789"/>
    </row>
    <row r="2592" spans="1:17" x14ac:dyDescent="0.2">
      <c r="A2592" s="541" t="s">
        <v>677</v>
      </c>
      <c r="B2592" s="547" t="s">
        <v>1708</v>
      </c>
      <c r="C2592" s="541" t="s">
        <v>1709</v>
      </c>
      <c r="D2592" s="1797" t="s">
        <v>7231</v>
      </c>
      <c r="E2592" s="539">
        <v>1200</v>
      </c>
      <c r="F2592" s="1800" t="s">
        <v>7493</v>
      </c>
      <c r="G2592" s="1801" t="s">
        <v>7494</v>
      </c>
      <c r="H2592" s="541"/>
      <c r="I2592" s="541" t="s">
        <v>7230</v>
      </c>
      <c r="J2592" s="542" t="s">
        <v>191</v>
      </c>
      <c r="K2592" s="544">
        <v>4</v>
      </c>
      <c r="L2592" s="544">
        <v>12</v>
      </c>
      <c r="M2592" s="1799">
        <f t="shared" si="83"/>
        <v>14400</v>
      </c>
      <c r="N2592" s="544">
        <v>3</v>
      </c>
      <c r="O2592" s="544">
        <v>9</v>
      </c>
      <c r="P2592" s="1799">
        <f t="shared" si="84"/>
        <v>10800</v>
      </c>
      <c r="Q2592" s="1789"/>
    </row>
    <row r="2593" spans="1:17" x14ac:dyDescent="0.2">
      <c r="A2593" s="541" t="s">
        <v>677</v>
      </c>
      <c r="B2593" s="547" t="s">
        <v>1708</v>
      </c>
      <c r="C2593" s="541" t="s">
        <v>1709</v>
      </c>
      <c r="D2593" s="1797" t="s">
        <v>2449</v>
      </c>
      <c r="E2593" s="539">
        <v>1200</v>
      </c>
      <c r="F2593" s="1800" t="s">
        <v>7495</v>
      </c>
      <c r="G2593" s="1801" t="s">
        <v>7496</v>
      </c>
      <c r="H2593" s="541"/>
      <c r="I2593" s="541" t="s">
        <v>7230</v>
      </c>
      <c r="J2593" s="542" t="s">
        <v>191</v>
      </c>
      <c r="K2593" s="544">
        <v>4</v>
      </c>
      <c r="L2593" s="544">
        <v>12</v>
      </c>
      <c r="M2593" s="1799">
        <f t="shared" si="83"/>
        <v>14400</v>
      </c>
      <c r="N2593" s="544">
        <v>3</v>
      </c>
      <c r="O2593" s="544">
        <v>9</v>
      </c>
      <c r="P2593" s="1799">
        <f t="shared" si="84"/>
        <v>10800</v>
      </c>
      <c r="Q2593" s="1789"/>
    </row>
    <row r="2594" spans="1:17" x14ac:dyDescent="0.2">
      <c r="A2594" s="541" t="s">
        <v>677</v>
      </c>
      <c r="B2594" s="547" t="s">
        <v>1708</v>
      </c>
      <c r="C2594" s="541" t="s">
        <v>1709</v>
      </c>
      <c r="D2594" s="1797" t="s">
        <v>7231</v>
      </c>
      <c r="E2594" s="539">
        <v>1200</v>
      </c>
      <c r="F2594" s="1800" t="s">
        <v>7497</v>
      </c>
      <c r="G2594" s="1801" t="s">
        <v>7498</v>
      </c>
      <c r="H2594" s="541"/>
      <c r="I2594" s="541" t="s">
        <v>7230</v>
      </c>
      <c r="J2594" s="542" t="s">
        <v>191</v>
      </c>
      <c r="K2594" s="544">
        <v>4</v>
      </c>
      <c r="L2594" s="544">
        <v>12</v>
      </c>
      <c r="M2594" s="1799">
        <f t="shared" si="83"/>
        <v>14400</v>
      </c>
      <c r="N2594" s="544">
        <v>3</v>
      </c>
      <c r="O2594" s="544">
        <v>9</v>
      </c>
      <c r="P2594" s="1799">
        <f t="shared" si="84"/>
        <v>10800</v>
      </c>
      <c r="Q2594" s="1789"/>
    </row>
    <row r="2595" spans="1:17" x14ac:dyDescent="0.2">
      <c r="A2595" s="541" t="s">
        <v>677</v>
      </c>
      <c r="B2595" s="547" t="s">
        <v>1708</v>
      </c>
      <c r="C2595" s="541" t="s">
        <v>1709</v>
      </c>
      <c r="D2595" s="1797" t="s">
        <v>6760</v>
      </c>
      <c r="E2595" s="539">
        <v>1500</v>
      </c>
      <c r="F2595" s="1800" t="s">
        <v>7499</v>
      </c>
      <c r="G2595" s="1801" t="s">
        <v>7500</v>
      </c>
      <c r="H2595" s="541"/>
      <c r="I2595" s="541" t="s">
        <v>7230</v>
      </c>
      <c r="J2595" s="542" t="s">
        <v>191</v>
      </c>
      <c r="K2595" s="544">
        <v>4</v>
      </c>
      <c r="L2595" s="544">
        <v>12</v>
      </c>
      <c r="M2595" s="1799">
        <f t="shared" si="83"/>
        <v>18000</v>
      </c>
      <c r="N2595" s="544">
        <v>3</v>
      </c>
      <c r="O2595" s="544">
        <v>9</v>
      </c>
      <c r="P2595" s="1799">
        <f t="shared" si="84"/>
        <v>13500</v>
      </c>
      <c r="Q2595" s="1789"/>
    </row>
    <row r="2596" spans="1:17" x14ac:dyDescent="0.2">
      <c r="A2596" s="541" t="s">
        <v>677</v>
      </c>
      <c r="B2596" s="547" t="s">
        <v>1708</v>
      </c>
      <c r="C2596" s="541" t="s">
        <v>1709</v>
      </c>
      <c r="D2596" s="1797" t="s">
        <v>7236</v>
      </c>
      <c r="E2596" s="539">
        <v>1500</v>
      </c>
      <c r="F2596" s="1800" t="s">
        <v>7501</v>
      </c>
      <c r="G2596" s="1801" t="s">
        <v>7502</v>
      </c>
      <c r="H2596" s="541"/>
      <c r="I2596" s="541" t="s">
        <v>7230</v>
      </c>
      <c r="J2596" s="542" t="s">
        <v>191</v>
      </c>
      <c r="K2596" s="544">
        <v>4</v>
      </c>
      <c r="L2596" s="544">
        <v>12</v>
      </c>
      <c r="M2596" s="1799">
        <f t="shared" si="83"/>
        <v>18000</v>
      </c>
      <c r="N2596" s="544">
        <v>3</v>
      </c>
      <c r="O2596" s="544">
        <v>9</v>
      </c>
      <c r="P2596" s="1799">
        <f t="shared" si="84"/>
        <v>13500</v>
      </c>
      <c r="Q2596" s="1789"/>
    </row>
    <row r="2597" spans="1:17" x14ac:dyDescent="0.2">
      <c r="A2597" s="541" t="s">
        <v>677</v>
      </c>
      <c r="B2597" s="547" t="s">
        <v>1708</v>
      </c>
      <c r="C2597" s="541" t="s">
        <v>1709</v>
      </c>
      <c r="D2597" s="1797" t="s">
        <v>2449</v>
      </c>
      <c r="E2597" s="539">
        <v>1200</v>
      </c>
      <c r="F2597" s="1800" t="s">
        <v>7503</v>
      </c>
      <c r="G2597" s="1801" t="s">
        <v>7504</v>
      </c>
      <c r="H2597" s="541"/>
      <c r="I2597" s="541" t="s">
        <v>7230</v>
      </c>
      <c r="J2597" s="542" t="s">
        <v>191</v>
      </c>
      <c r="K2597" s="544">
        <v>4</v>
      </c>
      <c r="L2597" s="544">
        <v>12</v>
      </c>
      <c r="M2597" s="1799">
        <f t="shared" si="83"/>
        <v>14400</v>
      </c>
      <c r="N2597" s="544">
        <v>3</v>
      </c>
      <c r="O2597" s="544">
        <v>9</v>
      </c>
      <c r="P2597" s="1799">
        <f t="shared" si="84"/>
        <v>10800</v>
      </c>
      <c r="Q2597" s="1789"/>
    </row>
    <row r="2598" spans="1:17" x14ac:dyDescent="0.2">
      <c r="A2598" s="541" t="s">
        <v>677</v>
      </c>
      <c r="B2598" s="547" t="s">
        <v>1708</v>
      </c>
      <c r="C2598" s="541" t="s">
        <v>1709</v>
      </c>
      <c r="D2598" s="1797" t="s">
        <v>7236</v>
      </c>
      <c r="E2598" s="539">
        <v>1500</v>
      </c>
      <c r="F2598" s="1800" t="s">
        <v>7505</v>
      </c>
      <c r="G2598" s="1801" t="s">
        <v>7506</v>
      </c>
      <c r="H2598" s="541"/>
      <c r="I2598" s="541" t="s">
        <v>7230</v>
      </c>
      <c r="J2598" s="542" t="s">
        <v>191</v>
      </c>
      <c r="K2598" s="544">
        <v>4</v>
      </c>
      <c r="L2598" s="544">
        <v>12</v>
      </c>
      <c r="M2598" s="1799">
        <f t="shared" si="83"/>
        <v>18000</v>
      </c>
      <c r="N2598" s="544">
        <v>3</v>
      </c>
      <c r="O2598" s="544">
        <v>9</v>
      </c>
      <c r="P2598" s="1799">
        <f t="shared" si="84"/>
        <v>13500</v>
      </c>
      <c r="Q2598" s="1789"/>
    </row>
    <row r="2599" spans="1:17" x14ac:dyDescent="0.2">
      <c r="A2599" s="541" t="s">
        <v>677</v>
      </c>
      <c r="B2599" s="547" t="s">
        <v>1708</v>
      </c>
      <c r="C2599" s="541" t="s">
        <v>1709</v>
      </c>
      <c r="D2599" s="1797" t="s">
        <v>2449</v>
      </c>
      <c r="E2599" s="539">
        <v>1200</v>
      </c>
      <c r="F2599" s="1800" t="s">
        <v>7507</v>
      </c>
      <c r="G2599" s="1801" t="s">
        <v>7508</v>
      </c>
      <c r="H2599" s="541"/>
      <c r="I2599" s="541" t="s">
        <v>7230</v>
      </c>
      <c r="J2599" s="542" t="s">
        <v>191</v>
      </c>
      <c r="K2599" s="544">
        <v>4</v>
      </c>
      <c r="L2599" s="544">
        <v>12</v>
      </c>
      <c r="M2599" s="1799">
        <f t="shared" si="83"/>
        <v>14400</v>
      </c>
      <c r="N2599" s="544">
        <v>3</v>
      </c>
      <c r="O2599" s="544">
        <v>9</v>
      </c>
      <c r="P2599" s="1799">
        <f t="shared" si="84"/>
        <v>10800</v>
      </c>
      <c r="Q2599" s="1789"/>
    </row>
    <row r="2600" spans="1:17" x14ac:dyDescent="0.2">
      <c r="A2600" s="541" t="s">
        <v>677</v>
      </c>
      <c r="B2600" s="547" t="s">
        <v>1708</v>
      </c>
      <c r="C2600" s="541" t="s">
        <v>1709</v>
      </c>
      <c r="D2600" s="1797" t="s">
        <v>7231</v>
      </c>
      <c r="E2600" s="539">
        <v>1200</v>
      </c>
      <c r="F2600" s="1800" t="s">
        <v>7509</v>
      </c>
      <c r="G2600" s="1801" t="s">
        <v>7510</v>
      </c>
      <c r="H2600" s="541"/>
      <c r="I2600" s="541" t="s">
        <v>7230</v>
      </c>
      <c r="J2600" s="542" t="s">
        <v>191</v>
      </c>
      <c r="K2600" s="544">
        <v>4</v>
      </c>
      <c r="L2600" s="544">
        <v>12</v>
      </c>
      <c r="M2600" s="1799">
        <f t="shared" si="83"/>
        <v>14400</v>
      </c>
      <c r="N2600" s="544">
        <v>3</v>
      </c>
      <c r="O2600" s="544">
        <v>9</v>
      </c>
      <c r="P2600" s="1799">
        <f t="shared" si="84"/>
        <v>10800</v>
      </c>
      <c r="Q2600" s="1789"/>
    </row>
    <row r="2601" spans="1:17" x14ac:dyDescent="0.2">
      <c r="A2601" s="541" t="s">
        <v>677</v>
      </c>
      <c r="B2601" s="547" t="s">
        <v>1708</v>
      </c>
      <c r="C2601" s="541" t="s">
        <v>1709</v>
      </c>
      <c r="D2601" s="1797" t="s">
        <v>7231</v>
      </c>
      <c r="E2601" s="539">
        <v>1200</v>
      </c>
      <c r="F2601" s="1800" t="s">
        <v>7511</v>
      </c>
      <c r="G2601" s="1801" t="s">
        <v>7512</v>
      </c>
      <c r="H2601" s="541"/>
      <c r="I2601" s="541" t="s">
        <v>7230</v>
      </c>
      <c r="J2601" s="542" t="s">
        <v>191</v>
      </c>
      <c r="K2601" s="544">
        <v>4</v>
      </c>
      <c r="L2601" s="544">
        <v>12</v>
      </c>
      <c r="M2601" s="1799">
        <f t="shared" si="83"/>
        <v>14400</v>
      </c>
      <c r="N2601" s="544">
        <v>3</v>
      </c>
      <c r="O2601" s="544">
        <v>9</v>
      </c>
      <c r="P2601" s="1799">
        <f t="shared" si="84"/>
        <v>10800</v>
      </c>
      <c r="Q2601" s="1789"/>
    </row>
    <row r="2602" spans="1:17" x14ac:dyDescent="0.2">
      <c r="A2602" s="541" t="s">
        <v>677</v>
      </c>
      <c r="B2602" s="547" t="s">
        <v>1708</v>
      </c>
      <c r="C2602" s="541" t="s">
        <v>1709</v>
      </c>
      <c r="D2602" s="1797" t="s">
        <v>6760</v>
      </c>
      <c r="E2602" s="539">
        <v>1500</v>
      </c>
      <c r="F2602" s="1800" t="s">
        <v>7513</v>
      </c>
      <c r="G2602" s="1801" t="s">
        <v>7514</v>
      </c>
      <c r="H2602" s="541"/>
      <c r="I2602" s="541" t="s">
        <v>7230</v>
      </c>
      <c r="J2602" s="542" t="s">
        <v>191</v>
      </c>
      <c r="K2602" s="544">
        <v>4</v>
      </c>
      <c r="L2602" s="544">
        <v>12</v>
      </c>
      <c r="M2602" s="1799">
        <f t="shared" si="83"/>
        <v>18000</v>
      </c>
      <c r="N2602" s="544">
        <v>3</v>
      </c>
      <c r="O2602" s="544">
        <v>9</v>
      </c>
      <c r="P2602" s="1799">
        <f t="shared" si="84"/>
        <v>13500</v>
      </c>
      <c r="Q2602" s="1789"/>
    </row>
    <row r="2603" spans="1:17" x14ac:dyDescent="0.2">
      <c r="A2603" s="541" t="s">
        <v>677</v>
      </c>
      <c r="B2603" s="547" t="s">
        <v>1708</v>
      </c>
      <c r="C2603" s="541" t="s">
        <v>1709</v>
      </c>
      <c r="D2603" s="1797" t="s">
        <v>7271</v>
      </c>
      <c r="E2603" s="539">
        <v>1200</v>
      </c>
      <c r="F2603" s="1800" t="s">
        <v>7515</v>
      </c>
      <c r="G2603" s="1801" t="s">
        <v>7516</v>
      </c>
      <c r="H2603" s="541"/>
      <c r="I2603" s="541" t="s">
        <v>7230</v>
      </c>
      <c r="J2603" s="542" t="s">
        <v>191</v>
      </c>
      <c r="K2603" s="544">
        <v>4</v>
      </c>
      <c r="L2603" s="544">
        <v>12</v>
      </c>
      <c r="M2603" s="1799">
        <f t="shared" si="83"/>
        <v>14400</v>
      </c>
      <c r="N2603" s="544">
        <v>3</v>
      </c>
      <c r="O2603" s="544">
        <v>9</v>
      </c>
      <c r="P2603" s="1799">
        <f t="shared" si="84"/>
        <v>10800</v>
      </c>
      <c r="Q2603" s="1789"/>
    </row>
    <row r="2604" spans="1:17" x14ac:dyDescent="0.2">
      <c r="A2604" s="541" t="s">
        <v>677</v>
      </c>
      <c r="B2604" s="547" t="s">
        <v>1708</v>
      </c>
      <c r="C2604" s="541" t="s">
        <v>1709</v>
      </c>
      <c r="D2604" s="1797" t="s">
        <v>7236</v>
      </c>
      <c r="E2604" s="539">
        <v>1500</v>
      </c>
      <c r="F2604" s="1800" t="s">
        <v>7517</v>
      </c>
      <c r="G2604" s="1801" t="s">
        <v>7518</v>
      </c>
      <c r="H2604" s="541"/>
      <c r="I2604" s="541" t="s">
        <v>7230</v>
      </c>
      <c r="J2604" s="542" t="s">
        <v>191</v>
      </c>
      <c r="K2604" s="544">
        <v>4</v>
      </c>
      <c r="L2604" s="544">
        <v>12</v>
      </c>
      <c r="M2604" s="1799">
        <f t="shared" si="83"/>
        <v>18000</v>
      </c>
      <c r="N2604" s="544">
        <v>3</v>
      </c>
      <c r="O2604" s="544">
        <v>9</v>
      </c>
      <c r="P2604" s="1799">
        <f t="shared" si="84"/>
        <v>13500</v>
      </c>
      <c r="Q2604" s="1789"/>
    </row>
    <row r="2605" spans="1:17" x14ac:dyDescent="0.2">
      <c r="A2605" s="541" t="s">
        <v>677</v>
      </c>
      <c r="B2605" s="547" t="s">
        <v>1708</v>
      </c>
      <c r="C2605" s="541" t="s">
        <v>1709</v>
      </c>
      <c r="D2605" s="1802" t="s">
        <v>2449</v>
      </c>
      <c r="E2605" s="539">
        <v>1200</v>
      </c>
      <c r="F2605" s="1800" t="s">
        <v>7519</v>
      </c>
      <c r="G2605" s="1803" t="s">
        <v>7520</v>
      </c>
      <c r="H2605" s="541"/>
      <c r="I2605" s="541" t="s">
        <v>7230</v>
      </c>
      <c r="J2605" s="542" t="s">
        <v>191</v>
      </c>
      <c r="K2605" s="544">
        <v>4</v>
      </c>
      <c r="L2605" s="544">
        <v>12</v>
      </c>
      <c r="M2605" s="1799">
        <f t="shared" si="83"/>
        <v>14400</v>
      </c>
      <c r="N2605" s="544">
        <v>3</v>
      </c>
      <c r="O2605" s="544">
        <v>9</v>
      </c>
      <c r="P2605" s="1799">
        <f t="shared" si="84"/>
        <v>10800</v>
      </c>
      <c r="Q2605" s="1789"/>
    </row>
    <row r="2606" spans="1:17" x14ac:dyDescent="0.2">
      <c r="A2606" s="541" t="s">
        <v>677</v>
      </c>
      <c r="B2606" s="547" t="s">
        <v>1708</v>
      </c>
      <c r="C2606" s="541" t="s">
        <v>1709</v>
      </c>
      <c r="D2606" s="1797" t="s">
        <v>6760</v>
      </c>
      <c r="E2606" s="539">
        <v>1500</v>
      </c>
      <c r="F2606" s="1800" t="s">
        <v>7521</v>
      </c>
      <c r="G2606" s="1801" t="s">
        <v>7522</v>
      </c>
      <c r="H2606" s="541"/>
      <c r="I2606" s="541" t="s">
        <v>7230</v>
      </c>
      <c r="J2606" s="542" t="s">
        <v>191</v>
      </c>
      <c r="K2606" s="544">
        <v>4</v>
      </c>
      <c r="L2606" s="544">
        <v>12</v>
      </c>
      <c r="M2606" s="1799">
        <f t="shared" si="83"/>
        <v>18000</v>
      </c>
      <c r="N2606" s="544">
        <v>3</v>
      </c>
      <c r="O2606" s="544">
        <v>9</v>
      </c>
      <c r="P2606" s="1799">
        <f t="shared" si="84"/>
        <v>13500</v>
      </c>
      <c r="Q2606" s="1789"/>
    </row>
    <row r="2607" spans="1:17" x14ac:dyDescent="0.2">
      <c r="A2607" s="541" t="s">
        <v>677</v>
      </c>
      <c r="B2607" s="547" t="s">
        <v>1708</v>
      </c>
      <c r="C2607" s="541" t="s">
        <v>1709</v>
      </c>
      <c r="D2607" s="1797" t="s">
        <v>7026</v>
      </c>
      <c r="E2607" s="539">
        <v>1200</v>
      </c>
      <c r="F2607" s="1800" t="s">
        <v>7523</v>
      </c>
      <c r="G2607" s="1801" t="s">
        <v>7524</v>
      </c>
      <c r="H2607" s="541"/>
      <c r="I2607" s="541" t="s">
        <v>7230</v>
      </c>
      <c r="J2607" s="542" t="s">
        <v>191</v>
      </c>
      <c r="K2607" s="544">
        <v>4</v>
      </c>
      <c r="L2607" s="544">
        <v>12</v>
      </c>
      <c r="M2607" s="1799">
        <f t="shared" si="83"/>
        <v>14400</v>
      </c>
      <c r="N2607" s="544">
        <v>3</v>
      </c>
      <c r="O2607" s="544">
        <v>9</v>
      </c>
      <c r="P2607" s="1799">
        <f t="shared" si="84"/>
        <v>10800</v>
      </c>
      <c r="Q2607" s="1789"/>
    </row>
    <row r="2608" spans="1:17" x14ac:dyDescent="0.2">
      <c r="A2608" s="541" t="s">
        <v>677</v>
      </c>
      <c r="B2608" s="547" t="s">
        <v>1708</v>
      </c>
      <c r="C2608" s="541" t="s">
        <v>1709</v>
      </c>
      <c r="D2608" s="1797" t="s">
        <v>7231</v>
      </c>
      <c r="E2608" s="539">
        <v>1200</v>
      </c>
      <c r="F2608" s="1800" t="s">
        <v>7525</v>
      </c>
      <c r="G2608" s="1801" t="s">
        <v>7526</v>
      </c>
      <c r="H2608" s="541"/>
      <c r="I2608" s="541" t="s">
        <v>7230</v>
      </c>
      <c r="J2608" s="542" t="s">
        <v>191</v>
      </c>
      <c r="K2608" s="544">
        <v>4</v>
      </c>
      <c r="L2608" s="544">
        <v>12</v>
      </c>
      <c r="M2608" s="1799">
        <f t="shared" si="83"/>
        <v>14400</v>
      </c>
      <c r="N2608" s="544">
        <v>3</v>
      </c>
      <c r="O2608" s="544">
        <v>9</v>
      </c>
      <c r="P2608" s="1799">
        <f t="shared" si="84"/>
        <v>10800</v>
      </c>
      <c r="Q2608" s="1789"/>
    </row>
    <row r="2609" spans="1:17" x14ac:dyDescent="0.2">
      <c r="A2609" s="541" t="s">
        <v>677</v>
      </c>
      <c r="B2609" s="547" t="s">
        <v>1708</v>
      </c>
      <c r="C2609" s="541" t="s">
        <v>1709</v>
      </c>
      <c r="D2609" s="1797" t="s">
        <v>7231</v>
      </c>
      <c r="E2609" s="539">
        <v>1200</v>
      </c>
      <c r="F2609" s="1800" t="s">
        <v>7527</v>
      </c>
      <c r="G2609" s="1801" t="s">
        <v>7528</v>
      </c>
      <c r="H2609" s="541"/>
      <c r="I2609" s="541" t="s">
        <v>7230</v>
      </c>
      <c r="J2609" s="542" t="s">
        <v>191</v>
      </c>
      <c r="K2609" s="544">
        <v>4</v>
      </c>
      <c r="L2609" s="544">
        <v>12</v>
      </c>
      <c r="M2609" s="1799">
        <f t="shared" si="83"/>
        <v>14400</v>
      </c>
      <c r="N2609" s="544">
        <v>3</v>
      </c>
      <c r="O2609" s="544">
        <v>9</v>
      </c>
      <c r="P2609" s="1799">
        <f t="shared" si="84"/>
        <v>10800</v>
      </c>
      <c r="Q2609" s="1789"/>
    </row>
    <row r="2610" spans="1:17" x14ac:dyDescent="0.2">
      <c r="A2610" s="541" t="s">
        <v>677</v>
      </c>
      <c r="B2610" s="547" t="s">
        <v>1708</v>
      </c>
      <c r="C2610" s="541" t="s">
        <v>1709</v>
      </c>
      <c r="D2610" s="1797" t="s">
        <v>7280</v>
      </c>
      <c r="E2610" s="539">
        <v>930</v>
      </c>
      <c r="F2610" s="1800" t="s">
        <v>7529</v>
      </c>
      <c r="G2610" s="1801" t="s">
        <v>7530</v>
      </c>
      <c r="H2610" s="541"/>
      <c r="I2610" s="541" t="s">
        <v>7230</v>
      </c>
      <c r="J2610" s="542" t="s">
        <v>191</v>
      </c>
      <c r="K2610" s="544">
        <v>4</v>
      </c>
      <c r="L2610" s="544">
        <v>12</v>
      </c>
      <c r="M2610" s="1799">
        <f t="shared" si="83"/>
        <v>11160</v>
      </c>
      <c r="N2610" s="544">
        <v>3</v>
      </c>
      <c r="O2610" s="544">
        <v>9</v>
      </c>
      <c r="P2610" s="1799">
        <f t="shared" si="84"/>
        <v>8370</v>
      </c>
      <c r="Q2610" s="1789"/>
    </row>
    <row r="2611" spans="1:17" x14ac:dyDescent="0.2">
      <c r="A2611" s="541" t="s">
        <v>677</v>
      </c>
      <c r="B2611" s="547" t="s">
        <v>1708</v>
      </c>
      <c r="C2611" s="541" t="s">
        <v>1709</v>
      </c>
      <c r="D2611" s="1797" t="s">
        <v>7236</v>
      </c>
      <c r="E2611" s="539">
        <v>1500</v>
      </c>
      <c r="F2611" s="1800" t="s">
        <v>7531</v>
      </c>
      <c r="G2611" s="1801" t="s">
        <v>7532</v>
      </c>
      <c r="H2611" s="541"/>
      <c r="I2611" s="541" t="s">
        <v>7230</v>
      </c>
      <c r="J2611" s="542" t="s">
        <v>191</v>
      </c>
      <c r="K2611" s="544">
        <v>4</v>
      </c>
      <c r="L2611" s="544">
        <v>12</v>
      </c>
      <c r="M2611" s="1799">
        <f t="shared" si="83"/>
        <v>18000</v>
      </c>
      <c r="N2611" s="544">
        <v>3</v>
      </c>
      <c r="O2611" s="544">
        <v>9</v>
      </c>
      <c r="P2611" s="1799">
        <f t="shared" si="84"/>
        <v>13500</v>
      </c>
      <c r="Q2611" s="1789"/>
    </row>
    <row r="2612" spans="1:17" x14ac:dyDescent="0.2">
      <c r="A2612" s="541" t="s">
        <v>677</v>
      </c>
      <c r="B2612" s="547" t="s">
        <v>1708</v>
      </c>
      <c r="C2612" s="541" t="s">
        <v>1709</v>
      </c>
      <c r="D2612" s="1797" t="s">
        <v>7231</v>
      </c>
      <c r="E2612" s="539">
        <v>1200</v>
      </c>
      <c r="F2612" s="1800" t="s">
        <v>7533</v>
      </c>
      <c r="G2612" s="1801" t="s">
        <v>7534</v>
      </c>
      <c r="H2612" s="541"/>
      <c r="I2612" s="541" t="s">
        <v>7230</v>
      </c>
      <c r="J2612" s="542" t="s">
        <v>191</v>
      </c>
      <c r="K2612" s="544">
        <v>4</v>
      </c>
      <c r="L2612" s="544">
        <v>12</v>
      </c>
      <c r="M2612" s="1799">
        <f t="shared" si="83"/>
        <v>14400</v>
      </c>
      <c r="N2612" s="544">
        <v>3</v>
      </c>
      <c r="O2612" s="544">
        <v>9</v>
      </c>
      <c r="P2612" s="1799">
        <f t="shared" si="84"/>
        <v>10800</v>
      </c>
      <c r="Q2612" s="1789"/>
    </row>
    <row r="2613" spans="1:17" x14ac:dyDescent="0.2">
      <c r="A2613" s="541" t="s">
        <v>677</v>
      </c>
      <c r="B2613" s="547" t="s">
        <v>1708</v>
      </c>
      <c r="C2613" s="541" t="s">
        <v>1709</v>
      </c>
      <c r="D2613" s="1797" t="s">
        <v>2449</v>
      </c>
      <c r="E2613" s="539">
        <v>1200</v>
      </c>
      <c r="F2613" s="1800" t="s">
        <v>7535</v>
      </c>
      <c r="G2613" s="1801" t="s">
        <v>7536</v>
      </c>
      <c r="H2613" s="541"/>
      <c r="I2613" s="541" t="s">
        <v>7230</v>
      </c>
      <c r="J2613" s="542" t="s">
        <v>191</v>
      </c>
      <c r="K2613" s="544">
        <v>4</v>
      </c>
      <c r="L2613" s="544">
        <v>12</v>
      </c>
      <c r="M2613" s="1799">
        <f t="shared" si="83"/>
        <v>14400</v>
      </c>
      <c r="N2613" s="544">
        <v>3</v>
      </c>
      <c r="O2613" s="544">
        <v>9</v>
      </c>
      <c r="P2613" s="1799">
        <f t="shared" si="84"/>
        <v>10800</v>
      </c>
      <c r="Q2613" s="1789"/>
    </row>
    <row r="2614" spans="1:17" x14ac:dyDescent="0.2">
      <c r="A2614" s="541" t="s">
        <v>677</v>
      </c>
      <c r="B2614" s="547" t="s">
        <v>1708</v>
      </c>
      <c r="C2614" s="541" t="s">
        <v>1709</v>
      </c>
      <c r="D2614" s="1797" t="s">
        <v>7236</v>
      </c>
      <c r="E2614" s="539">
        <v>1500</v>
      </c>
      <c r="F2614" s="1800" t="s">
        <v>7537</v>
      </c>
      <c r="G2614" s="1801" t="s">
        <v>7538</v>
      </c>
      <c r="H2614" s="541"/>
      <c r="I2614" s="541" t="s">
        <v>7230</v>
      </c>
      <c r="J2614" s="542" t="s">
        <v>191</v>
      </c>
      <c r="K2614" s="544">
        <v>4</v>
      </c>
      <c r="L2614" s="544">
        <v>12</v>
      </c>
      <c r="M2614" s="1799">
        <f t="shared" si="83"/>
        <v>18000</v>
      </c>
      <c r="N2614" s="544">
        <v>3</v>
      </c>
      <c r="O2614" s="544">
        <v>9</v>
      </c>
      <c r="P2614" s="1799">
        <f t="shared" si="84"/>
        <v>13500</v>
      </c>
      <c r="Q2614" s="1789"/>
    </row>
    <row r="2615" spans="1:17" x14ac:dyDescent="0.2">
      <c r="A2615" s="541" t="s">
        <v>677</v>
      </c>
      <c r="B2615" s="547" t="s">
        <v>1708</v>
      </c>
      <c r="C2615" s="541" t="s">
        <v>1709</v>
      </c>
      <c r="D2615" s="1797" t="s">
        <v>2449</v>
      </c>
      <c r="E2615" s="539">
        <v>1200</v>
      </c>
      <c r="F2615" s="1800" t="s">
        <v>7539</v>
      </c>
      <c r="G2615" s="1801" t="s">
        <v>7540</v>
      </c>
      <c r="H2615" s="541"/>
      <c r="I2615" s="541" t="s">
        <v>7230</v>
      </c>
      <c r="J2615" s="542" t="s">
        <v>191</v>
      </c>
      <c r="K2615" s="544">
        <v>4</v>
      </c>
      <c r="L2615" s="544">
        <v>12</v>
      </c>
      <c r="M2615" s="1799">
        <f t="shared" si="83"/>
        <v>14400</v>
      </c>
      <c r="N2615" s="544">
        <v>3</v>
      </c>
      <c r="O2615" s="544">
        <v>9</v>
      </c>
      <c r="P2615" s="1799">
        <f t="shared" si="84"/>
        <v>10800</v>
      </c>
      <c r="Q2615" s="1789"/>
    </row>
    <row r="2616" spans="1:17" x14ac:dyDescent="0.2">
      <c r="A2616" s="541" t="s">
        <v>677</v>
      </c>
      <c r="B2616" s="547" t="s">
        <v>1708</v>
      </c>
      <c r="C2616" s="541" t="s">
        <v>1709</v>
      </c>
      <c r="D2616" s="1797" t="s">
        <v>2449</v>
      </c>
      <c r="E2616" s="539">
        <v>1200</v>
      </c>
      <c r="F2616" s="1800" t="s">
        <v>7541</v>
      </c>
      <c r="G2616" s="1801" t="s">
        <v>7542</v>
      </c>
      <c r="H2616" s="541"/>
      <c r="I2616" s="541" t="s">
        <v>7230</v>
      </c>
      <c r="J2616" s="542" t="s">
        <v>191</v>
      </c>
      <c r="K2616" s="544">
        <v>4</v>
      </c>
      <c r="L2616" s="544">
        <v>12</v>
      </c>
      <c r="M2616" s="1799">
        <f t="shared" si="83"/>
        <v>14400</v>
      </c>
      <c r="N2616" s="544">
        <v>3</v>
      </c>
      <c r="O2616" s="544">
        <v>9</v>
      </c>
      <c r="P2616" s="1799">
        <f t="shared" si="84"/>
        <v>10800</v>
      </c>
      <c r="Q2616" s="1789"/>
    </row>
    <row r="2617" spans="1:17" x14ac:dyDescent="0.2">
      <c r="A2617" s="541" t="s">
        <v>677</v>
      </c>
      <c r="B2617" s="547" t="s">
        <v>1708</v>
      </c>
      <c r="C2617" s="541" t="s">
        <v>1709</v>
      </c>
      <c r="D2617" s="1797" t="s">
        <v>7026</v>
      </c>
      <c r="E2617" s="539">
        <v>1200</v>
      </c>
      <c r="F2617" s="1800" t="s">
        <v>7543</v>
      </c>
      <c r="G2617" s="1801" t="s">
        <v>7544</v>
      </c>
      <c r="H2617" s="541"/>
      <c r="I2617" s="541" t="s">
        <v>7230</v>
      </c>
      <c r="J2617" s="542" t="s">
        <v>191</v>
      </c>
      <c r="K2617" s="544">
        <v>4</v>
      </c>
      <c r="L2617" s="544">
        <v>12</v>
      </c>
      <c r="M2617" s="1799">
        <f t="shared" si="83"/>
        <v>14400</v>
      </c>
      <c r="N2617" s="544">
        <v>3</v>
      </c>
      <c r="O2617" s="544">
        <v>9</v>
      </c>
      <c r="P2617" s="1799">
        <f t="shared" si="84"/>
        <v>10800</v>
      </c>
      <c r="Q2617" s="1789"/>
    </row>
    <row r="2618" spans="1:17" x14ac:dyDescent="0.2">
      <c r="A2618" s="541" t="s">
        <v>677</v>
      </c>
      <c r="B2618" s="547" t="s">
        <v>1708</v>
      </c>
      <c r="C2618" s="541" t="s">
        <v>1709</v>
      </c>
      <c r="D2618" s="1797" t="s">
        <v>2449</v>
      </c>
      <c r="E2618" s="539">
        <v>1200</v>
      </c>
      <c r="F2618" s="1800" t="s">
        <v>7545</v>
      </c>
      <c r="G2618" s="1801" t="s">
        <v>7546</v>
      </c>
      <c r="H2618" s="541"/>
      <c r="I2618" s="541" t="s">
        <v>7230</v>
      </c>
      <c r="J2618" s="542" t="s">
        <v>191</v>
      </c>
      <c r="K2618" s="544">
        <v>4</v>
      </c>
      <c r="L2618" s="544">
        <v>12</v>
      </c>
      <c r="M2618" s="1799">
        <f t="shared" si="83"/>
        <v>14400</v>
      </c>
      <c r="N2618" s="544">
        <v>3</v>
      </c>
      <c r="O2618" s="544">
        <v>9</v>
      </c>
      <c r="P2618" s="1799">
        <f t="shared" si="84"/>
        <v>10800</v>
      </c>
      <c r="Q2618" s="1789"/>
    </row>
    <row r="2619" spans="1:17" x14ac:dyDescent="0.2">
      <c r="A2619" s="541" t="s">
        <v>677</v>
      </c>
      <c r="B2619" s="547" t="s">
        <v>1708</v>
      </c>
      <c r="C2619" s="541" t="s">
        <v>1709</v>
      </c>
      <c r="D2619" s="1797" t="s">
        <v>6760</v>
      </c>
      <c r="E2619" s="539">
        <v>1500</v>
      </c>
      <c r="F2619" s="1800" t="s">
        <v>7547</v>
      </c>
      <c r="G2619" s="1801" t="s">
        <v>7548</v>
      </c>
      <c r="H2619" s="541"/>
      <c r="I2619" s="541" t="s">
        <v>7230</v>
      </c>
      <c r="J2619" s="542" t="s">
        <v>191</v>
      </c>
      <c r="K2619" s="544">
        <v>4</v>
      </c>
      <c r="L2619" s="544">
        <v>12</v>
      </c>
      <c r="M2619" s="1799">
        <f t="shared" si="83"/>
        <v>18000</v>
      </c>
      <c r="N2619" s="544">
        <v>3</v>
      </c>
      <c r="O2619" s="544">
        <v>9</v>
      </c>
      <c r="P2619" s="1799">
        <f t="shared" si="84"/>
        <v>13500</v>
      </c>
      <c r="Q2619" s="1789"/>
    </row>
    <row r="2620" spans="1:17" x14ac:dyDescent="0.2">
      <c r="A2620" s="541" t="s">
        <v>677</v>
      </c>
      <c r="B2620" s="547" t="s">
        <v>1708</v>
      </c>
      <c r="C2620" s="541" t="s">
        <v>1709</v>
      </c>
      <c r="D2620" s="1797" t="s">
        <v>6760</v>
      </c>
      <c r="E2620" s="539">
        <v>1500</v>
      </c>
      <c r="F2620" s="1800" t="s">
        <v>7549</v>
      </c>
      <c r="G2620" s="1801" t="s">
        <v>7550</v>
      </c>
      <c r="H2620" s="541"/>
      <c r="I2620" s="541" t="s">
        <v>7230</v>
      </c>
      <c r="J2620" s="542" t="s">
        <v>191</v>
      </c>
      <c r="K2620" s="544">
        <v>4</v>
      </c>
      <c r="L2620" s="544">
        <v>12</v>
      </c>
      <c r="M2620" s="1799">
        <f t="shared" si="83"/>
        <v>18000</v>
      </c>
      <c r="N2620" s="544">
        <v>3</v>
      </c>
      <c r="O2620" s="544">
        <v>9</v>
      </c>
      <c r="P2620" s="1799">
        <f t="shared" si="84"/>
        <v>13500</v>
      </c>
      <c r="Q2620" s="1789"/>
    </row>
    <row r="2621" spans="1:17" x14ac:dyDescent="0.2">
      <c r="A2621" s="541" t="s">
        <v>677</v>
      </c>
      <c r="B2621" s="547" t="s">
        <v>1708</v>
      </c>
      <c r="C2621" s="541" t="s">
        <v>1709</v>
      </c>
      <c r="D2621" s="1797" t="s">
        <v>7236</v>
      </c>
      <c r="E2621" s="539">
        <v>1500</v>
      </c>
      <c r="F2621" s="1800" t="s">
        <v>7551</v>
      </c>
      <c r="G2621" s="1801" t="s">
        <v>7552</v>
      </c>
      <c r="H2621" s="541"/>
      <c r="I2621" s="541" t="s">
        <v>7230</v>
      </c>
      <c r="J2621" s="542" t="s">
        <v>191</v>
      </c>
      <c r="K2621" s="544">
        <v>4</v>
      </c>
      <c r="L2621" s="544">
        <v>12</v>
      </c>
      <c r="M2621" s="1799">
        <f t="shared" si="83"/>
        <v>18000</v>
      </c>
      <c r="N2621" s="544">
        <v>3</v>
      </c>
      <c r="O2621" s="544">
        <v>9</v>
      </c>
      <c r="P2621" s="1799">
        <f t="shared" si="84"/>
        <v>13500</v>
      </c>
      <c r="Q2621" s="1789"/>
    </row>
    <row r="2622" spans="1:17" x14ac:dyDescent="0.2">
      <c r="A2622" s="541" t="s">
        <v>677</v>
      </c>
      <c r="B2622" s="547" t="s">
        <v>1708</v>
      </c>
      <c r="C2622" s="541" t="s">
        <v>1709</v>
      </c>
      <c r="D2622" s="1797" t="s">
        <v>6760</v>
      </c>
      <c r="E2622" s="539">
        <v>1500</v>
      </c>
      <c r="F2622" s="1800" t="s">
        <v>7553</v>
      </c>
      <c r="G2622" s="1801" t="s">
        <v>7554</v>
      </c>
      <c r="H2622" s="541"/>
      <c r="I2622" s="541" t="s">
        <v>7230</v>
      </c>
      <c r="J2622" s="542" t="s">
        <v>191</v>
      </c>
      <c r="K2622" s="544">
        <v>4</v>
      </c>
      <c r="L2622" s="544">
        <v>12</v>
      </c>
      <c r="M2622" s="1799">
        <f t="shared" si="83"/>
        <v>18000</v>
      </c>
      <c r="N2622" s="544">
        <v>3</v>
      </c>
      <c r="O2622" s="544">
        <v>9</v>
      </c>
      <c r="P2622" s="1799">
        <f t="shared" si="84"/>
        <v>13500</v>
      </c>
      <c r="Q2622" s="1789"/>
    </row>
    <row r="2623" spans="1:17" x14ac:dyDescent="0.2">
      <c r="A2623" s="541" t="s">
        <v>677</v>
      </c>
      <c r="B2623" s="547" t="s">
        <v>1708</v>
      </c>
      <c r="C2623" s="541" t="s">
        <v>1709</v>
      </c>
      <c r="D2623" s="1797" t="s">
        <v>7231</v>
      </c>
      <c r="E2623" s="539">
        <v>1200</v>
      </c>
      <c r="F2623" s="1800" t="s">
        <v>7555</v>
      </c>
      <c r="G2623" s="1801" t="s">
        <v>7556</v>
      </c>
      <c r="H2623" s="541"/>
      <c r="I2623" s="541" t="s">
        <v>7230</v>
      </c>
      <c r="J2623" s="542" t="s">
        <v>191</v>
      </c>
      <c r="K2623" s="544">
        <v>4</v>
      </c>
      <c r="L2623" s="544">
        <v>12</v>
      </c>
      <c r="M2623" s="1799">
        <f t="shared" si="83"/>
        <v>14400</v>
      </c>
      <c r="N2623" s="544">
        <v>3</v>
      </c>
      <c r="O2623" s="544">
        <v>9</v>
      </c>
      <c r="P2623" s="1799">
        <f t="shared" si="84"/>
        <v>10800</v>
      </c>
      <c r="Q2623" s="1789"/>
    </row>
    <row r="2624" spans="1:17" x14ac:dyDescent="0.2">
      <c r="A2624" s="541" t="s">
        <v>677</v>
      </c>
      <c r="B2624" s="547" t="s">
        <v>1708</v>
      </c>
      <c r="C2624" s="541" t="s">
        <v>1709</v>
      </c>
      <c r="D2624" s="1797" t="s">
        <v>7231</v>
      </c>
      <c r="E2624" s="539">
        <v>1200</v>
      </c>
      <c r="F2624" s="1800" t="s">
        <v>7557</v>
      </c>
      <c r="G2624" s="1801" t="s">
        <v>7558</v>
      </c>
      <c r="H2624" s="541"/>
      <c r="I2624" s="541" t="s">
        <v>7230</v>
      </c>
      <c r="J2624" s="542" t="s">
        <v>191</v>
      </c>
      <c r="K2624" s="544">
        <v>4</v>
      </c>
      <c r="L2624" s="544">
        <v>12</v>
      </c>
      <c r="M2624" s="1799">
        <f t="shared" si="83"/>
        <v>14400</v>
      </c>
      <c r="N2624" s="544">
        <v>3</v>
      </c>
      <c r="O2624" s="544">
        <v>9</v>
      </c>
      <c r="P2624" s="1799">
        <f t="shared" si="84"/>
        <v>10800</v>
      </c>
      <c r="Q2624" s="1789"/>
    </row>
    <row r="2625" spans="1:17" x14ac:dyDescent="0.2">
      <c r="A2625" s="541" t="s">
        <v>677</v>
      </c>
      <c r="B2625" s="547" t="s">
        <v>1708</v>
      </c>
      <c r="C2625" s="541" t="s">
        <v>1709</v>
      </c>
      <c r="D2625" s="1797" t="s">
        <v>6760</v>
      </c>
      <c r="E2625" s="539">
        <v>1500</v>
      </c>
      <c r="F2625" s="1800" t="s">
        <v>7559</v>
      </c>
      <c r="G2625" s="1801" t="s">
        <v>7560</v>
      </c>
      <c r="H2625" s="541"/>
      <c r="I2625" s="541" t="s">
        <v>7230</v>
      </c>
      <c r="J2625" s="542" t="s">
        <v>191</v>
      </c>
      <c r="K2625" s="544">
        <v>4</v>
      </c>
      <c r="L2625" s="544">
        <v>12</v>
      </c>
      <c r="M2625" s="1799">
        <f t="shared" si="83"/>
        <v>18000</v>
      </c>
      <c r="N2625" s="544">
        <v>3</v>
      </c>
      <c r="O2625" s="544">
        <v>9</v>
      </c>
      <c r="P2625" s="1799">
        <f t="shared" si="84"/>
        <v>13500</v>
      </c>
      <c r="Q2625" s="1789"/>
    </row>
    <row r="2626" spans="1:17" x14ac:dyDescent="0.2">
      <c r="A2626" s="541" t="s">
        <v>677</v>
      </c>
      <c r="B2626" s="547" t="s">
        <v>1708</v>
      </c>
      <c r="C2626" s="541" t="s">
        <v>1709</v>
      </c>
      <c r="D2626" s="1797" t="s">
        <v>7236</v>
      </c>
      <c r="E2626" s="539">
        <v>1500</v>
      </c>
      <c r="F2626" s="1800" t="s">
        <v>7561</v>
      </c>
      <c r="G2626" s="1801" t="s">
        <v>7562</v>
      </c>
      <c r="H2626" s="541"/>
      <c r="I2626" s="541" t="s">
        <v>7230</v>
      </c>
      <c r="J2626" s="542" t="s">
        <v>191</v>
      </c>
      <c r="K2626" s="544">
        <v>4</v>
      </c>
      <c r="L2626" s="544">
        <v>12</v>
      </c>
      <c r="M2626" s="1799">
        <f t="shared" si="83"/>
        <v>18000</v>
      </c>
      <c r="N2626" s="544">
        <v>3</v>
      </c>
      <c r="O2626" s="544">
        <v>9</v>
      </c>
      <c r="P2626" s="1799">
        <f t="shared" si="84"/>
        <v>13500</v>
      </c>
      <c r="Q2626" s="1789"/>
    </row>
    <row r="2627" spans="1:17" x14ac:dyDescent="0.2">
      <c r="A2627" s="541" t="s">
        <v>677</v>
      </c>
      <c r="B2627" s="547" t="s">
        <v>1708</v>
      </c>
      <c r="C2627" s="541" t="s">
        <v>1709</v>
      </c>
      <c r="D2627" s="1797" t="s">
        <v>7231</v>
      </c>
      <c r="E2627" s="539">
        <v>1200</v>
      </c>
      <c r="F2627" s="1800" t="s">
        <v>7563</v>
      </c>
      <c r="G2627" s="1801" t="s">
        <v>7564</v>
      </c>
      <c r="H2627" s="541"/>
      <c r="I2627" s="541" t="s">
        <v>7230</v>
      </c>
      <c r="J2627" s="542" t="s">
        <v>191</v>
      </c>
      <c r="K2627" s="544">
        <v>4</v>
      </c>
      <c r="L2627" s="544">
        <v>12</v>
      </c>
      <c r="M2627" s="1799">
        <f t="shared" si="83"/>
        <v>14400</v>
      </c>
      <c r="N2627" s="544">
        <v>3</v>
      </c>
      <c r="O2627" s="544">
        <v>9</v>
      </c>
      <c r="P2627" s="1799">
        <f t="shared" si="84"/>
        <v>10800</v>
      </c>
      <c r="Q2627" s="1789"/>
    </row>
    <row r="2628" spans="1:17" x14ac:dyDescent="0.2">
      <c r="A2628" s="541" t="s">
        <v>677</v>
      </c>
      <c r="B2628" s="547" t="s">
        <v>1708</v>
      </c>
      <c r="C2628" s="541" t="s">
        <v>1709</v>
      </c>
      <c r="D2628" s="1797" t="s">
        <v>2449</v>
      </c>
      <c r="E2628" s="539">
        <v>1200</v>
      </c>
      <c r="F2628" s="1800" t="s">
        <v>7565</v>
      </c>
      <c r="G2628" s="1801" t="s">
        <v>7566</v>
      </c>
      <c r="H2628" s="541"/>
      <c r="I2628" s="541" t="s">
        <v>7230</v>
      </c>
      <c r="J2628" s="542" t="s">
        <v>191</v>
      </c>
      <c r="K2628" s="544">
        <v>4</v>
      </c>
      <c r="L2628" s="544">
        <v>12</v>
      </c>
      <c r="M2628" s="1799">
        <f t="shared" si="83"/>
        <v>14400</v>
      </c>
      <c r="N2628" s="544">
        <v>3</v>
      </c>
      <c r="O2628" s="544">
        <v>9</v>
      </c>
      <c r="P2628" s="1799">
        <f t="shared" si="84"/>
        <v>10800</v>
      </c>
      <c r="Q2628" s="1789"/>
    </row>
    <row r="2629" spans="1:17" x14ac:dyDescent="0.2">
      <c r="A2629" s="541" t="s">
        <v>677</v>
      </c>
      <c r="B2629" s="547" t="s">
        <v>1708</v>
      </c>
      <c r="C2629" s="541" t="s">
        <v>1709</v>
      </c>
      <c r="D2629" s="1797" t="s">
        <v>7026</v>
      </c>
      <c r="E2629" s="539">
        <v>1200</v>
      </c>
      <c r="F2629" s="1800" t="s">
        <v>7567</v>
      </c>
      <c r="G2629" s="1801" t="s">
        <v>7568</v>
      </c>
      <c r="H2629" s="541"/>
      <c r="I2629" s="541" t="s">
        <v>7230</v>
      </c>
      <c r="J2629" s="542" t="s">
        <v>191</v>
      </c>
      <c r="K2629" s="544">
        <v>4</v>
      </c>
      <c r="L2629" s="544">
        <v>12</v>
      </c>
      <c r="M2629" s="1799">
        <f t="shared" si="83"/>
        <v>14400</v>
      </c>
      <c r="N2629" s="544">
        <v>3</v>
      </c>
      <c r="O2629" s="544">
        <v>9</v>
      </c>
      <c r="P2629" s="1799">
        <f t="shared" si="84"/>
        <v>10800</v>
      </c>
      <c r="Q2629" s="1789"/>
    </row>
    <row r="2630" spans="1:17" x14ac:dyDescent="0.2">
      <c r="A2630" s="541" t="s">
        <v>677</v>
      </c>
      <c r="B2630" s="547" t="s">
        <v>1708</v>
      </c>
      <c r="C2630" s="541" t="s">
        <v>1709</v>
      </c>
      <c r="D2630" s="1797" t="s">
        <v>7231</v>
      </c>
      <c r="E2630" s="539">
        <v>1200</v>
      </c>
      <c r="F2630" s="1800" t="s">
        <v>7569</v>
      </c>
      <c r="G2630" s="1801" t="s">
        <v>7570</v>
      </c>
      <c r="H2630" s="541"/>
      <c r="I2630" s="541" t="s">
        <v>7230</v>
      </c>
      <c r="J2630" s="542" t="s">
        <v>191</v>
      </c>
      <c r="K2630" s="544">
        <v>4</v>
      </c>
      <c r="L2630" s="544">
        <v>12</v>
      </c>
      <c r="M2630" s="1799">
        <f t="shared" si="83"/>
        <v>14400</v>
      </c>
      <c r="N2630" s="544">
        <v>3</v>
      </c>
      <c r="O2630" s="544">
        <v>9</v>
      </c>
      <c r="P2630" s="1799">
        <f t="shared" si="84"/>
        <v>10800</v>
      </c>
      <c r="Q2630" s="1789"/>
    </row>
    <row r="2631" spans="1:17" x14ac:dyDescent="0.2">
      <c r="A2631" s="541" t="s">
        <v>677</v>
      </c>
      <c r="B2631" s="547" t="s">
        <v>1708</v>
      </c>
      <c r="C2631" s="541" t="s">
        <v>1709</v>
      </c>
      <c r="D2631" s="1797" t="s">
        <v>7231</v>
      </c>
      <c r="E2631" s="539">
        <v>1200</v>
      </c>
      <c r="F2631" s="1800" t="s">
        <v>7571</v>
      </c>
      <c r="G2631" s="1801" t="s">
        <v>7572</v>
      </c>
      <c r="H2631" s="541"/>
      <c r="I2631" s="541" t="s">
        <v>7230</v>
      </c>
      <c r="J2631" s="542" t="s">
        <v>191</v>
      </c>
      <c r="K2631" s="544">
        <v>4</v>
      </c>
      <c r="L2631" s="544">
        <v>12</v>
      </c>
      <c r="M2631" s="1799">
        <f t="shared" si="83"/>
        <v>14400</v>
      </c>
      <c r="N2631" s="544">
        <v>3</v>
      </c>
      <c r="O2631" s="544">
        <v>9</v>
      </c>
      <c r="P2631" s="1799">
        <f t="shared" si="84"/>
        <v>10800</v>
      </c>
      <c r="Q2631" s="1789"/>
    </row>
    <row r="2632" spans="1:17" x14ac:dyDescent="0.2">
      <c r="A2632" s="541" t="s">
        <v>677</v>
      </c>
      <c r="B2632" s="547" t="s">
        <v>1708</v>
      </c>
      <c r="C2632" s="541" t="s">
        <v>1709</v>
      </c>
      <c r="D2632" s="1797" t="s">
        <v>6760</v>
      </c>
      <c r="E2632" s="539">
        <v>1500</v>
      </c>
      <c r="F2632" s="1800" t="s">
        <v>7573</v>
      </c>
      <c r="G2632" s="1801" t="s">
        <v>7574</v>
      </c>
      <c r="H2632" s="541"/>
      <c r="I2632" s="541" t="s">
        <v>7230</v>
      </c>
      <c r="J2632" s="542" t="s">
        <v>191</v>
      </c>
      <c r="K2632" s="544">
        <v>4</v>
      </c>
      <c r="L2632" s="544">
        <v>12</v>
      </c>
      <c r="M2632" s="1799">
        <f t="shared" si="83"/>
        <v>18000</v>
      </c>
      <c r="N2632" s="544">
        <v>3</v>
      </c>
      <c r="O2632" s="544">
        <v>9</v>
      </c>
      <c r="P2632" s="1799">
        <f t="shared" si="84"/>
        <v>13500</v>
      </c>
      <c r="Q2632" s="1789"/>
    </row>
    <row r="2633" spans="1:17" x14ac:dyDescent="0.2">
      <c r="A2633" s="541" t="s">
        <v>677</v>
      </c>
      <c r="B2633" s="547" t="s">
        <v>1708</v>
      </c>
      <c r="C2633" s="541" t="s">
        <v>1709</v>
      </c>
      <c r="D2633" s="1797" t="s">
        <v>7236</v>
      </c>
      <c r="E2633" s="539">
        <v>1500</v>
      </c>
      <c r="F2633" s="1800" t="s">
        <v>7575</v>
      </c>
      <c r="G2633" s="1801" t="s">
        <v>7576</v>
      </c>
      <c r="H2633" s="541"/>
      <c r="I2633" s="541" t="s">
        <v>7230</v>
      </c>
      <c r="J2633" s="542" t="s">
        <v>191</v>
      </c>
      <c r="K2633" s="544">
        <v>4</v>
      </c>
      <c r="L2633" s="544">
        <v>12</v>
      </c>
      <c r="M2633" s="1799">
        <f t="shared" si="83"/>
        <v>18000</v>
      </c>
      <c r="N2633" s="544">
        <v>3</v>
      </c>
      <c r="O2633" s="544">
        <v>9</v>
      </c>
      <c r="P2633" s="1799">
        <f t="shared" si="84"/>
        <v>13500</v>
      </c>
      <c r="Q2633" s="1789"/>
    </row>
    <row r="2634" spans="1:17" x14ac:dyDescent="0.2">
      <c r="A2634" s="541" t="s">
        <v>677</v>
      </c>
      <c r="B2634" s="547" t="s">
        <v>1708</v>
      </c>
      <c r="C2634" s="541" t="s">
        <v>1709</v>
      </c>
      <c r="D2634" s="1804" t="s">
        <v>7577</v>
      </c>
      <c r="E2634" s="539">
        <v>1500</v>
      </c>
      <c r="F2634" s="1800" t="s">
        <v>7578</v>
      </c>
      <c r="G2634" s="1801" t="s">
        <v>7579</v>
      </c>
      <c r="H2634" s="541"/>
      <c r="I2634" s="541" t="s">
        <v>7230</v>
      </c>
      <c r="J2634" s="542" t="s">
        <v>191</v>
      </c>
      <c r="K2634" s="544">
        <v>4</v>
      </c>
      <c r="L2634" s="544">
        <v>12</v>
      </c>
      <c r="M2634" s="1799">
        <f t="shared" si="83"/>
        <v>18000</v>
      </c>
      <c r="N2634" s="544">
        <v>3</v>
      </c>
      <c r="O2634" s="544">
        <v>9</v>
      </c>
      <c r="P2634" s="1799">
        <f t="shared" si="84"/>
        <v>13500</v>
      </c>
      <c r="Q2634" s="1789"/>
    </row>
    <row r="2635" spans="1:17" x14ac:dyDescent="0.2">
      <c r="A2635" s="541" t="s">
        <v>677</v>
      </c>
      <c r="B2635" s="547" t="s">
        <v>1708</v>
      </c>
      <c r="C2635" s="541" t="s">
        <v>1709</v>
      </c>
      <c r="D2635" s="1797" t="s">
        <v>7231</v>
      </c>
      <c r="E2635" s="539">
        <v>1200</v>
      </c>
      <c r="F2635" s="1800" t="s">
        <v>7580</v>
      </c>
      <c r="G2635" s="1801" t="s">
        <v>7581</v>
      </c>
      <c r="H2635" s="541"/>
      <c r="I2635" s="541" t="s">
        <v>7230</v>
      </c>
      <c r="J2635" s="542" t="s">
        <v>191</v>
      </c>
      <c r="K2635" s="544">
        <v>4</v>
      </c>
      <c r="L2635" s="544">
        <v>12</v>
      </c>
      <c r="M2635" s="1799">
        <f t="shared" si="83"/>
        <v>14400</v>
      </c>
      <c r="N2635" s="544">
        <v>3</v>
      </c>
      <c r="O2635" s="544">
        <v>9</v>
      </c>
      <c r="P2635" s="1799">
        <f t="shared" si="84"/>
        <v>10800</v>
      </c>
      <c r="Q2635" s="1789"/>
    </row>
    <row r="2636" spans="1:17" x14ac:dyDescent="0.2">
      <c r="A2636" s="541" t="s">
        <v>677</v>
      </c>
      <c r="B2636" s="547" t="s">
        <v>1708</v>
      </c>
      <c r="C2636" s="541" t="s">
        <v>1709</v>
      </c>
      <c r="D2636" s="1797" t="s">
        <v>7231</v>
      </c>
      <c r="E2636" s="539">
        <v>1200</v>
      </c>
      <c r="F2636" s="1800" t="s">
        <v>7582</v>
      </c>
      <c r="G2636" s="1801" t="s">
        <v>7583</v>
      </c>
      <c r="H2636" s="541"/>
      <c r="I2636" s="541" t="s">
        <v>7230</v>
      </c>
      <c r="J2636" s="542" t="s">
        <v>191</v>
      </c>
      <c r="K2636" s="544">
        <v>4</v>
      </c>
      <c r="L2636" s="544">
        <v>12</v>
      </c>
      <c r="M2636" s="1799">
        <f t="shared" si="83"/>
        <v>14400</v>
      </c>
      <c r="N2636" s="544">
        <v>3</v>
      </c>
      <c r="O2636" s="544">
        <v>9</v>
      </c>
      <c r="P2636" s="1799">
        <f t="shared" si="84"/>
        <v>10800</v>
      </c>
      <c r="Q2636" s="1789"/>
    </row>
    <row r="2637" spans="1:17" x14ac:dyDescent="0.2">
      <c r="A2637" s="541" t="s">
        <v>677</v>
      </c>
      <c r="B2637" s="547" t="s">
        <v>1708</v>
      </c>
      <c r="C2637" s="541" t="s">
        <v>1709</v>
      </c>
      <c r="D2637" s="1797" t="s">
        <v>6760</v>
      </c>
      <c r="E2637" s="539">
        <v>1500</v>
      </c>
      <c r="F2637" s="1800" t="s">
        <v>7584</v>
      </c>
      <c r="G2637" s="1801" t="s">
        <v>7585</v>
      </c>
      <c r="H2637" s="541"/>
      <c r="I2637" s="541" t="s">
        <v>7230</v>
      </c>
      <c r="J2637" s="542" t="s">
        <v>191</v>
      </c>
      <c r="K2637" s="544">
        <v>4</v>
      </c>
      <c r="L2637" s="544">
        <v>12</v>
      </c>
      <c r="M2637" s="1799">
        <f t="shared" si="83"/>
        <v>18000</v>
      </c>
      <c r="N2637" s="544">
        <v>3</v>
      </c>
      <c r="O2637" s="544">
        <v>9</v>
      </c>
      <c r="P2637" s="1799">
        <f t="shared" si="84"/>
        <v>13500</v>
      </c>
      <c r="Q2637" s="1789"/>
    </row>
    <row r="2638" spans="1:17" x14ac:dyDescent="0.2">
      <c r="A2638" s="541" t="s">
        <v>677</v>
      </c>
      <c r="B2638" s="547" t="s">
        <v>1708</v>
      </c>
      <c r="C2638" s="541" t="s">
        <v>1709</v>
      </c>
      <c r="D2638" s="1797" t="s">
        <v>7236</v>
      </c>
      <c r="E2638" s="539">
        <v>1500</v>
      </c>
      <c r="F2638" s="1800" t="s">
        <v>7586</v>
      </c>
      <c r="G2638" s="1801" t="s">
        <v>7587</v>
      </c>
      <c r="H2638" s="541"/>
      <c r="I2638" s="541" t="s">
        <v>7230</v>
      </c>
      <c r="J2638" s="542" t="s">
        <v>191</v>
      </c>
      <c r="K2638" s="544">
        <v>4</v>
      </c>
      <c r="L2638" s="544">
        <v>12</v>
      </c>
      <c r="M2638" s="1799">
        <f t="shared" si="83"/>
        <v>18000</v>
      </c>
      <c r="N2638" s="544">
        <v>3</v>
      </c>
      <c r="O2638" s="544">
        <v>9</v>
      </c>
      <c r="P2638" s="1799">
        <f t="shared" si="84"/>
        <v>13500</v>
      </c>
      <c r="Q2638" s="1789"/>
    </row>
    <row r="2639" spans="1:17" x14ac:dyDescent="0.2">
      <c r="A2639" s="541" t="s">
        <v>677</v>
      </c>
      <c r="B2639" s="547" t="s">
        <v>1708</v>
      </c>
      <c r="C2639" s="541" t="s">
        <v>1709</v>
      </c>
      <c r="D2639" s="1797" t="s">
        <v>7026</v>
      </c>
      <c r="E2639" s="539">
        <v>1200</v>
      </c>
      <c r="F2639" s="1800" t="s">
        <v>7588</v>
      </c>
      <c r="G2639" s="1801" t="s">
        <v>7589</v>
      </c>
      <c r="H2639" s="541"/>
      <c r="I2639" s="541" t="s">
        <v>7230</v>
      </c>
      <c r="J2639" s="542" t="s">
        <v>191</v>
      </c>
      <c r="K2639" s="544">
        <v>4</v>
      </c>
      <c r="L2639" s="544">
        <v>12</v>
      </c>
      <c r="M2639" s="1799">
        <f t="shared" si="83"/>
        <v>14400</v>
      </c>
      <c r="N2639" s="544">
        <v>3</v>
      </c>
      <c r="O2639" s="544">
        <v>9</v>
      </c>
      <c r="P2639" s="1799">
        <f t="shared" si="84"/>
        <v>10800</v>
      </c>
      <c r="Q2639" s="1789"/>
    </row>
    <row r="2640" spans="1:17" x14ac:dyDescent="0.2">
      <c r="A2640" s="541" t="s">
        <v>677</v>
      </c>
      <c r="B2640" s="547" t="s">
        <v>1708</v>
      </c>
      <c r="C2640" s="541" t="s">
        <v>1709</v>
      </c>
      <c r="D2640" s="1797" t="s">
        <v>2449</v>
      </c>
      <c r="E2640" s="539">
        <v>1200</v>
      </c>
      <c r="F2640" s="1800" t="s">
        <v>7590</v>
      </c>
      <c r="G2640" s="1801" t="s">
        <v>7591</v>
      </c>
      <c r="H2640" s="541"/>
      <c r="I2640" s="541" t="s">
        <v>7230</v>
      </c>
      <c r="J2640" s="542" t="s">
        <v>191</v>
      </c>
      <c r="K2640" s="544">
        <v>4</v>
      </c>
      <c r="L2640" s="544">
        <v>12</v>
      </c>
      <c r="M2640" s="1799">
        <f t="shared" si="83"/>
        <v>14400</v>
      </c>
      <c r="N2640" s="544">
        <v>3</v>
      </c>
      <c r="O2640" s="544">
        <v>9</v>
      </c>
      <c r="P2640" s="1799">
        <f t="shared" si="84"/>
        <v>10800</v>
      </c>
      <c r="Q2640" s="1789"/>
    </row>
    <row r="2641" spans="1:17" x14ac:dyDescent="0.2">
      <c r="A2641" s="541" t="s">
        <v>677</v>
      </c>
      <c r="B2641" s="547" t="s">
        <v>1708</v>
      </c>
      <c r="C2641" s="541" t="s">
        <v>1709</v>
      </c>
      <c r="D2641" s="1797" t="s">
        <v>2449</v>
      </c>
      <c r="E2641" s="539">
        <v>1200</v>
      </c>
      <c r="F2641" s="1800" t="s">
        <v>7592</v>
      </c>
      <c r="G2641" s="1801" t="s">
        <v>7593</v>
      </c>
      <c r="H2641" s="541"/>
      <c r="I2641" s="541" t="s">
        <v>7230</v>
      </c>
      <c r="J2641" s="542" t="s">
        <v>191</v>
      </c>
      <c r="K2641" s="544">
        <v>4</v>
      </c>
      <c r="L2641" s="544">
        <v>12</v>
      </c>
      <c r="M2641" s="1799">
        <f t="shared" si="83"/>
        <v>14400</v>
      </c>
      <c r="N2641" s="544">
        <v>3</v>
      </c>
      <c r="O2641" s="544">
        <v>9</v>
      </c>
      <c r="P2641" s="1799">
        <f t="shared" si="84"/>
        <v>10800</v>
      </c>
      <c r="Q2641" s="1789"/>
    </row>
    <row r="2642" spans="1:17" x14ac:dyDescent="0.2">
      <c r="A2642" s="541" t="s">
        <v>677</v>
      </c>
      <c r="B2642" s="547" t="s">
        <v>1708</v>
      </c>
      <c r="C2642" s="541" t="s">
        <v>1709</v>
      </c>
      <c r="D2642" s="1797" t="s">
        <v>6760</v>
      </c>
      <c r="E2642" s="539">
        <v>1500</v>
      </c>
      <c r="F2642" s="1800" t="s">
        <v>7594</v>
      </c>
      <c r="G2642" s="1801" t="s">
        <v>7595</v>
      </c>
      <c r="H2642" s="541"/>
      <c r="I2642" s="541" t="s">
        <v>7230</v>
      </c>
      <c r="J2642" s="542" t="s">
        <v>191</v>
      </c>
      <c r="K2642" s="544">
        <v>4</v>
      </c>
      <c r="L2642" s="544">
        <v>12</v>
      </c>
      <c r="M2642" s="1799">
        <f t="shared" si="83"/>
        <v>18000</v>
      </c>
      <c r="N2642" s="544">
        <v>3</v>
      </c>
      <c r="O2642" s="544">
        <v>9</v>
      </c>
      <c r="P2642" s="1799">
        <f t="shared" si="84"/>
        <v>13500</v>
      </c>
      <c r="Q2642" s="1789"/>
    </row>
    <row r="2643" spans="1:17" x14ac:dyDescent="0.2">
      <c r="A2643" s="541" t="s">
        <v>677</v>
      </c>
      <c r="B2643" s="547" t="s">
        <v>1708</v>
      </c>
      <c r="C2643" s="541" t="s">
        <v>1709</v>
      </c>
      <c r="D2643" s="1797" t="s">
        <v>6760</v>
      </c>
      <c r="E2643" s="539">
        <v>1500</v>
      </c>
      <c r="F2643" s="1800" t="s">
        <v>7596</v>
      </c>
      <c r="G2643" s="1801" t="s">
        <v>7597</v>
      </c>
      <c r="H2643" s="541"/>
      <c r="I2643" s="541" t="s">
        <v>7230</v>
      </c>
      <c r="J2643" s="542" t="s">
        <v>191</v>
      </c>
      <c r="K2643" s="544">
        <v>4</v>
      </c>
      <c r="L2643" s="544">
        <v>12</v>
      </c>
      <c r="M2643" s="1799">
        <f t="shared" si="83"/>
        <v>18000</v>
      </c>
      <c r="N2643" s="544">
        <v>3</v>
      </c>
      <c r="O2643" s="544">
        <v>9</v>
      </c>
      <c r="P2643" s="1799">
        <f t="shared" si="84"/>
        <v>13500</v>
      </c>
      <c r="Q2643" s="1789"/>
    </row>
    <row r="2644" spans="1:17" x14ac:dyDescent="0.2">
      <c r="A2644" s="541" t="s">
        <v>677</v>
      </c>
      <c r="B2644" s="547" t="s">
        <v>1708</v>
      </c>
      <c r="C2644" s="541" t="s">
        <v>1709</v>
      </c>
      <c r="D2644" s="1797" t="s">
        <v>7231</v>
      </c>
      <c r="E2644" s="539">
        <v>1200</v>
      </c>
      <c r="F2644" s="1800" t="s">
        <v>7598</v>
      </c>
      <c r="G2644" s="1801" t="s">
        <v>7599</v>
      </c>
      <c r="H2644" s="541"/>
      <c r="I2644" s="541" t="s">
        <v>7230</v>
      </c>
      <c r="J2644" s="542" t="s">
        <v>191</v>
      </c>
      <c r="K2644" s="544">
        <v>4</v>
      </c>
      <c r="L2644" s="544">
        <v>12</v>
      </c>
      <c r="M2644" s="1799">
        <f t="shared" si="83"/>
        <v>14400</v>
      </c>
      <c r="N2644" s="544">
        <v>3</v>
      </c>
      <c r="O2644" s="544">
        <v>9</v>
      </c>
      <c r="P2644" s="1799">
        <f t="shared" si="84"/>
        <v>10800</v>
      </c>
      <c r="Q2644" s="1789"/>
    </row>
    <row r="2645" spans="1:17" x14ac:dyDescent="0.2">
      <c r="A2645" s="541" t="s">
        <v>677</v>
      </c>
      <c r="B2645" s="547" t="s">
        <v>1708</v>
      </c>
      <c r="C2645" s="541" t="s">
        <v>1709</v>
      </c>
      <c r="D2645" s="1797" t="s">
        <v>7280</v>
      </c>
      <c r="E2645" s="539">
        <v>930</v>
      </c>
      <c r="F2645" s="1800" t="s">
        <v>7600</v>
      </c>
      <c r="G2645" s="1801" t="s">
        <v>7601</v>
      </c>
      <c r="H2645" s="541"/>
      <c r="I2645" s="541" t="s">
        <v>7230</v>
      </c>
      <c r="J2645" s="542" t="s">
        <v>191</v>
      </c>
      <c r="K2645" s="544">
        <v>4</v>
      </c>
      <c r="L2645" s="544">
        <v>12</v>
      </c>
      <c r="M2645" s="1799">
        <f t="shared" si="83"/>
        <v>11160</v>
      </c>
      <c r="N2645" s="544">
        <v>3</v>
      </c>
      <c r="O2645" s="544">
        <v>9</v>
      </c>
      <c r="P2645" s="1799">
        <f t="shared" si="84"/>
        <v>8370</v>
      </c>
      <c r="Q2645" s="1789"/>
    </row>
    <row r="2646" spans="1:17" x14ac:dyDescent="0.2">
      <c r="A2646" s="541" t="s">
        <v>677</v>
      </c>
      <c r="B2646" s="547" t="s">
        <v>1708</v>
      </c>
      <c r="C2646" s="541" t="s">
        <v>1709</v>
      </c>
      <c r="D2646" s="1797" t="s">
        <v>7236</v>
      </c>
      <c r="E2646" s="539">
        <v>1500</v>
      </c>
      <c r="F2646" s="1800" t="s">
        <v>7602</v>
      </c>
      <c r="G2646" s="1801" t="s">
        <v>7603</v>
      </c>
      <c r="H2646" s="541"/>
      <c r="I2646" s="541" t="s">
        <v>7230</v>
      </c>
      <c r="J2646" s="542" t="s">
        <v>191</v>
      </c>
      <c r="K2646" s="544">
        <v>4</v>
      </c>
      <c r="L2646" s="544">
        <v>12</v>
      </c>
      <c r="M2646" s="1799">
        <f t="shared" si="83"/>
        <v>18000</v>
      </c>
      <c r="N2646" s="544">
        <v>3</v>
      </c>
      <c r="O2646" s="544">
        <v>9</v>
      </c>
      <c r="P2646" s="1799">
        <f t="shared" si="84"/>
        <v>13500</v>
      </c>
      <c r="Q2646" s="1789"/>
    </row>
    <row r="2647" spans="1:17" x14ac:dyDescent="0.2">
      <c r="A2647" s="541" t="s">
        <v>677</v>
      </c>
      <c r="B2647" s="547" t="s">
        <v>1708</v>
      </c>
      <c r="C2647" s="541" t="s">
        <v>1709</v>
      </c>
      <c r="D2647" s="1797" t="s">
        <v>2449</v>
      </c>
      <c r="E2647" s="539">
        <v>1200</v>
      </c>
      <c r="F2647" s="1800" t="s">
        <v>7604</v>
      </c>
      <c r="G2647" s="1801" t="s">
        <v>7605</v>
      </c>
      <c r="H2647" s="541"/>
      <c r="I2647" s="541" t="s">
        <v>7230</v>
      </c>
      <c r="J2647" s="542" t="s">
        <v>191</v>
      </c>
      <c r="K2647" s="544">
        <v>4</v>
      </c>
      <c r="L2647" s="544">
        <v>12</v>
      </c>
      <c r="M2647" s="1799">
        <f t="shared" si="83"/>
        <v>14400</v>
      </c>
      <c r="N2647" s="544">
        <v>3</v>
      </c>
      <c r="O2647" s="544">
        <v>9</v>
      </c>
      <c r="P2647" s="1799">
        <f t="shared" si="84"/>
        <v>10800</v>
      </c>
      <c r="Q2647" s="1789"/>
    </row>
    <row r="2648" spans="1:17" x14ac:dyDescent="0.2">
      <c r="A2648" s="541" t="s">
        <v>677</v>
      </c>
      <c r="B2648" s="547" t="s">
        <v>1708</v>
      </c>
      <c r="C2648" s="541" t="s">
        <v>1709</v>
      </c>
      <c r="D2648" s="1797" t="s">
        <v>2449</v>
      </c>
      <c r="E2648" s="539">
        <v>1200</v>
      </c>
      <c r="F2648" s="1800" t="s">
        <v>7606</v>
      </c>
      <c r="G2648" s="1801" t="s">
        <v>7607</v>
      </c>
      <c r="H2648" s="541"/>
      <c r="I2648" s="541" t="s">
        <v>7230</v>
      </c>
      <c r="J2648" s="542" t="s">
        <v>191</v>
      </c>
      <c r="K2648" s="544">
        <v>4</v>
      </c>
      <c r="L2648" s="544">
        <v>12</v>
      </c>
      <c r="M2648" s="1799">
        <f t="shared" si="83"/>
        <v>14400</v>
      </c>
      <c r="N2648" s="544">
        <v>3</v>
      </c>
      <c r="O2648" s="544">
        <v>9</v>
      </c>
      <c r="P2648" s="1799">
        <f t="shared" si="84"/>
        <v>10800</v>
      </c>
      <c r="Q2648" s="1789"/>
    </row>
    <row r="2649" spans="1:17" x14ac:dyDescent="0.2">
      <c r="A2649" s="541" t="s">
        <v>677</v>
      </c>
      <c r="B2649" s="547" t="s">
        <v>1708</v>
      </c>
      <c r="C2649" s="541" t="s">
        <v>1709</v>
      </c>
      <c r="D2649" s="1797" t="s">
        <v>6760</v>
      </c>
      <c r="E2649" s="539">
        <v>1500</v>
      </c>
      <c r="F2649" s="1800" t="s">
        <v>7608</v>
      </c>
      <c r="G2649" s="1801" t="s">
        <v>7609</v>
      </c>
      <c r="H2649" s="541"/>
      <c r="I2649" s="541" t="s">
        <v>7230</v>
      </c>
      <c r="J2649" s="542" t="s">
        <v>191</v>
      </c>
      <c r="K2649" s="544">
        <v>4</v>
      </c>
      <c r="L2649" s="544">
        <v>12</v>
      </c>
      <c r="M2649" s="1799">
        <f t="shared" si="83"/>
        <v>18000</v>
      </c>
      <c r="N2649" s="544">
        <v>3</v>
      </c>
      <c r="O2649" s="544">
        <v>9</v>
      </c>
      <c r="P2649" s="1799">
        <f t="shared" si="84"/>
        <v>13500</v>
      </c>
      <c r="Q2649" s="1789"/>
    </row>
    <row r="2650" spans="1:17" x14ac:dyDescent="0.2">
      <c r="A2650" s="541" t="s">
        <v>677</v>
      </c>
      <c r="B2650" s="547" t="s">
        <v>1708</v>
      </c>
      <c r="C2650" s="541" t="s">
        <v>1709</v>
      </c>
      <c r="D2650" s="1797" t="s">
        <v>7026</v>
      </c>
      <c r="E2650" s="539">
        <v>1200</v>
      </c>
      <c r="F2650" s="1800" t="s">
        <v>7610</v>
      </c>
      <c r="G2650" s="1801" t="s">
        <v>7611</v>
      </c>
      <c r="H2650" s="541"/>
      <c r="I2650" s="541" t="s">
        <v>7230</v>
      </c>
      <c r="J2650" s="542" t="s">
        <v>191</v>
      </c>
      <c r="K2650" s="544">
        <v>4</v>
      </c>
      <c r="L2650" s="544">
        <v>12</v>
      </c>
      <c r="M2650" s="1799">
        <f t="shared" si="83"/>
        <v>14400</v>
      </c>
      <c r="N2650" s="544">
        <v>3</v>
      </c>
      <c r="O2650" s="544">
        <v>9</v>
      </c>
      <c r="P2650" s="1799">
        <f t="shared" si="84"/>
        <v>10800</v>
      </c>
      <c r="Q2650" s="1789"/>
    </row>
    <row r="2651" spans="1:17" x14ac:dyDescent="0.2">
      <c r="A2651" s="541" t="s">
        <v>677</v>
      </c>
      <c r="B2651" s="547" t="s">
        <v>1708</v>
      </c>
      <c r="C2651" s="541" t="s">
        <v>1709</v>
      </c>
      <c r="D2651" s="1797" t="s">
        <v>6760</v>
      </c>
      <c r="E2651" s="539">
        <v>1500</v>
      </c>
      <c r="F2651" s="1800" t="s">
        <v>7612</v>
      </c>
      <c r="G2651" s="1801" t="s">
        <v>7613</v>
      </c>
      <c r="H2651" s="541"/>
      <c r="I2651" s="541" t="s">
        <v>7230</v>
      </c>
      <c r="J2651" s="542" t="s">
        <v>191</v>
      </c>
      <c r="K2651" s="544">
        <v>4</v>
      </c>
      <c r="L2651" s="544">
        <v>12</v>
      </c>
      <c r="M2651" s="1799">
        <f t="shared" si="83"/>
        <v>18000</v>
      </c>
      <c r="N2651" s="544">
        <v>3</v>
      </c>
      <c r="O2651" s="544">
        <v>9</v>
      </c>
      <c r="P2651" s="1799">
        <f t="shared" si="84"/>
        <v>13500</v>
      </c>
      <c r="Q2651" s="1789"/>
    </row>
    <row r="2652" spans="1:17" x14ac:dyDescent="0.2">
      <c r="A2652" s="541" t="s">
        <v>677</v>
      </c>
      <c r="B2652" s="547" t="s">
        <v>1708</v>
      </c>
      <c r="C2652" s="541" t="s">
        <v>1709</v>
      </c>
      <c r="D2652" s="1797" t="s">
        <v>7231</v>
      </c>
      <c r="E2652" s="539">
        <v>1200</v>
      </c>
      <c r="F2652" s="1800" t="s">
        <v>7614</v>
      </c>
      <c r="G2652" s="1801" t="s">
        <v>7615</v>
      </c>
      <c r="H2652" s="541"/>
      <c r="I2652" s="541" t="s">
        <v>7230</v>
      </c>
      <c r="J2652" s="542" t="s">
        <v>191</v>
      </c>
      <c r="K2652" s="544">
        <v>4</v>
      </c>
      <c r="L2652" s="544">
        <v>12</v>
      </c>
      <c r="M2652" s="1799">
        <f t="shared" si="83"/>
        <v>14400</v>
      </c>
      <c r="N2652" s="544">
        <v>3</v>
      </c>
      <c r="O2652" s="544">
        <v>9</v>
      </c>
      <c r="P2652" s="1799">
        <f t="shared" si="84"/>
        <v>10800</v>
      </c>
      <c r="Q2652" s="1789"/>
    </row>
    <row r="2653" spans="1:17" x14ac:dyDescent="0.2">
      <c r="A2653" s="541" t="s">
        <v>677</v>
      </c>
      <c r="B2653" s="547" t="s">
        <v>1708</v>
      </c>
      <c r="C2653" s="541" t="s">
        <v>1709</v>
      </c>
      <c r="D2653" s="1797" t="s">
        <v>7231</v>
      </c>
      <c r="E2653" s="539">
        <v>1200</v>
      </c>
      <c r="F2653" s="1800" t="s">
        <v>7616</v>
      </c>
      <c r="G2653" s="1801" t="s">
        <v>7617</v>
      </c>
      <c r="H2653" s="541"/>
      <c r="I2653" s="541" t="s">
        <v>7230</v>
      </c>
      <c r="J2653" s="542" t="s">
        <v>191</v>
      </c>
      <c r="K2653" s="544">
        <v>4</v>
      </c>
      <c r="L2653" s="544">
        <v>12</v>
      </c>
      <c r="M2653" s="1799">
        <f t="shared" si="83"/>
        <v>14400</v>
      </c>
      <c r="N2653" s="544">
        <v>3</v>
      </c>
      <c r="O2653" s="544">
        <v>9</v>
      </c>
      <c r="P2653" s="1799">
        <f t="shared" si="84"/>
        <v>10800</v>
      </c>
      <c r="Q2653" s="1789"/>
    </row>
    <row r="2654" spans="1:17" x14ac:dyDescent="0.2">
      <c r="A2654" s="541" t="s">
        <v>677</v>
      </c>
      <c r="B2654" s="547" t="s">
        <v>1708</v>
      </c>
      <c r="C2654" s="541" t="s">
        <v>1709</v>
      </c>
      <c r="D2654" s="1797" t="s">
        <v>6760</v>
      </c>
      <c r="E2654" s="539">
        <v>1500</v>
      </c>
      <c r="F2654" s="1800" t="s">
        <v>7618</v>
      </c>
      <c r="G2654" s="1801" t="s">
        <v>7619</v>
      </c>
      <c r="H2654" s="541"/>
      <c r="I2654" s="541" t="s">
        <v>7230</v>
      </c>
      <c r="J2654" s="542" t="s">
        <v>191</v>
      </c>
      <c r="K2654" s="544">
        <v>4</v>
      </c>
      <c r="L2654" s="544">
        <v>12</v>
      </c>
      <c r="M2654" s="1799">
        <f t="shared" ref="M2654:M2717" si="85">+E2654*L2654</f>
        <v>18000</v>
      </c>
      <c r="N2654" s="544">
        <v>3</v>
      </c>
      <c r="O2654" s="544">
        <v>9</v>
      </c>
      <c r="P2654" s="1799">
        <f t="shared" ref="P2654:P2717" si="86">+E2654*O2654</f>
        <v>13500</v>
      </c>
      <c r="Q2654" s="1789"/>
    </row>
    <row r="2655" spans="1:17" x14ac:dyDescent="0.2">
      <c r="A2655" s="541" t="s">
        <v>677</v>
      </c>
      <c r="B2655" s="547" t="s">
        <v>1708</v>
      </c>
      <c r="C2655" s="541" t="s">
        <v>1709</v>
      </c>
      <c r="D2655" s="1797" t="s">
        <v>7026</v>
      </c>
      <c r="E2655" s="539">
        <v>1200</v>
      </c>
      <c r="F2655" s="1800" t="s">
        <v>7620</v>
      </c>
      <c r="G2655" s="1801" t="s">
        <v>7621</v>
      </c>
      <c r="H2655" s="541"/>
      <c r="I2655" s="541" t="s">
        <v>7230</v>
      </c>
      <c r="J2655" s="542" t="s">
        <v>191</v>
      </c>
      <c r="K2655" s="544">
        <v>4</v>
      </c>
      <c r="L2655" s="544">
        <v>12</v>
      </c>
      <c r="M2655" s="1799">
        <f t="shared" si="85"/>
        <v>14400</v>
      </c>
      <c r="N2655" s="544">
        <v>3</v>
      </c>
      <c r="O2655" s="544">
        <v>9</v>
      </c>
      <c r="P2655" s="1799">
        <f t="shared" si="86"/>
        <v>10800</v>
      </c>
      <c r="Q2655" s="1789"/>
    </row>
    <row r="2656" spans="1:17" x14ac:dyDescent="0.2">
      <c r="A2656" s="541" t="s">
        <v>677</v>
      </c>
      <c r="B2656" s="547" t="s">
        <v>1708</v>
      </c>
      <c r="C2656" s="541" t="s">
        <v>1709</v>
      </c>
      <c r="D2656" s="1797" t="s">
        <v>7236</v>
      </c>
      <c r="E2656" s="539">
        <v>1500</v>
      </c>
      <c r="F2656" s="1800" t="s">
        <v>7622</v>
      </c>
      <c r="G2656" s="1801" t="s">
        <v>7623</v>
      </c>
      <c r="H2656" s="541"/>
      <c r="I2656" s="541" t="s">
        <v>7230</v>
      </c>
      <c r="J2656" s="542" t="s">
        <v>191</v>
      </c>
      <c r="K2656" s="544">
        <v>4</v>
      </c>
      <c r="L2656" s="544">
        <v>12</v>
      </c>
      <c r="M2656" s="1799">
        <f t="shared" si="85"/>
        <v>18000</v>
      </c>
      <c r="N2656" s="544">
        <v>3</v>
      </c>
      <c r="O2656" s="544">
        <v>9</v>
      </c>
      <c r="P2656" s="1799">
        <f t="shared" si="86"/>
        <v>13500</v>
      </c>
      <c r="Q2656" s="1789"/>
    </row>
    <row r="2657" spans="1:17" x14ac:dyDescent="0.2">
      <c r="A2657" s="541" t="s">
        <v>677</v>
      </c>
      <c r="B2657" s="547" t="s">
        <v>1708</v>
      </c>
      <c r="C2657" s="541" t="s">
        <v>1709</v>
      </c>
      <c r="D2657" s="1797" t="s">
        <v>7231</v>
      </c>
      <c r="E2657" s="539">
        <v>1200</v>
      </c>
      <c r="F2657" s="1800" t="s">
        <v>7624</v>
      </c>
      <c r="G2657" s="1801" t="s">
        <v>7625</v>
      </c>
      <c r="H2657" s="541"/>
      <c r="I2657" s="541" t="s">
        <v>7230</v>
      </c>
      <c r="J2657" s="542" t="s">
        <v>191</v>
      </c>
      <c r="K2657" s="544">
        <v>4</v>
      </c>
      <c r="L2657" s="544">
        <v>12</v>
      </c>
      <c r="M2657" s="1799">
        <f t="shared" si="85"/>
        <v>14400</v>
      </c>
      <c r="N2657" s="544">
        <v>3</v>
      </c>
      <c r="O2657" s="544">
        <v>9</v>
      </c>
      <c r="P2657" s="1799">
        <f t="shared" si="86"/>
        <v>10800</v>
      </c>
      <c r="Q2657" s="1789"/>
    </row>
    <row r="2658" spans="1:17" x14ac:dyDescent="0.2">
      <c r="A2658" s="541" t="s">
        <v>677</v>
      </c>
      <c r="B2658" s="547" t="s">
        <v>1708</v>
      </c>
      <c r="C2658" s="541" t="s">
        <v>1709</v>
      </c>
      <c r="D2658" s="1797" t="s">
        <v>7236</v>
      </c>
      <c r="E2658" s="539">
        <v>1500</v>
      </c>
      <c r="F2658" s="1800" t="s">
        <v>7626</v>
      </c>
      <c r="G2658" s="1801" t="s">
        <v>7627</v>
      </c>
      <c r="H2658" s="541"/>
      <c r="I2658" s="541" t="s">
        <v>7230</v>
      </c>
      <c r="J2658" s="542" t="s">
        <v>191</v>
      </c>
      <c r="K2658" s="544">
        <v>4</v>
      </c>
      <c r="L2658" s="544">
        <v>12</v>
      </c>
      <c r="M2658" s="1799">
        <f t="shared" si="85"/>
        <v>18000</v>
      </c>
      <c r="N2658" s="544">
        <v>3</v>
      </c>
      <c r="O2658" s="544">
        <v>9</v>
      </c>
      <c r="P2658" s="1799">
        <f t="shared" si="86"/>
        <v>13500</v>
      </c>
      <c r="Q2658" s="1789"/>
    </row>
    <row r="2659" spans="1:17" x14ac:dyDescent="0.2">
      <c r="A2659" s="541" t="s">
        <v>677</v>
      </c>
      <c r="B2659" s="547" t="s">
        <v>1708</v>
      </c>
      <c r="C2659" s="541" t="s">
        <v>1709</v>
      </c>
      <c r="D2659" s="1797" t="s">
        <v>7231</v>
      </c>
      <c r="E2659" s="539">
        <v>1200</v>
      </c>
      <c r="F2659" s="1800" t="s">
        <v>7628</v>
      </c>
      <c r="G2659" s="1801" t="s">
        <v>7629</v>
      </c>
      <c r="H2659" s="541"/>
      <c r="I2659" s="541" t="s">
        <v>7230</v>
      </c>
      <c r="J2659" s="542" t="s">
        <v>191</v>
      </c>
      <c r="K2659" s="544">
        <v>4</v>
      </c>
      <c r="L2659" s="544">
        <v>12</v>
      </c>
      <c r="M2659" s="1799">
        <f t="shared" si="85"/>
        <v>14400</v>
      </c>
      <c r="N2659" s="544">
        <v>3</v>
      </c>
      <c r="O2659" s="544">
        <v>9</v>
      </c>
      <c r="P2659" s="1799">
        <f t="shared" si="86"/>
        <v>10800</v>
      </c>
      <c r="Q2659" s="1789"/>
    </row>
    <row r="2660" spans="1:17" x14ac:dyDescent="0.2">
      <c r="A2660" s="541" t="s">
        <v>677</v>
      </c>
      <c r="B2660" s="547" t="s">
        <v>1708</v>
      </c>
      <c r="C2660" s="541" t="s">
        <v>1709</v>
      </c>
      <c r="D2660" s="1797" t="s">
        <v>7231</v>
      </c>
      <c r="E2660" s="539">
        <v>1200</v>
      </c>
      <c r="F2660" s="1800" t="s">
        <v>7630</v>
      </c>
      <c r="G2660" s="1801" t="s">
        <v>7631</v>
      </c>
      <c r="H2660" s="541"/>
      <c r="I2660" s="541" t="s">
        <v>7230</v>
      </c>
      <c r="J2660" s="542" t="s">
        <v>191</v>
      </c>
      <c r="K2660" s="544">
        <v>4</v>
      </c>
      <c r="L2660" s="544">
        <v>12</v>
      </c>
      <c r="M2660" s="1799">
        <f t="shared" si="85"/>
        <v>14400</v>
      </c>
      <c r="N2660" s="544">
        <v>3</v>
      </c>
      <c r="O2660" s="544">
        <v>9</v>
      </c>
      <c r="P2660" s="1799">
        <f t="shared" si="86"/>
        <v>10800</v>
      </c>
      <c r="Q2660" s="1789"/>
    </row>
    <row r="2661" spans="1:17" x14ac:dyDescent="0.2">
      <c r="A2661" s="541" t="s">
        <v>677</v>
      </c>
      <c r="B2661" s="547" t="s">
        <v>1708</v>
      </c>
      <c r="C2661" s="541" t="s">
        <v>1709</v>
      </c>
      <c r="D2661" s="1797" t="s">
        <v>2449</v>
      </c>
      <c r="E2661" s="539">
        <v>1200</v>
      </c>
      <c r="F2661" s="1800" t="s">
        <v>7632</v>
      </c>
      <c r="G2661" s="1801" t="s">
        <v>7633</v>
      </c>
      <c r="H2661" s="541"/>
      <c r="I2661" s="541" t="s">
        <v>7230</v>
      </c>
      <c r="J2661" s="542" t="s">
        <v>191</v>
      </c>
      <c r="K2661" s="544">
        <v>4</v>
      </c>
      <c r="L2661" s="544">
        <v>12</v>
      </c>
      <c r="M2661" s="1799">
        <f t="shared" si="85"/>
        <v>14400</v>
      </c>
      <c r="N2661" s="544">
        <v>3</v>
      </c>
      <c r="O2661" s="544">
        <v>9</v>
      </c>
      <c r="P2661" s="1799">
        <f t="shared" si="86"/>
        <v>10800</v>
      </c>
      <c r="Q2661" s="1789"/>
    </row>
    <row r="2662" spans="1:17" x14ac:dyDescent="0.2">
      <c r="A2662" s="541" t="s">
        <v>677</v>
      </c>
      <c r="B2662" s="547" t="s">
        <v>1708</v>
      </c>
      <c r="C2662" s="541" t="s">
        <v>1709</v>
      </c>
      <c r="D2662" s="1797" t="s">
        <v>2449</v>
      </c>
      <c r="E2662" s="539">
        <v>1200</v>
      </c>
      <c r="F2662" s="1800" t="s">
        <v>7634</v>
      </c>
      <c r="G2662" s="1801" t="s">
        <v>7635</v>
      </c>
      <c r="H2662" s="541"/>
      <c r="I2662" s="541" t="s">
        <v>7230</v>
      </c>
      <c r="J2662" s="542" t="s">
        <v>191</v>
      </c>
      <c r="K2662" s="544">
        <v>4</v>
      </c>
      <c r="L2662" s="544">
        <v>12</v>
      </c>
      <c r="M2662" s="1799">
        <f t="shared" si="85"/>
        <v>14400</v>
      </c>
      <c r="N2662" s="544">
        <v>3</v>
      </c>
      <c r="O2662" s="544">
        <v>9</v>
      </c>
      <c r="P2662" s="1799">
        <f t="shared" si="86"/>
        <v>10800</v>
      </c>
      <c r="Q2662" s="1789"/>
    </row>
    <row r="2663" spans="1:17" x14ac:dyDescent="0.2">
      <c r="A2663" s="541" t="s">
        <v>677</v>
      </c>
      <c r="B2663" s="547" t="s">
        <v>1708</v>
      </c>
      <c r="C2663" s="541" t="s">
        <v>1709</v>
      </c>
      <c r="D2663" s="1797" t="s">
        <v>6760</v>
      </c>
      <c r="E2663" s="539">
        <v>1500</v>
      </c>
      <c r="F2663" s="1800" t="s">
        <v>7636</v>
      </c>
      <c r="G2663" s="1801" t="s">
        <v>7637</v>
      </c>
      <c r="H2663" s="541"/>
      <c r="I2663" s="541" t="s">
        <v>7230</v>
      </c>
      <c r="J2663" s="542" t="s">
        <v>191</v>
      </c>
      <c r="K2663" s="544">
        <v>4</v>
      </c>
      <c r="L2663" s="544">
        <v>12</v>
      </c>
      <c r="M2663" s="1799">
        <f t="shared" si="85"/>
        <v>18000</v>
      </c>
      <c r="N2663" s="544">
        <v>3</v>
      </c>
      <c r="O2663" s="544">
        <v>9</v>
      </c>
      <c r="P2663" s="1799">
        <f t="shared" si="86"/>
        <v>13500</v>
      </c>
      <c r="Q2663" s="1789"/>
    </row>
    <row r="2664" spans="1:17" x14ac:dyDescent="0.2">
      <c r="A2664" s="541" t="s">
        <v>677</v>
      </c>
      <c r="B2664" s="547" t="s">
        <v>1708</v>
      </c>
      <c r="C2664" s="541" t="s">
        <v>1709</v>
      </c>
      <c r="D2664" s="1797" t="s">
        <v>6760</v>
      </c>
      <c r="E2664" s="539">
        <v>1500</v>
      </c>
      <c r="F2664" s="1800" t="s">
        <v>7638</v>
      </c>
      <c r="G2664" s="1801" t="s">
        <v>7639</v>
      </c>
      <c r="H2664" s="541"/>
      <c r="I2664" s="541" t="s">
        <v>7230</v>
      </c>
      <c r="J2664" s="542" t="s">
        <v>191</v>
      </c>
      <c r="K2664" s="544">
        <v>4</v>
      </c>
      <c r="L2664" s="544">
        <v>12</v>
      </c>
      <c r="M2664" s="1799">
        <f t="shared" si="85"/>
        <v>18000</v>
      </c>
      <c r="N2664" s="544">
        <v>3</v>
      </c>
      <c r="O2664" s="544">
        <v>9</v>
      </c>
      <c r="P2664" s="1799">
        <f t="shared" si="86"/>
        <v>13500</v>
      </c>
      <c r="Q2664" s="1789"/>
    </row>
    <row r="2665" spans="1:17" x14ac:dyDescent="0.2">
      <c r="A2665" s="541" t="s">
        <v>677</v>
      </c>
      <c r="B2665" s="547" t="s">
        <v>1708</v>
      </c>
      <c r="C2665" s="541" t="s">
        <v>1709</v>
      </c>
      <c r="D2665" s="1797" t="s">
        <v>7280</v>
      </c>
      <c r="E2665" s="539">
        <v>930</v>
      </c>
      <c r="F2665" s="1800" t="s">
        <v>7640</v>
      </c>
      <c r="G2665" s="1801" t="s">
        <v>7641</v>
      </c>
      <c r="H2665" s="541"/>
      <c r="I2665" s="541" t="s">
        <v>7230</v>
      </c>
      <c r="J2665" s="542" t="s">
        <v>191</v>
      </c>
      <c r="K2665" s="544">
        <v>4</v>
      </c>
      <c r="L2665" s="544">
        <v>12</v>
      </c>
      <c r="M2665" s="1799">
        <f t="shared" si="85"/>
        <v>11160</v>
      </c>
      <c r="N2665" s="544">
        <v>3</v>
      </c>
      <c r="O2665" s="544">
        <v>9</v>
      </c>
      <c r="P2665" s="1799">
        <f t="shared" si="86"/>
        <v>8370</v>
      </c>
      <c r="Q2665" s="1789"/>
    </row>
    <row r="2666" spans="1:17" x14ac:dyDescent="0.2">
      <c r="A2666" s="541" t="s">
        <v>677</v>
      </c>
      <c r="B2666" s="547" t="s">
        <v>1708</v>
      </c>
      <c r="C2666" s="541" t="s">
        <v>1709</v>
      </c>
      <c r="D2666" s="1797" t="s">
        <v>7236</v>
      </c>
      <c r="E2666" s="539">
        <v>1500</v>
      </c>
      <c r="F2666" s="1800" t="s">
        <v>7642</v>
      </c>
      <c r="G2666" s="1801" t="s">
        <v>7643</v>
      </c>
      <c r="H2666" s="541"/>
      <c r="I2666" s="541" t="s">
        <v>7230</v>
      </c>
      <c r="J2666" s="542" t="s">
        <v>191</v>
      </c>
      <c r="K2666" s="544">
        <v>4</v>
      </c>
      <c r="L2666" s="544">
        <v>12</v>
      </c>
      <c r="M2666" s="1799">
        <f t="shared" si="85"/>
        <v>18000</v>
      </c>
      <c r="N2666" s="544">
        <v>3</v>
      </c>
      <c r="O2666" s="544">
        <v>9</v>
      </c>
      <c r="P2666" s="1799">
        <f t="shared" si="86"/>
        <v>13500</v>
      </c>
      <c r="Q2666" s="1789"/>
    </row>
    <row r="2667" spans="1:17" x14ac:dyDescent="0.2">
      <c r="A2667" s="541" t="s">
        <v>677</v>
      </c>
      <c r="B2667" s="547" t="s">
        <v>1708</v>
      </c>
      <c r="C2667" s="541" t="s">
        <v>1709</v>
      </c>
      <c r="D2667" s="1797" t="s">
        <v>7231</v>
      </c>
      <c r="E2667" s="539">
        <v>1200</v>
      </c>
      <c r="F2667" s="1800" t="s">
        <v>7644</v>
      </c>
      <c r="G2667" s="1801" t="s">
        <v>7645</v>
      </c>
      <c r="H2667" s="541"/>
      <c r="I2667" s="541" t="s">
        <v>7230</v>
      </c>
      <c r="J2667" s="542" t="s">
        <v>191</v>
      </c>
      <c r="K2667" s="544">
        <v>4</v>
      </c>
      <c r="L2667" s="544">
        <v>12</v>
      </c>
      <c r="M2667" s="1799">
        <f t="shared" si="85"/>
        <v>14400</v>
      </c>
      <c r="N2667" s="544">
        <v>3</v>
      </c>
      <c r="O2667" s="544">
        <v>9</v>
      </c>
      <c r="P2667" s="1799">
        <f t="shared" si="86"/>
        <v>10800</v>
      </c>
      <c r="Q2667" s="1789"/>
    </row>
    <row r="2668" spans="1:17" x14ac:dyDescent="0.2">
      <c r="A2668" s="541" t="s">
        <v>677</v>
      </c>
      <c r="B2668" s="547" t="s">
        <v>1708</v>
      </c>
      <c r="C2668" s="541" t="s">
        <v>1709</v>
      </c>
      <c r="D2668" s="1797" t="s">
        <v>6760</v>
      </c>
      <c r="E2668" s="539">
        <v>1500</v>
      </c>
      <c r="F2668" s="1800" t="s">
        <v>7646</v>
      </c>
      <c r="G2668" s="1801" t="s">
        <v>7647</v>
      </c>
      <c r="H2668" s="541"/>
      <c r="I2668" s="541" t="s">
        <v>7230</v>
      </c>
      <c r="J2668" s="542" t="s">
        <v>191</v>
      </c>
      <c r="K2668" s="544">
        <v>4</v>
      </c>
      <c r="L2668" s="544">
        <v>12</v>
      </c>
      <c r="M2668" s="1799">
        <f t="shared" si="85"/>
        <v>18000</v>
      </c>
      <c r="N2668" s="544">
        <v>3</v>
      </c>
      <c r="O2668" s="544">
        <v>9</v>
      </c>
      <c r="P2668" s="1799">
        <f t="shared" si="86"/>
        <v>13500</v>
      </c>
      <c r="Q2668" s="1789"/>
    </row>
    <row r="2669" spans="1:17" x14ac:dyDescent="0.2">
      <c r="A2669" s="541" t="s">
        <v>677</v>
      </c>
      <c r="B2669" s="547" t="s">
        <v>1708</v>
      </c>
      <c r="C2669" s="541" t="s">
        <v>1709</v>
      </c>
      <c r="D2669" s="1797" t="s">
        <v>7231</v>
      </c>
      <c r="E2669" s="539">
        <v>1200</v>
      </c>
      <c r="F2669" s="1800" t="s">
        <v>7648</v>
      </c>
      <c r="G2669" s="1801" t="s">
        <v>7649</v>
      </c>
      <c r="H2669" s="541"/>
      <c r="I2669" s="541" t="s">
        <v>7230</v>
      </c>
      <c r="J2669" s="542" t="s">
        <v>191</v>
      </c>
      <c r="K2669" s="544">
        <v>4</v>
      </c>
      <c r="L2669" s="544">
        <v>12</v>
      </c>
      <c r="M2669" s="1799">
        <f t="shared" si="85"/>
        <v>14400</v>
      </c>
      <c r="N2669" s="544">
        <v>3</v>
      </c>
      <c r="O2669" s="544">
        <v>9</v>
      </c>
      <c r="P2669" s="1799">
        <f t="shared" si="86"/>
        <v>10800</v>
      </c>
      <c r="Q2669" s="1789"/>
    </row>
    <row r="2670" spans="1:17" x14ac:dyDescent="0.2">
      <c r="A2670" s="541" t="s">
        <v>677</v>
      </c>
      <c r="B2670" s="547" t="s">
        <v>1708</v>
      </c>
      <c r="C2670" s="541" t="s">
        <v>1709</v>
      </c>
      <c r="D2670" s="1797" t="s">
        <v>6760</v>
      </c>
      <c r="E2670" s="539">
        <v>1500</v>
      </c>
      <c r="F2670" s="1800" t="s">
        <v>7650</v>
      </c>
      <c r="G2670" s="1801" t="s">
        <v>7651</v>
      </c>
      <c r="H2670" s="541"/>
      <c r="I2670" s="541" t="s">
        <v>7230</v>
      </c>
      <c r="J2670" s="542" t="s">
        <v>191</v>
      </c>
      <c r="K2670" s="544">
        <v>4</v>
      </c>
      <c r="L2670" s="544">
        <v>12</v>
      </c>
      <c r="M2670" s="1799">
        <f t="shared" si="85"/>
        <v>18000</v>
      </c>
      <c r="N2670" s="544">
        <v>3</v>
      </c>
      <c r="O2670" s="544">
        <v>9</v>
      </c>
      <c r="P2670" s="1799">
        <f t="shared" si="86"/>
        <v>13500</v>
      </c>
      <c r="Q2670" s="1789"/>
    </row>
    <row r="2671" spans="1:17" x14ac:dyDescent="0.2">
      <c r="A2671" s="541" t="s">
        <v>677</v>
      </c>
      <c r="B2671" s="547" t="s">
        <v>1708</v>
      </c>
      <c r="C2671" s="541" t="s">
        <v>1709</v>
      </c>
      <c r="D2671" s="1797" t="s">
        <v>7236</v>
      </c>
      <c r="E2671" s="539">
        <v>1500</v>
      </c>
      <c r="F2671" s="1800" t="s">
        <v>7652</v>
      </c>
      <c r="G2671" s="1801" t="s">
        <v>7653</v>
      </c>
      <c r="H2671" s="541"/>
      <c r="I2671" s="541" t="s">
        <v>7230</v>
      </c>
      <c r="J2671" s="542" t="s">
        <v>191</v>
      </c>
      <c r="K2671" s="544">
        <v>4</v>
      </c>
      <c r="L2671" s="544">
        <v>12</v>
      </c>
      <c r="M2671" s="1799">
        <f t="shared" si="85"/>
        <v>18000</v>
      </c>
      <c r="N2671" s="544">
        <v>3</v>
      </c>
      <c r="O2671" s="544">
        <v>9</v>
      </c>
      <c r="P2671" s="1799">
        <f t="shared" si="86"/>
        <v>13500</v>
      </c>
      <c r="Q2671" s="1789"/>
    </row>
    <row r="2672" spans="1:17" x14ac:dyDescent="0.2">
      <c r="A2672" s="541" t="s">
        <v>677</v>
      </c>
      <c r="B2672" s="547" t="s">
        <v>1708</v>
      </c>
      <c r="C2672" s="541" t="s">
        <v>1709</v>
      </c>
      <c r="D2672" s="1797" t="s">
        <v>7231</v>
      </c>
      <c r="E2672" s="539">
        <v>1200</v>
      </c>
      <c r="F2672" s="1800" t="s">
        <v>7654</v>
      </c>
      <c r="G2672" s="1801" t="s">
        <v>7655</v>
      </c>
      <c r="H2672" s="541"/>
      <c r="I2672" s="541" t="s">
        <v>7230</v>
      </c>
      <c r="J2672" s="542" t="s">
        <v>191</v>
      </c>
      <c r="K2672" s="544">
        <v>4</v>
      </c>
      <c r="L2672" s="544">
        <v>12</v>
      </c>
      <c r="M2672" s="1799">
        <f t="shared" si="85"/>
        <v>14400</v>
      </c>
      <c r="N2672" s="544">
        <v>3</v>
      </c>
      <c r="O2672" s="544">
        <v>9</v>
      </c>
      <c r="P2672" s="1799">
        <f t="shared" si="86"/>
        <v>10800</v>
      </c>
      <c r="Q2672" s="1789"/>
    </row>
    <row r="2673" spans="1:17" x14ac:dyDescent="0.2">
      <c r="A2673" s="541" t="s">
        <v>677</v>
      </c>
      <c r="B2673" s="547" t="s">
        <v>1708</v>
      </c>
      <c r="C2673" s="541" t="s">
        <v>1709</v>
      </c>
      <c r="D2673" s="1797" t="s">
        <v>7236</v>
      </c>
      <c r="E2673" s="539">
        <v>1500</v>
      </c>
      <c r="F2673" s="1800" t="s">
        <v>7656</v>
      </c>
      <c r="G2673" s="1801" t="s">
        <v>7657</v>
      </c>
      <c r="H2673" s="541"/>
      <c r="I2673" s="541" t="s">
        <v>7230</v>
      </c>
      <c r="J2673" s="542" t="s">
        <v>191</v>
      </c>
      <c r="K2673" s="544">
        <v>4</v>
      </c>
      <c r="L2673" s="544">
        <v>12</v>
      </c>
      <c r="M2673" s="1799">
        <f t="shared" si="85"/>
        <v>18000</v>
      </c>
      <c r="N2673" s="544">
        <v>3</v>
      </c>
      <c r="O2673" s="544">
        <v>9</v>
      </c>
      <c r="P2673" s="1799">
        <f t="shared" si="86"/>
        <v>13500</v>
      </c>
      <c r="Q2673" s="1789"/>
    </row>
    <row r="2674" spans="1:17" x14ac:dyDescent="0.2">
      <c r="A2674" s="541" t="s">
        <v>677</v>
      </c>
      <c r="B2674" s="547" t="s">
        <v>1708</v>
      </c>
      <c r="C2674" s="541" t="s">
        <v>1709</v>
      </c>
      <c r="D2674" s="1797" t="s">
        <v>7236</v>
      </c>
      <c r="E2674" s="539">
        <v>1500</v>
      </c>
      <c r="F2674" s="1800" t="s">
        <v>7658</v>
      </c>
      <c r="G2674" s="1801" t="s">
        <v>7659</v>
      </c>
      <c r="H2674" s="541"/>
      <c r="I2674" s="541" t="s">
        <v>7230</v>
      </c>
      <c r="J2674" s="542" t="s">
        <v>191</v>
      </c>
      <c r="K2674" s="544">
        <v>4</v>
      </c>
      <c r="L2674" s="544">
        <v>12</v>
      </c>
      <c r="M2674" s="1799">
        <f t="shared" si="85"/>
        <v>18000</v>
      </c>
      <c r="N2674" s="544">
        <v>3</v>
      </c>
      <c r="O2674" s="544">
        <v>9</v>
      </c>
      <c r="P2674" s="1799">
        <f t="shared" si="86"/>
        <v>13500</v>
      </c>
      <c r="Q2674" s="1789"/>
    </row>
    <row r="2675" spans="1:17" x14ac:dyDescent="0.2">
      <c r="A2675" s="541" t="s">
        <v>677</v>
      </c>
      <c r="B2675" s="547" t="s">
        <v>1708</v>
      </c>
      <c r="C2675" s="541" t="s">
        <v>1709</v>
      </c>
      <c r="D2675" s="1797" t="s">
        <v>7236</v>
      </c>
      <c r="E2675" s="539">
        <v>1500</v>
      </c>
      <c r="F2675" s="1800" t="s">
        <v>7660</v>
      </c>
      <c r="G2675" s="1801" t="s">
        <v>7661</v>
      </c>
      <c r="H2675" s="541"/>
      <c r="I2675" s="541" t="s">
        <v>7230</v>
      </c>
      <c r="J2675" s="542" t="s">
        <v>191</v>
      </c>
      <c r="K2675" s="544">
        <v>4</v>
      </c>
      <c r="L2675" s="544">
        <v>12</v>
      </c>
      <c r="M2675" s="1799">
        <f t="shared" si="85"/>
        <v>18000</v>
      </c>
      <c r="N2675" s="544">
        <v>3</v>
      </c>
      <c r="O2675" s="544">
        <v>9</v>
      </c>
      <c r="P2675" s="1799">
        <f t="shared" si="86"/>
        <v>13500</v>
      </c>
      <c r="Q2675" s="1789"/>
    </row>
    <row r="2676" spans="1:17" x14ac:dyDescent="0.2">
      <c r="A2676" s="541" t="s">
        <v>677</v>
      </c>
      <c r="B2676" s="547" t="s">
        <v>1708</v>
      </c>
      <c r="C2676" s="541" t="s">
        <v>1709</v>
      </c>
      <c r="D2676" s="1797" t="s">
        <v>7231</v>
      </c>
      <c r="E2676" s="539">
        <v>1200</v>
      </c>
      <c r="F2676" s="1800" t="s">
        <v>7662</v>
      </c>
      <c r="G2676" s="1801" t="s">
        <v>7663</v>
      </c>
      <c r="H2676" s="541"/>
      <c r="I2676" s="541" t="s">
        <v>7230</v>
      </c>
      <c r="J2676" s="542" t="s">
        <v>191</v>
      </c>
      <c r="K2676" s="544">
        <v>4</v>
      </c>
      <c r="L2676" s="544">
        <v>12</v>
      </c>
      <c r="M2676" s="1799">
        <f t="shared" si="85"/>
        <v>14400</v>
      </c>
      <c r="N2676" s="544">
        <v>3</v>
      </c>
      <c r="O2676" s="544">
        <v>9</v>
      </c>
      <c r="P2676" s="1799">
        <f t="shared" si="86"/>
        <v>10800</v>
      </c>
      <c r="Q2676" s="1789"/>
    </row>
    <row r="2677" spans="1:17" x14ac:dyDescent="0.2">
      <c r="A2677" s="541" t="s">
        <v>677</v>
      </c>
      <c r="B2677" s="547" t="s">
        <v>1708</v>
      </c>
      <c r="C2677" s="541" t="s">
        <v>1709</v>
      </c>
      <c r="D2677" s="1797" t="s">
        <v>2449</v>
      </c>
      <c r="E2677" s="539">
        <v>1200</v>
      </c>
      <c r="F2677" s="1800" t="s">
        <v>7664</v>
      </c>
      <c r="G2677" s="1801" t="s">
        <v>7665</v>
      </c>
      <c r="H2677" s="541"/>
      <c r="I2677" s="541" t="s">
        <v>7230</v>
      </c>
      <c r="J2677" s="542" t="s">
        <v>191</v>
      </c>
      <c r="K2677" s="544">
        <v>4</v>
      </c>
      <c r="L2677" s="544">
        <v>12</v>
      </c>
      <c r="M2677" s="1799">
        <f t="shared" si="85"/>
        <v>14400</v>
      </c>
      <c r="N2677" s="544">
        <v>3</v>
      </c>
      <c r="O2677" s="544">
        <v>9</v>
      </c>
      <c r="P2677" s="1799">
        <f t="shared" si="86"/>
        <v>10800</v>
      </c>
      <c r="Q2677" s="1789"/>
    </row>
    <row r="2678" spans="1:17" x14ac:dyDescent="0.2">
      <c r="A2678" s="541" t="s">
        <v>677</v>
      </c>
      <c r="B2678" s="547" t="s">
        <v>1708</v>
      </c>
      <c r="C2678" s="541" t="s">
        <v>1709</v>
      </c>
      <c r="D2678" s="1797" t="s">
        <v>7231</v>
      </c>
      <c r="E2678" s="539">
        <v>1200</v>
      </c>
      <c r="F2678" s="1800" t="s">
        <v>7666</v>
      </c>
      <c r="G2678" s="1801" t="s">
        <v>7667</v>
      </c>
      <c r="H2678" s="541"/>
      <c r="I2678" s="541" t="s">
        <v>7230</v>
      </c>
      <c r="J2678" s="542" t="s">
        <v>191</v>
      </c>
      <c r="K2678" s="544">
        <v>4</v>
      </c>
      <c r="L2678" s="544">
        <v>12</v>
      </c>
      <c r="M2678" s="1799">
        <f t="shared" si="85"/>
        <v>14400</v>
      </c>
      <c r="N2678" s="544">
        <v>3</v>
      </c>
      <c r="O2678" s="544">
        <v>9</v>
      </c>
      <c r="P2678" s="1799">
        <f t="shared" si="86"/>
        <v>10800</v>
      </c>
      <c r="Q2678" s="1789"/>
    </row>
    <row r="2679" spans="1:17" x14ac:dyDescent="0.2">
      <c r="A2679" s="541" t="s">
        <v>677</v>
      </c>
      <c r="B2679" s="547" t="s">
        <v>1708</v>
      </c>
      <c r="C2679" s="541" t="s">
        <v>1709</v>
      </c>
      <c r="D2679" s="1797" t="s">
        <v>7231</v>
      </c>
      <c r="E2679" s="539">
        <v>1200</v>
      </c>
      <c r="F2679" s="1800" t="s">
        <v>7668</v>
      </c>
      <c r="G2679" s="1801" t="s">
        <v>7669</v>
      </c>
      <c r="H2679" s="541"/>
      <c r="I2679" s="541" t="s">
        <v>7230</v>
      </c>
      <c r="J2679" s="542" t="s">
        <v>191</v>
      </c>
      <c r="K2679" s="544">
        <v>4</v>
      </c>
      <c r="L2679" s="544">
        <v>12</v>
      </c>
      <c r="M2679" s="1799">
        <f t="shared" si="85"/>
        <v>14400</v>
      </c>
      <c r="N2679" s="544">
        <v>3</v>
      </c>
      <c r="O2679" s="544">
        <v>9</v>
      </c>
      <c r="P2679" s="1799">
        <f t="shared" si="86"/>
        <v>10800</v>
      </c>
      <c r="Q2679" s="1789"/>
    </row>
    <row r="2680" spans="1:17" x14ac:dyDescent="0.2">
      <c r="A2680" s="541" t="s">
        <v>677</v>
      </c>
      <c r="B2680" s="547" t="s">
        <v>1708</v>
      </c>
      <c r="C2680" s="541" t="s">
        <v>1709</v>
      </c>
      <c r="D2680" s="1797" t="s">
        <v>7026</v>
      </c>
      <c r="E2680" s="539">
        <v>1200</v>
      </c>
      <c r="F2680" s="1800" t="s">
        <v>7670</v>
      </c>
      <c r="G2680" s="1801" t="s">
        <v>7671</v>
      </c>
      <c r="H2680" s="541"/>
      <c r="I2680" s="541" t="s">
        <v>7230</v>
      </c>
      <c r="J2680" s="542" t="s">
        <v>191</v>
      </c>
      <c r="K2680" s="544">
        <v>4</v>
      </c>
      <c r="L2680" s="544">
        <v>12</v>
      </c>
      <c r="M2680" s="1799">
        <f t="shared" si="85"/>
        <v>14400</v>
      </c>
      <c r="N2680" s="544">
        <v>3</v>
      </c>
      <c r="O2680" s="544">
        <v>9</v>
      </c>
      <c r="P2680" s="1799">
        <f t="shared" si="86"/>
        <v>10800</v>
      </c>
      <c r="Q2680" s="1789"/>
    </row>
    <row r="2681" spans="1:17" x14ac:dyDescent="0.2">
      <c r="A2681" s="541" t="s">
        <v>677</v>
      </c>
      <c r="B2681" s="547" t="s">
        <v>1708</v>
      </c>
      <c r="C2681" s="541" t="s">
        <v>1709</v>
      </c>
      <c r="D2681" s="1797" t="s">
        <v>7026</v>
      </c>
      <c r="E2681" s="539">
        <v>1200</v>
      </c>
      <c r="F2681" s="1800" t="s">
        <v>7672</v>
      </c>
      <c r="G2681" s="1801" t="s">
        <v>7673</v>
      </c>
      <c r="H2681" s="541"/>
      <c r="I2681" s="541" t="s">
        <v>7230</v>
      </c>
      <c r="J2681" s="542" t="s">
        <v>191</v>
      </c>
      <c r="K2681" s="544">
        <v>4</v>
      </c>
      <c r="L2681" s="544">
        <v>12</v>
      </c>
      <c r="M2681" s="1799">
        <f t="shared" si="85"/>
        <v>14400</v>
      </c>
      <c r="N2681" s="544">
        <v>3</v>
      </c>
      <c r="O2681" s="544">
        <v>9</v>
      </c>
      <c r="P2681" s="1799">
        <f t="shared" si="86"/>
        <v>10800</v>
      </c>
      <c r="Q2681" s="1789"/>
    </row>
    <row r="2682" spans="1:17" x14ac:dyDescent="0.2">
      <c r="A2682" s="541" t="s">
        <v>677</v>
      </c>
      <c r="B2682" s="547" t="s">
        <v>1708</v>
      </c>
      <c r="C2682" s="541" t="s">
        <v>1709</v>
      </c>
      <c r="D2682" s="1797" t="s">
        <v>7026</v>
      </c>
      <c r="E2682" s="539">
        <v>1200</v>
      </c>
      <c r="F2682" s="1800" t="s">
        <v>7674</v>
      </c>
      <c r="G2682" s="1801" t="s">
        <v>7675</v>
      </c>
      <c r="H2682" s="541"/>
      <c r="I2682" s="541" t="s">
        <v>7230</v>
      </c>
      <c r="J2682" s="542" t="s">
        <v>191</v>
      </c>
      <c r="K2682" s="544">
        <v>4</v>
      </c>
      <c r="L2682" s="544">
        <v>12</v>
      </c>
      <c r="M2682" s="1799">
        <f t="shared" si="85"/>
        <v>14400</v>
      </c>
      <c r="N2682" s="544">
        <v>3</v>
      </c>
      <c r="O2682" s="544">
        <v>9</v>
      </c>
      <c r="P2682" s="1799">
        <f t="shared" si="86"/>
        <v>10800</v>
      </c>
      <c r="Q2682" s="1789"/>
    </row>
    <row r="2683" spans="1:17" x14ac:dyDescent="0.2">
      <c r="A2683" s="541" t="s">
        <v>677</v>
      </c>
      <c r="B2683" s="547" t="s">
        <v>1708</v>
      </c>
      <c r="C2683" s="541" t="s">
        <v>1709</v>
      </c>
      <c r="D2683" s="1797" t="s">
        <v>2449</v>
      </c>
      <c r="E2683" s="539">
        <v>1200</v>
      </c>
      <c r="F2683" s="1800" t="s">
        <v>7676</v>
      </c>
      <c r="G2683" s="1801" t="s">
        <v>7677</v>
      </c>
      <c r="H2683" s="541"/>
      <c r="I2683" s="541" t="s">
        <v>7230</v>
      </c>
      <c r="J2683" s="542" t="s">
        <v>191</v>
      </c>
      <c r="K2683" s="544">
        <v>4</v>
      </c>
      <c r="L2683" s="544">
        <v>12</v>
      </c>
      <c r="M2683" s="1799">
        <f t="shared" si="85"/>
        <v>14400</v>
      </c>
      <c r="N2683" s="544">
        <v>3</v>
      </c>
      <c r="O2683" s="544">
        <v>9</v>
      </c>
      <c r="P2683" s="1799">
        <f t="shared" si="86"/>
        <v>10800</v>
      </c>
      <c r="Q2683" s="1789"/>
    </row>
    <row r="2684" spans="1:17" x14ac:dyDescent="0.2">
      <c r="A2684" s="541" t="s">
        <v>677</v>
      </c>
      <c r="B2684" s="547" t="s">
        <v>1708</v>
      </c>
      <c r="C2684" s="541" t="s">
        <v>1709</v>
      </c>
      <c r="D2684" s="1797" t="s">
        <v>7231</v>
      </c>
      <c r="E2684" s="539">
        <v>1200</v>
      </c>
      <c r="F2684" s="1800" t="s">
        <v>7678</v>
      </c>
      <c r="G2684" s="1801" t="s">
        <v>7679</v>
      </c>
      <c r="H2684" s="541"/>
      <c r="I2684" s="541" t="s">
        <v>7230</v>
      </c>
      <c r="J2684" s="542" t="s">
        <v>191</v>
      </c>
      <c r="K2684" s="544">
        <v>4</v>
      </c>
      <c r="L2684" s="544">
        <v>12</v>
      </c>
      <c r="M2684" s="1799">
        <f t="shared" si="85"/>
        <v>14400</v>
      </c>
      <c r="N2684" s="544">
        <v>3</v>
      </c>
      <c r="O2684" s="544">
        <v>9</v>
      </c>
      <c r="P2684" s="1799">
        <f t="shared" si="86"/>
        <v>10800</v>
      </c>
      <c r="Q2684" s="1789"/>
    </row>
    <row r="2685" spans="1:17" x14ac:dyDescent="0.2">
      <c r="A2685" s="541" t="s">
        <v>677</v>
      </c>
      <c r="B2685" s="547" t="s">
        <v>1708</v>
      </c>
      <c r="C2685" s="541" t="s">
        <v>1709</v>
      </c>
      <c r="D2685" s="1797" t="s">
        <v>6760</v>
      </c>
      <c r="E2685" s="539">
        <v>1500</v>
      </c>
      <c r="F2685" s="1800" t="s">
        <v>7680</v>
      </c>
      <c r="G2685" s="1801" t="s">
        <v>7681</v>
      </c>
      <c r="H2685" s="541"/>
      <c r="I2685" s="541" t="s">
        <v>7230</v>
      </c>
      <c r="J2685" s="542" t="s">
        <v>191</v>
      </c>
      <c r="K2685" s="544">
        <v>4</v>
      </c>
      <c r="L2685" s="544">
        <v>12</v>
      </c>
      <c r="M2685" s="1799">
        <f t="shared" si="85"/>
        <v>18000</v>
      </c>
      <c r="N2685" s="544">
        <v>3</v>
      </c>
      <c r="O2685" s="544">
        <v>9</v>
      </c>
      <c r="P2685" s="1799">
        <f t="shared" si="86"/>
        <v>13500</v>
      </c>
      <c r="Q2685" s="1789"/>
    </row>
    <row r="2686" spans="1:17" x14ac:dyDescent="0.2">
      <c r="A2686" s="541" t="s">
        <v>677</v>
      </c>
      <c r="B2686" s="547" t="s">
        <v>1708</v>
      </c>
      <c r="C2686" s="541" t="s">
        <v>1709</v>
      </c>
      <c r="D2686" s="1797" t="s">
        <v>7236</v>
      </c>
      <c r="E2686" s="539">
        <v>1500</v>
      </c>
      <c r="F2686" s="1800" t="s">
        <v>7682</v>
      </c>
      <c r="G2686" s="1801" t="s">
        <v>7683</v>
      </c>
      <c r="H2686" s="541"/>
      <c r="I2686" s="541" t="s">
        <v>7230</v>
      </c>
      <c r="J2686" s="542" t="s">
        <v>191</v>
      </c>
      <c r="K2686" s="544">
        <v>4</v>
      </c>
      <c r="L2686" s="544">
        <v>12</v>
      </c>
      <c r="M2686" s="1799">
        <f t="shared" si="85"/>
        <v>18000</v>
      </c>
      <c r="N2686" s="544">
        <v>3</v>
      </c>
      <c r="O2686" s="544">
        <v>9</v>
      </c>
      <c r="P2686" s="1799">
        <f t="shared" si="86"/>
        <v>13500</v>
      </c>
      <c r="Q2686" s="1789"/>
    </row>
    <row r="2687" spans="1:17" x14ac:dyDescent="0.2">
      <c r="A2687" s="541" t="s">
        <v>677</v>
      </c>
      <c r="B2687" s="547" t="s">
        <v>1708</v>
      </c>
      <c r="C2687" s="541" t="s">
        <v>1709</v>
      </c>
      <c r="D2687" s="1797" t="s">
        <v>7231</v>
      </c>
      <c r="E2687" s="539">
        <v>1200</v>
      </c>
      <c r="F2687" s="1800" t="s">
        <v>7684</v>
      </c>
      <c r="G2687" s="1801" t="s">
        <v>7685</v>
      </c>
      <c r="H2687" s="541"/>
      <c r="I2687" s="541" t="s">
        <v>7230</v>
      </c>
      <c r="J2687" s="542" t="s">
        <v>191</v>
      </c>
      <c r="K2687" s="544">
        <v>4</v>
      </c>
      <c r="L2687" s="544">
        <v>12</v>
      </c>
      <c r="M2687" s="1799">
        <f t="shared" si="85"/>
        <v>14400</v>
      </c>
      <c r="N2687" s="544">
        <v>3</v>
      </c>
      <c r="O2687" s="544">
        <v>9</v>
      </c>
      <c r="P2687" s="1799">
        <f t="shared" si="86"/>
        <v>10800</v>
      </c>
      <c r="Q2687" s="1789"/>
    </row>
    <row r="2688" spans="1:17" x14ac:dyDescent="0.2">
      <c r="A2688" s="541" t="s">
        <v>677</v>
      </c>
      <c r="B2688" s="547" t="s">
        <v>1708</v>
      </c>
      <c r="C2688" s="541" t="s">
        <v>1709</v>
      </c>
      <c r="D2688" s="1797" t="s">
        <v>7231</v>
      </c>
      <c r="E2688" s="539">
        <v>1200</v>
      </c>
      <c r="F2688" s="1800" t="s">
        <v>7686</v>
      </c>
      <c r="G2688" s="1801" t="s">
        <v>7687</v>
      </c>
      <c r="H2688" s="541"/>
      <c r="I2688" s="541" t="s">
        <v>7230</v>
      </c>
      <c r="J2688" s="542" t="s">
        <v>191</v>
      </c>
      <c r="K2688" s="544">
        <v>4</v>
      </c>
      <c r="L2688" s="544">
        <v>12</v>
      </c>
      <c r="M2688" s="1799">
        <f t="shared" si="85"/>
        <v>14400</v>
      </c>
      <c r="N2688" s="544">
        <v>3</v>
      </c>
      <c r="O2688" s="544">
        <v>9</v>
      </c>
      <c r="P2688" s="1799">
        <f t="shared" si="86"/>
        <v>10800</v>
      </c>
      <c r="Q2688" s="1789"/>
    </row>
    <row r="2689" spans="1:17" x14ac:dyDescent="0.2">
      <c r="A2689" s="541" t="s">
        <v>677</v>
      </c>
      <c r="B2689" s="547" t="s">
        <v>1708</v>
      </c>
      <c r="C2689" s="541" t="s">
        <v>1709</v>
      </c>
      <c r="D2689" s="1797" t="s">
        <v>2449</v>
      </c>
      <c r="E2689" s="539">
        <v>1200</v>
      </c>
      <c r="F2689" s="1800" t="s">
        <v>7688</v>
      </c>
      <c r="G2689" s="1801" t="s">
        <v>7689</v>
      </c>
      <c r="H2689" s="541"/>
      <c r="I2689" s="541" t="s">
        <v>7230</v>
      </c>
      <c r="J2689" s="542" t="s">
        <v>191</v>
      </c>
      <c r="K2689" s="544">
        <v>4</v>
      </c>
      <c r="L2689" s="544">
        <v>12</v>
      </c>
      <c r="M2689" s="1799">
        <f t="shared" si="85"/>
        <v>14400</v>
      </c>
      <c r="N2689" s="544">
        <v>3</v>
      </c>
      <c r="O2689" s="544">
        <v>9</v>
      </c>
      <c r="P2689" s="1799">
        <f t="shared" si="86"/>
        <v>10800</v>
      </c>
      <c r="Q2689" s="1789"/>
    </row>
    <row r="2690" spans="1:17" x14ac:dyDescent="0.2">
      <c r="A2690" s="541" t="s">
        <v>677</v>
      </c>
      <c r="B2690" s="547" t="s">
        <v>1708</v>
      </c>
      <c r="C2690" s="541" t="s">
        <v>1709</v>
      </c>
      <c r="D2690" s="1797" t="s">
        <v>6760</v>
      </c>
      <c r="E2690" s="539">
        <v>1500</v>
      </c>
      <c r="F2690" s="1800" t="s">
        <v>7690</v>
      </c>
      <c r="G2690" s="1797" t="s">
        <v>7691</v>
      </c>
      <c r="H2690" s="541"/>
      <c r="I2690" s="541" t="s">
        <v>7230</v>
      </c>
      <c r="J2690" s="542" t="s">
        <v>191</v>
      </c>
      <c r="K2690" s="544">
        <v>4</v>
      </c>
      <c r="L2690" s="544">
        <v>12</v>
      </c>
      <c r="M2690" s="1799">
        <f t="shared" si="85"/>
        <v>18000</v>
      </c>
      <c r="N2690" s="544">
        <v>3</v>
      </c>
      <c r="O2690" s="544">
        <v>9</v>
      </c>
      <c r="P2690" s="1799">
        <f t="shared" si="86"/>
        <v>13500</v>
      </c>
      <c r="Q2690" s="1789"/>
    </row>
    <row r="2691" spans="1:17" x14ac:dyDescent="0.2">
      <c r="A2691" s="541" t="s">
        <v>677</v>
      </c>
      <c r="B2691" s="547" t="s">
        <v>1708</v>
      </c>
      <c r="C2691" s="541" t="s">
        <v>1709</v>
      </c>
      <c r="D2691" s="1797" t="s">
        <v>7231</v>
      </c>
      <c r="E2691" s="539">
        <v>1200</v>
      </c>
      <c r="F2691" s="1800" t="s">
        <v>7692</v>
      </c>
      <c r="G2691" s="1801" t="s">
        <v>7693</v>
      </c>
      <c r="H2691" s="541"/>
      <c r="I2691" s="541" t="s">
        <v>7230</v>
      </c>
      <c r="J2691" s="542" t="s">
        <v>191</v>
      </c>
      <c r="K2691" s="544">
        <v>4</v>
      </c>
      <c r="L2691" s="544">
        <v>12</v>
      </c>
      <c r="M2691" s="1799">
        <f t="shared" si="85"/>
        <v>14400</v>
      </c>
      <c r="N2691" s="544">
        <v>3</v>
      </c>
      <c r="O2691" s="544">
        <v>9</v>
      </c>
      <c r="P2691" s="1799">
        <f t="shared" si="86"/>
        <v>10800</v>
      </c>
      <c r="Q2691" s="1789"/>
    </row>
    <row r="2692" spans="1:17" x14ac:dyDescent="0.2">
      <c r="A2692" s="541" t="s">
        <v>677</v>
      </c>
      <c r="B2692" s="547" t="s">
        <v>1708</v>
      </c>
      <c r="C2692" s="541" t="s">
        <v>1709</v>
      </c>
      <c r="D2692" s="1797" t="s">
        <v>6760</v>
      </c>
      <c r="E2692" s="539">
        <v>1500</v>
      </c>
      <c r="F2692" s="1800" t="s">
        <v>7694</v>
      </c>
      <c r="G2692" s="1801" t="s">
        <v>7695</v>
      </c>
      <c r="H2692" s="541"/>
      <c r="I2692" s="541" t="s">
        <v>7230</v>
      </c>
      <c r="J2692" s="542" t="s">
        <v>191</v>
      </c>
      <c r="K2692" s="544">
        <v>4</v>
      </c>
      <c r="L2692" s="544">
        <v>12</v>
      </c>
      <c r="M2692" s="1799">
        <f t="shared" si="85"/>
        <v>18000</v>
      </c>
      <c r="N2692" s="544">
        <v>3</v>
      </c>
      <c r="O2692" s="544">
        <v>9</v>
      </c>
      <c r="P2692" s="1799">
        <f t="shared" si="86"/>
        <v>13500</v>
      </c>
      <c r="Q2692" s="1789"/>
    </row>
    <row r="2693" spans="1:17" x14ac:dyDescent="0.2">
      <c r="A2693" s="541" t="s">
        <v>677</v>
      </c>
      <c r="B2693" s="547" t="s">
        <v>1708</v>
      </c>
      <c r="C2693" s="541" t="s">
        <v>1709</v>
      </c>
      <c r="D2693" s="1797" t="s">
        <v>6760</v>
      </c>
      <c r="E2693" s="539">
        <v>1500</v>
      </c>
      <c r="F2693" s="1800" t="s">
        <v>7696</v>
      </c>
      <c r="G2693" s="1801" t="s">
        <v>7697</v>
      </c>
      <c r="H2693" s="541"/>
      <c r="I2693" s="541" t="s">
        <v>7230</v>
      </c>
      <c r="J2693" s="542" t="s">
        <v>191</v>
      </c>
      <c r="K2693" s="544">
        <v>4</v>
      </c>
      <c r="L2693" s="544">
        <v>12</v>
      </c>
      <c r="M2693" s="1799">
        <f t="shared" si="85"/>
        <v>18000</v>
      </c>
      <c r="N2693" s="544">
        <v>3</v>
      </c>
      <c r="O2693" s="544">
        <v>9</v>
      </c>
      <c r="P2693" s="1799">
        <f t="shared" si="86"/>
        <v>13500</v>
      </c>
      <c r="Q2693" s="1789"/>
    </row>
    <row r="2694" spans="1:17" x14ac:dyDescent="0.2">
      <c r="A2694" s="541" t="s">
        <v>677</v>
      </c>
      <c r="B2694" s="547" t="s">
        <v>1708</v>
      </c>
      <c r="C2694" s="541" t="s">
        <v>1709</v>
      </c>
      <c r="D2694" s="1797" t="s">
        <v>7236</v>
      </c>
      <c r="E2694" s="539">
        <v>1500</v>
      </c>
      <c r="F2694" s="1800" t="s">
        <v>7698</v>
      </c>
      <c r="G2694" s="1801" t="s">
        <v>7699</v>
      </c>
      <c r="H2694" s="541"/>
      <c r="I2694" s="541" t="s">
        <v>7230</v>
      </c>
      <c r="J2694" s="542" t="s">
        <v>191</v>
      </c>
      <c r="K2694" s="544">
        <v>4</v>
      </c>
      <c r="L2694" s="544">
        <v>12</v>
      </c>
      <c r="M2694" s="1799">
        <f t="shared" si="85"/>
        <v>18000</v>
      </c>
      <c r="N2694" s="544">
        <v>3</v>
      </c>
      <c r="O2694" s="544">
        <v>9</v>
      </c>
      <c r="P2694" s="1799">
        <f t="shared" si="86"/>
        <v>13500</v>
      </c>
      <c r="Q2694" s="1789"/>
    </row>
    <row r="2695" spans="1:17" x14ac:dyDescent="0.2">
      <c r="A2695" s="541" t="s">
        <v>677</v>
      </c>
      <c r="B2695" s="547" t="s">
        <v>1708</v>
      </c>
      <c r="C2695" s="541" t="s">
        <v>1709</v>
      </c>
      <c r="D2695" s="1797" t="s">
        <v>7280</v>
      </c>
      <c r="E2695" s="539">
        <v>930</v>
      </c>
      <c r="F2695" s="1800" t="s">
        <v>7700</v>
      </c>
      <c r="G2695" s="1801" t="s">
        <v>7701</v>
      </c>
      <c r="H2695" s="541"/>
      <c r="I2695" s="541" t="s">
        <v>7230</v>
      </c>
      <c r="J2695" s="542" t="s">
        <v>191</v>
      </c>
      <c r="K2695" s="544">
        <v>4</v>
      </c>
      <c r="L2695" s="544">
        <v>12</v>
      </c>
      <c r="M2695" s="1799">
        <f t="shared" si="85"/>
        <v>11160</v>
      </c>
      <c r="N2695" s="544">
        <v>3</v>
      </c>
      <c r="O2695" s="544">
        <v>9</v>
      </c>
      <c r="P2695" s="1799">
        <f t="shared" si="86"/>
        <v>8370</v>
      </c>
      <c r="Q2695" s="1789"/>
    </row>
    <row r="2696" spans="1:17" x14ac:dyDescent="0.2">
      <c r="A2696" s="541" t="s">
        <v>677</v>
      </c>
      <c r="B2696" s="547" t="s">
        <v>1708</v>
      </c>
      <c r="C2696" s="541" t="s">
        <v>1709</v>
      </c>
      <c r="D2696" s="1797" t="s">
        <v>2449</v>
      </c>
      <c r="E2696" s="539">
        <v>1200</v>
      </c>
      <c r="F2696" s="1800" t="s">
        <v>7702</v>
      </c>
      <c r="G2696" s="1801" t="s">
        <v>7703</v>
      </c>
      <c r="H2696" s="541"/>
      <c r="I2696" s="541" t="s">
        <v>7230</v>
      </c>
      <c r="J2696" s="542" t="s">
        <v>191</v>
      </c>
      <c r="K2696" s="544">
        <v>4</v>
      </c>
      <c r="L2696" s="544">
        <v>12</v>
      </c>
      <c r="M2696" s="1799">
        <f t="shared" si="85"/>
        <v>14400</v>
      </c>
      <c r="N2696" s="544">
        <v>3</v>
      </c>
      <c r="O2696" s="544">
        <v>9</v>
      </c>
      <c r="P2696" s="1799">
        <f t="shared" si="86"/>
        <v>10800</v>
      </c>
      <c r="Q2696" s="1789"/>
    </row>
    <row r="2697" spans="1:17" x14ac:dyDescent="0.2">
      <c r="A2697" s="541" t="s">
        <v>677</v>
      </c>
      <c r="B2697" s="547" t="s">
        <v>1708</v>
      </c>
      <c r="C2697" s="541" t="s">
        <v>1709</v>
      </c>
      <c r="D2697" s="1797" t="s">
        <v>2449</v>
      </c>
      <c r="E2697" s="539">
        <v>1200</v>
      </c>
      <c r="F2697" s="1800" t="s">
        <v>7704</v>
      </c>
      <c r="G2697" s="1801" t="s">
        <v>7705</v>
      </c>
      <c r="H2697" s="541"/>
      <c r="I2697" s="541" t="s">
        <v>7230</v>
      </c>
      <c r="J2697" s="542" t="s">
        <v>191</v>
      </c>
      <c r="K2697" s="544">
        <v>4</v>
      </c>
      <c r="L2697" s="544">
        <v>12</v>
      </c>
      <c r="M2697" s="1799">
        <f t="shared" si="85"/>
        <v>14400</v>
      </c>
      <c r="N2697" s="544">
        <v>3</v>
      </c>
      <c r="O2697" s="544">
        <v>9</v>
      </c>
      <c r="P2697" s="1799">
        <f t="shared" si="86"/>
        <v>10800</v>
      </c>
      <c r="Q2697" s="1789"/>
    </row>
    <row r="2698" spans="1:17" x14ac:dyDescent="0.2">
      <c r="A2698" s="541" t="s">
        <v>677</v>
      </c>
      <c r="B2698" s="547" t="s">
        <v>1708</v>
      </c>
      <c r="C2698" s="541" t="s">
        <v>1709</v>
      </c>
      <c r="D2698" s="1797" t="s">
        <v>7231</v>
      </c>
      <c r="E2698" s="539">
        <v>1200</v>
      </c>
      <c r="F2698" s="1800" t="s">
        <v>7706</v>
      </c>
      <c r="G2698" s="1801" t="s">
        <v>7707</v>
      </c>
      <c r="H2698" s="541"/>
      <c r="I2698" s="541" t="s">
        <v>7230</v>
      </c>
      <c r="J2698" s="542" t="s">
        <v>191</v>
      </c>
      <c r="K2698" s="544">
        <v>4</v>
      </c>
      <c r="L2698" s="544">
        <v>12</v>
      </c>
      <c r="M2698" s="1799">
        <f t="shared" si="85"/>
        <v>14400</v>
      </c>
      <c r="N2698" s="544">
        <v>3</v>
      </c>
      <c r="O2698" s="544">
        <v>9</v>
      </c>
      <c r="P2698" s="1799">
        <f t="shared" si="86"/>
        <v>10800</v>
      </c>
      <c r="Q2698" s="1789"/>
    </row>
    <row r="2699" spans="1:17" x14ac:dyDescent="0.2">
      <c r="A2699" s="541" t="s">
        <v>677</v>
      </c>
      <c r="B2699" s="547" t="s">
        <v>1708</v>
      </c>
      <c r="C2699" s="541" t="s">
        <v>1709</v>
      </c>
      <c r="D2699" s="1797" t="s">
        <v>7231</v>
      </c>
      <c r="E2699" s="539">
        <v>1200</v>
      </c>
      <c r="F2699" s="1800" t="s">
        <v>7708</v>
      </c>
      <c r="G2699" s="1801" t="s">
        <v>7709</v>
      </c>
      <c r="H2699" s="541"/>
      <c r="I2699" s="541" t="s">
        <v>7230</v>
      </c>
      <c r="J2699" s="542" t="s">
        <v>191</v>
      </c>
      <c r="K2699" s="544">
        <v>4</v>
      </c>
      <c r="L2699" s="544">
        <v>12</v>
      </c>
      <c r="M2699" s="1799">
        <f t="shared" si="85"/>
        <v>14400</v>
      </c>
      <c r="N2699" s="544">
        <v>3</v>
      </c>
      <c r="O2699" s="544">
        <v>9</v>
      </c>
      <c r="P2699" s="1799">
        <f t="shared" si="86"/>
        <v>10800</v>
      </c>
      <c r="Q2699" s="1789"/>
    </row>
    <row r="2700" spans="1:17" x14ac:dyDescent="0.2">
      <c r="A2700" s="541" t="s">
        <v>677</v>
      </c>
      <c r="B2700" s="547" t="s">
        <v>1708</v>
      </c>
      <c r="C2700" s="541" t="s">
        <v>1709</v>
      </c>
      <c r="D2700" s="1797" t="s">
        <v>6760</v>
      </c>
      <c r="E2700" s="539">
        <v>1500</v>
      </c>
      <c r="F2700" s="1800" t="s">
        <v>7710</v>
      </c>
      <c r="G2700" s="1801" t="s">
        <v>7711</v>
      </c>
      <c r="H2700" s="541"/>
      <c r="I2700" s="541" t="s">
        <v>7230</v>
      </c>
      <c r="J2700" s="542" t="s">
        <v>191</v>
      </c>
      <c r="K2700" s="544">
        <v>4</v>
      </c>
      <c r="L2700" s="544">
        <v>12</v>
      </c>
      <c r="M2700" s="1799">
        <f t="shared" si="85"/>
        <v>18000</v>
      </c>
      <c r="N2700" s="544">
        <v>3</v>
      </c>
      <c r="O2700" s="544">
        <v>9</v>
      </c>
      <c r="P2700" s="1799">
        <f t="shared" si="86"/>
        <v>13500</v>
      </c>
      <c r="Q2700" s="1789"/>
    </row>
    <row r="2701" spans="1:17" x14ac:dyDescent="0.2">
      <c r="A2701" s="541" t="s">
        <v>677</v>
      </c>
      <c r="B2701" s="547" t="s">
        <v>1708</v>
      </c>
      <c r="C2701" s="541" t="s">
        <v>1709</v>
      </c>
      <c r="D2701" s="1797" t="s">
        <v>7236</v>
      </c>
      <c r="E2701" s="539">
        <v>1500</v>
      </c>
      <c r="F2701" s="1800" t="s">
        <v>7712</v>
      </c>
      <c r="G2701" s="1801" t="s">
        <v>7713</v>
      </c>
      <c r="H2701" s="541"/>
      <c r="I2701" s="541" t="s">
        <v>7230</v>
      </c>
      <c r="J2701" s="542" t="s">
        <v>191</v>
      </c>
      <c r="K2701" s="544">
        <v>4</v>
      </c>
      <c r="L2701" s="544">
        <v>12</v>
      </c>
      <c r="M2701" s="1799">
        <f t="shared" si="85"/>
        <v>18000</v>
      </c>
      <c r="N2701" s="544">
        <v>3</v>
      </c>
      <c r="O2701" s="544">
        <v>9</v>
      </c>
      <c r="P2701" s="1799">
        <f t="shared" si="86"/>
        <v>13500</v>
      </c>
      <c r="Q2701" s="1789"/>
    </row>
    <row r="2702" spans="1:17" x14ac:dyDescent="0.2">
      <c r="A2702" s="541" t="s">
        <v>677</v>
      </c>
      <c r="B2702" s="547" t="s">
        <v>1708</v>
      </c>
      <c r="C2702" s="541" t="s">
        <v>1709</v>
      </c>
      <c r="D2702" s="1797" t="s">
        <v>6760</v>
      </c>
      <c r="E2702" s="539">
        <v>1500</v>
      </c>
      <c r="F2702" s="1800" t="s">
        <v>7714</v>
      </c>
      <c r="G2702" s="1801" t="s">
        <v>7715</v>
      </c>
      <c r="H2702" s="541"/>
      <c r="I2702" s="541" t="s">
        <v>7230</v>
      </c>
      <c r="J2702" s="542" t="s">
        <v>191</v>
      </c>
      <c r="K2702" s="544">
        <v>4</v>
      </c>
      <c r="L2702" s="544">
        <v>12</v>
      </c>
      <c r="M2702" s="1799">
        <f t="shared" si="85"/>
        <v>18000</v>
      </c>
      <c r="N2702" s="544">
        <v>3</v>
      </c>
      <c r="O2702" s="544">
        <v>9</v>
      </c>
      <c r="P2702" s="1799">
        <f t="shared" si="86"/>
        <v>13500</v>
      </c>
      <c r="Q2702" s="1789"/>
    </row>
    <row r="2703" spans="1:17" x14ac:dyDescent="0.2">
      <c r="A2703" s="541" t="s">
        <v>677</v>
      </c>
      <c r="B2703" s="547" t="s">
        <v>1708</v>
      </c>
      <c r="C2703" s="541" t="s">
        <v>1709</v>
      </c>
      <c r="D2703" s="1797" t="s">
        <v>7231</v>
      </c>
      <c r="E2703" s="539">
        <v>1200</v>
      </c>
      <c r="F2703" s="1800" t="s">
        <v>7716</v>
      </c>
      <c r="G2703" s="1801" t="s">
        <v>7717</v>
      </c>
      <c r="H2703" s="541"/>
      <c r="I2703" s="541" t="s">
        <v>7230</v>
      </c>
      <c r="J2703" s="542" t="s">
        <v>191</v>
      </c>
      <c r="K2703" s="544">
        <v>4</v>
      </c>
      <c r="L2703" s="544">
        <v>12</v>
      </c>
      <c r="M2703" s="1799">
        <f t="shared" si="85"/>
        <v>14400</v>
      </c>
      <c r="N2703" s="544">
        <v>3</v>
      </c>
      <c r="O2703" s="544">
        <v>9</v>
      </c>
      <c r="P2703" s="1799">
        <f t="shared" si="86"/>
        <v>10800</v>
      </c>
      <c r="Q2703" s="1789"/>
    </row>
    <row r="2704" spans="1:17" x14ac:dyDescent="0.2">
      <c r="A2704" s="541" t="s">
        <v>677</v>
      </c>
      <c r="B2704" s="547" t="s">
        <v>1708</v>
      </c>
      <c r="C2704" s="541" t="s">
        <v>1709</v>
      </c>
      <c r="D2704" s="1797" t="s">
        <v>7026</v>
      </c>
      <c r="E2704" s="539">
        <v>1200</v>
      </c>
      <c r="F2704" s="1800" t="s">
        <v>7718</v>
      </c>
      <c r="G2704" s="1801" t="s">
        <v>7719</v>
      </c>
      <c r="H2704" s="541"/>
      <c r="I2704" s="541" t="s">
        <v>7230</v>
      </c>
      <c r="J2704" s="542" t="s">
        <v>191</v>
      </c>
      <c r="K2704" s="544">
        <v>4</v>
      </c>
      <c r="L2704" s="544">
        <v>12</v>
      </c>
      <c r="M2704" s="1799">
        <f t="shared" si="85"/>
        <v>14400</v>
      </c>
      <c r="N2704" s="544">
        <v>3</v>
      </c>
      <c r="O2704" s="544">
        <v>9</v>
      </c>
      <c r="P2704" s="1799">
        <f t="shared" si="86"/>
        <v>10800</v>
      </c>
      <c r="Q2704" s="1789"/>
    </row>
    <row r="2705" spans="1:17" x14ac:dyDescent="0.2">
      <c r="A2705" s="541" t="s">
        <v>677</v>
      </c>
      <c r="B2705" s="547" t="s">
        <v>1708</v>
      </c>
      <c r="C2705" s="541" t="s">
        <v>1709</v>
      </c>
      <c r="D2705" s="1797" t="s">
        <v>7236</v>
      </c>
      <c r="E2705" s="539">
        <v>1500</v>
      </c>
      <c r="F2705" s="1800" t="s">
        <v>7720</v>
      </c>
      <c r="G2705" s="1801" t="s">
        <v>7721</v>
      </c>
      <c r="H2705" s="541"/>
      <c r="I2705" s="541" t="s">
        <v>7230</v>
      </c>
      <c r="J2705" s="542" t="s">
        <v>191</v>
      </c>
      <c r="K2705" s="544">
        <v>4</v>
      </c>
      <c r="L2705" s="544">
        <v>12</v>
      </c>
      <c r="M2705" s="1799">
        <f t="shared" si="85"/>
        <v>18000</v>
      </c>
      <c r="N2705" s="544">
        <v>3</v>
      </c>
      <c r="O2705" s="544">
        <v>9</v>
      </c>
      <c r="P2705" s="1799">
        <f t="shared" si="86"/>
        <v>13500</v>
      </c>
      <c r="Q2705" s="1789"/>
    </row>
    <row r="2706" spans="1:17" x14ac:dyDescent="0.2">
      <c r="A2706" s="541" t="s">
        <v>677</v>
      </c>
      <c r="B2706" s="547" t="s">
        <v>1708</v>
      </c>
      <c r="C2706" s="541" t="s">
        <v>1709</v>
      </c>
      <c r="D2706" s="1797" t="s">
        <v>6760</v>
      </c>
      <c r="E2706" s="539">
        <v>1500</v>
      </c>
      <c r="F2706" s="1800" t="s">
        <v>7722</v>
      </c>
      <c r="G2706" s="1801" t="s">
        <v>7723</v>
      </c>
      <c r="H2706" s="541"/>
      <c r="I2706" s="541" t="s">
        <v>7230</v>
      </c>
      <c r="J2706" s="542" t="s">
        <v>191</v>
      </c>
      <c r="K2706" s="544">
        <v>4</v>
      </c>
      <c r="L2706" s="544">
        <v>12</v>
      </c>
      <c r="M2706" s="1799">
        <f t="shared" si="85"/>
        <v>18000</v>
      </c>
      <c r="N2706" s="544">
        <v>3</v>
      </c>
      <c r="O2706" s="544">
        <v>9</v>
      </c>
      <c r="P2706" s="1799">
        <f t="shared" si="86"/>
        <v>13500</v>
      </c>
      <c r="Q2706" s="1789"/>
    </row>
    <row r="2707" spans="1:17" x14ac:dyDescent="0.2">
      <c r="A2707" s="541" t="s">
        <v>677</v>
      </c>
      <c r="B2707" s="547" t="s">
        <v>1708</v>
      </c>
      <c r="C2707" s="541" t="s">
        <v>1709</v>
      </c>
      <c r="D2707" s="1797" t="s">
        <v>6760</v>
      </c>
      <c r="E2707" s="539">
        <v>1500</v>
      </c>
      <c r="F2707" s="1800" t="s">
        <v>7724</v>
      </c>
      <c r="G2707" s="1801" t="s">
        <v>7725</v>
      </c>
      <c r="H2707" s="541"/>
      <c r="I2707" s="541" t="s">
        <v>7230</v>
      </c>
      <c r="J2707" s="542" t="s">
        <v>191</v>
      </c>
      <c r="K2707" s="544">
        <v>4</v>
      </c>
      <c r="L2707" s="544">
        <v>12</v>
      </c>
      <c r="M2707" s="1799">
        <f t="shared" si="85"/>
        <v>18000</v>
      </c>
      <c r="N2707" s="544">
        <v>3</v>
      </c>
      <c r="O2707" s="544">
        <v>9</v>
      </c>
      <c r="P2707" s="1799">
        <f t="shared" si="86"/>
        <v>13500</v>
      </c>
      <c r="Q2707" s="1789"/>
    </row>
    <row r="2708" spans="1:17" x14ac:dyDescent="0.2">
      <c r="A2708" s="541" t="s">
        <v>677</v>
      </c>
      <c r="B2708" s="547" t="s">
        <v>1708</v>
      </c>
      <c r="C2708" s="541" t="s">
        <v>1709</v>
      </c>
      <c r="D2708" s="1797" t="s">
        <v>6760</v>
      </c>
      <c r="E2708" s="539">
        <v>1500</v>
      </c>
      <c r="F2708" s="1800" t="s">
        <v>7726</v>
      </c>
      <c r="G2708" s="1801" t="s">
        <v>7727</v>
      </c>
      <c r="H2708" s="541"/>
      <c r="I2708" s="541" t="s">
        <v>7230</v>
      </c>
      <c r="J2708" s="542" t="s">
        <v>191</v>
      </c>
      <c r="K2708" s="544">
        <v>4</v>
      </c>
      <c r="L2708" s="544">
        <v>12</v>
      </c>
      <c r="M2708" s="1799">
        <f t="shared" si="85"/>
        <v>18000</v>
      </c>
      <c r="N2708" s="544">
        <v>3</v>
      </c>
      <c r="O2708" s="544">
        <v>9</v>
      </c>
      <c r="P2708" s="1799">
        <f t="shared" si="86"/>
        <v>13500</v>
      </c>
      <c r="Q2708" s="1789"/>
    </row>
    <row r="2709" spans="1:17" x14ac:dyDescent="0.2">
      <c r="A2709" s="541" t="s">
        <v>677</v>
      </c>
      <c r="B2709" s="547" t="s">
        <v>1708</v>
      </c>
      <c r="C2709" s="541" t="s">
        <v>1709</v>
      </c>
      <c r="D2709" s="1797" t="s">
        <v>6760</v>
      </c>
      <c r="E2709" s="539">
        <v>1500</v>
      </c>
      <c r="F2709" s="1800" t="s">
        <v>7728</v>
      </c>
      <c r="G2709" s="1801" t="s">
        <v>7729</v>
      </c>
      <c r="H2709" s="541"/>
      <c r="I2709" s="541" t="s">
        <v>7230</v>
      </c>
      <c r="J2709" s="542" t="s">
        <v>191</v>
      </c>
      <c r="K2709" s="544">
        <v>4</v>
      </c>
      <c r="L2709" s="544">
        <v>12</v>
      </c>
      <c r="M2709" s="1799">
        <f t="shared" si="85"/>
        <v>18000</v>
      </c>
      <c r="N2709" s="544">
        <v>3</v>
      </c>
      <c r="O2709" s="544">
        <v>9</v>
      </c>
      <c r="P2709" s="1799">
        <f t="shared" si="86"/>
        <v>13500</v>
      </c>
      <c r="Q2709" s="1789"/>
    </row>
    <row r="2710" spans="1:17" x14ac:dyDescent="0.2">
      <c r="A2710" s="541" t="s">
        <v>677</v>
      </c>
      <c r="B2710" s="547" t="s">
        <v>1708</v>
      </c>
      <c r="C2710" s="541" t="s">
        <v>1709</v>
      </c>
      <c r="D2710" s="1797" t="s">
        <v>2449</v>
      </c>
      <c r="E2710" s="539">
        <v>1200</v>
      </c>
      <c r="F2710" s="1800" t="s">
        <v>7730</v>
      </c>
      <c r="G2710" s="1801" t="s">
        <v>7731</v>
      </c>
      <c r="H2710" s="541"/>
      <c r="I2710" s="541" t="s">
        <v>7230</v>
      </c>
      <c r="J2710" s="542" t="s">
        <v>191</v>
      </c>
      <c r="K2710" s="544">
        <v>4</v>
      </c>
      <c r="L2710" s="544">
        <v>12</v>
      </c>
      <c r="M2710" s="1799">
        <f t="shared" si="85"/>
        <v>14400</v>
      </c>
      <c r="N2710" s="544">
        <v>3</v>
      </c>
      <c r="O2710" s="544">
        <v>9</v>
      </c>
      <c r="P2710" s="1799">
        <f t="shared" si="86"/>
        <v>10800</v>
      </c>
      <c r="Q2710" s="1789"/>
    </row>
    <row r="2711" spans="1:17" x14ac:dyDescent="0.2">
      <c r="A2711" s="541" t="s">
        <v>677</v>
      </c>
      <c r="B2711" s="547" t="s">
        <v>1708</v>
      </c>
      <c r="C2711" s="541" t="s">
        <v>1709</v>
      </c>
      <c r="D2711" s="1797" t="s">
        <v>7236</v>
      </c>
      <c r="E2711" s="539">
        <v>1500</v>
      </c>
      <c r="F2711" s="1800" t="s">
        <v>7732</v>
      </c>
      <c r="G2711" s="1801" t="s">
        <v>7733</v>
      </c>
      <c r="H2711" s="541"/>
      <c r="I2711" s="541" t="s">
        <v>7230</v>
      </c>
      <c r="J2711" s="542" t="s">
        <v>191</v>
      </c>
      <c r="K2711" s="544">
        <v>4</v>
      </c>
      <c r="L2711" s="544">
        <v>12</v>
      </c>
      <c r="M2711" s="1799">
        <f t="shared" si="85"/>
        <v>18000</v>
      </c>
      <c r="N2711" s="544">
        <v>3</v>
      </c>
      <c r="O2711" s="544">
        <v>9</v>
      </c>
      <c r="P2711" s="1799">
        <f t="shared" si="86"/>
        <v>13500</v>
      </c>
      <c r="Q2711" s="1789"/>
    </row>
    <row r="2712" spans="1:17" x14ac:dyDescent="0.2">
      <c r="A2712" s="541" t="s">
        <v>677</v>
      </c>
      <c r="B2712" s="547" t="s">
        <v>1708</v>
      </c>
      <c r="C2712" s="541" t="s">
        <v>1709</v>
      </c>
      <c r="D2712" s="1797" t="s">
        <v>6760</v>
      </c>
      <c r="E2712" s="539">
        <v>1500</v>
      </c>
      <c r="F2712" s="1800" t="s">
        <v>7734</v>
      </c>
      <c r="G2712" s="1801" t="s">
        <v>7735</v>
      </c>
      <c r="H2712" s="541"/>
      <c r="I2712" s="541" t="s">
        <v>7230</v>
      </c>
      <c r="J2712" s="542" t="s">
        <v>191</v>
      </c>
      <c r="K2712" s="544">
        <v>4</v>
      </c>
      <c r="L2712" s="544">
        <v>12</v>
      </c>
      <c r="M2712" s="1799">
        <f t="shared" si="85"/>
        <v>18000</v>
      </c>
      <c r="N2712" s="544">
        <v>3</v>
      </c>
      <c r="O2712" s="544">
        <v>9</v>
      </c>
      <c r="P2712" s="1799">
        <f t="shared" si="86"/>
        <v>13500</v>
      </c>
      <c r="Q2712" s="1789"/>
    </row>
    <row r="2713" spans="1:17" x14ac:dyDescent="0.2">
      <c r="A2713" s="541" t="s">
        <v>677</v>
      </c>
      <c r="B2713" s="547" t="s">
        <v>1708</v>
      </c>
      <c r="C2713" s="541" t="s">
        <v>1709</v>
      </c>
      <c r="D2713" s="1797" t="s">
        <v>7026</v>
      </c>
      <c r="E2713" s="539">
        <v>1200</v>
      </c>
      <c r="F2713" s="1800" t="s">
        <v>7736</v>
      </c>
      <c r="G2713" s="1801" t="s">
        <v>7737</v>
      </c>
      <c r="H2713" s="541"/>
      <c r="I2713" s="541" t="s">
        <v>7230</v>
      </c>
      <c r="J2713" s="542" t="s">
        <v>191</v>
      </c>
      <c r="K2713" s="544">
        <v>4</v>
      </c>
      <c r="L2713" s="544">
        <v>12</v>
      </c>
      <c r="M2713" s="1799">
        <f t="shared" si="85"/>
        <v>14400</v>
      </c>
      <c r="N2713" s="544">
        <v>3</v>
      </c>
      <c r="O2713" s="544">
        <v>9</v>
      </c>
      <c r="P2713" s="1799">
        <f t="shared" si="86"/>
        <v>10800</v>
      </c>
      <c r="Q2713" s="1789"/>
    </row>
    <row r="2714" spans="1:17" x14ac:dyDescent="0.2">
      <c r="A2714" s="541" t="s">
        <v>677</v>
      </c>
      <c r="B2714" s="547" t="s">
        <v>1708</v>
      </c>
      <c r="C2714" s="541" t="s">
        <v>1709</v>
      </c>
      <c r="D2714" s="1797" t="s">
        <v>7236</v>
      </c>
      <c r="E2714" s="539">
        <v>1500</v>
      </c>
      <c r="F2714" s="1800" t="s">
        <v>7738</v>
      </c>
      <c r="G2714" s="1801" t="s">
        <v>7739</v>
      </c>
      <c r="H2714" s="541"/>
      <c r="I2714" s="541" t="s">
        <v>7230</v>
      </c>
      <c r="J2714" s="542" t="s">
        <v>191</v>
      </c>
      <c r="K2714" s="544">
        <v>4</v>
      </c>
      <c r="L2714" s="544">
        <v>12</v>
      </c>
      <c r="M2714" s="1799">
        <f t="shared" si="85"/>
        <v>18000</v>
      </c>
      <c r="N2714" s="544">
        <v>3</v>
      </c>
      <c r="O2714" s="544">
        <v>9</v>
      </c>
      <c r="P2714" s="1799">
        <f t="shared" si="86"/>
        <v>13500</v>
      </c>
      <c r="Q2714" s="1789"/>
    </row>
    <row r="2715" spans="1:17" x14ac:dyDescent="0.2">
      <c r="A2715" s="541" t="s">
        <v>677</v>
      </c>
      <c r="B2715" s="547" t="s">
        <v>1708</v>
      </c>
      <c r="C2715" s="541" t="s">
        <v>1709</v>
      </c>
      <c r="D2715" s="1797" t="s">
        <v>7231</v>
      </c>
      <c r="E2715" s="539">
        <v>1200</v>
      </c>
      <c r="F2715" s="1800" t="s">
        <v>7740</v>
      </c>
      <c r="G2715" s="1801" t="s">
        <v>7741</v>
      </c>
      <c r="H2715" s="541"/>
      <c r="I2715" s="541" t="s">
        <v>7230</v>
      </c>
      <c r="J2715" s="542" t="s">
        <v>191</v>
      </c>
      <c r="K2715" s="544">
        <v>4</v>
      </c>
      <c r="L2715" s="544">
        <v>12</v>
      </c>
      <c r="M2715" s="1799">
        <f t="shared" si="85"/>
        <v>14400</v>
      </c>
      <c r="N2715" s="544">
        <v>3</v>
      </c>
      <c r="O2715" s="544">
        <v>9</v>
      </c>
      <c r="P2715" s="1799">
        <f t="shared" si="86"/>
        <v>10800</v>
      </c>
      <c r="Q2715" s="1789"/>
    </row>
    <row r="2716" spans="1:17" x14ac:dyDescent="0.2">
      <c r="A2716" s="541" t="s">
        <v>677</v>
      </c>
      <c r="B2716" s="547" t="s">
        <v>1708</v>
      </c>
      <c r="C2716" s="541" t="s">
        <v>1709</v>
      </c>
      <c r="D2716" s="1797" t="s">
        <v>7236</v>
      </c>
      <c r="E2716" s="539">
        <v>1500</v>
      </c>
      <c r="F2716" s="1800" t="s">
        <v>7742</v>
      </c>
      <c r="G2716" s="1801" t="s">
        <v>7743</v>
      </c>
      <c r="H2716" s="541"/>
      <c r="I2716" s="541" t="s">
        <v>7230</v>
      </c>
      <c r="J2716" s="542" t="s">
        <v>191</v>
      </c>
      <c r="K2716" s="544">
        <v>4</v>
      </c>
      <c r="L2716" s="544">
        <v>12</v>
      </c>
      <c r="M2716" s="1799">
        <f t="shared" si="85"/>
        <v>18000</v>
      </c>
      <c r="N2716" s="544">
        <v>3</v>
      </c>
      <c r="O2716" s="544">
        <v>9</v>
      </c>
      <c r="P2716" s="1799">
        <f t="shared" si="86"/>
        <v>13500</v>
      </c>
      <c r="Q2716" s="1789"/>
    </row>
    <row r="2717" spans="1:17" x14ac:dyDescent="0.2">
      <c r="A2717" s="541" t="s">
        <v>677</v>
      </c>
      <c r="B2717" s="547" t="s">
        <v>1708</v>
      </c>
      <c r="C2717" s="541" t="s">
        <v>1709</v>
      </c>
      <c r="D2717" s="1797" t="s">
        <v>6760</v>
      </c>
      <c r="E2717" s="539">
        <v>1500</v>
      </c>
      <c r="F2717" s="1800" t="s">
        <v>7744</v>
      </c>
      <c r="G2717" s="1801" t="s">
        <v>7745</v>
      </c>
      <c r="H2717" s="541"/>
      <c r="I2717" s="541" t="s">
        <v>7230</v>
      </c>
      <c r="J2717" s="542" t="s">
        <v>191</v>
      </c>
      <c r="K2717" s="544">
        <v>4</v>
      </c>
      <c r="L2717" s="544">
        <v>12</v>
      </c>
      <c r="M2717" s="1799">
        <f t="shared" si="85"/>
        <v>18000</v>
      </c>
      <c r="N2717" s="544">
        <v>3</v>
      </c>
      <c r="O2717" s="544">
        <v>9</v>
      </c>
      <c r="P2717" s="1799">
        <f t="shared" si="86"/>
        <v>13500</v>
      </c>
      <c r="Q2717" s="1789"/>
    </row>
    <row r="2718" spans="1:17" x14ac:dyDescent="0.2">
      <c r="A2718" s="541" t="s">
        <v>677</v>
      </c>
      <c r="B2718" s="547" t="s">
        <v>1708</v>
      </c>
      <c r="C2718" s="541" t="s">
        <v>1709</v>
      </c>
      <c r="D2718" s="1797" t="s">
        <v>6760</v>
      </c>
      <c r="E2718" s="539">
        <v>1500</v>
      </c>
      <c r="F2718" s="1800" t="s">
        <v>7746</v>
      </c>
      <c r="G2718" s="1801" t="s">
        <v>7747</v>
      </c>
      <c r="H2718" s="541"/>
      <c r="I2718" s="541" t="s">
        <v>7230</v>
      </c>
      <c r="J2718" s="542" t="s">
        <v>191</v>
      </c>
      <c r="K2718" s="544">
        <v>4</v>
      </c>
      <c r="L2718" s="544">
        <v>12</v>
      </c>
      <c r="M2718" s="1799">
        <f t="shared" ref="M2718:M2781" si="87">+E2718*L2718</f>
        <v>18000</v>
      </c>
      <c r="N2718" s="544">
        <v>3</v>
      </c>
      <c r="O2718" s="544">
        <v>9</v>
      </c>
      <c r="P2718" s="1799">
        <f t="shared" ref="P2718:P2781" si="88">+E2718*O2718</f>
        <v>13500</v>
      </c>
      <c r="Q2718" s="1789"/>
    </row>
    <row r="2719" spans="1:17" x14ac:dyDescent="0.2">
      <c r="A2719" s="541" t="s">
        <v>677</v>
      </c>
      <c r="B2719" s="547" t="s">
        <v>1708</v>
      </c>
      <c r="C2719" s="541" t="s">
        <v>1709</v>
      </c>
      <c r="D2719" s="1797" t="s">
        <v>6760</v>
      </c>
      <c r="E2719" s="539">
        <v>1500</v>
      </c>
      <c r="F2719" s="1800" t="s">
        <v>7748</v>
      </c>
      <c r="G2719" s="1801" t="s">
        <v>7749</v>
      </c>
      <c r="H2719" s="541"/>
      <c r="I2719" s="541" t="s">
        <v>7230</v>
      </c>
      <c r="J2719" s="542" t="s">
        <v>191</v>
      </c>
      <c r="K2719" s="544">
        <v>4</v>
      </c>
      <c r="L2719" s="544">
        <v>12</v>
      </c>
      <c r="M2719" s="1799">
        <f t="shared" si="87"/>
        <v>18000</v>
      </c>
      <c r="N2719" s="544">
        <v>3</v>
      </c>
      <c r="O2719" s="544">
        <v>9</v>
      </c>
      <c r="P2719" s="1799">
        <f t="shared" si="88"/>
        <v>13500</v>
      </c>
      <c r="Q2719" s="1789"/>
    </row>
    <row r="2720" spans="1:17" x14ac:dyDescent="0.2">
      <c r="A2720" s="541" t="s">
        <v>677</v>
      </c>
      <c r="B2720" s="547" t="s">
        <v>1708</v>
      </c>
      <c r="C2720" s="541" t="s">
        <v>1709</v>
      </c>
      <c r="D2720" s="1797" t="s">
        <v>7231</v>
      </c>
      <c r="E2720" s="539">
        <v>1200</v>
      </c>
      <c r="F2720" s="1800" t="s">
        <v>7750</v>
      </c>
      <c r="G2720" s="1801" t="s">
        <v>7751</v>
      </c>
      <c r="H2720" s="541"/>
      <c r="I2720" s="541" t="s">
        <v>7230</v>
      </c>
      <c r="J2720" s="542" t="s">
        <v>191</v>
      </c>
      <c r="K2720" s="544">
        <v>4</v>
      </c>
      <c r="L2720" s="544">
        <v>12</v>
      </c>
      <c r="M2720" s="1799">
        <f t="shared" si="87"/>
        <v>14400</v>
      </c>
      <c r="N2720" s="544">
        <v>3</v>
      </c>
      <c r="O2720" s="544">
        <v>9</v>
      </c>
      <c r="P2720" s="1799">
        <f t="shared" si="88"/>
        <v>10800</v>
      </c>
      <c r="Q2720" s="1789"/>
    </row>
    <row r="2721" spans="1:17" x14ac:dyDescent="0.2">
      <c r="A2721" s="541" t="s">
        <v>677</v>
      </c>
      <c r="B2721" s="547" t="s">
        <v>1708</v>
      </c>
      <c r="C2721" s="541" t="s">
        <v>1709</v>
      </c>
      <c r="D2721" s="1797" t="s">
        <v>6760</v>
      </c>
      <c r="E2721" s="539">
        <v>1500</v>
      </c>
      <c r="F2721" s="1800" t="s">
        <v>7752</v>
      </c>
      <c r="G2721" s="1801" t="s">
        <v>7753</v>
      </c>
      <c r="H2721" s="541"/>
      <c r="I2721" s="541" t="s">
        <v>7230</v>
      </c>
      <c r="J2721" s="542" t="s">
        <v>191</v>
      </c>
      <c r="K2721" s="544">
        <v>4</v>
      </c>
      <c r="L2721" s="544">
        <v>12</v>
      </c>
      <c r="M2721" s="1799">
        <f t="shared" si="87"/>
        <v>18000</v>
      </c>
      <c r="N2721" s="544">
        <v>3</v>
      </c>
      <c r="O2721" s="544">
        <v>9</v>
      </c>
      <c r="P2721" s="1799">
        <f t="shared" si="88"/>
        <v>13500</v>
      </c>
      <c r="Q2721" s="1789"/>
    </row>
    <row r="2722" spans="1:17" x14ac:dyDescent="0.2">
      <c r="A2722" s="541" t="s">
        <v>677</v>
      </c>
      <c r="B2722" s="547" t="s">
        <v>1708</v>
      </c>
      <c r="C2722" s="541" t="s">
        <v>1709</v>
      </c>
      <c r="D2722" s="1797" t="s">
        <v>7280</v>
      </c>
      <c r="E2722" s="539">
        <v>930</v>
      </c>
      <c r="F2722" s="1800" t="s">
        <v>7754</v>
      </c>
      <c r="G2722" s="1801" t="s">
        <v>7755</v>
      </c>
      <c r="H2722" s="541"/>
      <c r="I2722" s="541" t="s">
        <v>7230</v>
      </c>
      <c r="J2722" s="542" t="s">
        <v>191</v>
      </c>
      <c r="K2722" s="544">
        <v>4</v>
      </c>
      <c r="L2722" s="544">
        <v>12</v>
      </c>
      <c r="M2722" s="1799">
        <f t="shared" si="87"/>
        <v>11160</v>
      </c>
      <c r="N2722" s="544">
        <v>3</v>
      </c>
      <c r="O2722" s="544">
        <v>9</v>
      </c>
      <c r="P2722" s="1799">
        <f t="shared" si="88"/>
        <v>8370</v>
      </c>
      <c r="Q2722" s="1789"/>
    </row>
    <row r="2723" spans="1:17" x14ac:dyDescent="0.2">
      <c r="A2723" s="541" t="s">
        <v>677</v>
      </c>
      <c r="B2723" s="547" t="s">
        <v>1708</v>
      </c>
      <c r="C2723" s="541" t="s">
        <v>1709</v>
      </c>
      <c r="D2723" s="1797" t="s">
        <v>7231</v>
      </c>
      <c r="E2723" s="539">
        <v>1200</v>
      </c>
      <c r="F2723" s="1800" t="s">
        <v>7756</v>
      </c>
      <c r="G2723" s="1801" t="s">
        <v>7757</v>
      </c>
      <c r="H2723" s="541"/>
      <c r="I2723" s="541" t="s">
        <v>7230</v>
      </c>
      <c r="J2723" s="542" t="s">
        <v>191</v>
      </c>
      <c r="K2723" s="544">
        <v>4</v>
      </c>
      <c r="L2723" s="544">
        <v>12</v>
      </c>
      <c r="M2723" s="1799">
        <f t="shared" si="87"/>
        <v>14400</v>
      </c>
      <c r="N2723" s="544">
        <v>3</v>
      </c>
      <c r="O2723" s="544">
        <v>9</v>
      </c>
      <c r="P2723" s="1799">
        <f t="shared" si="88"/>
        <v>10800</v>
      </c>
      <c r="Q2723" s="1789"/>
    </row>
    <row r="2724" spans="1:17" x14ac:dyDescent="0.2">
      <c r="A2724" s="541" t="s">
        <v>677</v>
      </c>
      <c r="B2724" s="547" t="s">
        <v>1708</v>
      </c>
      <c r="C2724" s="541" t="s">
        <v>1709</v>
      </c>
      <c r="D2724" s="1797" t="s">
        <v>2449</v>
      </c>
      <c r="E2724" s="539">
        <v>1200</v>
      </c>
      <c r="F2724" s="1800" t="s">
        <v>7758</v>
      </c>
      <c r="G2724" s="1801" t="s">
        <v>7759</v>
      </c>
      <c r="H2724" s="541"/>
      <c r="I2724" s="541" t="s">
        <v>7230</v>
      </c>
      <c r="J2724" s="542" t="s">
        <v>191</v>
      </c>
      <c r="K2724" s="544">
        <v>4</v>
      </c>
      <c r="L2724" s="544">
        <v>12</v>
      </c>
      <c r="M2724" s="1799">
        <f t="shared" si="87"/>
        <v>14400</v>
      </c>
      <c r="N2724" s="544">
        <v>3</v>
      </c>
      <c r="O2724" s="544">
        <v>9</v>
      </c>
      <c r="P2724" s="1799">
        <f t="shared" si="88"/>
        <v>10800</v>
      </c>
      <c r="Q2724" s="1789"/>
    </row>
    <row r="2725" spans="1:17" x14ac:dyDescent="0.2">
      <c r="A2725" s="541" t="s">
        <v>677</v>
      </c>
      <c r="B2725" s="547" t="s">
        <v>1708</v>
      </c>
      <c r="C2725" s="541" t="s">
        <v>1709</v>
      </c>
      <c r="D2725" s="1797" t="s">
        <v>7236</v>
      </c>
      <c r="E2725" s="539">
        <v>1500</v>
      </c>
      <c r="F2725" s="1800" t="s">
        <v>7760</v>
      </c>
      <c r="G2725" s="1801" t="s">
        <v>7761</v>
      </c>
      <c r="H2725" s="541"/>
      <c r="I2725" s="541" t="s">
        <v>7230</v>
      </c>
      <c r="J2725" s="542" t="s">
        <v>191</v>
      </c>
      <c r="K2725" s="544">
        <v>4</v>
      </c>
      <c r="L2725" s="544">
        <v>12</v>
      </c>
      <c r="M2725" s="1799">
        <f t="shared" si="87"/>
        <v>18000</v>
      </c>
      <c r="N2725" s="544">
        <v>3</v>
      </c>
      <c r="O2725" s="544">
        <v>9</v>
      </c>
      <c r="P2725" s="1799">
        <f t="shared" si="88"/>
        <v>13500</v>
      </c>
      <c r="Q2725" s="1789"/>
    </row>
    <row r="2726" spans="1:17" x14ac:dyDescent="0.2">
      <c r="A2726" s="541" t="s">
        <v>677</v>
      </c>
      <c r="B2726" s="547" t="s">
        <v>1708</v>
      </c>
      <c r="C2726" s="541" t="s">
        <v>1709</v>
      </c>
      <c r="D2726" s="1797" t="s">
        <v>7026</v>
      </c>
      <c r="E2726" s="539">
        <v>1200</v>
      </c>
      <c r="F2726" s="1800" t="s">
        <v>7762</v>
      </c>
      <c r="G2726" s="1801" t="s">
        <v>7763</v>
      </c>
      <c r="H2726" s="541"/>
      <c r="I2726" s="541" t="s">
        <v>7230</v>
      </c>
      <c r="J2726" s="542" t="s">
        <v>191</v>
      </c>
      <c r="K2726" s="544">
        <v>4</v>
      </c>
      <c r="L2726" s="544">
        <v>12</v>
      </c>
      <c r="M2726" s="1799">
        <f t="shared" si="87"/>
        <v>14400</v>
      </c>
      <c r="N2726" s="544">
        <v>3</v>
      </c>
      <c r="O2726" s="544">
        <v>9</v>
      </c>
      <c r="P2726" s="1799">
        <f t="shared" si="88"/>
        <v>10800</v>
      </c>
      <c r="Q2726" s="1789"/>
    </row>
    <row r="2727" spans="1:17" x14ac:dyDescent="0.2">
      <c r="A2727" s="541" t="s">
        <v>677</v>
      </c>
      <c r="B2727" s="547" t="s">
        <v>1708</v>
      </c>
      <c r="C2727" s="541" t="s">
        <v>1709</v>
      </c>
      <c r="D2727" s="1797" t="s">
        <v>2449</v>
      </c>
      <c r="E2727" s="539">
        <v>1200</v>
      </c>
      <c r="F2727" s="1800" t="s">
        <v>7764</v>
      </c>
      <c r="G2727" s="1801" t="s">
        <v>7765</v>
      </c>
      <c r="H2727" s="541"/>
      <c r="I2727" s="541" t="s">
        <v>7230</v>
      </c>
      <c r="J2727" s="542" t="s">
        <v>191</v>
      </c>
      <c r="K2727" s="544">
        <v>4</v>
      </c>
      <c r="L2727" s="544">
        <v>12</v>
      </c>
      <c r="M2727" s="1799">
        <f t="shared" si="87"/>
        <v>14400</v>
      </c>
      <c r="N2727" s="544">
        <v>3</v>
      </c>
      <c r="O2727" s="544">
        <v>9</v>
      </c>
      <c r="P2727" s="1799">
        <f t="shared" si="88"/>
        <v>10800</v>
      </c>
      <c r="Q2727" s="1789"/>
    </row>
    <row r="2728" spans="1:17" x14ac:dyDescent="0.2">
      <c r="A2728" s="541" t="s">
        <v>677</v>
      </c>
      <c r="B2728" s="547" t="s">
        <v>1708</v>
      </c>
      <c r="C2728" s="541" t="s">
        <v>1709</v>
      </c>
      <c r="D2728" s="1797" t="s">
        <v>7236</v>
      </c>
      <c r="E2728" s="539">
        <v>1500</v>
      </c>
      <c r="F2728" s="1800" t="s">
        <v>7766</v>
      </c>
      <c r="G2728" s="1801" t="s">
        <v>7767</v>
      </c>
      <c r="H2728" s="541"/>
      <c r="I2728" s="541" t="s">
        <v>7230</v>
      </c>
      <c r="J2728" s="542" t="s">
        <v>191</v>
      </c>
      <c r="K2728" s="544">
        <v>4</v>
      </c>
      <c r="L2728" s="544">
        <v>12</v>
      </c>
      <c r="M2728" s="1799">
        <f t="shared" si="87"/>
        <v>18000</v>
      </c>
      <c r="N2728" s="544">
        <v>3</v>
      </c>
      <c r="O2728" s="544">
        <v>9</v>
      </c>
      <c r="P2728" s="1799">
        <f t="shared" si="88"/>
        <v>13500</v>
      </c>
      <c r="Q2728" s="1789"/>
    </row>
    <row r="2729" spans="1:17" x14ac:dyDescent="0.2">
      <c r="A2729" s="541" t="s">
        <v>677</v>
      </c>
      <c r="B2729" s="547" t="s">
        <v>1708</v>
      </c>
      <c r="C2729" s="541" t="s">
        <v>1709</v>
      </c>
      <c r="D2729" s="1797" t="s">
        <v>6760</v>
      </c>
      <c r="E2729" s="539">
        <v>1500</v>
      </c>
      <c r="F2729" s="1800" t="s">
        <v>7768</v>
      </c>
      <c r="G2729" s="1801" t="s">
        <v>7769</v>
      </c>
      <c r="H2729" s="541"/>
      <c r="I2729" s="541" t="s">
        <v>7230</v>
      </c>
      <c r="J2729" s="542" t="s">
        <v>191</v>
      </c>
      <c r="K2729" s="544">
        <v>4</v>
      </c>
      <c r="L2729" s="544">
        <v>12</v>
      </c>
      <c r="M2729" s="1799">
        <f t="shared" si="87"/>
        <v>18000</v>
      </c>
      <c r="N2729" s="544">
        <v>3</v>
      </c>
      <c r="O2729" s="544">
        <v>9</v>
      </c>
      <c r="P2729" s="1799">
        <f t="shared" si="88"/>
        <v>13500</v>
      </c>
      <c r="Q2729" s="1789"/>
    </row>
    <row r="2730" spans="1:17" x14ac:dyDescent="0.2">
      <c r="A2730" s="541" t="s">
        <v>677</v>
      </c>
      <c r="B2730" s="547" t="s">
        <v>1708</v>
      </c>
      <c r="C2730" s="541" t="s">
        <v>1709</v>
      </c>
      <c r="D2730" s="1797" t="s">
        <v>7236</v>
      </c>
      <c r="E2730" s="539">
        <v>1500</v>
      </c>
      <c r="F2730" s="1800" t="s">
        <v>7770</v>
      </c>
      <c r="G2730" s="1801" t="s">
        <v>7771</v>
      </c>
      <c r="H2730" s="541"/>
      <c r="I2730" s="541" t="s">
        <v>7230</v>
      </c>
      <c r="J2730" s="542" t="s">
        <v>191</v>
      </c>
      <c r="K2730" s="544">
        <v>4</v>
      </c>
      <c r="L2730" s="544">
        <v>12</v>
      </c>
      <c r="M2730" s="1799">
        <f t="shared" si="87"/>
        <v>18000</v>
      </c>
      <c r="N2730" s="544">
        <v>3</v>
      </c>
      <c r="O2730" s="544">
        <v>9</v>
      </c>
      <c r="P2730" s="1799">
        <f t="shared" si="88"/>
        <v>13500</v>
      </c>
      <c r="Q2730" s="1789"/>
    </row>
    <row r="2731" spans="1:17" x14ac:dyDescent="0.2">
      <c r="A2731" s="541" t="s">
        <v>677</v>
      </c>
      <c r="B2731" s="547" t="s">
        <v>1708</v>
      </c>
      <c r="C2731" s="541" t="s">
        <v>1709</v>
      </c>
      <c r="D2731" s="1797" t="s">
        <v>6760</v>
      </c>
      <c r="E2731" s="539">
        <v>1500</v>
      </c>
      <c r="F2731" s="1800" t="s">
        <v>7772</v>
      </c>
      <c r="G2731" s="1801" t="s">
        <v>7773</v>
      </c>
      <c r="H2731" s="541"/>
      <c r="I2731" s="541" t="s">
        <v>7230</v>
      </c>
      <c r="J2731" s="542" t="s">
        <v>191</v>
      </c>
      <c r="K2731" s="544">
        <v>4</v>
      </c>
      <c r="L2731" s="544">
        <v>12</v>
      </c>
      <c r="M2731" s="1799">
        <f t="shared" si="87"/>
        <v>18000</v>
      </c>
      <c r="N2731" s="544">
        <v>3</v>
      </c>
      <c r="O2731" s="544">
        <v>9</v>
      </c>
      <c r="P2731" s="1799">
        <f t="shared" si="88"/>
        <v>13500</v>
      </c>
      <c r="Q2731" s="1789"/>
    </row>
    <row r="2732" spans="1:17" x14ac:dyDescent="0.2">
      <c r="A2732" s="541" t="s">
        <v>677</v>
      </c>
      <c r="B2732" s="547" t="s">
        <v>1708</v>
      </c>
      <c r="C2732" s="541" t="s">
        <v>1709</v>
      </c>
      <c r="D2732" s="1797" t="s">
        <v>7280</v>
      </c>
      <c r="E2732" s="539">
        <v>930</v>
      </c>
      <c r="F2732" s="1800" t="s">
        <v>7774</v>
      </c>
      <c r="G2732" s="1801" t="s">
        <v>7775</v>
      </c>
      <c r="H2732" s="541"/>
      <c r="I2732" s="541" t="s">
        <v>7230</v>
      </c>
      <c r="J2732" s="542" t="s">
        <v>191</v>
      </c>
      <c r="K2732" s="544">
        <v>4</v>
      </c>
      <c r="L2732" s="544">
        <v>12</v>
      </c>
      <c r="M2732" s="1799">
        <f t="shared" si="87"/>
        <v>11160</v>
      </c>
      <c r="N2732" s="544">
        <v>3</v>
      </c>
      <c r="O2732" s="544">
        <v>9</v>
      </c>
      <c r="P2732" s="1799">
        <f t="shared" si="88"/>
        <v>8370</v>
      </c>
      <c r="Q2732" s="1789"/>
    </row>
    <row r="2733" spans="1:17" x14ac:dyDescent="0.2">
      <c r="A2733" s="541" t="s">
        <v>677</v>
      </c>
      <c r="B2733" s="547" t="s">
        <v>1708</v>
      </c>
      <c r="C2733" s="541" t="s">
        <v>1709</v>
      </c>
      <c r="D2733" s="1797" t="s">
        <v>7026</v>
      </c>
      <c r="E2733" s="539">
        <v>1200</v>
      </c>
      <c r="F2733" s="1800" t="s">
        <v>7776</v>
      </c>
      <c r="G2733" s="1801" t="s">
        <v>7777</v>
      </c>
      <c r="H2733" s="541"/>
      <c r="I2733" s="541" t="s">
        <v>7230</v>
      </c>
      <c r="J2733" s="542" t="s">
        <v>191</v>
      </c>
      <c r="K2733" s="544">
        <v>4</v>
      </c>
      <c r="L2733" s="544">
        <v>12</v>
      </c>
      <c r="M2733" s="1799">
        <f t="shared" si="87"/>
        <v>14400</v>
      </c>
      <c r="N2733" s="544">
        <v>3</v>
      </c>
      <c r="O2733" s="544">
        <v>9</v>
      </c>
      <c r="P2733" s="1799">
        <f t="shared" si="88"/>
        <v>10800</v>
      </c>
      <c r="Q2733" s="1789"/>
    </row>
    <row r="2734" spans="1:17" x14ac:dyDescent="0.2">
      <c r="A2734" s="541" t="s">
        <v>677</v>
      </c>
      <c r="B2734" s="547" t="s">
        <v>1708</v>
      </c>
      <c r="C2734" s="541" t="s">
        <v>1709</v>
      </c>
      <c r="D2734" s="1797" t="s">
        <v>7236</v>
      </c>
      <c r="E2734" s="539">
        <v>1500</v>
      </c>
      <c r="F2734" s="1800" t="s">
        <v>7778</v>
      </c>
      <c r="G2734" s="1801" t="s">
        <v>7779</v>
      </c>
      <c r="H2734" s="541"/>
      <c r="I2734" s="541" t="s">
        <v>7230</v>
      </c>
      <c r="J2734" s="542" t="s">
        <v>191</v>
      </c>
      <c r="K2734" s="544">
        <v>4</v>
      </c>
      <c r="L2734" s="544">
        <v>12</v>
      </c>
      <c r="M2734" s="1799">
        <f t="shared" si="87"/>
        <v>18000</v>
      </c>
      <c r="N2734" s="544">
        <v>3</v>
      </c>
      <c r="O2734" s="544">
        <v>9</v>
      </c>
      <c r="P2734" s="1799">
        <f t="shared" si="88"/>
        <v>13500</v>
      </c>
      <c r="Q2734" s="1789"/>
    </row>
    <row r="2735" spans="1:17" x14ac:dyDescent="0.2">
      <c r="A2735" s="541" t="s">
        <v>677</v>
      </c>
      <c r="B2735" s="547" t="s">
        <v>1708</v>
      </c>
      <c r="C2735" s="541" t="s">
        <v>1709</v>
      </c>
      <c r="D2735" s="1797" t="s">
        <v>7026</v>
      </c>
      <c r="E2735" s="539">
        <v>1200</v>
      </c>
      <c r="F2735" s="1800" t="s">
        <v>7780</v>
      </c>
      <c r="G2735" s="1801" t="s">
        <v>7781</v>
      </c>
      <c r="H2735" s="541"/>
      <c r="I2735" s="541" t="s">
        <v>7230</v>
      </c>
      <c r="J2735" s="542" t="s">
        <v>191</v>
      </c>
      <c r="K2735" s="544">
        <v>4</v>
      </c>
      <c r="L2735" s="544">
        <v>12</v>
      </c>
      <c r="M2735" s="1799">
        <f t="shared" si="87"/>
        <v>14400</v>
      </c>
      <c r="N2735" s="544">
        <v>3</v>
      </c>
      <c r="O2735" s="544">
        <v>9</v>
      </c>
      <c r="P2735" s="1799">
        <f t="shared" si="88"/>
        <v>10800</v>
      </c>
      <c r="Q2735" s="1789"/>
    </row>
    <row r="2736" spans="1:17" x14ac:dyDescent="0.2">
      <c r="A2736" s="541" t="s">
        <v>677</v>
      </c>
      <c r="B2736" s="547" t="s">
        <v>1708</v>
      </c>
      <c r="C2736" s="541" t="s">
        <v>1709</v>
      </c>
      <c r="D2736" s="1797" t="s">
        <v>6760</v>
      </c>
      <c r="E2736" s="539">
        <v>1500</v>
      </c>
      <c r="F2736" s="1800" t="s">
        <v>7782</v>
      </c>
      <c r="G2736" s="1801" t="s">
        <v>7783</v>
      </c>
      <c r="H2736" s="541"/>
      <c r="I2736" s="541" t="s">
        <v>7230</v>
      </c>
      <c r="J2736" s="542" t="s">
        <v>191</v>
      </c>
      <c r="K2736" s="544">
        <v>4</v>
      </c>
      <c r="L2736" s="544">
        <v>12</v>
      </c>
      <c r="M2736" s="1799">
        <f t="shared" si="87"/>
        <v>18000</v>
      </c>
      <c r="N2736" s="544">
        <v>3</v>
      </c>
      <c r="O2736" s="544">
        <v>9</v>
      </c>
      <c r="P2736" s="1799">
        <f t="shared" si="88"/>
        <v>13500</v>
      </c>
      <c r="Q2736" s="1789"/>
    </row>
    <row r="2737" spans="1:17" x14ac:dyDescent="0.2">
      <c r="A2737" s="541" t="s">
        <v>677</v>
      </c>
      <c r="B2737" s="547" t="s">
        <v>1708</v>
      </c>
      <c r="C2737" s="541" t="s">
        <v>1709</v>
      </c>
      <c r="D2737" s="1797" t="s">
        <v>7231</v>
      </c>
      <c r="E2737" s="539">
        <v>1200</v>
      </c>
      <c r="F2737" s="1800" t="s">
        <v>7784</v>
      </c>
      <c r="G2737" s="1801" t="s">
        <v>7785</v>
      </c>
      <c r="H2737" s="541"/>
      <c r="I2737" s="541" t="s">
        <v>7230</v>
      </c>
      <c r="J2737" s="542" t="s">
        <v>191</v>
      </c>
      <c r="K2737" s="544">
        <v>4</v>
      </c>
      <c r="L2737" s="544">
        <v>12</v>
      </c>
      <c r="M2737" s="1799">
        <f t="shared" si="87"/>
        <v>14400</v>
      </c>
      <c r="N2737" s="544">
        <v>3</v>
      </c>
      <c r="O2737" s="544">
        <v>9</v>
      </c>
      <c r="P2737" s="1799">
        <f t="shared" si="88"/>
        <v>10800</v>
      </c>
      <c r="Q2737" s="1789"/>
    </row>
    <row r="2738" spans="1:17" x14ac:dyDescent="0.2">
      <c r="A2738" s="541" t="s">
        <v>677</v>
      </c>
      <c r="B2738" s="547" t="s">
        <v>1708</v>
      </c>
      <c r="C2738" s="541" t="s">
        <v>1709</v>
      </c>
      <c r="D2738" s="1797" t="s">
        <v>2449</v>
      </c>
      <c r="E2738" s="539">
        <v>1200</v>
      </c>
      <c r="F2738" s="1800" t="s">
        <v>7786</v>
      </c>
      <c r="G2738" s="1801" t="s">
        <v>7787</v>
      </c>
      <c r="H2738" s="541"/>
      <c r="I2738" s="541" t="s">
        <v>7230</v>
      </c>
      <c r="J2738" s="542" t="s">
        <v>191</v>
      </c>
      <c r="K2738" s="544">
        <v>4</v>
      </c>
      <c r="L2738" s="544">
        <v>12</v>
      </c>
      <c r="M2738" s="1799">
        <f t="shared" si="87"/>
        <v>14400</v>
      </c>
      <c r="N2738" s="544">
        <v>3</v>
      </c>
      <c r="O2738" s="544">
        <v>9</v>
      </c>
      <c r="P2738" s="1799">
        <f t="shared" si="88"/>
        <v>10800</v>
      </c>
      <c r="Q2738" s="1789"/>
    </row>
    <row r="2739" spans="1:17" x14ac:dyDescent="0.2">
      <c r="A2739" s="541" t="s">
        <v>677</v>
      </c>
      <c r="B2739" s="547" t="s">
        <v>1708</v>
      </c>
      <c r="C2739" s="541" t="s">
        <v>1709</v>
      </c>
      <c r="D2739" s="1797" t="s">
        <v>7280</v>
      </c>
      <c r="E2739" s="539">
        <v>930</v>
      </c>
      <c r="F2739" s="1800" t="s">
        <v>7788</v>
      </c>
      <c r="G2739" s="1801" t="s">
        <v>7789</v>
      </c>
      <c r="H2739" s="541"/>
      <c r="I2739" s="541" t="s">
        <v>7230</v>
      </c>
      <c r="J2739" s="542" t="s">
        <v>191</v>
      </c>
      <c r="K2739" s="544">
        <v>4</v>
      </c>
      <c r="L2739" s="544">
        <v>12</v>
      </c>
      <c r="M2739" s="1799">
        <f t="shared" si="87"/>
        <v>11160</v>
      </c>
      <c r="N2739" s="544">
        <v>3</v>
      </c>
      <c r="O2739" s="544">
        <v>9</v>
      </c>
      <c r="P2739" s="1799">
        <f t="shared" si="88"/>
        <v>8370</v>
      </c>
      <c r="Q2739" s="1789"/>
    </row>
    <row r="2740" spans="1:17" x14ac:dyDescent="0.2">
      <c r="A2740" s="541" t="s">
        <v>677</v>
      </c>
      <c r="B2740" s="547" t="s">
        <v>1708</v>
      </c>
      <c r="C2740" s="541" t="s">
        <v>1709</v>
      </c>
      <c r="D2740" s="1797" t="s">
        <v>7231</v>
      </c>
      <c r="E2740" s="539">
        <v>1200</v>
      </c>
      <c r="F2740" s="1800" t="s">
        <v>7790</v>
      </c>
      <c r="G2740" s="1801" t="s">
        <v>7791</v>
      </c>
      <c r="H2740" s="541"/>
      <c r="I2740" s="541" t="s">
        <v>7230</v>
      </c>
      <c r="J2740" s="542" t="s">
        <v>191</v>
      </c>
      <c r="K2740" s="544">
        <v>4</v>
      </c>
      <c r="L2740" s="544">
        <v>12</v>
      </c>
      <c r="M2740" s="1799">
        <f t="shared" si="87"/>
        <v>14400</v>
      </c>
      <c r="N2740" s="544">
        <v>3</v>
      </c>
      <c r="O2740" s="544">
        <v>9</v>
      </c>
      <c r="P2740" s="1799">
        <f t="shared" si="88"/>
        <v>10800</v>
      </c>
      <c r="Q2740" s="1789"/>
    </row>
    <row r="2741" spans="1:17" x14ac:dyDescent="0.2">
      <c r="A2741" s="541" t="s">
        <v>677</v>
      </c>
      <c r="B2741" s="547" t="s">
        <v>1708</v>
      </c>
      <c r="C2741" s="541" t="s">
        <v>1709</v>
      </c>
      <c r="D2741" s="1797" t="s">
        <v>7231</v>
      </c>
      <c r="E2741" s="539">
        <v>1200</v>
      </c>
      <c r="F2741" s="1800" t="s">
        <v>7792</v>
      </c>
      <c r="G2741" s="1801" t="s">
        <v>7793</v>
      </c>
      <c r="H2741" s="541"/>
      <c r="I2741" s="541" t="s">
        <v>7230</v>
      </c>
      <c r="J2741" s="542" t="s">
        <v>191</v>
      </c>
      <c r="K2741" s="544">
        <v>4</v>
      </c>
      <c r="L2741" s="544">
        <v>12</v>
      </c>
      <c r="M2741" s="1799">
        <f t="shared" si="87"/>
        <v>14400</v>
      </c>
      <c r="N2741" s="544">
        <v>3</v>
      </c>
      <c r="O2741" s="544">
        <v>9</v>
      </c>
      <c r="P2741" s="1799">
        <f t="shared" si="88"/>
        <v>10800</v>
      </c>
      <c r="Q2741" s="1789"/>
    </row>
    <row r="2742" spans="1:17" x14ac:dyDescent="0.2">
      <c r="A2742" s="541" t="s">
        <v>677</v>
      </c>
      <c r="B2742" s="547" t="s">
        <v>1708</v>
      </c>
      <c r="C2742" s="541" t="s">
        <v>1709</v>
      </c>
      <c r="D2742" s="1797" t="s">
        <v>2449</v>
      </c>
      <c r="E2742" s="539">
        <v>1200</v>
      </c>
      <c r="F2742" s="1800" t="s">
        <v>7794</v>
      </c>
      <c r="G2742" s="1801" t="s">
        <v>7795</v>
      </c>
      <c r="H2742" s="541"/>
      <c r="I2742" s="541" t="s">
        <v>7230</v>
      </c>
      <c r="J2742" s="542" t="s">
        <v>191</v>
      </c>
      <c r="K2742" s="544">
        <v>4</v>
      </c>
      <c r="L2742" s="544">
        <v>12</v>
      </c>
      <c r="M2742" s="1799">
        <f t="shared" si="87"/>
        <v>14400</v>
      </c>
      <c r="N2742" s="544">
        <v>3</v>
      </c>
      <c r="O2742" s="544">
        <v>9</v>
      </c>
      <c r="P2742" s="1799">
        <f t="shared" si="88"/>
        <v>10800</v>
      </c>
      <c r="Q2742" s="1789"/>
    </row>
    <row r="2743" spans="1:17" x14ac:dyDescent="0.2">
      <c r="A2743" s="541" t="s">
        <v>677</v>
      </c>
      <c r="B2743" s="547" t="s">
        <v>1708</v>
      </c>
      <c r="C2743" s="541" t="s">
        <v>1709</v>
      </c>
      <c r="D2743" s="1797" t="s">
        <v>7026</v>
      </c>
      <c r="E2743" s="539">
        <v>1200</v>
      </c>
      <c r="F2743" s="1800" t="s">
        <v>7796</v>
      </c>
      <c r="G2743" s="1801" t="s">
        <v>7797</v>
      </c>
      <c r="H2743" s="541"/>
      <c r="I2743" s="541" t="s">
        <v>7230</v>
      </c>
      <c r="J2743" s="542" t="s">
        <v>191</v>
      </c>
      <c r="K2743" s="544">
        <v>4</v>
      </c>
      <c r="L2743" s="544">
        <v>12</v>
      </c>
      <c r="M2743" s="1799">
        <f t="shared" si="87"/>
        <v>14400</v>
      </c>
      <c r="N2743" s="544">
        <v>3</v>
      </c>
      <c r="O2743" s="544">
        <v>9</v>
      </c>
      <c r="P2743" s="1799">
        <f t="shared" si="88"/>
        <v>10800</v>
      </c>
      <c r="Q2743" s="1789"/>
    </row>
    <row r="2744" spans="1:17" x14ac:dyDescent="0.2">
      <c r="A2744" s="541" t="s">
        <v>677</v>
      </c>
      <c r="B2744" s="547" t="s">
        <v>1708</v>
      </c>
      <c r="C2744" s="541" t="s">
        <v>1709</v>
      </c>
      <c r="D2744" s="1797" t="s">
        <v>7026</v>
      </c>
      <c r="E2744" s="539">
        <v>1200</v>
      </c>
      <c r="F2744" s="1800" t="s">
        <v>7798</v>
      </c>
      <c r="G2744" s="1801" t="s">
        <v>7799</v>
      </c>
      <c r="H2744" s="541"/>
      <c r="I2744" s="541" t="s">
        <v>7230</v>
      </c>
      <c r="J2744" s="542" t="s">
        <v>191</v>
      </c>
      <c r="K2744" s="544">
        <v>4</v>
      </c>
      <c r="L2744" s="544">
        <v>12</v>
      </c>
      <c r="M2744" s="1799">
        <f t="shared" si="87"/>
        <v>14400</v>
      </c>
      <c r="N2744" s="544">
        <v>3</v>
      </c>
      <c r="O2744" s="544">
        <v>9</v>
      </c>
      <c r="P2744" s="1799">
        <f t="shared" si="88"/>
        <v>10800</v>
      </c>
      <c r="Q2744" s="1789"/>
    </row>
    <row r="2745" spans="1:17" x14ac:dyDescent="0.2">
      <c r="A2745" s="541" t="s">
        <v>677</v>
      </c>
      <c r="B2745" s="547" t="s">
        <v>1708</v>
      </c>
      <c r="C2745" s="541" t="s">
        <v>1709</v>
      </c>
      <c r="D2745" s="1797" t="s">
        <v>7231</v>
      </c>
      <c r="E2745" s="539">
        <v>1200</v>
      </c>
      <c r="F2745" s="1800" t="s">
        <v>7800</v>
      </c>
      <c r="G2745" s="1801" t="s">
        <v>7801</v>
      </c>
      <c r="H2745" s="541"/>
      <c r="I2745" s="541" t="s">
        <v>7230</v>
      </c>
      <c r="J2745" s="542" t="s">
        <v>191</v>
      </c>
      <c r="K2745" s="544">
        <v>4</v>
      </c>
      <c r="L2745" s="544">
        <v>12</v>
      </c>
      <c r="M2745" s="1799">
        <f t="shared" si="87"/>
        <v>14400</v>
      </c>
      <c r="N2745" s="544">
        <v>3</v>
      </c>
      <c r="O2745" s="544">
        <v>9</v>
      </c>
      <c r="P2745" s="1799">
        <f t="shared" si="88"/>
        <v>10800</v>
      </c>
      <c r="Q2745" s="1789"/>
    </row>
    <row r="2746" spans="1:17" x14ac:dyDescent="0.2">
      <c r="A2746" s="541" t="s">
        <v>677</v>
      </c>
      <c r="B2746" s="547" t="s">
        <v>1708</v>
      </c>
      <c r="C2746" s="541" t="s">
        <v>1709</v>
      </c>
      <c r="D2746" s="1797" t="s">
        <v>6760</v>
      </c>
      <c r="E2746" s="539">
        <v>1500</v>
      </c>
      <c r="F2746" s="1800" t="s">
        <v>7802</v>
      </c>
      <c r="G2746" s="1801" t="s">
        <v>7803</v>
      </c>
      <c r="H2746" s="541"/>
      <c r="I2746" s="541" t="s">
        <v>7230</v>
      </c>
      <c r="J2746" s="542" t="s">
        <v>191</v>
      </c>
      <c r="K2746" s="544">
        <v>4</v>
      </c>
      <c r="L2746" s="544">
        <v>12</v>
      </c>
      <c r="M2746" s="1799">
        <f t="shared" si="87"/>
        <v>18000</v>
      </c>
      <c r="N2746" s="544">
        <v>3</v>
      </c>
      <c r="O2746" s="544">
        <v>9</v>
      </c>
      <c r="P2746" s="1799">
        <f t="shared" si="88"/>
        <v>13500</v>
      </c>
      <c r="Q2746" s="1789"/>
    </row>
    <row r="2747" spans="1:17" x14ac:dyDescent="0.2">
      <c r="A2747" s="541" t="s">
        <v>677</v>
      </c>
      <c r="B2747" s="547" t="s">
        <v>1708</v>
      </c>
      <c r="C2747" s="541" t="s">
        <v>1709</v>
      </c>
      <c r="D2747" s="1797" t="s">
        <v>7271</v>
      </c>
      <c r="E2747" s="539">
        <v>1200</v>
      </c>
      <c r="F2747" s="1800" t="s">
        <v>7804</v>
      </c>
      <c r="G2747" s="1801" t="s">
        <v>7805</v>
      </c>
      <c r="H2747" s="541"/>
      <c r="I2747" s="541" t="s">
        <v>7230</v>
      </c>
      <c r="J2747" s="542" t="s">
        <v>191</v>
      </c>
      <c r="K2747" s="544">
        <v>4</v>
      </c>
      <c r="L2747" s="544">
        <v>12</v>
      </c>
      <c r="M2747" s="1799">
        <f t="shared" si="87"/>
        <v>14400</v>
      </c>
      <c r="N2747" s="544">
        <v>3</v>
      </c>
      <c r="O2747" s="544">
        <v>9</v>
      </c>
      <c r="P2747" s="1799">
        <f t="shared" si="88"/>
        <v>10800</v>
      </c>
      <c r="Q2747" s="1789"/>
    </row>
    <row r="2748" spans="1:17" x14ac:dyDescent="0.2">
      <c r="A2748" s="541" t="s">
        <v>677</v>
      </c>
      <c r="B2748" s="547" t="s">
        <v>1708</v>
      </c>
      <c r="C2748" s="541" t="s">
        <v>1709</v>
      </c>
      <c r="D2748" s="1797" t="s">
        <v>7026</v>
      </c>
      <c r="E2748" s="539">
        <v>1200</v>
      </c>
      <c r="F2748" s="1800" t="s">
        <v>7806</v>
      </c>
      <c r="G2748" s="1801" t="s">
        <v>7807</v>
      </c>
      <c r="H2748" s="541"/>
      <c r="I2748" s="541" t="s">
        <v>7230</v>
      </c>
      <c r="J2748" s="542" t="s">
        <v>191</v>
      </c>
      <c r="K2748" s="544">
        <v>4</v>
      </c>
      <c r="L2748" s="544">
        <v>12</v>
      </c>
      <c r="M2748" s="1799">
        <f t="shared" si="87"/>
        <v>14400</v>
      </c>
      <c r="N2748" s="544">
        <v>3</v>
      </c>
      <c r="O2748" s="544">
        <v>9</v>
      </c>
      <c r="P2748" s="1799">
        <f t="shared" si="88"/>
        <v>10800</v>
      </c>
      <c r="Q2748" s="1789"/>
    </row>
    <row r="2749" spans="1:17" x14ac:dyDescent="0.2">
      <c r="A2749" s="541" t="s">
        <v>677</v>
      </c>
      <c r="B2749" s="547" t="s">
        <v>1708</v>
      </c>
      <c r="C2749" s="541" t="s">
        <v>1709</v>
      </c>
      <c r="D2749" s="1797" t="s">
        <v>7026</v>
      </c>
      <c r="E2749" s="539">
        <v>1200</v>
      </c>
      <c r="F2749" s="1800" t="s">
        <v>7808</v>
      </c>
      <c r="G2749" s="1801" t="s">
        <v>7809</v>
      </c>
      <c r="H2749" s="541"/>
      <c r="I2749" s="541" t="s">
        <v>7230</v>
      </c>
      <c r="J2749" s="542" t="s">
        <v>191</v>
      </c>
      <c r="K2749" s="544">
        <v>4</v>
      </c>
      <c r="L2749" s="544">
        <v>12</v>
      </c>
      <c r="M2749" s="1799">
        <f t="shared" si="87"/>
        <v>14400</v>
      </c>
      <c r="N2749" s="544">
        <v>3</v>
      </c>
      <c r="O2749" s="544">
        <v>9</v>
      </c>
      <c r="P2749" s="1799">
        <f t="shared" si="88"/>
        <v>10800</v>
      </c>
      <c r="Q2749" s="1789"/>
    </row>
    <row r="2750" spans="1:17" x14ac:dyDescent="0.2">
      <c r="A2750" s="541" t="s">
        <v>677</v>
      </c>
      <c r="B2750" s="547" t="s">
        <v>1708</v>
      </c>
      <c r="C2750" s="541" t="s">
        <v>1709</v>
      </c>
      <c r="D2750" s="1797" t="s">
        <v>7026</v>
      </c>
      <c r="E2750" s="539">
        <v>1200</v>
      </c>
      <c r="F2750" s="1800" t="s">
        <v>7810</v>
      </c>
      <c r="G2750" s="1801" t="s">
        <v>7811</v>
      </c>
      <c r="H2750" s="541"/>
      <c r="I2750" s="541" t="s">
        <v>7230</v>
      </c>
      <c r="J2750" s="542" t="s">
        <v>191</v>
      </c>
      <c r="K2750" s="544">
        <v>4</v>
      </c>
      <c r="L2750" s="544">
        <v>12</v>
      </c>
      <c r="M2750" s="1799">
        <f t="shared" si="87"/>
        <v>14400</v>
      </c>
      <c r="N2750" s="544">
        <v>3</v>
      </c>
      <c r="O2750" s="544">
        <v>9</v>
      </c>
      <c r="P2750" s="1799">
        <f t="shared" si="88"/>
        <v>10800</v>
      </c>
      <c r="Q2750" s="1789"/>
    </row>
    <row r="2751" spans="1:17" x14ac:dyDescent="0.2">
      <c r="A2751" s="541" t="s">
        <v>677</v>
      </c>
      <c r="B2751" s="547" t="s">
        <v>1708</v>
      </c>
      <c r="C2751" s="541" t="s">
        <v>1709</v>
      </c>
      <c r="D2751" s="1797" t="s">
        <v>6760</v>
      </c>
      <c r="E2751" s="539">
        <v>1500</v>
      </c>
      <c r="F2751" s="1800" t="s">
        <v>7812</v>
      </c>
      <c r="G2751" s="1801" t="s">
        <v>7813</v>
      </c>
      <c r="H2751" s="541"/>
      <c r="I2751" s="541" t="s">
        <v>7230</v>
      </c>
      <c r="J2751" s="542" t="s">
        <v>191</v>
      </c>
      <c r="K2751" s="544">
        <v>4</v>
      </c>
      <c r="L2751" s="544">
        <v>12</v>
      </c>
      <c r="M2751" s="1799">
        <f t="shared" si="87"/>
        <v>18000</v>
      </c>
      <c r="N2751" s="544">
        <v>3</v>
      </c>
      <c r="O2751" s="544">
        <v>9</v>
      </c>
      <c r="P2751" s="1799">
        <f t="shared" si="88"/>
        <v>13500</v>
      </c>
      <c r="Q2751" s="1789"/>
    </row>
    <row r="2752" spans="1:17" x14ac:dyDescent="0.2">
      <c r="A2752" s="541" t="s">
        <v>677</v>
      </c>
      <c r="B2752" s="547" t="s">
        <v>1708</v>
      </c>
      <c r="C2752" s="541" t="s">
        <v>1709</v>
      </c>
      <c r="D2752" s="1797" t="s">
        <v>7026</v>
      </c>
      <c r="E2752" s="539">
        <v>1200</v>
      </c>
      <c r="F2752" s="1800" t="s">
        <v>7814</v>
      </c>
      <c r="G2752" s="1801" t="s">
        <v>7815</v>
      </c>
      <c r="H2752" s="541"/>
      <c r="I2752" s="541" t="s">
        <v>7230</v>
      </c>
      <c r="J2752" s="542" t="s">
        <v>191</v>
      </c>
      <c r="K2752" s="544">
        <v>4</v>
      </c>
      <c r="L2752" s="544">
        <v>12</v>
      </c>
      <c r="M2752" s="1799">
        <f t="shared" si="87"/>
        <v>14400</v>
      </c>
      <c r="N2752" s="544">
        <v>3</v>
      </c>
      <c r="O2752" s="544">
        <v>9</v>
      </c>
      <c r="P2752" s="1799">
        <f t="shared" si="88"/>
        <v>10800</v>
      </c>
      <c r="Q2752" s="1789"/>
    </row>
    <row r="2753" spans="1:17" x14ac:dyDescent="0.2">
      <c r="A2753" s="541" t="s">
        <v>677</v>
      </c>
      <c r="B2753" s="547" t="s">
        <v>1708</v>
      </c>
      <c r="C2753" s="541" t="s">
        <v>1709</v>
      </c>
      <c r="D2753" s="1797" t="s">
        <v>6760</v>
      </c>
      <c r="E2753" s="539">
        <v>1500</v>
      </c>
      <c r="F2753" s="1800" t="s">
        <v>7816</v>
      </c>
      <c r="G2753" s="1801" t="s">
        <v>7817</v>
      </c>
      <c r="H2753" s="541"/>
      <c r="I2753" s="541" t="s">
        <v>7230</v>
      </c>
      <c r="J2753" s="542" t="s">
        <v>191</v>
      </c>
      <c r="K2753" s="544">
        <v>4</v>
      </c>
      <c r="L2753" s="544">
        <v>12</v>
      </c>
      <c r="M2753" s="1799">
        <f t="shared" si="87"/>
        <v>18000</v>
      </c>
      <c r="N2753" s="544">
        <v>3</v>
      </c>
      <c r="O2753" s="544">
        <v>9</v>
      </c>
      <c r="P2753" s="1799">
        <f t="shared" si="88"/>
        <v>13500</v>
      </c>
      <c r="Q2753" s="1789"/>
    </row>
    <row r="2754" spans="1:17" x14ac:dyDescent="0.2">
      <c r="A2754" s="541" t="s">
        <v>677</v>
      </c>
      <c r="B2754" s="547" t="s">
        <v>1708</v>
      </c>
      <c r="C2754" s="541" t="s">
        <v>1709</v>
      </c>
      <c r="D2754" s="1797" t="s">
        <v>7026</v>
      </c>
      <c r="E2754" s="539">
        <v>1200</v>
      </c>
      <c r="F2754" s="1800" t="s">
        <v>7818</v>
      </c>
      <c r="G2754" s="1801" t="s">
        <v>7819</v>
      </c>
      <c r="H2754" s="541"/>
      <c r="I2754" s="541" t="s">
        <v>7230</v>
      </c>
      <c r="J2754" s="542" t="s">
        <v>191</v>
      </c>
      <c r="K2754" s="544">
        <v>4</v>
      </c>
      <c r="L2754" s="544">
        <v>12</v>
      </c>
      <c r="M2754" s="1799">
        <f t="shared" si="87"/>
        <v>14400</v>
      </c>
      <c r="N2754" s="544">
        <v>3</v>
      </c>
      <c r="O2754" s="544">
        <v>9</v>
      </c>
      <c r="P2754" s="1799">
        <f t="shared" si="88"/>
        <v>10800</v>
      </c>
      <c r="Q2754" s="1789"/>
    </row>
    <row r="2755" spans="1:17" x14ac:dyDescent="0.2">
      <c r="A2755" s="541" t="s">
        <v>677</v>
      </c>
      <c r="B2755" s="547" t="s">
        <v>1708</v>
      </c>
      <c r="C2755" s="541" t="s">
        <v>1709</v>
      </c>
      <c r="D2755" s="1797" t="s">
        <v>7231</v>
      </c>
      <c r="E2755" s="539">
        <v>1200</v>
      </c>
      <c r="F2755" s="1800" t="s">
        <v>7820</v>
      </c>
      <c r="G2755" s="1801" t="s">
        <v>7821</v>
      </c>
      <c r="H2755" s="541"/>
      <c r="I2755" s="541" t="s">
        <v>7230</v>
      </c>
      <c r="J2755" s="542" t="s">
        <v>191</v>
      </c>
      <c r="K2755" s="544">
        <v>4</v>
      </c>
      <c r="L2755" s="544">
        <v>12</v>
      </c>
      <c r="M2755" s="1799">
        <f t="shared" si="87"/>
        <v>14400</v>
      </c>
      <c r="N2755" s="544">
        <v>3</v>
      </c>
      <c r="O2755" s="544">
        <v>9</v>
      </c>
      <c r="P2755" s="1799">
        <f t="shared" si="88"/>
        <v>10800</v>
      </c>
      <c r="Q2755" s="1789"/>
    </row>
    <row r="2756" spans="1:17" x14ac:dyDescent="0.2">
      <c r="A2756" s="541" t="s">
        <v>677</v>
      </c>
      <c r="B2756" s="547" t="s">
        <v>1708</v>
      </c>
      <c r="C2756" s="541" t="s">
        <v>1709</v>
      </c>
      <c r="D2756" s="1797" t="s">
        <v>7280</v>
      </c>
      <c r="E2756" s="539">
        <v>930</v>
      </c>
      <c r="F2756" s="1800" t="s">
        <v>7822</v>
      </c>
      <c r="G2756" s="1801" t="s">
        <v>7823</v>
      </c>
      <c r="H2756" s="541"/>
      <c r="I2756" s="541" t="s">
        <v>7230</v>
      </c>
      <c r="J2756" s="542" t="s">
        <v>191</v>
      </c>
      <c r="K2756" s="544">
        <v>4</v>
      </c>
      <c r="L2756" s="544">
        <v>12</v>
      </c>
      <c r="M2756" s="1799">
        <f t="shared" si="87"/>
        <v>11160</v>
      </c>
      <c r="N2756" s="544">
        <v>3</v>
      </c>
      <c r="O2756" s="544">
        <v>9</v>
      </c>
      <c r="P2756" s="1799">
        <f t="shared" si="88"/>
        <v>8370</v>
      </c>
      <c r="Q2756" s="1789"/>
    </row>
    <row r="2757" spans="1:17" x14ac:dyDescent="0.2">
      <c r="A2757" s="541" t="s">
        <v>677</v>
      </c>
      <c r="B2757" s="547" t="s">
        <v>1708</v>
      </c>
      <c r="C2757" s="541" t="s">
        <v>1709</v>
      </c>
      <c r="D2757" s="1797" t="s">
        <v>6760</v>
      </c>
      <c r="E2757" s="539">
        <v>1500</v>
      </c>
      <c r="F2757" s="1800" t="s">
        <v>7824</v>
      </c>
      <c r="G2757" s="1801" t="s">
        <v>7825</v>
      </c>
      <c r="H2757" s="541"/>
      <c r="I2757" s="541" t="s">
        <v>7230</v>
      </c>
      <c r="J2757" s="542" t="s">
        <v>191</v>
      </c>
      <c r="K2757" s="544">
        <v>4</v>
      </c>
      <c r="L2757" s="544">
        <v>12</v>
      </c>
      <c r="M2757" s="1799">
        <f t="shared" si="87"/>
        <v>18000</v>
      </c>
      <c r="N2757" s="544">
        <v>3</v>
      </c>
      <c r="O2757" s="544">
        <v>9</v>
      </c>
      <c r="P2757" s="1799">
        <f t="shared" si="88"/>
        <v>13500</v>
      </c>
      <c r="Q2757" s="1789"/>
    </row>
    <row r="2758" spans="1:17" x14ac:dyDescent="0.2">
      <c r="A2758" s="541" t="s">
        <v>677</v>
      </c>
      <c r="B2758" s="547" t="s">
        <v>1708</v>
      </c>
      <c r="C2758" s="541" t="s">
        <v>1709</v>
      </c>
      <c r="D2758" s="1797" t="s">
        <v>7231</v>
      </c>
      <c r="E2758" s="539">
        <v>1200</v>
      </c>
      <c r="F2758" s="1800" t="s">
        <v>7826</v>
      </c>
      <c r="G2758" s="1801" t="s">
        <v>7827</v>
      </c>
      <c r="H2758" s="541"/>
      <c r="I2758" s="541" t="s">
        <v>7230</v>
      </c>
      <c r="J2758" s="542" t="s">
        <v>191</v>
      </c>
      <c r="K2758" s="544">
        <v>4</v>
      </c>
      <c r="L2758" s="544">
        <v>12</v>
      </c>
      <c r="M2758" s="1799">
        <f t="shared" si="87"/>
        <v>14400</v>
      </c>
      <c r="N2758" s="544">
        <v>3</v>
      </c>
      <c r="O2758" s="544">
        <v>9</v>
      </c>
      <c r="P2758" s="1799">
        <f t="shared" si="88"/>
        <v>10800</v>
      </c>
      <c r="Q2758" s="1789"/>
    </row>
    <row r="2759" spans="1:17" x14ac:dyDescent="0.2">
      <c r="A2759" s="541" t="s">
        <v>677</v>
      </c>
      <c r="B2759" s="547" t="s">
        <v>1708</v>
      </c>
      <c r="C2759" s="541" t="s">
        <v>1709</v>
      </c>
      <c r="D2759" s="1797" t="s">
        <v>2449</v>
      </c>
      <c r="E2759" s="539">
        <v>1200</v>
      </c>
      <c r="F2759" s="1800" t="s">
        <v>7828</v>
      </c>
      <c r="G2759" s="1801" t="s">
        <v>7829</v>
      </c>
      <c r="H2759" s="541"/>
      <c r="I2759" s="541" t="s">
        <v>7230</v>
      </c>
      <c r="J2759" s="542" t="s">
        <v>191</v>
      </c>
      <c r="K2759" s="544">
        <v>4</v>
      </c>
      <c r="L2759" s="544">
        <v>12</v>
      </c>
      <c r="M2759" s="1799">
        <f t="shared" si="87"/>
        <v>14400</v>
      </c>
      <c r="N2759" s="544">
        <v>3</v>
      </c>
      <c r="O2759" s="544">
        <v>9</v>
      </c>
      <c r="P2759" s="1799">
        <f t="shared" si="88"/>
        <v>10800</v>
      </c>
      <c r="Q2759" s="1789"/>
    </row>
    <row r="2760" spans="1:17" x14ac:dyDescent="0.2">
      <c r="A2760" s="541" t="s">
        <v>677</v>
      </c>
      <c r="B2760" s="547" t="s">
        <v>1708</v>
      </c>
      <c r="C2760" s="541" t="s">
        <v>1709</v>
      </c>
      <c r="D2760" s="1797" t="s">
        <v>6760</v>
      </c>
      <c r="E2760" s="539">
        <v>1500</v>
      </c>
      <c r="F2760" s="1800" t="s">
        <v>7830</v>
      </c>
      <c r="G2760" s="1801" t="s">
        <v>7831</v>
      </c>
      <c r="H2760" s="541"/>
      <c r="I2760" s="541" t="s">
        <v>7230</v>
      </c>
      <c r="J2760" s="542" t="s">
        <v>191</v>
      </c>
      <c r="K2760" s="544">
        <v>4</v>
      </c>
      <c r="L2760" s="544">
        <v>12</v>
      </c>
      <c r="M2760" s="1799">
        <f t="shared" si="87"/>
        <v>18000</v>
      </c>
      <c r="N2760" s="544">
        <v>3</v>
      </c>
      <c r="O2760" s="544">
        <v>9</v>
      </c>
      <c r="P2760" s="1799">
        <f t="shared" si="88"/>
        <v>13500</v>
      </c>
      <c r="Q2760" s="1789"/>
    </row>
    <row r="2761" spans="1:17" x14ac:dyDescent="0.2">
      <c r="A2761" s="541" t="s">
        <v>677</v>
      </c>
      <c r="B2761" s="547" t="s">
        <v>1708</v>
      </c>
      <c r="C2761" s="541" t="s">
        <v>1709</v>
      </c>
      <c r="D2761" s="1797" t="s">
        <v>7231</v>
      </c>
      <c r="E2761" s="539">
        <v>1200</v>
      </c>
      <c r="F2761" s="1800" t="s">
        <v>7832</v>
      </c>
      <c r="G2761" s="1801" t="s">
        <v>7833</v>
      </c>
      <c r="H2761" s="541"/>
      <c r="I2761" s="541" t="s">
        <v>7230</v>
      </c>
      <c r="J2761" s="542" t="s">
        <v>191</v>
      </c>
      <c r="K2761" s="544">
        <v>4</v>
      </c>
      <c r="L2761" s="544">
        <v>12</v>
      </c>
      <c r="M2761" s="1799">
        <f t="shared" si="87"/>
        <v>14400</v>
      </c>
      <c r="N2761" s="544">
        <v>3</v>
      </c>
      <c r="O2761" s="544">
        <v>9</v>
      </c>
      <c r="P2761" s="1799">
        <f t="shared" si="88"/>
        <v>10800</v>
      </c>
      <c r="Q2761" s="1789"/>
    </row>
    <row r="2762" spans="1:17" x14ac:dyDescent="0.2">
      <c r="A2762" s="541" t="s">
        <v>677</v>
      </c>
      <c r="B2762" s="547" t="s">
        <v>1708</v>
      </c>
      <c r="C2762" s="541" t="s">
        <v>1709</v>
      </c>
      <c r="D2762" s="1797" t="s">
        <v>7231</v>
      </c>
      <c r="E2762" s="539">
        <v>1200</v>
      </c>
      <c r="F2762" s="1800" t="s">
        <v>7834</v>
      </c>
      <c r="G2762" s="1801" t="s">
        <v>7835</v>
      </c>
      <c r="H2762" s="541"/>
      <c r="I2762" s="541" t="s">
        <v>7230</v>
      </c>
      <c r="J2762" s="542" t="s">
        <v>191</v>
      </c>
      <c r="K2762" s="544">
        <v>4</v>
      </c>
      <c r="L2762" s="544">
        <v>12</v>
      </c>
      <c r="M2762" s="1799">
        <f t="shared" si="87"/>
        <v>14400</v>
      </c>
      <c r="N2762" s="544">
        <v>3</v>
      </c>
      <c r="O2762" s="544">
        <v>9</v>
      </c>
      <c r="P2762" s="1799">
        <f t="shared" si="88"/>
        <v>10800</v>
      </c>
      <c r="Q2762" s="1789"/>
    </row>
    <row r="2763" spans="1:17" x14ac:dyDescent="0.2">
      <c r="A2763" s="541" t="s">
        <v>677</v>
      </c>
      <c r="B2763" s="547" t="s">
        <v>1708</v>
      </c>
      <c r="C2763" s="541" t="s">
        <v>1709</v>
      </c>
      <c r="D2763" s="1797" t="s">
        <v>7026</v>
      </c>
      <c r="E2763" s="539">
        <v>1200</v>
      </c>
      <c r="F2763" s="1800" t="s">
        <v>7836</v>
      </c>
      <c r="G2763" s="1801" t="s">
        <v>7837</v>
      </c>
      <c r="H2763" s="541"/>
      <c r="I2763" s="541" t="s">
        <v>7230</v>
      </c>
      <c r="J2763" s="542" t="s">
        <v>191</v>
      </c>
      <c r="K2763" s="544">
        <v>4</v>
      </c>
      <c r="L2763" s="544">
        <v>12</v>
      </c>
      <c r="M2763" s="1799">
        <f t="shared" si="87"/>
        <v>14400</v>
      </c>
      <c r="N2763" s="544">
        <v>3</v>
      </c>
      <c r="O2763" s="544">
        <v>9</v>
      </c>
      <c r="P2763" s="1799">
        <f t="shared" si="88"/>
        <v>10800</v>
      </c>
      <c r="Q2763" s="1789"/>
    </row>
    <row r="2764" spans="1:17" x14ac:dyDescent="0.2">
      <c r="A2764" s="541" t="s">
        <v>677</v>
      </c>
      <c r="B2764" s="547" t="s">
        <v>1708</v>
      </c>
      <c r="C2764" s="541" t="s">
        <v>1709</v>
      </c>
      <c r="D2764" s="1797" t="s">
        <v>7280</v>
      </c>
      <c r="E2764" s="539">
        <v>930</v>
      </c>
      <c r="F2764" s="1800" t="s">
        <v>7838</v>
      </c>
      <c r="G2764" s="1801" t="s">
        <v>7839</v>
      </c>
      <c r="H2764" s="541"/>
      <c r="I2764" s="541" t="s">
        <v>7230</v>
      </c>
      <c r="J2764" s="542" t="s">
        <v>191</v>
      </c>
      <c r="K2764" s="544">
        <v>4</v>
      </c>
      <c r="L2764" s="544">
        <v>12</v>
      </c>
      <c r="M2764" s="1799">
        <f t="shared" si="87"/>
        <v>11160</v>
      </c>
      <c r="N2764" s="544">
        <v>3</v>
      </c>
      <c r="O2764" s="544">
        <v>9</v>
      </c>
      <c r="P2764" s="1799">
        <f t="shared" si="88"/>
        <v>8370</v>
      </c>
      <c r="Q2764" s="1789"/>
    </row>
    <row r="2765" spans="1:17" x14ac:dyDescent="0.2">
      <c r="A2765" s="541" t="s">
        <v>677</v>
      </c>
      <c r="B2765" s="547" t="s">
        <v>1708</v>
      </c>
      <c r="C2765" s="541" t="s">
        <v>1709</v>
      </c>
      <c r="D2765" s="1797" t="s">
        <v>7026</v>
      </c>
      <c r="E2765" s="539">
        <v>1200</v>
      </c>
      <c r="F2765" s="1800" t="s">
        <v>7840</v>
      </c>
      <c r="G2765" s="1801" t="s">
        <v>7841</v>
      </c>
      <c r="H2765" s="541"/>
      <c r="I2765" s="541" t="s">
        <v>7230</v>
      </c>
      <c r="J2765" s="542" t="s">
        <v>191</v>
      </c>
      <c r="K2765" s="544">
        <v>4</v>
      </c>
      <c r="L2765" s="544">
        <v>12</v>
      </c>
      <c r="M2765" s="1799">
        <f t="shared" si="87"/>
        <v>14400</v>
      </c>
      <c r="N2765" s="544">
        <v>3</v>
      </c>
      <c r="O2765" s="544">
        <v>9</v>
      </c>
      <c r="P2765" s="1799">
        <f t="shared" si="88"/>
        <v>10800</v>
      </c>
      <c r="Q2765" s="1789"/>
    </row>
    <row r="2766" spans="1:17" x14ac:dyDescent="0.2">
      <c r="A2766" s="541" t="s">
        <v>677</v>
      </c>
      <c r="B2766" s="547" t="s">
        <v>1708</v>
      </c>
      <c r="C2766" s="541" t="s">
        <v>1709</v>
      </c>
      <c r="D2766" s="1797" t="s">
        <v>7231</v>
      </c>
      <c r="E2766" s="539">
        <v>1200</v>
      </c>
      <c r="F2766" s="1800" t="s">
        <v>7842</v>
      </c>
      <c r="G2766" s="1801" t="s">
        <v>7843</v>
      </c>
      <c r="H2766" s="541"/>
      <c r="I2766" s="541" t="s">
        <v>7230</v>
      </c>
      <c r="J2766" s="542" t="s">
        <v>191</v>
      </c>
      <c r="K2766" s="544">
        <v>4</v>
      </c>
      <c r="L2766" s="544">
        <v>12</v>
      </c>
      <c r="M2766" s="1799">
        <f t="shared" si="87"/>
        <v>14400</v>
      </c>
      <c r="N2766" s="544">
        <v>3</v>
      </c>
      <c r="O2766" s="544">
        <v>9</v>
      </c>
      <c r="P2766" s="1799">
        <f t="shared" si="88"/>
        <v>10800</v>
      </c>
      <c r="Q2766" s="1789"/>
    </row>
    <row r="2767" spans="1:17" x14ac:dyDescent="0.2">
      <c r="A2767" s="541" t="s">
        <v>677</v>
      </c>
      <c r="B2767" s="547" t="s">
        <v>1708</v>
      </c>
      <c r="C2767" s="541" t="s">
        <v>1709</v>
      </c>
      <c r="D2767" s="1797" t="s">
        <v>2449</v>
      </c>
      <c r="E2767" s="539">
        <v>1200</v>
      </c>
      <c r="F2767" s="1800" t="s">
        <v>7844</v>
      </c>
      <c r="G2767" s="1801" t="s">
        <v>7845</v>
      </c>
      <c r="H2767" s="541"/>
      <c r="I2767" s="541" t="s">
        <v>7230</v>
      </c>
      <c r="J2767" s="542" t="s">
        <v>191</v>
      </c>
      <c r="K2767" s="544">
        <v>4</v>
      </c>
      <c r="L2767" s="544">
        <v>12</v>
      </c>
      <c r="M2767" s="1799">
        <f t="shared" si="87"/>
        <v>14400</v>
      </c>
      <c r="N2767" s="544">
        <v>3</v>
      </c>
      <c r="O2767" s="544">
        <v>9</v>
      </c>
      <c r="P2767" s="1799">
        <f t="shared" si="88"/>
        <v>10800</v>
      </c>
      <c r="Q2767" s="1789"/>
    </row>
    <row r="2768" spans="1:17" x14ac:dyDescent="0.2">
      <c r="A2768" s="541" t="s">
        <v>677</v>
      </c>
      <c r="B2768" s="547" t="s">
        <v>1708</v>
      </c>
      <c r="C2768" s="541" t="s">
        <v>1709</v>
      </c>
      <c r="D2768" s="1797" t="s">
        <v>7231</v>
      </c>
      <c r="E2768" s="539">
        <v>1200</v>
      </c>
      <c r="F2768" s="1800" t="s">
        <v>7846</v>
      </c>
      <c r="G2768" s="1801" t="s">
        <v>7847</v>
      </c>
      <c r="H2768" s="541"/>
      <c r="I2768" s="541" t="s">
        <v>7230</v>
      </c>
      <c r="J2768" s="542" t="s">
        <v>191</v>
      </c>
      <c r="K2768" s="544">
        <v>4</v>
      </c>
      <c r="L2768" s="544">
        <v>12</v>
      </c>
      <c r="M2768" s="1799">
        <f t="shared" si="87"/>
        <v>14400</v>
      </c>
      <c r="N2768" s="544">
        <v>3</v>
      </c>
      <c r="O2768" s="544">
        <v>9</v>
      </c>
      <c r="P2768" s="1799">
        <f t="shared" si="88"/>
        <v>10800</v>
      </c>
      <c r="Q2768" s="1789"/>
    </row>
    <row r="2769" spans="1:17" x14ac:dyDescent="0.2">
      <c r="A2769" s="541" t="s">
        <v>677</v>
      </c>
      <c r="B2769" s="547" t="s">
        <v>1708</v>
      </c>
      <c r="C2769" s="541" t="s">
        <v>1709</v>
      </c>
      <c r="D2769" s="1797" t="s">
        <v>2449</v>
      </c>
      <c r="E2769" s="539">
        <v>1200</v>
      </c>
      <c r="F2769" s="1800" t="s">
        <v>7848</v>
      </c>
      <c r="G2769" s="1801" t="s">
        <v>7849</v>
      </c>
      <c r="H2769" s="541"/>
      <c r="I2769" s="541" t="s">
        <v>7230</v>
      </c>
      <c r="J2769" s="542" t="s">
        <v>191</v>
      </c>
      <c r="K2769" s="544">
        <v>4</v>
      </c>
      <c r="L2769" s="544">
        <v>12</v>
      </c>
      <c r="M2769" s="1799">
        <f t="shared" si="87"/>
        <v>14400</v>
      </c>
      <c r="N2769" s="544">
        <v>3</v>
      </c>
      <c r="O2769" s="544">
        <v>9</v>
      </c>
      <c r="P2769" s="1799">
        <f t="shared" si="88"/>
        <v>10800</v>
      </c>
      <c r="Q2769" s="1789"/>
    </row>
    <row r="2770" spans="1:17" x14ac:dyDescent="0.2">
      <c r="A2770" s="541" t="s">
        <v>677</v>
      </c>
      <c r="B2770" s="547" t="s">
        <v>1708</v>
      </c>
      <c r="C2770" s="541" t="s">
        <v>1709</v>
      </c>
      <c r="D2770" s="1797" t="s">
        <v>7236</v>
      </c>
      <c r="E2770" s="539">
        <v>1500</v>
      </c>
      <c r="F2770" s="1800" t="s">
        <v>7850</v>
      </c>
      <c r="G2770" s="1801" t="s">
        <v>7851</v>
      </c>
      <c r="H2770" s="541"/>
      <c r="I2770" s="541" t="s">
        <v>7230</v>
      </c>
      <c r="J2770" s="542" t="s">
        <v>191</v>
      </c>
      <c r="K2770" s="544">
        <v>4</v>
      </c>
      <c r="L2770" s="544">
        <v>12</v>
      </c>
      <c r="M2770" s="1799">
        <f t="shared" si="87"/>
        <v>18000</v>
      </c>
      <c r="N2770" s="544">
        <v>3</v>
      </c>
      <c r="O2770" s="544">
        <v>9</v>
      </c>
      <c r="P2770" s="1799">
        <f t="shared" si="88"/>
        <v>13500</v>
      </c>
      <c r="Q2770" s="1789"/>
    </row>
    <row r="2771" spans="1:17" x14ac:dyDescent="0.2">
      <c r="A2771" s="541" t="s">
        <v>677</v>
      </c>
      <c r="B2771" s="547" t="s">
        <v>1708</v>
      </c>
      <c r="C2771" s="541" t="s">
        <v>1709</v>
      </c>
      <c r="D2771" s="1797" t="s">
        <v>6760</v>
      </c>
      <c r="E2771" s="539">
        <v>1500</v>
      </c>
      <c r="F2771" s="1800" t="s">
        <v>7852</v>
      </c>
      <c r="G2771" s="1801" t="s">
        <v>7853</v>
      </c>
      <c r="H2771" s="541"/>
      <c r="I2771" s="541" t="s">
        <v>7230</v>
      </c>
      <c r="J2771" s="542" t="s">
        <v>191</v>
      </c>
      <c r="K2771" s="544">
        <v>4</v>
      </c>
      <c r="L2771" s="544">
        <v>12</v>
      </c>
      <c r="M2771" s="1799">
        <f t="shared" si="87"/>
        <v>18000</v>
      </c>
      <c r="N2771" s="544">
        <v>3</v>
      </c>
      <c r="O2771" s="544">
        <v>9</v>
      </c>
      <c r="P2771" s="1799">
        <f t="shared" si="88"/>
        <v>13500</v>
      </c>
      <c r="Q2771" s="1789"/>
    </row>
    <row r="2772" spans="1:17" x14ac:dyDescent="0.2">
      <c r="A2772" s="541" t="s">
        <v>677</v>
      </c>
      <c r="B2772" s="547" t="s">
        <v>1708</v>
      </c>
      <c r="C2772" s="541" t="s">
        <v>1709</v>
      </c>
      <c r="D2772" s="1797" t="s">
        <v>7026</v>
      </c>
      <c r="E2772" s="539">
        <v>1200</v>
      </c>
      <c r="F2772" s="1800" t="s">
        <v>7854</v>
      </c>
      <c r="G2772" s="1801" t="s">
        <v>7855</v>
      </c>
      <c r="H2772" s="541"/>
      <c r="I2772" s="541" t="s">
        <v>7230</v>
      </c>
      <c r="J2772" s="542" t="s">
        <v>191</v>
      </c>
      <c r="K2772" s="544">
        <v>4</v>
      </c>
      <c r="L2772" s="544">
        <v>12</v>
      </c>
      <c r="M2772" s="1799">
        <f t="shared" si="87"/>
        <v>14400</v>
      </c>
      <c r="N2772" s="544">
        <v>3</v>
      </c>
      <c r="O2772" s="544">
        <v>9</v>
      </c>
      <c r="P2772" s="1799">
        <f t="shared" si="88"/>
        <v>10800</v>
      </c>
      <c r="Q2772" s="1789"/>
    </row>
    <row r="2773" spans="1:17" x14ac:dyDescent="0.2">
      <c r="A2773" s="541" t="s">
        <v>677</v>
      </c>
      <c r="B2773" s="547" t="s">
        <v>1708</v>
      </c>
      <c r="C2773" s="541" t="s">
        <v>1709</v>
      </c>
      <c r="D2773" s="1797" t="s">
        <v>6760</v>
      </c>
      <c r="E2773" s="539">
        <v>1500</v>
      </c>
      <c r="F2773" s="1800" t="s">
        <v>7856</v>
      </c>
      <c r="G2773" s="1801" t="s">
        <v>7857</v>
      </c>
      <c r="H2773" s="541"/>
      <c r="I2773" s="541" t="s">
        <v>7230</v>
      </c>
      <c r="J2773" s="542" t="s">
        <v>191</v>
      </c>
      <c r="K2773" s="544">
        <v>4</v>
      </c>
      <c r="L2773" s="544">
        <v>12</v>
      </c>
      <c r="M2773" s="1799">
        <f t="shared" si="87"/>
        <v>18000</v>
      </c>
      <c r="N2773" s="544">
        <v>3</v>
      </c>
      <c r="O2773" s="544">
        <v>9</v>
      </c>
      <c r="P2773" s="1799">
        <f t="shared" si="88"/>
        <v>13500</v>
      </c>
      <c r="Q2773" s="1789"/>
    </row>
    <row r="2774" spans="1:17" x14ac:dyDescent="0.2">
      <c r="A2774" s="541" t="s">
        <v>677</v>
      </c>
      <c r="B2774" s="547" t="s">
        <v>1708</v>
      </c>
      <c r="C2774" s="541" t="s">
        <v>1709</v>
      </c>
      <c r="D2774" s="1797" t="s">
        <v>2449</v>
      </c>
      <c r="E2774" s="539">
        <v>1200</v>
      </c>
      <c r="F2774" s="1800" t="s">
        <v>7858</v>
      </c>
      <c r="G2774" s="1801" t="s">
        <v>7859</v>
      </c>
      <c r="H2774" s="541"/>
      <c r="I2774" s="541" t="s">
        <v>7230</v>
      </c>
      <c r="J2774" s="542" t="s">
        <v>191</v>
      </c>
      <c r="K2774" s="544">
        <v>4</v>
      </c>
      <c r="L2774" s="544">
        <v>12</v>
      </c>
      <c r="M2774" s="1799">
        <f t="shared" si="87"/>
        <v>14400</v>
      </c>
      <c r="N2774" s="544">
        <v>3</v>
      </c>
      <c r="O2774" s="544">
        <v>9</v>
      </c>
      <c r="P2774" s="1799">
        <f t="shared" si="88"/>
        <v>10800</v>
      </c>
      <c r="Q2774" s="1789"/>
    </row>
    <row r="2775" spans="1:17" x14ac:dyDescent="0.2">
      <c r="A2775" s="541" t="s">
        <v>677</v>
      </c>
      <c r="B2775" s="547" t="s">
        <v>1708</v>
      </c>
      <c r="C2775" s="541" t="s">
        <v>1709</v>
      </c>
      <c r="D2775" s="1797" t="s">
        <v>7236</v>
      </c>
      <c r="E2775" s="539">
        <v>1500</v>
      </c>
      <c r="F2775" s="1800" t="s">
        <v>7860</v>
      </c>
      <c r="G2775" s="1801" t="s">
        <v>7861</v>
      </c>
      <c r="H2775" s="541"/>
      <c r="I2775" s="541" t="s">
        <v>7230</v>
      </c>
      <c r="J2775" s="542" t="s">
        <v>191</v>
      </c>
      <c r="K2775" s="544">
        <v>4</v>
      </c>
      <c r="L2775" s="544">
        <v>12</v>
      </c>
      <c r="M2775" s="1799">
        <f t="shared" si="87"/>
        <v>18000</v>
      </c>
      <c r="N2775" s="544">
        <v>3</v>
      </c>
      <c r="O2775" s="544">
        <v>9</v>
      </c>
      <c r="P2775" s="1799">
        <f t="shared" si="88"/>
        <v>13500</v>
      </c>
      <c r="Q2775" s="1789"/>
    </row>
    <row r="2776" spans="1:17" x14ac:dyDescent="0.2">
      <c r="A2776" s="541" t="s">
        <v>677</v>
      </c>
      <c r="B2776" s="547" t="s">
        <v>1708</v>
      </c>
      <c r="C2776" s="541" t="s">
        <v>1709</v>
      </c>
      <c r="D2776" s="1797" t="s">
        <v>2449</v>
      </c>
      <c r="E2776" s="539">
        <v>1200</v>
      </c>
      <c r="F2776" s="1800" t="s">
        <v>7862</v>
      </c>
      <c r="G2776" s="1801" t="s">
        <v>7863</v>
      </c>
      <c r="H2776" s="541"/>
      <c r="I2776" s="541" t="s">
        <v>7230</v>
      </c>
      <c r="J2776" s="542" t="s">
        <v>191</v>
      </c>
      <c r="K2776" s="544">
        <v>4</v>
      </c>
      <c r="L2776" s="544">
        <v>12</v>
      </c>
      <c r="M2776" s="1799">
        <f t="shared" si="87"/>
        <v>14400</v>
      </c>
      <c r="N2776" s="544">
        <v>3</v>
      </c>
      <c r="O2776" s="544">
        <v>9</v>
      </c>
      <c r="P2776" s="1799">
        <f t="shared" si="88"/>
        <v>10800</v>
      </c>
      <c r="Q2776" s="1789"/>
    </row>
    <row r="2777" spans="1:17" x14ac:dyDescent="0.2">
      <c r="A2777" s="541" t="s">
        <v>677</v>
      </c>
      <c r="B2777" s="547" t="s">
        <v>1708</v>
      </c>
      <c r="C2777" s="541" t="s">
        <v>1709</v>
      </c>
      <c r="D2777" s="1797" t="s">
        <v>6760</v>
      </c>
      <c r="E2777" s="539">
        <v>1500</v>
      </c>
      <c r="F2777" s="1800" t="s">
        <v>7864</v>
      </c>
      <c r="G2777" s="1801" t="s">
        <v>7865</v>
      </c>
      <c r="H2777" s="541"/>
      <c r="I2777" s="541" t="s">
        <v>7230</v>
      </c>
      <c r="J2777" s="542" t="s">
        <v>191</v>
      </c>
      <c r="K2777" s="544">
        <v>4</v>
      </c>
      <c r="L2777" s="544">
        <v>12</v>
      </c>
      <c r="M2777" s="1799">
        <f t="shared" si="87"/>
        <v>18000</v>
      </c>
      <c r="N2777" s="544">
        <v>3</v>
      </c>
      <c r="O2777" s="544">
        <v>9</v>
      </c>
      <c r="P2777" s="1799">
        <f t="shared" si="88"/>
        <v>13500</v>
      </c>
      <c r="Q2777" s="1789"/>
    </row>
    <row r="2778" spans="1:17" x14ac:dyDescent="0.2">
      <c r="A2778" s="541" t="s">
        <v>677</v>
      </c>
      <c r="B2778" s="547" t="s">
        <v>1708</v>
      </c>
      <c r="C2778" s="541" t="s">
        <v>1709</v>
      </c>
      <c r="D2778" s="1797" t="s">
        <v>6760</v>
      </c>
      <c r="E2778" s="539">
        <v>1500</v>
      </c>
      <c r="F2778" s="1800" t="s">
        <v>7866</v>
      </c>
      <c r="G2778" s="1801" t="s">
        <v>7867</v>
      </c>
      <c r="H2778" s="541"/>
      <c r="I2778" s="541" t="s">
        <v>7230</v>
      </c>
      <c r="J2778" s="542" t="s">
        <v>191</v>
      </c>
      <c r="K2778" s="544">
        <v>4</v>
      </c>
      <c r="L2778" s="544">
        <v>12</v>
      </c>
      <c r="M2778" s="1799">
        <f t="shared" si="87"/>
        <v>18000</v>
      </c>
      <c r="N2778" s="544">
        <v>3</v>
      </c>
      <c r="O2778" s="544">
        <v>9</v>
      </c>
      <c r="P2778" s="1799">
        <f t="shared" si="88"/>
        <v>13500</v>
      </c>
      <c r="Q2778" s="1789"/>
    </row>
    <row r="2779" spans="1:17" x14ac:dyDescent="0.2">
      <c r="A2779" s="541" t="s">
        <v>677</v>
      </c>
      <c r="B2779" s="547" t="s">
        <v>1708</v>
      </c>
      <c r="C2779" s="541" t="s">
        <v>1709</v>
      </c>
      <c r="D2779" s="1797" t="s">
        <v>7231</v>
      </c>
      <c r="E2779" s="539">
        <v>1200</v>
      </c>
      <c r="F2779" s="1800" t="s">
        <v>7868</v>
      </c>
      <c r="G2779" s="1801" t="s">
        <v>7869</v>
      </c>
      <c r="H2779" s="541"/>
      <c r="I2779" s="541" t="s">
        <v>7230</v>
      </c>
      <c r="J2779" s="542" t="s">
        <v>191</v>
      </c>
      <c r="K2779" s="544">
        <v>4</v>
      </c>
      <c r="L2779" s="544">
        <v>12</v>
      </c>
      <c r="M2779" s="1799">
        <f t="shared" si="87"/>
        <v>14400</v>
      </c>
      <c r="N2779" s="544">
        <v>3</v>
      </c>
      <c r="O2779" s="544">
        <v>9</v>
      </c>
      <c r="P2779" s="1799">
        <f t="shared" si="88"/>
        <v>10800</v>
      </c>
      <c r="Q2779" s="1789"/>
    </row>
    <row r="2780" spans="1:17" x14ac:dyDescent="0.2">
      <c r="A2780" s="541" t="s">
        <v>677</v>
      </c>
      <c r="B2780" s="547" t="s">
        <v>1708</v>
      </c>
      <c r="C2780" s="541" t="s">
        <v>1709</v>
      </c>
      <c r="D2780" s="1797" t="s">
        <v>6760</v>
      </c>
      <c r="E2780" s="539">
        <v>1500</v>
      </c>
      <c r="F2780" s="1800" t="s">
        <v>7870</v>
      </c>
      <c r="G2780" s="1801" t="s">
        <v>7871</v>
      </c>
      <c r="H2780" s="541"/>
      <c r="I2780" s="541" t="s">
        <v>7230</v>
      </c>
      <c r="J2780" s="542" t="s">
        <v>191</v>
      </c>
      <c r="K2780" s="544">
        <v>4</v>
      </c>
      <c r="L2780" s="544">
        <v>12</v>
      </c>
      <c r="M2780" s="1799">
        <f t="shared" si="87"/>
        <v>18000</v>
      </c>
      <c r="N2780" s="544">
        <v>3</v>
      </c>
      <c r="O2780" s="544">
        <v>9</v>
      </c>
      <c r="P2780" s="1799">
        <f t="shared" si="88"/>
        <v>13500</v>
      </c>
      <c r="Q2780" s="1789"/>
    </row>
    <row r="2781" spans="1:17" x14ac:dyDescent="0.2">
      <c r="A2781" s="541" t="s">
        <v>677</v>
      </c>
      <c r="B2781" s="547" t="s">
        <v>1708</v>
      </c>
      <c r="C2781" s="541" t="s">
        <v>1709</v>
      </c>
      <c r="D2781" s="1797" t="s">
        <v>7231</v>
      </c>
      <c r="E2781" s="539">
        <v>1200</v>
      </c>
      <c r="F2781" s="1800" t="s">
        <v>7872</v>
      </c>
      <c r="G2781" s="1801" t="s">
        <v>7873</v>
      </c>
      <c r="H2781" s="541"/>
      <c r="I2781" s="541" t="s">
        <v>7230</v>
      </c>
      <c r="J2781" s="542" t="s">
        <v>191</v>
      </c>
      <c r="K2781" s="544">
        <v>4</v>
      </c>
      <c r="L2781" s="544">
        <v>12</v>
      </c>
      <c r="M2781" s="1799">
        <f t="shared" si="87"/>
        <v>14400</v>
      </c>
      <c r="N2781" s="544">
        <v>3</v>
      </c>
      <c r="O2781" s="544">
        <v>9</v>
      </c>
      <c r="P2781" s="1799">
        <f t="shared" si="88"/>
        <v>10800</v>
      </c>
      <c r="Q2781" s="1789"/>
    </row>
    <row r="2782" spans="1:17" x14ac:dyDescent="0.2">
      <c r="A2782" s="541" t="s">
        <v>677</v>
      </c>
      <c r="B2782" s="547" t="s">
        <v>1708</v>
      </c>
      <c r="C2782" s="541" t="s">
        <v>1709</v>
      </c>
      <c r="D2782" s="1797" t="s">
        <v>7026</v>
      </c>
      <c r="E2782" s="539">
        <v>1200</v>
      </c>
      <c r="F2782" s="1800" t="s">
        <v>7874</v>
      </c>
      <c r="G2782" s="1801" t="s">
        <v>7875</v>
      </c>
      <c r="H2782" s="541"/>
      <c r="I2782" s="541" t="s">
        <v>7230</v>
      </c>
      <c r="J2782" s="542" t="s">
        <v>191</v>
      </c>
      <c r="K2782" s="544">
        <v>4</v>
      </c>
      <c r="L2782" s="544">
        <v>12</v>
      </c>
      <c r="M2782" s="1799">
        <f t="shared" ref="M2782:M2845" si="89">+E2782*L2782</f>
        <v>14400</v>
      </c>
      <c r="N2782" s="544">
        <v>3</v>
      </c>
      <c r="O2782" s="544">
        <v>9</v>
      </c>
      <c r="P2782" s="1799">
        <f t="shared" ref="P2782:P2845" si="90">+E2782*O2782</f>
        <v>10800</v>
      </c>
      <c r="Q2782" s="1789"/>
    </row>
    <row r="2783" spans="1:17" x14ac:dyDescent="0.2">
      <c r="A2783" s="541" t="s">
        <v>677</v>
      </c>
      <c r="B2783" s="547" t="s">
        <v>1708</v>
      </c>
      <c r="C2783" s="541" t="s">
        <v>1709</v>
      </c>
      <c r="D2783" s="1797" t="s">
        <v>2449</v>
      </c>
      <c r="E2783" s="539">
        <v>1200</v>
      </c>
      <c r="F2783" s="1800" t="s">
        <v>7876</v>
      </c>
      <c r="G2783" s="1801" t="s">
        <v>7877</v>
      </c>
      <c r="H2783" s="541"/>
      <c r="I2783" s="541" t="s">
        <v>7230</v>
      </c>
      <c r="J2783" s="542" t="s">
        <v>191</v>
      </c>
      <c r="K2783" s="544">
        <v>4</v>
      </c>
      <c r="L2783" s="544">
        <v>12</v>
      </c>
      <c r="M2783" s="1799">
        <f t="shared" si="89"/>
        <v>14400</v>
      </c>
      <c r="N2783" s="544">
        <v>3</v>
      </c>
      <c r="O2783" s="544">
        <v>9</v>
      </c>
      <c r="P2783" s="1799">
        <f t="shared" si="90"/>
        <v>10800</v>
      </c>
      <c r="Q2783" s="1789"/>
    </row>
    <row r="2784" spans="1:17" x14ac:dyDescent="0.2">
      <c r="A2784" s="541" t="s">
        <v>677</v>
      </c>
      <c r="B2784" s="547" t="s">
        <v>1708</v>
      </c>
      <c r="C2784" s="541" t="s">
        <v>1709</v>
      </c>
      <c r="D2784" s="1797" t="s">
        <v>7026</v>
      </c>
      <c r="E2784" s="539">
        <v>1200</v>
      </c>
      <c r="F2784" s="1800" t="s">
        <v>7878</v>
      </c>
      <c r="G2784" s="1801" t="s">
        <v>7879</v>
      </c>
      <c r="H2784" s="541"/>
      <c r="I2784" s="541" t="s">
        <v>7230</v>
      </c>
      <c r="J2784" s="542" t="s">
        <v>191</v>
      </c>
      <c r="K2784" s="544">
        <v>4</v>
      </c>
      <c r="L2784" s="544">
        <v>12</v>
      </c>
      <c r="M2784" s="1799">
        <f t="shared" si="89"/>
        <v>14400</v>
      </c>
      <c r="N2784" s="544">
        <v>3</v>
      </c>
      <c r="O2784" s="544">
        <v>9</v>
      </c>
      <c r="P2784" s="1799">
        <f t="shared" si="90"/>
        <v>10800</v>
      </c>
      <c r="Q2784" s="1789"/>
    </row>
    <row r="2785" spans="1:17" x14ac:dyDescent="0.2">
      <c r="A2785" s="541" t="s">
        <v>677</v>
      </c>
      <c r="B2785" s="547" t="s">
        <v>1708</v>
      </c>
      <c r="C2785" s="541" t="s">
        <v>1709</v>
      </c>
      <c r="D2785" s="1797" t="s">
        <v>6760</v>
      </c>
      <c r="E2785" s="539">
        <v>1500</v>
      </c>
      <c r="F2785" s="1800" t="s">
        <v>7880</v>
      </c>
      <c r="G2785" s="1801" t="s">
        <v>7881</v>
      </c>
      <c r="H2785" s="541"/>
      <c r="I2785" s="541" t="s">
        <v>7230</v>
      </c>
      <c r="J2785" s="542" t="s">
        <v>191</v>
      </c>
      <c r="K2785" s="544">
        <v>4</v>
      </c>
      <c r="L2785" s="544">
        <v>12</v>
      </c>
      <c r="M2785" s="1799">
        <f t="shared" si="89"/>
        <v>18000</v>
      </c>
      <c r="N2785" s="544">
        <v>3</v>
      </c>
      <c r="O2785" s="544">
        <v>9</v>
      </c>
      <c r="P2785" s="1799">
        <f t="shared" si="90"/>
        <v>13500</v>
      </c>
      <c r="Q2785" s="1789"/>
    </row>
    <row r="2786" spans="1:17" x14ac:dyDescent="0.2">
      <c r="A2786" s="541" t="s">
        <v>677</v>
      </c>
      <c r="B2786" s="547" t="s">
        <v>1708</v>
      </c>
      <c r="C2786" s="541" t="s">
        <v>1709</v>
      </c>
      <c r="D2786" s="1797" t="s">
        <v>6760</v>
      </c>
      <c r="E2786" s="539">
        <v>1500</v>
      </c>
      <c r="F2786" s="1800" t="s">
        <v>7882</v>
      </c>
      <c r="G2786" s="1801" t="s">
        <v>7883</v>
      </c>
      <c r="H2786" s="541"/>
      <c r="I2786" s="541" t="s">
        <v>7230</v>
      </c>
      <c r="J2786" s="542" t="s">
        <v>191</v>
      </c>
      <c r="K2786" s="544">
        <v>4</v>
      </c>
      <c r="L2786" s="544">
        <v>12</v>
      </c>
      <c r="M2786" s="1799">
        <f t="shared" si="89"/>
        <v>18000</v>
      </c>
      <c r="N2786" s="544">
        <v>3</v>
      </c>
      <c r="O2786" s="544">
        <v>9</v>
      </c>
      <c r="P2786" s="1799">
        <f t="shared" si="90"/>
        <v>13500</v>
      </c>
      <c r="Q2786" s="1789"/>
    </row>
    <row r="2787" spans="1:17" x14ac:dyDescent="0.2">
      <c r="A2787" s="541" t="s">
        <v>677</v>
      </c>
      <c r="B2787" s="547" t="s">
        <v>1708</v>
      </c>
      <c r="C2787" s="541" t="s">
        <v>1709</v>
      </c>
      <c r="D2787" s="1797" t="s">
        <v>6760</v>
      </c>
      <c r="E2787" s="539">
        <v>1500</v>
      </c>
      <c r="F2787" s="1800" t="s">
        <v>7884</v>
      </c>
      <c r="G2787" s="1801" t="s">
        <v>7885</v>
      </c>
      <c r="H2787" s="541"/>
      <c r="I2787" s="541" t="s">
        <v>7230</v>
      </c>
      <c r="J2787" s="542" t="s">
        <v>191</v>
      </c>
      <c r="K2787" s="544">
        <v>4</v>
      </c>
      <c r="L2787" s="544">
        <v>12</v>
      </c>
      <c r="M2787" s="1799">
        <f t="shared" si="89"/>
        <v>18000</v>
      </c>
      <c r="N2787" s="544">
        <v>3</v>
      </c>
      <c r="O2787" s="544">
        <v>9</v>
      </c>
      <c r="P2787" s="1799">
        <f t="shared" si="90"/>
        <v>13500</v>
      </c>
      <c r="Q2787" s="1789"/>
    </row>
    <row r="2788" spans="1:17" x14ac:dyDescent="0.2">
      <c r="A2788" s="541" t="s">
        <v>677</v>
      </c>
      <c r="B2788" s="547" t="s">
        <v>1708</v>
      </c>
      <c r="C2788" s="541" t="s">
        <v>1709</v>
      </c>
      <c r="D2788" s="1797" t="s">
        <v>7231</v>
      </c>
      <c r="E2788" s="539">
        <v>1200</v>
      </c>
      <c r="F2788" s="1800" t="s">
        <v>7886</v>
      </c>
      <c r="G2788" s="1801" t="s">
        <v>7887</v>
      </c>
      <c r="H2788" s="541"/>
      <c r="I2788" s="541" t="s">
        <v>7230</v>
      </c>
      <c r="J2788" s="542" t="s">
        <v>191</v>
      </c>
      <c r="K2788" s="544">
        <v>4</v>
      </c>
      <c r="L2788" s="544">
        <v>12</v>
      </c>
      <c r="M2788" s="1799">
        <f t="shared" si="89"/>
        <v>14400</v>
      </c>
      <c r="N2788" s="544">
        <v>3</v>
      </c>
      <c r="O2788" s="544">
        <v>9</v>
      </c>
      <c r="P2788" s="1799">
        <f t="shared" si="90"/>
        <v>10800</v>
      </c>
      <c r="Q2788" s="1789"/>
    </row>
    <row r="2789" spans="1:17" x14ac:dyDescent="0.2">
      <c r="A2789" s="541" t="s">
        <v>677</v>
      </c>
      <c r="B2789" s="547" t="s">
        <v>1708</v>
      </c>
      <c r="C2789" s="541" t="s">
        <v>1709</v>
      </c>
      <c r="D2789" s="1797" t="s">
        <v>6760</v>
      </c>
      <c r="E2789" s="539">
        <v>1500</v>
      </c>
      <c r="F2789" s="1800" t="s">
        <v>7888</v>
      </c>
      <c r="G2789" s="1801" t="s">
        <v>7889</v>
      </c>
      <c r="H2789" s="541"/>
      <c r="I2789" s="541" t="s">
        <v>7230</v>
      </c>
      <c r="J2789" s="542" t="s">
        <v>191</v>
      </c>
      <c r="K2789" s="544">
        <v>4</v>
      </c>
      <c r="L2789" s="544">
        <v>12</v>
      </c>
      <c r="M2789" s="1799">
        <f t="shared" si="89"/>
        <v>18000</v>
      </c>
      <c r="N2789" s="544">
        <v>3</v>
      </c>
      <c r="O2789" s="544">
        <v>9</v>
      </c>
      <c r="P2789" s="1799">
        <f t="shared" si="90"/>
        <v>13500</v>
      </c>
      <c r="Q2789" s="1789"/>
    </row>
    <row r="2790" spans="1:17" x14ac:dyDescent="0.2">
      <c r="A2790" s="541" t="s">
        <v>677</v>
      </c>
      <c r="B2790" s="547" t="s">
        <v>1708</v>
      </c>
      <c r="C2790" s="541" t="s">
        <v>1709</v>
      </c>
      <c r="D2790" s="1797" t="s">
        <v>7231</v>
      </c>
      <c r="E2790" s="539">
        <v>1200</v>
      </c>
      <c r="F2790" s="1800" t="s">
        <v>7890</v>
      </c>
      <c r="G2790" s="1801" t="s">
        <v>7891</v>
      </c>
      <c r="H2790" s="541"/>
      <c r="I2790" s="541" t="s">
        <v>7230</v>
      </c>
      <c r="J2790" s="542" t="s">
        <v>191</v>
      </c>
      <c r="K2790" s="544">
        <v>4</v>
      </c>
      <c r="L2790" s="544">
        <v>12</v>
      </c>
      <c r="M2790" s="1799">
        <f t="shared" si="89"/>
        <v>14400</v>
      </c>
      <c r="N2790" s="544">
        <v>3</v>
      </c>
      <c r="O2790" s="544">
        <v>9</v>
      </c>
      <c r="P2790" s="1799">
        <f t="shared" si="90"/>
        <v>10800</v>
      </c>
      <c r="Q2790" s="1789"/>
    </row>
    <row r="2791" spans="1:17" x14ac:dyDescent="0.2">
      <c r="A2791" s="541" t="s">
        <v>677</v>
      </c>
      <c r="B2791" s="547" t="s">
        <v>1708</v>
      </c>
      <c r="C2791" s="541" t="s">
        <v>1709</v>
      </c>
      <c r="D2791" s="1797" t="s">
        <v>7236</v>
      </c>
      <c r="E2791" s="539">
        <v>1500</v>
      </c>
      <c r="F2791" s="1800" t="s">
        <v>7892</v>
      </c>
      <c r="G2791" s="1801" t="s">
        <v>7893</v>
      </c>
      <c r="H2791" s="541"/>
      <c r="I2791" s="541" t="s">
        <v>7230</v>
      </c>
      <c r="J2791" s="542" t="s">
        <v>191</v>
      </c>
      <c r="K2791" s="544">
        <v>4</v>
      </c>
      <c r="L2791" s="544">
        <v>12</v>
      </c>
      <c r="M2791" s="1799">
        <f t="shared" si="89"/>
        <v>18000</v>
      </c>
      <c r="N2791" s="544">
        <v>3</v>
      </c>
      <c r="O2791" s="544">
        <v>9</v>
      </c>
      <c r="P2791" s="1799">
        <f t="shared" si="90"/>
        <v>13500</v>
      </c>
      <c r="Q2791" s="1789"/>
    </row>
    <row r="2792" spans="1:17" x14ac:dyDescent="0.2">
      <c r="A2792" s="541" t="s">
        <v>677</v>
      </c>
      <c r="B2792" s="547" t="s">
        <v>1708</v>
      </c>
      <c r="C2792" s="541" t="s">
        <v>1709</v>
      </c>
      <c r="D2792" s="1797" t="s">
        <v>7026</v>
      </c>
      <c r="E2792" s="539">
        <v>1200</v>
      </c>
      <c r="F2792" s="1800" t="s">
        <v>7894</v>
      </c>
      <c r="G2792" s="1801" t="s">
        <v>7895</v>
      </c>
      <c r="H2792" s="541"/>
      <c r="I2792" s="541" t="s">
        <v>7230</v>
      </c>
      <c r="J2792" s="542" t="s">
        <v>191</v>
      </c>
      <c r="K2792" s="544">
        <v>4</v>
      </c>
      <c r="L2792" s="544">
        <v>12</v>
      </c>
      <c r="M2792" s="1799">
        <f t="shared" si="89"/>
        <v>14400</v>
      </c>
      <c r="N2792" s="544">
        <v>3</v>
      </c>
      <c r="O2792" s="544">
        <v>9</v>
      </c>
      <c r="P2792" s="1799">
        <f t="shared" si="90"/>
        <v>10800</v>
      </c>
      <c r="Q2792" s="1789"/>
    </row>
    <row r="2793" spans="1:17" x14ac:dyDescent="0.2">
      <c r="A2793" s="541" t="s">
        <v>677</v>
      </c>
      <c r="B2793" s="547" t="s">
        <v>1708</v>
      </c>
      <c r="C2793" s="541" t="s">
        <v>1709</v>
      </c>
      <c r="D2793" s="1797" t="s">
        <v>7231</v>
      </c>
      <c r="E2793" s="539">
        <v>1200</v>
      </c>
      <c r="F2793" s="1800" t="s">
        <v>7896</v>
      </c>
      <c r="G2793" s="1801" t="s">
        <v>7897</v>
      </c>
      <c r="H2793" s="541"/>
      <c r="I2793" s="541" t="s">
        <v>7230</v>
      </c>
      <c r="J2793" s="542" t="s">
        <v>191</v>
      </c>
      <c r="K2793" s="544">
        <v>4</v>
      </c>
      <c r="L2793" s="544">
        <v>12</v>
      </c>
      <c r="M2793" s="1799">
        <f t="shared" si="89"/>
        <v>14400</v>
      </c>
      <c r="N2793" s="544">
        <v>3</v>
      </c>
      <c r="O2793" s="544">
        <v>9</v>
      </c>
      <c r="P2793" s="1799">
        <f t="shared" si="90"/>
        <v>10800</v>
      </c>
      <c r="Q2793" s="1789"/>
    </row>
    <row r="2794" spans="1:17" x14ac:dyDescent="0.2">
      <c r="A2794" s="541" t="s">
        <v>677</v>
      </c>
      <c r="B2794" s="547" t="s">
        <v>1708</v>
      </c>
      <c r="C2794" s="541" t="s">
        <v>1709</v>
      </c>
      <c r="D2794" s="1797" t="s">
        <v>7231</v>
      </c>
      <c r="E2794" s="539">
        <v>1200</v>
      </c>
      <c r="F2794" s="1800" t="s">
        <v>7898</v>
      </c>
      <c r="G2794" s="1801" t="s">
        <v>7899</v>
      </c>
      <c r="H2794" s="541"/>
      <c r="I2794" s="541" t="s">
        <v>7230</v>
      </c>
      <c r="J2794" s="542" t="s">
        <v>191</v>
      </c>
      <c r="K2794" s="544">
        <v>4</v>
      </c>
      <c r="L2794" s="544">
        <v>12</v>
      </c>
      <c r="M2794" s="1799">
        <f t="shared" si="89"/>
        <v>14400</v>
      </c>
      <c r="N2794" s="544">
        <v>3</v>
      </c>
      <c r="O2794" s="544">
        <v>9</v>
      </c>
      <c r="P2794" s="1799">
        <f t="shared" si="90"/>
        <v>10800</v>
      </c>
      <c r="Q2794" s="1789"/>
    </row>
    <row r="2795" spans="1:17" x14ac:dyDescent="0.2">
      <c r="A2795" s="541" t="s">
        <v>677</v>
      </c>
      <c r="B2795" s="547" t="s">
        <v>1708</v>
      </c>
      <c r="C2795" s="541" t="s">
        <v>1709</v>
      </c>
      <c r="D2795" s="1797" t="s">
        <v>7026</v>
      </c>
      <c r="E2795" s="539">
        <v>1200</v>
      </c>
      <c r="F2795" s="1800" t="s">
        <v>7900</v>
      </c>
      <c r="G2795" s="1801" t="s">
        <v>7901</v>
      </c>
      <c r="H2795" s="541"/>
      <c r="I2795" s="541" t="s">
        <v>7230</v>
      </c>
      <c r="J2795" s="542" t="s">
        <v>191</v>
      </c>
      <c r="K2795" s="544">
        <v>4</v>
      </c>
      <c r="L2795" s="544">
        <v>12</v>
      </c>
      <c r="M2795" s="1799">
        <f t="shared" si="89"/>
        <v>14400</v>
      </c>
      <c r="N2795" s="544">
        <v>3</v>
      </c>
      <c r="O2795" s="544">
        <v>9</v>
      </c>
      <c r="P2795" s="1799">
        <f t="shared" si="90"/>
        <v>10800</v>
      </c>
      <c r="Q2795" s="1789"/>
    </row>
    <row r="2796" spans="1:17" x14ac:dyDescent="0.2">
      <c r="A2796" s="541" t="s">
        <v>677</v>
      </c>
      <c r="B2796" s="547" t="s">
        <v>1708</v>
      </c>
      <c r="C2796" s="541" t="s">
        <v>1709</v>
      </c>
      <c r="D2796" s="1797" t="s">
        <v>7236</v>
      </c>
      <c r="E2796" s="539">
        <v>1500</v>
      </c>
      <c r="F2796" s="1800" t="s">
        <v>7902</v>
      </c>
      <c r="G2796" s="1801" t="s">
        <v>7903</v>
      </c>
      <c r="H2796" s="541"/>
      <c r="I2796" s="541" t="s">
        <v>7230</v>
      </c>
      <c r="J2796" s="542" t="s">
        <v>191</v>
      </c>
      <c r="K2796" s="544">
        <v>4</v>
      </c>
      <c r="L2796" s="544">
        <v>12</v>
      </c>
      <c r="M2796" s="1799">
        <f t="shared" si="89"/>
        <v>18000</v>
      </c>
      <c r="N2796" s="544">
        <v>3</v>
      </c>
      <c r="O2796" s="544">
        <v>9</v>
      </c>
      <c r="P2796" s="1799">
        <f t="shared" si="90"/>
        <v>13500</v>
      </c>
      <c r="Q2796" s="1789"/>
    </row>
    <row r="2797" spans="1:17" x14ac:dyDescent="0.2">
      <c r="A2797" s="541" t="s">
        <v>677</v>
      </c>
      <c r="B2797" s="547" t="s">
        <v>1708</v>
      </c>
      <c r="C2797" s="541" t="s">
        <v>1709</v>
      </c>
      <c r="D2797" s="1797" t="s">
        <v>7231</v>
      </c>
      <c r="E2797" s="539">
        <v>1200</v>
      </c>
      <c r="F2797" s="1800" t="s">
        <v>7904</v>
      </c>
      <c r="G2797" s="1801" t="s">
        <v>7905</v>
      </c>
      <c r="H2797" s="541"/>
      <c r="I2797" s="541" t="s">
        <v>7230</v>
      </c>
      <c r="J2797" s="542" t="s">
        <v>191</v>
      </c>
      <c r="K2797" s="544">
        <v>4</v>
      </c>
      <c r="L2797" s="544">
        <v>12</v>
      </c>
      <c r="M2797" s="1799">
        <f t="shared" si="89"/>
        <v>14400</v>
      </c>
      <c r="N2797" s="544">
        <v>3</v>
      </c>
      <c r="O2797" s="544">
        <v>9</v>
      </c>
      <c r="P2797" s="1799">
        <f t="shared" si="90"/>
        <v>10800</v>
      </c>
      <c r="Q2797" s="1789"/>
    </row>
    <row r="2798" spans="1:17" x14ac:dyDescent="0.2">
      <c r="A2798" s="541" t="s">
        <v>677</v>
      </c>
      <c r="B2798" s="547" t="s">
        <v>1708</v>
      </c>
      <c r="C2798" s="541" t="s">
        <v>1709</v>
      </c>
      <c r="D2798" s="1797" t="s">
        <v>6760</v>
      </c>
      <c r="E2798" s="539">
        <v>1500</v>
      </c>
      <c r="F2798" s="1800" t="s">
        <v>7906</v>
      </c>
      <c r="G2798" s="1801" t="s">
        <v>7907</v>
      </c>
      <c r="H2798" s="541"/>
      <c r="I2798" s="541" t="s">
        <v>7230</v>
      </c>
      <c r="J2798" s="542" t="s">
        <v>191</v>
      </c>
      <c r="K2798" s="544">
        <v>4</v>
      </c>
      <c r="L2798" s="544">
        <v>12</v>
      </c>
      <c r="M2798" s="1799">
        <f t="shared" si="89"/>
        <v>18000</v>
      </c>
      <c r="N2798" s="544">
        <v>3</v>
      </c>
      <c r="O2798" s="544">
        <v>9</v>
      </c>
      <c r="P2798" s="1799">
        <f t="shared" si="90"/>
        <v>13500</v>
      </c>
      <c r="Q2798" s="1789"/>
    </row>
    <row r="2799" spans="1:17" x14ac:dyDescent="0.2">
      <c r="A2799" s="541" t="s">
        <v>677</v>
      </c>
      <c r="B2799" s="547" t="s">
        <v>1708</v>
      </c>
      <c r="C2799" s="541" t="s">
        <v>1709</v>
      </c>
      <c r="D2799" s="1797" t="s">
        <v>2449</v>
      </c>
      <c r="E2799" s="539">
        <v>1200</v>
      </c>
      <c r="F2799" s="1800" t="s">
        <v>7908</v>
      </c>
      <c r="G2799" s="1801" t="s">
        <v>7909</v>
      </c>
      <c r="H2799" s="541"/>
      <c r="I2799" s="541" t="s">
        <v>7230</v>
      </c>
      <c r="J2799" s="542" t="s">
        <v>191</v>
      </c>
      <c r="K2799" s="544">
        <v>4</v>
      </c>
      <c r="L2799" s="544">
        <v>12</v>
      </c>
      <c r="M2799" s="1799">
        <f t="shared" si="89"/>
        <v>14400</v>
      </c>
      <c r="N2799" s="544">
        <v>3</v>
      </c>
      <c r="O2799" s="544">
        <v>9</v>
      </c>
      <c r="P2799" s="1799">
        <f t="shared" si="90"/>
        <v>10800</v>
      </c>
      <c r="Q2799" s="1789"/>
    </row>
    <row r="2800" spans="1:17" x14ac:dyDescent="0.2">
      <c r="A2800" s="541" t="s">
        <v>677</v>
      </c>
      <c r="B2800" s="547" t="s">
        <v>1708</v>
      </c>
      <c r="C2800" s="541" t="s">
        <v>1709</v>
      </c>
      <c r="D2800" s="1797" t="s">
        <v>6760</v>
      </c>
      <c r="E2800" s="539">
        <v>1500</v>
      </c>
      <c r="F2800" s="1800" t="s">
        <v>7910</v>
      </c>
      <c r="G2800" s="1801" t="s">
        <v>7911</v>
      </c>
      <c r="H2800" s="541"/>
      <c r="I2800" s="541" t="s">
        <v>7230</v>
      </c>
      <c r="J2800" s="542" t="s">
        <v>191</v>
      </c>
      <c r="K2800" s="544">
        <v>4</v>
      </c>
      <c r="L2800" s="544">
        <v>12</v>
      </c>
      <c r="M2800" s="1799">
        <f t="shared" si="89"/>
        <v>18000</v>
      </c>
      <c r="N2800" s="544">
        <v>3</v>
      </c>
      <c r="O2800" s="544">
        <v>9</v>
      </c>
      <c r="P2800" s="1799">
        <f t="shared" si="90"/>
        <v>13500</v>
      </c>
      <c r="Q2800" s="1789"/>
    </row>
    <row r="2801" spans="1:17" x14ac:dyDescent="0.2">
      <c r="A2801" s="541" t="s">
        <v>677</v>
      </c>
      <c r="B2801" s="547" t="s">
        <v>1708</v>
      </c>
      <c r="C2801" s="541" t="s">
        <v>1709</v>
      </c>
      <c r="D2801" s="1797" t="s">
        <v>6760</v>
      </c>
      <c r="E2801" s="539">
        <v>1500</v>
      </c>
      <c r="F2801" s="1800" t="s">
        <v>7912</v>
      </c>
      <c r="G2801" s="1801" t="s">
        <v>7913</v>
      </c>
      <c r="H2801" s="541"/>
      <c r="I2801" s="541" t="s">
        <v>7230</v>
      </c>
      <c r="J2801" s="542" t="s">
        <v>191</v>
      </c>
      <c r="K2801" s="544">
        <v>4</v>
      </c>
      <c r="L2801" s="544">
        <v>12</v>
      </c>
      <c r="M2801" s="1799">
        <f t="shared" si="89"/>
        <v>18000</v>
      </c>
      <c r="N2801" s="544">
        <v>3</v>
      </c>
      <c r="O2801" s="544">
        <v>9</v>
      </c>
      <c r="P2801" s="1799">
        <f t="shared" si="90"/>
        <v>13500</v>
      </c>
      <c r="Q2801" s="1789"/>
    </row>
    <row r="2802" spans="1:17" x14ac:dyDescent="0.2">
      <c r="A2802" s="541" t="s">
        <v>677</v>
      </c>
      <c r="B2802" s="547" t="s">
        <v>1708</v>
      </c>
      <c r="C2802" s="541" t="s">
        <v>1709</v>
      </c>
      <c r="D2802" s="1797" t="s">
        <v>7231</v>
      </c>
      <c r="E2802" s="539">
        <v>1200</v>
      </c>
      <c r="F2802" s="1800" t="s">
        <v>7914</v>
      </c>
      <c r="G2802" s="1801" t="s">
        <v>7915</v>
      </c>
      <c r="H2802" s="541"/>
      <c r="I2802" s="541" t="s">
        <v>7230</v>
      </c>
      <c r="J2802" s="542" t="s">
        <v>191</v>
      </c>
      <c r="K2802" s="544">
        <v>4</v>
      </c>
      <c r="L2802" s="544">
        <v>12</v>
      </c>
      <c r="M2802" s="1799">
        <f t="shared" si="89"/>
        <v>14400</v>
      </c>
      <c r="N2802" s="544">
        <v>3</v>
      </c>
      <c r="O2802" s="544">
        <v>9</v>
      </c>
      <c r="P2802" s="1799">
        <f t="shared" si="90"/>
        <v>10800</v>
      </c>
      <c r="Q2802" s="1789"/>
    </row>
    <row r="2803" spans="1:17" x14ac:dyDescent="0.2">
      <c r="A2803" s="541" t="s">
        <v>677</v>
      </c>
      <c r="B2803" s="547" t="s">
        <v>1708</v>
      </c>
      <c r="C2803" s="541" t="s">
        <v>1709</v>
      </c>
      <c r="D2803" s="1797" t="s">
        <v>7231</v>
      </c>
      <c r="E2803" s="539">
        <v>1200</v>
      </c>
      <c r="F2803" s="1800" t="s">
        <v>7916</v>
      </c>
      <c r="G2803" s="1801" t="s">
        <v>7917</v>
      </c>
      <c r="H2803" s="541"/>
      <c r="I2803" s="541" t="s">
        <v>7230</v>
      </c>
      <c r="J2803" s="542" t="s">
        <v>191</v>
      </c>
      <c r="K2803" s="544">
        <v>4</v>
      </c>
      <c r="L2803" s="544">
        <v>12</v>
      </c>
      <c r="M2803" s="1799">
        <f t="shared" si="89"/>
        <v>14400</v>
      </c>
      <c r="N2803" s="544">
        <v>3</v>
      </c>
      <c r="O2803" s="544">
        <v>9</v>
      </c>
      <c r="P2803" s="1799">
        <f t="shared" si="90"/>
        <v>10800</v>
      </c>
      <c r="Q2803" s="1789"/>
    </row>
    <row r="2804" spans="1:17" x14ac:dyDescent="0.2">
      <c r="A2804" s="541" t="s">
        <v>677</v>
      </c>
      <c r="B2804" s="547" t="s">
        <v>1708</v>
      </c>
      <c r="C2804" s="541" t="s">
        <v>1709</v>
      </c>
      <c r="D2804" s="1797" t="s">
        <v>7236</v>
      </c>
      <c r="E2804" s="539">
        <v>1500</v>
      </c>
      <c r="F2804" s="1800" t="s">
        <v>7918</v>
      </c>
      <c r="G2804" s="1801" t="s">
        <v>7919</v>
      </c>
      <c r="H2804" s="541"/>
      <c r="I2804" s="541" t="s">
        <v>7230</v>
      </c>
      <c r="J2804" s="542" t="s">
        <v>191</v>
      </c>
      <c r="K2804" s="544">
        <v>4</v>
      </c>
      <c r="L2804" s="544">
        <v>12</v>
      </c>
      <c r="M2804" s="1799">
        <f t="shared" si="89"/>
        <v>18000</v>
      </c>
      <c r="N2804" s="544">
        <v>3</v>
      </c>
      <c r="O2804" s="544">
        <v>9</v>
      </c>
      <c r="P2804" s="1799">
        <f t="shared" si="90"/>
        <v>13500</v>
      </c>
      <c r="Q2804" s="1789"/>
    </row>
    <row r="2805" spans="1:17" x14ac:dyDescent="0.2">
      <c r="A2805" s="541" t="s">
        <v>677</v>
      </c>
      <c r="B2805" s="547" t="s">
        <v>1708</v>
      </c>
      <c r="C2805" s="541" t="s">
        <v>1709</v>
      </c>
      <c r="D2805" s="1797" t="s">
        <v>6760</v>
      </c>
      <c r="E2805" s="539">
        <v>1500</v>
      </c>
      <c r="F2805" s="1800" t="s">
        <v>7920</v>
      </c>
      <c r="G2805" s="1801" t="s">
        <v>7921</v>
      </c>
      <c r="H2805" s="541"/>
      <c r="I2805" s="541" t="s">
        <v>7230</v>
      </c>
      <c r="J2805" s="542" t="s">
        <v>191</v>
      </c>
      <c r="K2805" s="544">
        <v>4</v>
      </c>
      <c r="L2805" s="544">
        <v>12</v>
      </c>
      <c r="M2805" s="1799">
        <f t="shared" si="89"/>
        <v>18000</v>
      </c>
      <c r="N2805" s="544">
        <v>3</v>
      </c>
      <c r="O2805" s="544">
        <v>9</v>
      </c>
      <c r="P2805" s="1799">
        <f t="shared" si="90"/>
        <v>13500</v>
      </c>
      <c r="Q2805" s="1789"/>
    </row>
    <row r="2806" spans="1:17" x14ac:dyDescent="0.2">
      <c r="A2806" s="541" t="s">
        <v>677</v>
      </c>
      <c r="B2806" s="547" t="s">
        <v>1708</v>
      </c>
      <c r="C2806" s="541" t="s">
        <v>1709</v>
      </c>
      <c r="D2806" s="1797" t="s">
        <v>2449</v>
      </c>
      <c r="E2806" s="539">
        <v>1200</v>
      </c>
      <c r="F2806" s="1800" t="s">
        <v>7922</v>
      </c>
      <c r="G2806" s="1801" t="s">
        <v>7923</v>
      </c>
      <c r="H2806" s="541"/>
      <c r="I2806" s="541" t="s">
        <v>7230</v>
      </c>
      <c r="J2806" s="542" t="s">
        <v>191</v>
      </c>
      <c r="K2806" s="544">
        <v>4</v>
      </c>
      <c r="L2806" s="544">
        <v>12</v>
      </c>
      <c r="M2806" s="1799">
        <f t="shared" si="89"/>
        <v>14400</v>
      </c>
      <c r="N2806" s="544">
        <v>3</v>
      </c>
      <c r="O2806" s="544">
        <v>9</v>
      </c>
      <c r="P2806" s="1799">
        <f t="shared" si="90"/>
        <v>10800</v>
      </c>
      <c r="Q2806" s="1789"/>
    </row>
    <row r="2807" spans="1:17" x14ac:dyDescent="0.2">
      <c r="A2807" s="541" t="s">
        <v>677</v>
      </c>
      <c r="B2807" s="547" t="s">
        <v>1708</v>
      </c>
      <c r="C2807" s="541" t="s">
        <v>1709</v>
      </c>
      <c r="D2807" s="1797" t="s">
        <v>7231</v>
      </c>
      <c r="E2807" s="539">
        <v>1200</v>
      </c>
      <c r="F2807" s="1800" t="s">
        <v>7924</v>
      </c>
      <c r="G2807" s="1801" t="s">
        <v>7925</v>
      </c>
      <c r="H2807" s="541"/>
      <c r="I2807" s="541" t="s">
        <v>7230</v>
      </c>
      <c r="J2807" s="542" t="s">
        <v>191</v>
      </c>
      <c r="K2807" s="544">
        <v>4</v>
      </c>
      <c r="L2807" s="544">
        <v>12</v>
      </c>
      <c r="M2807" s="1799">
        <f t="shared" si="89"/>
        <v>14400</v>
      </c>
      <c r="N2807" s="544">
        <v>3</v>
      </c>
      <c r="O2807" s="544">
        <v>9</v>
      </c>
      <c r="P2807" s="1799">
        <f t="shared" si="90"/>
        <v>10800</v>
      </c>
      <c r="Q2807" s="1789"/>
    </row>
    <row r="2808" spans="1:17" x14ac:dyDescent="0.2">
      <c r="A2808" s="541" t="s">
        <v>677</v>
      </c>
      <c r="B2808" s="547" t="s">
        <v>1708</v>
      </c>
      <c r="C2808" s="541" t="s">
        <v>1709</v>
      </c>
      <c r="D2808" s="1797" t="s">
        <v>7231</v>
      </c>
      <c r="E2808" s="539">
        <v>1200</v>
      </c>
      <c r="F2808" s="1800" t="s">
        <v>7926</v>
      </c>
      <c r="G2808" s="1801" t="s">
        <v>7927</v>
      </c>
      <c r="H2808" s="541"/>
      <c r="I2808" s="541" t="s">
        <v>7230</v>
      </c>
      <c r="J2808" s="542" t="s">
        <v>191</v>
      </c>
      <c r="K2808" s="544">
        <v>4</v>
      </c>
      <c r="L2808" s="544">
        <v>12</v>
      </c>
      <c r="M2808" s="1799">
        <f t="shared" si="89"/>
        <v>14400</v>
      </c>
      <c r="N2808" s="544">
        <v>3</v>
      </c>
      <c r="O2808" s="544">
        <v>9</v>
      </c>
      <c r="P2808" s="1799">
        <f t="shared" si="90"/>
        <v>10800</v>
      </c>
      <c r="Q2808" s="1789"/>
    </row>
    <row r="2809" spans="1:17" x14ac:dyDescent="0.2">
      <c r="A2809" s="541" t="s">
        <v>677</v>
      </c>
      <c r="B2809" s="547" t="s">
        <v>1708</v>
      </c>
      <c r="C2809" s="541" t="s">
        <v>1709</v>
      </c>
      <c r="D2809" s="1797" t="s">
        <v>7231</v>
      </c>
      <c r="E2809" s="539">
        <v>1200</v>
      </c>
      <c r="F2809" s="1800" t="s">
        <v>7928</v>
      </c>
      <c r="G2809" s="1801" t="s">
        <v>7929</v>
      </c>
      <c r="H2809" s="541"/>
      <c r="I2809" s="541" t="s">
        <v>7230</v>
      </c>
      <c r="J2809" s="542" t="s">
        <v>191</v>
      </c>
      <c r="K2809" s="544">
        <v>4</v>
      </c>
      <c r="L2809" s="544">
        <v>12</v>
      </c>
      <c r="M2809" s="1799">
        <f t="shared" si="89"/>
        <v>14400</v>
      </c>
      <c r="N2809" s="544">
        <v>3</v>
      </c>
      <c r="O2809" s="544">
        <v>9</v>
      </c>
      <c r="P2809" s="1799">
        <f t="shared" si="90"/>
        <v>10800</v>
      </c>
      <c r="Q2809" s="1789"/>
    </row>
    <row r="2810" spans="1:17" x14ac:dyDescent="0.2">
      <c r="A2810" s="541" t="s">
        <v>677</v>
      </c>
      <c r="B2810" s="547" t="s">
        <v>1708</v>
      </c>
      <c r="C2810" s="541" t="s">
        <v>1709</v>
      </c>
      <c r="D2810" s="1797" t="s">
        <v>7026</v>
      </c>
      <c r="E2810" s="539">
        <v>1200</v>
      </c>
      <c r="F2810" s="1800" t="s">
        <v>7930</v>
      </c>
      <c r="G2810" s="1801" t="s">
        <v>7931</v>
      </c>
      <c r="H2810" s="541"/>
      <c r="I2810" s="541" t="s">
        <v>7230</v>
      </c>
      <c r="J2810" s="542" t="s">
        <v>191</v>
      </c>
      <c r="K2810" s="544">
        <v>4</v>
      </c>
      <c r="L2810" s="544">
        <v>12</v>
      </c>
      <c r="M2810" s="1799">
        <f t="shared" si="89"/>
        <v>14400</v>
      </c>
      <c r="N2810" s="544">
        <v>3</v>
      </c>
      <c r="O2810" s="544">
        <v>9</v>
      </c>
      <c r="P2810" s="1799">
        <f t="shared" si="90"/>
        <v>10800</v>
      </c>
      <c r="Q2810" s="1789"/>
    </row>
    <row r="2811" spans="1:17" x14ac:dyDescent="0.2">
      <c r="A2811" s="541" t="s">
        <v>677</v>
      </c>
      <c r="B2811" s="547" t="s">
        <v>1708</v>
      </c>
      <c r="C2811" s="541" t="s">
        <v>1709</v>
      </c>
      <c r="D2811" s="1797" t="s">
        <v>7236</v>
      </c>
      <c r="E2811" s="539">
        <v>1500</v>
      </c>
      <c r="F2811" s="1800" t="s">
        <v>7932</v>
      </c>
      <c r="G2811" s="1801" t="s">
        <v>7933</v>
      </c>
      <c r="H2811" s="541"/>
      <c r="I2811" s="541" t="s">
        <v>7230</v>
      </c>
      <c r="J2811" s="542" t="s">
        <v>191</v>
      </c>
      <c r="K2811" s="544">
        <v>4</v>
      </c>
      <c r="L2811" s="544">
        <v>12</v>
      </c>
      <c r="M2811" s="1799">
        <f t="shared" si="89"/>
        <v>18000</v>
      </c>
      <c r="N2811" s="544">
        <v>3</v>
      </c>
      <c r="O2811" s="544">
        <v>9</v>
      </c>
      <c r="P2811" s="1799">
        <f t="shared" si="90"/>
        <v>13500</v>
      </c>
      <c r="Q2811" s="1789"/>
    </row>
    <row r="2812" spans="1:17" x14ac:dyDescent="0.2">
      <c r="A2812" s="541" t="s">
        <v>677</v>
      </c>
      <c r="B2812" s="547" t="s">
        <v>1708</v>
      </c>
      <c r="C2812" s="541" t="s">
        <v>1709</v>
      </c>
      <c r="D2812" s="1797" t="s">
        <v>6760</v>
      </c>
      <c r="E2812" s="539">
        <v>1500</v>
      </c>
      <c r="F2812" s="1800" t="s">
        <v>7934</v>
      </c>
      <c r="G2812" s="1801" t="s">
        <v>7935</v>
      </c>
      <c r="H2812" s="541"/>
      <c r="I2812" s="541" t="s">
        <v>7230</v>
      </c>
      <c r="J2812" s="542" t="s">
        <v>191</v>
      </c>
      <c r="K2812" s="544">
        <v>4</v>
      </c>
      <c r="L2812" s="544">
        <v>12</v>
      </c>
      <c r="M2812" s="1799">
        <f t="shared" si="89"/>
        <v>18000</v>
      </c>
      <c r="N2812" s="544">
        <v>3</v>
      </c>
      <c r="O2812" s="544">
        <v>9</v>
      </c>
      <c r="P2812" s="1799">
        <f t="shared" si="90"/>
        <v>13500</v>
      </c>
      <c r="Q2812" s="1789"/>
    </row>
    <row r="2813" spans="1:17" x14ac:dyDescent="0.2">
      <c r="A2813" s="541" t="s">
        <v>677</v>
      </c>
      <c r="B2813" s="547" t="s">
        <v>1708</v>
      </c>
      <c r="C2813" s="541" t="s">
        <v>1709</v>
      </c>
      <c r="D2813" s="1797" t="s">
        <v>7026</v>
      </c>
      <c r="E2813" s="539">
        <v>1200</v>
      </c>
      <c r="F2813" s="1800" t="s">
        <v>7936</v>
      </c>
      <c r="G2813" s="1801" t="s">
        <v>7937</v>
      </c>
      <c r="H2813" s="541"/>
      <c r="I2813" s="541" t="s">
        <v>7230</v>
      </c>
      <c r="J2813" s="542" t="s">
        <v>191</v>
      </c>
      <c r="K2813" s="544">
        <v>4</v>
      </c>
      <c r="L2813" s="544">
        <v>12</v>
      </c>
      <c r="M2813" s="1799">
        <f t="shared" si="89"/>
        <v>14400</v>
      </c>
      <c r="N2813" s="544">
        <v>3</v>
      </c>
      <c r="O2813" s="544">
        <v>9</v>
      </c>
      <c r="P2813" s="1799">
        <f t="shared" si="90"/>
        <v>10800</v>
      </c>
      <c r="Q2813" s="1789"/>
    </row>
    <row r="2814" spans="1:17" x14ac:dyDescent="0.2">
      <c r="A2814" s="541" t="s">
        <v>677</v>
      </c>
      <c r="B2814" s="547" t="s">
        <v>1708</v>
      </c>
      <c r="C2814" s="541" t="s">
        <v>1709</v>
      </c>
      <c r="D2814" s="1797" t="s">
        <v>7231</v>
      </c>
      <c r="E2814" s="539">
        <v>1200</v>
      </c>
      <c r="F2814" s="1800" t="s">
        <v>7938</v>
      </c>
      <c r="G2814" s="1801" t="s">
        <v>7939</v>
      </c>
      <c r="H2814" s="541"/>
      <c r="I2814" s="541" t="s">
        <v>7230</v>
      </c>
      <c r="J2814" s="542" t="s">
        <v>191</v>
      </c>
      <c r="K2814" s="544">
        <v>4</v>
      </c>
      <c r="L2814" s="544">
        <v>12</v>
      </c>
      <c r="M2814" s="1799">
        <f t="shared" si="89"/>
        <v>14400</v>
      </c>
      <c r="N2814" s="544">
        <v>3</v>
      </c>
      <c r="O2814" s="544">
        <v>9</v>
      </c>
      <c r="P2814" s="1799">
        <f t="shared" si="90"/>
        <v>10800</v>
      </c>
      <c r="Q2814" s="1789"/>
    </row>
    <row r="2815" spans="1:17" x14ac:dyDescent="0.2">
      <c r="A2815" s="541" t="s">
        <v>677</v>
      </c>
      <c r="B2815" s="547" t="s">
        <v>1708</v>
      </c>
      <c r="C2815" s="541" t="s">
        <v>1709</v>
      </c>
      <c r="D2815" s="1797" t="s">
        <v>7231</v>
      </c>
      <c r="E2815" s="539">
        <v>1200</v>
      </c>
      <c r="F2815" s="1800" t="s">
        <v>7940</v>
      </c>
      <c r="G2815" s="1801" t="s">
        <v>7941</v>
      </c>
      <c r="H2815" s="541"/>
      <c r="I2815" s="541" t="s">
        <v>7230</v>
      </c>
      <c r="J2815" s="542" t="s">
        <v>191</v>
      </c>
      <c r="K2815" s="544">
        <v>4</v>
      </c>
      <c r="L2815" s="544">
        <v>12</v>
      </c>
      <c r="M2815" s="1799">
        <f t="shared" si="89"/>
        <v>14400</v>
      </c>
      <c r="N2815" s="544">
        <v>3</v>
      </c>
      <c r="O2815" s="544">
        <v>9</v>
      </c>
      <c r="P2815" s="1799">
        <f t="shared" si="90"/>
        <v>10800</v>
      </c>
      <c r="Q2815" s="1789"/>
    </row>
    <row r="2816" spans="1:17" x14ac:dyDescent="0.2">
      <c r="A2816" s="541" t="s">
        <v>677</v>
      </c>
      <c r="B2816" s="547" t="s">
        <v>1708</v>
      </c>
      <c r="C2816" s="541" t="s">
        <v>1709</v>
      </c>
      <c r="D2816" s="541" t="s">
        <v>7231</v>
      </c>
      <c r="E2816" s="539">
        <v>1200</v>
      </c>
      <c r="F2816" s="1805" t="s">
        <v>7942</v>
      </c>
      <c r="G2816" s="1801" t="s">
        <v>7943</v>
      </c>
      <c r="H2816" s="541"/>
      <c r="I2816" s="541" t="s">
        <v>7230</v>
      </c>
      <c r="J2816" s="542" t="s">
        <v>191</v>
      </c>
      <c r="K2816" s="544">
        <v>4</v>
      </c>
      <c r="L2816" s="544">
        <v>12</v>
      </c>
      <c r="M2816" s="1799">
        <f t="shared" si="89"/>
        <v>14400</v>
      </c>
      <c r="N2816" s="544">
        <v>3</v>
      </c>
      <c r="O2816" s="544">
        <v>9</v>
      </c>
      <c r="P2816" s="1799">
        <f t="shared" si="90"/>
        <v>10800</v>
      </c>
      <c r="Q2816" s="1789"/>
    </row>
    <row r="2817" spans="1:17" x14ac:dyDescent="0.2">
      <c r="A2817" s="541" t="s">
        <v>677</v>
      </c>
      <c r="B2817" s="547" t="s">
        <v>1708</v>
      </c>
      <c r="C2817" s="541" t="s">
        <v>1709</v>
      </c>
      <c r="D2817" s="1797" t="s">
        <v>7231</v>
      </c>
      <c r="E2817" s="539">
        <v>1200</v>
      </c>
      <c r="F2817" s="1800" t="s">
        <v>7944</v>
      </c>
      <c r="G2817" s="1801" t="s">
        <v>7945</v>
      </c>
      <c r="H2817" s="541"/>
      <c r="I2817" s="541" t="s">
        <v>7230</v>
      </c>
      <c r="J2817" s="542" t="s">
        <v>191</v>
      </c>
      <c r="K2817" s="544">
        <v>4</v>
      </c>
      <c r="L2817" s="544">
        <v>12</v>
      </c>
      <c r="M2817" s="1799">
        <f t="shared" si="89"/>
        <v>14400</v>
      </c>
      <c r="N2817" s="544">
        <v>3</v>
      </c>
      <c r="O2817" s="544">
        <v>9</v>
      </c>
      <c r="P2817" s="1799">
        <f t="shared" si="90"/>
        <v>10800</v>
      </c>
      <c r="Q2817" s="1789"/>
    </row>
    <row r="2818" spans="1:17" x14ac:dyDescent="0.2">
      <c r="A2818" s="541" t="s">
        <v>677</v>
      </c>
      <c r="B2818" s="547" t="s">
        <v>1708</v>
      </c>
      <c r="C2818" s="541" t="s">
        <v>1709</v>
      </c>
      <c r="D2818" s="1797" t="s">
        <v>2449</v>
      </c>
      <c r="E2818" s="539">
        <v>1200</v>
      </c>
      <c r="F2818" s="1800" t="s">
        <v>7946</v>
      </c>
      <c r="G2818" s="1801" t="s">
        <v>7947</v>
      </c>
      <c r="H2818" s="541"/>
      <c r="I2818" s="541" t="s">
        <v>7230</v>
      </c>
      <c r="J2818" s="542" t="s">
        <v>191</v>
      </c>
      <c r="K2818" s="544">
        <v>4</v>
      </c>
      <c r="L2818" s="544">
        <v>12</v>
      </c>
      <c r="M2818" s="1799">
        <f t="shared" si="89"/>
        <v>14400</v>
      </c>
      <c r="N2818" s="544">
        <v>3</v>
      </c>
      <c r="O2818" s="544">
        <v>9</v>
      </c>
      <c r="P2818" s="1799">
        <f t="shared" si="90"/>
        <v>10800</v>
      </c>
      <c r="Q2818" s="1789"/>
    </row>
    <row r="2819" spans="1:17" x14ac:dyDescent="0.2">
      <c r="A2819" s="541" t="s">
        <v>677</v>
      </c>
      <c r="B2819" s="547" t="s">
        <v>1708</v>
      </c>
      <c r="C2819" s="541" t="s">
        <v>1709</v>
      </c>
      <c r="D2819" s="1797" t="s">
        <v>7236</v>
      </c>
      <c r="E2819" s="539">
        <v>1500</v>
      </c>
      <c r="F2819" s="1800" t="s">
        <v>7948</v>
      </c>
      <c r="G2819" s="1801" t="s">
        <v>7949</v>
      </c>
      <c r="H2819" s="541"/>
      <c r="I2819" s="541" t="s">
        <v>7230</v>
      </c>
      <c r="J2819" s="542" t="s">
        <v>191</v>
      </c>
      <c r="K2819" s="544">
        <v>4</v>
      </c>
      <c r="L2819" s="544">
        <v>12</v>
      </c>
      <c r="M2819" s="1799">
        <f t="shared" si="89"/>
        <v>18000</v>
      </c>
      <c r="N2819" s="544">
        <v>3</v>
      </c>
      <c r="O2819" s="544">
        <v>9</v>
      </c>
      <c r="P2819" s="1799">
        <f t="shared" si="90"/>
        <v>13500</v>
      </c>
      <c r="Q2819" s="1789"/>
    </row>
    <row r="2820" spans="1:17" x14ac:dyDescent="0.2">
      <c r="A2820" s="541" t="s">
        <v>677</v>
      </c>
      <c r="B2820" s="547" t="s">
        <v>1708</v>
      </c>
      <c r="C2820" s="541" t="s">
        <v>1709</v>
      </c>
      <c r="D2820" s="1797" t="s">
        <v>2449</v>
      </c>
      <c r="E2820" s="539">
        <v>1200</v>
      </c>
      <c r="F2820" s="1800" t="s">
        <v>7950</v>
      </c>
      <c r="G2820" s="1801" t="s">
        <v>7951</v>
      </c>
      <c r="H2820" s="541"/>
      <c r="I2820" s="541" t="s">
        <v>7230</v>
      </c>
      <c r="J2820" s="542" t="s">
        <v>191</v>
      </c>
      <c r="K2820" s="544">
        <v>4</v>
      </c>
      <c r="L2820" s="544">
        <v>12</v>
      </c>
      <c r="M2820" s="1799">
        <f t="shared" si="89"/>
        <v>14400</v>
      </c>
      <c r="N2820" s="544">
        <v>3</v>
      </c>
      <c r="O2820" s="544">
        <v>9</v>
      </c>
      <c r="P2820" s="1799">
        <f t="shared" si="90"/>
        <v>10800</v>
      </c>
      <c r="Q2820" s="1789"/>
    </row>
    <row r="2821" spans="1:17" x14ac:dyDescent="0.2">
      <c r="A2821" s="541" t="s">
        <v>677</v>
      </c>
      <c r="B2821" s="547" t="s">
        <v>1708</v>
      </c>
      <c r="C2821" s="541" t="s">
        <v>1709</v>
      </c>
      <c r="D2821" s="1797" t="s">
        <v>2449</v>
      </c>
      <c r="E2821" s="539">
        <v>1200</v>
      </c>
      <c r="F2821" s="1800" t="s">
        <v>7952</v>
      </c>
      <c r="G2821" s="1801" t="s">
        <v>7953</v>
      </c>
      <c r="H2821" s="541"/>
      <c r="I2821" s="541" t="s">
        <v>7230</v>
      </c>
      <c r="J2821" s="542" t="s">
        <v>191</v>
      </c>
      <c r="K2821" s="544">
        <v>4</v>
      </c>
      <c r="L2821" s="544">
        <v>12</v>
      </c>
      <c r="M2821" s="1799">
        <f t="shared" si="89"/>
        <v>14400</v>
      </c>
      <c r="N2821" s="544">
        <v>3</v>
      </c>
      <c r="O2821" s="544">
        <v>9</v>
      </c>
      <c r="P2821" s="1799">
        <f t="shared" si="90"/>
        <v>10800</v>
      </c>
      <c r="Q2821" s="1789"/>
    </row>
    <row r="2822" spans="1:17" x14ac:dyDescent="0.2">
      <c r="A2822" s="541" t="s">
        <v>677</v>
      </c>
      <c r="B2822" s="547" t="s">
        <v>1708</v>
      </c>
      <c r="C2822" s="541" t="s">
        <v>1709</v>
      </c>
      <c r="D2822" s="1797" t="s">
        <v>7026</v>
      </c>
      <c r="E2822" s="539">
        <v>1200</v>
      </c>
      <c r="F2822" s="1800" t="s">
        <v>7954</v>
      </c>
      <c r="G2822" s="1801" t="s">
        <v>7955</v>
      </c>
      <c r="H2822" s="541"/>
      <c r="I2822" s="541" t="s">
        <v>7230</v>
      </c>
      <c r="J2822" s="542" t="s">
        <v>191</v>
      </c>
      <c r="K2822" s="544">
        <v>4</v>
      </c>
      <c r="L2822" s="544">
        <v>12</v>
      </c>
      <c r="M2822" s="1799">
        <f t="shared" si="89"/>
        <v>14400</v>
      </c>
      <c r="N2822" s="544">
        <v>3</v>
      </c>
      <c r="O2822" s="544">
        <v>9</v>
      </c>
      <c r="P2822" s="1799">
        <f t="shared" si="90"/>
        <v>10800</v>
      </c>
      <c r="Q2822" s="1789"/>
    </row>
    <row r="2823" spans="1:17" x14ac:dyDescent="0.2">
      <c r="A2823" s="541" t="s">
        <v>677</v>
      </c>
      <c r="B2823" s="547" t="s">
        <v>1708</v>
      </c>
      <c r="C2823" s="541" t="s">
        <v>1709</v>
      </c>
      <c r="D2823" s="1797" t="s">
        <v>2449</v>
      </c>
      <c r="E2823" s="539">
        <v>1200</v>
      </c>
      <c r="F2823" s="1800" t="s">
        <v>7956</v>
      </c>
      <c r="G2823" s="1801" t="s">
        <v>7957</v>
      </c>
      <c r="H2823" s="541"/>
      <c r="I2823" s="541" t="s">
        <v>7230</v>
      </c>
      <c r="J2823" s="542" t="s">
        <v>191</v>
      </c>
      <c r="K2823" s="544">
        <v>4</v>
      </c>
      <c r="L2823" s="544">
        <v>12</v>
      </c>
      <c r="M2823" s="1799">
        <f t="shared" si="89"/>
        <v>14400</v>
      </c>
      <c r="N2823" s="544">
        <v>3</v>
      </c>
      <c r="O2823" s="544">
        <v>9</v>
      </c>
      <c r="P2823" s="1799">
        <f t="shared" si="90"/>
        <v>10800</v>
      </c>
      <c r="Q2823" s="1789"/>
    </row>
    <row r="2824" spans="1:17" x14ac:dyDescent="0.2">
      <c r="A2824" s="541" t="s">
        <v>677</v>
      </c>
      <c r="B2824" s="547" t="s">
        <v>1708</v>
      </c>
      <c r="C2824" s="541" t="s">
        <v>1709</v>
      </c>
      <c r="D2824" s="1797" t="s">
        <v>7236</v>
      </c>
      <c r="E2824" s="539">
        <v>1500</v>
      </c>
      <c r="F2824" s="1800" t="s">
        <v>7958</v>
      </c>
      <c r="G2824" s="1801" t="s">
        <v>7959</v>
      </c>
      <c r="H2824" s="541"/>
      <c r="I2824" s="541" t="s">
        <v>7230</v>
      </c>
      <c r="J2824" s="542" t="s">
        <v>191</v>
      </c>
      <c r="K2824" s="544">
        <v>4</v>
      </c>
      <c r="L2824" s="544">
        <v>12</v>
      </c>
      <c r="M2824" s="1799">
        <f t="shared" si="89"/>
        <v>18000</v>
      </c>
      <c r="N2824" s="544">
        <v>3</v>
      </c>
      <c r="O2824" s="544">
        <v>9</v>
      </c>
      <c r="P2824" s="1799">
        <f t="shared" si="90"/>
        <v>13500</v>
      </c>
      <c r="Q2824" s="1789"/>
    </row>
    <row r="2825" spans="1:17" x14ac:dyDescent="0.2">
      <c r="A2825" s="541" t="s">
        <v>677</v>
      </c>
      <c r="B2825" s="547" t="s">
        <v>1708</v>
      </c>
      <c r="C2825" s="541" t="s">
        <v>1709</v>
      </c>
      <c r="D2825" s="1797" t="s">
        <v>7231</v>
      </c>
      <c r="E2825" s="539">
        <v>1200</v>
      </c>
      <c r="F2825" s="1800" t="s">
        <v>7960</v>
      </c>
      <c r="G2825" s="1801" t="s">
        <v>7961</v>
      </c>
      <c r="H2825" s="541"/>
      <c r="I2825" s="541" t="s">
        <v>7230</v>
      </c>
      <c r="J2825" s="542" t="s">
        <v>191</v>
      </c>
      <c r="K2825" s="544">
        <v>4</v>
      </c>
      <c r="L2825" s="544">
        <v>12</v>
      </c>
      <c r="M2825" s="1799">
        <f t="shared" si="89"/>
        <v>14400</v>
      </c>
      <c r="N2825" s="544">
        <v>3</v>
      </c>
      <c r="O2825" s="544">
        <v>9</v>
      </c>
      <c r="P2825" s="1799">
        <f t="shared" si="90"/>
        <v>10800</v>
      </c>
      <c r="Q2825" s="1789"/>
    </row>
    <row r="2826" spans="1:17" x14ac:dyDescent="0.2">
      <c r="A2826" s="541" t="s">
        <v>677</v>
      </c>
      <c r="B2826" s="547" t="s">
        <v>1708</v>
      </c>
      <c r="C2826" s="541" t="s">
        <v>1709</v>
      </c>
      <c r="D2826" s="1797" t="s">
        <v>7231</v>
      </c>
      <c r="E2826" s="539">
        <v>1200</v>
      </c>
      <c r="F2826" s="1800" t="s">
        <v>7962</v>
      </c>
      <c r="G2826" s="1801" t="s">
        <v>7963</v>
      </c>
      <c r="H2826" s="541"/>
      <c r="I2826" s="541" t="s">
        <v>7230</v>
      </c>
      <c r="J2826" s="542" t="s">
        <v>191</v>
      </c>
      <c r="K2826" s="544">
        <v>4</v>
      </c>
      <c r="L2826" s="544">
        <v>12</v>
      </c>
      <c r="M2826" s="1799">
        <f t="shared" si="89"/>
        <v>14400</v>
      </c>
      <c r="N2826" s="544">
        <v>3</v>
      </c>
      <c r="O2826" s="544">
        <v>9</v>
      </c>
      <c r="P2826" s="1799">
        <f t="shared" si="90"/>
        <v>10800</v>
      </c>
      <c r="Q2826" s="1789"/>
    </row>
    <row r="2827" spans="1:17" x14ac:dyDescent="0.2">
      <c r="A2827" s="541" t="s">
        <v>677</v>
      </c>
      <c r="B2827" s="547" t="s">
        <v>1708</v>
      </c>
      <c r="C2827" s="541" t="s">
        <v>1709</v>
      </c>
      <c r="D2827" s="1797" t="s">
        <v>6760</v>
      </c>
      <c r="E2827" s="539">
        <v>1500</v>
      </c>
      <c r="F2827" s="1800" t="s">
        <v>7964</v>
      </c>
      <c r="G2827" s="1801" t="s">
        <v>7965</v>
      </c>
      <c r="H2827" s="541"/>
      <c r="I2827" s="541" t="s">
        <v>7230</v>
      </c>
      <c r="J2827" s="542" t="s">
        <v>191</v>
      </c>
      <c r="K2827" s="544">
        <v>4</v>
      </c>
      <c r="L2827" s="544">
        <v>12</v>
      </c>
      <c r="M2827" s="1799">
        <f t="shared" si="89"/>
        <v>18000</v>
      </c>
      <c r="N2827" s="544">
        <v>3</v>
      </c>
      <c r="O2827" s="544">
        <v>9</v>
      </c>
      <c r="P2827" s="1799">
        <f t="shared" si="90"/>
        <v>13500</v>
      </c>
      <c r="Q2827" s="1789"/>
    </row>
    <row r="2828" spans="1:17" x14ac:dyDescent="0.2">
      <c r="A2828" s="541" t="s">
        <v>677</v>
      </c>
      <c r="B2828" s="547" t="s">
        <v>1708</v>
      </c>
      <c r="C2828" s="541" t="s">
        <v>1709</v>
      </c>
      <c r="D2828" s="1797" t="s">
        <v>6760</v>
      </c>
      <c r="E2828" s="539">
        <v>1500</v>
      </c>
      <c r="F2828" s="1800" t="s">
        <v>7966</v>
      </c>
      <c r="G2828" s="1801" t="s">
        <v>7967</v>
      </c>
      <c r="H2828" s="541"/>
      <c r="I2828" s="541" t="s">
        <v>7230</v>
      </c>
      <c r="J2828" s="542" t="s">
        <v>191</v>
      </c>
      <c r="K2828" s="544">
        <v>4</v>
      </c>
      <c r="L2828" s="544">
        <v>12</v>
      </c>
      <c r="M2828" s="1799">
        <f t="shared" si="89"/>
        <v>18000</v>
      </c>
      <c r="N2828" s="544">
        <v>3</v>
      </c>
      <c r="O2828" s="544">
        <v>9</v>
      </c>
      <c r="P2828" s="1799">
        <f t="shared" si="90"/>
        <v>13500</v>
      </c>
      <c r="Q2828" s="1789"/>
    </row>
    <row r="2829" spans="1:17" x14ac:dyDescent="0.2">
      <c r="A2829" s="541" t="s">
        <v>677</v>
      </c>
      <c r="B2829" s="547" t="s">
        <v>1708</v>
      </c>
      <c r="C2829" s="541" t="s">
        <v>1709</v>
      </c>
      <c r="D2829" s="1797" t="s">
        <v>7231</v>
      </c>
      <c r="E2829" s="539">
        <v>1200</v>
      </c>
      <c r="F2829" s="1800" t="s">
        <v>7968</v>
      </c>
      <c r="G2829" s="1801" t="s">
        <v>7969</v>
      </c>
      <c r="H2829" s="541"/>
      <c r="I2829" s="541" t="s">
        <v>7230</v>
      </c>
      <c r="J2829" s="542" t="s">
        <v>191</v>
      </c>
      <c r="K2829" s="544">
        <v>4</v>
      </c>
      <c r="L2829" s="544">
        <v>12</v>
      </c>
      <c r="M2829" s="1799">
        <f t="shared" si="89"/>
        <v>14400</v>
      </c>
      <c r="N2829" s="544">
        <v>3</v>
      </c>
      <c r="O2829" s="544">
        <v>9</v>
      </c>
      <c r="P2829" s="1799">
        <f t="shared" si="90"/>
        <v>10800</v>
      </c>
      <c r="Q2829" s="1789"/>
    </row>
    <row r="2830" spans="1:17" x14ac:dyDescent="0.2">
      <c r="A2830" s="541" t="s">
        <v>677</v>
      </c>
      <c r="B2830" s="547" t="s">
        <v>1708</v>
      </c>
      <c r="C2830" s="541" t="s">
        <v>1709</v>
      </c>
      <c r="D2830" s="1797" t="s">
        <v>7280</v>
      </c>
      <c r="E2830" s="539">
        <v>930</v>
      </c>
      <c r="F2830" s="1800" t="s">
        <v>7970</v>
      </c>
      <c r="G2830" s="1801" t="s">
        <v>7971</v>
      </c>
      <c r="H2830" s="541"/>
      <c r="I2830" s="541" t="s">
        <v>7230</v>
      </c>
      <c r="J2830" s="542" t="s">
        <v>191</v>
      </c>
      <c r="K2830" s="544">
        <v>4</v>
      </c>
      <c r="L2830" s="544">
        <v>12</v>
      </c>
      <c r="M2830" s="1799">
        <f t="shared" si="89"/>
        <v>11160</v>
      </c>
      <c r="N2830" s="544">
        <v>3</v>
      </c>
      <c r="O2830" s="544">
        <v>9</v>
      </c>
      <c r="P2830" s="1799">
        <f t="shared" si="90"/>
        <v>8370</v>
      </c>
      <c r="Q2830" s="1789"/>
    </row>
    <row r="2831" spans="1:17" x14ac:dyDescent="0.2">
      <c r="A2831" s="541" t="s">
        <v>677</v>
      </c>
      <c r="B2831" s="547" t="s">
        <v>1708</v>
      </c>
      <c r="C2831" s="541" t="s">
        <v>1709</v>
      </c>
      <c r="D2831" s="1797" t="s">
        <v>6760</v>
      </c>
      <c r="E2831" s="539">
        <v>1500</v>
      </c>
      <c r="F2831" s="1800" t="s">
        <v>7972</v>
      </c>
      <c r="G2831" s="1801" t="s">
        <v>7973</v>
      </c>
      <c r="H2831" s="541"/>
      <c r="I2831" s="541" t="s">
        <v>7230</v>
      </c>
      <c r="J2831" s="542" t="s">
        <v>191</v>
      </c>
      <c r="K2831" s="544">
        <v>4</v>
      </c>
      <c r="L2831" s="544">
        <v>12</v>
      </c>
      <c r="M2831" s="1799">
        <f t="shared" si="89"/>
        <v>18000</v>
      </c>
      <c r="N2831" s="544">
        <v>3</v>
      </c>
      <c r="O2831" s="544">
        <v>9</v>
      </c>
      <c r="P2831" s="1799">
        <f t="shared" si="90"/>
        <v>13500</v>
      </c>
      <c r="Q2831" s="1789"/>
    </row>
    <row r="2832" spans="1:17" x14ac:dyDescent="0.2">
      <c r="A2832" s="541" t="s">
        <v>677</v>
      </c>
      <c r="B2832" s="547" t="s">
        <v>1708</v>
      </c>
      <c r="C2832" s="541" t="s">
        <v>1709</v>
      </c>
      <c r="D2832" s="1797" t="s">
        <v>7236</v>
      </c>
      <c r="E2832" s="539">
        <v>1500</v>
      </c>
      <c r="F2832" s="1800" t="s">
        <v>7974</v>
      </c>
      <c r="G2832" s="1801" t="s">
        <v>7975</v>
      </c>
      <c r="H2832" s="541"/>
      <c r="I2832" s="541" t="s">
        <v>7230</v>
      </c>
      <c r="J2832" s="542" t="s">
        <v>191</v>
      </c>
      <c r="K2832" s="544">
        <v>4</v>
      </c>
      <c r="L2832" s="544">
        <v>12</v>
      </c>
      <c r="M2832" s="1799">
        <f t="shared" si="89"/>
        <v>18000</v>
      </c>
      <c r="N2832" s="544">
        <v>3</v>
      </c>
      <c r="O2832" s="544">
        <v>9</v>
      </c>
      <c r="P2832" s="1799">
        <f t="shared" si="90"/>
        <v>13500</v>
      </c>
      <c r="Q2832" s="1789"/>
    </row>
    <row r="2833" spans="1:17" x14ac:dyDescent="0.2">
      <c r="A2833" s="541" t="s">
        <v>677</v>
      </c>
      <c r="B2833" s="547" t="s">
        <v>1708</v>
      </c>
      <c r="C2833" s="541" t="s">
        <v>1709</v>
      </c>
      <c r="D2833" s="1797" t="s">
        <v>7231</v>
      </c>
      <c r="E2833" s="539">
        <v>1200</v>
      </c>
      <c r="F2833" s="1800" t="s">
        <v>7976</v>
      </c>
      <c r="G2833" s="1801" t="s">
        <v>7977</v>
      </c>
      <c r="H2833" s="541"/>
      <c r="I2833" s="541" t="s">
        <v>7230</v>
      </c>
      <c r="J2833" s="542" t="s">
        <v>191</v>
      </c>
      <c r="K2833" s="544">
        <v>4</v>
      </c>
      <c r="L2833" s="544">
        <v>12</v>
      </c>
      <c r="M2833" s="1799">
        <f t="shared" si="89"/>
        <v>14400</v>
      </c>
      <c r="N2833" s="544">
        <v>3</v>
      </c>
      <c r="O2833" s="544">
        <v>9</v>
      </c>
      <c r="P2833" s="1799">
        <f t="shared" si="90"/>
        <v>10800</v>
      </c>
      <c r="Q2833" s="1789"/>
    </row>
    <row r="2834" spans="1:17" x14ac:dyDescent="0.2">
      <c r="A2834" s="541" t="s">
        <v>677</v>
      </c>
      <c r="B2834" s="547" t="s">
        <v>1708</v>
      </c>
      <c r="C2834" s="541" t="s">
        <v>1709</v>
      </c>
      <c r="D2834" s="1797" t="s">
        <v>7236</v>
      </c>
      <c r="E2834" s="539">
        <v>1500</v>
      </c>
      <c r="F2834" s="1800" t="s">
        <v>7978</v>
      </c>
      <c r="G2834" s="1801" t="s">
        <v>7979</v>
      </c>
      <c r="H2834" s="541"/>
      <c r="I2834" s="541" t="s">
        <v>7230</v>
      </c>
      <c r="J2834" s="542" t="s">
        <v>191</v>
      </c>
      <c r="K2834" s="544">
        <v>4</v>
      </c>
      <c r="L2834" s="544">
        <v>12</v>
      </c>
      <c r="M2834" s="1799">
        <f t="shared" si="89"/>
        <v>18000</v>
      </c>
      <c r="N2834" s="544">
        <v>3</v>
      </c>
      <c r="O2834" s="544">
        <v>9</v>
      </c>
      <c r="P2834" s="1799">
        <f t="shared" si="90"/>
        <v>13500</v>
      </c>
      <c r="Q2834" s="1789"/>
    </row>
    <row r="2835" spans="1:17" x14ac:dyDescent="0.2">
      <c r="A2835" s="541" t="s">
        <v>677</v>
      </c>
      <c r="B2835" s="547" t="s">
        <v>1708</v>
      </c>
      <c r="C2835" s="541" t="s">
        <v>1709</v>
      </c>
      <c r="D2835" s="1797" t="s">
        <v>2449</v>
      </c>
      <c r="E2835" s="539">
        <v>1200</v>
      </c>
      <c r="F2835" s="1800" t="s">
        <v>7980</v>
      </c>
      <c r="G2835" s="1801" t="s">
        <v>7981</v>
      </c>
      <c r="H2835" s="541"/>
      <c r="I2835" s="541" t="s">
        <v>7230</v>
      </c>
      <c r="J2835" s="542" t="s">
        <v>191</v>
      </c>
      <c r="K2835" s="544">
        <v>4</v>
      </c>
      <c r="L2835" s="544">
        <v>12</v>
      </c>
      <c r="M2835" s="1799">
        <f t="shared" si="89"/>
        <v>14400</v>
      </c>
      <c r="N2835" s="544">
        <v>3</v>
      </c>
      <c r="O2835" s="544">
        <v>9</v>
      </c>
      <c r="P2835" s="1799">
        <f t="shared" si="90"/>
        <v>10800</v>
      </c>
      <c r="Q2835" s="1789"/>
    </row>
    <row r="2836" spans="1:17" x14ac:dyDescent="0.2">
      <c r="A2836" s="541" t="s">
        <v>677</v>
      </c>
      <c r="B2836" s="547" t="s">
        <v>1708</v>
      </c>
      <c r="C2836" s="541" t="s">
        <v>1709</v>
      </c>
      <c r="D2836" s="1797" t="s">
        <v>7236</v>
      </c>
      <c r="E2836" s="539">
        <v>1500</v>
      </c>
      <c r="F2836" s="1800" t="s">
        <v>7982</v>
      </c>
      <c r="G2836" s="1801" t="s">
        <v>7983</v>
      </c>
      <c r="H2836" s="541"/>
      <c r="I2836" s="541" t="s">
        <v>7230</v>
      </c>
      <c r="J2836" s="542" t="s">
        <v>191</v>
      </c>
      <c r="K2836" s="544">
        <v>4</v>
      </c>
      <c r="L2836" s="544">
        <v>12</v>
      </c>
      <c r="M2836" s="1799">
        <f t="shared" si="89"/>
        <v>18000</v>
      </c>
      <c r="N2836" s="544">
        <v>3</v>
      </c>
      <c r="O2836" s="544">
        <v>9</v>
      </c>
      <c r="P2836" s="1799">
        <f t="shared" si="90"/>
        <v>13500</v>
      </c>
      <c r="Q2836" s="1789"/>
    </row>
    <row r="2837" spans="1:17" x14ac:dyDescent="0.2">
      <c r="A2837" s="541" t="s">
        <v>677</v>
      </c>
      <c r="B2837" s="547" t="s">
        <v>1708</v>
      </c>
      <c r="C2837" s="541" t="s">
        <v>1709</v>
      </c>
      <c r="D2837" s="1797" t="s">
        <v>7231</v>
      </c>
      <c r="E2837" s="539">
        <v>1200</v>
      </c>
      <c r="F2837" s="1800" t="s">
        <v>7984</v>
      </c>
      <c r="G2837" s="1801" t="s">
        <v>7985</v>
      </c>
      <c r="H2837" s="541"/>
      <c r="I2837" s="541" t="s">
        <v>7230</v>
      </c>
      <c r="J2837" s="542" t="s">
        <v>191</v>
      </c>
      <c r="K2837" s="544">
        <v>4</v>
      </c>
      <c r="L2837" s="544">
        <v>12</v>
      </c>
      <c r="M2837" s="1799">
        <f t="shared" si="89"/>
        <v>14400</v>
      </c>
      <c r="N2837" s="544">
        <v>3</v>
      </c>
      <c r="O2837" s="544">
        <v>9</v>
      </c>
      <c r="P2837" s="1799">
        <f t="shared" si="90"/>
        <v>10800</v>
      </c>
      <c r="Q2837" s="1789"/>
    </row>
    <row r="2838" spans="1:17" x14ac:dyDescent="0.2">
      <c r="A2838" s="541" t="s">
        <v>677</v>
      </c>
      <c r="B2838" s="547" t="s">
        <v>1708</v>
      </c>
      <c r="C2838" s="541" t="s">
        <v>1709</v>
      </c>
      <c r="D2838" s="1797" t="s">
        <v>2449</v>
      </c>
      <c r="E2838" s="539">
        <v>1200</v>
      </c>
      <c r="F2838" s="1800" t="s">
        <v>7986</v>
      </c>
      <c r="G2838" s="1801" t="s">
        <v>7987</v>
      </c>
      <c r="H2838" s="541"/>
      <c r="I2838" s="541" t="s">
        <v>7230</v>
      </c>
      <c r="J2838" s="542" t="s">
        <v>191</v>
      </c>
      <c r="K2838" s="544">
        <v>4</v>
      </c>
      <c r="L2838" s="544">
        <v>12</v>
      </c>
      <c r="M2838" s="1799">
        <f t="shared" si="89"/>
        <v>14400</v>
      </c>
      <c r="N2838" s="544">
        <v>3</v>
      </c>
      <c r="O2838" s="544">
        <v>9</v>
      </c>
      <c r="P2838" s="1799">
        <f t="shared" si="90"/>
        <v>10800</v>
      </c>
      <c r="Q2838" s="1789"/>
    </row>
    <row r="2839" spans="1:17" x14ac:dyDescent="0.2">
      <c r="A2839" s="541" t="s">
        <v>677</v>
      </c>
      <c r="B2839" s="547" t="s">
        <v>1708</v>
      </c>
      <c r="C2839" s="541" t="s">
        <v>1709</v>
      </c>
      <c r="D2839" s="1797" t="s">
        <v>6760</v>
      </c>
      <c r="E2839" s="539">
        <v>1500</v>
      </c>
      <c r="F2839" s="1800" t="s">
        <v>7988</v>
      </c>
      <c r="G2839" s="1801" t="s">
        <v>7989</v>
      </c>
      <c r="H2839" s="541"/>
      <c r="I2839" s="541" t="s">
        <v>7230</v>
      </c>
      <c r="J2839" s="542" t="s">
        <v>191</v>
      </c>
      <c r="K2839" s="544">
        <v>4</v>
      </c>
      <c r="L2839" s="544">
        <v>12</v>
      </c>
      <c r="M2839" s="1799">
        <f t="shared" si="89"/>
        <v>18000</v>
      </c>
      <c r="N2839" s="544">
        <v>3</v>
      </c>
      <c r="O2839" s="544">
        <v>9</v>
      </c>
      <c r="P2839" s="1799">
        <f t="shared" si="90"/>
        <v>13500</v>
      </c>
      <c r="Q2839" s="1789"/>
    </row>
    <row r="2840" spans="1:17" x14ac:dyDescent="0.2">
      <c r="A2840" s="541" t="s">
        <v>677</v>
      </c>
      <c r="B2840" s="547" t="s">
        <v>1708</v>
      </c>
      <c r="C2840" s="541" t="s">
        <v>1709</v>
      </c>
      <c r="D2840" s="1797" t="s">
        <v>7026</v>
      </c>
      <c r="E2840" s="539">
        <v>1200</v>
      </c>
      <c r="F2840" s="1800" t="s">
        <v>7990</v>
      </c>
      <c r="G2840" s="1801" t="s">
        <v>7991</v>
      </c>
      <c r="H2840" s="541"/>
      <c r="I2840" s="541" t="s">
        <v>7230</v>
      </c>
      <c r="J2840" s="542" t="s">
        <v>191</v>
      </c>
      <c r="K2840" s="544">
        <v>4</v>
      </c>
      <c r="L2840" s="544">
        <v>12</v>
      </c>
      <c r="M2840" s="1799">
        <f t="shared" si="89"/>
        <v>14400</v>
      </c>
      <c r="N2840" s="544">
        <v>3</v>
      </c>
      <c r="O2840" s="544">
        <v>9</v>
      </c>
      <c r="P2840" s="1799">
        <f t="shared" si="90"/>
        <v>10800</v>
      </c>
      <c r="Q2840" s="1789"/>
    </row>
    <row r="2841" spans="1:17" x14ac:dyDescent="0.2">
      <c r="A2841" s="541" t="s">
        <v>677</v>
      </c>
      <c r="B2841" s="547" t="s">
        <v>1708</v>
      </c>
      <c r="C2841" s="541" t="s">
        <v>1709</v>
      </c>
      <c r="D2841" s="1797" t="s">
        <v>7271</v>
      </c>
      <c r="E2841" s="539">
        <v>1200</v>
      </c>
      <c r="F2841" s="1800" t="s">
        <v>7992</v>
      </c>
      <c r="G2841" s="1801" t="s">
        <v>7993</v>
      </c>
      <c r="H2841" s="541"/>
      <c r="I2841" s="541" t="s">
        <v>7230</v>
      </c>
      <c r="J2841" s="542" t="s">
        <v>191</v>
      </c>
      <c r="K2841" s="544">
        <v>4</v>
      </c>
      <c r="L2841" s="544">
        <v>12</v>
      </c>
      <c r="M2841" s="1799">
        <f t="shared" si="89"/>
        <v>14400</v>
      </c>
      <c r="N2841" s="544">
        <v>3</v>
      </c>
      <c r="O2841" s="544">
        <v>9</v>
      </c>
      <c r="P2841" s="1799">
        <f t="shared" si="90"/>
        <v>10800</v>
      </c>
      <c r="Q2841" s="1789"/>
    </row>
    <row r="2842" spans="1:17" x14ac:dyDescent="0.2">
      <c r="A2842" s="541" t="s">
        <v>677</v>
      </c>
      <c r="B2842" s="547" t="s">
        <v>1708</v>
      </c>
      <c r="C2842" s="541" t="s">
        <v>1709</v>
      </c>
      <c r="D2842" s="1797" t="s">
        <v>7026</v>
      </c>
      <c r="E2842" s="539">
        <v>1200</v>
      </c>
      <c r="F2842" s="1800" t="s">
        <v>7994</v>
      </c>
      <c r="G2842" s="1801" t="s">
        <v>7995</v>
      </c>
      <c r="H2842" s="541"/>
      <c r="I2842" s="541" t="s">
        <v>7230</v>
      </c>
      <c r="J2842" s="542" t="s">
        <v>191</v>
      </c>
      <c r="K2842" s="544">
        <v>4</v>
      </c>
      <c r="L2842" s="544">
        <v>12</v>
      </c>
      <c r="M2842" s="1799">
        <f t="shared" si="89"/>
        <v>14400</v>
      </c>
      <c r="N2842" s="544">
        <v>3</v>
      </c>
      <c r="O2842" s="544">
        <v>9</v>
      </c>
      <c r="P2842" s="1799">
        <f t="shared" si="90"/>
        <v>10800</v>
      </c>
      <c r="Q2842" s="1789"/>
    </row>
    <row r="2843" spans="1:17" x14ac:dyDescent="0.2">
      <c r="A2843" s="541" t="s">
        <v>677</v>
      </c>
      <c r="B2843" s="547" t="s">
        <v>1708</v>
      </c>
      <c r="C2843" s="541" t="s">
        <v>1709</v>
      </c>
      <c r="D2843" s="1797" t="s">
        <v>7231</v>
      </c>
      <c r="E2843" s="539">
        <v>1200</v>
      </c>
      <c r="F2843" s="1800" t="s">
        <v>7996</v>
      </c>
      <c r="G2843" s="1801" t="s">
        <v>7997</v>
      </c>
      <c r="H2843" s="541"/>
      <c r="I2843" s="541" t="s">
        <v>7230</v>
      </c>
      <c r="J2843" s="542" t="s">
        <v>191</v>
      </c>
      <c r="K2843" s="544">
        <v>4</v>
      </c>
      <c r="L2843" s="544">
        <v>12</v>
      </c>
      <c r="M2843" s="1799">
        <f t="shared" si="89"/>
        <v>14400</v>
      </c>
      <c r="N2843" s="544">
        <v>3</v>
      </c>
      <c r="O2843" s="544">
        <v>9</v>
      </c>
      <c r="P2843" s="1799">
        <f t="shared" si="90"/>
        <v>10800</v>
      </c>
      <c r="Q2843" s="1789"/>
    </row>
    <row r="2844" spans="1:17" x14ac:dyDescent="0.2">
      <c r="A2844" s="541" t="s">
        <v>677</v>
      </c>
      <c r="B2844" s="547" t="s">
        <v>1708</v>
      </c>
      <c r="C2844" s="541" t="s">
        <v>1709</v>
      </c>
      <c r="D2844" s="1797" t="s">
        <v>7231</v>
      </c>
      <c r="E2844" s="539">
        <v>1200</v>
      </c>
      <c r="F2844" s="1800" t="s">
        <v>7998</v>
      </c>
      <c r="G2844" s="1801" t="s">
        <v>7999</v>
      </c>
      <c r="H2844" s="541"/>
      <c r="I2844" s="541" t="s">
        <v>7230</v>
      </c>
      <c r="J2844" s="542" t="s">
        <v>191</v>
      </c>
      <c r="K2844" s="544">
        <v>4</v>
      </c>
      <c r="L2844" s="544">
        <v>12</v>
      </c>
      <c r="M2844" s="1799">
        <f t="shared" si="89"/>
        <v>14400</v>
      </c>
      <c r="N2844" s="544">
        <v>3</v>
      </c>
      <c r="O2844" s="544">
        <v>9</v>
      </c>
      <c r="P2844" s="1799">
        <f t="shared" si="90"/>
        <v>10800</v>
      </c>
      <c r="Q2844" s="1789"/>
    </row>
    <row r="2845" spans="1:17" x14ac:dyDescent="0.2">
      <c r="A2845" s="541" t="s">
        <v>677</v>
      </c>
      <c r="B2845" s="547" t="s">
        <v>1708</v>
      </c>
      <c r="C2845" s="541" t="s">
        <v>1709</v>
      </c>
      <c r="D2845" s="1797" t="s">
        <v>7236</v>
      </c>
      <c r="E2845" s="539">
        <v>1500</v>
      </c>
      <c r="F2845" s="1800" t="s">
        <v>8000</v>
      </c>
      <c r="G2845" s="1801" t="s">
        <v>8001</v>
      </c>
      <c r="H2845" s="541"/>
      <c r="I2845" s="541" t="s">
        <v>7230</v>
      </c>
      <c r="J2845" s="542" t="s">
        <v>191</v>
      </c>
      <c r="K2845" s="544">
        <v>4</v>
      </c>
      <c r="L2845" s="544">
        <v>12</v>
      </c>
      <c r="M2845" s="1799">
        <f t="shared" si="89"/>
        <v>18000</v>
      </c>
      <c r="N2845" s="544">
        <v>3</v>
      </c>
      <c r="O2845" s="544">
        <v>9</v>
      </c>
      <c r="P2845" s="1799">
        <f t="shared" si="90"/>
        <v>13500</v>
      </c>
      <c r="Q2845" s="1789"/>
    </row>
    <row r="2846" spans="1:17" x14ac:dyDescent="0.2">
      <c r="A2846" s="541" t="s">
        <v>677</v>
      </c>
      <c r="B2846" s="547" t="s">
        <v>1708</v>
      </c>
      <c r="C2846" s="541" t="s">
        <v>1709</v>
      </c>
      <c r="D2846" s="1797" t="s">
        <v>7231</v>
      </c>
      <c r="E2846" s="539">
        <v>1200</v>
      </c>
      <c r="F2846" s="1800" t="s">
        <v>8002</v>
      </c>
      <c r="G2846" s="1801" t="s">
        <v>8003</v>
      </c>
      <c r="H2846" s="541"/>
      <c r="I2846" s="541" t="s">
        <v>7230</v>
      </c>
      <c r="J2846" s="542" t="s">
        <v>191</v>
      </c>
      <c r="K2846" s="544">
        <v>4</v>
      </c>
      <c r="L2846" s="544">
        <v>12</v>
      </c>
      <c r="M2846" s="1799">
        <f t="shared" ref="M2846:M2909" si="91">+E2846*L2846</f>
        <v>14400</v>
      </c>
      <c r="N2846" s="544">
        <v>3</v>
      </c>
      <c r="O2846" s="544">
        <v>9</v>
      </c>
      <c r="P2846" s="1799">
        <f t="shared" ref="P2846:P2909" si="92">+E2846*O2846</f>
        <v>10800</v>
      </c>
      <c r="Q2846" s="1789"/>
    </row>
    <row r="2847" spans="1:17" x14ac:dyDescent="0.2">
      <c r="A2847" s="541" t="s">
        <v>677</v>
      </c>
      <c r="B2847" s="547" t="s">
        <v>1708</v>
      </c>
      <c r="C2847" s="541" t="s">
        <v>1709</v>
      </c>
      <c r="D2847" s="1797" t="s">
        <v>7026</v>
      </c>
      <c r="E2847" s="539">
        <v>1200</v>
      </c>
      <c r="F2847" s="1800" t="s">
        <v>8004</v>
      </c>
      <c r="G2847" s="1801" t="s">
        <v>8005</v>
      </c>
      <c r="H2847" s="541"/>
      <c r="I2847" s="541" t="s">
        <v>7230</v>
      </c>
      <c r="J2847" s="542" t="s">
        <v>191</v>
      </c>
      <c r="K2847" s="544">
        <v>4</v>
      </c>
      <c r="L2847" s="544">
        <v>12</v>
      </c>
      <c r="M2847" s="1799">
        <f t="shared" si="91"/>
        <v>14400</v>
      </c>
      <c r="N2847" s="544">
        <v>3</v>
      </c>
      <c r="O2847" s="544">
        <v>9</v>
      </c>
      <c r="P2847" s="1799">
        <f t="shared" si="92"/>
        <v>10800</v>
      </c>
      <c r="Q2847" s="1789"/>
    </row>
    <row r="2848" spans="1:17" x14ac:dyDescent="0.2">
      <c r="A2848" s="541" t="s">
        <v>677</v>
      </c>
      <c r="B2848" s="547" t="s">
        <v>1708</v>
      </c>
      <c r="C2848" s="541" t="s">
        <v>1709</v>
      </c>
      <c r="D2848" s="1797" t="s">
        <v>7026</v>
      </c>
      <c r="E2848" s="539">
        <v>1200</v>
      </c>
      <c r="F2848" s="1800" t="s">
        <v>8006</v>
      </c>
      <c r="G2848" s="1801" t="s">
        <v>8007</v>
      </c>
      <c r="H2848" s="541"/>
      <c r="I2848" s="541" t="s">
        <v>7230</v>
      </c>
      <c r="J2848" s="542" t="s">
        <v>191</v>
      </c>
      <c r="K2848" s="544">
        <v>4</v>
      </c>
      <c r="L2848" s="544">
        <v>12</v>
      </c>
      <c r="M2848" s="1799">
        <f t="shared" si="91"/>
        <v>14400</v>
      </c>
      <c r="N2848" s="544">
        <v>3</v>
      </c>
      <c r="O2848" s="544">
        <v>9</v>
      </c>
      <c r="P2848" s="1799">
        <f t="shared" si="92"/>
        <v>10800</v>
      </c>
      <c r="Q2848" s="1789"/>
    </row>
    <row r="2849" spans="1:17" x14ac:dyDescent="0.2">
      <c r="A2849" s="541" t="s">
        <v>677</v>
      </c>
      <c r="B2849" s="547" t="s">
        <v>1708</v>
      </c>
      <c r="C2849" s="541" t="s">
        <v>1709</v>
      </c>
      <c r="D2849" s="1797" t="s">
        <v>7236</v>
      </c>
      <c r="E2849" s="539">
        <v>1500</v>
      </c>
      <c r="F2849" s="1800" t="s">
        <v>8008</v>
      </c>
      <c r="G2849" s="1801" t="s">
        <v>8009</v>
      </c>
      <c r="H2849" s="541"/>
      <c r="I2849" s="541" t="s">
        <v>7230</v>
      </c>
      <c r="J2849" s="542" t="s">
        <v>191</v>
      </c>
      <c r="K2849" s="544">
        <v>4</v>
      </c>
      <c r="L2849" s="544">
        <v>12</v>
      </c>
      <c r="M2849" s="1799">
        <f t="shared" si="91"/>
        <v>18000</v>
      </c>
      <c r="N2849" s="544">
        <v>3</v>
      </c>
      <c r="O2849" s="544">
        <v>9</v>
      </c>
      <c r="P2849" s="1799">
        <f t="shared" si="92"/>
        <v>13500</v>
      </c>
      <c r="Q2849" s="1789"/>
    </row>
    <row r="2850" spans="1:17" x14ac:dyDescent="0.2">
      <c r="A2850" s="541" t="s">
        <v>677</v>
      </c>
      <c r="B2850" s="547" t="s">
        <v>1708</v>
      </c>
      <c r="C2850" s="541" t="s">
        <v>1709</v>
      </c>
      <c r="D2850" s="1797" t="s">
        <v>6760</v>
      </c>
      <c r="E2850" s="539">
        <v>1500</v>
      </c>
      <c r="F2850" s="1800" t="s">
        <v>8010</v>
      </c>
      <c r="G2850" s="1801" t="s">
        <v>8011</v>
      </c>
      <c r="H2850" s="541"/>
      <c r="I2850" s="541" t="s">
        <v>7230</v>
      </c>
      <c r="J2850" s="542" t="s">
        <v>191</v>
      </c>
      <c r="K2850" s="544">
        <v>4</v>
      </c>
      <c r="L2850" s="544">
        <v>12</v>
      </c>
      <c r="M2850" s="1799">
        <f t="shared" si="91"/>
        <v>18000</v>
      </c>
      <c r="N2850" s="544">
        <v>3</v>
      </c>
      <c r="O2850" s="544">
        <v>9</v>
      </c>
      <c r="P2850" s="1799">
        <f t="shared" si="92"/>
        <v>13500</v>
      </c>
      <c r="Q2850" s="1789"/>
    </row>
    <row r="2851" spans="1:17" x14ac:dyDescent="0.2">
      <c r="A2851" s="541" t="s">
        <v>677</v>
      </c>
      <c r="B2851" s="547" t="s">
        <v>1708</v>
      </c>
      <c r="C2851" s="541" t="s">
        <v>1709</v>
      </c>
      <c r="D2851" s="1797" t="s">
        <v>6760</v>
      </c>
      <c r="E2851" s="539">
        <v>1500</v>
      </c>
      <c r="F2851" s="1800" t="s">
        <v>8012</v>
      </c>
      <c r="G2851" s="1801" t="s">
        <v>8013</v>
      </c>
      <c r="H2851" s="541"/>
      <c r="I2851" s="541" t="s">
        <v>7230</v>
      </c>
      <c r="J2851" s="542" t="s">
        <v>191</v>
      </c>
      <c r="K2851" s="544">
        <v>4</v>
      </c>
      <c r="L2851" s="544">
        <v>12</v>
      </c>
      <c r="M2851" s="1799">
        <f t="shared" si="91"/>
        <v>18000</v>
      </c>
      <c r="N2851" s="544">
        <v>3</v>
      </c>
      <c r="O2851" s="544">
        <v>9</v>
      </c>
      <c r="P2851" s="1799">
        <f t="shared" si="92"/>
        <v>13500</v>
      </c>
      <c r="Q2851" s="1789"/>
    </row>
    <row r="2852" spans="1:17" x14ac:dyDescent="0.2">
      <c r="A2852" s="541" t="s">
        <v>677</v>
      </c>
      <c r="B2852" s="547" t="s">
        <v>1708</v>
      </c>
      <c r="C2852" s="541" t="s">
        <v>1709</v>
      </c>
      <c r="D2852" s="1797" t="s">
        <v>7236</v>
      </c>
      <c r="E2852" s="539">
        <v>1500</v>
      </c>
      <c r="F2852" s="1800" t="s">
        <v>8014</v>
      </c>
      <c r="G2852" s="1801" t="s">
        <v>8015</v>
      </c>
      <c r="H2852" s="541"/>
      <c r="I2852" s="541" t="s">
        <v>7230</v>
      </c>
      <c r="J2852" s="542" t="s">
        <v>191</v>
      </c>
      <c r="K2852" s="544">
        <v>4</v>
      </c>
      <c r="L2852" s="544">
        <v>12</v>
      </c>
      <c r="M2852" s="1799">
        <f t="shared" si="91"/>
        <v>18000</v>
      </c>
      <c r="N2852" s="544">
        <v>3</v>
      </c>
      <c r="O2852" s="544">
        <v>9</v>
      </c>
      <c r="P2852" s="1799">
        <f t="shared" si="92"/>
        <v>13500</v>
      </c>
      <c r="Q2852" s="1789"/>
    </row>
    <row r="2853" spans="1:17" x14ac:dyDescent="0.2">
      <c r="A2853" s="541" t="s">
        <v>677</v>
      </c>
      <c r="B2853" s="547" t="s">
        <v>1708</v>
      </c>
      <c r="C2853" s="541" t="s">
        <v>1709</v>
      </c>
      <c r="D2853" s="1797" t="s">
        <v>7236</v>
      </c>
      <c r="E2853" s="539">
        <v>1500</v>
      </c>
      <c r="F2853" s="1800" t="s">
        <v>8016</v>
      </c>
      <c r="G2853" s="1801" t="s">
        <v>8017</v>
      </c>
      <c r="H2853" s="541"/>
      <c r="I2853" s="541" t="s">
        <v>7230</v>
      </c>
      <c r="J2853" s="542" t="s">
        <v>191</v>
      </c>
      <c r="K2853" s="544">
        <v>4</v>
      </c>
      <c r="L2853" s="544">
        <v>12</v>
      </c>
      <c r="M2853" s="1799">
        <f t="shared" si="91"/>
        <v>18000</v>
      </c>
      <c r="N2853" s="544">
        <v>3</v>
      </c>
      <c r="O2853" s="544">
        <v>9</v>
      </c>
      <c r="P2853" s="1799">
        <f t="shared" si="92"/>
        <v>13500</v>
      </c>
      <c r="Q2853" s="1789"/>
    </row>
    <row r="2854" spans="1:17" x14ac:dyDescent="0.2">
      <c r="A2854" s="541" t="s">
        <v>677</v>
      </c>
      <c r="B2854" s="547" t="s">
        <v>1708</v>
      </c>
      <c r="C2854" s="541" t="s">
        <v>1709</v>
      </c>
      <c r="D2854" s="1797" t="s">
        <v>7231</v>
      </c>
      <c r="E2854" s="539">
        <v>1200</v>
      </c>
      <c r="F2854" s="1800" t="s">
        <v>8018</v>
      </c>
      <c r="G2854" s="1801" t="s">
        <v>8019</v>
      </c>
      <c r="H2854" s="541"/>
      <c r="I2854" s="541" t="s">
        <v>7230</v>
      </c>
      <c r="J2854" s="542" t="s">
        <v>191</v>
      </c>
      <c r="K2854" s="544">
        <v>4</v>
      </c>
      <c r="L2854" s="544">
        <v>12</v>
      </c>
      <c r="M2854" s="1799">
        <f t="shared" si="91"/>
        <v>14400</v>
      </c>
      <c r="N2854" s="544">
        <v>3</v>
      </c>
      <c r="O2854" s="544">
        <v>9</v>
      </c>
      <c r="P2854" s="1799">
        <f t="shared" si="92"/>
        <v>10800</v>
      </c>
      <c r="Q2854" s="1789"/>
    </row>
    <row r="2855" spans="1:17" x14ac:dyDescent="0.2">
      <c r="A2855" s="541" t="s">
        <v>677</v>
      </c>
      <c r="B2855" s="547" t="s">
        <v>1708</v>
      </c>
      <c r="C2855" s="541" t="s">
        <v>1709</v>
      </c>
      <c r="D2855" s="541" t="s">
        <v>8020</v>
      </c>
      <c r="E2855" s="539">
        <v>1500</v>
      </c>
      <c r="F2855" s="1800" t="s">
        <v>8021</v>
      </c>
      <c r="G2855" s="1797" t="s">
        <v>8022</v>
      </c>
      <c r="H2855" s="541"/>
      <c r="I2855" s="541" t="s">
        <v>7230</v>
      </c>
      <c r="J2855" s="542" t="s">
        <v>191</v>
      </c>
      <c r="K2855" s="544">
        <v>4</v>
      </c>
      <c r="L2855" s="544">
        <v>12</v>
      </c>
      <c r="M2855" s="1799">
        <f t="shared" si="91"/>
        <v>18000</v>
      </c>
      <c r="N2855" s="544">
        <v>3</v>
      </c>
      <c r="O2855" s="544">
        <v>9</v>
      </c>
      <c r="P2855" s="1799">
        <f t="shared" si="92"/>
        <v>13500</v>
      </c>
      <c r="Q2855" s="1789"/>
    </row>
    <row r="2856" spans="1:17" x14ac:dyDescent="0.2">
      <c r="A2856" s="541" t="s">
        <v>677</v>
      </c>
      <c r="B2856" s="547" t="s">
        <v>1708</v>
      </c>
      <c r="C2856" s="541" t="s">
        <v>1709</v>
      </c>
      <c r="D2856" s="541" t="s">
        <v>8020</v>
      </c>
      <c r="E2856" s="539">
        <v>1500</v>
      </c>
      <c r="F2856" s="1800" t="s">
        <v>8023</v>
      </c>
      <c r="G2856" s="1797" t="s">
        <v>8024</v>
      </c>
      <c r="H2856" s="541"/>
      <c r="I2856" s="541" t="s">
        <v>7230</v>
      </c>
      <c r="J2856" s="542" t="s">
        <v>191</v>
      </c>
      <c r="K2856" s="544">
        <v>4</v>
      </c>
      <c r="L2856" s="544">
        <v>12</v>
      </c>
      <c r="M2856" s="1799">
        <f t="shared" si="91"/>
        <v>18000</v>
      </c>
      <c r="N2856" s="544">
        <v>3</v>
      </c>
      <c r="O2856" s="544">
        <v>9</v>
      </c>
      <c r="P2856" s="1799">
        <f t="shared" si="92"/>
        <v>13500</v>
      </c>
      <c r="Q2856" s="1789"/>
    </row>
    <row r="2857" spans="1:17" x14ac:dyDescent="0.2">
      <c r="A2857" s="541" t="s">
        <v>677</v>
      </c>
      <c r="B2857" s="547" t="s">
        <v>1708</v>
      </c>
      <c r="C2857" s="541" t="s">
        <v>1709</v>
      </c>
      <c r="D2857" s="541" t="s">
        <v>8020</v>
      </c>
      <c r="E2857" s="539">
        <v>1500</v>
      </c>
      <c r="F2857" s="1800" t="s">
        <v>8025</v>
      </c>
      <c r="G2857" s="1797" t="s">
        <v>8026</v>
      </c>
      <c r="H2857" s="541"/>
      <c r="I2857" s="541" t="s">
        <v>7230</v>
      </c>
      <c r="J2857" s="542" t="s">
        <v>191</v>
      </c>
      <c r="K2857" s="544">
        <v>4</v>
      </c>
      <c r="L2857" s="544">
        <v>12</v>
      </c>
      <c r="M2857" s="1799">
        <f t="shared" si="91"/>
        <v>18000</v>
      </c>
      <c r="N2857" s="544">
        <v>3</v>
      </c>
      <c r="O2857" s="544">
        <v>9</v>
      </c>
      <c r="P2857" s="1799">
        <f t="shared" si="92"/>
        <v>13500</v>
      </c>
      <c r="Q2857" s="1789"/>
    </row>
    <row r="2858" spans="1:17" x14ac:dyDescent="0.2">
      <c r="A2858" s="541" t="s">
        <v>677</v>
      </c>
      <c r="B2858" s="547" t="s">
        <v>1708</v>
      </c>
      <c r="C2858" s="541" t="s">
        <v>1709</v>
      </c>
      <c r="D2858" s="541" t="s">
        <v>8020</v>
      </c>
      <c r="E2858" s="539">
        <v>1500</v>
      </c>
      <c r="F2858" s="1800" t="s">
        <v>8027</v>
      </c>
      <c r="G2858" s="1797" t="s">
        <v>8028</v>
      </c>
      <c r="H2858" s="541"/>
      <c r="I2858" s="541" t="s">
        <v>7230</v>
      </c>
      <c r="J2858" s="542" t="s">
        <v>191</v>
      </c>
      <c r="K2858" s="544">
        <v>4</v>
      </c>
      <c r="L2858" s="544">
        <v>12</v>
      </c>
      <c r="M2858" s="1799">
        <f t="shared" si="91"/>
        <v>18000</v>
      </c>
      <c r="N2858" s="544">
        <v>3</v>
      </c>
      <c r="O2858" s="544">
        <v>9</v>
      </c>
      <c r="P2858" s="1799">
        <f t="shared" si="92"/>
        <v>13500</v>
      </c>
      <c r="Q2858" s="1789"/>
    </row>
    <row r="2859" spans="1:17" x14ac:dyDescent="0.2">
      <c r="A2859" s="541" t="s">
        <v>677</v>
      </c>
      <c r="B2859" s="547" t="s">
        <v>1708</v>
      </c>
      <c r="C2859" s="541" t="s">
        <v>1709</v>
      </c>
      <c r="D2859" s="541" t="s">
        <v>8020</v>
      </c>
      <c r="E2859" s="539">
        <v>1500</v>
      </c>
      <c r="F2859" s="1800" t="s">
        <v>8029</v>
      </c>
      <c r="G2859" s="1797" t="s">
        <v>8030</v>
      </c>
      <c r="H2859" s="541"/>
      <c r="I2859" s="541" t="s">
        <v>7230</v>
      </c>
      <c r="J2859" s="542" t="s">
        <v>191</v>
      </c>
      <c r="K2859" s="544">
        <v>4</v>
      </c>
      <c r="L2859" s="544">
        <v>12</v>
      </c>
      <c r="M2859" s="1799">
        <f t="shared" si="91"/>
        <v>18000</v>
      </c>
      <c r="N2859" s="544">
        <v>3</v>
      </c>
      <c r="O2859" s="544">
        <v>9</v>
      </c>
      <c r="P2859" s="1799">
        <f t="shared" si="92"/>
        <v>13500</v>
      </c>
      <c r="Q2859" s="1789"/>
    </row>
    <row r="2860" spans="1:17" x14ac:dyDescent="0.2">
      <c r="A2860" s="541" t="s">
        <v>677</v>
      </c>
      <c r="B2860" s="547" t="s">
        <v>1708</v>
      </c>
      <c r="C2860" s="541" t="s">
        <v>1709</v>
      </c>
      <c r="D2860" s="541" t="s">
        <v>8020</v>
      </c>
      <c r="E2860" s="539">
        <v>1500</v>
      </c>
      <c r="F2860" s="1800" t="s">
        <v>8031</v>
      </c>
      <c r="G2860" s="1797" t="s">
        <v>8032</v>
      </c>
      <c r="H2860" s="541"/>
      <c r="I2860" s="541" t="s">
        <v>7230</v>
      </c>
      <c r="J2860" s="542" t="s">
        <v>191</v>
      </c>
      <c r="K2860" s="544">
        <v>4</v>
      </c>
      <c r="L2860" s="544">
        <v>12</v>
      </c>
      <c r="M2860" s="1799">
        <f t="shared" si="91"/>
        <v>18000</v>
      </c>
      <c r="N2860" s="544">
        <v>3</v>
      </c>
      <c r="O2860" s="544">
        <v>9</v>
      </c>
      <c r="P2860" s="1799">
        <f t="shared" si="92"/>
        <v>13500</v>
      </c>
      <c r="Q2860" s="1789"/>
    </row>
    <row r="2861" spans="1:17" x14ac:dyDescent="0.2">
      <c r="A2861" s="541" t="s">
        <v>677</v>
      </c>
      <c r="B2861" s="547" t="s">
        <v>1708</v>
      </c>
      <c r="C2861" s="541" t="s">
        <v>1709</v>
      </c>
      <c r="D2861" s="541" t="s">
        <v>8020</v>
      </c>
      <c r="E2861" s="539">
        <v>1500</v>
      </c>
      <c r="F2861" s="1800" t="s">
        <v>8033</v>
      </c>
      <c r="G2861" s="1797" t="s">
        <v>8034</v>
      </c>
      <c r="H2861" s="541"/>
      <c r="I2861" s="541" t="s">
        <v>7230</v>
      </c>
      <c r="J2861" s="542" t="s">
        <v>191</v>
      </c>
      <c r="K2861" s="544">
        <v>4</v>
      </c>
      <c r="L2861" s="544">
        <v>12</v>
      </c>
      <c r="M2861" s="1799">
        <f t="shared" si="91"/>
        <v>18000</v>
      </c>
      <c r="N2861" s="544">
        <v>3</v>
      </c>
      <c r="O2861" s="544">
        <v>9</v>
      </c>
      <c r="P2861" s="1799">
        <f t="shared" si="92"/>
        <v>13500</v>
      </c>
      <c r="Q2861" s="1789"/>
    </row>
    <row r="2862" spans="1:17" x14ac:dyDescent="0.2">
      <c r="A2862" s="541" t="s">
        <v>677</v>
      </c>
      <c r="B2862" s="547" t="s">
        <v>1708</v>
      </c>
      <c r="C2862" s="541" t="s">
        <v>1709</v>
      </c>
      <c r="D2862" s="541" t="s">
        <v>8035</v>
      </c>
      <c r="E2862" s="539">
        <v>1500</v>
      </c>
      <c r="F2862" s="1800" t="s">
        <v>8036</v>
      </c>
      <c r="G2862" s="1797" t="s">
        <v>8037</v>
      </c>
      <c r="H2862" s="541"/>
      <c r="I2862" s="541" t="s">
        <v>7230</v>
      </c>
      <c r="J2862" s="542" t="s">
        <v>191</v>
      </c>
      <c r="K2862" s="544">
        <v>4</v>
      </c>
      <c r="L2862" s="544">
        <v>12</v>
      </c>
      <c r="M2862" s="1799">
        <f t="shared" si="91"/>
        <v>18000</v>
      </c>
      <c r="N2862" s="544">
        <v>3</v>
      </c>
      <c r="O2862" s="544">
        <v>9</v>
      </c>
      <c r="P2862" s="1799">
        <f t="shared" si="92"/>
        <v>13500</v>
      </c>
      <c r="Q2862" s="1789"/>
    </row>
    <row r="2863" spans="1:17" x14ac:dyDescent="0.2">
      <c r="A2863" s="541" t="s">
        <v>677</v>
      </c>
      <c r="B2863" s="547" t="s">
        <v>1708</v>
      </c>
      <c r="C2863" s="541" t="s">
        <v>1709</v>
      </c>
      <c r="D2863" s="541" t="s">
        <v>8035</v>
      </c>
      <c r="E2863" s="539">
        <v>1500</v>
      </c>
      <c r="F2863" s="1800" t="s">
        <v>8038</v>
      </c>
      <c r="G2863" s="1797" t="s">
        <v>8039</v>
      </c>
      <c r="H2863" s="541"/>
      <c r="I2863" s="541" t="s">
        <v>7230</v>
      </c>
      <c r="J2863" s="542" t="s">
        <v>191</v>
      </c>
      <c r="K2863" s="544">
        <v>4</v>
      </c>
      <c r="L2863" s="544">
        <v>12</v>
      </c>
      <c r="M2863" s="1799">
        <f t="shared" si="91"/>
        <v>18000</v>
      </c>
      <c r="N2863" s="544">
        <v>3</v>
      </c>
      <c r="O2863" s="544">
        <v>9</v>
      </c>
      <c r="P2863" s="1799">
        <f t="shared" si="92"/>
        <v>13500</v>
      </c>
      <c r="Q2863" s="1789"/>
    </row>
    <row r="2864" spans="1:17" x14ac:dyDescent="0.2">
      <c r="A2864" s="541" t="s">
        <v>677</v>
      </c>
      <c r="B2864" s="547" t="s">
        <v>1708</v>
      </c>
      <c r="C2864" s="541" t="s">
        <v>1709</v>
      </c>
      <c r="D2864" s="541" t="s">
        <v>8035</v>
      </c>
      <c r="E2864" s="539">
        <v>1500</v>
      </c>
      <c r="F2864" s="1800" t="s">
        <v>8040</v>
      </c>
      <c r="G2864" s="1797" t="s">
        <v>8041</v>
      </c>
      <c r="H2864" s="541"/>
      <c r="I2864" s="541" t="s">
        <v>7230</v>
      </c>
      <c r="J2864" s="542" t="s">
        <v>191</v>
      </c>
      <c r="K2864" s="544">
        <v>4</v>
      </c>
      <c r="L2864" s="544">
        <v>12</v>
      </c>
      <c r="M2864" s="1799">
        <f t="shared" si="91"/>
        <v>18000</v>
      </c>
      <c r="N2864" s="544">
        <v>3</v>
      </c>
      <c r="O2864" s="544">
        <v>9</v>
      </c>
      <c r="P2864" s="1799">
        <f t="shared" si="92"/>
        <v>13500</v>
      </c>
      <c r="Q2864" s="1789"/>
    </row>
    <row r="2865" spans="1:17" x14ac:dyDescent="0.2">
      <c r="A2865" s="541" t="s">
        <v>677</v>
      </c>
      <c r="B2865" s="547" t="s">
        <v>1708</v>
      </c>
      <c r="C2865" s="541" t="s">
        <v>1709</v>
      </c>
      <c r="D2865" s="541" t="s">
        <v>8035</v>
      </c>
      <c r="E2865" s="539">
        <v>1500</v>
      </c>
      <c r="F2865" s="1800" t="s">
        <v>8042</v>
      </c>
      <c r="G2865" s="1797" t="s">
        <v>8043</v>
      </c>
      <c r="H2865" s="541"/>
      <c r="I2865" s="541" t="s">
        <v>7230</v>
      </c>
      <c r="J2865" s="542" t="s">
        <v>191</v>
      </c>
      <c r="K2865" s="544">
        <v>4</v>
      </c>
      <c r="L2865" s="544">
        <v>12</v>
      </c>
      <c r="M2865" s="1799">
        <f t="shared" si="91"/>
        <v>18000</v>
      </c>
      <c r="N2865" s="544">
        <v>3</v>
      </c>
      <c r="O2865" s="544">
        <v>9</v>
      </c>
      <c r="P2865" s="1799">
        <f t="shared" si="92"/>
        <v>13500</v>
      </c>
      <c r="Q2865" s="1789"/>
    </row>
    <row r="2866" spans="1:17" x14ac:dyDescent="0.2">
      <c r="A2866" s="541" t="s">
        <v>677</v>
      </c>
      <c r="B2866" s="547" t="s">
        <v>1708</v>
      </c>
      <c r="C2866" s="541" t="s">
        <v>1709</v>
      </c>
      <c r="D2866" s="541" t="s">
        <v>8035</v>
      </c>
      <c r="E2866" s="539">
        <v>1500</v>
      </c>
      <c r="F2866" s="1800" t="s">
        <v>8044</v>
      </c>
      <c r="G2866" s="1797" t="s">
        <v>8045</v>
      </c>
      <c r="H2866" s="541"/>
      <c r="I2866" s="541" t="s">
        <v>7230</v>
      </c>
      <c r="J2866" s="542" t="s">
        <v>191</v>
      </c>
      <c r="K2866" s="544">
        <v>4</v>
      </c>
      <c r="L2866" s="544">
        <v>12</v>
      </c>
      <c r="M2866" s="1799">
        <f t="shared" si="91"/>
        <v>18000</v>
      </c>
      <c r="N2866" s="544">
        <v>3</v>
      </c>
      <c r="O2866" s="544">
        <v>9</v>
      </c>
      <c r="P2866" s="1799">
        <f t="shared" si="92"/>
        <v>13500</v>
      </c>
      <c r="Q2866" s="1789"/>
    </row>
    <row r="2867" spans="1:17" x14ac:dyDescent="0.2">
      <c r="A2867" s="541" t="s">
        <v>677</v>
      </c>
      <c r="B2867" s="547" t="s">
        <v>1708</v>
      </c>
      <c r="C2867" s="541" t="s">
        <v>1709</v>
      </c>
      <c r="D2867" s="541" t="s">
        <v>8035</v>
      </c>
      <c r="E2867" s="539">
        <v>1500</v>
      </c>
      <c r="F2867" s="1800" t="s">
        <v>8046</v>
      </c>
      <c r="G2867" s="1797" t="s">
        <v>8047</v>
      </c>
      <c r="H2867" s="541"/>
      <c r="I2867" s="541" t="s">
        <v>7230</v>
      </c>
      <c r="J2867" s="542" t="s">
        <v>191</v>
      </c>
      <c r="K2867" s="544">
        <v>4</v>
      </c>
      <c r="L2867" s="544">
        <v>12</v>
      </c>
      <c r="M2867" s="1799">
        <f t="shared" si="91"/>
        <v>18000</v>
      </c>
      <c r="N2867" s="544">
        <v>3</v>
      </c>
      <c r="O2867" s="544">
        <v>9</v>
      </c>
      <c r="P2867" s="1799">
        <f t="shared" si="92"/>
        <v>13500</v>
      </c>
      <c r="Q2867" s="1789"/>
    </row>
    <row r="2868" spans="1:17" x14ac:dyDescent="0.2">
      <c r="A2868" s="541" t="s">
        <v>677</v>
      </c>
      <c r="B2868" s="547" t="s">
        <v>1708</v>
      </c>
      <c r="C2868" s="541" t="s">
        <v>1709</v>
      </c>
      <c r="D2868" s="541" t="s">
        <v>8035</v>
      </c>
      <c r="E2868" s="539">
        <v>1500</v>
      </c>
      <c r="F2868" s="1800" t="s">
        <v>8048</v>
      </c>
      <c r="G2868" s="1797" t="s">
        <v>8049</v>
      </c>
      <c r="H2868" s="541"/>
      <c r="I2868" s="541" t="s">
        <v>7230</v>
      </c>
      <c r="J2868" s="542" t="s">
        <v>191</v>
      </c>
      <c r="K2868" s="544">
        <v>4</v>
      </c>
      <c r="L2868" s="544">
        <v>12</v>
      </c>
      <c r="M2868" s="1799">
        <f t="shared" si="91"/>
        <v>18000</v>
      </c>
      <c r="N2868" s="544">
        <v>3</v>
      </c>
      <c r="O2868" s="544">
        <v>9</v>
      </c>
      <c r="P2868" s="1799">
        <f t="shared" si="92"/>
        <v>13500</v>
      </c>
      <c r="Q2868" s="1789"/>
    </row>
    <row r="2869" spans="1:17" x14ac:dyDescent="0.2">
      <c r="A2869" s="541" t="s">
        <v>677</v>
      </c>
      <c r="B2869" s="547" t="s">
        <v>1708</v>
      </c>
      <c r="C2869" s="541" t="s">
        <v>1709</v>
      </c>
      <c r="D2869" s="541" t="s">
        <v>8035</v>
      </c>
      <c r="E2869" s="539">
        <v>1500</v>
      </c>
      <c r="F2869" s="1800" t="s">
        <v>8050</v>
      </c>
      <c r="G2869" s="1797" t="s">
        <v>8051</v>
      </c>
      <c r="H2869" s="541"/>
      <c r="I2869" s="541" t="s">
        <v>7230</v>
      </c>
      <c r="J2869" s="542" t="s">
        <v>191</v>
      </c>
      <c r="K2869" s="544">
        <v>4</v>
      </c>
      <c r="L2869" s="544">
        <v>12</v>
      </c>
      <c r="M2869" s="1799">
        <f t="shared" si="91"/>
        <v>18000</v>
      </c>
      <c r="N2869" s="544">
        <v>3</v>
      </c>
      <c r="O2869" s="544">
        <v>9</v>
      </c>
      <c r="P2869" s="1799">
        <f t="shared" si="92"/>
        <v>13500</v>
      </c>
      <c r="Q2869" s="1789"/>
    </row>
    <row r="2870" spans="1:17" x14ac:dyDescent="0.2">
      <c r="A2870" s="541" t="s">
        <v>677</v>
      </c>
      <c r="B2870" s="547" t="s">
        <v>1708</v>
      </c>
      <c r="C2870" s="541" t="s">
        <v>1709</v>
      </c>
      <c r="D2870" s="541" t="s">
        <v>8052</v>
      </c>
      <c r="E2870" s="539">
        <v>1500</v>
      </c>
      <c r="F2870" s="1800" t="s">
        <v>8053</v>
      </c>
      <c r="G2870" s="1797" t="s">
        <v>8054</v>
      </c>
      <c r="H2870" s="541"/>
      <c r="I2870" s="541" t="s">
        <v>7230</v>
      </c>
      <c r="J2870" s="542" t="s">
        <v>191</v>
      </c>
      <c r="K2870" s="544">
        <v>4</v>
      </c>
      <c r="L2870" s="544">
        <v>12</v>
      </c>
      <c r="M2870" s="1799">
        <f t="shared" si="91"/>
        <v>18000</v>
      </c>
      <c r="N2870" s="544">
        <v>3</v>
      </c>
      <c r="O2870" s="544">
        <v>9</v>
      </c>
      <c r="P2870" s="1799">
        <f t="shared" si="92"/>
        <v>13500</v>
      </c>
      <c r="Q2870" s="1789"/>
    </row>
    <row r="2871" spans="1:17" x14ac:dyDescent="0.2">
      <c r="A2871" s="541" t="s">
        <v>677</v>
      </c>
      <c r="B2871" s="547" t="s">
        <v>1708</v>
      </c>
      <c r="C2871" s="541" t="s">
        <v>1709</v>
      </c>
      <c r="D2871" s="541" t="s">
        <v>8052</v>
      </c>
      <c r="E2871" s="539">
        <v>1500</v>
      </c>
      <c r="F2871" s="1800" t="s">
        <v>8055</v>
      </c>
      <c r="G2871" s="1797" t="s">
        <v>8056</v>
      </c>
      <c r="H2871" s="541"/>
      <c r="I2871" s="541" t="s">
        <v>7230</v>
      </c>
      <c r="J2871" s="542" t="s">
        <v>191</v>
      </c>
      <c r="K2871" s="544">
        <v>4</v>
      </c>
      <c r="L2871" s="544">
        <v>12</v>
      </c>
      <c r="M2871" s="1799">
        <f t="shared" si="91"/>
        <v>18000</v>
      </c>
      <c r="N2871" s="544">
        <v>3</v>
      </c>
      <c r="O2871" s="544">
        <v>9</v>
      </c>
      <c r="P2871" s="1799">
        <f t="shared" si="92"/>
        <v>13500</v>
      </c>
      <c r="Q2871" s="1789"/>
    </row>
    <row r="2872" spans="1:17" x14ac:dyDescent="0.2">
      <c r="A2872" s="541" t="s">
        <v>677</v>
      </c>
      <c r="B2872" s="547" t="s">
        <v>1708</v>
      </c>
      <c r="C2872" s="541" t="s">
        <v>1709</v>
      </c>
      <c r="D2872" s="541" t="s">
        <v>8052</v>
      </c>
      <c r="E2872" s="539">
        <v>1500</v>
      </c>
      <c r="F2872" s="1800" t="s">
        <v>8057</v>
      </c>
      <c r="G2872" s="1797" t="s">
        <v>8058</v>
      </c>
      <c r="H2872" s="541"/>
      <c r="I2872" s="541" t="s">
        <v>7230</v>
      </c>
      <c r="J2872" s="542" t="s">
        <v>191</v>
      </c>
      <c r="K2872" s="544">
        <v>4</v>
      </c>
      <c r="L2872" s="544">
        <v>12</v>
      </c>
      <c r="M2872" s="1799">
        <f t="shared" si="91"/>
        <v>18000</v>
      </c>
      <c r="N2872" s="544">
        <v>3</v>
      </c>
      <c r="O2872" s="544">
        <v>9</v>
      </c>
      <c r="P2872" s="1799">
        <f t="shared" si="92"/>
        <v>13500</v>
      </c>
      <c r="Q2872" s="1789"/>
    </row>
    <row r="2873" spans="1:17" x14ac:dyDescent="0.2">
      <c r="A2873" s="541" t="s">
        <v>677</v>
      </c>
      <c r="B2873" s="547" t="s">
        <v>1708</v>
      </c>
      <c r="C2873" s="541" t="s">
        <v>1709</v>
      </c>
      <c r="D2873" s="541" t="s">
        <v>8052</v>
      </c>
      <c r="E2873" s="539">
        <v>1500</v>
      </c>
      <c r="F2873" s="1800" t="s">
        <v>8059</v>
      </c>
      <c r="G2873" s="1797" t="s">
        <v>8060</v>
      </c>
      <c r="H2873" s="541"/>
      <c r="I2873" s="541" t="s">
        <v>7230</v>
      </c>
      <c r="J2873" s="542" t="s">
        <v>191</v>
      </c>
      <c r="K2873" s="544">
        <v>4</v>
      </c>
      <c r="L2873" s="544">
        <v>12</v>
      </c>
      <c r="M2873" s="1799">
        <f t="shared" si="91"/>
        <v>18000</v>
      </c>
      <c r="N2873" s="544">
        <v>3</v>
      </c>
      <c r="O2873" s="544">
        <v>9</v>
      </c>
      <c r="P2873" s="1799">
        <f t="shared" si="92"/>
        <v>13500</v>
      </c>
      <c r="Q2873" s="1789"/>
    </row>
    <row r="2874" spans="1:17" x14ac:dyDescent="0.2">
      <c r="A2874" s="541" t="s">
        <v>677</v>
      </c>
      <c r="B2874" s="547" t="s">
        <v>1708</v>
      </c>
      <c r="C2874" s="541" t="s">
        <v>1709</v>
      </c>
      <c r="D2874" s="541" t="s">
        <v>8052</v>
      </c>
      <c r="E2874" s="539">
        <v>1500</v>
      </c>
      <c r="F2874" s="1800" t="s">
        <v>8061</v>
      </c>
      <c r="G2874" s="1797" t="s">
        <v>8062</v>
      </c>
      <c r="H2874" s="541"/>
      <c r="I2874" s="541" t="s">
        <v>7230</v>
      </c>
      <c r="J2874" s="542" t="s">
        <v>191</v>
      </c>
      <c r="K2874" s="544">
        <v>4</v>
      </c>
      <c r="L2874" s="544">
        <v>12</v>
      </c>
      <c r="M2874" s="1799">
        <f t="shared" si="91"/>
        <v>18000</v>
      </c>
      <c r="N2874" s="544">
        <v>3</v>
      </c>
      <c r="O2874" s="544">
        <v>9</v>
      </c>
      <c r="P2874" s="1799">
        <f t="shared" si="92"/>
        <v>13500</v>
      </c>
      <c r="Q2874" s="1789"/>
    </row>
    <row r="2875" spans="1:17" x14ac:dyDescent="0.2">
      <c r="A2875" s="541" t="s">
        <v>677</v>
      </c>
      <c r="B2875" s="547" t="s">
        <v>1708</v>
      </c>
      <c r="C2875" s="541" t="s">
        <v>1709</v>
      </c>
      <c r="D2875" s="541" t="s">
        <v>8052</v>
      </c>
      <c r="E2875" s="539">
        <v>1500</v>
      </c>
      <c r="F2875" s="1800" t="s">
        <v>8063</v>
      </c>
      <c r="G2875" s="1797" t="s">
        <v>8064</v>
      </c>
      <c r="H2875" s="541"/>
      <c r="I2875" s="541" t="s">
        <v>7230</v>
      </c>
      <c r="J2875" s="542" t="s">
        <v>191</v>
      </c>
      <c r="K2875" s="544">
        <v>4</v>
      </c>
      <c r="L2875" s="544">
        <v>12</v>
      </c>
      <c r="M2875" s="1799">
        <f t="shared" si="91"/>
        <v>18000</v>
      </c>
      <c r="N2875" s="544">
        <v>3</v>
      </c>
      <c r="O2875" s="544">
        <v>9</v>
      </c>
      <c r="P2875" s="1799">
        <f t="shared" si="92"/>
        <v>13500</v>
      </c>
      <c r="Q2875" s="1789"/>
    </row>
    <row r="2876" spans="1:17" x14ac:dyDescent="0.2">
      <c r="A2876" s="541" t="s">
        <v>677</v>
      </c>
      <c r="B2876" s="547" t="s">
        <v>1708</v>
      </c>
      <c r="C2876" s="541" t="s">
        <v>1709</v>
      </c>
      <c r="D2876" s="541" t="s">
        <v>8052</v>
      </c>
      <c r="E2876" s="539">
        <v>1500</v>
      </c>
      <c r="F2876" s="1800" t="s">
        <v>8065</v>
      </c>
      <c r="G2876" s="1797" t="s">
        <v>8066</v>
      </c>
      <c r="H2876" s="541"/>
      <c r="I2876" s="541" t="s">
        <v>7230</v>
      </c>
      <c r="J2876" s="542" t="s">
        <v>191</v>
      </c>
      <c r="K2876" s="544">
        <v>4</v>
      </c>
      <c r="L2876" s="544">
        <v>12</v>
      </c>
      <c r="M2876" s="1799">
        <f t="shared" si="91"/>
        <v>18000</v>
      </c>
      <c r="N2876" s="544">
        <v>3</v>
      </c>
      <c r="O2876" s="544">
        <v>9</v>
      </c>
      <c r="P2876" s="1799">
        <f t="shared" si="92"/>
        <v>13500</v>
      </c>
      <c r="Q2876" s="1789"/>
    </row>
    <row r="2877" spans="1:17" x14ac:dyDescent="0.2">
      <c r="A2877" s="541" t="s">
        <v>677</v>
      </c>
      <c r="B2877" s="547" t="s">
        <v>1708</v>
      </c>
      <c r="C2877" s="541" t="s">
        <v>1709</v>
      </c>
      <c r="D2877" s="541" t="s">
        <v>8052</v>
      </c>
      <c r="E2877" s="539">
        <v>1500</v>
      </c>
      <c r="F2877" s="1800" t="s">
        <v>8067</v>
      </c>
      <c r="G2877" s="1797" t="s">
        <v>8068</v>
      </c>
      <c r="H2877" s="541"/>
      <c r="I2877" s="541" t="s">
        <v>7230</v>
      </c>
      <c r="J2877" s="542" t="s">
        <v>191</v>
      </c>
      <c r="K2877" s="544">
        <v>4</v>
      </c>
      <c r="L2877" s="544">
        <v>12</v>
      </c>
      <c r="M2877" s="1799">
        <f t="shared" si="91"/>
        <v>18000</v>
      </c>
      <c r="N2877" s="544">
        <v>3</v>
      </c>
      <c r="O2877" s="544">
        <v>9</v>
      </c>
      <c r="P2877" s="1799">
        <f t="shared" si="92"/>
        <v>13500</v>
      </c>
      <c r="Q2877" s="1789"/>
    </row>
    <row r="2878" spans="1:17" x14ac:dyDescent="0.2">
      <c r="A2878" s="541" t="s">
        <v>677</v>
      </c>
      <c r="B2878" s="547" t="s">
        <v>1708</v>
      </c>
      <c r="C2878" s="541" t="s">
        <v>1709</v>
      </c>
      <c r="D2878" s="541" t="s">
        <v>8052</v>
      </c>
      <c r="E2878" s="539">
        <v>1500</v>
      </c>
      <c r="F2878" s="1800" t="s">
        <v>8069</v>
      </c>
      <c r="G2878" s="1797" t="s">
        <v>8070</v>
      </c>
      <c r="H2878" s="541"/>
      <c r="I2878" s="541" t="s">
        <v>7230</v>
      </c>
      <c r="J2878" s="542" t="s">
        <v>191</v>
      </c>
      <c r="K2878" s="544">
        <v>4</v>
      </c>
      <c r="L2878" s="544">
        <v>12</v>
      </c>
      <c r="M2878" s="1799">
        <f t="shared" si="91"/>
        <v>18000</v>
      </c>
      <c r="N2878" s="544">
        <v>3</v>
      </c>
      <c r="O2878" s="544">
        <v>9</v>
      </c>
      <c r="P2878" s="1799">
        <f t="shared" si="92"/>
        <v>13500</v>
      </c>
      <c r="Q2878" s="1789"/>
    </row>
    <row r="2879" spans="1:17" x14ac:dyDescent="0.2">
      <c r="A2879" s="541" t="s">
        <v>677</v>
      </c>
      <c r="B2879" s="547" t="s">
        <v>1708</v>
      </c>
      <c r="C2879" s="541" t="s">
        <v>1709</v>
      </c>
      <c r="D2879" s="541" t="s">
        <v>8052</v>
      </c>
      <c r="E2879" s="539">
        <v>1500</v>
      </c>
      <c r="F2879" s="1800" t="s">
        <v>8071</v>
      </c>
      <c r="G2879" s="1797" t="s">
        <v>8072</v>
      </c>
      <c r="H2879" s="541"/>
      <c r="I2879" s="541" t="s">
        <v>7230</v>
      </c>
      <c r="J2879" s="542" t="s">
        <v>191</v>
      </c>
      <c r="K2879" s="544">
        <v>4</v>
      </c>
      <c r="L2879" s="544">
        <v>12</v>
      </c>
      <c r="M2879" s="1799">
        <f t="shared" si="91"/>
        <v>18000</v>
      </c>
      <c r="N2879" s="544">
        <v>3</v>
      </c>
      <c r="O2879" s="544">
        <v>9</v>
      </c>
      <c r="P2879" s="1799">
        <f t="shared" si="92"/>
        <v>13500</v>
      </c>
      <c r="Q2879" s="1789"/>
    </row>
    <row r="2880" spans="1:17" x14ac:dyDescent="0.2">
      <c r="A2880" s="541" t="s">
        <v>677</v>
      </c>
      <c r="B2880" s="547" t="s">
        <v>1708</v>
      </c>
      <c r="C2880" s="541" t="s">
        <v>1709</v>
      </c>
      <c r="D2880" s="541" t="s">
        <v>8052</v>
      </c>
      <c r="E2880" s="539">
        <v>1500</v>
      </c>
      <c r="F2880" s="1800" t="s">
        <v>8073</v>
      </c>
      <c r="G2880" s="1797" t="s">
        <v>8074</v>
      </c>
      <c r="H2880" s="541"/>
      <c r="I2880" s="541" t="s">
        <v>7230</v>
      </c>
      <c r="J2880" s="542" t="s">
        <v>191</v>
      </c>
      <c r="K2880" s="544">
        <v>4</v>
      </c>
      <c r="L2880" s="544">
        <v>12</v>
      </c>
      <c r="M2880" s="1799">
        <f t="shared" si="91"/>
        <v>18000</v>
      </c>
      <c r="N2880" s="544">
        <v>3</v>
      </c>
      <c r="O2880" s="544">
        <v>9</v>
      </c>
      <c r="P2880" s="1799">
        <f t="shared" si="92"/>
        <v>13500</v>
      </c>
      <c r="Q2880" s="1789"/>
    </row>
    <row r="2881" spans="1:17" x14ac:dyDescent="0.2">
      <c r="A2881" s="541" t="s">
        <v>677</v>
      </c>
      <c r="B2881" s="547" t="s">
        <v>1708</v>
      </c>
      <c r="C2881" s="541" t="s">
        <v>1709</v>
      </c>
      <c r="D2881" s="541" t="s">
        <v>8052</v>
      </c>
      <c r="E2881" s="539">
        <v>1500</v>
      </c>
      <c r="F2881" s="1800" t="s">
        <v>8075</v>
      </c>
      <c r="G2881" s="1797" t="s">
        <v>8076</v>
      </c>
      <c r="H2881" s="541"/>
      <c r="I2881" s="541" t="s">
        <v>7230</v>
      </c>
      <c r="J2881" s="542" t="s">
        <v>191</v>
      </c>
      <c r="K2881" s="544">
        <v>4</v>
      </c>
      <c r="L2881" s="544">
        <v>12</v>
      </c>
      <c r="M2881" s="1799">
        <f t="shared" si="91"/>
        <v>18000</v>
      </c>
      <c r="N2881" s="544">
        <v>3</v>
      </c>
      <c r="O2881" s="544">
        <v>9</v>
      </c>
      <c r="P2881" s="1799">
        <f t="shared" si="92"/>
        <v>13500</v>
      </c>
      <c r="Q2881" s="1789"/>
    </row>
    <row r="2882" spans="1:17" x14ac:dyDescent="0.2">
      <c r="A2882" s="541" t="s">
        <v>677</v>
      </c>
      <c r="B2882" s="547" t="s">
        <v>1708</v>
      </c>
      <c r="C2882" s="541" t="s">
        <v>1709</v>
      </c>
      <c r="D2882" s="541" t="s">
        <v>8052</v>
      </c>
      <c r="E2882" s="539">
        <v>1500</v>
      </c>
      <c r="F2882" s="1800" t="s">
        <v>8077</v>
      </c>
      <c r="G2882" s="1797" t="s">
        <v>8078</v>
      </c>
      <c r="H2882" s="541"/>
      <c r="I2882" s="541" t="s">
        <v>7230</v>
      </c>
      <c r="J2882" s="542" t="s">
        <v>191</v>
      </c>
      <c r="K2882" s="544">
        <v>4</v>
      </c>
      <c r="L2882" s="544">
        <v>12</v>
      </c>
      <c r="M2882" s="1799">
        <f t="shared" si="91"/>
        <v>18000</v>
      </c>
      <c r="N2882" s="544">
        <v>3</v>
      </c>
      <c r="O2882" s="544">
        <v>9</v>
      </c>
      <c r="P2882" s="1799">
        <f t="shared" si="92"/>
        <v>13500</v>
      </c>
      <c r="Q2882" s="1789"/>
    </row>
    <row r="2883" spans="1:17" x14ac:dyDescent="0.2">
      <c r="A2883" s="541" t="s">
        <v>677</v>
      </c>
      <c r="B2883" s="547" t="s">
        <v>1708</v>
      </c>
      <c r="C2883" s="541" t="s">
        <v>1709</v>
      </c>
      <c r="D2883" s="541" t="s">
        <v>8052</v>
      </c>
      <c r="E2883" s="539">
        <v>1500</v>
      </c>
      <c r="F2883" s="1800" t="s">
        <v>8079</v>
      </c>
      <c r="G2883" s="1797" t="s">
        <v>8080</v>
      </c>
      <c r="H2883" s="541"/>
      <c r="I2883" s="541" t="s">
        <v>7230</v>
      </c>
      <c r="J2883" s="542" t="s">
        <v>191</v>
      </c>
      <c r="K2883" s="544">
        <v>4</v>
      </c>
      <c r="L2883" s="544">
        <v>12</v>
      </c>
      <c r="M2883" s="1799">
        <f t="shared" si="91"/>
        <v>18000</v>
      </c>
      <c r="N2883" s="544">
        <v>3</v>
      </c>
      <c r="O2883" s="544">
        <v>9</v>
      </c>
      <c r="P2883" s="1799">
        <f t="shared" si="92"/>
        <v>13500</v>
      </c>
      <c r="Q2883" s="1789"/>
    </row>
    <row r="2884" spans="1:17" x14ac:dyDescent="0.2">
      <c r="A2884" s="541" t="s">
        <v>677</v>
      </c>
      <c r="B2884" s="547" t="s">
        <v>1708</v>
      </c>
      <c r="C2884" s="541" t="s">
        <v>1709</v>
      </c>
      <c r="D2884" s="541" t="s">
        <v>8052</v>
      </c>
      <c r="E2884" s="539">
        <v>1500</v>
      </c>
      <c r="F2884" s="1800" t="s">
        <v>8081</v>
      </c>
      <c r="G2884" s="1797" t="s">
        <v>8082</v>
      </c>
      <c r="H2884" s="541"/>
      <c r="I2884" s="541" t="s">
        <v>7230</v>
      </c>
      <c r="J2884" s="542" t="s">
        <v>191</v>
      </c>
      <c r="K2884" s="544">
        <v>4</v>
      </c>
      <c r="L2884" s="544">
        <v>12</v>
      </c>
      <c r="M2884" s="1799">
        <f t="shared" si="91"/>
        <v>18000</v>
      </c>
      <c r="N2884" s="544">
        <v>3</v>
      </c>
      <c r="O2884" s="544">
        <v>9</v>
      </c>
      <c r="P2884" s="1799">
        <f t="shared" si="92"/>
        <v>13500</v>
      </c>
      <c r="Q2884" s="1789"/>
    </row>
    <row r="2885" spans="1:17" x14ac:dyDescent="0.2">
      <c r="A2885" s="541" t="s">
        <v>677</v>
      </c>
      <c r="B2885" s="547" t="s">
        <v>1708</v>
      </c>
      <c r="C2885" s="541" t="s">
        <v>1709</v>
      </c>
      <c r="D2885" s="541" t="s">
        <v>8052</v>
      </c>
      <c r="E2885" s="539">
        <v>1500</v>
      </c>
      <c r="F2885" s="1800" t="s">
        <v>8083</v>
      </c>
      <c r="G2885" s="1797" t="s">
        <v>8084</v>
      </c>
      <c r="H2885" s="541"/>
      <c r="I2885" s="541" t="s">
        <v>7230</v>
      </c>
      <c r="J2885" s="542" t="s">
        <v>191</v>
      </c>
      <c r="K2885" s="544">
        <v>4</v>
      </c>
      <c r="L2885" s="544">
        <v>12</v>
      </c>
      <c r="M2885" s="1799">
        <f t="shared" si="91"/>
        <v>18000</v>
      </c>
      <c r="N2885" s="544">
        <v>3</v>
      </c>
      <c r="O2885" s="544">
        <v>9</v>
      </c>
      <c r="P2885" s="1799">
        <f t="shared" si="92"/>
        <v>13500</v>
      </c>
      <c r="Q2885" s="1789"/>
    </row>
    <row r="2886" spans="1:17" x14ac:dyDescent="0.2">
      <c r="A2886" s="541" t="s">
        <v>677</v>
      </c>
      <c r="B2886" s="547" t="s">
        <v>1708</v>
      </c>
      <c r="C2886" s="541" t="s">
        <v>1709</v>
      </c>
      <c r="D2886" s="541" t="s">
        <v>8052</v>
      </c>
      <c r="E2886" s="539">
        <v>1500</v>
      </c>
      <c r="F2886" s="1800" t="s">
        <v>8085</v>
      </c>
      <c r="G2886" s="1797" t="s">
        <v>8086</v>
      </c>
      <c r="H2886" s="541"/>
      <c r="I2886" s="541" t="s">
        <v>7230</v>
      </c>
      <c r="J2886" s="542" t="s">
        <v>191</v>
      </c>
      <c r="K2886" s="544">
        <v>4</v>
      </c>
      <c r="L2886" s="544">
        <v>12</v>
      </c>
      <c r="M2886" s="1799">
        <f t="shared" si="91"/>
        <v>18000</v>
      </c>
      <c r="N2886" s="544">
        <v>3</v>
      </c>
      <c r="O2886" s="544">
        <v>9</v>
      </c>
      <c r="P2886" s="1799">
        <f t="shared" si="92"/>
        <v>13500</v>
      </c>
      <c r="Q2886" s="1789"/>
    </row>
    <row r="2887" spans="1:17" x14ac:dyDescent="0.2">
      <c r="A2887" s="541" t="s">
        <v>677</v>
      </c>
      <c r="B2887" s="547" t="s">
        <v>1708</v>
      </c>
      <c r="C2887" s="541" t="s">
        <v>1709</v>
      </c>
      <c r="D2887" s="541" t="s">
        <v>8052</v>
      </c>
      <c r="E2887" s="539">
        <v>1500</v>
      </c>
      <c r="F2887" s="1800" t="s">
        <v>8087</v>
      </c>
      <c r="G2887" s="1797" t="s">
        <v>8088</v>
      </c>
      <c r="H2887" s="541"/>
      <c r="I2887" s="541" t="s">
        <v>7230</v>
      </c>
      <c r="J2887" s="542" t="s">
        <v>191</v>
      </c>
      <c r="K2887" s="544">
        <v>4</v>
      </c>
      <c r="L2887" s="544">
        <v>12</v>
      </c>
      <c r="M2887" s="1799">
        <f t="shared" si="91"/>
        <v>18000</v>
      </c>
      <c r="N2887" s="544">
        <v>3</v>
      </c>
      <c r="O2887" s="544">
        <v>9</v>
      </c>
      <c r="P2887" s="1799">
        <f t="shared" si="92"/>
        <v>13500</v>
      </c>
      <c r="Q2887" s="1789"/>
    </row>
    <row r="2888" spans="1:17" x14ac:dyDescent="0.2">
      <c r="A2888" s="541" t="s">
        <v>677</v>
      </c>
      <c r="B2888" s="547" t="s">
        <v>1708</v>
      </c>
      <c r="C2888" s="541" t="s">
        <v>1709</v>
      </c>
      <c r="D2888" s="541" t="s">
        <v>8052</v>
      </c>
      <c r="E2888" s="539">
        <v>1500</v>
      </c>
      <c r="F2888" s="1800" t="s">
        <v>8089</v>
      </c>
      <c r="G2888" s="1797" t="s">
        <v>8090</v>
      </c>
      <c r="H2888" s="541"/>
      <c r="I2888" s="541" t="s">
        <v>7230</v>
      </c>
      <c r="J2888" s="542" t="s">
        <v>191</v>
      </c>
      <c r="K2888" s="544">
        <v>4</v>
      </c>
      <c r="L2888" s="544">
        <v>12</v>
      </c>
      <c r="M2888" s="1799">
        <f t="shared" si="91"/>
        <v>18000</v>
      </c>
      <c r="N2888" s="544">
        <v>3</v>
      </c>
      <c r="O2888" s="544">
        <v>9</v>
      </c>
      <c r="P2888" s="1799">
        <f t="shared" si="92"/>
        <v>13500</v>
      </c>
      <c r="Q2888" s="1789"/>
    </row>
    <row r="2889" spans="1:17" x14ac:dyDescent="0.2">
      <c r="A2889" s="541" t="s">
        <v>677</v>
      </c>
      <c r="B2889" s="547" t="s">
        <v>1708</v>
      </c>
      <c r="C2889" s="541" t="s">
        <v>1709</v>
      </c>
      <c r="D2889" s="541" t="s">
        <v>8052</v>
      </c>
      <c r="E2889" s="539">
        <v>1500</v>
      </c>
      <c r="F2889" s="1800" t="s">
        <v>8091</v>
      </c>
      <c r="G2889" s="1797" t="s">
        <v>8092</v>
      </c>
      <c r="H2889" s="541"/>
      <c r="I2889" s="541" t="s">
        <v>7230</v>
      </c>
      <c r="J2889" s="542" t="s">
        <v>191</v>
      </c>
      <c r="K2889" s="544">
        <v>4</v>
      </c>
      <c r="L2889" s="544">
        <v>12</v>
      </c>
      <c r="M2889" s="1799">
        <f t="shared" si="91"/>
        <v>18000</v>
      </c>
      <c r="N2889" s="544">
        <v>3</v>
      </c>
      <c r="O2889" s="544">
        <v>9</v>
      </c>
      <c r="P2889" s="1799">
        <f t="shared" si="92"/>
        <v>13500</v>
      </c>
      <c r="Q2889" s="1789"/>
    </row>
    <row r="2890" spans="1:17" x14ac:dyDescent="0.2">
      <c r="A2890" s="541" t="s">
        <v>677</v>
      </c>
      <c r="B2890" s="547" t="s">
        <v>1708</v>
      </c>
      <c r="C2890" s="541" t="s">
        <v>1709</v>
      </c>
      <c r="D2890" s="541" t="s">
        <v>8052</v>
      </c>
      <c r="E2890" s="539">
        <v>1500</v>
      </c>
      <c r="F2890" s="1800" t="s">
        <v>8093</v>
      </c>
      <c r="G2890" s="1797" t="s">
        <v>8094</v>
      </c>
      <c r="H2890" s="541"/>
      <c r="I2890" s="541" t="s">
        <v>7230</v>
      </c>
      <c r="J2890" s="542" t="s">
        <v>191</v>
      </c>
      <c r="K2890" s="544">
        <v>4</v>
      </c>
      <c r="L2890" s="544">
        <v>12</v>
      </c>
      <c r="M2890" s="1799">
        <f t="shared" si="91"/>
        <v>18000</v>
      </c>
      <c r="N2890" s="544">
        <v>3</v>
      </c>
      <c r="O2890" s="544">
        <v>9</v>
      </c>
      <c r="P2890" s="1799">
        <f t="shared" si="92"/>
        <v>13500</v>
      </c>
      <c r="Q2890" s="1789"/>
    </row>
    <row r="2891" spans="1:17" x14ac:dyDescent="0.2">
      <c r="A2891" s="541" t="s">
        <v>677</v>
      </c>
      <c r="B2891" s="547" t="s">
        <v>1708</v>
      </c>
      <c r="C2891" s="541" t="s">
        <v>1709</v>
      </c>
      <c r="D2891" s="541" t="s">
        <v>8052</v>
      </c>
      <c r="E2891" s="539">
        <v>1500</v>
      </c>
      <c r="F2891" s="1800" t="s">
        <v>8095</v>
      </c>
      <c r="G2891" s="1797" t="s">
        <v>8096</v>
      </c>
      <c r="H2891" s="541"/>
      <c r="I2891" s="541" t="s">
        <v>7230</v>
      </c>
      <c r="J2891" s="542" t="s">
        <v>191</v>
      </c>
      <c r="K2891" s="544">
        <v>4</v>
      </c>
      <c r="L2891" s="544">
        <v>12</v>
      </c>
      <c r="M2891" s="1799">
        <f t="shared" si="91"/>
        <v>18000</v>
      </c>
      <c r="N2891" s="544">
        <v>3</v>
      </c>
      <c r="O2891" s="544">
        <v>9</v>
      </c>
      <c r="P2891" s="1799">
        <f t="shared" si="92"/>
        <v>13500</v>
      </c>
      <c r="Q2891" s="1789"/>
    </row>
    <row r="2892" spans="1:17" x14ac:dyDescent="0.2">
      <c r="A2892" s="541" t="s">
        <v>677</v>
      </c>
      <c r="B2892" s="547" t="s">
        <v>1708</v>
      </c>
      <c r="C2892" s="541" t="s">
        <v>1709</v>
      </c>
      <c r="D2892" s="541" t="s">
        <v>8052</v>
      </c>
      <c r="E2892" s="539">
        <v>1500</v>
      </c>
      <c r="F2892" s="1800" t="s">
        <v>8097</v>
      </c>
      <c r="G2892" s="1797" t="s">
        <v>8098</v>
      </c>
      <c r="H2892" s="541"/>
      <c r="I2892" s="541" t="s">
        <v>7230</v>
      </c>
      <c r="J2892" s="542" t="s">
        <v>191</v>
      </c>
      <c r="K2892" s="544">
        <v>4</v>
      </c>
      <c r="L2892" s="544">
        <v>12</v>
      </c>
      <c r="M2892" s="1799">
        <f t="shared" si="91"/>
        <v>18000</v>
      </c>
      <c r="N2892" s="544">
        <v>3</v>
      </c>
      <c r="O2892" s="544">
        <v>9</v>
      </c>
      <c r="P2892" s="1799">
        <f t="shared" si="92"/>
        <v>13500</v>
      </c>
      <c r="Q2892" s="1789"/>
    </row>
    <row r="2893" spans="1:17" x14ac:dyDescent="0.2">
      <c r="A2893" s="541" t="s">
        <v>677</v>
      </c>
      <c r="B2893" s="547" t="s">
        <v>1708</v>
      </c>
      <c r="C2893" s="541" t="s">
        <v>1709</v>
      </c>
      <c r="D2893" s="541" t="s">
        <v>8052</v>
      </c>
      <c r="E2893" s="539">
        <v>1500</v>
      </c>
      <c r="F2893" s="1800" t="s">
        <v>8099</v>
      </c>
      <c r="G2893" s="1797" t="s">
        <v>8100</v>
      </c>
      <c r="H2893" s="541"/>
      <c r="I2893" s="541" t="s">
        <v>7230</v>
      </c>
      <c r="J2893" s="542" t="s">
        <v>191</v>
      </c>
      <c r="K2893" s="544">
        <v>4</v>
      </c>
      <c r="L2893" s="544">
        <v>12</v>
      </c>
      <c r="M2893" s="1799">
        <f t="shared" si="91"/>
        <v>18000</v>
      </c>
      <c r="N2893" s="544">
        <v>3</v>
      </c>
      <c r="O2893" s="544">
        <v>9</v>
      </c>
      <c r="P2893" s="1799">
        <f t="shared" si="92"/>
        <v>13500</v>
      </c>
      <c r="Q2893" s="1789"/>
    </row>
    <row r="2894" spans="1:17" x14ac:dyDescent="0.2">
      <c r="A2894" s="541" t="s">
        <v>677</v>
      </c>
      <c r="B2894" s="547" t="s">
        <v>1708</v>
      </c>
      <c r="C2894" s="541" t="s">
        <v>1709</v>
      </c>
      <c r="D2894" s="541" t="s">
        <v>8101</v>
      </c>
      <c r="E2894" s="539">
        <v>1200</v>
      </c>
      <c r="F2894" s="1800" t="s">
        <v>8102</v>
      </c>
      <c r="G2894" s="1797" t="s">
        <v>8103</v>
      </c>
      <c r="H2894" s="541"/>
      <c r="I2894" s="541" t="s">
        <v>7230</v>
      </c>
      <c r="J2894" s="542" t="s">
        <v>191</v>
      </c>
      <c r="K2894" s="544">
        <v>4</v>
      </c>
      <c r="L2894" s="544">
        <v>12</v>
      </c>
      <c r="M2894" s="1799">
        <f t="shared" si="91"/>
        <v>14400</v>
      </c>
      <c r="N2894" s="544">
        <v>3</v>
      </c>
      <c r="O2894" s="544">
        <v>9</v>
      </c>
      <c r="P2894" s="1799">
        <f t="shared" si="92"/>
        <v>10800</v>
      </c>
      <c r="Q2894" s="1789"/>
    </row>
    <row r="2895" spans="1:17" x14ac:dyDescent="0.2">
      <c r="A2895" s="541" t="s">
        <v>677</v>
      </c>
      <c r="B2895" s="547" t="s">
        <v>1708</v>
      </c>
      <c r="C2895" s="541" t="s">
        <v>1709</v>
      </c>
      <c r="D2895" s="541" t="s">
        <v>8101</v>
      </c>
      <c r="E2895" s="539">
        <v>1200</v>
      </c>
      <c r="F2895" s="1800" t="s">
        <v>8104</v>
      </c>
      <c r="G2895" s="1797" t="s">
        <v>8105</v>
      </c>
      <c r="H2895" s="541"/>
      <c r="I2895" s="541" t="s">
        <v>7230</v>
      </c>
      <c r="J2895" s="542" t="s">
        <v>191</v>
      </c>
      <c r="K2895" s="544">
        <v>4</v>
      </c>
      <c r="L2895" s="544">
        <v>12</v>
      </c>
      <c r="M2895" s="1799">
        <f t="shared" si="91"/>
        <v>14400</v>
      </c>
      <c r="N2895" s="544">
        <v>3</v>
      </c>
      <c r="O2895" s="544">
        <v>9</v>
      </c>
      <c r="P2895" s="1799">
        <f t="shared" si="92"/>
        <v>10800</v>
      </c>
      <c r="Q2895" s="1789"/>
    </row>
    <row r="2896" spans="1:17" x14ac:dyDescent="0.2">
      <c r="A2896" s="541" t="s">
        <v>677</v>
      </c>
      <c r="B2896" s="547" t="s">
        <v>1708</v>
      </c>
      <c r="C2896" s="541" t="s">
        <v>1709</v>
      </c>
      <c r="D2896" s="541" t="s">
        <v>8106</v>
      </c>
      <c r="E2896" s="539">
        <v>1200</v>
      </c>
      <c r="F2896" s="1800" t="s">
        <v>8107</v>
      </c>
      <c r="G2896" s="1797" t="s">
        <v>8108</v>
      </c>
      <c r="H2896" s="541"/>
      <c r="I2896" s="541" t="s">
        <v>7230</v>
      </c>
      <c r="J2896" s="542" t="s">
        <v>191</v>
      </c>
      <c r="K2896" s="544">
        <v>4</v>
      </c>
      <c r="L2896" s="544">
        <v>12</v>
      </c>
      <c r="M2896" s="1799">
        <f t="shared" si="91"/>
        <v>14400</v>
      </c>
      <c r="N2896" s="544">
        <v>3</v>
      </c>
      <c r="O2896" s="544">
        <v>9</v>
      </c>
      <c r="P2896" s="1799">
        <f t="shared" si="92"/>
        <v>10800</v>
      </c>
      <c r="Q2896" s="1789"/>
    </row>
    <row r="2897" spans="1:17" x14ac:dyDescent="0.2">
      <c r="A2897" s="541" t="s">
        <v>677</v>
      </c>
      <c r="B2897" s="547" t="s">
        <v>1708</v>
      </c>
      <c r="C2897" s="541" t="s">
        <v>1709</v>
      </c>
      <c r="D2897" s="541" t="s">
        <v>8106</v>
      </c>
      <c r="E2897" s="539">
        <v>1200</v>
      </c>
      <c r="F2897" s="1800" t="s">
        <v>8109</v>
      </c>
      <c r="G2897" s="1797" t="s">
        <v>8110</v>
      </c>
      <c r="H2897" s="541"/>
      <c r="I2897" s="541" t="s">
        <v>7230</v>
      </c>
      <c r="J2897" s="542" t="s">
        <v>191</v>
      </c>
      <c r="K2897" s="544">
        <v>4</v>
      </c>
      <c r="L2897" s="544">
        <v>12</v>
      </c>
      <c r="M2897" s="1799">
        <f t="shared" si="91"/>
        <v>14400</v>
      </c>
      <c r="N2897" s="544">
        <v>3</v>
      </c>
      <c r="O2897" s="544">
        <v>9</v>
      </c>
      <c r="P2897" s="1799">
        <f t="shared" si="92"/>
        <v>10800</v>
      </c>
      <c r="Q2897" s="1789"/>
    </row>
    <row r="2898" spans="1:17" x14ac:dyDescent="0.2">
      <c r="A2898" s="541" t="s">
        <v>677</v>
      </c>
      <c r="B2898" s="547" t="s">
        <v>1708</v>
      </c>
      <c r="C2898" s="541" t="s">
        <v>1709</v>
      </c>
      <c r="D2898" s="541" t="s">
        <v>8106</v>
      </c>
      <c r="E2898" s="539">
        <v>1200</v>
      </c>
      <c r="F2898" s="1800" t="s">
        <v>8111</v>
      </c>
      <c r="G2898" s="1797" t="s">
        <v>8112</v>
      </c>
      <c r="H2898" s="541"/>
      <c r="I2898" s="541" t="s">
        <v>7230</v>
      </c>
      <c r="J2898" s="542" t="s">
        <v>191</v>
      </c>
      <c r="K2898" s="544">
        <v>4</v>
      </c>
      <c r="L2898" s="544">
        <v>12</v>
      </c>
      <c r="M2898" s="1799">
        <f t="shared" si="91"/>
        <v>14400</v>
      </c>
      <c r="N2898" s="544">
        <v>3</v>
      </c>
      <c r="O2898" s="544">
        <v>9</v>
      </c>
      <c r="P2898" s="1799">
        <f t="shared" si="92"/>
        <v>10800</v>
      </c>
      <c r="Q2898" s="1789"/>
    </row>
    <row r="2899" spans="1:17" x14ac:dyDescent="0.2">
      <c r="A2899" s="541" t="s">
        <v>677</v>
      </c>
      <c r="B2899" s="547" t="s">
        <v>1708</v>
      </c>
      <c r="C2899" s="541" t="s">
        <v>1709</v>
      </c>
      <c r="D2899" s="541" t="s">
        <v>8106</v>
      </c>
      <c r="E2899" s="539">
        <v>1200</v>
      </c>
      <c r="F2899" s="1800" t="s">
        <v>8113</v>
      </c>
      <c r="G2899" s="1797" t="s">
        <v>8114</v>
      </c>
      <c r="H2899" s="541"/>
      <c r="I2899" s="541" t="s">
        <v>7230</v>
      </c>
      <c r="J2899" s="542" t="s">
        <v>191</v>
      </c>
      <c r="K2899" s="544">
        <v>4</v>
      </c>
      <c r="L2899" s="544">
        <v>12</v>
      </c>
      <c r="M2899" s="1799">
        <f t="shared" si="91"/>
        <v>14400</v>
      </c>
      <c r="N2899" s="544">
        <v>3</v>
      </c>
      <c r="O2899" s="544">
        <v>9</v>
      </c>
      <c r="P2899" s="1799">
        <f t="shared" si="92"/>
        <v>10800</v>
      </c>
      <c r="Q2899" s="1789"/>
    </row>
    <row r="2900" spans="1:17" x14ac:dyDescent="0.2">
      <c r="A2900" s="541" t="s">
        <v>677</v>
      </c>
      <c r="B2900" s="547" t="s">
        <v>1708</v>
      </c>
      <c r="C2900" s="541" t="s">
        <v>1709</v>
      </c>
      <c r="D2900" s="541" t="s">
        <v>8106</v>
      </c>
      <c r="E2900" s="539">
        <v>1200</v>
      </c>
      <c r="F2900" s="1800" t="s">
        <v>8115</v>
      </c>
      <c r="G2900" s="1797" t="s">
        <v>8116</v>
      </c>
      <c r="H2900" s="541"/>
      <c r="I2900" s="541" t="s">
        <v>7230</v>
      </c>
      <c r="J2900" s="542" t="s">
        <v>191</v>
      </c>
      <c r="K2900" s="544">
        <v>4</v>
      </c>
      <c r="L2900" s="544">
        <v>12</v>
      </c>
      <c r="M2900" s="1799">
        <f t="shared" si="91"/>
        <v>14400</v>
      </c>
      <c r="N2900" s="544">
        <v>3</v>
      </c>
      <c r="O2900" s="544">
        <v>9</v>
      </c>
      <c r="P2900" s="1799">
        <f t="shared" si="92"/>
        <v>10800</v>
      </c>
      <c r="Q2900" s="1789"/>
    </row>
    <row r="2901" spans="1:17" x14ac:dyDescent="0.2">
      <c r="A2901" s="541" t="s">
        <v>677</v>
      </c>
      <c r="B2901" s="547" t="s">
        <v>1708</v>
      </c>
      <c r="C2901" s="541" t="s">
        <v>1709</v>
      </c>
      <c r="D2901" s="541" t="s">
        <v>8106</v>
      </c>
      <c r="E2901" s="539">
        <v>1200</v>
      </c>
      <c r="F2901" s="1800" t="s">
        <v>8117</v>
      </c>
      <c r="G2901" s="1797" t="s">
        <v>8118</v>
      </c>
      <c r="H2901" s="541"/>
      <c r="I2901" s="541" t="s">
        <v>7230</v>
      </c>
      <c r="J2901" s="542" t="s">
        <v>191</v>
      </c>
      <c r="K2901" s="544">
        <v>4</v>
      </c>
      <c r="L2901" s="544">
        <v>12</v>
      </c>
      <c r="M2901" s="1799">
        <f t="shared" si="91"/>
        <v>14400</v>
      </c>
      <c r="N2901" s="544">
        <v>3</v>
      </c>
      <c r="O2901" s="544">
        <v>9</v>
      </c>
      <c r="P2901" s="1799">
        <f t="shared" si="92"/>
        <v>10800</v>
      </c>
      <c r="Q2901" s="1789"/>
    </row>
    <row r="2902" spans="1:17" x14ac:dyDescent="0.2">
      <c r="A2902" s="541" t="s">
        <v>677</v>
      </c>
      <c r="B2902" s="547" t="s">
        <v>1708</v>
      </c>
      <c r="C2902" s="541" t="s">
        <v>1709</v>
      </c>
      <c r="D2902" s="541" t="s">
        <v>8106</v>
      </c>
      <c r="E2902" s="539">
        <v>1200</v>
      </c>
      <c r="F2902" s="1800" t="s">
        <v>8119</v>
      </c>
      <c r="G2902" s="1797" t="s">
        <v>8120</v>
      </c>
      <c r="H2902" s="541"/>
      <c r="I2902" s="541" t="s">
        <v>7230</v>
      </c>
      <c r="J2902" s="542" t="s">
        <v>191</v>
      </c>
      <c r="K2902" s="544">
        <v>4</v>
      </c>
      <c r="L2902" s="544">
        <v>12</v>
      </c>
      <c r="M2902" s="1799">
        <f t="shared" si="91"/>
        <v>14400</v>
      </c>
      <c r="N2902" s="544">
        <v>3</v>
      </c>
      <c r="O2902" s="544">
        <v>9</v>
      </c>
      <c r="P2902" s="1799">
        <f t="shared" si="92"/>
        <v>10800</v>
      </c>
      <c r="Q2902" s="1789"/>
    </row>
    <row r="2903" spans="1:17" x14ac:dyDescent="0.2">
      <c r="A2903" s="541" t="s">
        <v>677</v>
      </c>
      <c r="B2903" s="547" t="s">
        <v>1708</v>
      </c>
      <c r="C2903" s="541" t="s">
        <v>1709</v>
      </c>
      <c r="D2903" s="541" t="s">
        <v>8106</v>
      </c>
      <c r="E2903" s="539">
        <v>1200</v>
      </c>
      <c r="F2903" s="1800" t="s">
        <v>8121</v>
      </c>
      <c r="G2903" s="1797" t="s">
        <v>8122</v>
      </c>
      <c r="H2903" s="541"/>
      <c r="I2903" s="541" t="s">
        <v>7230</v>
      </c>
      <c r="J2903" s="542" t="s">
        <v>191</v>
      </c>
      <c r="K2903" s="544">
        <v>4</v>
      </c>
      <c r="L2903" s="544">
        <v>12</v>
      </c>
      <c r="M2903" s="1799">
        <f t="shared" si="91"/>
        <v>14400</v>
      </c>
      <c r="N2903" s="544">
        <v>3</v>
      </c>
      <c r="O2903" s="544">
        <v>9</v>
      </c>
      <c r="P2903" s="1799">
        <f t="shared" si="92"/>
        <v>10800</v>
      </c>
      <c r="Q2903" s="1789"/>
    </row>
    <row r="2904" spans="1:17" x14ac:dyDescent="0.2">
      <c r="A2904" s="541" t="s">
        <v>677</v>
      </c>
      <c r="B2904" s="547" t="s">
        <v>1708</v>
      </c>
      <c r="C2904" s="541" t="s">
        <v>1709</v>
      </c>
      <c r="D2904" s="541" t="s">
        <v>8106</v>
      </c>
      <c r="E2904" s="539">
        <v>1200</v>
      </c>
      <c r="F2904" s="1800" t="s">
        <v>8123</v>
      </c>
      <c r="G2904" s="1797" t="s">
        <v>8124</v>
      </c>
      <c r="H2904" s="541"/>
      <c r="I2904" s="541" t="s">
        <v>7230</v>
      </c>
      <c r="J2904" s="542" t="s">
        <v>191</v>
      </c>
      <c r="K2904" s="544">
        <v>4</v>
      </c>
      <c r="L2904" s="544">
        <v>12</v>
      </c>
      <c r="M2904" s="1799">
        <f t="shared" si="91"/>
        <v>14400</v>
      </c>
      <c r="N2904" s="544">
        <v>3</v>
      </c>
      <c r="O2904" s="544">
        <v>9</v>
      </c>
      <c r="P2904" s="1799">
        <f t="shared" si="92"/>
        <v>10800</v>
      </c>
      <c r="Q2904" s="1789"/>
    </row>
    <row r="2905" spans="1:17" x14ac:dyDescent="0.2">
      <c r="A2905" s="541" t="s">
        <v>677</v>
      </c>
      <c r="B2905" s="547" t="s">
        <v>1708</v>
      </c>
      <c r="C2905" s="541" t="s">
        <v>1709</v>
      </c>
      <c r="D2905" s="541" t="s">
        <v>8106</v>
      </c>
      <c r="E2905" s="539">
        <v>1200</v>
      </c>
      <c r="F2905" s="1800" t="s">
        <v>8125</v>
      </c>
      <c r="G2905" s="1797" t="s">
        <v>8126</v>
      </c>
      <c r="H2905" s="541"/>
      <c r="I2905" s="541" t="s">
        <v>7230</v>
      </c>
      <c r="J2905" s="542" t="s">
        <v>191</v>
      </c>
      <c r="K2905" s="544">
        <v>4</v>
      </c>
      <c r="L2905" s="544">
        <v>12</v>
      </c>
      <c r="M2905" s="1799">
        <f t="shared" si="91"/>
        <v>14400</v>
      </c>
      <c r="N2905" s="544">
        <v>3</v>
      </c>
      <c r="O2905" s="544">
        <v>9</v>
      </c>
      <c r="P2905" s="1799">
        <f t="shared" si="92"/>
        <v>10800</v>
      </c>
      <c r="Q2905" s="1789"/>
    </row>
    <row r="2906" spans="1:17" x14ac:dyDescent="0.2">
      <c r="A2906" s="541" t="s">
        <v>677</v>
      </c>
      <c r="B2906" s="547" t="s">
        <v>1708</v>
      </c>
      <c r="C2906" s="541" t="s">
        <v>1709</v>
      </c>
      <c r="D2906" s="541" t="s">
        <v>8127</v>
      </c>
      <c r="E2906" s="539">
        <v>1200</v>
      </c>
      <c r="F2906" s="1800" t="s">
        <v>8128</v>
      </c>
      <c r="G2906" s="1797" t="s">
        <v>8129</v>
      </c>
      <c r="H2906" s="541"/>
      <c r="I2906" s="541" t="s">
        <v>7230</v>
      </c>
      <c r="J2906" s="542" t="s">
        <v>191</v>
      </c>
      <c r="K2906" s="544">
        <v>4</v>
      </c>
      <c r="L2906" s="544">
        <v>12</v>
      </c>
      <c r="M2906" s="1799">
        <f t="shared" si="91"/>
        <v>14400</v>
      </c>
      <c r="N2906" s="544">
        <v>3</v>
      </c>
      <c r="O2906" s="544">
        <v>9</v>
      </c>
      <c r="P2906" s="1799">
        <f t="shared" si="92"/>
        <v>10800</v>
      </c>
      <c r="Q2906" s="1789"/>
    </row>
    <row r="2907" spans="1:17" x14ac:dyDescent="0.2">
      <c r="A2907" s="541" t="s">
        <v>677</v>
      </c>
      <c r="B2907" s="547" t="s">
        <v>1708</v>
      </c>
      <c r="C2907" s="541" t="s">
        <v>1709</v>
      </c>
      <c r="D2907" s="541" t="s">
        <v>8127</v>
      </c>
      <c r="E2907" s="539">
        <v>1200</v>
      </c>
      <c r="F2907" s="1800" t="s">
        <v>8130</v>
      </c>
      <c r="G2907" s="1797" t="s">
        <v>8131</v>
      </c>
      <c r="H2907" s="541"/>
      <c r="I2907" s="541" t="s">
        <v>7230</v>
      </c>
      <c r="J2907" s="542" t="s">
        <v>191</v>
      </c>
      <c r="K2907" s="544">
        <v>4</v>
      </c>
      <c r="L2907" s="544">
        <v>12</v>
      </c>
      <c r="M2907" s="1799">
        <f t="shared" si="91"/>
        <v>14400</v>
      </c>
      <c r="N2907" s="544">
        <v>3</v>
      </c>
      <c r="O2907" s="544">
        <v>9</v>
      </c>
      <c r="P2907" s="1799">
        <f t="shared" si="92"/>
        <v>10800</v>
      </c>
      <c r="Q2907" s="1789"/>
    </row>
    <row r="2908" spans="1:17" x14ac:dyDescent="0.2">
      <c r="A2908" s="541" t="s">
        <v>677</v>
      </c>
      <c r="B2908" s="547" t="s">
        <v>1708</v>
      </c>
      <c r="C2908" s="541" t="s">
        <v>1709</v>
      </c>
      <c r="D2908" s="541" t="s">
        <v>8127</v>
      </c>
      <c r="E2908" s="539">
        <v>1200</v>
      </c>
      <c r="F2908" s="1800" t="s">
        <v>8132</v>
      </c>
      <c r="G2908" s="1797" t="s">
        <v>8133</v>
      </c>
      <c r="H2908" s="541"/>
      <c r="I2908" s="541" t="s">
        <v>7230</v>
      </c>
      <c r="J2908" s="542" t="s">
        <v>191</v>
      </c>
      <c r="K2908" s="544">
        <v>4</v>
      </c>
      <c r="L2908" s="544">
        <v>12</v>
      </c>
      <c r="M2908" s="1799">
        <f t="shared" si="91"/>
        <v>14400</v>
      </c>
      <c r="N2908" s="544">
        <v>3</v>
      </c>
      <c r="O2908" s="544">
        <v>9</v>
      </c>
      <c r="P2908" s="1799">
        <f t="shared" si="92"/>
        <v>10800</v>
      </c>
      <c r="Q2908" s="1789"/>
    </row>
    <row r="2909" spans="1:17" x14ac:dyDescent="0.2">
      <c r="A2909" s="541" t="s">
        <v>677</v>
      </c>
      <c r="B2909" s="547" t="s">
        <v>1708</v>
      </c>
      <c r="C2909" s="541" t="s">
        <v>1709</v>
      </c>
      <c r="D2909" s="1797" t="s">
        <v>7231</v>
      </c>
      <c r="E2909" s="539">
        <v>1200</v>
      </c>
      <c r="F2909" s="1800" t="s">
        <v>8134</v>
      </c>
      <c r="G2909" s="1797" t="s">
        <v>8135</v>
      </c>
      <c r="H2909" s="541"/>
      <c r="I2909" s="541" t="s">
        <v>7230</v>
      </c>
      <c r="J2909" s="542" t="s">
        <v>191</v>
      </c>
      <c r="K2909" s="544">
        <v>4</v>
      </c>
      <c r="L2909" s="544">
        <v>12</v>
      </c>
      <c r="M2909" s="1799">
        <f t="shared" si="91"/>
        <v>14400</v>
      </c>
      <c r="N2909" s="544">
        <v>3</v>
      </c>
      <c r="O2909" s="544">
        <v>9</v>
      </c>
      <c r="P2909" s="1799">
        <f t="shared" si="92"/>
        <v>10800</v>
      </c>
      <c r="Q2909" s="1789"/>
    </row>
    <row r="2910" spans="1:17" x14ac:dyDescent="0.2">
      <c r="A2910" s="541" t="s">
        <v>677</v>
      </c>
      <c r="B2910" s="547" t="s">
        <v>1708</v>
      </c>
      <c r="C2910" s="541" t="s">
        <v>1709</v>
      </c>
      <c r="D2910" s="1797" t="s">
        <v>7231</v>
      </c>
      <c r="E2910" s="539">
        <v>1200</v>
      </c>
      <c r="F2910" s="1800" t="s">
        <v>8136</v>
      </c>
      <c r="G2910" s="1797" t="s">
        <v>8137</v>
      </c>
      <c r="H2910" s="541"/>
      <c r="I2910" s="541" t="s">
        <v>7230</v>
      </c>
      <c r="J2910" s="542" t="s">
        <v>191</v>
      </c>
      <c r="K2910" s="544">
        <v>4</v>
      </c>
      <c r="L2910" s="544">
        <v>12</v>
      </c>
      <c r="M2910" s="1799">
        <f t="shared" ref="M2910:M2973" si="93">+E2910*L2910</f>
        <v>14400</v>
      </c>
      <c r="N2910" s="544">
        <v>3</v>
      </c>
      <c r="O2910" s="544">
        <v>9</v>
      </c>
      <c r="P2910" s="1799">
        <f t="shared" ref="P2910:P2973" si="94">+E2910*O2910</f>
        <v>10800</v>
      </c>
      <c r="Q2910" s="1789"/>
    </row>
    <row r="2911" spans="1:17" x14ac:dyDescent="0.2">
      <c r="A2911" s="541" t="s">
        <v>677</v>
      </c>
      <c r="B2911" s="547" t="s">
        <v>1708</v>
      </c>
      <c r="C2911" s="541" t="s">
        <v>1709</v>
      </c>
      <c r="D2911" s="1797" t="s">
        <v>7231</v>
      </c>
      <c r="E2911" s="539">
        <v>1200</v>
      </c>
      <c r="F2911" s="1800" t="s">
        <v>8138</v>
      </c>
      <c r="G2911" s="1797" t="s">
        <v>8139</v>
      </c>
      <c r="H2911" s="541"/>
      <c r="I2911" s="541" t="s">
        <v>7230</v>
      </c>
      <c r="J2911" s="542" t="s">
        <v>191</v>
      </c>
      <c r="K2911" s="544">
        <v>4</v>
      </c>
      <c r="L2911" s="544">
        <v>12</v>
      </c>
      <c r="M2911" s="1799">
        <f t="shared" si="93"/>
        <v>14400</v>
      </c>
      <c r="N2911" s="544">
        <v>3</v>
      </c>
      <c r="O2911" s="544">
        <v>9</v>
      </c>
      <c r="P2911" s="1799">
        <f t="shared" si="94"/>
        <v>10800</v>
      </c>
      <c r="Q2911" s="1789"/>
    </row>
    <row r="2912" spans="1:17" x14ac:dyDescent="0.2">
      <c r="A2912" s="541" t="s">
        <v>677</v>
      </c>
      <c r="B2912" s="547" t="s">
        <v>1708</v>
      </c>
      <c r="C2912" s="541" t="s">
        <v>1709</v>
      </c>
      <c r="D2912" s="1797" t="s">
        <v>7026</v>
      </c>
      <c r="E2912" s="539">
        <v>1200</v>
      </c>
      <c r="F2912" s="1800" t="s">
        <v>8140</v>
      </c>
      <c r="G2912" s="1797" t="s">
        <v>8141</v>
      </c>
      <c r="H2912" s="541"/>
      <c r="I2912" s="541" t="s">
        <v>7230</v>
      </c>
      <c r="J2912" s="542" t="s">
        <v>191</v>
      </c>
      <c r="K2912" s="544">
        <v>4</v>
      </c>
      <c r="L2912" s="544">
        <v>12</v>
      </c>
      <c r="M2912" s="1799">
        <f t="shared" si="93"/>
        <v>14400</v>
      </c>
      <c r="N2912" s="544">
        <v>3</v>
      </c>
      <c r="O2912" s="544">
        <v>9</v>
      </c>
      <c r="P2912" s="1799">
        <f t="shared" si="94"/>
        <v>10800</v>
      </c>
      <c r="Q2912" s="1789"/>
    </row>
    <row r="2913" spans="1:17" x14ac:dyDescent="0.2">
      <c r="A2913" s="541" t="s">
        <v>677</v>
      </c>
      <c r="B2913" s="547" t="s">
        <v>1708</v>
      </c>
      <c r="C2913" s="541" t="s">
        <v>1709</v>
      </c>
      <c r="D2913" s="541" t="s">
        <v>8052</v>
      </c>
      <c r="E2913" s="539">
        <v>1500</v>
      </c>
      <c r="F2913" s="1800" t="s">
        <v>8142</v>
      </c>
      <c r="G2913" s="1797" t="s">
        <v>8143</v>
      </c>
      <c r="H2913" s="541"/>
      <c r="I2913" s="541" t="s">
        <v>7230</v>
      </c>
      <c r="J2913" s="542" t="s">
        <v>191</v>
      </c>
      <c r="K2913" s="544">
        <v>4</v>
      </c>
      <c r="L2913" s="544">
        <v>12</v>
      </c>
      <c r="M2913" s="1799">
        <f t="shared" si="93"/>
        <v>18000</v>
      </c>
      <c r="N2913" s="544">
        <v>3</v>
      </c>
      <c r="O2913" s="544">
        <v>9</v>
      </c>
      <c r="P2913" s="1799">
        <f t="shared" si="94"/>
        <v>13500</v>
      </c>
      <c r="Q2913" s="1789"/>
    </row>
    <row r="2914" spans="1:17" x14ac:dyDescent="0.2">
      <c r="A2914" s="541" t="s">
        <v>677</v>
      </c>
      <c r="B2914" s="547" t="s">
        <v>1708</v>
      </c>
      <c r="C2914" s="541" t="s">
        <v>1709</v>
      </c>
      <c r="D2914" s="1806" t="s">
        <v>8144</v>
      </c>
      <c r="E2914" s="539">
        <v>1200</v>
      </c>
      <c r="F2914" s="1807">
        <v>72870092</v>
      </c>
      <c r="G2914" s="1801" t="s">
        <v>8145</v>
      </c>
      <c r="H2914" s="541"/>
      <c r="I2914" s="541" t="s">
        <v>7230</v>
      </c>
      <c r="J2914" s="542" t="s">
        <v>191</v>
      </c>
      <c r="K2914" s="544">
        <v>4</v>
      </c>
      <c r="L2914" s="544">
        <v>12</v>
      </c>
      <c r="M2914" s="1799">
        <f t="shared" si="93"/>
        <v>14400</v>
      </c>
      <c r="N2914" s="544">
        <v>3</v>
      </c>
      <c r="O2914" s="544">
        <v>9</v>
      </c>
      <c r="P2914" s="1799">
        <f t="shared" si="94"/>
        <v>10800</v>
      </c>
      <c r="Q2914" s="1789"/>
    </row>
    <row r="2915" spans="1:17" x14ac:dyDescent="0.2">
      <c r="A2915" s="541" t="s">
        <v>677</v>
      </c>
      <c r="B2915" s="547" t="s">
        <v>1708</v>
      </c>
      <c r="C2915" s="541" t="s">
        <v>1709</v>
      </c>
      <c r="D2915" s="1806" t="s">
        <v>8020</v>
      </c>
      <c r="E2915" s="539">
        <v>1500</v>
      </c>
      <c r="F2915" s="1807">
        <v>46597978</v>
      </c>
      <c r="G2915" s="1801" t="s">
        <v>8146</v>
      </c>
      <c r="H2915" s="541"/>
      <c r="I2915" s="541" t="s">
        <v>7230</v>
      </c>
      <c r="J2915" s="542" t="s">
        <v>191</v>
      </c>
      <c r="K2915" s="544">
        <v>4</v>
      </c>
      <c r="L2915" s="544">
        <v>12</v>
      </c>
      <c r="M2915" s="1799">
        <f t="shared" si="93"/>
        <v>18000</v>
      </c>
      <c r="N2915" s="544">
        <v>3</v>
      </c>
      <c r="O2915" s="544">
        <v>9</v>
      </c>
      <c r="P2915" s="1799">
        <f t="shared" si="94"/>
        <v>13500</v>
      </c>
      <c r="Q2915" s="1789"/>
    </row>
    <row r="2916" spans="1:17" x14ac:dyDescent="0.2">
      <c r="A2916" s="541" t="s">
        <v>677</v>
      </c>
      <c r="B2916" s="547" t="s">
        <v>1708</v>
      </c>
      <c r="C2916" s="541" t="s">
        <v>1709</v>
      </c>
      <c r="D2916" s="1806" t="s">
        <v>8020</v>
      </c>
      <c r="E2916" s="539">
        <v>1500</v>
      </c>
      <c r="F2916" s="1808">
        <v>41519815</v>
      </c>
      <c r="G2916" s="1801" t="s">
        <v>8147</v>
      </c>
      <c r="H2916" s="541"/>
      <c r="I2916" s="541" t="s">
        <v>7230</v>
      </c>
      <c r="J2916" s="542" t="s">
        <v>191</v>
      </c>
      <c r="K2916" s="544">
        <v>4</v>
      </c>
      <c r="L2916" s="544">
        <v>12</v>
      </c>
      <c r="M2916" s="1799">
        <f t="shared" si="93"/>
        <v>18000</v>
      </c>
      <c r="N2916" s="544">
        <v>3</v>
      </c>
      <c r="O2916" s="544">
        <v>9</v>
      </c>
      <c r="P2916" s="1799">
        <f t="shared" si="94"/>
        <v>13500</v>
      </c>
      <c r="Q2916" s="1789"/>
    </row>
    <row r="2917" spans="1:17" x14ac:dyDescent="0.2">
      <c r="A2917" s="541" t="s">
        <v>677</v>
      </c>
      <c r="B2917" s="547" t="s">
        <v>1708</v>
      </c>
      <c r="C2917" s="541" t="s">
        <v>1709</v>
      </c>
      <c r="D2917" s="1806" t="s">
        <v>8144</v>
      </c>
      <c r="E2917" s="539">
        <v>1200</v>
      </c>
      <c r="F2917" s="1809" t="s">
        <v>8148</v>
      </c>
      <c r="G2917" s="1801" t="s">
        <v>8149</v>
      </c>
      <c r="H2917" s="541"/>
      <c r="I2917" s="541" t="s">
        <v>7230</v>
      </c>
      <c r="J2917" s="542" t="s">
        <v>191</v>
      </c>
      <c r="K2917" s="544">
        <v>4</v>
      </c>
      <c r="L2917" s="544">
        <v>12</v>
      </c>
      <c r="M2917" s="1799">
        <f t="shared" si="93"/>
        <v>14400</v>
      </c>
      <c r="N2917" s="544">
        <v>3</v>
      </c>
      <c r="O2917" s="544">
        <v>9</v>
      </c>
      <c r="P2917" s="1799">
        <f t="shared" si="94"/>
        <v>10800</v>
      </c>
      <c r="Q2917" s="1789"/>
    </row>
    <row r="2918" spans="1:17" x14ac:dyDescent="0.2">
      <c r="A2918" s="541" t="s">
        <v>677</v>
      </c>
      <c r="B2918" s="547" t="s">
        <v>1708</v>
      </c>
      <c r="C2918" s="541" t="s">
        <v>1709</v>
      </c>
      <c r="D2918" s="1806" t="s">
        <v>8020</v>
      </c>
      <c r="E2918" s="539">
        <v>1500</v>
      </c>
      <c r="F2918" s="1807">
        <v>10369401</v>
      </c>
      <c r="G2918" s="1801" t="s">
        <v>8150</v>
      </c>
      <c r="H2918" s="541"/>
      <c r="I2918" s="541" t="s">
        <v>7230</v>
      </c>
      <c r="J2918" s="542" t="s">
        <v>191</v>
      </c>
      <c r="K2918" s="544">
        <v>4</v>
      </c>
      <c r="L2918" s="544">
        <v>12</v>
      </c>
      <c r="M2918" s="1799">
        <f t="shared" si="93"/>
        <v>18000</v>
      </c>
      <c r="N2918" s="544">
        <v>3</v>
      </c>
      <c r="O2918" s="544">
        <v>9</v>
      </c>
      <c r="P2918" s="1799">
        <f t="shared" si="94"/>
        <v>13500</v>
      </c>
      <c r="Q2918" s="1789"/>
    </row>
    <row r="2919" spans="1:17" x14ac:dyDescent="0.2">
      <c r="A2919" s="541" t="s">
        <v>677</v>
      </c>
      <c r="B2919" s="547" t="s">
        <v>1708</v>
      </c>
      <c r="C2919" s="541" t="s">
        <v>1709</v>
      </c>
      <c r="D2919" s="1806" t="s">
        <v>8020</v>
      </c>
      <c r="E2919" s="539">
        <v>1500</v>
      </c>
      <c r="F2919" s="1808">
        <v>46794736</v>
      </c>
      <c r="G2919" s="1801" t="s">
        <v>8151</v>
      </c>
      <c r="H2919" s="541"/>
      <c r="I2919" s="541" t="s">
        <v>7230</v>
      </c>
      <c r="J2919" s="542" t="s">
        <v>191</v>
      </c>
      <c r="K2919" s="544">
        <v>4</v>
      </c>
      <c r="L2919" s="544">
        <v>12</v>
      </c>
      <c r="M2919" s="1799">
        <f t="shared" si="93"/>
        <v>18000</v>
      </c>
      <c r="N2919" s="544">
        <v>3</v>
      </c>
      <c r="O2919" s="544">
        <v>9</v>
      </c>
      <c r="P2919" s="1799">
        <f t="shared" si="94"/>
        <v>13500</v>
      </c>
      <c r="Q2919" s="1789"/>
    </row>
    <row r="2920" spans="1:17" x14ac:dyDescent="0.2">
      <c r="A2920" s="541" t="s">
        <v>677</v>
      </c>
      <c r="B2920" s="547" t="s">
        <v>1708</v>
      </c>
      <c r="C2920" s="541" t="s">
        <v>1709</v>
      </c>
      <c r="D2920" s="1806" t="s">
        <v>8020</v>
      </c>
      <c r="E2920" s="539">
        <v>1500</v>
      </c>
      <c r="F2920" s="1807">
        <v>44500186</v>
      </c>
      <c r="G2920" s="1801" t="s">
        <v>8152</v>
      </c>
      <c r="H2920" s="541"/>
      <c r="I2920" s="541" t="s">
        <v>7230</v>
      </c>
      <c r="J2920" s="542" t="s">
        <v>191</v>
      </c>
      <c r="K2920" s="544">
        <v>4</v>
      </c>
      <c r="L2920" s="544">
        <v>12</v>
      </c>
      <c r="M2920" s="1799">
        <f t="shared" si="93"/>
        <v>18000</v>
      </c>
      <c r="N2920" s="544">
        <v>3</v>
      </c>
      <c r="O2920" s="544">
        <v>9</v>
      </c>
      <c r="P2920" s="1799">
        <f t="shared" si="94"/>
        <v>13500</v>
      </c>
      <c r="Q2920" s="1789"/>
    </row>
    <row r="2921" spans="1:17" x14ac:dyDescent="0.2">
      <c r="A2921" s="541" t="s">
        <v>677</v>
      </c>
      <c r="B2921" s="547" t="s">
        <v>1708</v>
      </c>
      <c r="C2921" s="541" t="s">
        <v>1709</v>
      </c>
      <c r="D2921" s="1806" t="s">
        <v>8020</v>
      </c>
      <c r="E2921" s="539">
        <v>1500</v>
      </c>
      <c r="F2921" s="1809" t="s">
        <v>8153</v>
      </c>
      <c r="G2921" s="1801" t="s">
        <v>8154</v>
      </c>
      <c r="H2921" s="541"/>
      <c r="I2921" s="541" t="s">
        <v>7230</v>
      </c>
      <c r="J2921" s="542" t="s">
        <v>191</v>
      </c>
      <c r="K2921" s="544">
        <v>4</v>
      </c>
      <c r="L2921" s="544">
        <v>12</v>
      </c>
      <c r="M2921" s="1799">
        <f t="shared" si="93"/>
        <v>18000</v>
      </c>
      <c r="N2921" s="544">
        <v>3</v>
      </c>
      <c r="O2921" s="544">
        <v>9</v>
      </c>
      <c r="P2921" s="1799">
        <f t="shared" si="94"/>
        <v>13500</v>
      </c>
      <c r="Q2921" s="1789"/>
    </row>
    <row r="2922" spans="1:17" x14ac:dyDescent="0.2">
      <c r="A2922" s="541" t="s">
        <v>677</v>
      </c>
      <c r="B2922" s="547" t="s">
        <v>1708</v>
      </c>
      <c r="C2922" s="541" t="s">
        <v>1709</v>
      </c>
      <c r="D2922" s="1806" t="s">
        <v>8052</v>
      </c>
      <c r="E2922" s="539">
        <v>1500</v>
      </c>
      <c r="F2922" s="1807">
        <v>42411641</v>
      </c>
      <c r="G2922" s="1801" t="s">
        <v>8155</v>
      </c>
      <c r="H2922" s="541"/>
      <c r="I2922" s="541" t="s">
        <v>7230</v>
      </c>
      <c r="J2922" s="542" t="s">
        <v>191</v>
      </c>
      <c r="K2922" s="544">
        <v>4</v>
      </c>
      <c r="L2922" s="544">
        <v>12</v>
      </c>
      <c r="M2922" s="1799">
        <f t="shared" si="93"/>
        <v>18000</v>
      </c>
      <c r="N2922" s="544">
        <v>3</v>
      </c>
      <c r="O2922" s="544">
        <v>9</v>
      </c>
      <c r="P2922" s="1799">
        <f t="shared" si="94"/>
        <v>13500</v>
      </c>
      <c r="Q2922" s="1789"/>
    </row>
    <row r="2923" spans="1:17" x14ac:dyDescent="0.2">
      <c r="A2923" s="541" t="s">
        <v>677</v>
      </c>
      <c r="B2923" s="547" t="s">
        <v>1708</v>
      </c>
      <c r="C2923" s="541" t="s">
        <v>1709</v>
      </c>
      <c r="D2923" s="1806" t="s">
        <v>8020</v>
      </c>
      <c r="E2923" s="539">
        <v>1500</v>
      </c>
      <c r="F2923" s="1807">
        <v>45495270</v>
      </c>
      <c r="G2923" s="1801" t="s">
        <v>8156</v>
      </c>
      <c r="H2923" s="541"/>
      <c r="I2923" s="541" t="s">
        <v>7230</v>
      </c>
      <c r="J2923" s="542" t="s">
        <v>191</v>
      </c>
      <c r="K2923" s="544">
        <v>4</v>
      </c>
      <c r="L2923" s="544">
        <v>12</v>
      </c>
      <c r="M2923" s="1799">
        <f t="shared" si="93"/>
        <v>18000</v>
      </c>
      <c r="N2923" s="544">
        <v>3</v>
      </c>
      <c r="O2923" s="544">
        <v>9</v>
      </c>
      <c r="P2923" s="1799">
        <f t="shared" si="94"/>
        <v>13500</v>
      </c>
      <c r="Q2923" s="1789"/>
    </row>
    <row r="2924" spans="1:17" x14ac:dyDescent="0.2">
      <c r="A2924" s="541" t="s">
        <v>677</v>
      </c>
      <c r="B2924" s="547" t="s">
        <v>1708</v>
      </c>
      <c r="C2924" s="541" t="s">
        <v>1709</v>
      </c>
      <c r="D2924" s="1806" t="s">
        <v>8020</v>
      </c>
      <c r="E2924" s="539">
        <v>1500</v>
      </c>
      <c r="F2924" s="1808">
        <v>46698890</v>
      </c>
      <c r="G2924" s="1801" t="s">
        <v>8157</v>
      </c>
      <c r="H2924" s="541"/>
      <c r="I2924" s="541" t="s">
        <v>7230</v>
      </c>
      <c r="J2924" s="542" t="s">
        <v>191</v>
      </c>
      <c r="K2924" s="544">
        <v>4</v>
      </c>
      <c r="L2924" s="544">
        <v>12</v>
      </c>
      <c r="M2924" s="1799">
        <f t="shared" si="93"/>
        <v>18000</v>
      </c>
      <c r="N2924" s="544">
        <v>3</v>
      </c>
      <c r="O2924" s="544">
        <v>9</v>
      </c>
      <c r="P2924" s="1799">
        <f t="shared" si="94"/>
        <v>13500</v>
      </c>
      <c r="Q2924" s="1789"/>
    </row>
    <row r="2925" spans="1:17" x14ac:dyDescent="0.2">
      <c r="A2925" s="541" t="s">
        <v>677</v>
      </c>
      <c r="B2925" s="547" t="s">
        <v>1708</v>
      </c>
      <c r="C2925" s="541" t="s">
        <v>1709</v>
      </c>
      <c r="D2925" s="1806" t="s">
        <v>8144</v>
      </c>
      <c r="E2925" s="539">
        <v>1200</v>
      </c>
      <c r="F2925" s="1808">
        <v>72426122</v>
      </c>
      <c r="G2925" s="1801" t="s">
        <v>8158</v>
      </c>
      <c r="H2925" s="541"/>
      <c r="I2925" s="541" t="s">
        <v>7230</v>
      </c>
      <c r="J2925" s="542" t="s">
        <v>191</v>
      </c>
      <c r="K2925" s="544">
        <v>4</v>
      </c>
      <c r="L2925" s="544">
        <v>12</v>
      </c>
      <c r="M2925" s="1799">
        <f t="shared" si="93"/>
        <v>14400</v>
      </c>
      <c r="N2925" s="544">
        <v>3</v>
      </c>
      <c r="O2925" s="544">
        <v>9</v>
      </c>
      <c r="P2925" s="1799">
        <f t="shared" si="94"/>
        <v>10800</v>
      </c>
      <c r="Q2925" s="1789"/>
    </row>
    <row r="2926" spans="1:17" x14ac:dyDescent="0.2">
      <c r="A2926" s="541" t="s">
        <v>677</v>
      </c>
      <c r="B2926" s="547" t="s">
        <v>1708</v>
      </c>
      <c r="C2926" s="541" t="s">
        <v>1709</v>
      </c>
      <c r="D2926" s="1806" t="s">
        <v>5766</v>
      </c>
      <c r="E2926" s="539">
        <v>930</v>
      </c>
      <c r="F2926" s="1807">
        <v>16136251</v>
      </c>
      <c r="G2926" s="1801" t="s">
        <v>8159</v>
      </c>
      <c r="H2926" s="541"/>
      <c r="I2926" s="541" t="s">
        <v>7230</v>
      </c>
      <c r="J2926" s="542" t="s">
        <v>191</v>
      </c>
      <c r="K2926" s="544">
        <v>4</v>
      </c>
      <c r="L2926" s="544">
        <v>12</v>
      </c>
      <c r="M2926" s="1799">
        <f t="shared" si="93"/>
        <v>11160</v>
      </c>
      <c r="N2926" s="544">
        <v>3</v>
      </c>
      <c r="O2926" s="544">
        <v>9</v>
      </c>
      <c r="P2926" s="1799">
        <f t="shared" si="94"/>
        <v>8370</v>
      </c>
      <c r="Q2926" s="1789"/>
    </row>
    <row r="2927" spans="1:17" x14ac:dyDescent="0.2">
      <c r="A2927" s="541" t="s">
        <v>677</v>
      </c>
      <c r="B2927" s="547" t="s">
        <v>1708</v>
      </c>
      <c r="C2927" s="541" t="s">
        <v>1709</v>
      </c>
      <c r="D2927" s="1806" t="s">
        <v>8144</v>
      </c>
      <c r="E2927" s="539">
        <v>1200</v>
      </c>
      <c r="F2927" s="1808">
        <v>48486405</v>
      </c>
      <c r="G2927" s="1801" t="s">
        <v>8160</v>
      </c>
      <c r="H2927" s="541"/>
      <c r="I2927" s="541" t="s">
        <v>7230</v>
      </c>
      <c r="J2927" s="542" t="s">
        <v>191</v>
      </c>
      <c r="K2927" s="544">
        <v>4</v>
      </c>
      <c r="L2927" s="544">
        <v>12</v>
      </c>
      <c r="M2927" s="1799">
        <f t="shared" si="93"/>
        <v>14400</v>
      </c>
      <c r="N2927" s="544">
        <v>3</v>
      </c>
      <c r="O2927" s="544">
        <v>9</v>
      </c>
      <c r="P2927" s="1799">
        <f t="shared" si="94"/>
        <v>10800</v>
      </c>
      <c r="Q2927" s="1789"/>
    </row>
    <row r="2928" spans="1:17" x14ac:dyDescent="0.2">
      <c r="A2928" s="541" t="s">
        <v>677</v>
      </c>
      <c r="B2928" s="547" t="s">
        <v>1708</v>
      </c>
      <c r="C2928" s="541" t="s">
        <v>1709</v>
      </c>
      <c r="D2928" s="1806" t="s">
        <v>5766</v>
      </c>
      <c r="E2928" s="539">
        <v>930</v>
      </c>
      <c r="F2928" s="1809" t="s">
        <v>8161</v>
      </c>
      <c r="G2928" s="1801" t="s">
        <v>8162</v>
      </c>
      <c r="H2928" s="541"/>
      <c r="I2928" s="541" t="s">
        <v>7230</v>
      </c>
      <c r="J2928" s="542" t="s">
        <v>191</v>
      </c>
      <c r="K2928" s="544">
        <v>4</v>
      </c>
      <c r="L2928" s="544">
        <v>12</v>
      </c>
      <c r="M2928" s="1799">
        <f t="shared" si="93"/>
        <v>11160</v>
      </c>
      <c r="N2928" s="544">
        <v>3</v>
      </c>
      <c r="O2928" s="544">
        <v>9</v>
      </c>
      <c r="P2928" s="1799">
        <f t="shared" si="94"/>
        <v>8370</v>
      </c>
      <c r="Q2928" s="1789"/>
    </row>
    <row r="2929" spans="1:17" x14ac:dyDescent="0.2">
      <c r="A2929" s="541" t="s">
        <v>677</v>
      </c>
      <c r="B2929" s="547" t="s">
        <v>1708</v>
      </c>
      <c r="C2929" s="541" t="s">
        <v>1709</v>
      </c>
      <c r="D2929" s="1806" t="s">
        <v>5766</v>
      </c>
      <c r="E2929" s="539">
        <v>930</v>
      </c>
      <c r="F2929" s="1809" t="s">
        <v>8163</v>
      </c>
      <c r="G2929" s="1801" t="s">
        <v>8164</v>
      </c>
      <c r="H2929" s="541"/>
      <c r="I2929" s="541" t="s">
        <v>7230</v>
      </c>
      <c r="J2929" s="542" t="s">
        <v>191</v>
      </c>
      <c r="K2929" s="544">
        <v>4</v>
      </c>
      <c r="L2929" s="544">
        <v>12</v>
      </c>
      <c r="M2929" s="1799">
        <f t="shared" si="93"/>
        <v>11160</v>
      </c>
      <c r="N2929" s="544">
        <v>3</v>
      </c>
      <c r="O2929" s="544">
        <v>9</v>
      </c>
      <c r="P2929" s="1799">
        <f t="shared" si="94"/>
        <v>8370</v>
      </c>
      <c r="Q2929" s="1789"/>
    </row>
    <row r="2930" spans="1:17" x14ac:dyDescent="0.2">
      <c r="A2930" s="541" t="s">
        <v>677</v>
      </c>
      <c r="B2930" s="547" t="s">
        <v>1708</v>
      </c>
      <c r="C2930" s="541" t="s">
        <v>1709</v>
      </c>
      <c r="D2930" s="1806" t="s">
        <v>8020</v>
      </c>
      <c r="E2930" s="539">
        <v>1500</v>
      </c>
      <c r="F2930" s="1807">
        <v>10623460</v>
      </c>
      <c r="G2930" s="1801" t="s">
        <v>8165</v>
      </c>
      <c r="H2930" s="541"/>
      <c r="I2930" s="541" t="s">
        <v>7230</v>
      </c>
      <c r="J2930" s="542" t="s">
        <v>191</v>
      </c>
      <c r="K2930" s="544">
        <v>4</v>
      </c>
      <c r="L2930" s="544">
        <v>12</v>
      </c>
      <c r="M2930" s="1799">
        <f t="shared" si="93"/>
        <v>18000</v>
      </c>
      <c r="N2930" s="544">
        <v>3</v>
      </c>
      <c r="O2930" s="544">
        <v>9</v>
      </c>
      <c r="P2930" s="1799">
        <f t="shared" si="94"/>
        <v>13500</v>
      </c>
      <c r="Q2930" s="1789"/>
    </row>
    <row r="2931" spans="1:17" x14ac:dyDescent="0.2">
      <c r="A2931" s="541" t="s">
        <v>677</v>
      </c>
      <c r="B2931" s="547" t="s">
        <v>1708</v>
      </c>
      <c r="C2931" s="541" t="s">
        <v>1709</v>
      </c>
      <c r="D2931" s="1806" t="s">
        <v>8052</v>
      </c>
      <c r="E2931" s="539">
        <v>1500</v>
      </c>
      <c r="F2931" s="1808">
        <v>46383201</v>
      </c>
      <c r="G2931" s="1801" t="s">
        <v>8166</v>
      </c>
      <c r="H2931" s="541"/>
      <c r="I2931" s="541" t="s">
        <v>7230</v>
      </c>
      <c r="J2931" s="542" t="s">
        <v>191</v>
      </c>
      <c r="K2931" s="544">
        <v>4</v>
      </c>
      <c r="L2931" s="544">
        <v>12</v>
      </c>
      <c r="M2931" s="1799">
        <f t="shared" si="93"/>
        <v>18000</v>
      </c>
      <c r="N2931" s="544">
        <v>3</v>
      </c>
      <c r="O2931" s="544">
        <v>9</v>
      </c>
      <c r="P2931" s="1799">
        <f t="shared" si="94"/>
        <v>13500</v>
      </c>
      <c r="Q2931" s="1789"/>
    </row>
    <row r="2932" spans="1:17" x14ac:dyDescent="0.2">
      <c r="A2932" s="541" t="s">
        <v>677</v>
      </c>
      <c r="B2932" s="547" t="s">
        <v>1708</v>
      </c>
      <c r="C2932" s="541" t="s">
        <v>1709</v>
      </c>
      <c r="D2932" s="1806" t="s">
        <v>8020</v>
      </c>
      <c r="E2932" s="539">
        <v>1500</v>
      </c>
      <c r="F2932" s="1808">
        <v>46100481</v>
      </c>
      <c r="G2932" s="1801" t="s">
        <v>8167</v>
      </c>
      <c r="H2932" s="541"/>
      <c r="I2932" s="541" t="s">
        <v>7230</v>
      </c>
      <c r="J2932" s="542" t="s">
        <v>191</v>
      </c>
      <c r="K2932" s="544">
        <v>4</v>
      </c>
      <c r="L2932" s="544">
        <v>12</v>
      </c>
      <c r="M2932" s="1799">
        <f t="shared" si="93"/>
        <v>18000</v>
      </c>
      <c r="N2932" s="544">
        <v>3</v>
      </c>
      <c r="O2932" s="544">
        <v>9</v>
      </c>
      <c r="P2932" s="1799">
        <f t="shared" si="94"/>
        <v>13500</v>
      </c>
      <c r="Q2932" s="1789"/>
    </row>
    <row r="2933" spans="1:17" x14ac:dyDescent="0.2">
      <c r="A2933" s="541" t="s">
        <v>677</v>
      </c>
      <c r="B2933" s="547" t="s">
        <v>1708</v>
      </c>
      <c r="C2933" s="541" t="s">
        <v>1709</v>
      </c>
      <c r="D2933" s="1806" t="s">
        <v>5766</v>
      </c>
      <c r="E2933" s="539">
        <v>930</v>
      </c>
      <c r="F2933" s="1809" t="s">
        <v>8168</v>
      </c>
      <c r="G2933" s="1801" t="s">
        <v>8169</v>
      </c>
      <c r="H2933" s="541"/>
      <c r="I2933" s="541" t="s">
        <v>7230</v>
      </c>
      <c r="J2933" s="542" t="s">
        <v>191</v>
      </c>
      <c r="K2933" s="544">
        <v>4</v>
      </c>
      <c r="L2933" s="544">
        <v>12</v>
      </c>
      <c r="M2933" s="1799">
        <f t="shared" si="93"/>
        <v>11160</v>
      </c>
      <c r="N2933" s="544">
        <v>3</v>
      </c>
      <c r="O2933" s="544">
        <v>9</v>
      </c>
      <c r="P2933" s="1799">
        <f t="shared" si="94"/>
        <v>8370</v>
      </c>
      <c r="Q2933" s="1789"/>
    </row>
    <row r="2934" spans="1:17" x14ac:dyDescent="0.2">
      <c r="A2934" s="541" t="s">
        <v>677</v>
      </c>
      <c r="B2934" s="547" t="s">
        <v>1708</v>
      </c>
      <c r="C2934" s="541" t="s">
        <v>1709</v>
      </c>
      <c r="D2934" s="1806" t="s">
        <v>8052</v>
      </c>
      <c r="E2934" s="539">
        <v>1500</v>
      </c>
      <c r="F2934" s="1808">
        <v>44933792</v>
      </c>
      <c r="G2934" s="1801" t="s">
        <v>8170</v>
      </c>
      <c r="H2934" s="541"/>
      <c r="I2934" s="541" t="s">
        <v>7230</v>
      </c>
      <c r="J2934" s="542" t="s">
        <v>191</v>
      </c>
      <c r="K2934" s="544">
        <v>4</v>
      </c>
      <c r="L2934" s="544">
        <v>12</v>
      </c>
      <c r="M2934" s="1799">
        <f t="shared" si="93"/>
        <v>18000</v>
      </c>
      <c r="N2934" s="544">
        <v>3</v>
      </c>
      <c r="O2934" s="544">
        <v>9</v>
      </c>
      <c r="P2934" s="1799">
        <f t="shared" si="94"/>
        <v>13500</v>
      </c>
      <c r="Q2934" s="1789"/>
    </row>
    <row r="2935" spans="1:17" x14ac:dyDescent="0.2">
      <c r="A2935" s="541" t="s">
        <v>677</v>
      </c>
      <c r="B2935" s="547" t="s">
        <v>1708</v>
      </c>
      <c r="C2935" s="541" t="s">
        <v>1709</v>
      </c>
      <c r="D2935" s="1806" t="s">
        <v>8020</v>
      </c>
      <c r="E2935" s="539">
        <v>1500</v>
      </c>
      <c r="F2935" s="1808">
        <v>73772164</v>
      </c>
      <c r="G2935" s="1801" t="s">
        <v>8171</v>
      </c>
      <c r="H2935" s="541"/>
      <c r="I2935" s="541" t="s">
        <v>7230</v>
      </c>
      <c r="J2935" s="542" t="s">
        <v>191</v>
      </c>
      <c r="K2935" s="544">
        <v>4</v>
      </c>
      <c r="L2935" s="544">
        <v>12</v>
      </c>
      <c r="M2935" s="1799">
        <f t="shared" si="93"/>
        <v>18000</v>
      </c>
      <c r="N2935" s="544">
        <v>3</v>
      </c>
      <c r="O2935" s="544">
        <v>9</v>
      </c>
      <c r="P2935" s="1799">
        <f t="shared" si="94"/>
        <v>13500</v>
      </c>
      <c r="Q2935" s="1789"/>
    </row>
    <row r="2936" spans="1:17" x14ac:dyDescent="0.2">
      <c r="A2936" s="541" t="s">
        <v>677</v>
      </c>
      <c r="B2936" s="547" t="s">
        <v>1708</v>
      </c>
      <c r="C2936" s="541" t="s">
        <v>1709</v>
      </c>
      <c r="D2936" s="1806" t="s">
        <v>8052</v>
      </c>
      <c r="E2936" s="539">
        <v>1500</v>
      </c>
      <c r="F2936" s="1808">
        <v>72161182</v>
      </c>
      <c r="G2936" s="1801" t="s">
        <v>8172</v>
      </c>
      <c r="H2936" s="541"/>
      <c r="I2936" s="541" t="s">
        <v>7230</v>
      </c>
      <c r="J2936" s="542" t="s">
        <v>191</v>
      </c>
      <c r="K2936" s="544">
        <v>4</v>
      </c>
      <c r="L2936" s="544">
        <v>12</v>
      </c>
      <c r="M2936" s="1799">
        <f t="shared" si="93"/>
        <v>18000</v>
      </c>
      <c r="N2936" s="544">
        <v>3</v>
      </c>
      <c r="O2936" s="544">
        <v>9</v>
      </c>
      <c r="P2936" s="1799">
        <f t="shared" si="94"/>
        <v>13500</v>
      </c>
      <c r="Q2936" s="1789"/>
    </row>
    <row r="2937" spans="1:17" x14ac:dyDescent="0.2">
      <c r="A2937" s="541" t="s">
        <v>677</v>
      </c>
      <c r="B2937" s="547" t="s">
        <v>1708</v>
      </c>
      <c r="C2937" s="541" t="s">
        <v>1709</v>
      </c>
      <c r="D2937" s="1806" t="s">
        <v>8020</v>
      </c>
      <c r="E2937" s="539">
        <v>1500</v>
      </c>
      <c r="F2937" s="1808">
        <v>72856466</v>
      </c>
      <c r="G2937" s="1801" t="s">
        <v>8173</v>
      </c>
      <c r="H2937" s="541"/>
      <c r="I2937" s="541" t="s">
        <v>7230</v>
      </c>
      <c r="J2937" s="542" t="s">
        <v>191</v>
      </c>
      <c r="K2937" s="544">
        <v>4</v>
      </c>
      <c r="L2937" s="544">
        <v>12</v>
      </c>
      <c r="M2937" s="1799">
        <f t="shared" si="93"/>
        <v>18000</v>
      </c>
      <c r="N2937" s="544">
        <v>3</v>
      </c>
      <c r="O2937" s="544">
        <v>9</v>
      </c>
      <c r="P2937" s="1799">
        <f t="shared" si="94"/>
        <v>13500</v>
      </c>
      <c r="Q2937" s="1789"/>
    </row>
    <row r="2938" spans="1:17" x14ac:dyDescent="0.2">
      <c r="A2938" s="541" t="s">
        <v>677</v>
      </c>
      <c r="B2938" s="547" t="s">
        <v>1708</v>
      </c>
      <c r="C2938" s="541" t="s">
        <v>1709</v>
      </c>
      <c r="D2938" s="1806" t="s">
        <v>5766</v>
      </c>
      <c r="E2938" s="539">
        <v>930</v>
      </c>
      <c r="F2938" s="1807">
        <v>46112884</v>
      </c>
      <c r="G2938" s="1801" t="s">
        <v>8174</v>
      </c>
      <c r="H2938" s="541"/>
      <c r="I2938" s="541" t="s">
        <v>7230</v>
      </c>
      <c r="J2938" s="542" t="s">
        <v>191</v>
      </c>
      <c r="K2938" s="544">
        <v>4</v>
      </c>
      <c r="L2938" s="544">
        <v>12</v>
      </c>
      <c r="M2938" s="1799">
        <f t="shared" si="93"/>
        <v>11160</v>
      </c>
      <c r="N2938" s="544">
        <v>3</v>
      </c>
      <c r="O2938" s="544">
        <v>9</v>
      </c>
      <c r="P2938" s="1799">
        <f t="shared" si="94"/>
        <v>8370</v>
      </c>
      <c r="Q2938" s="1789"/>
    </row>
    <row r="2939" spans="1:17" x14ac:dyDescent="0.2">
      <c r="A2939" s="541" t="s">
        <v>677</v>
      </c>
      <c r="B2939" s="547" t="s">
        <v>1708</v>
      </c>
      <c r="C2939" s="541" t="s">
        <v>1709</v>
      </c>
      <c r="D2939" s="1806" t="s">
        <v>8052</v>
      </c>
      <c r="E2939" s="539">
        <v>1500</v>
      </c>
      <c r="F2939" s="1808">
        <v>72204665</v>
      </c>
      <c r="G2939" s="1801" t="s">
        <v>8175</v>
      </c>
      <c r="H2939" s="541"/>
      <c r="I2939" s="541" t="s">
        <v>7230</v>
      </c>
      <c r="J2939" s="542" t="s">
        <v>191</v>
      </c>
      <c r="K2939" s="544">
        <v>4</v>
      </c>
      <c r="L2939" s="544">
        <v>12</v>
      </c>
      <c r="M2939" s="1799">
        <f t="shared" si="93"/>
        <v>18000</v>
      </c>
      <c r="N2939" s="544">
        <v>3</v>
      </c>
      <c r="O2939" s="544">
        <v>9</v>
      </c>
      <c r="P2939" s="1799">
        <f t="shared" si="94"/>
        <v>13500</v>
      </c>
      <c r="Q2939" s="1789"/>
    </row>
    <row r="2940" spans="1:17" x14ac:dyDescent="0.2">
      <c r="A2940" s="541" t="s">
        <v>677</v>
      </c>
      <c r="B2940" s="547" t="s">
        <v>1708</v>
      </c>
      <c r="C2940" s="541" t="s">
        <v>1709</v>
      </c>
      <c r="D2940" s="1806" t="s">
        <v>8020</v>
      </c>
      <c r="E2940" s="539">
        <v>1500</v>
      </c>
      <c r="F2940" s="1809" t="s">
        <v>8176</v>
      </c>
      <c r="G2940" s="1801" t="s">
        <v>8177</v>
      </c>
      <c r="H2940" s="541"/>
      <c r="I2940" s="541" t="s">
        <v>7230</v>
      </c>
      <c r="J2940" s="542" t="s">
        <v>191</v>
      </c>
      <c r="K2940" s="544">
        <v>4</v>
      </c>
      <c r="L2940" s="544">
        <v>12</v>
      </c>
      <c r="M2940" s="1799">
        <f t="shared" si="93"/>
        <v>18000</v>
      </c>
      <c r="N2940" s="544">
        <v>3</v>
      </c>
      <c r="O2940" s="544">
        <v>9</v>
      </c>
      <c r="P2940" s="1799">
        <f t="shared" si="94"/>
        <v>13500</v>
      </c>
      <c r="Q2940" s="1789"/>
    </row>
    <row r="2941" spans="1:17" x14ac:dyDescent="0.2">
      <c r="A2941" s="541" t="s">
        <v>677</v>
      </c>
      <c r="B2941" s="547" t="s">
        <v>1708</v>
      </c>
      <c r="C2941" s="541" t="s">
        <v>1709</v>
      </c>
      <c r="D2941" s="1806" t="s">
        <v>8144</v>
      </c>
      <c r="E2941" s="539">
        <v>1200</v>
      </c>
      <c r="F2941" s="1807">
        <v>23274015</v>
      </c>
      <c r="G2941" s="1801" t="s">
        <v>8178</v>
      </c>
      <c r="H2941" s="541"/>
      <c r="I2941" s="541" t="s">
        <v>7230</v>
      </c>
      <c r="J2941" s="542" t="s">
        <v>191</v>
      </c>
      <c r="K2941" s="544">
        <v>4</v>
      </c>
      <c r="L2941" s="544">
        <v>12</v>
      </c>
      <c r="M2941" s="1799">
        <f t="shared" si="93"/>
        <v>14400</v>
      </c>
      <c r="N2941" s="544">
        <v>3</v>
      </c>
      <c r="O2941" s="544">
        <v>9</v>
      </c>
      <c r="P2941" s="1799">
        <f t="shared" si="94"/>
        <v>10800</v>
      </c>
      <c r="Q2941" s="1789"/>
    </row>
    <row r="2942" spans="1:17" x14ac:dyDescent="0.2">
      <c r="A2942" s="541" t="s">
        <v>677</v>
      </c>
      <c r="B2942" s="547" t="s">
        <v>1708</v>
      </c>
      <c r="C2942" s="541" t="s">
        <v>1709</v>
      </c>
      <c r="D2942" s="1806" t="s">
        <v>5766</v>
      </c>
      <c r="E2942" s="539">
        <v>930</v>
      </c>
      <c r="F2942" s="1807" t="s">
        <v>8179</v>
      </c>
      <c r="G2942" s="1801" t="s">
        <v>8180</v>
      </c>
      <c r="H2942" s="541"/>
      <c r="I2942" s="541" t="s">
        <v>7230</v>
      </c>
      <c r="J2942" s="542" t="s">
        <v>191</v>
      </c>
      <c r="K2942" s="544">
        <v>4</v>
      </c>
      <c r="L2942" s="544">
        <v>12</v>
      </c>
      <c r="M2942" s="1799">
        <f t="shared" si="93"/>
        <v>11160</v>
      </c>
      <c r="N2942" s="544">
        <v>3</v>
      </c>
      <c r="O2942" s="544">
        <v>9</v>
      </c>
      <c r="P2942" s="1799">
        <f t="shared" si="94"/>
        <v>8370</v>
      </c>
      <c r="Q2942" s="1789"/>
    </row>
    <row r="2943" spans="1:17" x14ac:dyDescent="0.2">
      <c r="A2943" s="541" t="s">
        <v>677</v>
      </c>
      <c r="B2943" s="547" t="s">
        <v>1708</v>
      </c>
      <c r="C2943" s="541" t="s">
        <v>1709</v>
      </c>
      <c r="D2943" s="1806" t="s">
        <v>8144</v>
      </c>
      <c r="E2943" s="539">
        <v>1200</v>
      </c>
      <c r="F2943" s="1807" t="s">
        <v>8181</v>
      </c>
      <c r="G2943" s="1801" t="s">
        <v>8182</v>
      </c>
      <c r="H2943" s="541"/>
      <c r="I2943" s="541" t="s">
        <v>7230</v>
      </c>
      <c r="J2943" s="542" t="s">
        <v>191</v>
      </c>
      <c r="K2943" s="544">
        <v>4</v>
      </c>
      <c r="L2943" s="544">
        <v>12</v>
      </c>
      <c r="M2943" s="1799">
        <f t="shared" si="93"/>
        <v>14400</v>
      </c>
      <c r="N2943" s="544">
        <v>3</v>
      </c>
      <c r="O2943" s="544">
        <v>9</v>
      </c>
      <c r="P2943" s="1799">
        <f t="shared" si="94"/>
        <v>10800</v>
      </c>
      <c r="Q2943" s="1789"/>
    </row>
    <row r="2944" spans="1:17" x14ac:dyDescent="0.2">
      <c r="A2944" s="541" t="s">
        <v>677</v>
      </c>
      <c r="B2944" s="547" t="s">
        <v>1708</v>
      </c>
      <c r="C2944" s="541" t="s">
        <v>1709</v>
      </c>
      <c r="D2944" s="1806" t="s">
        <v>8144</v>
      </c>
      <c r="E2944" s="539">
        <v>1200</v>
      </c>
      <c r="F2944" s="1807">
        <v>72525240</v>
      </c>
      <c r="G2944" s="1801" t="s">
        <v>8183</v>
      </c>
      <c r="H2944" s="541"/>
      <c r="I2944" s="541" t="s">
        <v>7230</v>
      </c>
      <c r="J2944" s="542" t="s">
        <v>191</v>
      </c>
      <c r="K2944" s="544">
        <v>4</v>
      </c>
      <c r="L2944" s="544">
        <v>12</v>
      </c>
      <c r="M2944" s="1799">
        <f t="shared" si="93"/>
        <v>14400</v>
      </c>
      <c r="N2944" s="544">
        <v>3</v>
      </c>
      <c r="O2944" s="544">
        <v>9</v>
      </c>
      <c r="P2944" s="1799">
        <f t="shared" si="94"/>
        <v>10800</v>
      </c>
      <c r="Q2944" s="1789"/>
    </row>
    <row r="2945" spans="1:17" x14ac:dyDescent="0.2">
      <c r="A2945" s="541" t="s">
        <v>677</v>
      </c>
      <c r="B2945" s="547" t="s">
        <v>1708</v>
      </c>
      <c r="C2945" s="541" t="s">
        <v>1709</v>
      </c>
      <c r="D2945" s="1806" t="s">
        <v>8020</v>
      </c>
      <c r="E2945" s="539">
        <v>1500</v>
      </c>
      <c r="F2945" s="1808">
        <v>46557975</v>
      </c>
      <c r="G2945" s="1801" t="s">
        <v>8184</v>
      </c>
      <c r="H2945" s="541"/>
      <c r="I2945" s="541" t="s">
        <v>7230</v>
      </c>
      <c r="J2945" s="542" t="s">
        <v>191</v>
      </c>
      <c r="K2945" s="544">
        <v>4</v>
      </c>
      <c r="L2945" s="544">
        <v>12</v>
      </c>
      <c r="M2945" s="1799">
        <f t="shared" si="93"/>
        <v>18000</v>
      </c>
      <c r="N2945" s="544">
        <v>3</v>
      </c>
      <c r="O2945" s="544">
        <v>9</v>
      </c>
      <c r="P2945" s="1799">
        <f t="shared" si="94"/>
        <v>13500</v>
      </c>
      <c r="Q2945" s="1789"/>
    </row>
    <row r="2946" spans="1:17" x14ac:dyDescent="0.2">
      <c r="A2946" s="541" t="s">
        <v>677</v>
      </c>
      <c r="B2946" s="547" t="s">
        <v>1708</v>
      </c>
      <c r="C2946" s="541" t="s">
        <v>1709</v>
      </c>
      <c r="D2946" s="1806" t="s">
        <v>8020</v>
      </c>
      <c r="E2946" s="539">
        <v>1500</v>
      </c>
      <c r="F2946" s="1807">
        <v>42369986</v>
      </c>
      <c r="G2946" s="1801" t="s">
        <v>8185</v>
      </c>
      <c r="H2946" s="541"/>
      <c r="I2946" s="541" t="s">
        <v>7230</v>
      </c>
      <c r="J2946" s="542" t="s">
        <v>191</v>
      </c>
      <c r="K2946" s="544">
        <v>4</v>
      </c>
      <c r="L2946" s="544">
        <v>12</v>
      </c>
      <c r="M2946" s="1799">
        <f t="shared" si="93"/>
        <v>18000</v>
      </c>
      <c r="N2946" s="544">
        <v>3</v>
      </c>
      <c r="O2946" s="544">
        <v>9</v>
      </c>
      <c r="P2946" s="1799">
        <f t="shared" si="94"/>
        <v>13500</v>
      </c>
      <c r="Q2946" s="1789"/>
    </row>
    <row r="2947" spans="1:17" x14ac:dyDescent="0.2">
      <c r="A2947" s="541" t="s">
        <v>677</v>
      </c>
      <c r="B2947" s="547" t="s">
        <v>1708</v>
      </c>
      <c r="C2947" s="541" t="s">
        <v>1709</v>
      </c>
      <c r="D2947" s="1806" t="s">
        <v>8144</v>
      </c>
      <c r="E2947" s="539">
        <v>1200</v>
      </c>
      <c r="F2947" s="1808">
        <v>70505844</v>
      </c>
      <c r="G2947" s="1801" t="s">
        <v>8186</v>
      </c>
      <c r="H2947" s="541"/>
      <c r="I2947" s="541" t="s">
        <v>7230</v>
      </c>
      <c r="J2947" s="542" t="s">
        <v>191</v>
      </c>
      <c r="K2947" s="544">
        <v>4</v>
      </c>
      <c r="L2947" s="544">
        <v>12</v>
      </c>
      <c r="M2947" s="1799">
        <f t="shared" si="93"/>
        <v>14400</v>
      </c>
      <c r="N2947" s="544">
        <v>3</v>
      </c>
      <c r="O2947" s="544">
        <v>9</v>
      </c>
      <c r="P2947" s="1799">
        <f t="shared" si="94"/>
        <v>10800</v>
      </c>
      <c r="Q2947" s="1789"/>
    </row>
    <row r="2948" spans="1:17" x14ac:dyDescent="0.2">
      <c r="A2948" s="541" t="s">
        <v>677</v>
      </c>
      <c r="B2948" s="547" t="s">
        <v>1708</v>
      </c>
      <c r="C2948" s="541" t="s">
        <v>1709</v>
      </c>
      <c r="D2948" s="1806" t="s">
        <v>8144</v>
      </c>
      <c r="E2948" s="539">
        <v>1200</v>
      </c>
      <c r="F2948" s="1808">
        <v>70105312</v>
      </c>
      <c r="G2948" s="1801" t="s">
        <v>8187</v>
      </c>
      <c r="H2948" s="541"/>
      <c r="I2948" s="541" t="s">
        <v>7230</v>
      </c>
      <c r="J2948" s="542" t="s">
        <v>191</v>
      </c>
      <c r="K2948" s="544">
        <v>4</v>
      </c>
      <c r="L2948" s="544">
        <v>12</v>
      </c>
      <c r="M2948" s="1799">
        <f t="shared" si="93"/>
        <v>14400</v>
      </c>
      <c r="N2948" s="544">
        <v>3</v>
      </c>
      <c r="O2948" s="544">
        <v>9</v>
      </c>
      <c r="P2948" s="1799">
        <f t="shared" si="94"/>
        <v>10800</v>
      </c>
      <c r="Q2948" s="1789"/>
    </row>
    <row r="2949" spans="1:17" x14ac:dyDescent="0.2">
      <c r="A2949" s="541" t="s">
        <v>677</v>
      </c>
      <c r="B2949" s="547" t="s">
        <v>1708</v>
      </c>
      <c r="C2949" s="541" t="s">
        <v>1709</v>
      </c>
      <c r="D2949" s="1806" t="s">
        <v>8052</v>
      </c>
      <c r="E2949" s="539">
        <v>1500</v>
      </c>
      <c r="F2949" s="1807">
        <v>17629083</v>
      </c>
      <c r="G2949" s="1801" t="s">
        <v>8188</v>
      </c>
      <c r="H2949" s="541"/>
      <c r="I2949" s="541" t="s">
        <v>7230</v>
      </c>
      <c r="J2949" s="542" t="s">
        <v>191</v>
      </c>
      <c r="K2949" s="544">
        <v>4</v>
      </c>
      <c r="L2949" s="544">
        <v>12</v>
      </c>
      <c r="M2949" s="1799">
        <f t="shared" si="93"/>
        <v>18000</v>
      </c>
      <c r="N2949" s="544">
        <v>3</v>
      </c>
      <c r="O2949" s="544">
        <v>9</v>
      </c>
      <c r="P2949" s="1799">
        <f t="shared" si="94"/>
        <v>13500</v>
      </c>
      <c r="Q2949" s="1789"/>
    </row>
    <row r="2950" spans="1:17" x14ac:dyDescent="0.2">
      <c r="A2950" s="541" t="s">
        <v>677</v>
      </c>
      <c r="B2950" s="547" t="s">
        <v>1708</v>
      </c>
      <c r="C2950" s="541" t="s">
        <v>1709</v>
      </c>
      <c r="D2950" s="1806" t="s">
        <v>5766</v>
      </c>
      <c r="E2950" s="539">
        <v>930</v>
      </c>
      <c r="F2950" s="1808" t="s">
        <v>8189</v>
      </c>
      <c r="G2950" s="1801" t="s">
        <v>8190</v>
      </c>
      <c r="H2950" s="541"/>
      <c r="I2950" s="541" t="s">
        <v>7230</v>
      </c>
      <c r="J2950" s="542" t="s">
        <v>191</v>
      </c>
      <c r="K2950" s="544">
        <v>4</v>
      </c>
      <c r="L2950" s="544">
        <v>12</v>
      </c>
      <c r="M2950" s="1799">
        <f t="shared" si="93"/>
        <v>11160</v>
      </c>
      <c r="N2950" s="544">
        <v>3</v>
      </c>
      <c r="O2950" s="544">
        <v>9</v>
      </c>
      <c r="P2950" s="1799">
        <f t="shared" si="94"/>
        <v>8370</v>
      </c>
      <c r="Q2950" s="1789"/>
    </row>
    <row r="2951" spans="1:17" x14ac:dyDescent="0.2">
      <c r="A2951" s="541" t="s">
        <v>677</v>
      </c>
      <c r="B2951" s="547" t="s">
        <v>1708</v>
      </c>
      <c r="C2951" s="541" t="s">
        <v>1709</v>
      </c>
      <c r="D2951" s="1806" t="s">
        <v>5766</v>
      </c>
      <c r="E2951" s="539">
        <v>930</v>
      </c>
      <c r="F2951" s="1807" t="s">
        <v>8191</v>
      </c>
      <c r="G2951" s="1801" t="s">
        <v>8192</v>
      </c>
      <c r="H2951" s="541"/>
      <c r="I2951" s="541" t="s">
        <v>7230</v>
      </c>
      <c r="J2951" s="542" t="s">
        <v>191</v>
      </c>
      <c r="K2951" s="544">
        <v>4</v>
      </c>
      <c r="L2951" s="544">
        <v>12</v>
      </c>
      <c r="M2951" s="1799">
        <f t="shared" si="93"/>
        <v>11160</v>
      </c>
      <c r="N2951" s="544">
        <v>3</v>
      </c>
      <c r="O2951" s="544">
        <v>9</v>
      </c>
      <c r="P2951" s="1799">
        <f t="shared" si="94"/>
        <v>8370</v>
      </c>
      <c r="Q2951" s="1789"/>
    </row>
    <row r="2952" spans="1:17" x14ac:dyDescent="0.2">
      <c r="A2952" s="541" t="s">
        <v>677</v>
      </c>
      <c r="B2952" s="547" t="s">
        <v>1708</v>
      </c>
      <c r="C2952" s="541" t="s">
        <v>1709</v>
      </c>
      <c r="D2952" s="1806" t="s">
        <v>8144</v>
      </c>
      <c r="E2952" s="539">
        <v>1200</v>
      </c>
      <c r="F2952" s="1807">
        <v>73380244</v>
      </c>
      <c r="G2952" s="1801" t="s">
        <v>8193</v>
      </c>
      <c r="H2952" s="541"/>
      <c r="I2952" s="541" t="s">
        <v>7230</v>
      </c>
      <c r="J2952" s="542" t="s">
        <v>191</v>
      </c>
      <c r="K2952" s="544">
        <v>4</v>
      </c>
      <c r="L2952" s="544">
        <v>12</v>
      </c>
      <c r="M2952" s="1799">
        <f t="shared" si="93"/>
        <v>14400</v>
      </c>
      <c r="N2952" s="544">
        <v>3</v>
      </c>
      <c r="O2952" s="544">
        <v>9</v>
      </c>
      <c r="P2952" s="1799">
        <f t="shared" si="94"/>
        <v>10800</v>
      </c>
      <c r="Q2952" s="1789"/>
    </row>
    <row r="2953" spans="1:17" x14ac:dyDescent="0.2">
      <c r="A2953" s="541" t="s">
        <v>677</v>
      </c>
      <c r="B2953" s="547" t="s">
        <v>1708</v>
      </c>
      <c r="C2953" s="541" t="s">
        <v>1709</v>
      </c>
      <c r="D2953" s="1806" t="s">
        <v>8052</v>
      </c>
      <c r="E2953" s="539">
        <v>1500</v>
      </c>
      <c r="F2953" s="1807">
        <v>43843671</v>
      </c>
      <c r="G2953" s="1801" t="s">
        <v>8194</v>
      </c>
      <c r="H2953" s="541"/>
      <c r="I2953" s="541" t="s">
        <v>7230</v>
      </c>
      <c r="J2953" s="542" t="s">
        <v>191</v>
      </c>
      <c r="K2953" s="544">
        <v>4</v>
      </c>
      <c r="L2953" s="544">
        <v>12</v>
      </c>
      <c r="M2953" s="1799">
        <f t="shared" si="93"/>
        <v>18000</v>
      </c>
      <c r="N2953" s="544">
        <v>3</v>
      </c>
      <c r="O2953" s="544">
        <v>9</v>
      </c>
      <c r="P2953" s="1799">
        <f t="shared" si="94"/>
        <v>13500</v>
      </c>
      <c r="Q2953" s="1789"/>
    </row>
    <row r="2954" spans="1:17" x14ac:dyDescent="0.2">
      <c r="A2954" s="541" t="s">
        <v>677</v>
      </c>
      <c r="B2954" s="547" t="s">
        <v>1708</v>
      </c>
      <c r="C2954" s="541" t="s">
        <v>1709</v>
      </c>
      <c r="D2954" s="1806" t="s">
        <v>8020</v>
      </c>
      <c r="E2954" s="539">
        <v>1500</v>
      </c>
      <c r="F2954" s="1808">
        <v>46347167</v>
      </c>
      <c r="G2954" s="1801" t="s">
        <v>8195</v>
      </c>
      <c r="H2954" s="541"/>
      <c r="I2954" s="541" t="s">
        <v>7230</v>
      </c>
      <c r="J2954" s="542" t="s">
        <v>191</v>
      </c>
      <c r="K2954" s="544">
        <v>4</v>
      </c>
      <c r="L2954" s="544">
        <v>12</v>
      </c>
      <c r="M2954" s="1799">
        <f t="shared" si="93"/>
        <v>18000</v>
      </c>
      <c r="N2954" s="544">
        <v>3</v>
      </c>
      <c r="O2954" s="544">
        <v>9</v>
      </c>
      <c r="P2954" s="1799">
        <f t="shared" si="94"/>
        <v>13500</v>
      </c>
      <c r="Q2954" s="1789"/>
    </row>
    <row r="2955" spans="1:17" x14ac:dyDescent="0.2">
      <c r="A2955" s="541" t="s">
        <v>677</v>
      </c>
      <c r="B2955" s="547" t="s">
        <v>1708</v>
      </c>
      <c r="C2955" s="541" t="s">
        <v>1709</v>
      </c>
      <c r="D2955" s="1806" t="s">
        <v>5766</v>
      </c>
      <c r="E2955" s="539">
        <v>930</v>
      </c>
      <c r="F2955" s="1810" t="s">
        <v>8196</v>
      </c>
      <c r="G2955" s="1801" t="s">
        <v>8197</v>
      </c>
      <c r="H2955" s="541"/>
      <c r="I2955" s="541" t="s">
        <v>7230</v>
      </c>
      <c r="J2955" s="542" t="s">
        <v>191</v>
      </c>
      <c r="K2955" s="544">
        <v>4</v>
      </c>
      <c r="L2955" s="544">
        <v>12</v>
      </c>
      <c r="M2955" s="1799">
        <f t="shared" si="93"/>
        <v>11160</v>
      </c>
      <c r="N2955" s="544">
        <v>3</v>
      </c>
      <c r="O2955" s="544">
        <v>9</v>
      </c>
      <c r="P2955" s="1799">
        <f t="shared" si="94"/>
        <v>8370</v>
      </c>
      <c r="Q2955" s="1789"/>
    </row>
    <row r="2956" spans="1:17" x14ac:dyDescent="0.2">
      <c r="A2956" s="541" t="s">
        <v>677</v>
      </c>
      <c r="B2956" s="547" t="s">
        <v>1708</v>
      </c>
      <c r="C2956" s="541" t="s">
        <v>1709</v>
      </c>
      <c r="D2956" s="1806" t="s">
        <v>8144</v>
      </c>
      <c r="E2956" s="539">
        <v>1200</v>
      </c>
      <c r="F2956" s="1807">
        <v>76698342</v>
      </c>
      <c r="G2956" s="1801" t="s">
        <v>8198</v>
      </c>
      <c r="H2956" s="541"/>
      <c r="I2956" s="541" t="s">
        <v>7230</v>
      </c>
      <c r="J2956" s="542" t="s">
        <v>191</v>
      </c>
      <c r="K2956" s="544">
        <v>4</v>
      </c>
      <c r="L2956" s="544">
        <v>12</v>
      </c>
      <c r="M2956" s="1799">
        <f t="shared" si="93"/>
        <v>14400</v>
      </c>
      <c r="N2956" s="544">
        <v>3</v>
      </c>
      <c r="O2956" s="544">
        <v>9</v>
      </c>
      <c r="P2956" s="1799">
        <f t="shared" si="94"/>
        <v>10800</v>
      </c>
      <c r="Q2956" s="1789"/>
    </row>
    <row r="2957" spans="1:17" x14ac:dyDescent="0.2">
      <c r="A2957" s="541" t="s">
        <v>677</v>
      </c>
      <c r="B2957" s="547" t="s">
        <v>1708</v>
      </c>
      <c r="C2957" s="541" t="s">
        <v>1709</v>
      </c>
      <c r="D2957" s="1806" t="s">
        <v>8052</v>
      </c>
      <c r="E2957" s="539">
        <v>1500</v>
      </c>
      <c r="F2957" s="1808">
        <v>45795277</v>
      </c>
      <c r="G2957" s="1801" t="s">
        <v>8199</v>
      </c>
      <c r="H2957" s="541"/>
      <c r="I2957" s="541" t="s">
        <v>7230</v>
      </c>
      <c r="J2957" s="542" t="s">
        <v>191</v>
      </c>
      <c r="K2957" s="544">
        <v>4</v>
      </c>
      <c r="L2957" s="544">
        <v>12</v>
      </c>
      <c r="M2957" s="1799">
        <f t="shared" si="93"/>
        <v>18000</v>
      </c>
      <c r="N2957" s="544">
        <v>3</v>
      </c>
      <c r="O2957" s="544">
        <v>9</v>
      </c>
      <c r="P2957" s="1799">
        <f t="shared" si="94"/>
        <v>13500</v>
      </c>
      <c r="Q2957" s="1789"/>
    </row>
    <row r="2958" spans="1:17" x14ac:dyDescent="0.2">
      <c r="A2958" s="541" t="s">
        <v>677</v>
      </c>
      <c r="B2958" s="547" t="s">
        <v>1708</v>
      </c>
      <c r="C2958" s="541" t="s">
        <v>1709</v>
      </c>
      <c r="D2958" s="1806" t="s">
        <v>8020</v>
      </c>
      <c r="E2958" s="539">
        <v>1500</v>
      </c>
      <c r="F2958" s="1807">
        <v>72566175</v>
      </c>
      <c r="G2958" s="1801" t="s">
        <v>8200</v>
      </c>
      <c r="H2958" s="541"/>
      <c r="I2958" s="541" t="s">
        <v>7230</v>
      </c>
      <c r="J2958" s="542" t="s">
        <v>191</v>
      </c>
      <c r="K2958" s="544">
        <v>4</v>
      </c>
      <c r="L2958" s="544">
        <v>12</v>
      </c>
      <c r="M2958" s="1799">
        <f t="shared" si="93"/>
        <v>18000</v>
      </c>
      <c r="N2958" s="544">
        <v>3</v>
      </c>
      <c r="O2958" s="544">
        <v>9</v>
      </c>
      <c r="P2958" s="1799">
        <f t="shared" si="94"/>
        <v>13500</v>
      </c>
      <c r="Q2958" s="1789"/>
    </row>
    <row r="2959" spans="1:17" x14ac:dyDescent="0.2">
      <c r="A2959" s="541" t="s">
        <v>677</v>
      </c>
      <c r="B2959" s="547" t="s">
        <v>1708</v>
      </c>
      <c r="C2959" s="541" t="s">
        <v>1709</v>
      </c>
      <c r="D2959" s="1806" t="s">
        <v>8020</v>
      </c>
      <c r="E2959" s="539">
        <v>1500</v>
      </c>
      <c r="F2959" s="1807">
        <v>10604033</v>
      </c>
      <c r="G2959" s="1801" t="s">
        <v>8201</v>
      </c>
      <c r="H2959" s="541"/>
      <c r="I2959" s="541" t="s">
        <v>7230</v>
      </c>
      <c r="J2959" s="542" t="s">
        <v>191</v>
      </c>
      <c r="K2959" s="544">
        <v>4</v>
      </c>
      <c r="L2959" s="544">
        <v>12</v>
      </c>
      <c r="M2959" s="1799">
        <f t="shared" si="93"/>
        <v>18000</v>
      </c>
      <c r="N2959" s="544">
        <v>3</v>
      </c>
      <c r="O2959" s="544">
        <v>9</v>
      </c>
      <c r="P2959" s="1799">
        <f t="shared" si="94"/>
        <v>13500</v>
      </c>
      <c r="Q2959" s="1789"/>
    </row>
    <row r="2960" spans="1:17" x14ac:dyDescent="0.2">
      <c r="A2960" s="541" t="s">
        <v>677</v>
      </c>
      <c r="B2960" s="547" t="s">
        <v>1708</v>
      </c>
      <c r="C2960" s="541" t="s">
        <v>1709</v>
      </c>
      <c r="D2960" s="1806" t="s">
        <v>8144</v>
      </c>
      <c r="E2960" s="539">
        <v>1200</v>
      </c>
      <c r="F2960" s="1807">
        <v>72577786</v>
      </c>
      <c r="G2960" s="1801" t="s">
        <v>8202</v>
      </c>
      <c r="H2960" s="541"/>
      <c r="I2960" s="541" t="s">
        <v>7230</v>
      </c>
      <c r="J2960" s="542" t="s">
        <v>191</v>
      </c>
      <c r="K2960" s="544">
        <v>4</v>
      </c>
      <c r="L2960" s="544">
        <v>12</v>
      </c>
      <c r="M2960" s="1799">
        <f t="shared" si="93"/>
        <v>14400</v>
      </c>
      <c r="N2960" s="544">
        <v>3</v>
      </c>
      <c r="O2960" s="544">
        <v>9</v>
      </c>
      <c r="P2960" s="1799">
        <f t="shared" si="94"/>
        <v>10800</v>
      </c>
      <c r="Q2960" s="1789"/>
    </row>
    <row r="2961" spans="1:17" x14ac:dyDescent="0.2">
      <c r="A2961" s="541" t="s">
        <v>677</v>
      </c>
      <c r="B2961" s="547" t="s">
        <v>1708</v>
      </c>
      <c r="C2961" s="541" t="s">
        <v>1709</v>
      </c>
      <c r="D2961" s="1806" t="s">
        <v>8144</v>
      </c>
      <c r="E2961" s="539">
        <v>1200</v>
      </c>
      <c r="F2961" s="1808">
        <v>44271567</v>
      </c>
      <c r="G2961" s="1801" t="s">
        <v>8203</v>
      </c>
      <c r="H2961" s="541"/>
      <c r="I2961" s="541" t="s">
        <v>7230</v>
      </c>
      <c r="J2961" s="542" t="s">
        <v>191</v>
      </c>
      <c r="K2961" s="544">
        <v>4</v>
      </c>
      <c r="L2961" s="544">
        <v>12</v>
      </c>
      <c r="M2961" s="1799">
        <f t="shared" si="93"/>
        <v>14400</v>
      </c>
      <c r="N2961" s="544">
        <v>3</v>
      </c>
      <c r="O2961" s="544">
        <v>9</v>
      </c>
      <c r="P2961" s="1799">
        <f t="shared" si="94"/>
        <v>10800</v>
      </c>
      <c r="Q2961" s="1789"/>
    </row>
    <row r="2962" spans="1:17" x14ac:dyDescent="0.2">
      <c r="A2962" s="541" t="s">
        <v>677</v>
      </c>
      <c r="B2962" s="547" t="s">
        <v>1708</v>
      </c>
      <c r="C2962" s="541" t="s">
        <v>1709</v>
      </c>
      <c r="D2962" s="1806" t="s">
        <v>5766</v>
      </c>
      <c r="E2962" s="539">
        <v>930</v>
      </c>
      <c r="F2962" s="1809" t="s">
        <v>8204</v>
      </c>
      <c r="G2962" s="1801" t="s">
        <v>8205</v>
      </c>
      <c r="H2962" s="541"/>
      <c r="I2962" s="541" t="s">
        <v>7230</v>
      </c>
      <c r="J2962" s="542" t="s">
        <v>191</v>
      </c>
      <c r="K2962" s="544">
        <v>4</v>
      </c>
      <c r="L2962" s="544">
        <v>12</v>
      </c>
      <c r="M2962" s="1799">
        <f t="shared" si="93"/>
        <v>11160</v>
      </c>
      <c r="N2962" s="544">
        <v>3</v>
      </c>
      <c r="O2962" s="544">
        <v>9</v>
      </c>
      <c r="P2962" s="1799">
        <f t="shared" si="94"/>
        <v>8370</v>
      </c>
      <c r="Q2962" s="1789"/>
    </row>
    <row r="2963" spans="1:17" x14ac:dyDescent="0.2">
      <c r="A2963" s="541" t="s">
        <v>677</v>
      </c>
      <c r="B2963" s="547" t="s">
        <v>1708</v>
      </c>
      <c r="C2963" s="541" t="s">
        <v>1709</v>
      </c>
      <c r="D2963" s="1806" t="s">
        <v>8020</v>
      </c>
      <c r="E2963" s="539">
        <v>1500</v>
      </c>
      <c r="F2963" s="1808">
        <v>41378800</v>
      </c>
      <c r="G2963" s="1801" t="s">
        <v>8206</v>
      </c>
      <c r="H2963" s="541"/>
      <c r="I2963" s="541" t="s">
        <v>7230</v>
      </c>
      <c r="J2963" s="542" t="s">
        <v>191</v>
      </c>
      <c r="K2963" s="544">
        <v>4</v>
      </c>
      <c r="L2963" s="544">
        <v>12</v>
      </c>
      <c r="M2963" s="1799">
        <f t="shared" si="93"/>
        <v>18000</v>
      </c>
      <c r="N2963" s="544">
        <v>3</v>
      </c>
      <c r="O2963" s="544">
        <v>9</v>
      </c>
      <c r="P2963" s="1799">
        <f t="shared" si="94"/>
        <v>13500</v>
      </c>
      <c r="Q2963" s="1789"/>
    </row>
    <row r="2964" spans="1:17" x14ac:dyDescent="0.2">
      <c r="A2964" s="541" t="s">
        <v>677</v>
      </c>
      <c r="B2964" s="547" t="s">
        <v>1708</v>
      </c>
      <c r="C2964" s="541" t="s">
        <v>1709</v>
      </c>
      <c r="D2964" s="1806" t="s">
        <v>8020</v>
      </c>
      <c r="E2964" s="539">
        <v>1500</v>
      </c>
      <c r="F2964" s="1807">
        <v>43085507</v>
      </c>
      <c r="G2964" s="1801" t="s">
        <v>8207</v>
      </c>
      <c r="H2964" s="541"/>
      <c r="I2964" s="541" t="s">
        <v>7230</v>
      </c>
      <c r="J2964" s="542" t="s">
        <v>191</v>
      </c>
      <c r="K2964" s="544">
        <v>4</v>
      </c>
      <c r="L2964" s="544">
        <v>12</v>
      </c>
      <c r="M2964" s="1799">
        <f t="shared" si="93"/>
        <v>18000</v>
      </c>
      <c r="N2964" s="544">
        <v>3</v>
      </c>
      <c r="O2964" s="544">
        <v>9</v>
      </c>
      <c r="P2964" s="1799">
        <f t="shared" si="94"/>
        <v>13500</v>
      </c>
      <c r="Q2964" s="1789"/>
    </row>
    <row r="2965" spans="1:17" x14ac:dyDescent="0.2">
      <c r="A2965" s="541" t="s">
        <v>677</v>
      </c>
      <c r="B2965" s="547" t="s">
        <v>1708</v>
      </c>
      <c r="C2965" s="541" t="s">
        <v>1709</v>
      </c>
      <c r="D2965" s="1806" t="s">
        <v>8052</v>
      </c>
      <c r="E2965" s="539">
        <v>1500</v>
      </c>
      <c r="F2965" s="1807">
        <v>41569317</v>
      </c>
      <c r="G2965" s="1801" t="s">
        <v>8208</v>
      </c>
      <c r="H2965" s="541"/>
      <c r="I2965" s="541" t="s">
        <v>7230</v>
      </c>
      <c r="J2965" s="542" t="s">
        <v>191</v>
      </c>
      <c r="K2965" s="544">
        <v>4</v>
      </c>
      <c r="L2965" s="544">
        <v>12</v>
      </c>
      <c r="M2965" s="1799">
        <f t="shared" si="93"/>
        <v>18000</v>
      </c>
      <c r="N2965" s="544">
        <v>3</v>
      </c>
      <c r="O2965" s="544">
        <v>9</v>
      </c>
      <c r="P2965" s="1799">
        <f t="shared" si="94"/>
        <v>13500</v>
      </c>
      <c r="Q2965" s="1789"/>
    </row>
    <row r="2966" spans="1:17" x14ac:dyDescent="0.2">
      <c r="A2966" s="541" t="s">
        <v>677</v>
      </c>
      <c r="B2966" s="547" t="s">
        <v>1708</v>
      </c>
      <c r="C2966" s="541" t="s">
        <v>1709</v>
      </c>
      <c r="D2966" s="1806" t="s">
        <v>8144</v>
      </c>
      <c r="E2966" s="539">
        <v>1200</v>
      </c>
      <c r="F2966" s="1808">
        <v>72916289</v>
      </c>
      <c r="G2966" s="1801" t="s">
        <v>8209</v>
      </c>
      <c r="H2966" s="541"/>
      <c r="I2966" s="541" t="s">
        <v>7230</v>
      </c>
      <c r="J2966" s="542" t="s">
        <v>191</v>
      </c>
      <c r="K2966" s="544">
        <v>4</v>
      </c>
      <c r="L2966" s="544">
        <v>12</v>
      </c>
      <c r="M2966" s="1799">
        <f t="shared" si="93"/>
        <v>14400</v>
      </c>
      <c r="N2966" s="544">
        <v>3</v>
      </c>
      <c r="O2966" s="544">
        <v>9</v>
      </c>
      <c r="P2966" s="1799">
        <f t="shared" si="94"/>
        <v>10800</v>
      </c>
      <c r="Q2966" s="1789"/>
    </row>
    <row r="2967" spans="1:17" x14ac:dyDescent="0.2">
      <c r="A2967" s="541" t="s">
        <v>677</v>
      </c>
      <c r="B2967" s="547" t="s">
        <v>1708</v>
      </c>
      <c r="C2967" s="541" t="s">
        <v>1709</v>
      </c>
      <c r="D2967" s="1806" t="s">
        <v>5766</v>
      </c>
      <c r="E2967" s="539">
        <v>930</v>
      </c>
      <c r="F2967" s="1808" t="s">
        <v>8210</v>
      </c>
      <c r="G2967" s="1806" t="s">
        <v>8211</v>
      </c>
      <c r="H2967" s="541"/>
      <c r="I2967" s="541" t="s">
        <v>7230</v>
      </c>
      <c r="J2967" s="542" t="s">
        <v>191</v>
      </c>
      <c r="K2967" s="544">
        <v>4</v>
      </c>
      <c r="L2967" s="544">
        <v>12</v>
      </c>
      <c r="M2967" s="1799">
        <f t="shared" si="93"/>
        <v>11160</v>
      </c>
      <c r="N2967" s="544">
        <v>3</v>
      </c>
      <c r="O2967" s="544">
        <v>9</v>
      </c>
      <c r="P2967" s="1799">
        <f t="shared" si="94"/>
        <v>8370</v>
      </c>
      <c r="Q2967" s="1789"/>
    </row>
    <row r="2968" spans="1:17" x14ac:dyDescent="0.2">
      <c r="A2968" s="541" t="s">
        <v>677</v>
      </c>
      <c r="B2968" s="547" t="s">
        <v>1708</v>
      </c>
      <c r="C2968" s="541" t="s">
        <v>1709</v>
      </c>
      <c r="D2968" s="1806" t="s">
        <v>5766</v>
      </c>
      <c r="E2968" s="539">
        <v>930</v>
      </c>
      <c r="F2968" s="1808">
        <v>10399191</v>
      </c>
      <c r="G2968" s="1806" t="s">
        <v>8212</v>
      </c>
      <c r="H2968" s="541"/>
      <c r="I2968" s="541" t="s">
        <v>7230</v>
      </c>
      <c r="J2968" s="542" t="s">
        <v>191</v>
      </c>
      <c r="K2968" s="544">
        <v>4</v>
      </c>
      <c r="L2968" s="544">
        <v>12</v>
      </c>
      <c r="M2968" s="1799">
        <f t="shared" si="93"/>
        <v>11160</v>
      </c>
      <c r="N2968" s="544">
        <v>3</v>
      </c>
      <c r="O2968" s="544">
        <v>9</v>
      </c>
      <c r="P2968" s="1799">
        <f t="shared" si="94"/>
        <v>8370</v>
      </c>
      <c r="Q2968" s="1789"/>
    </row>
    <row r="2969" spans="1:17" x14ac:dyDescent="0.2">
      <c r="A2969" s="541" t="s">
        <v>677</v>
      </c>
      <c r="B2969" s="547" t="s">
        <v>1708</v>
      </c>
      <c r="C2969" s="541" t="s">
        <v>1709</v>
      </c>
      <c r="D2969" s="1806" t="s">
        <v>5766</v>
      </c>
      <c r="E2969" s="539">
        <v>930</v>
      </c>
      <c r="F2969" s="1807" t="s">
        <v>8213</v>
      </c>
      <c r="G2969" s="1806" t="s">
        <v>8214</v>
      </c>
      <c r="H2969" s="541"/>
      <c r="I2969" s="541" t="s">
        <v>7230</v>
      </c>
      <c r="J2969" s="542" t="s">
        <v>191</v>
      </c>
      <c r="K2969" s="544">
        <v>4</v>
      </c>
      <c r="L2969" s="544">
        <v>12</v>
      </c>
      <c r="M2969" s="1799">
        <f t="shared" si="93"/>
        <v>11160</v>
      </c>
      <c r="N2969" s="544">
        <v>3</v>
      </c>
      <c r="O2969" s="544">
        <v>9</v>
      </c>
      <c r="P2969" s="1799">
        <f t="shared" si="94"/>
        <v>8370</v>
      </c>
      <c r="Q2969" s="1789"/>
    </row>
    <row r="2970" spans="1:17" x14ac:dyDescent="0.2">
      <c r="A2970" s="541" t="s">
        <v>677</v>
      </c>
      <c r="B2970" s="547" t="s">
        <v>1708</v>
      </c>
      <c r="C2970" s="541" t="s">
        <v>1709</v>
      </c>
      <c r="D2970" s="1806" t="s">
        <v>5766</v>
      </c>
      <c r="E2970" s="539">
        <v>930</v>
      </c>
      <c r="F2970" s="1807" t="s">
        <v>8215</v>
      </c>
      <c r="G2970" s="1806" t="s">
        <v>8216</v>
      </c>
      <c r="H2970" s="541"/>
      <c r="I2970" s="541" t="s">
        <v>7230</v>
      </c>
      <c r="J2970" s="542" t="s">
        <v>191</v>
      </c>
      <c r="K2970" s="544">
        <v>4</v>
      </c>
      <c r="L2970" s="544">
        <v>12</v>
      </c>
      <c r="M2970" s="1799">
        <f t="shared" si="93"/>
        <v>11160</v>
      </c>
      <c r="N2970" s="544">
        <v>3</v>
      </c>
      <c r="O2970" s="544">
        <v>9</v>
      </c>
      <c r="P2970" s="1799">
        <f t="shared" si="94"/>
        <v>8370</v>
      </c>
      <c r="Q2970" s="1789"/>
    </row>
    <row r="2971" spans="1:17" x14ac:dyDescent="0.2">
      <c r="A2971" s="541" t="s">
        <v>677</v>
      </c>
      <c r="B2971" s="547" t="s">
        <v>1708</v>
      </c>
      <c r="C2971" s="541" t="s">
        <v>1709</v>
      </c>
      <c r="D2971" s="1806" t="s">
        <v>5766</v>
      </c>
      <c r="E2971" s="539">
        <v>930</v>
      </c>
      <c r="F2971" s="1808" t="s">
        <v>8217</v>
      </c>
      <c r="G2971" s="1806" t="s">
        <v>8218</v>
      </c>
      <c r="H2971" s="541"/>
      <c r="I2971" s="541" t="s">
        <v>7230</v>
      </c>
      <c r="J2971" s="542" t="s">
        <v>191</v>
      </c>
      <c r="K2971" s="544">
        <v>4</v>
      </c>
      <c r="L2971" s="544">
        <v>12</v>
      </c>
      <c r="M2971" s="1799">
        <f t="shared" si="93"/>
        <v>11160</v>
      </c>
      <c r="N2971" s="544">
        <v>3</v>
      </c>
      <c r="O2971" s="544">
        <v>9</v>
      </c>
      <c r="P2971" s="1799">
        <f t="shared" si="94"/>
        <v>8370</v>
      </c>
      <c r="Q2971" s="1789"/>
    </row>
    <row r="2972" spans="1:17" x14ac:dyDescent="0.2">
      <c r="A2972" s="541" t="s">
        <v>677</v>
      </c>
      <c r="B2972" s="547" t="s">
        <v>1708</v>
      </c>
      <c r="C2972" s="541" t="s">
        <v>1709</v>
      </c>
      <c r="D2972" s="1806" t="s">
        <v>5766</v>
      </c>
      <c r="E2972" s="539">
        <v>930</v>
      </c>
      <c r="F2972" s="1808" t="s">
        <v>8219</v>
      </c>
      <c r="G2972" s="1806" t="s">
        <v>8220</v>
      </c>
      <c r="H2972" s="541"/>
      <c r="I2972" s="541" t="s">
        <v>7230</v>
      </c>
      <c r="J2972" s="542" t="s">
        <v>191</v>
      </c>
      <c r="K2972" s="544">
        <v>4</v>
      </c>
      <c r="L2972" s="544">
        <v>12</v>
      </c>
      <c r="M2972" s="1799">
        <f t="shared" si="93"/>
        <v>11160</v>
      </c>
      <c r="N2972" s="544">
        <v>3</v>
      </c>
      <c r="O2972" s="544">
        <v>9</v>
      </c>
      <c r="P2972" s="1799">
        <f t="shared" si="94"/>
        <v>8370</v>
      </c>
      <c r="Q2972" s="1789"/>
    </row>
    <row r="2973" spans="1:17" x14ac:dyDescent="0.2">
      <c r="A2973" s="541" t="s">
        <v>677</v>
      </c>
      <c r="B2973" s="547" t="s">
        <v>1708</v>
      </c>
      <c r="C2973" s="541" t="s">
        <v>1709</v>
      </c>
      <c r="D2973" s="1806" t="s">
        <v>5766</v>
      </c>
      <c r="E2973" s="539">
        <v>930</v>
      </c>
      <c r="F2973" s="1807" t="s">
        <v>8221</v>
      </c>
      <c r="G2973" s="1806" t="s">
        <v>8222</v>
      </c>
      <c r="H2973" s="541"/>
      <c r="I2973" s="541" t="s">
        <v>7230</v>
      </c>
      <c r="J2973" s="542" t="s">
        <v>191</v>
      </c>
      <c r="K2973" s="544">
        <v>4</v>
      </c>
      <c r="L2973" s="544">
        <v>12</v>
      </c>
      <c r="M2973" s="1799">
        <f t="shared" si="93"/>
        <v>11160</v>
      </c>
      <c r="N2973" s="544">
        <v>3</v>
      </c>
      <c r="O2973" s="544">
        <v>9</v>
      </c>
      <c r="P2973" s="1799">
        <f t="shared" si="94"/>
        <v>8370</v>
      </c>
      <c r="Q2973" s="1789"/>
    </row>
    <row r="2974" spans="1:17" x14ac:dyDescent="0.2">
      <c r="A2974" s="541" t="s">
        <v>677</v>
      </c>
      <c r="B2974" s="547" t="s">
        <v>1708</v>
      </c>
      <c r="C2974" s="541" t="s">
        <v>1709</v>
      </c>
      <c r="D2974" s="1806" t="s">
        <v>5766</v>
      </c>
      <c r="E2974" s="539">
        <v>930</v>
      </c>
      <c r="F2974" s="1807" t="s">
        <v>8223</v>
      </c>
      <c r="G2974" s="1806" t="s">
        <v>8224</v>
      </c>
      <c r="H2974" s="541"/>
      <c r="I2974" s="541" t="s">
        <v>7230</v>
      </c>
      <c r="J2974" s="542" t="s">
        <v>191</v>
      </c>
      <c r="K2974" s="544">
        <v>4</v>
      </c>
      <c r="L2974" s="544">
        <v>12</v>
      </c>
      <c r="M2974" s="1799">
        <f t="shared" ref="M2974:M3037" si="95">+E2974*L2974</f>
        <v>11160</v>
      </c>
      <c r="N2974" s="544">
        <v>3</v>
      </c>
      <c r="O2974" s="544">
        <v>9</v>
      </c>
      <c r="P2974" s="1799">
        <f t="shared" ref="P2974:P3037" si="96">+E2974*O2974</f>
        <v>8370</v>
      </c>
      <c r="Q2974" s="1789"/>
    </row>
    <row r="2975" spans="1:17" x14ac:dyDescent="0.2">
      <c r="A2975" s="541" t="s">
        <v>677</v>
      </c>
      <c r="B2975" s="547" t="s">
        <v>1708</v>
      </c>
      <c r="C2975" s="541" t="s">
        <v>1709</v>
      </c>
      <c r="D2975" s="1806" t="s">
        <v>5766</v>
      </c>
      <c r="E2975" s="539">
        <v>930</v>
      </c>
      <c r="F2975" s="1807" t="s">
        <v>8225</v>
      </c>
      <c r="G2975" s="1806" t="s">
        <v>8226</v>
      </c>
      <c r="H2975" s="541"/>
      <c r="I2975" s="541" t="s">
        <v>7230</v>
      </c>
      <c r="J2975" s="542" t="s">
        <v>191</v>
      </c>
      <c r="K2975" s="544">
        <v>4</v>
      </c>
      <c r="L2975" s="544">
        <v>12</v>
      </c>
      <c r="M2975" s="1799">
        <f t="shared" si="95"/>
        <v>11160</v>
      </c>
      <c r="N2975" s="544">
        <v>3</v>
      </c>
      <c r="O2975" s="544">
        <v>9</v>
      </c>
      <c r="P2975" s="1799">
        <f t="shared" si="96"/>
        <v>8370</v>
      </c>
      <c r="Q2975" s="1789"/>
    </row>
    <row r="2976" spans="1:17" x14ac:dyDescent="0.2">
      <c r="A2976" s="541" t="s">
        <v>677</v>
      </c>
      <c r="B2976" s="547" t="s">
        <v>1708</v>
      </c>
      <c r="C2976" s="541" t="s">
        <v>1709</v>
      </c>
      <c r="D2976" s="1806" t="s">
        <v>5766</v>
      </c>
      <c r="E2976" s="539">
        <v>930</v>
      </c>
      <c r="F2976" s="1808">
        <v>10210498</v>
      </c>
      <c r="G2976" s="1806" t="s">
        <v>8227</v>
      </c>
      <c r="H2976" s="541"/>
      <c r="I2976" s="541" t="s">
        <v>7230</v>
      </c>
      <c r="J2976" s="542" t="s">
        <v>191</v>
      </c>
      <c r="K2976" s="544">
        <v>4</v>
      </c>
      <c r="L2976" s="544">
        <v>12</v>
      </c>
      <c r="M2976" s="1799">
        <f t="shared" si="95"/>
        <v>11160</v>
      </c>
      <c r="N2976" s="544">
        <v>3</v>
      </c>
      <c r="O2976" s="544">
        <v>9</v>
      </c>
      <c r="P2976" s="1799">
        <f t="shared" si="96"/>
        <v>8370</v>
      </c>
      <c r="Q2976" s="1789"/>
    </row>
    <row r="2977" spans="1:17" x14ac:dyDescent="0.2">
      <c r="A2977" s="541" t="s">
        <v>677</v>
      </c>
      <c r="B2977" s="547" t="s">
        <v>1708</v>
      </c>
      <c r="C2977" s="541" t="s">
        <v>1709</v>
      </c>
      <c r="D2977" s="1806" t="s">
        <v>5766</v>
      </c>
      <c r="E2977" s="539">
        <v>930</v>
      </c>
      <c r="F2977" s="1807" t="s">
        <v>8228</v>
      </c>
      <c r="G2977" s="1806" t="s">
        <v>8229</v>
      </c>
      <c r="H2977" s="541"/>
      <c r="I2977" s="541" t="s">
        <v>7230</v>
      </c>
      <c r="J2977" s="542" t="s">
        <v>191</v>
      </c>
      <c r="K2977" s="544">
        <v>4</v>
      </c>
      <c r="L2977" s="544">
        <v>12</v>
      </c>
      <c r="M2977" s="1799">
        <f t="shared" si="95"/>
        <v>11160</v>
      </c>
      <c r="N2977" s="544">
        <v>3</v>
      </c>
      <c r="O2977" s="544">
        <v>9</v>
      </c>
      <c r="P2977" s="1799">
        <f t="shared" si="96"/>
        <v>8370</v>
      </c>
      <c r="Q2977" s="1789"/>
    </row>
    <row r="2978" spans="1:17" x14ac:dyDescent="0.2">
      <c r="A2978" s="541" t="s">
        <v>677</v>
      </c>
      <c r="B2978" s="547" t="s">
        <v>1708</v>
      </c>
      <c r="C2978" s="541" t="s">
        <v>1709</v>
      </c>
      <c r="D2978" s="1806" t="s">
        <v>5766</v>
      </c>
      <c r="E2978" s="539">
        <v>930</v>
      </c>
      <c r="F2978" s="1808" t="s">
        <v>8230</v>
      </c>
      <c r="G2978" s="1806" t="s">
        <v>8231</v>
      </c>
      <c r="H2978" s="541"/>
      <c r="I2978" s="541" t="s">
        <v>7230</v>
      </c>
      <c r="J2978" s="542" t="s">
        <v>191</v>
      </c>
      <c r="K2978" s="544">
        <v>4</v>
      </c>
      <c r="L2978" s="544">
        <v>12</v>
      </c>
      <c r="M2978" s="1799">
        <f t="shared" si="95"/>
        <v>11160</v>
      </c>
      <c r="N2978" s="544">
        <v>3</v>
      </c>
      <c r="O2978" s="544">
        <v>9</v>
      </c>
      <c r="P2978" s="1799">
        <f t="shared" si="96"/>
        <v>8370</v>
      </c>
      <c r="Q2978" s="1789"/>
    </row>
    <row r="2979" spans="1:17" x14ac:dyDescent="0.2">
      <c r="A2979" s="541" t="s">
        <v>677</v>
      </c>
      <c r="B2979" s="547" t="s">
        <v>1708</v>
      </c>
      <c r="C2979" s="541" t="s">
        <v>1709</v>
      </c>
      <c r="D2979" s="1806" t="s">
        <v>5766</v>
      </c>
      <c r="E2979" s="539">
        <v>930</v>
      </c>
      <c r="F2979" s="1807" t="s">
        <v>8232</v>
      </c>
      <c r="G2979" s="1806" t="s">
        <v>8233</v>
      </c>
      <c r="H2979" s="541"/>
      <c r="I2979" s="541" t="s">
        <v>7230</v>
      </c>
      <c r="J2979" s="542" t="s">
        <v>191</v>
      </c>
      <c r="K2979" s="544">
        <v>4</v>
      </c>
      <c r="L2979" s="544">
        <v>12</v>
      </c>
      <c r="M2979" s="1799">
        <f t="shared" si="95"/>
        <v>11160</v>
      </c>
      <c r="N2979" s="544">
        <v>3</v>
      </c>
      <c r="O2979" s="544">
        <v>9</v>
      </c>
      <c r="P2979" s="1799">
        <f t="shared" si="96"/>
        <v>8370</v>
      </c>
      <c r="Q2979" s="1789"/>
    </row>
    <row r="2980" spans="1:17" x14ac:dyDescent="0.2">
      <c r="A2980" s="541" t="s">
        <v>677</v>
      </c>
      <c r="B2980" s="547" t="s">
        <v>1708</v>
      </c>
      <c r="C2980" s="541" t="s">
        <v>1709</v>
      </c>
      <c r="D2980" s="1806" t="s">
        <v>5766</v>
      </c>
      <c r="E2980" s="539">
        <v>930</v>
      </c>
      <c r="F2980" s="1807" t="s">
        <v>8234</v>
      </c>
      <c r="G2980" s="1806" t="s">
        <v>8235</v>
      </c>
      <c r="H2980" s="541"/>
      <c r="I2980" s="541" t="s">
        <v>7230</v>
      </c>
      <c r="J2980" s="542" t="s">
        <v>191</v>
      </c>
      <c r="K2980" s="544">
        <v>4</v>
      </c>
      <c r="L2980" s="544">
        <v>12</v>
      </c>
      <c r="M2980" s="1799">
        <f t="shared" si="95"/>
        <v>11160</v>
      </c>
      <c r="N2980" s="544">
        <v>3</v>
      </c>
      <c r="O2980" s="544">
        <v>9</v>
      </c>
      <c r="P2980" s="1799">
        <f t="shared" si="96"/>
        <v>8370</v>
      </c>
      <c r="Q2980" s="1789"/>
    </row>
    <row r="2981" spans="1:17" x14ac:dyDescent="0.2">
      <c r="A2981" s="541" t="s">
        <v>677</v>
      </c>
      <c r="B2981" s="547" t="s">
        <v>1708</v>
      </c>
      <c r="C2981" s="541" t="s">
        <v>1709</v>
      </c>
      <c r="D2981" s="1806" t="s">
        <v>5766</v>
      </c>
      <c r="E2981" s="539">
        <v>930</v>
      </c>
      <c r="F2981" s="1807" t="s">
        <v>8236</v>
      </c>
      <c r="G2981" s="1806" t="s">
        <v>8237</v>
      </c>
      <c r="H2981" s="541"/>
      <c r="I2981" s="541" t="s">
        <v>7230</v>
      </c>
      <c r="J2981" s="542" t="s">
        <v>191</v>
      </c>
      <c r="K2981" s="544">
        <v>4</v>
      </c>
      <c r="L2981" s="544">
        <v>12</v>
      </c>
      <c r="M2981" s="1799">
        <f t="shared" si="95"/>
        <v>11160</v>
      </c>
      <c r="N2981" s="544">
        <v>3</v>
      </c>
      <c r="O2981" s="544">
        <v>9</v>
      </c>
      <c r="P2981" s="1799">
        <f t="shared" si="96"/>
        <v>8370</v>
      </c>
      <c r="Q2981" s="1789"/>
    </row>
    <row r="2982" spans="1:17" x14ac:dyDescent="0.2">
      <c r="A2982" s="541" t="s">
        <v>677</v>
      </c>
      <c r="B2982" s="547" t="s">
        <v>1708</v>
      </c>
      <c r="C2982" s="541" t="s">
        <v>1709</v>
      </c>
      <c r="D2982" s="1806" t="s">
        <v>5766</v>
      </c>
      <c r="E2982" s="539">
        <v>930</v>
      </c>
      <c r="F2982" s="1808" t="s">
        <v>8238</v>
      </c>
      <c r="G2982" s="1806" t="s">
        <v>8239</v>
      </c>
      <c r="H2982" s="541"/>
      <c r="I2982" s="541" t="s">
        <v>7230</v>
      </c>
      <c r="J2982" s="542" t="s">
        <v>191</v>
      </c>
      <c r="K2982" s="544">
        <v>4</v>
      </c>
      <c r="L2982" s="544">
        <v>12</v>
      </c>
      <c r="M2982" s="1799">
        <f t="shared" si="95"/>
        <v>11160</v>
      </c>
      <c r="N2982" s="544">
        <v>3</v>
      </c>
      <c r="O2982" s="544">
        <v>9</v>
      </c>
      <c r="P2982" s="1799">
        <f t="shared" si="96"/>
        <v>8370</v>
      </c>
      <c r="Q2982" s="1789"/>
    </row>
    <row r="2983" spans="1:17" x14ac:dyDescent="0.2">
      <c r="A2983" s="541" t="s">
        <v>677</v>
      </c>
      <c r="B2983" s="547" t="s">
        <v>1708</v>
      </c>
      <c r="C2983" s="541" t="s">
        <v>1709</v>
      </c>
      <c r="D2983" s="1806" t="s">
        <v>5766</v>
      </c>
      <c r="E2983" s="539">
        <v>930</v>
      </c>
      <c r="F2983" s="1807" t="s">
        <v>8240</v>
      </c>
      <c r="G2983" s="1806" t="s">
        <v>8241</v>
      </c>
      <c r="H2983" s="541"/>
      <c r="I2983" s="541" t="s">
        <v>7230</v>
      </c>
      <c r="J2983" s="542" t="s">
        <v>191</v>
      </c>
      <c r="K2983" s="544">
        <v>4</v>
      </c>
      <c r="L2983" s="544">
        <v>12</v>
      </c>
      <c r="M2983" s="1799">
        <f t="shared" si="95"/>
        <v>11160</v>
      </c>
      <c r="N2983" s="544">
        <v>3</v>
      </c>
      <c r="O2983" s="544">
        <v>9</v>
      </c>
      <c r="P2983" s="1799">
        <f t="shared" si="96"/>
        <v>8370</v>
      </c>
      <c r="Q2983" s="1789"/>
    </row>
    <row r="2984" spans="1:17" x14ac:dyDescent="0.2">
      <c r="A2984" s="541" t="s">
        <v>677</v>
      </c>
      <c r="B2984" s="547" t="s">
        <v>1708</v>
      </c>
      <c r="C2984" s="541" t="s">
        <v>1709</v>
      </c>
      <c r="D2984" s="1806" t="s">
        <v>8144</v>
      </c>
      <c r="E2984" s="539">
        <v>1200</v>
      </c>
      <c r="F2984" s="1807" t="s">
        <v>8242</v>
      </c>
      <c r="G2984" s="1806" t="s">
        <v>8243</v>
      </c>
      <c r="H2984" s="541"/>
      <c r="I2984" s="541" t="s">
        <v>7230</v>
      </c>
      <c r="J2984" s="542" t="s">
        <v>191</v>
      </c>
      <c r="K2984" s="544">
        <v>4</v>
      </c>
      <c r="L2984" s="544">
        <v>12</v>
      </c>
      <c r="M2984" s="1799">
        <f t="shared" si="95"/>
        <v>14400</v>
      </c>
      <c r="N2984" s="544">
        <v>3</v>
      </c>
      <c r="O2984" s="544">
        <v>9</v>
      </c>
      <c r="P2984" s="1799">
        <f t="shared" si="96"/>
        <v>10800</v>
      </c>
      <c r="Q2984" s="1789"/>
    </row>
    <row r="2985" spans="1:17" x14ac:dyDescent="0.2">
      <c r="A2985" s="541" t="s">
        <v>677</v>
      </c>
      <c r="B2985" s="547" t="s">
        <v>1708</v>
      </c>
      <c r="C2985" s="541" t="s">
        <v>1709</v>
      </c>
      <c r="D2985" s="1806" t="s">
        <v>8144</v>
      </c>
      <c r="E2985" s="539">
        <v>1200</v>
      </c>
      <c r="F2985" s="1807" t="s">
        <v>8244</v>
      </c>
      <c r="G2985" s="1806" t="s">
        <v>8245</v>
      </c>
      <c r="H2985" s="541"/>
      <c r="I2985" s="541" t="s">
        <v>7230</v>
      </c>
      <c r="J2985" s="542" t="s">
        <v>191</v>
      </c>
      <c r="K2985" s="544">
        <v>4</v>
      </c>
      <c r="L2985" s="544">
        <v>12</v>
      </c>
      <c r="M2985" s="1799">
        <f t="shared" si="95"/>
        <v>14400</v>
      </c>
      <c r="N2985" s="544">
        <v>3</v>
      </c>
      <c r="O2985" s="544">
        <v>9</v>
      </c>
      <c r="P2985" s="1799">
        <f t="shared" si="96"/>
        <v>10800</v>
      </c>
      <c r="Q2985" s="1789"/>
    </row>
    <row r="2986" spans="1:17" x14ac:dyDescent="0.2">
      <c r="A2986" s="541" t="s">
        <v>677</v>
      </c>
      <c r="B2986" s="547" t="s">
        <v>1708</v>
      </c>
      <c r="C2986" s="541" t="s">
        <v>1709</v>
      </c>
      <c r="D2986" s="1806" t="s">
        <v>8052</v>
      </c>
      <c r="E2986" s="539">
        <v>1500</v>
      </c>
      <c r="F2986" s="1800" t="s">
        <v>8246</v>
      </c>
      <c r="G2986" s="541" t="s">
        <v>8247</v>
      </c>
      <c r="H2986" s="541"/>
      <c r="I2986" s="541" t="s">
        <v>7230</v>
      </c>
      <c r="J2986" s="542" t="s">
        <v>191</v>
      </c>
      <c r="K2986" s="544">
        <v>4</v>
      </c>
      <c r="L2986" s="544">
        <v>12</v>
      </c>
      <c r="M2986" s="1799">
        <f t="shared" si="95"/>
        <v>18000</v>
      </c>
      <c r="N2986" s="544">
        <v>3</v>
      </c>
      <c r="O2986" s="544">
        <v>9</v>
      </c>
      <c r="P2986" s="1799">
        <f t="shared" si="96"/>
        <v>13500</v>
      </c>
      <c r="Q2986" s="1789"/>
    </row>
    <row r="2987" spans="1:17" x14ac:dyDescent="0.2">
      <c r="A2987" s="541" t="s">
        <v>677</v>
      </c>
      <c r="B2987" s="547" t="s">
        <v>1708</v>
      </c>
      <c r="C2987" s="541" t="s">
        <v>1709</v>
      </c>
      <c r="D2987" s="1806" t="s">
        <v>8248</v>
      </c>
      <c r="E2987" s="539">
        <v>930</v>
      </c>
      <c r="F2987" s="1800" t="s">
        <v>8249</v>
      </c>
      <c r="G2987" s="541" t="s">
        <v>8250</v>
      </c>
      <c r="H2987" s="541"/>
      <c r="I2987" s="541" t="s">
        <v>7230</v>
      </c>
      <c r="J2987" s="542" t="s">
        <v>191</v>
      </c>
      <c r="K2987" s="544">
        <v>4</v>
      </c>
      <c r="L2987" s="544">
        <v>12</v>
      </c>
      <c r="M2987" s="1799">
        <f t="shared" si="95"/>
        <v>11160</v>
      </c>
      <c r="N2987" s="544">
        <v>3</v>
      </c>
      <c r="O2987" s="544">
        <v>9</v>
      </c>
      <c r="P2987" s="1799">
        <f t="shared" si="96"/>
        <v>8370</v>
      </c>
      <c r="Q2987" s="1789"/>
    </row>
    <row r="2988" spans="1:17" x14ac:dyDescent="0.2">
      <c r="A2988" s="541" t="s">
        <v>677</v>
      </c>
      <c r="B2988" s="547" t="s">
        <v>1708</v>
      </c>
      <c r="C2988" s="541" t="s">
        <v>1709</v>
      </c>
      <c r="D2988" s="1806" t="s">
        <v>8248</v>
      </c>
      <c r="E2988" s="539">
        <v>930</v>
      </c>
      <c r="F2988" s="1800" t="s">
        <v>8251</v>
      </c>
      <c r="G2988" s="541" t="s">
        <v>8252</v>
      </c>
      <c r="H2988" s="541"/>
      <c r="I2988" s="541" t="s">
        <v>7230</v>
      </c>
      <c r="J2988" s="542" t="s">
        <v>191</v>
      </c>
      <c r="K2988" s="544">
        <v>4</v>
      </c>
      <c r="L2988" s="544">
        <v>12</v>
      </c>
      <c r="M2988" s="1799">
        <f t="shared" si="95"/>
        <v>11160</v>
      </c>
      <c r="N2988" s="544">
        <v>3</v>
      </c>
      <c r="O2988" s="544">
        <v>9</v>
      </c>
      <c r="P2988" s="1799">
        <f t="shared" si="96"/>
        <v>8370</v>
      </c>
      <c r="Q2988" s="1789"/>
    </row>
    <row r="2989" spans="1:17" x14ac:dyDescent="0.2">
      <c r="A2989" s="541" t="s">
        <v>677</v>
      </c>
      <c r="B2989" s="547" t="s">
        <v>1708</v>
      </c>
      <c r="C2989" s="541" t="s">
        <v>1709</v>
      </c>
      <c r="D2989" s="1806" t="s">
        <v>8248</v>
      </c>
      <c r="E2989" s="539">
        <v>930</v>
      </c>
      <c r="F2989" s="1800" t="s">
        <v>8253</v>
      </c>
      <c r="G2989" s="541" t="s">
        <v>8254</v>
      </c>
      <c r="H2989" s="541"/>
      <c r="I2989" s="541" t="s">
        <v>7230</v>
      </c>
      <c r="J2989" s="542" t="s">
        <v>191</v>
      </c>
      <c r="K2989" s="544">
        <v>4</v>
      </c>
      <c r="L2989" s="544">
        <v>12</v>
      </c>
      <c r="M2989" s="1799">
        <f t="shared" si="95"/>
        <v>11160</v>
      </c>
      <c r="N2989" s="544">
        <v>3</v>
      </c>
      <c r="O2989" s="544">
        <v>9</v>
      </c>
      <c r="P2989" s="1799">
        <f t="shared" si="96"/>
        <v>8370</v>
      </c>
      <c r="Q2989" s="1789"/>
    </row>
    <row r="2990" spans="1:17" x14ac:dyDescent="0.2">
      <c r="A2990" s="541" t="s">
        <v>677</v>
      </c>
      <c r="B2990" s="547" t="s">
        <v>1708</v>
      </c>
      <c r="C2990" s="541" t="s">
        <v>1709</v>
      </c>
      <c r="D2990" s="1806" t="s">
        <v>8248</v>
      </c>
      <c r="E2990" s="539">
        <v>930</v>
      </c>
      <c r="F2990" s="1800" t="s">
        <v>8255</v>
      </c>
      <c r="G2990" s="541" t="s">
        <v>8256</v>
      </c>
      <c r="H2990" s="541"/>
      <c r="I2990" s="541" t="s">
        <v>7230</v>
      </c>
      <c r="J2990" s="542" t="s">
        <v>191</v>
      </c>
      <c r="K2990" s="544">
        <v>4</v>
      </c>
      <c r="L2990" s="544">
        <v>12</v>
      </c>
      <c r="M2990" s="1799">
        <f t="shared" si="95"/>
        <v>11160</v>
      </c>
      <c r="N2990" s="544">
        <v>3</v>
      </c>
      <c r="O2990" s="544">
        <v>9</v>
      </c>
      <c r="P2990" s="1799">
        <f t="shared" si="96"/>
        <v>8370</v>
      </c>
      <c r="Q2990" s="1789"/>
    </row>
    <row r="2991" spans="1:17" x14ac:dyDescent="0.2">
      <c r="A2991" s="541" t="s">
        <v>677</v>
      </c>
      <c r="B2991" s="547" t="s">
        <v>1708</v>
      </c>
      <c r="C2991" s="541" t="s">
        <v>1709</v>
      </c>
      <c r="D2991" s="1806" t="s">
        <v>8248</v>
      </c>
      <c r="E2991" s="539">
        <v>930</v>
      </c>
      <c r="F2991" s="1800" t="s">
        <v>8257</v>
      </c>
      <c r="G2991" s="541" t="s">
        <v>8258</v>
      </c>
      <c r="H2991" s="541"/>
      <c r="I2991" s="541" t="s">
        <v>7230</v>
      </c>
      <c r="J2991" s="542" t="s">
        <v>191</v>
      </c>
      <c r="K2991" s="544">
        <v>4</v>
      </c>
      <c r="L2991" s="544">
        <v>12</v>
      </c>
      <c r="M2991" s="1799">
        <f t="shared" si="95"/>
        <v>11160</v>
      </c>
      <c r="N2991" s="544">
        <v>3</v>
      </c>
      <c r="O2991" s="544">
        <v>9</v>
      </c>
      <c r="P2991" s="1799">
        <f t="shared" si="96"/>
        <v>8370</v>
      </c>
      <c r="Q2991" s="1789"/>
    </row>
    <row r="2992" spans="1:17" x14ac:dyDescent="0.2">
      <c r="A2992" s="541" t="s">
        <v>677</v>
      </c>
      <c r="B2992" s="547" t="s">
        <v>1708</v>
      </c>
      <c r="C2992" s="541" t="s">
        <v>1709</v>
      </c>
      <c r="D2992" s="1806" t="s">
        <v>8248</v>
      </c>
      <c r="E2992" s="539">
        <v>930</v>
      </c>
      <c r="F2992" s="1800" t="s">
        <v>8259</v>
      </c>
      <c r="G2992" s="541" t="s">
        <v>8260</v>
      </c>
      <c r="H2992" s="541"/>
      <c r="I2992" s="541" t="s">
        <v>7230</v>
      </c>
      <c r="J2992" s="542" t="s">
        <v>191</v>
      </c>
      <c r="K2992" s="544">
        <v>4</v>
      </c>
      <c r="L2992" s="544">
        <v>12</v>
      </c>
      <c r="M2992" s="1799">
        <f t="shared" si="95"/>
        <v>11160</v>
      </c>
      <c r="N2992" s="544">
        <v>3</v>
      </c>
      <c r="O2992" s="544">
        <v>9</v>
      </c>
      <c r="P2992" s="1799">
        <f t="shared" si="96"/>
        <v>8370</v>
      </c>
      <c r="Q2992" s="1789"/>
    </row>
    <row r="2993" spans="1:17" x14ac:dyDescent="0.2">
      <c r="A2993" s="541" t="s">
        <v>677</v>
      </c>
      <c r="B2993" s="547" t="s">
        <v>1708</v>
      </c>
      <c r="C2993" s="541" t="s">
        <v>1709</v>
      </c>
      <c r="D2993" s="1806" t="s">
        <v>8248</v>
      </c>
      <c r="E2993" s="539">
        <v>930</v>
      </c>
      <c r="F2993" s="1800" t="s">
        <v>8261</v>
      </c>
      <c r="G2993" s="541" t="s">
        <v>8262</v>
      </c>
      <c r="H2993" s="541"/>
      <c r="I2993" s="541" t="s">
        <v>7230</v>
      </c>
      <c r="J2993" s="542" t="s">
        <v>191</v>
      </c>
      <c r="K2993" s="544">
        <v>4</v>
      </c>
      <c r="L2993" s="544">
        <v>12</v>
      </c>
      <c r="M2993" s="1799">
        <f t="shared" si="95"/>
        <v>11160</v>
      </c>
      <c r="N2993" s="544">
        <v>3</v>
      </c>
      <c r="O2993" s="544">
        <v>9</v>
      </c>
      <c r="P2993" s="1799">
        <f t="shared" si="96"/>
        <v>8370</v>
      </c>
      <c r="Q2993" s="1789"/>
    </row>
    <row r="2994" spans="1:17" x14ac:dyDescent="0.2">
      <c r="A2994" s="541" t="s">
        <v>677</v>
      </c>
      <c r="B2994" s="547" t="s">
        <v>1708</v>
      </c>
      <c r="C2994" s="541" t="s">
        <v>1709</v>
      </c>
      <c r="D2994" s="1806" t="s">
        <v>8248</v>
      </c>
      <c r="E2994" s="539">
        <v>930</v>
      </c>
      <c r="F2994" s="1800" t="s">
        <v>8263</v>
      </c>
      <c r="G2994" s="541" t="s">
        <v>8264</v>
      </c>
      <c r="H2994" s="541"/>
      <c r="I2994" s="541" t="s">
        <v>7230</v>
      </c>
      <c r="J2994" s="542" t="s">
        <v>191</v>
      </c>
      <c r="K2994" s="544">
        <v>4</v>
      </c>
      <c r="L2994" s="544">
        <v>12</v>
      </c>
      <c r="M2994" s="1799">
        <f t="shared" si="95"/>
        <v>11160</v>
      </c>
      <c r="N2994" s="544">
        <v>3</v>
      </c>
      <c r="O2994" s="544">
        <v>9</v>
      </c>
      <c r="P2994" s="1799">
        <f t="shared" si="96"/>
        <v>8370</v>
      </c>
      <c r="Q2994" s="1789"/>
    </row>
    <row r="2995" spans="1:17" x14ac:dyDescent="0.2">
      <c r="A2995" s="541" t="s">
        <v>677</v>
      </c>
      <c r="B2995" s="547" t="s">
        <v>1708</v>
      </c>
      <c r="C2995" s="541" t="s">
        <v>1709</v>
      </c>
      <c r="D2995" s="1806" t="s">
        <v>8248</v>
      </c>
      <c r="E2995" s="539">
        <v>930</v>
      </c>
      <c r="F2995" s="1800" t="s">
        <v>8265</v>
      </c>
      <c r="G2995" s="541" t="s">
        <v>8266</v>
      </c>
      <c r="H2995" s="541"/>
      <c r="I2995" s="541" t="s">
        <v>7230</v>
      </c>
      <c r="J2995" s="542" t="s">
        <v>191</v>
      </c>
      <c r="K2995" s="544">
        <v>4</v>
      </c>
      <c r="L2995" s="544">
        <v>12</v>
      </c>
      <c r="M2995" s="1799">
        <f t="shared" si="95"/>
        <v>11160</v>
      </c>
      <c r="N2995" s="544">
        <v>3</v>
      </c>
      <c r="O2995" s="544">
        <v>9</v>
      </c>
      <c r="P2995" s="1799">
        <f t="shared" si="96"/>
        <v>8370</v>
      </c>
      <c r="Q2995" s="1789"/>
    </row>
    <row r="2996" spans="1:17" x14ac:dyDescent="0.2">
      <c r="A2996" s="541" t="s">
        <v>677</v>
      </c>
      <c r="B2996" s="547" t="s">
        <v>1708</v>
      </c>
      <c r="C2996" s="541" t="s">
        <v>1709</v>
      </c>
      <c r="D2996" s="1806" t="s">
        <v>8248</v>
      </c>
      <c r="E2996" s="539">
        <v>930</v>
      </c>
      <c r="F2996" s="1800" t="s">
        <v>8267</v>
      </c>
      <c r="G2996" s="541" t="s">
        <v>8268</v>
      </c>
      <c r="H2996" s="541"/>
      <c r="I2996" s="541" t="s">
        <v>7230</v>
      </c>
      <c r="J2996" s="542" t="s">
        <v>191</v>
      </c>
      <c r="K2996" s="544">
        <v>4</v>
      </c>
      <c r="L2996" s="544">
        <v>12</v>
      </c>
      <c r="M2996" s="1799">
        <f t="shared" si="95"/>
        <v>11160</v>
      </c>
      <c r="N2996" s="544">
        <v>3</v>
      </c>
      <c r="O2996" s="544">
        <v>9</v>
      </c>
      <c r="P2996" s="1799">
        <f t="shared" si="96"/>
        <v>8370</v>
      </c>
      <c r="Q2996" s="1789"/>
    </row>
    <row r="2997" spans="1:17" x14ac:dyDescent="0.2">
      <c r="A2997" s="541" t="s">
        <v>677</v>
      </c>
      <c r="B2997" s="547" t="s">
        <v>1708</v>
      </c>
      <c r="C2997" s="541" t="s">
        <v>1709</v>
      </c>
      <c r="D2997" s="1806" t="s">
        <v>8248</v>
      </c>
      <c r="E2997" s="539">
        <v>930</v>
      </c>
      <c r="F2997" s="1800" t="s">
        <v>8269</v>
      </c>
      <c r="G2997" s="541" t="s">
        <v>8270</v>
      </c>
      <c r="H2997" s="541"/>
      <c r="I2997" s="541" t="s">
        <v>7230</v>
      </c>
      <c r="J2997" s="542" t="s">
        <v>191</v>
      </c>
      <c r="K2997" s="544">
        <v>4</v>
      </c>
      <c r="L2997" s="544">
        <v>12</v>
      </c>
      <c r="M2997" s="1799">
        <f t="shared" si="95"/>
        <v>11160</v>
      </c>
      <c r="N2997" s="544">
        <v>3</v>
      </c>
      <c r="O2997" s="544">
        <v>9</v>
      </c>
      <c r="P2997" s="1799">
        <f t="shared" si="96"/>
        <v>8370</v>
      </c>
      <c r="Q2997" s="1789"/>
    </row>
    <row r="2998" spans="1:17" x14ac:dyDescent="0.2">
      <c r="A2998" s="541" t="s">
        <v>677</v>
      </c>
      <c r="B2998" s="547" t="s">
        <v>1708</v>
      </c>
      <c r="C2998" s="541" t="s">
        <v>1709</v>
      </c>
      <c r="D2998" s="1806" t="s">
        <v>8248</v>
      </c>
      <c r="E2998" s="539">
        <v>930</v>
      </c>
      <c r="F2998" s="1800" t="s">
        <v>8271</v>
      </c>
      <c r="G2998" s="541" t="s">
        <v>8272</v>
      </c>
      <c r="H2998" s="541"/>
      <c r="I2998" s="541" t="s">
        <v>7230</v>
      </c>
      <c r="J2998" s="542" t="s">
        <v>191</v>
      </c>
      <c r="K2998" s="544">
        <v>4</v>
      </c>
      <c r="L2998" s="544">
        <v>12</v>
      </c>
      <c r="M2998" s="1799">
        <f t="shared" si="95"/>
        <v>11160</v>
      </c>
      <c r="N2998" s="544">
        <v>3</v>
      </c>
      <c r="O2998" s="544">
        <v>9</v>
      </c>
      <c r="P2998" s="1799">
        <f t="shared" si="96"/>
        <v>8370</v>
      </c>
      <c r="Q2998" s="1789"/>
    </row>
    <row r="2999" spans="1:17" x14ac:dyDescent="0.2">
      <c r="A2999" s="541" t="s">
        <v>677</v>
      </c>
      <c r="B2999" s="547" t="s">
        <v>1708</v>
      </c>
      <c r="C2999" s="541" t="s">
        <v>1709</v>
      </c>
      <c r="D2999" s="1806" t="s">
        <v>8248</v>
      </c>
      <c r="E2999" s="539">
        <v>930</v>
      </c>
      <c r="F2999" s="1800" t="s">
        <v>8273</v>
      </c>
      <c r="G2999" s="541" t="s">
        <v>8274</v>
      </c>
      <c r="H2999" s="541"/>
      <c r="I2999" s="541" t="s">
        <v>7230</v>
      </c>
      <c r="J2999" s="542" t="s">
        <v>191</v>
      </c>
      <c r="K2999" s="544">
        <v>4</v>
      </c>
      <c r="L2999" s="544">
        <v>12</v>
      </c>
      <c r="M2999" s="1799">
        <f t="shared" si="95"/>
        <v>11160</v>
      </c>
      <c r="N2999" s="544">
        <v>3</v>
      </c>
      <c r="O2999" s="544">
        <v>9</v>
      </c>
      <c r="P2999" s="1799">
        <f t="shared" si="96"/>
        <v>8370</v>
      </c>
      <c r="Q2999" s="1789"/>
    </row>
    <row r="3000" spans="1:17" x14ac:dyDescent="0.2">
      <c r="A3000" s="541" t="s">
        <v>677</v>
      </c>
      <c r="B3000" s="547" t="s">
        <v>1708</v>
      </c>
      <c r="C3000" s="541" t="s">
        <v>1709</v>
      </c>
      <c r="D3000" s="1806" t="s">
        <v>8248</v>
      </c>
      <c r="E3000" s="539">
        <v>930</v>
      </c>
      <c r="F3000" s="1800" t="s">
        <v>8275</v>
      </c>
      <c r="G3000" s="541" t="s">
        <v>8276</v>
      </c>
      <c r="H3000" s="541"/>
      <c r="I3000" s="541" t="s">
        <v>7230</v>
      </c>
      <c r="J3000" s="542" t="s">
        <v>191</v>
      </c>
      <c r="K3000" s="544">
        <v>4</v>
      </c>
      <c r="L3000" s="544">
        <v>12</v>
      </c>
      <c r="M3000" s="1799">
        <f t="shared" si="95"/>
        <v>11160</v>
      </c>
      <c r="N3000" s="544">
        <v>3</v>
      </c>
      <c r="O3000" s="544">
        <v>9</v>
      </c>
      <c r="P3000" s="1799">
        <f t="shared" si="96"/>
        <v>8370</v>
      </c>
      <c r="Q3000" s="1789"/>
    </row>
    <row r="3001" spans="1:17" x14ac:dyDescent="0.2">
      <c r="A3001" s="541" t="s">
        <v>677</v>
      </c>
      <c r="B3001" s="547" t="s">
        <v>1708</v>
      </c>
      <c r="C3001" s="541" t="s">
        <v>1709</v>
      </c>
      <c r="D3001" s="1806" t="s">
        <v>8248</v>
      </c>
      <c r="E3001" s="539">
        <v>930</v>
      </c>
      <c r="F3001" s="1800" t="s">
        <v>8277</v>
      </c>
      <c r="G3001" s="541" t="s">
        <v>8278</v>
      </c>
      <c r="H3001" s="541"/>
      <c r="I3001" s="541" t="s">
        <v>7230</v>
      </c>
      <c r="J3001" s="542" t="s">
        <v>191</v>
      </c>
      <c r="K3001" s="544">
        <v>4</v>
      </c>
      <c r="L3001" s="544">
        <v>12</v>
      </c>
      <c r="M3001" s="1799">
        <f t="shared" si="95"/>
        <v>11160</v>
      </c>
      <c r="N3001" s="544">
        <v>3</v>
      </c>
      <c r="O3001" s="544">
        <v>9</v>
      </c>
      <c r="P3001" s="1799">
        <f t="shared" si="96"/>
        <v>8370</v>
      </c>
      <c r="Q3001" s="1789"/>
    </row>
    <row r="3002" spans="1:17" x14ac:dyDescent="0.2">
      <c r="A3002" s="541" t="s">
        <v>677</v>
      </c>
      <c r="B3002" s="547" t="s">
        <v>1708</v>
      </c>
      <c r="C3002" s="541" t="s">
        <v>1709</v>
      </c>
      <c r="D3002" s="1806" t="s">
        <v>8248</v>
      </c>
      <c r="E3002" s="539">
        <v>930</v>
      </c>
      <c r="F3002" s="1800" t="s">
        <v>8279</v>
      </c>
      <c r="G3002" s="541" t="s">
        <v>8280</v>
      </c>
      <c r="H3002" s="541"/>
      <c r="I3002" s="541" t="s">
        <v>7230</v>
      </c>
      <c r="J3002" s="542" t="s">
        <v>191</v>
      </c>
      <c r="K3002" s="544">
        <v>4</v>
      </c>
      <c r="L3002" s="544">
        <v>12</v>
      </c>
      <c r="M3002" s="1799">
        <f t="shared" si="95"/>
        <v>11160</v>
      </c>
      <c r="N3002" s="544">
        <v>3</v>
      </c>
      <c r="O3002" s="544">
        <v>9</v>
      </c>
      <c r="P3002" s="1799">
        <f t="shared" si="96"/>
        <v>8370</v>
      </c>
      <c r="Q3002" s="1789"/>
    </row>
    <row r="3003" spans="1:17" x14ac:dyDescent="0.2">
      <c r="A3003" s="541" t="s">
        <v>677</v>
      </c>
      <c r="B3003" s="547" t="s">
        <v>1708</v>
      </c>
      <c r="C3003" s="541" t="s">
        <v>1709</v>
      </c>
      <c r="D3003" s="1806" t="s">
        <v>8248</v>
      </c>
      <c r="E3003" s="539">
        <v>930</v>
      </c>
      <c r="F3003" s="1800" t="s">
        <v>8281</v>
      </c>
      <c r="G3003" s="541" t="s">
        <v>8282</v>
      </c>
      <c r="H3003" s="541"/>
      <c r="I3003" s="541" t="s">
        <v>7230</v>
      </c>
      <c r="J3003" s="542" t="s">
        <v>191</v>
      </c>
      <c r="K3003" s="544">
        <v>4</v>
      </c>
      <c r="L3003" s="544">
        <v>12</v>
      </c>
      <c r="M3003" s="1799">
        <f t="shared" si="95"/>
        <v>11160</v>
      </c>
      <c r="N3003" s="544">
        <v>3</v>
      </c>
      <c r="O3003" s="544">
        <v>9</v>
      </c>
      <c r="P3003" s="1799">
        <f t="shared" si="96"/>
        <v>8370</v>
      </c>
      <c r="Q3003" s="1789"/>
    </row>
    <row r="3004" spans="1:17" x14ac:dyDescent="0.2">
      <c r="A3004" s="541" t="s">
        <v>677</v>
      </c>
      <c r="B3004" s="547" t="s">
        <v>1708</v>
      </c>
      <c r="C3004" s="541" t="s">
        <v>1709</v>
      </c>
      <c r="D3004" s="1811" t="s">
        <v>8283</v>
      </c>
      <c r="E3004" s="539">
        <v>1200</v>
      </c>
      <c r="F3004" s="1800">
        <v>10201070</v>
      </c>
      <c r="G3004" s="1797" t="s">
        <v>8284</v>
      </c>
      <c r="H3004" s="541"/>
      <c r="I3004" s="541" t="s">
        <v>7230</v>
      </c>
      <c r="J3004" s="542" t="s">
        <v>191</v>
      </c>
      <c r="K3004" s="544">
        <v>4</v>
      </c>
      <c r="L3004" s="544">
        <v>12</v>
      </c>
      <c r="M3004" s="1799">
        <f t="shared" si="95"/>
        <v>14400</v>
      </c>
      <c r="N3004" s="544">
        <v>3</v>
      </c>
      <c r="O3004" s="544">
        <v>9</v>
      </c>
      <c r="P3004" s="1799">
        <f t="shared" si="96"/>
        <v>10800</v>
      </c>
      <c r="Q3004" s="1789"/>
    </row>
    <row r="3005" spans="1:17" x14ac:dyDescent="0.2">
      <c r="A3005" s="541" t="s">
        <v>677</v>
      </c>
      <c r="B3005" s="547" t="s">
        <v>1708</v>
      </c>
      <c r="C3005" s="541" t="s">
        <v>1709</v>
      </c>
      <c r="D3005" s="1811" t="s">
        <v>8285</v>
      </c>
      <c r="E3005" s="539">
        <v>930</v>
      </c>
      <c r="F3005" s="1800" t="s">
        <v>8286</v>
      </c>
      <c r="G3005" s="1797" t="s">
        <v>8287</v>
      </c>
      <c r="H3005" s="541"/>
      <c r="I3005" s="541" t="s">
        <v>7230</v>
      </c>
      <c r="J3005" s="542" t="s">
        <v>191</v>
      </c>
      <c r="K3005" s="544">
        <v>4</v>
      </c>
      <c r="L3005" s="544">
        <v>12</v>
      </c>
      <c r="M3005" s="1799">
        <f t="shared" si="95"/>
        <v>11160</v>
      </c>
      <c r="N3005" s="544">
        <v>3</v>
      </c>
      <c r="O3005" s="544">
        <v>9</v>
      </c>
      <c r="P3005" s="1799">
        <f t="shared" si="96"/>
        <v>8370</v>
      </c>
      <c r="Q3005" s="1789"/>
    </row>
    <row r="3006" spans="1:17" x14ac:dyDescent="0.2">
      <c r="A3006" s="541" t="s">
        <v>677</v>
      </c>
      <c r="B3006" s="547" t="s">
        <v>1708</v>
      </c>
      <c r="C3006" s="541" t="s">
        <v>1709</v>
      </c>
      <c r="D3006" s="1811" t="s">
        <v>8035</v>
      </c>
      <c r="E3006" s="539">
        <v>1500</v>
      </c>
      <c r="F3006" s="1800">
        <v>70227748</v>
      </c>
      <c r="G3006" s="1797" t="s">
        <v>8288</v>
      </c>
      <c r="H3006" s="541"/>
      <c r="I3006" s="541" t="s">
        <v>7230</v>
      </c>
      <c r="J3006" s="542" t="s">
        <v>191</v>
      </c>
      <c r="K3006" s="544">
        <v>4</v>
      </c>
      <c r="L3006" s="544">
        <v>12</v>
      </c>
      <c r="M3006" s="1799">
        <f t="shared" si="95"/>
        <v>18000</v>
      </c>
      <c r="N3006" s="544">
        <v>3</v>
      </c>
      <c r="O3006" s="544">
        <v>9</v>
      </c>
      <c r="P3006" s="1799">
        <f t="shared" si="96"/>
        <v>13500</v>
      </c>
      <c r="Q3006" s="1789"/>
    </row>
    <row r="3007" spans="1:17" x14ac:dyDescent="0.2">
      <c r="A3007" s="541" t="s">
        <v>677</v>
      </c>
      <c r="B3007" s="547" t="s">
        <v>1708</v>
      </c>
      <c r="C3007" s="541" t="s">
        <v>1709</v>
      </c>
      <c r="D3007" s="1811" t="s">
        <v>8035</v>
      </c>
      <c r="E3007" s="539">
        <v>1500</v>
      </c>
      <c r="F3007" s="1800">
        <v>41807447</v>
      </c>
      <c r="G3007" s="1797" t="s">
        <v>8289</v>
      </c>
      <c r="H3007" s="541"/>
      <c r="I3007" s="541" t="s">
        <v>7230</v>
      </c>
      <c r="J3007" s="542" t="s">
        <v>191</v>
      </c>
      <c r="K3007" s="544">
        <v>4</v>
      </c>
      <c r="L3007" s="544">
        <v>12</v>
      </c>
      <c r="M3007" s="1799">
        <f t="shared" si="95"/>
        <v>18000</v>
      </c>
      <c r="N3007" s="544">
        <v>3</v>
      </c>
      <c r="O3007" s="544">
        <v>9</v>
      </c>
      <c r="P3007" s="1799">
        <f t="shared" si="96"/>
        <v>13500</v>
      </c>
      <c r="Q3007" s="1789"/>
    </row>
    <row r="3008" spans="1:17" x14ac:dyDescent="0.2">
      <c r="A3008" s="541" t="s">
        <v>677</v>
      </c>
      <c r="B3008" s="547" t="s">
        <v>1708</v>
      </c>
      <c r="C3008" s="541" t="s">
        <v>1709</v>
      </c>
      <c r="D3008" s="1811" t="s">
        <v>8285</v>
      </c>
      <c r="E3008" s="539">
        <v>930</v>
      </c>
      <c r="F3008" s="1800" t="s">
        <v>8290</v>
      </c>
      <c r="G3008" s="1797" t="s">
        <v>8291</v>
      </c>
      <c r="H3008" s="541"/>
      <c r="I3008" s="541" t="s">
        <v>7230</v>
      </c>
      <c r="J3008" s="542" t="s">
        <v>191</v>
      </c>
      <c r="K3008" s="544">
        <v>4</v>
      </c>
      <c r="L3008" s="544">
        <v>12</v>
      </c>
      <c r="M3008" s="1799">
        <f t="shared" si="95"/>
        <v>11160</v>
      </c>
      <c r="N3008" s="544">
        <v>3</v>
      </c>
      <c r="O3008" s="544">
        <v>9</v>
      </c>
      <c r="P3008" s="1799">
        <f t="shared" si="96"/>
        <v>8370</v>
      </c>
      <c r="Q3008" s="1789"/>
    </row>
    <row r="3009" spans="1:17" x14ac:dyDescent="0.2">
      <c r="A3009" s="541" t="s">
        <v>677</v>
      </c>
      <c r="B3009" s="547" t="s">
        <v>1708</v>
      </c>
      <c r="C3009" s="541" t="s">
        <v>1709</v>
      </c>
      <c r="D3009" s="1811" t="s">
        <v>8283</v>
      </c>
      <c r="E3009" s="539">
        <v>1200</v>
      </c>
      <c r="F3009" s="1800">
        <v>70822800</v>
      </c>
      <c r="G3009" s="1797" t="s">
        <v>8292</v>
      </c>
      <c r="H3009" s="541"/>
      <c r="I3009" s="541" t="s">
        <v>7230</v>
      </c>
      <c r="J3009" s="542" t="s">
        <v>191</v>
      </c>
      <c r="K3009" s="544">
        <v>4</v>
      </c>
      <c r="L3009" s="544">
        <v>12</v>
      </c>
      <c r="M3009" s="1799">
        <f t="shared" si="95"/>
        <v>14400</v>
      </c>
      <c r="N3009" s="544">
        <v>3</v>
      </c>
      <c r="O3009" s="544">
        <v>9</v>
      </c>
      <c r="P3009" s="1799">
        <f t="shared" si="96"/>
        <v>10800</v>
      </c>
      <c r="Q3009" s="1789"/>
    </row>
    <row r="3010" spans="1:17" x14ac:dyDescent="0.2">
      <c r="A3010" s="541" t="s">
        <v>677</v>
      </c>
      <c r="B3010" s="547" t="s">
        <v>1708</v>
      </c>
      <c r="C3010" s="541" t="s">
        <v>1709</v>
      </c>
      <c r="D3010" s="1811" t="s">
        <v>8285</v>
      </c>
      <c r="E3010" s="539">
        <v>930</v>
      </c>
      <c r="F3010" s="1800" t="s">
        <v>8293</v>
      </c>
      <c r="G3010" s="1797" t="s">
        <v>8294</v>
      </c>
      <c r="H3010" s="541"/>
      <c r="I3010" s="541" t="s">
        <v>7230</v>
      </c>
      <c r="J3010" s="542" t="s">
        <v>191</v>
      </c>
      <c r="K3010" s="544">
        <v>4</v>
      </c>
      <c r="L3010" s="544">
        <v>12</v>
      </c>
      <c r="M3010" s="1799">
        <f t="shared" si="95"/>
        <v>11160</v>
      </c>
      <c r="N3010" s="544">
        <v>3</v>
      </c>
      <c r="O3010" s="544">
        <v>9</v>
      </c>
      <c r="P3010" s="1799">
        <f t="shared" si="96"/>
        <v>8370</v>
      </c>
      <c r="Q3010" s="1789"/>
    </row>
    <row r="3011" spans="1:17" x14ac:dyDescent="0.2">
      <c r="A3011" s="541" t="s">
        <v>677</v>
      </c>
      <c r="B3011" s="547" t="s">
        <v>1708</v>
      </c>
      <c r="C3011" s="541" t="s">
        <v>1709</v>
      </c>
      <c r="D3011" s="1811" t="s">
        <v>8020</v>
      </c>
      <c r="E3011" s="539">
        <v>1500</v>
      </c>
      <c r="F3011" s="1800">
        <v>40190287</v>
      </c>
      <c r="G3011" s="1797" t="s">
        <v>8295</v>
      </c>
      <c r="H3011" s="541"/>
      <c r="I3011" s="541" t="s">
        <v>7230</v>
      </c>
      <c r="J3011" s="542" t="s">
        <v>191</v>
      </c>
      <c r="K3011" s="544">
        <v>4</v>
      </c>
      <c r="L3011" s="544">
        <v>12</v>
      </c>
      <c r="M3011" s="1799">
        <f t="shared" si="95"/>
        <v>18000</v>
      </c>
      <c r="N3011" s="544">
        <v>3</v>
      </c>
      <c r="O3011" s="544">
        <v>9</v>
      </c>
      <c r="P3011" s="1799">
        <f t="shared" si="96"/>
        <v>13500</v>
      </c>
      <c r="Q3011" s="1789"/>
    </row>
    <row r="3012" spans="1:17" x14ac:dyDescent="0.2">
      <c r="A3012" s="541" t="s">
        <v>677</v>
      </c>
      <c r="B3012" s="547" t="s">
        <v>1708</v>
      </c>
      <c r="C3012" s="541" t="s">
        <v>1709</v>
      </c>
      <c r="D3012" s="1811" t="s">
        <v>8296</v>
      </c>
      <c r="E3012" s="539">
        <v>1200</v>
      </c>
      <c r="F3012" s="1800">
        <v>47331912</v>
      </c>
      <c r="G3012" s="1797" t="s">
        <v>8297</v>
      </c>
      <c r="H3012" s="541"/>
      <c r="I3012" s="541" t="s">
        <v>7230</v>
      </c>
      <c r="J3012" s="542" t="s">
        <v>191</v>
      </c>
      <c r="K3012" s="544">
        <v>4</v>
      </c>
      <c r="L3012" s="544">
        <v>12</v>
      </c>
      <c r="M3012" s="1799">
        <f t="shared" si="95"/>
        <v>14400</v>
      </c>
      <c r="N3012" s="544">
        <v>3</v>
      </c>
      <c r="O3012" s="544">
        <v>9</v>
      </c>
      <c r="P3012" s="1799">
        <f t="shared" si="96"/>
        <v>10800</v>
      </c>
      <c r="Q3012" s="1789"/>
    </row>
    <row r="3013" spans="1:17" x14ac:dyDescent="0.2">
      <c r="A3013" s="541" t="s">
        <v>677</v>
      </c>
      <c r="B3013" s="547" t="s">
        <v>1708</v>
      </c>
      <c r="C3013" s="541" t="s">
        <v>1709</v>
      </c>
      <c r="D3013" s="1811" t="s">
        <v>8283</v>
      </c>
      <c r="E3013" s="539">
        <v>1200</v>
      </c>
      <c r="F3013" s="1800">
        <v>71032735</v>
      </c>
      <c r="G3013" s="1797" t="s">
        <v>8298</v>
      </c>
      <c r="H3013" s="541"/>
      <c r="I3013" s="541" t="s">
        <v>7230</v>
      </c>
      <c r="J3013" s="542" t="s">
        <v>191</v>
      </c>
      <c r="K3013" s="544">
        <v>4</v>
      </c>
      <c r="L3013" s="544">
        <v>12</v>
      </c>
      <c r="M3013" s="1799">
        <f t="shared" si="95"/>
        <v>14400</v>
      </c>
      <c r="N3013" s="544">
        <v>3</v>
      </c>
      <c r="O3013" s="544">
        <v>9</v>
      </c>
      <c r="P3013" s="1799">
        <f t="shared" si="96"/>
        <v>10800</v>
      </c>
      <c r="Q3013" s="1789"/>
    </row>
    <row r="3014" spans="1:17" x14ac:dyDescent="0.2">
      <c r="A3014" s="541" t="s">
        <v>677</v>
      </c>
      <c r="B3014" s="547" t="s">
        <v>1708</v>
      </c>
      <c r="C3014" s="541" t="s">
        <v>1709</v>
      </c>
      <c r="D3014" s="1811" t="s">
        <v>8020</v>
      </c>
      <c r="E3014" s="539">
        <v>1500</v>
      </c>
      <c r="F3014" s="1800">
        <v>46553727</v>
      </c>
      <c r="G3014" s="1797" t="s">
        <v>8299</v>
      </c>
      <c r="H3014" s="541"/>
      <c r="I3014" s="541" t="s">
        <v>7230</v>
      </c>
      <c r="J3014" s="542" t="s">
        <v>191</v>
      </c>
      <c r="K3014" s="544">
        <v>4</v>
      </c>
      <c r="L3014" s="544">
        <v>12</v>
      </c>
      <c r="M3014" s="1799">
        <f t="shared" si="95"/>
        <v>18000</v>
      </c>
      <c r="N3014" s="544">
        <v>3</v>
      </c>
      <c r="O3014" s="544">
        <v>9</v>
      </c>
      <c r="P3014" s="1799">
        <f t="shared" si="96"/>
        <v>13500</v>
      </c>
      <c r="Q3014" s="1789"/>
    </row>
    <row r="3015" spans="1:17" x14ac:dyDescent="0.2">
      <c r="A3015" s="541" t="s">
        <v>677</v>
      </c>
      <c r="B3015" s="547" t="s">
        <v>1708</v>
      </c>
      <c r="C3015" s="541" t="s">
        <v>1709</v>
      </c>
      <c r="D3015" s="1811" t="s">
        <v>8296</v>
      </c>
      <c r="E3015" s="539">
        <v>1200</v>
      </c>
      <c r="F3015" s="1800" t="s">
        <v>8300</v>
      </c>
      <c r="G3015" s="1797" t="s">
        <v>8301</v>
      </c>
      <c r="H3015" s="541"/>
      <c r="I3015" s="541" t="s">
        <v>7230</v>
      </c>
      <c r="J3015" s="542" t="s">
        <v>191</v>
      </c>
      <c r="K3015" s="544">
        <v>4</v>
      </c>
      <c r="L3015" s="544">
        <v>12</v>
      </c>
      <c r="M3015" s="1799">
        <f t="shared" si="95"/>
        <v>14400</v>
      </c>
      <c r="N3015" s="544">
        <v>3</v>
      </c>
      <c r="O3015" s="544">
        <v>9</v>
      </c>
      <c r="P3015" s="1799">
        <f t="shared" si="96"/>
        <v>10800</v>
      </c>
      <c r="Q3015" s="1789"/>
    </row>
    <row r="3016" spans="1:17" x14ac:dyDescent="0.2">
      <c r="A3016" s="541" t="s">
        <v>677</v>
      </c>
      <c r="B3016" s="547" t="s">
        <v>1708</v>
      </c>
      <c r="C3016" s="541" t="s">
        <v>1709</v>
      </c>
      <c r="D3016" s="1811" t="s">
        <v>8285</v>
      </c>
      <c r="E3016" s="539">
        <v>930</v>
      </c>
      <c r="F3016" s="1800" t="s">
        <v>8302</v>
      </c>
      <c r="G3016" s="1797" t="s">
        <v>8303</v>
      </c>
      <c r="H3016" s="541"/>
      <c r="I3016" s="541" t="s">
        <v>7230</v>
      </c>
      <c r="J3016" s="542" t="s">
        <v>191</v>
      </c>
      <c r="K3016" s="544">
        <v>4</v>
      </c>
      <c r="L3016" s="544">
        <v>12</v>
      </c>
      <c r="M3016" s="1799">
        <f t="shared" si="95"/>
        <v>11160</v>
      </c>
      <c r="N3016" s="544">
        <v>3</v>
      </c>
      <c r="O3016" s="544">
        <v>9</v>
      </c>
      <c r="P3016" s="1799">
        <f t="shared" si="96"/>
        <v>8370</v>
      </c>
      <c r="Q3016" s="1789"/>
    </row>
    <row r="3017" spans="1:17" x14ac:dyDescent="0.2">
      <c r="A3017" s="541" t="s">
        <v>677</v>
      </c>
      <c r="B3017" s="547" t="s">
        <v>1708</v>
      </c>
      <c r="C3017" s="541" t="s">
        <v>1709</v>
      </c>
      <c r="D3017" s="1811" t="s">
        <v>8285</v>
      </c>
      <c r="E3017" s="539">
        <v>930</v>
      </c>
      <c r="F3017" s="1800">
        <v>47700437</v>
      </c>
      <c r="G3017" s="1797" t="s">
        <v>8304</v>
      </c>
      <c r="H3017" s="541"/>
      <c r="I3017" s="541" t="s">
        <v>7230</v>
      </c>
      <c r="J3017" s="542" t="s">
        <v>191</v>
      </c>
      <c r="K3017" s="544">
        <v>4</v>
      </c>
      <c r="L3017" s="544">
        <v>12</v>
      </c>
      <c r="M3017" s="1799">
        <f t="shared" si="95"/>
        <v>11160</v>
      </c>
      <c r="N3017" s="544">
        <v>3</v>
      </c>
      <c r="O3017" s="544">
        <v>9</v>
      </c>
      <c r="P3017" s="1799">
        <f t="shared" si="96"/>
        <v>8370</v>
      </c>
      <c r="Q3017" s="1789"/>
    </row>
    <row r="3018" spans="1:17" x14ac:dyDescent="0.2">
      <c r="A3018" s="541" t="s">
        <v>677</v>
      </c>
      <c r="B3018" s="547" t="s">
        <v>1708</v>
      </c>
      <c r="C3018" s="541" t="s">
        <v>1709</v>
      </c>
      <c r="D3018" s="1811" t="s">
        <v>8035</v>
      </c>
      <c r="E3018" s="539">
        <v>1500</v>
      </c>
      <c r="F3018" s="1800">
        <v>77172368</v>
      </c>
      <c r="G3018" s="1797" t="s">
        <v>8305</v>
      </c>
      <c r="H3018" s="541"/>
      <c r="I3018" s="541" t="s">
        <v>7230</v>
      </c>
      <c r="J3018" s="542" t="s">
        <v>191</v>
      </c>
      <c r="K3018" s="544">
        <v>4</v>
      </c>
      <c r="L3018" s="544">
        <v>12</v>
      </c>
      <c r="M3018" s="1799">
        <f t="shared" si="95"/>
        <v>18000</v>
      </c>
      <c r="N3018" s="544">
        <v>3</v>
      </c>
      <c r="O3018" s="544">
        <v>9</v>
      </c>
      <c r="P3018" s="1799">
        <f t="shared" si="96"/>
        <v>13500</v>
      </c>
      <c r="Q3018" s="1789"/>
    </row>
    <row r="3019" spans="1:17" x14ac:dyDescent="0.2">
      <c r="A3019" s="541" t="s">
        <v>677</v>
      </c>
      <c r="B3019" s="547" t="s">
        <v>1708</v>
      </c>
      <c r="C3019" s="541" t="s">
        <v>1709</v>
      </c>
      <c r="D3019" s="1811" t="s">
        <v>8296</v>
      </c>
      <c r="E3019" s="539">
        <v>1200</v>
      </c>
      <c r="F3019" s="1800">
        <v>40595130</v>
      </c>
      <c r="G3019" s="1797" t="s">
        <v>8306</v>
      </c>
      <c r="H3019" s="541"/>
      <c r="I3019" s="541" t="s">
        <v>7230</v>
      </c>
      <c r="J3019" s="542" t="s">
        <v>191</v>
      </c>
      <c r="K3019" s="544">
        <v>4</v>
      </c>
      <c r="L3019" s="544">
        <v>12</v>
      </c>
      <c r="M3019" s="1799">
        <f t="shared" si="95"/>
        <v>14400</v>
      </c>
      <c r="N3019" s="544">
        <v>3</v>
      </c>
      <c r="O3019" s="544">
        <v>9</v>
      </c>
      <c r="P3019" s="1799">
        <f t="shared" si="96"/>
        <v>10800</v>
      </c>
      <c r="Q3019" s="1789"/>
    </row>
    <row r="3020" spans="1:17" x14ac:dyDescent="0.2">
      <c r="A3020" s="541" t="s">
        <v>677</v>
      </c>
      <c r="B3020" s="547" t="s">
        <v>1708</v>
      </c>
      <c r="C3020" s="541" t="s">
        <v>1709</v>
      </c>
      <c r="D3020" s="1811" t="s">
        <v>8020</v>
      </c>
      <c r="E3020" s="539">
        <v>1500</v>
      </c>
      <c r="F3020" s="1800">
        <v>47069817</v>
      </c>
      <c r="G3020" s="1797" t="s">
        <v>8307</v>
      </c>
      <c r="H3020" s="541"/>
      <c r="I3020" s="541" t="s">
        <v>7230</v>
      </c>
      <c r="J3020" s="542" t="s">
        <v>191</v>
      </c>
      <c r="K3020" s="544">
        <v>4</v>
      </c>
      <c r="L3020" s="544">
        <v>12</v>
      </c>
      <c r="M3020" s="1799">
        <f t="shared" si="95"/>
        <v>18000</v>
      </c>
      <c r="N3020" s="544">
        <v>3</v>
      </c>
      <c r="O3020" s="544">
        <v>9</v>
      </c>
      <c r="P3020" s="1799">
        <f t="shared" si="96"/>
        <v>13500</v>
      </c>
      <c r="Q3020" s="1789"/>
    </row>
    <row r="3021" spans="1:17" x14ac:dyDescent="0.2">
      <c r="A3021" s="541" t="s">
        <v>677</v>
      </c>
      <c r="B3021" s="547" t="s">
        <v>1708</v>
      </c>
      <c r="C3021" s="541" t="s">
        <v>1709</v>
      </c>
      <c r="D3021" s="1811" t="s">
        <v>8035</v>
      </c>
      <c r="E3021" s="539">
        <v>1500</v>
      </c>
      <c r="F3021" s="1800">
        <v>45925892</v>
      </c>
      <c r="G3021" s="1797" t="s">
        <v>8308</v>
      </c>
      <c r="H3021" s="541"/>
      <c r="I3021" s="541" t="s">
        <v>7230</v>
      </c>
      <c r="J3021" s="542" t="s">
        <v>191</v>
      </c>
      <c r="K3021" s="544">
        <v>4</v>
      </c>
      <c r="L3021" s="544">
        <v>12</v>
      </c>
      <c r="M3021" s="1799">
        <f t="shared" si="95"/>
        <v>18000</v>
      </c>
      <c r="N3021" s="544">
        <v>3</v>
      </c>
      <c r="O3021" s="544">
        <v>9</v>
      </c>
      <c r="P3021" s="1799">
        <f t="shared" si="96"/>
        <v>13500</v>
      </c>
      <c r="Q3021" s="1789"/>
    </row>
    <row r="3022" spans="1:17" x14ac:dyDescent="0.2">
      <c r="A3022" s="541" t="s">
        <v>677</v>
      </c>
      <c r="B3022" s="547" t="s">
        <v>1708</v>
      </c>
      <c r="C3022" s="541" t="s">
        <v>1709</v>
      </c>
      <c r="D3022" s="1811" t="s">
        <v>8283</v>
      </c>
      <c r="E3022" s="539">
        <v>1200</v>
      </c>
      <c r="F3022" s="1800" t="s">
        <v>8309</v>
      </c>
      <c r="G3022" s="1797" t="s">
        <v>8310</v>
      </c>
      <c r="H3022" s="541"/>
      <c r="I3022" s="541" t="s">
        <v>7230</v>
      </c>
      <c r="J3022" s="542" t="s">
        <v>191</v>
      </c>
      <c r="K3022" s="544">
        <v>4</v>
      </c>
      <c r="L3022" s="544">
        <v>12</v>
      </c>
      <c r="M3022" s="1799">
        <f t="shared" si="95"/>
        <v>14400</v>
      </c>
      <c r="N3022" s="544">
        <v>3</v>
      </c>
      <c r="O3022" s="544">
        <v>9</v>
      </c>
      <c r="P3022" s="1799">
        <f t="shared" si="96"/>
        <v>10800</v>
      </c>
      <c r="Q3022" s="1789"/>
    </row>
    <row r="3023" spans="1:17" x14ac:dyDescent="0.2">
      <c r="A3023" s="541" t="s">
        <v>677</v>
      </c>
      <c r="B3023" s="547" t="s">
        <v>1708</v>
      </c>
      <c r="C3023" s="541" t="s">
        <v>1709</v>
      </c>
      <c r="D3023" s="1811" t="s">
        <v>8035</v>
      </c>
      <c r="E3023" s="539">
        <v>1500</v>
      </c>
      <c r="F3023" s="1800">
        <v>72957717</v>
      </c>
      <c r="G3023" s="1797" t="s">
        <v>8311</v>
      </c>
      <c r="H3023" s="541"/>
      <c r="I3023" s="541" t="s">
        <v>7230</v>
      </c>
      <c r="J3023" s="542" t="s">
        <v>191</v>
      </c>
      <c r="K3023" s="544">
        <v>4</v>
      </c>
      <c r="L3023" s="544">
        <v>12</v>
      </c>
      <c r="M3023" s="1799">
        <f t="shared" si="95"/>
        <v>18000</v>
      </c>
      <c r="N3023" s="544">
        <v>3</v>
      </c>
      <c r="O3023" s="544">
        <v>9</v>
      </c>
      <c r="P3023" s="1799">
        <f t="shared" si="96"/>
        <v>13500</v>
      </c>
      <c r="Q3023" s="1789"/>
    </row>
    <row r="3024" spans="1:17" x14ac:dyDescent="0.2">
      <c r="A3024" s="541" t="s">
        <v>677</v>
      </c>
      <c r="B3024" s="547" t="s">
        <v>1708</v>
      </c>
      <c r="C3024" s="541" t="s">
        <v>1709</v>
      </c>
      <c r="D3024" s="1811" t="s">
        <v>8035</v>
      </c>
      <c r="E3024" s="539">
        <v>1500</v>
      </c>
      <c r="F3024" s="1800" t="s">
        <v>8312</v>
      </c>
      <c r="G3024" s="1797" t="s">
        <v>8313</v>
      </c>
      <c r="H3024" s="541"/>
      <c r="I3024" s="541" t="s">
        <v>7230</v>
      </c>
      <c r="J3024" s="542" t="s">
        <v>191</v>
      </c>
      <c r="K3024" s="544">
        <v>4</v>
      </c>
      <c r="L3024" s="544">
        <v>12</v>
      </c>
      <c r="M3024" s="1799">
        <f t="shared" si="95"/>
        <v>18000</v>
      </c>
      <c r="N3024" s="544">
        <v>3</v>
      </c>
      <c r="O3024" s="544">
        <v>9</v>
      </c>
      <c r="P3024" s="1799">
        <f t="shared" si="96"/>
        <v>13500</v>
      </c>
      <c r="Q3024" s="1789"/>
    </row>
    <row r="3025" spans="1:17" x14ac:dyDescent="0.2">
      <c r="A3025" s="541" t="s">
        <v>677</v>
      </c>
      <c r="B3025" s="547" t="s">
        <v>1708</v>
      </c>
      <c r="C3025" s="541" t="s">
        <v>1709</v>
      </c>
      <c r="D3025" s="1811" t="s">
        <v>8035</v>
      </c>
      <c r="E3025" s="539">
        <v>1500</v>
      </c>
      <c r="F3025" s="1800">
        <v>42348360</v>
      </c>
      <c r="G3025" s="1797" t="s">
        <v>8314</v>
      </c>
      <c r="H3025" s="541"/>
      <c r="I3025" s="541" t="s">
        <v>7230</v>
      </c>
      <c r="J3025" s="542" t="s">
        <v>191</v>
      </c>
      <c r="K3025" s="544">
        <v>4</v>
      </c>
      <c r="L3025" s="544">
        <v>12</v>
      </c>
      <c r="M3025" s="1799">
        <f t="shared" si="95"/>
        <v>18000</v>
      </c>
      <c r="N3025" s="544">
        <v>3</v>
      </c>
      <c r="O3025" s="544">
        <v>9</v>
      </c>
      <c r="P3025" s="1799">
        <f t="shared" si="96"/>
        <v>13500</v>
      </c>
      <c r="Q3025" s="1789"/>
    </row>
    <row r="3026" spans="1:17" x14ac:dyDescent="0.2">
      <c r="A3026" s="541" t="s">
        <v>677</v>
      </c>
      <c r="B3026" s="547" t="s">
        <v>1708</v>
      </c>
      <c r="C3026" s="541" t="s">
        <v>1709</v>
      </c>
      <c r="D3026" s="1811" t="s">
        <v>8035</v>
      </c>
      <c r="E3026" s="539">
        <v>1500</v>
      </c>
      <c r="F3026" s="1800" t="s">
        <v>8315</v>
      </c>
      <c r="G3026" s="1797" t="s">
        <v>8316</v>
      </c>
      <c r="H3026" s="541"/>
      <c r="I3026" s="541" t="s">
        <v>7230</v>
      </c>
      <c r="J3026" s="542" t="s">
        <v>191</v>
      </c>
      <c r="K3026" s="544">
        <v>4</v>
      </c>
      <c r="L3026" s="544">
        <v>12</v>
      </c>
      <c r="M3026" s="1799">
        <f t="shared" si="95"/>
        <v>18000</v>
      </c>
      <c r="N3026" s="544">
        <v>3</v>
      </c>
      <c r="O3026" s="544">
        <v>9</v>
      </c>
      <c r="P3026" s="1799">
        <f t="shared" si="96"/>
        <v>13500</v>
      </c>
      <c r="Q3026" s="1789"/>
    </row>
    <row r="3027" spans="1:17" x14ac:dyDescent="0.2">
      <c r="A3027" s="541" t="s">
        <v>677</v>
      </c>
      <c r="B3027" s="547" t="s">
        <v>1708</v>
      </c>
      <c r="C3027" s="541" t="s">
        <v>1709</v>
      </c>
      <c r="D3027" s="1811" t="s">
        <v>8283</v>
      </c>
      <c r="E3027" s="539">
        <v>1200</v>
      </c>
      <c r="F3027" s="1800" t="s">
        <v>8317</v>
      </c>
      <c r="G3027" s="1797" t="s">
        <v>8318</v>
      </c>
      <c r="H3027" s="541"/>
      <c r="I3027" s="541" t="s">
        <v>7230</v>
      </c>
      <c r="J3027" s="542" t="s">
        <v>191</v>
      </c>
      <c r="K3027" s="544">
        <v>4</v>
      </c>
      <c r="L3027" s="544">
        <v>12</v>
      </c>
      <c r="M3027" s="1799">
        <f t="shared" si="95"/>
        <v>14400</v>
      </c>
      <c r="N3027" s="544">
        <v>3</v>
      </c>
      <c r="O3027" s="544">
        <v>9</v>
      </c>
      <c r="P3027" s="1799">
        <f t="shared" si="96"/>
        <v>10800</v>
      </c>
      <c r="Q3027" s="1789"/>
    </row>
    <row r="3028" spans="1:17" x14ac:dyDescent="0.2">
      <c r="A3028" s="541" t="s">
        <v>677</v>
      </c>
      <c r="B3028" s="547" t="s">
        <v>1708</v>
      </c>
      <c r="C3028" s="541" t="s">
        <v>1709</v>
      </c>
      <c r="D3028" s="1811" t="s">
        <v>8296</v>
      </c>
      <c r="E3028" s="539">
        <v>1200</v>
      </c>
      <c r="F3028" s="1800">
        <v>70057868</v>
      </c>
      <c r="G3028" s="1797" t="s">
        <v>8319</v>
      </c>
      <c r="H3028" s="541"/>
      <c r="I3028" s="541" t="s">
        <v>7230</v>
      </c>
      <c r="J3028" s="542" t="s">
        <v>191</v>
      </c>
      <c r="K3028" s="544">
        <v>4</v>
      </c>
      <c r="L3028" s="544">
        <v>12</v>
      </c>
      <c r="M3028" s="1799">
        <f t="shared" si="95"/>
        <v>14400</v>
      </c>
      <c r="N3028" s="544">
        <v>3</v>
      </c>
      <c r="O3028" s="544">
        <v>9</v>
      </c>
      <c r="P3028" s="1799">
        <f t="shared" si="96"/>
        <v>10800</v>
      </c>
      <c r="Q3028" s="1789"/>
    </row>
    <row r="3029" spans="1:17" x14ac:dyDescent="0.2">
      <c r="A3029" s="541" t="s">
        <v>677</v>
      </c>
      <c r="B3029" s="547" t="s">
        <v>1708</v>
      </c>
      <c r="C3029" s="541" t="s">
        <v>1709</v>
      </c>
      <c r="D3029" s="1811" t="s">
        <v>8285</v>
      </c>
      <c r="E3029" s="539">
        <v>930</v>
      </c>
      <c r="F3029" s="1800">
        <v>41678868</v>
      </c>
      <c r="G3029" s="1797" t="s">
        <v>8320</v>
      </c>
      <c r="H3029" s="541"/>
      <c r="I3029" s="541" t="s">
        <v>7230</v>
      </c>
      <c r="J3029" s="542" t="s">
        <v>191</v>
      </c>
      <c r="K3029" s="544">
        <v>4</v>
      </c>
      <c r="L3029" s="544">
        <v>12</v>
      </c>
      <c r="M3029" s="1799">
        <f t="shared" si="95"/>
        <v>11160</v>
      </c>
      <c r="N3029" s="544">
        <v>3</v>
      </c>
      <c r="O3029" s="544">
        <v>9</v>
      </c>
      <c r="P3029" s="1799">
        <f t="shared" si="96"/>
        <v>8370</v>
      </c>
      <c r="Q3029" s="1789"/>
    </row>
    <row r="3030" spans="1:17" x14ac:dyDescent="0.2">
      <c r="A3030" s="541" t="s">
        <v>677</v>
      </c>
      <c r="B3030" s="547" t="s">
        <v>1708</v>
      </c>
      <c r="C3030" s="541" t="s">
        <v>1709</v>
      </c>
      <c r="D3030" s="1811" t="s">
        <v>8283</v>
      </c>
      <c r="E3030" s="539">
        <v>1200</v>
      </c>
      <c r="F3030" s="1800">
        <v>72677536</v>
      </c>
      <c r="G3030" s="1797" t="s">
        <v>8321</v>
      </c>
      <c r="H3030" s="541"/>
      <c r="I3030" s="541" t="s">
        <v>7230</v>
      </c>
      <c r="J3030" s="542" t="s">
        <v>191</v>
      </c>
      <c r="K3030" s="544">
        <v>4</v>
      </c>
      <c r="L3030" s="544">
        <v>12</v>
      </c>
      <c r="M3030" s="1799">
        <f t="shared" si="95"/>
        <v>14400</v>
      </c>
      <c r="N3030" s="544">
        <v>3</v>
      </c>
      <c r="O3030" s="544">
        <v>9</v>
      </c>
      <c r="P3030" s="1799">
        <f t="shared" si="96"/>
        <v>10800</v>
      </c>
      <c r="Q3030" s="1789"/>
    </row>
    <row r="3031" spans="1:17" x14ac:dyDescent="0.2">
      <c r="A3031" s="541" t="s">
        <v>677</v>
      </c>
      <c r="B3031" s="547" t="s">
        <v>1708</v>
      </c>
      <c r="C3031" s="541" t="s">
        <v>1709</v>
      </c>
      <c r="D3031" s="1811" t="s">
        <v>8283</v>
      </c>
      <c r="E3031" s="539">
        <v>1200</v>
      </c>
      <c r="F3031" s="1800">
        <v>43843783</v>
      </c>
      <c r="G3031" s="1797" t="s">
        <v>8322</v>
      </c>
      <c r="H3031" s="541"/>
      <c r="I3031" s="541" t="s">
        <v>7230</v>
      </c>
      <c r="J3031" s="542" t="s">
        <v>191</v>
      </c>
      <c r="K3031" s="544">
        <v>4</v>
      </c>
      <c r="L3031" s="544">
        <v>12</v>
      </c>
      <c r="M3031" s="1799">
        <f t="shared" si="95"/>
        <v>14400</v>
      </c>
      <c r="N3031" s="544">
        <v>3</v>
      </c>
      <c r="O3031" s="544">
        <v>9</v>
      </c>
      <c r="P3031" s="1799">
        <f t="shared" si="96"/>
        <v>10800</v>
      </c>
      <c r="Q3031" s="1789"/>
    </row>
    <row r="3032" spans="1:17" x14ac:dyDescent="0.2">
      <c r="A3032" s="541" t="s">
        <v>677</v>
      </c>
      <c r="B3032" s="547" t="s">
        <v>1708</v>
      </c>
      <c r="C3032" s="541" t="s">
        <v>1709</v>
      </c>
      <c r="D3032" s="1811" t="s">
        <v>8035</v>
      </c>
      <c r="E3032" s="539">
        <v>1500</v>
      </c>
      <c r="F3032" s="1800">
        <v>10201367</v>
      </c>
      <c r="G3032" s="1797" t="s">
        <v>8323</v>
      </c>
      <c r="H3032" s="541"/>
      <c r="I3032" s="541" t="s">
        <v>7230</v>
      </c>
      <c r="J3032" s="542" t="s">
        <v>191</v>
      </c>
      <c r="K3032" s="544">
        <v>4</v>
      </c>
      <c r="L3032" s="544">
        <v>12</v>
      </c>
      <c r="M3032" s="1799">
        <f t="shared" si="95"/>
        <v>18000</v>
      </c>
      <c r="N3032" s="544">
        <v>3</v>
      </c>
      <c r="O3032" s="544">
        <v>9</v>
      </c>
      <c r="P3032" s="1799">
        <f t="shared" si="96"/>
        <v>13500</v>
      </c>
      <c r="Q3032" s="1789"/>
    </row>
    <row r="3033" spans="1:17" x14ac:dyDescent="0.2">
      <c r="A3033" s="541" t="s">
        <v>677</v>
      </c>
      <c r="B3033" s="547" t="s">
        <v>1708</v>
      </c>
      <c r="C3033" s="541" t="s">
        <v>1709</v>
      </c>
      <c r="D3033" s="1811" t="s">
        <v>8283</v>
      </c>
      <c r="E3033" s="539">
        <v>1200</v>
      </c>
      <c r="F3033" s="1800" t="s">
        <v>8324</v>
      </c>
      <c r="G3033" s="1797" t="s">
        <v>8325</v>
      </c>
      <c r="H3033" s="541"/>
      <c r="I3033" s="541" t="s">
        <v>7230</v>
      </c>
      <c r="J3033" s="542" t="s">
        <v>191</v>
      </c>
      <c r="K3033" s="544">
        <v>4</v>
      </c>
      <c r="L3033" s="544">
        <v>12</v>
      </c>
      <c r="M3033" s="1799">
        <f t="shared" si="95"/>
        <v>14400</v>
      </c>
      <c r="N3033" s="544">
        <v>3</v>
      </c>
      <c r="O3033" s="544">
        <v>9</v>
      </c>
      <c r="P3033" s="1799">
        <f t="shared" si="96"/>
        <v>10800</v>
      </c>
      <c r="Q3033" s="1789"/>
    </row>
    <row r="3034" spans="1:17" x14ac:dyDescent="0.2">
      <c r="A3034" s="541" t="s">
        <v>677</v>
      </c>
      <c r="B3034" s="547" t="s">
        <v>1708</v>
      </c>
      <c r="C3034" s="541" t="s">
        <v>1709</v>
      </c>
      <c r="D3034" s="1811" t="s">
        <v>8283</v>
      </c>
      <c r="E3034" s="539">
        <v>1200</v>
      </c>
      <c r="F3034" s="1800">
        <v>47635808</v>
      </c>
      <c r="G3034" s="1797" t="s">
        <v>8326</v>
      </c>
      <c r="H3034" s="541"/>
      <c r="I3034" s="541" t="s">
        <v>7230</v>
      </c>
      <c r="J3034" s="542" t="s">
        <v>191</v>
      </c>
      <c r="K3034" s="544">
        <v>4</v>
      </c>
      <c r="L3034" s="544">
        <v>12</v>
      </c>
      <c r="M3034" s="1799">
        <f t="shared" si="95"/>
        <v>14400</v>
      </c>
      <c r="N3034" s="544">
        <v>3</v>
      </c>
      <c r="O3034" s="544">
        <v>9</v>
      </c>
      <c r="P3034" s="1799">
        <f t="shared" si="96"/>
        <v>10800</v>
      </c>
      <c r="Q3034" s="1789"/>
    </row>
    <row r="3035" spans="1:17" x14ac:dyDescent="0.2">
      <c r="A3035" s="541" t="s">
        <v>677</v>
      </c>
      <c r="B3035" s="547" t="s">
        <v>1708</v>
      </c>
      <c r="C3035" s="541" t="s">
        <v>1709</v>
      </c>
      <c r="D3035" s="1811" t="s">
        <v>8283</v>
      </c>
      <c r="E3035" s="539">
        <v>1200</v>
      </c>
      <c r="F3035" s="1800">
        <v>75243448</v>
      </c>
      <c r="G3035" s="1797" t="s">
        <v>8327</v>
      </c>
      <c r="H3035" s="541"/>
      <c r="I3035" s="541" t="s">
        <v>7230</v>
      </c>
      <c r="J3035" s="542" t="s">
        <v>191</v>
      </c>
      <c r="K3035" s="544">
        <v>4</v>
      </c>
      <c r="L3035" s="544">
        <v>12</v>
      </c>
      <c r="M3035" s="1799">
        <f t="shared" si="95"/>
        <v>14400</v>
      </c>
      <c r="N3035" s="544">
        <v>3</v>
      </c>
      <c r="O3035" s="544">
        <v>9</v>
      </c>
      <c r="P3035" s="1799">
        <f t="shared" si="96"/>
        <v>10800</v>
      </c>
      <c r="Q3035" s="1789"/>
    </row>
    <row r="3036" spans="1:17" x14ac:dyDescent="0.2">
      <c r="A3036" s="541" t="s">
        <v>677</v>
      </c>
      <c r="B3036" s="547" t="s">
        <v>1708</v>
      </c>
      <c r="C3036" s="541" t="s">
        <v>1709</v>
      </c>
      <c r="D3036" s="1811" t="s">
        <v>8296</v>
      </c>
      <c r="E3036" s="539">
        <v>1200</v>
      </c>
      <c r="F3036" s="1800">
        <v>45800862</v>
      </c>
      <c r="G3036" s="1797" t="s">
        <v>8328</v>
      </c>
      <c r="H3036" s="541"/>
      <c r="I3036" s="541" t="s">
        <v>7230</v>
      </c>
      <c r="J3036" s="542" t="s">
        <v>191</v>
      </c>
      <c r="K3036" s="544">
        <v>4</v>
      </c>
      <c r="L3036" s="544">
        <v>12</v>
      </c>
      <c r="M3036" s="1799">
        <f t="shared" si="95"/>
        <v>14400</v>
      </c>
      <c r="N3036" s="544">
        <v>3</v>
      </c>
      <c r="O3036" s="544">
        <v>9</v>
      </c>
      <c r="P3036" s="1799">
        <f t="shared" si="96"/>
        <v>10800</v>
      </c>
      <c r="Q3036" s="1789"/>
    </row>
    <row r="3037" spans="1:17" x14ac:dyDescent="0.2">
      <c r="A3037" s="541" t="s">
        <v>677</v>
      </c>
      <c r="B3037" s="547" t="s">
        <v>1708</v>
      </c>
      <c r="C3037" s="541" t="s">
        <v>1709</v>
      </c>
      <c r="D3037" s="1811" t="s">
        <v>8035</v>
      </c>
      <c r="E3037" s="539">
        <v>1500</v>
      </c>
      <c r="F3037" s="1800">
        <v>43290790</v>
      </c>
      <c r="G3037" s="1797" t="s">
        <v>8329</v>
      </c>
      <c r="H3037" s="541"/>
      <c r="I3037" s="541" t="s">
        <v>7230</v>
      </c>
      <c r="J3037" s="542" t="s">
        <v>191</v>
      </c>
      <c r="K3037" s="544">
        <v>4</v>
      </c>
      <c r="L3037" s="544">
        <v>12</v>
      </c>
      <c r="M3037" s="1799">
        <f t="shared" si="95"/>
        <v>18000</v>
      </c>
      <c r="N3037" s="544">
        <v>3</v>
      </c>
      <c r="O3037" s="544">
        <v>9</v>
      </c>
      <c r="P3037" s="1799">
        <f t="shared" si="96"/>
        <v>13500</v>
      </c>
      <c r="Q3037" s="1789"/>
    </row>
    <row r="3038" spans="1:17" x14ac:dyDescent="0.2">
      <c r="A3038" s="541" t="s">
        <v>677</v>
      </c>
      <c r="B3038" s="547" t="s">
        <v>1708</v>
      </c>
      <c r="C3038" s="541" t="s">
        <v>1709</v>
      </c>
      <c r="D3038" s="1811" t="s">
        <v>8285</v>
      </c>
      <c r="E3038" s="539">
        <v>930</v>
      </c>
      <c r="F3038" s="1800" t="s">
        <v>8330</v>
      </c>
      <c r="G3038" s="1797" t="s">
        <v>8331</v>
      </c>
      <c r="H3038" s="541"/>
      <c r="I3038" s="541" t="s">
        <v>7230</v>
      </c>
      <c r="J3038" s="542" t="s">
        <v>191</v>
      </c>
      <c r="K3038" s="544">
        <v>4</v>
      </c>
      <c r="L3038" s="544">
        <v>12</v>
      </c>
      <c r="M3038" s="1799">
        <f t="shared" ref="M3038:M3047" si="97">+E3038*L3038</f>
        <v>11160</v>
      </c>
      <c r="N3038" s="544">
        <v>3</v>
      </c>
      <c r="O3038" s="544">
        <v>9</v>
      </c>
      <c r="P3038" s="1799">
        <f t="shared" ref="P3038:P3047" si="98">+E3038*O3038</f>
        <v>8370</v>
      </c>
      <c r="Q3038" s="1789"/>
    </row>
    <row r="3039" spans="1:17" x14ac:dyDescent="0.2">
      <c r="A3039" s="541" t="s">
        <v>677</v>
      </c>
      <c r="B3039" s="547" t="s">
        <v>1708</v>
      </c>
      <c r="C3039" s="541" t="s">
        <v>1709</v>
      </c>
      <c r="D3039" s="1811" t="s">
        <v>8296</v>
      </c>
      <c r="E3039" s="539">
        <v>1200</v>
      </c>
      <c r="F3039" s="1800">
        <v>40412883</v>
      </c>
      <c r="G3039" s="1797" t="s">
        <v>8332</v>
      </c>
      <c r="H3039" s="541"/>
      <c r="I3039" s="541" t="s">
        <v>7230</v>
      </c>
      <c r="J3039" s="542" t="s">
        <v>191</v>
      </c>
      <c r="K3039" s="544">
        <v>4</v>
      </c>
      <c r="L3039" s="544">
        <v>12</v>
      </c>
      <c r="M3039" s="1799">
        <f t="shared" si="97"/>
        <v>14400</v>
      </c>
      <c r="N3039" s="544">
        <v>3</v>
      </c>
      <c r="O3039" s="544">
        <v>9</v>
      </c>
      <c r="P3039" s="1799">
        <f t="shared" si="98"/>
        <v>10800</v>
      </c>
      <c r="Q3039" s="1789"/>
    </row>
    <row r="3040" spans="1:17" x14ac:dyDescent="0.2">
      <c r="A3040" s="541" t="s">
        <v>677</v>
      </c>
      <c r="B3040" s="547" t="s">
        <v>1708</v>
      </c>
      <c r="C3040" s="541" t="s">
        <v>1709</v>
      </c>
      <c r="D3040" s="1811" t="s">
        <v>8296</v>
      </c>
      <c r="E3040" s="539">
        <v>1200</v>
      </c>
      <c r="F3040" s="1800" t="s">
        <v>8333</v>
      </c>
      <c r="G3040" s="1797" t="s">
        <v>8334</v>
      </c>
      <c r="H3040" s="541"/>
      <c r="I3040" s="541" t="s">
        <v>7230</v>
      </c>
      <c r="J3040" s="542" t="s">
        <v>191</v>
      </c>
      <c r="K3040" s="544">
        <v>4</v>
      </c>
      <c r="L3040" s="544">
        <v>12</v>
      </c>
      <c r="M3040" s="1799">
        <f t="shared" si="97"/>
        <v>14400</v>
      </c>
      <c r="N3040" s="544">
        <v>3</v>
      </c>
      <c r="O3040" s="544">
        <v>9</v>
      </c>
      <c r="P3040" s="1799">
        <f t="shared" si="98"/>
        <v>10800</v>
      </c>
      <c r="Q3040" s="1789"/>
    </row>
    <row r="3041" spans="1:17" x14ac:dyDescent="0.2">
      <c r="A3041" s="541" t="s">
        <v>677</v>
      </c>
      <c r="B3041" s="547" t="s">
        <v>1708</v>
      </c>
      <c r="C3041" s="541" t="s">
        <v>1709</v>
      </c>
      <c r="D3041" s="541" t="s">
        <v>8335</v>
      </c>
      <c r="E3041" s="539">
        <v>7000</v>
      </c>
      <c r="F3041" s="1812">
        <v>43746836</v>
      </c>
      <c r="G3041" s="541" t="s">
        <v>8336</v>
      </c>
      <c r="H3041" s="541" t="s">
        <v>8337</v>
      </c>
      <c r="I3041" s="541" t="s">
        <v>8338</v>
      </c>
      <c r="J3041" s="542" t="s">
        <v>8337</v>
      </c>
      <c r="K3041" s="544">
        <v>4</v>
      </c>
      <c r="L3041" s="544">
        <v>12</v>
      </c>
      <c r="M3041" s="1799">
        <f t="shared" si="97"/>
        <v>84000</v>
      </c>
      <c r="N3041" s="544">
        <v>3</v>
      </c>
      <c r="O3041" s="544">
        <v>9</v>
      </c>
      <c r="P3041" s="1799">
        <f t="shared" si="98"/>
        <v>63000</v>
      </c>
      <c r="Q3041" s="1789"/>
    </row>
    <row r="3042" spans="1:17" x14ac:dyDescent="0.2">
      <c r="A3042" s="541" t="s">
        <v>677</v>
      </c>
      <c r="B3042" s="547" t="s">
        <v>1708</v>
      </c>
      <c r="C3042" s="541" t="s">
        <v>1709</v>
      </c>
      <c r="D3042" s="541" t="s">
        <v>8339</v>
      </c>
      <c r="E3042" s="539">
        <v>6000</v>
      </c>
      <c r="F3042" s="1812" t="s">
        <v>8340</v>
      </c>
      <c r="G3042" s="541" t="s">
        <v>8341</v>
      </c>
      <c r="H3042" s="541" t="s">
        <v>8342</v>
      </c>
      <c r="I3042" s="541" t="s">
        <v>8338</v>
      </c>
      <c r="J3042" s="542" t="s">
        <v>8342</v>
      </c>
      <c r="K3042" s="544">
        <v>4</v>
      </c>
      <c r="L3042" s="544">
        <v>12</v>
      </c>
      <c r="M3042" s="1799">
        <f t="shared" si="97"/>
        <v>72000</v>
      </c>
      <c r="N3042" s="544">
        <v>3</v>
      </c>
      <c r="O3042" s="544">
        <v>9</v>
      </c>
      <c r="P3042" s="1799">
        <f t="shared" si="98"/>
        <v>54000</v>
      </c>
      <c r="Q3042" s="1789"/>
    </row>
    <row r="3043" spans="1:17" x14ac:dyDescent="0.2">
      <c r="A3043" s="541" t="s">
        <v>677</v>
      </c>
      <c r="B3043" s="547" t="s">
        <v>1708</v>
      </c>
      <c r="C3043" s="541" t="s">
        <v>1709</v>
      </c>
      <c r="D3043" s="541" t="s">
        <v>8343</v>
      </c>
      <c r="E3043" s="539">
        <v>7000</v>
      </c>
      <c r="F3043" s="1812" t="s">
        <v>8344</v>
      </c>
      <c r="G3043" s="541" t="s">
        <v>8345</v>
      </c>
      <c r="H3043" s="541" t="s">
        <v>8346</v>
      </c>
      <c r="I3043" s="541" t="s">
        <v>8338</v>
      </c>
      <c r="J3043" s="542" t="s">
        <v>8346</v>
      </c>
      <c r="K3043" s="544">
        <v>4</v>
      </c>
      <c r="L3043" s="544">
        <v>12</v>
      </c>
      <c r="M3043" s="1799">
        <f t="shared" si="97"/>
        <v>84000</v>
      </c>
      <c r="N3043" s="544">
        <v>3</v>
      </c>
      <c r="O3043" s="544">
        <v>9</v>
      </c>
      <c r="P3043" s="1799">
        <f t="shared" si="98"/>
        <v>63000</v>
      </c>
      <c r="Q3043" s="1789"/>
    </row>
    <row r="3044" spans="1:17" x14ac:dyDescent="0.2">
      <c r="A3044" s="541" t="s">
        <v>677</v>
      </c>
      <c r="B3044" s="547" t="s">
        <v>1708</v>
      </c>
      <c r="C3044" s="541" t="s">
        <v>1709</v>
      </c>
      <c r="D3044" s="541" t="s">
        <v>8347</v>
      </c>
      <c r="E3044" s="539">
        <v>7000</v>
      </c>
      <c r="F3044" s="542">
        <v>46579983</v>
      </c>
      <c r="G3044" s="541" t="s">
        <v>8348</v>
      </c>
      <c r="H3044" s="541" t="s">
        <v>8337</v>
      </c>
      <c r="I3044" s="541" t="s">
        <v>8338</v>
      </c>
      <c r="J3044" s="542" t="s">
        <v>5957</v>
      </c>
      <c r="K3044" s="544">
        <v>4</v>
      </c>
      <c r="L3044" s="544">
        <v>12</v>
      </c>
      <c r="M3044" s="1799">
        <f t="shared" si="97"/>
        <v>84000</v>
      </c>
      <c r="N3044" s="544">
        <v>3</v>
      </c>
      <c r="O3044" s="542">
        <v>6</v>
      </c>
      <c r="P3044" s="1799">
        <f t="shared" si="98"/>
        <v>42000</v>
      </c>
      <c r="Q3044" s="1789"/>
    </row>
    <row r="3045" spans="1:17" x14ac:dyDescent="0.2">
      <c r="A3045" s="541" t="s">
        <v>677</v>
      </c>
      <c r="B3045" s="547" t="s">
        <v>1708</v>
      </c>
      <c r="C3045" s="541" t="s">
        <v>1709</v>
      </c>
      <c r="D3045" s="541" t="s">
        <v>8349</v>
      </c>
      <c r="E3045" s="539">
        <v>3000</v>
      </c>
      <c r="F3045" s="1812">
        <v>41220183</v>
      </c>
      <c r="G3045" s="541" t="s">
        <v>8350</v>
      </c>
      <c r="H3045" s="541" t="s">
        <v>8351</v>
      </c>
      <c r="I3045" s="541" t="s">
        <v>7230</v>
      </c>
      <c r="J3045" s="542" t="s">
        <v>8351</v>
      </c>
      <c r="K3045" s="544">
        <v>4</v>
      </c>
      <c r="L3045" s="544">
        <v>12</v>
      </c>
      <c r="M3045" s="1799">
        <f t="shared" si="97"/>
        <v>36000</v>
      </c>
      <c r="N3045" s="544">
        <v>3</v>
      </c>
      <c r="O3045" s="544">
        <v>9</v>
      </c>
      <c r="P3045" s="1799">
        <f t="shared" si="98"/>
        <v>27000</v>
      </c>
      <c r="Q3045" s="1789"/>
    </row>
    <row r="3046" spans="1:17" x14ac:dyDescent="0.2">
      <c r="A3046" s="541" t="s">
        <v>677</v>
      </c>
      <c r="B3046" s="547" t="s">
        <v>1708</v>
      </c>
      <c r="C3046" s="541" t="s">
        <v>1709</v>
      </c>
      <c r="D3046" s="541" t="s">
        <v>8352</v>
      </c>
      <c r="E3046" s="539">
        <v>3000</v>
      </c>
      <c r="F3046" s="1812" t="s">
        <v>8353</v>
      </c>
      <c r="G3046" s="541" t="s">
        <v>8354</v>
      </c>
      <c r="H3046" s="541" t="s">
        <v>8351</v>
      </c>
      <c r="I3046" s="541" t="s">
        <v>7230</v>
      </c>
      <c r="J3046" s="542" t="s">
        <v>8351</v>
      </c>
      <c r="K3046" s="544">
        <v>4</v>
      </c>
      <c r="L3046" s="544">
        <v>12</v>
      </c>
      <c r="M3046" s="1799">
        <f t="shared" si="97"/>
        <v>36000</v>
      </c>
      <c r="N3046" s="544">
        <v>3</v>
      </c>
      <c r="O3046" s="544">
        <v>9</v>
      </c>
      <c r="P3046" s="1799">
        <f t="shared" si="98"/>
        <v>27000</v>
      </c>
      <c r="Q3046" s="1789"/>
    </row>
    <row r="3047" spans="1:17" x14ac:dyDescent="0.2">
      <c r="A3047" s="541" t="s">
        <v>677</v>
      </c>
      <c r="B3047" s="547" t="s">
        <v>1708</v>
      </c>
      <c r="C3047" s="541" t="s">
        <v>1709</v>
      </c>
      <c r="D3047" s="541" t="s">
        <v>3681</v>
      </c>
      <c r="E3047" s="539">
        <v>3000</v>
      </c>
      <c r="F3047" s="1812" t="s">
        <v>8355</v>
      </c>
      <c r="G3047" s="541" t="s">
        <v>8356</v>
      </c>
      <c r="H3047" s="541" t="s">
        <v>8337</v>
      </c>
      <c r="I3047" s="541" t="s">
        <v>7230</v>
      </c>
      <c r="J3047" s="542" t="s">
        <v>8337</v>
      </c>
      <c r="K3047" s="544">
        <v>4</v>
      </c>
      <c r="L3047" s="544">
        <v>12</v>
      </c>
      <c r="M3047" s="1799">
        <f t="shared" si="97"/>
        <v>36000</v>
      </c>
      <c r="N3047" s="544">
        <v>3</v>
      </c>
      <c r="O3047" s="542">
        <v>9</v>
      </c>
      <c r="P3047" s="1799">
        <f t="shared" si="98"/>
        <v>27000</v>
      </c>
      <c r="Q3047" s="1789"/>
    </row>
    <row r="3048" spans="1:17" x14ac:dyDescent="0.2">
      <c r="A3048" s="548" t="s">
        <v>18311</v>
      </c>
      <c r="B3048" s="548" t="s">
        <v>8358</v>
      </c>
      <c r="C3048" s="541" t="s">
        <v>1709</v>
      </c>
      <c r="D3048" s="548" t="s">
        <v>8359</v>
      </c>
      <c r="E3048" s="1954">
        <v>6000</v>
      </c>
      <c r="F3048" s="1813">
        <v>20426525</v>
      </c>
      <c r="G3048" s="550" t="s">
        <v>8360</v>
      </c>
      <c r="H3048" s="550" t="s">
        <v>8361</v>
      </c>
      <c r="I3048" s="550" t="s">
        <v>8362</v>
      </c>
      <c r="J3048" s="1813" t="s">
        <v>8363</v>
      </c>
      <c r="K3048" s="1778">
        <v>2</v>
      </c>
      <c r="L3048" s="565">
        <v>74089.8</v>
      </c>
      <c r="M3048" s="565">
        <f>L3048</f>
        <v>74089.8</v>
      </c>
      <c r="N3048" s="1778">
        <v>2</v>
      </c>
      <c r="O3048" s="565">
        <v>55567.35</v>
      </c>
      <c r="P3048" s="565">
        <f t="shared" ref="P3048:P3053" si="99">O3048</f>
        <v>55567.35</v>
      </c>
    </row>
    <row r="3049" spans="1:17" x14ac:dyDescent="0.2">
      <c r="A3049" s="548" t="s">
        <v>18311</v>
      </c>
      <c r="B3049" s="548" t="s">
        <v>8358</v>
      </c>
      <c r="C3049" s="541" t="s">
        <v>1709</v>
      </c>
      <c r="D3049" s="548" t="s">
        <v>8364</v>
      </c>
      <c r="E3049" s="1954">
        <v>1500</v>
      </c>
      <c r="F3049" s="551">
        <v>32904293</v>
      </c>
      <c r="G3049" s="548" t="s">
        <v>8365</v>
      </c>
      <c r="H3049" s="548"/>
      <c r="I3049" s="548"/>
      <c r="J3049" s="551" t="s">
        <v>7230</v>
      </c>
      <c r="K3049" s="1778">
        <v>2</v>
      </c>
      <c r="L3049" s="565">
        <v>20220</v>
      </c>
      <c r="M3049" s="565">
        <f t="shared" ref="M3049:M3055" si="100">L3049</f>
        <v>20220</v>
      </c>
      <c r="N3049" s="1778" t="s">
        <v>8366</v>
      </c>
      <c r="O3049" s="565">
        <v>15015</v>
      </c>
      <c r="P3049" s="565">
        <f t="shared" si="99"/>
        <v>15015</v>
      </c>
    </row>
    <row r="3050" spans="1:17" x14ac:dyDescent="0.2">
      <c r="A3050" s="548" t="s">
        <v>18311</v>
      </c>
      <c r="B3050" s="548" t="s">
        <v>8358</v>
      </c>
      <c r="C3050" s="541" t="s">
        <v>1709</v>
      </c>
      <c r="D3050" s="548" t="s">
        <v>8367</v>
      </c>
      <c r="E3050" s="1954">
        <v>1500</v>
      </c>
      <c r="F3050" s="551">
        <v>47733582</v>
      </c>
      <c r="G3050" s="548" t="s">
        <v>8368</v>
      </c>
      <c r="H3050" s="548"/>
      <c r="I3050" s="548"/>
      <c r="J3050" s="551" t="s">
        <v>7230</v>
      </c>
      <c r="K3050" s="1778">
        <v>2</v>
      </c>
      <c r="L3050" s="565">
        <v>20220</v>
      </c>
      <c r="M3050" s="565">
        <f t="shared" si="100"/>
        <v>20220</v>
      </c>
      <c r="N3050" s="1778" t="s">
        <v>8366</v>
      </c>
      <c r="O3050" s="565">
        <v>15015</v>
      </c>
      <c r="P3050" s="565">
        <f t="shared" si="99"/>
        <v>15015</v>
      </c>
    </row>
    <row r="3051" spans="1:17" x14ac:dyDescent="0.2">
      <c r="A3051" s="548" t="s">
        <v>18311</v>
      </c>
      <c r="B3051" s="548" t="s">
        <v>8358</v>
      </c>
      <c r="C3051" s="541" t="s">
        <v>1709</v>
      </c>
      <c r="D3051" s="548" t="s">
        <v>8369</v>
      </c>
      <c r="E3051" s="1954">
        <v>5000</v>
      </c>
      <c r="F3051" s="551">
        <v>20074022</v>
      </c>
      <c r="G3051" s="548" t="s">
        <v>8370</v>
      </c>
      <c r="H3051" s="548" t="s">
        <v>8371</v>
      </c>
      <c r="I3051" s="548" t="s">
        <v>7032</v>
      </c>
      <c r="J3051" s="551" t="s">
        <v>8371</v>
      </c>
      <c r="K3051" s="1778" t="s">
        <v>8366</v>
      </c>
      <c r="L3051" s="565">
        <v>62689.8</v>
      </c>
      <c r="M3051" s="565">
        <f t="shared" si="100"/>
        <v>62689.8</v>
      </c>
      <c r="N3051" s="1778" t="s">
        <v>8366</v>
      </c>
      <c r="O3051" s="565">
        <v>46867.35</v>
      </c>
      <c r="P3051" s="565">
        <f t="shared" si="99"/>
        <v>46867.35</v>
      </c>
    </row>
    <row r="3052" spans="1:17" x14ac:dyDescent="0.2">
      <c r="A3052" s="548" t="s">
        <v>18311</v>
      </c>
      <c r="B3052" s="548" t="s">
        <v>8358</v>
      </c>
      <c r="C3052" s="541" t="s">
        <v>1709</v>
      </c>
      <c r="D3052" s="548" t="s">
        <v>8369</v>
      </c>
      <c r="E3052" s="1954">
        <v>5000</v>
      </c>
      <c r="F3052" s="551">
        <v>44758493</v>
      </c>
      <c r="G3052" s="548" t="s">
        <v>8372</v>
      </c>
      <c r="H3052" s="548" t="s">
        <v>8373</v>
      </c>
      <c r="I3052" s="548" t="s">
        <v>7032</v>
      </c>
      <c r="J3052" s="551" t="s">
        <v>8373</v>
      </c>
      <c r="K3052" s="1778" t="s">
        <v>8366</v>
      </c>
      <c r="L3052" s="565">
        <v>62689.8</v>
      </c>
      <c r="M3052" s="565">
        <f t="shared" si="100"/>
        <v>62689.8</v>
      </c>
      <c r="N3052" s="1778" t="s">
        <v>8366</v>
      </c>
      <c r="O3052" s="565">
        <v>46867.35</v>
      </c>
      <c r="P3052" s="565">
        <f t="shared" si="99"/>
        <v>46867.35</v>
      </c>
    </row>
    <row r="3053" spans="1:17" x14ac:dyDescent="0.2">
      <c r="A3053" s="548" t="s">
        <v>18311</v>
      </c>
      <c r="B3053" s="548" t="s">
        <v>8358</v>
      </c>
      <c r="C3053" s="541" t="s">
        <v>1709</v>
      </c>
      <c r="D3053" s="548" t="s">
        <v>8374</v>
      </c>
      <c r="E3053" s="1954">
        <v>6000</v>
      </c>
      <c r="F3053" s="551">
        <v>41063937</v>
      </c>
      <c r="G3053" s="548" t="s">
        <v>8375</v>
      </c>
      <c r="H3053" s="548" t="s">
        <v>8376</v>
      </c>
      <c r="I3053" s="548" t="s">
        <v>7032</v>
      </c>
      <c r="J3053" s="551" t="s">
        <v>8376</v>
      </c>
      <c r="K3053" s="1778" t="s">
        <v>7009</v>
      </c>
      <c r="L3053" s="565">
        <v>21033.45</v>
      </c>
      <c r="M3053" s="565">
        <f t="shared" si="100"/>
        <v>21033.45</v>
      </c>
      <c r="N3053" s="1778" t="s">
        <v>8366</v>
      </c>
      <c r="O3053" s="565">
        <v>55867.35</v>
      </c>
      <c r="P3053" s="565">
        <f t="shared" si="99"/>
        <v>55867.35</v>
      </c>
    </row>
    <row r="3054" spans="1:17" x14ac:dyDescent="0.2">
      <c r="A3054" s="548" t="s">
        <v>18311</v>
      </c>
      <c r="B3054" s="548" t="s">
        <v>8358</v>
      </c>
      <c r="C3054" s="541" t="s">
        <v>1709</v>
      </c>
      <c r="D3054" s="548" t="s">
        <v>8377</v>
      </c>
      <c r="E3054" s="1954">
        <v>6000</v>
      </c>
      <c r="F3054" s="551">
        <v>19831814</v>
      </c>
      <c r="G3054" s="548" t="s">
        <v>8378</v>
      </c>
      <c r="H3054" s="548" t="s">
        <v>8361</v>
      </c>
      <c r="I3054" s="548" t="s">
        <v>7032</v>
      </c>
      <c r="J3054" s="551" t="s">
        <v>8363</v>
      </c>
      <c r="K3054" s="1778" t="s">
        <v>8366</v>
      </c>
      <c r="L3054" s="565">
        <v>74689.8</v>
      </c>
      <c r="M3054" s="565">
        <f t="shared" si="100"/>
        <v>74689.8</v>
      </c>
      <c r="N3054" s="1778"/>
      <c r="O3054" s="565"/>
      <c r="P3054" s="565"/>
    </row>
    <row r="3055" spans="1:17" x14ac:dyDescent="0.2">
      <c r="A3055" s="548" t="s">
        <v>18311</v>
      </c>
      <c r="B3055" s="548" t="s">
        <v>8358</v>
      </c>
      <c r="C3055" s="541" t="s">
        <v>1709</v>
      </c>
      <c r="D3055" s="548" t="s">
        <v>8374</v>
      </c>
      <c r="E3055" s="1954">
        <v>7000</v>
      </c>
      <c r="F3055" s="551">
        <v>20098000</v>
      </c>
      <c r="G3055" s="548" t="s">
        <v>8379</v>
      </c>
      <c r="H3055" s="548" t="s">
        <v>8380</v>
      </c>
      <c r="I3055" s="548" t="s">
        <v>8362</v>
      </c>
      <c r="J3055" s="551" t="s">
        <v>8381</v>
      </c>
      <c r="K3055" s="1778">
        <v>1</v>
      </c>
      <c r="L3055" s="1784">
        <v>39544.9</v>
      </c>
      <c r="M3055" s="565">
        <f t="shared" si="100"/>
        <v>39544.9</v>
      </c>
      <c r="N3055" s="1778"/>
      <c r="O3055" s="565"/>
      <c r="P3055" s="565"/>
    </row>
    <row r="3056" spans="1:17" x14ac:dyDescent="0.2">
      <c r="A3056" s="547" t="s">
        <v>691</v>
      </c>
      <c r="B3056" s="548" t="s">
        <v>8358</v>
      </c>
      <c r="C3056" s="541" t="s">
        <v>1709</v>
      </c>
      <c r="D3056" s="547" t="s">
        <v>7026</v>
      </c>
      <c r="E3056" s="1785">
        <v>1500</v>
      </c>
      <c r="F3056" s="546" t="s">
        <v>8383</v>
      </c>
      <c r="G3056" s="547" t="s">
        <v>8384</v>
      </c>
      <c r="H3056" s="547" t="s">
        <v>8385</v>
      </c>
      <c r="I3056" s="547" t="s">
        <v>8386</v>
      </c>
      <c r="J3056" s="546" t="s">
        <v>8387</v>
      </c>
      <c r="K3056" s="1814" t="s">
        <v>8388</v>
      </c>
      <c r="L3056" s="1815">
        <v>12</v>
      </c>
      <c r="M3056" s="1816" t="s">
        <v>8389</v>
      </c>
      <c r="N3056" s="1814" t="s">
        <v>8390</v>
      </c>
      <c r="O3056" s="570">
        <v>9</v>
      </c>
      <c r="P3056" s="1816">
        <v>13500</v>
      </c>
    </row>
    <row r="3057" spans="1:16" x14ac:dyDescent="0.2">
      <c r="A3057" s="547" t="s">
        <v>691</v>
      </c>
      <c r="B3057" s="548" t="s">
        <v>8358</v>
      </c>
      <c r="C3057" s="541" t="s">
        <v>1709</v>
      </c>
      <c r="D3057" s="547" t="s">
        <v>8391</v>
      </c>
      <c r="E3057" s="1785">
        <v>1500</v>
      </c>
      <c r="F3057" s="546" t="s">
        <v>8392</v>
      </c>
      <c r="G3057" s="547" t="s">
        <v>8393</v>
      </c>
      <c r="H3057" s="547" t="s">
        <v>8385</v>
      </c>
      <c r="I3057" s="547" t="s">
        <v>8386</v>
      </c>
      <c r="J3057" s="546" t="s">
        <v>8387</v>
      </c>
      <c r="K3057" s="1814" t="s">
        <v>8388</v>
      </c>
      <c r="L3057" s="1815">
        <v>12</v>
      </c>
      <c r="M3057" s="1816" t="s">
        <v>8389</v>
      </c>
      <c r="N3057" s="1814" t="s">
        <v>8390</v>
      </c>
      <c r="O3057" s="570">
        <v>9</v>
      </c>
      <c r="P3057" s="1816">
        <v>13500</v>
      </c>
    </row>
    <row r="3058" spans="1:16" x14ac:dyDescent="0.2">
      <c r="A3058" s="547" t="s">
        <v>691</v>
      </c>
      <c r="B3058" s="548" t="s">
        <v>8358</v>
      </c>
      <c r="C3058" s="541" t="s">
        <v>1709</v>
      </c>
      <c r="D3058" s="547" t="s">
        <v>2449</v>
      </c>
      <c r="E3058" s="1785">
        <v>1200</v>
      </c>
      <c r="F3058" s="546" t="s">
        <v>8394</v>
      </c>
      <c r="G3058" s="547" t="s">
        <v>8395</v>
      </c>
      <c r="H3058" s="547" t="s">
        <v>8385</v>
      </c>
      <c r="I3058" s="547" t="s">
        <v>8386</v>
      </c>
      <c r="J3058" s="546" t="s">
        <v>8387</v>
      </c>
      <c r="K3058" s="1814" t="s">
        <v>8388</v>
      </c>
      <c r="L3058" s="1815">
        <v>12</v>
      </c>
      <c r="M3058" s="1816">
        <v>14400</v>
      </c>
      <c r="N3058" s="1814" t="s">
        <v>8390</v>
      </c>
      <c r="O3058" s="570">
        <v>9</v>
      </c>
      <c r="P3058" s="1816">
        <v>10800</v>
      </c>
    </row>
    <row r="3059" spans="1:16" x14ac:dyDescent="0.2">
      <c r="A3059" s="547" t="s">
        <v>691</v>
      </c>
      <c r="B3059" s="548" t="s">
        <v>8358</v>
      </c>
      <c r="C3059" s="541" t="s">
        <v>1709</v>
      </c>
      <c r="D3059" s="547" t="s">
        <v>2449</v>
      </c>
      <c r="E3059" s="1785">
        <v>1200</v>
      </c>
      <c r="F3059" s="546" t="s">
        <v>8396</v>
      </c>
      <c r="G3059" s="547" t="s">
        <v>8397</v>
      </c>
      <c r="H3059" s="547" t="s">
        <v>8385</v>
      </c>
      <c r="I3059" s="547" t="s">
        <v>8386</v>
      </c>
      <c r="J3059" s="546" t="s">
        <v>8387</v>
      </c>
      <c r="K3059" s="1814" t="s">
        <v>8388</v>
      </c>
      <c r="L3059" s="1815">
        <v>12</v>
      </c>
      <c r="M3059" s="1816">
        <v>14400</v>
      </c>
      <c r="N3059" s="1814" t="s">
        <v>8390</v>
      </c>
      <c r="O3059" s="570">
        <v>9</v>
      </c>
      <c r="P3059" s="1816">
        <v>10800</v>
      </c>
    </row>
    <row r="3060" spans="1:16" x14ac:dyDescent="0.2">
      <c r="A3060" s="547" t="s">
        <v>691</v>
      </c>
      <c r="B3060" s="548" t="s">
        <v>8358</v>
      </c>
      <c r="C3060" s="541" t="s">
        <v>1709</v>
      </c>
      <c r="D3060" s="547" t="s">
        <v>8391</v>
      </c>
      <c r="E3060" s="1785">
        <v>1200</v>
      </c>
      <c r="F3060" s="546" t="s">
        <v>8398</v>
      </c>
      <c r="G3060" s="547" t="s">
        <v>8399</v>
      </c>
      <c r="H3060" s="547" t="s">
        <v>8385</v>
      </c>
      <c r="I3060" s="547" t="s">
        <v>8386</v>
      </c>
      <c r="J3060" s="546" t="s">
        <v>8387</v>
      </c>
      <c r="K3060" s="1814" t="s">
        <v>8388</v>
      </c>
      <c r="L3060" s="1815">
        <v>12</v>
      </c>
      <c r="M3060" s="1816">
        <v>14400</v>
      </c>
      <c r="N3060" s="1814" t="s">
        <v>8390</v>
      </c>
      <c r="O3060" s="570">
        <v>9</v>
      </c>
      <c r="P3060" s="1816">
        <v>10800</v>
      </c>
    </row>
    <row r="3061" spans="1:16" x14ac:dyDescent="0.2">
      <c r="A3061" s="547" t="s">
        <v>691</v>
      </c>
      <c r="B3061" s="548" t="s">
        <v>8358</v>
      </c>
      <c r="C3061" s="541" t="s">
        <v>1709</v>
      </c>
      <c r="D3061" s="547" t="s">
        <v>8400</v>
      </c>
      <c r="E3061" s="1785">
        <v>1400</v>
      </c>
      <c r="F3061" s="546" t="s">
        <v>8401</v>
      </c>
      <c r="G3061" s="547" t="s">
        <v>8402</v>
      </c>
      <c r="H3061" s="547" t="s">
        <v>8385</v>
      </c>
      <c r="I3061" s="547" t="s">
        <v>8386</v>
      </c>
      <c r="J3061" s="546" t="s">
        <v>8387</v>
      </c>
      <c r="K3061" s="1814" t="s">
        <v>8388</v>
      </c>
      <c r="L3061" s="1815">
        <v>12</v>
      </c>
      <c r="M3061" s="1816">
        <v>16800</v>
      </c>
      <c r="N3061" s="1814" t="s">
        <v>8390</v>
      </c>
      <c r="O3061" s="570">
        <v>9</v>
      </c>
      <c r="P3061" s="1816">
        <v>12600</v>
      </c>
    </row>
    <row r="3062" spans="1:16" x14ac:dyDescent="0.2">
      <c r="A3062" s="547" t="s">
        <v>691</v>
      </c>
      <c r="B3062" s="548" t="s">
        <v>8358</v>
      </c>
      <c r="C3062" s="541" t="s">
        <v>1709</v>
      </c>
      <c r="D3062" s="547" t="s">
        <v>8400</v>
      </c>
      <c r="E3062" s="1785">
        <v>1400</v>
      </c>
      <c r="F3062" s="546" t="s">
        <v>8403</v>
      </c>
      <c r="G3062" s="547" t="s">
        <v>8404</v>
      </c>
      <c r="H3062" s="547" t="s">
        <v>8385</v>
      </c>
      <c r="I3062" s="547" t="s">
        <v>8386</v>
      </c>
      <c r="J3062" s="546" t="s">
        <v>8387</v>
      </c>
      <c r="K3062" s="1814" t="s">
        <v>8388</v>
      </c>
      <c r="L3062" s="1815">
        <v>12</v>
      </c>
      <c r="M3062" s="1816">
        <v>16800</v>
      </c>
      <c r="N3062" s="1814" t="s">
        <v>8390</v>
      </c>
      <c r="O3062" s="570">
        <v>9</v>
      </c>
      <c r="P3062" s="1816">
        <v>12600</v>
      </c>
    </row>
    <row r="3063" spans="1:16" x14ac:dyDescent="0.2">
      <c r="A3063" s="547" t="s">
        <v>691</v>
      </c>
      <c r="B3063" s="548" t="s">
        <v>8358</v>
      </c>
      <c r="C3063" s="541" t="s">
        <v>1709</v>
      </c>
      <c r="D3063" s="547" t="s">
        <v>8400</v>
      </c>
      <c r="E3063" s="1785">
        <v>1400</v>
      </c>
      <c r="F3063" s="546" t="s">
        <v>8405</v>
      </c>
      <c r="G3063" s="547" t="s">
        <v>8406</v>
      </c>
      <c r="H3063" s="547" t="s">
        <v>8385</v>
      </c>
      <c r="I3063" s="547" t="s">
        <v>8386</v>
      </c>
      <c r="J3063" s="546" t="s">
        <v>8387</v>
      </c>
      <c r="K3063" s="1814" t="s">
        <v>8388</v>
      </c>
      <c r="L3063" s="1815">
        <v>12</v>
      </c>
      <c r="M3063" s="1816">
        <v>16800</v>
      </c>
      <c r="N3063" s="1814" t="s">
        <v>8390</v>
      </c>
      <c r="O3063" s="570">
        <v>9</v>
      </c>
      <c r="P3063" s="1816">
        <v>12600</v>
      </c>
    </row>
    <row r="3064" spans="1:16" x14ac:dyDescent="0.2">
      <c r="A3064" s="547" t="s">
        <v>691</v>
      </c>
      <c r="B3064" s="548" t="s">
        <v>8358</v>
      </c>
      <c r="C3064" s="541" t="s">
        <v>1709</v>
      </c>
      <c r="D3064" s="547" t="s">
        <v>8391</v>
      </c>
      <c r="E3064" s="1785">
        <v>1200</v>
      </c>
      <c r="F3064" s="546" t="s">
        <v>8407</v>
      </c>
      <c r="G3064" s="547" t="s">
        <v>8408</v>
      </c>
      <c r="H3064" s="547" t="s">
        <v>8385</v>
      </c>
      <c r="I3064" s="547" t="s">
        <v>8386</v>
      </c>
      <c r="J3064" s="546" t="s">
        <v>8387</v>
      </c>
      <c r="K3064" s="1814" t="s">
        <v>8388</v>
      </c>
      <c r="L3064" s="1815">
        <v>12</v>
      </c>
      <c r="M3064" s="1816">
        <v>14400</v>
      </c>
      <c r="N3064" s="1814" t="s">
        <v>8390</v>
      </c>
      <c r="O3064" s="570">
        <v>9</v>
      </c>
      <c r="P3064" s="1816">
        <v>10800</v>
      </c>
    </row>
    <row r="3065" spans="1:16" x14ac:dyDescent="0.2">
      <c r="A3065" s="547" t="s">
        <v>691</v>
      </c>
      <c r="B3065" s="548" t="s">
        <v>8358</v>
      </c>
      <c r="C3065" s="541" t="s">
        <v>1709</v>
      </c>
      <c r="D3065" s="547" t="s">
        <v>2449</v>
      </c>
      <c r="E3065" s="1785">
        <v>1400</v>
      </c>
      <c r="F3065" s="546" t="s">
        <v>8409</v>
      </c>
      <c r="G3065" s="547" t="s">
        <v>8410</v>
      </c>
      <c r="H3065" s="547" t="s">
        <v>8385</v>
      </c>
      <c r="I3065" s="547" t="s">
        <v>8386</v>
      </c>
      <c r="J3065" s="546" t="s">
        <v>8387</v>
      </c>
      <c r="K3065" s="1814" t="s">
        <v>8388</v>
      </c>
      <c r="L3065" s="1815">
        <v>12</v>
      </c>
      <c r="M3065" s="1816">
        <v>16800</v>
      </c>
      <c r="N3065" s="1814" t="s">
        <v>8390</v>
      </c>
      <c r="O3065" s="570">
        <v>9</v>
      </c>
      <c r="P3065" s="1816">
        <v>12600</v>
      </c>
    </row>
    <row r="3066" spans="1:16" x14ac:dyDescent="0.2">
      <c r="A3066" s="548" t="s">
        <v>18312</v>
      </c>
      <c r="B3066" s="548" t="s">
        <v>8358</v>
      </c>
      <c r="C3066" s="541" t="s">
        <v>1709</v>
      </c>
      <c r="D3066" s="548" t="s">
        <v>2583</v>
      </c>
      <c r="E3066" s="1957">
        <v>6000</v>
      </c>
      <c r="F3066" s="551">
        <v>40418032</v>
      </c>
      <c r="G3066" s="548" t="s">
        <v>8412</v>
      </c>
      <c r="H3066" s="548" t="s">
        <v>1753</v>
      </c>
      <c r="I3066" s="548" t="s">
        <v>1723</v>
      </c>
      <c r="J3066" s="551" t="s">
        <v>8413</v>
      </c>
      <c r="K3066" s="1817">
        <v>4</v>
      </c>
      <c r="L3066" s="1817">
        <v>12</v>
      </c>
      <c r="M3066" s="551">
        <f>L3066*E3066</f>
        <v>72000</v>
      </c>
      <c r="N3066" s="1817">
        <v>4</v>
      </c>
      <c r="O3066" s="1817">
        <v>12</v>
      </c>
      <c r="P3066" s="551">
        <f>L3066*E3066</f>
        <v>72000</v>
      </c>
    </row>
    <row r="3067" spans="1:16" x14ac:dyDescent="0.2">
      <c r="A3067" s="548" t="s">
        <v>18312</v>
      </c>
      <c r="B3067" s="548" t="s">
        <v>8358</v>
      </c>
      <c r="C3067" s="541" t="s">
        <v>1709</v>
      </c>
      <c r="D3067" s="548" t="s">
        <v>5873</v>
      </c>
      <c r="E3067" s="1957">
        <v>2500</v>
      </c>
      <c r="F3067" s="551">
        <v>25767893</v>
      </c>
      <c r="G3067" s="548" t="s">
        <v>8414</v>
      </c>
      <c r="H3067" s="548" t="s">
        <v>8415</v>
      </c>
      <c r="I3067" s="548" t="s">
        <v>8416</v>
      </c>
      <c r="J3067" s="551" t="s">
        <v>6021</v>
      </c>
      <c r="K3067" s="1817">
        <v>4</v>
      </c>
      <c r="L3067" s="1817">
        <v>12</v>
      </c>
      <c r="M3067" s="551">
        <f t="shared" ref="M3067:M3086" si="101">L3067*E3067</f>
        <v>30000</v>
      </c>
      <c r="N3067" s="1817">
        <v>4</v>
      </c>
      <c r="O3067" s="1817">
        <v>12</v>
      </c>
      <c r="P3067" s="551">
        <f t="shared" ref="P3067:P3075" si="102">L3067*E3067</f>
        <v>30000</v>
      </c>
    </row>
    <row r="3068" spans="1:16" x14ac:dyDescent="0.2">
      <c r="A3068" s="548" t="s">
        <v>18312</v>
      </c>
      <c r="B3068" s="548" t="s">
        <v>8358</v>
      </c>
      <c r="C3068" s="541" t="s">
        <v>1709</v>
      </c>
      <c r="D3068" s="548" t="s">
        <v>2698</v>
      </c>
      <c r="E3068" s="1957">
        <v>6000</v>
      </c>
      <c r="F3068" s="551">
        <v>45490496</v>
      </c>
      <c r="G3068" s="547" t="s">
        <v>8417</v>
      </c>
      <c r="H3068" s="548" t="s">
        <v>8415</v>
      </c>
      <c r="I3068" s="548" t="s">
        <v>1723</v>
      </c>
      <c r="J3068" s="551" t="s">
        <v>8413</v>
      </c>
      <c r="K3068" s="1817">
        <v>4</v>
      </c>
      <c r="L3068" s="1817">
        <v>12</v>
      </c>
      <c r="M3068" s="551">
        <f t="shared" si="101"/>
        <v>72000</v>
      </c>
      <c r="N3068" s="1817">
        <v>4</v>
      </c>
      <c r="O3068" s="1817">
        <v>12</v>
      </c>
      <c r="P3068" s="551">
        <f t="shared" si="102"/>
        <v>72000</v>
      </c>
    </row>
    <row r="3069" spans="1:16" x14ac:dyDescent="0.2">
      <c r="A3069" s="548" t="s">
        <v>18312</v>
      </c>
      <c r="B3069" s="548" t="s">
        <v>8358</v>
      </c>
      <c r="C3069" s="541" t="s">
        <v>1709</v>
      </c>
      <c r="D3069" s="548" t="s">
        <v>8418</v>
      </c>
      <c r="E3069" s="1957">
        <v>2200</v>
      </c>
      <c r="F3069" s="551">
        <v>47517729</v>
      </c>
      <c r="G3069" s="547" t="s">
        <v>8419</v>
      </c>
      <c r="H3069" s="548" t="s">
        <v>1965</v>
      </c>
      <c r="I3069" s="548" t="s">
        <v>8416</v>
      </c>
      <c r="J3069" s="551" t="s">
        <v>1829</v>
      </c>
      <c r="K3069" s="1817">
        <v>4</v>
      </c>
      <c r="L3069" s="1817">
        <v>12</v>
      </c>
      <c r="M3069" s="551">
        <f t="shared" si="101"/>
        <v>26400</v>
      </c>
      <c r="N3069" s="1817">
        <v>4</v>
      </c>
      <c r="O3069" s="1817">
        <v>12</v>
      </c>
      <c r="P3069" s="551">
        <f t="shared" si="102"/>
        <v>26400</v>
      </c>
    </row>
    <row r="3070" spans="1:16" x14ac:dyDescent="0.2">
      <c r="A3070" s="548" t="s">
        <v>18312</v>
      </c>
      <c r="B3070" s="548" t="s">
        <v>8358</v>
      </c>
      <c r="C3070" s="541" t="s">
        <v>1709</v>
      </c>
      <c r="D3070" s="548" t="s">
        <v>5873</v>
      </c>
      <c r="E3070" s="1957">
        <v>2000</v>
      </c>
      <c r="F3070" s="551">
        <v>80395364</v>
      </c>
      <c r="G3070" s="548" t="s">
        <v>8420</v>
      </c>
      <c r="H3070" s="548" t="s">
        <v>5873</v>
      </c>
      <c r="I3070" s="548" t="s">
        <v>8421</v>
      </c>
      <c r="J3070" s="551" t="s">
        <v>1795</v>
      </c>
      <c r="K3070" s="1817">
        <v>4</v>
      </c>
      <c r="L3070" s="1817">
        <v>12</v>
      </c>
      <c r="M3070" s="551">
        <f t="shared" si="101"/>
        <v>24000</v>
      </c>
      <c r="N3070" s="1817">
        <v>4</v>
      </c>
      <c r="O3070" s="1817">
        <v>12</v>
      </c>
      <c r="P3070" s="551">
        <f t="shared" si="102"/>
        <v>24000</v>
      </c>
    </row>
    <row r="3071" spans="1:16" x14ac:dyDescent="0.2">
      <c r="A3071" s="548" t="s">
        <v>18312</v>
      </c>
      <c r="B3071" s="548" t="s">
        <v>8358</v>
      </c>
      <c r="C3071" s="541" t="s">
        <v>1709</v>
      </c>
      <c r="D3071" s="548" t="s">
        <v>6559</v>
      </c>
      <c r="E3071" s="1957">
        <v>1500</v>
      </c>
      <c r="F3071" s="551">
        <v>19984086</v>
      </c>
      <c r="G3071" s="548" t="s">
        <v>8422</v>
      </c>
      <c r="H3071" s="548" t="s">
        <v>1795</v>
      </c>
      <c r="I3071" s="548" t="s">
        <v>8423</v>
      </c>
      <c r="J3071" s="551" t="s">
        <v>1795</v>
      </c>
      <c r="K3071" s="1817">
        <v>4</v>
      </c>
      <c r="L3071" s="1817">
        <v>12</v>
      </c>
      <c r="M3071" s="551">
        <f t="shared" si="101"/>
        <v>18000</v>
      </c>
      <c r="N3071" s="1817">
        <v>4</v>
      </c>
      <c r="O3071" s="1817">
        <v>12</v>
      </c>
      <c r="P3071" s="551">
        <f t="shared" si="102"/>
        <v>18000</v>
      </c>
    </row>
    <row r="3072" spans="1:16" x14ac:dyDescent="0.2">
      <c r="A3072" s="548" t="s">
        <v>18312</v>
      </c>
      <c r="B3072" s="548" t="s">
        <v>8358</v>
      </c>
      <c r="C3072" s="541" t="s">
        <v>1709</v>
      </c>
      <c r="D3072" s="548" t="s">
        <v>8424</v>
      </c>
      <c r="E3072" s="1957">
        <v>1950</v>
      </c>
      <c r="F3072" s="551">
        <v>25717077</v>
      </c>
      <c r="G3072" s="548" t="s">
        <v>8425</v>
      </c>
      <c r="H3072" s="548" t="s">
        <v>1795</v>
      </c>
      <c r="I3072" s="548" t="s">
        <v>8423</v>
      </c>
      <c r="J3072" s="551" t="s">
        <v>1795</v>
      </c>
      <c r="K3072" s="1817">
        <v>4</v>
      </c>
      <c r="L3072" s="1817">
        <v>12</v>
      </c>
      <c r="M3072" s="551">
        <f t="shared" si="101"/>
        <v>23400</v>
      </c>
      <c r="N3072" s="1817">
        <v>4</v>
      </c>
      <c r="O3072" s="1817">
        <v>12</v>
      </c>
      <c r="P3072" s="551">
        <f t="shared" si="102"/>
        <v>23400</v>
      </c>
    </row>
    <row r="3073" spans="1:20" x14ac:dyDescent="0.2">
      <c r="A3073" s="548" t="s">
        <v>18312</v>
      </c>
      <c r="B3073" s="548" t="s">
        <v>8358</v>
      </c>
      <c r="C3073" s="541" t="s">
        <v>1709</v>
      </c>
      <c r="D3073" s="548" t="s">
        <v>6795</v>
      </c>
      <c r="E3073" s="1957">
        <v>1200</v>
      </c>
      <c r="F3073" s="551">
        <v>25441627</v>
      </c>
      <c r="G3073" s="548" t="s">
        <v>8426</v>
      </c>
      <c r="H3073" s="548" t="s">
        <v>1795</v>
      </c>
      <c r="I3073" s="548" t="s">
        <v>8423</v>
      </c>
      <c r="J3073" s="551" t="s">
        <v>8427</v>
      </c>
      <c r="K3073" s="1817">
        <v>4</v>
      </c>
      <c r="L3073" s="1817">
        <v>12</v>
      </c>
      <c r="M3073" s="551">
        <f t="shared" si="101"/>
        <v>14400</v>
      </c>
      <c r="N3073" s="1817">
        <v>4</v>
      </c>
      <c r="O3073" s="1817">
        <v>12</v>
      </c>
      <c r="P3073" s="551">
        <f t="shared" si="102"/>
        <v>14400</v>
      </c>
    </row>
    <row r="3074" spans="1:20" x14ac:dyDescent="0.2">
      <c r="A3074" s="548" t="s">
        <v>18312</v>
      </c>
      <c r="B3074" s="548" t="s">
        <v>8358</v>
      </c>
      <c r="C3074" s="541" t="s">
        <v>1709</v>
      </c>
      <c r="D3074" s="548" t="s">
        <v>8428</v>
      </c>
      <c r="E3074" s="1957">
        <v>3500</v>
      </c>
      <c r="F3074" s="551">
        <v>43576947</v>
      </c>
      <c r="G3074" s="548" t="s">
        <v>8429</v>
      </c>
      <c r="H3074" s="548" t="s">
        <v>8430</v>
      </c>
      <c r="I3074" s="548" t="s">
        <v>1723</v>
      </c>
      <c r="J3074" s="551" t="s">
        <v>8413</v>
      </c>
      <c r="K3074" s="1817">
        <v>4</v>
      </c>
      <c r="L3074" s="1817">
        <v>12</v>
      </c>
      <c r="M3074" s="551">
        <f t="shared" si="101"/>
        <v>42000</v>
      </c>
      <c r="N3074" s="1817">
        <v>4</v>
      </c>
      <c r="O3074" s="1817">
        <v>12</v>
      </c>
      <c r="P3074" s="551">
        <f t="shared" si="102"/>
        <v>42000</v>
      </c>
    </row>
    <row r="3075" spans="1:20" x14ac:dyDescent="0.2">
      <c r="A3075" s="548" t="s">
        <v>18312</v>
      </c>
      <c r="B3075" s="548" t="s">
        <v>8358</v>
      </c>
      <c r="C3075" s="541" t="s">
        <v>1709</v>
      </c>
      <c r="D3075" s="548" t="s">
        <v>3681</v>
      </c>
      <c r="E3075" s="1957">
        <v>1500</v>
      </c>
      <c r="F3075" s="551">
        <v>25866407</v>
      </c>
      <c r="G3075" s="547" t="s">
        <v>8431</v>
      </c>
      <c r="H3075" s="548" t="s">
        <v>3405</v>
      </c>
      <c r="I3075" s="548" t="s">
        <v>1723</v>
      </c>
      <c r="J3075" s="551" t="s">
        <v>8413</v>
      </c>
      <c r="K3075" s="1817">
        <v>4</v>
      </c>
      <c r="L3075" s="1817">
        <v>12</v>
      </c>
      <c r="M3075" s="551">
        <f t="shared" si="101"/>
        <v>18000</v>
      </c>
      <c r="N3075" s="1817">
        <v>4</v>
      </c>
      <c r="O3075" s="1817">
        <v>12</v>
      </c>
      <c r="P3075" s="551">
        <f t="shared" si="102"/>
        <v>18000</v>
      </c>
    </row>
    <row r="3076" spans="1:20" x14ac:dyDescent="0.2">
      <c r="A3076" s="548" t="s">
        <v>18312</v>
      </c>
      <c r="B3076" s="548" t="s">
        <v>8358</v>
      </c>
      <c r="C3076" s="541" t="s">
        <v>1709</v>
      </c>
      <c r="D3076" s="548" t="s">
        <v>6559</v>
      </c>
      <c r="E3076" s="1957">
        <v>1500</v>
      </c>
      <c r="F3076" s="551">
        <v>25777469</v>
      </c>
      <c r="G3076" s="548" t="s">
        <v>8432</v>
      </c>
      <c r="H3076" s="548" t="s">
        <v>1795</v>
      </c>
      <c r="I3076" s="548" t="s">
        <v>8423</v>
      </c>
      <c r="J3076" s="551" t="s">
        <v>8427</v>
      </c>
      <c r="K3076" s="1817">
        <v>4</v>
      </c>
      <c r="L3076" s="1817">
        <v>12</v>
      </c>
      <c r="M3076" s="551">
        <f t="shared" si="101"/>
        <v>18000</v>
      </c>
      <c r="N3076" s="1817"/>
      <c r="O3076" s="1817"/>
      <c r="P3076" s="551">
        <f>L3076*E3076</f>
        <v>18000</v>
      </c>
    </row>
    <row r="3077" spans="1:20" x14ac:dyDescent="0.2">
      <c r="A3077" s="548" t="s">
        <v>18312</v>
      </c>
      <c r="B3077" s="548" t="s">
        <v>8358</v>
      </c>
      <c r="C3077" s="541" t="s">
        <v>1709</v>
      </c>
      <c r="D3077" s="548" t="s">
        <v>8433</v>
      </c>
      <c r="E3077" s="1957">
        <v>1200</v>
      </c>
      <c r="F3077" s="551">
        <v>25629436</v>
      </c>
      <c r="G3077" s="548" t="s">
        <v>8434</v>
      </c>
      <c r="H3077" s="548" t="s">
        <v>1795</v>
      </c>
      <c r="I3077" s="548" t="s">
        <v>8423</v>
      </c>
      <c r="J3077" s="551" t="s">
        <v>8427</v>
      </c>
      <c r="K3077" s="1817">
        <v>4</v>
      </c>
      <c r="L3077" s="1817">
        <v>12</v>
      </c>
      <c r="M3077" s="551">
        <f t="shared" si="101"/>
        <v>14400</v>
      </c>
      <c r="N3077" s="1817">
        <v>4</v>
      </c>
      <c r="O3077" s="1817">
        <v>12</v>
      </c>
      <c r="P3077" s="551">
        <f>L3077*E3077</f>
        <v>14400</v>
      </c>
    </row>
    <row r="3078" spans="1:20" x14ac:dyDescent="0.2">
      <c r="A3078" s="548" t="s">
        <v>18312</v>
      </c>
      <c r="B3078" s="548" t="s">
        <v>8358</v>
      </c>
      <c r="C3078" s="541" t="s">
        <v>1709</v>
      </c>
      <c r="D3078" s="548" t="s">
        <v>8435</v>
      </c>
      <c r="E3078" s="1957">
        <v>6000</v>
      </c>
      <c r="F3078" s="551">
        <v>80095650</v>
      </c>
      <c r="G3078" s="548" t="s">
        <v>8436</v>
      </c>
      <c r="H3078" s="548" t="s">
        <v>8415</v>
      </c>
      <c r="I3078" s="548" t="s">
        <v>1723</v>
      </c>
      <c r="J3078" s="551" t="s">
        <v>8413</v>
      </c>
      <c r="K3078" s="1817">
        <v>4</v>
      </c>
      <c r="L3078" s="1817">
        <v>12</v>
      </c>
      <c r="M3078" s="551">
        <f t="shared" si="101"/>
        <v>72000</v>
      </c>
      <c r="N3078" s="1817">
        <v>4</v>
      </c>
      <c r="O3078" s="1817">
        <v>12</v>
      </c>
      <c r="P3078" s="551">
        <f t="shared" ref="P3078" si="103">L3078*E3078</f>
        <v>72000</v>
      </c>
    </row>
    <row r="3079" spans="1:20" x14ac:dyDescent="0.2">
      <c r="A3079" s="548" t="s">
        <v>18312</v>
      </c>
      <c r="B3079" s="548" t="s">
        <v>8358</v>
      </c>
      <c r="C3079" s="541" t="s">
        <v>1709</v>
      </c>
      <c r="D3079" s="548" t="s">
        <v>8437</v>
      </c>
      <c r="E3079" s="1957">
        <v>6200</v>
      </c>
      <c r="F3079" s="551">
        <v>40111276</v>
      </c>
      <c r="G3079" s="548" t="s">
        <v>8438</v>
      </c>
      <c r="H3079" s="548" t="s">
        <v>8439</v>
      </c>
      <c r="I3079" s="548" t="s">
        <v>1723</v>
      </c>
      <c r="J3079" s="551" t="s">
        <v>8413</v>
      </c>
      <c r="K3079" s="1817">
        <v>4</v>
      </c>
      <c r="L3079" s="1817">
        <v>12</v>
      </c>
      <c r="M3079" s="551">
        <f t="shared" si="101"/>
        <v>74400</v>
      </c>
      <c r="N3079" s="563"/>
      <c r="O3079" s="563"/>
      <c r="P3079" s="551">
        <f>L3079*E3079</f>
        <v>74400</v>
      </c>
    </row>
    <row r="3080" spans="1:20" x14ac:dyDescent="0.2">
      <c r="A3080" s="548" t="s">
        <v>18312</v>
      </c>
      <c r="B3080" s="548" t="s">
        <v>8358</v>
      </c>
      <c r="C3080" s="541" t="s">
        <v>1709</v>
      </c>
      <c r="D3080" s="548" t="s">
        <v>8440</v>
      </c>
      <c r="E3080" s="1957">
        <v>2000</v>
      </c>
      <c r="F3080" s="551">
        <v>44052120</v>
      </c>
      <c r="G3080" s="548" t="s">
        <v>8441</v>
      </c>
      <c r="H3080" s="548" t="s">
        <v>1795</v>
      </c>
      <c r="I3080" s="548" t="s">
        <v>8423</v>
      </c>
      <c r="J3080" s="551" t="s">
        <v>8427</v>
      </c>
      <c r="K3080" s="1817">
        <v>4</v>
      </c>
      <c r="L3080" s="1817">
        <v>12</v>
      </c>
      <c r="M3080" s="551">
        <f t="shared" si="101"/>
        <v>24000</v>
      </c>
      <c r="N3080" s="1817">
        <v>4</v>
      </c>
      <c r="O3080" s="1817">
        <v>12</v>
      </c>
      <c r="P3080" s="551">
        <f>L3080*E3080</f>
        <v>24000</v>
      </c>
    </row>
    <row r="3081" spans="1:20" x14ac:dyDescent="0.2">
      <c r="A3081" s="548" t="s">
        <v>18312</v>
      </c>
      <c r="B3081" s="548" t="s">
        <v>8358</v>
      </c>
      <c r="C3081" s="541" t="s">
        <v>1709</v>
      </c>
      <c r="D3081" s="548" t="s">
        <v>2583</v>
      </c>
      <c r="E3081" s="1957">
        <v>6000</v>
      </c>
      <c r="F3081" s="551">
        <v>43028958</v>
      </c>
      <c r="G3081" s="548" t="s">
        <v>8442</v>
      </c>
      <c r="H3081" s="548" t="s">
        <v>1753</v>
      </c>
      <c r="I3081" s="548" t="s">
        <v>1723</v>
      </c>
      <c r="J3081" s="551" t="s">
        <v>8413</v>
      </c>
      <c r="K3081" s="1817">
        <v>4</v>
      </c>
      <c r="L3081" s="1817">
        <v>12</v>
      </c>
      <c r="M3081" s="551">
        <f t="shared" si="101"/>
        <v>72000</v>
      </c>
      <c r="N3081" s="1817">
        <v>1</v>
      </c>
      <c r="O3081" s="1817">
        <v>2</v>
      </c>
      <c r="P3081" s="551">
        <f t="shared" ref="P3081:P3086" si="104">L3081*E3081</f>
        <v>72000</v>
      </c>
    </row>
    <row r="3082" spans="1:20" x14ac:dyDescent="0.2">
      <c r="A3082" s="548" t="s">
        <v>18312</v>
      </c>
      <c r="B3082" s="548" t="s">
        <v>8358</v>
      </c>
      <c r="C3082" s="541" t="s">
        <v>1709</v>
      </c>
      <c r="D3082" s="548" t="s">
        <v>6559</v>
      </c>
      <c r="E3082" s="1957">
        <v>1500</v>
      </c>
      <c r="F3082" s="551">
        <v>80650792</v>
      </c>
      <c r="G3082" s="547" t="s">
        <v>8443</v>
      </c>
      <c r="H3082" s="548" t="s">
        <v>1795</v>
      </c>
      <c r="I3082" s="548" t="s">
        <v>8423</v>
      </c>
      <c r="J3082" s="551" t="s">
        <v>8427</v>
      </c>
      <c r="K3082" s="1817">
        <v>4</v>
      </c>
      <c r="L3082" s="1817">
        <v>12</v>
      </c>
      <c r="M3082" s="551">
        <f t="shared" si="101"/>
        <v>18000</v>
      </c>
      <c r="N3082" s="1817">
        <v>4</v>
      </c>
      <c r="O3082" s="1817">
        <v>12</v>
      </c>
      <c r="P3082" s="551">
        <f t="shared" si="104"/>
        <v>18000</v>
      </c>
    </row>
    <row r="3083" spans="1:20" x14ac:dyDescent="0.2">
      <c r="A3083" s="548" t="s">
        <v>18312</v>
      </c>
      <c r="B3083" s="548" t="s">
        <v>8358</v>
      </c>
      <c r="C3083" s="541" t="s">
        <v>1709</v>
      </c>
      <c r="D3083" s="548" t="s">
        <v>8444</v>
      </c>
      <c r="E3083" s="1957">
        <v>5000</v>
      </c>
      <c r="F3083" s="551">
        <v>42575119</v>
      </c>
      <c r="G3083" s="1818" t="s">
        <v>8445</v>
      </c>
      <c r="H3083" s="548" t="s">
        <v>8444</v>
      </c>
      <c r="I3083" s="548" t="s">
        <v>1723</v>
      </c>
      <c r="J3083" s="551" t="s">
        <v>8413</v>
      </c>
      <c r="K3083" s="1817">
        <v>4</v>
      </c>
      <c r="L3083" s="1817">
        <v>12</v>
      </c>
      <c r="M3083" s="551">
        <f t="shared" si="101"/>
        <v>60000</v>
      </c>
      <c r="N3083" s="1817">
        <v>4</v>
      </c>
      <c r="O3083" s="1817">
        <v>12</v>
      </c>
      <c r="P3083" s="551">
        <f t="shared" si="104"/>
        <v>60000</v>
      </c>
    </row>
    <row r="3084" spans="1:20" x14ac:dyDescent="0.2">
      <c r="A3084" s="548" t="s">
        <v>18312</v>
      </c>
      <c r="B3084" s="548" t="s">
        <v>8358</v>
      </c>
      <c r="C3084" s="541" t="s">
        <v>1709</v>
      </c>
      <c r="D3084" s="548" t="s">
        <v>8433</v>
      </c>
      <c r="E3084" s="1957">
        <v>1200</v>
      </c>
      <c r="F3084" s="551">
        <v>8656576</v>
      </c>
      <c r="G3084" s="1818" t="s">
        <v>8446</v>
      </c>
      <c r="H3084" s="548" t="s">
        <v>1795</v>
      </c>
      <c r="I3084" s="548" t="s">
        <v>8423</v>
      </c>
      <c r="J3084" s="551" t="s">
        <v>1795</v>
      </c>
      <c r="K3084" s="1817">
        <v>4</v>
      </c>
      <c r="L3084" s="1817">
        <v>12</v>
      </c>
      <c r="M3084" s="551">
        <f t="shared" si="101"/>
        <v>14400</v>
      </c>
      <c r="N3084" s="1817">
        <v>4</v>
      </c>
      <c r="O3084" s="1817">
        <v>12</v>
      </c>
      <c r="P3084" s="551">
        <f t="shared" si="104"/>
        <v>14400</v>
      </c>
    </row>
    <row r="3085" spans="1:20" x14ac:dyDescent="0.2">
      <c r="A3085" s="548" t="s">
        <v>18312</v>
      </c>
      <c r="B3085" s="548" t="s">
        <v>8358</v>
      </c>
      <c r="C3085" s="541" t="s">
        <v>1709</v>
      </c>
      <c r="D3085" s="548" t="s">
        <v>8447</v>
      </c>
      <c r="E3085" s="1957">
        <v>4000</v>
      </c>
      <c r="F3085" s="551">
        <v>43699692</v>
      </c>
      <c r="G3085" s="547" t="s">
        <v>8448</v>
      </c>
      <c r="H3085" s="548" t="s">
        <v>5873</v>
      </c>
      <c r="I3085" s="548" t="s">
        <v>8421</v>
      </c>
      <c r="J3085" s="551" t="s">
        <v>1795</v>
      </c>
      <c r="K3085" s="1817">
        <v>4</v>
      </c>
      <c r="L3085" s="1817">
        <v>12</v>
      </c>
      <c r="M3085" s="551">
        <f t="shared" si="101"/>
        <v>48000</v>
      </c>
      <c r="N3085" s="1817">
        <v>4</v>
      </c>
      <c r="O3085" s="1817">
        <v>12</v>
      </c>
      <c r="P3085" s="551">
        <f t="shared" si="104"/>
        <v>48000</v>
      </c>
    </row>
    <row r="3086" spans="1:20" x14ac:dyDescent="0.2">
      <c r="A3086" s="548" t="s">
        <v>18312</v>
      </c>
      <c r="B3086" s="548" t="s">
        <v>8358</v>
      </c>
      <c r="C3086" s="541" t="s">
        <v>1709</v>
      </c>
      <c r="D3086" s="548" t="s">
        <v>5873</v>
      </c>
      <c r="E3086" s="1957">
        <v>2500</v>
      </c>
      <c r="F3086" s="551">
        <v>43888464</v>
      </c>
      <c r="G3086" s="548" t="s">
        <v>8449</v>
      </c>
      <c r="H3086" s="548" t="s">
        <v>5873</v>
      </c>
      <c r="I3086" s="548" t="s">
        <v>8421</v>
      </c>
      <c r="J3086" s="551"/>
      <c r="K3086" s="1817">
        <v>4</v>
      </c>
      <c r="L3086" s="1817">
        <v>12</v>
      </c>
      <c r="M3086" s="551">
        <f t="shared" si="101"/>
        <v>30000</v>
      </c>
      <c r="N3086" s="1817">
        <v>4</v>
      </c>
      <c r="O3086" s="1817">
        <v>12</v>
      </c>
      <c r="P3086" s="551">
        <f t="shared" si="104"/>
        <v>30000</v>
      </c>
    </row>
    <row r="3087" spans="1:20" x14ac:dyDescent="0.2">
      <c r="A3087" s="548" t="s">
        <v>18313</v>
      </c>
      <c r="B3087" s="548" t="s">
        <v>1708</v>
      </c>
      <c r="C3087" s="541" t="s">
        <v>1709</v>
      </c>
      <c r="D3087" s="548" t="s">
        <v>6795</v>
      </c>
      <c r="E3087" s="1958">
        <v>1200</v>
      </c>
      <c r="F3087" s="549">
        <v>6896781</v>
      </c>
      <c r="G3087" s="550" t="s">
        <v>8451</v>
      </c>
      <c r="H3087" s="548" t="s">
        <v>6795</v>
      </c>
      <c r="I3087" s="548" t="s">
        <v>6795</v>
      </c>
      <c r="J3087" s="551" t="s">
        <v>6795</v>
      </c>
      <c r="K3087" s="552">
        <v>3</v>
      </c>
      <c r="L3087" s="552">
        <v>12</v>
      </c>
      <c r="M3087" s="553">
        <f t="shared" ref="M3087:M3094" si="105">+E3087*L3087</f>
        <v>14400</v>
      </c>
      <c r="N3087" s="553">
        <v>3</v>
      </c>
      <c r="O3087" s="553">
        <v>6</v>
      </c>
      <c r="P3087" s="553">
        <v>5060</v>
      </c>
      <c r="Q3087" s="414"/>
      <c r="R3087" s="197"/>
      <c r="S3087" s="197"/>
      <c r="T3087" s="197"/>
    </row>
    <row r="3088" spans="1:20" x14ac:dyDescent="0.2">
      <c r="A3088" s="548" t="s">
        <v>18313</v>
      </c>
      <c r="B3088" s="548" t="s">
        <v>1708</v>
      </c>
      <c r="C3088" s="541" t="s">
        <v>1709</v>
      </c>
      <c r="D3088" s="548" t="s">
        <v>8452</v>
      </c>
      <c r="E3088" s="1958">
        <v>1500</v>
      </c>
      <c r="F3088" s="549">
        <v>33013029</v>
      </c>
      <c r="G3088" s="550" t="s">
        <v>8453</v>
      </c>
      <c r="H3088" s="548" t="s">
        <v>8452</v>
      </c>
      <c r="I3088" s="548" t="s">
        <v>8452</v>
      </c>
      <c r="J3088" s="551" t="s">
        <v>8452</v>
      </c>
      <c r="K3088" s="552">
        <v>3</v>
      </c>
      <c r="L3088" s="552">
        <v>12</v>
      </c>
      <c r="M3088" s="553">
        <f t="shared" si="105"/>
        <v>18000</v>
      </c>
      <c r="N3088" s="553">
        <v>1</v>
      </c>
      <c r="O3088" s="553">
        <v>2</v>
      </c>
      <c r="P3088" s="553">
        <v>2250</v>
      </c>
      <c r="Q3088" s="414"/>
      <c r="R3088" s="197"/>
      <c r="S3088" s="197"/>
      <c r="T3088" s="197"/>
    </row>
    <row r="3089" spans="1:20" x14ac:dyDescent="0.2">
      <c r="A3089" s="548" t="s">
        <v>18313</v>
      </c>
      <c r="B3089" s="548" t="s">
        <v>1708</v>
      </c>
      <c r="C3089" s="541" t="s">
        <v>1709</v>
      </c>
      <c r="D3089" s="548" t="s">
        <v>8454</v>
      </c>
      <c r="E3089" s="1958">
        <v>2000</v>
      </c>
      <c r="F3089" s="549">
        <v>33135818</v>
      </c>
      <c r="G3089" s="550" t="s">
        <v>8455</v>
      </c>
      <c r="H3089" s="548" t="s">
        <v>8454</v>
      </c>
      <c r="I3089" s="548" t="s">
        <v>8454</v>
      </c>
      <c r="J3089" s="551" t="s">
        <v>8454</v>
      </c>
      <c r="K3089" s="552">
        <v>3</v>
      </c>
      <c r="L3089" s="552">
        <v>12</v>
      </c>
      <c r="M3089" s="553">
        <f t="shared" si="105"/>
        <v>24000</v>
      </c>
      <c r="N3089" s="553">
        <v>3</v>
      </c>
      <c r="O3089" s="553">
        <v>6</v>
      </c>
      <c r="P3089" s="553">
        <v>18000</v>
      </c>
      <c r="Q3089" s="414"/>
      <c r="R3089" s="197"/>
      <c r="S3089" s="197"/>
      <c r="T3089" s="197"/>
    </row>
    <row r="3090" spans="1:20" x14ac:dyDescent="0.2">
      <c r="A3090" s="548" t="s">
        <v>18313</v>
      </c>
      <c r="B3090" s="548" t="s">
        <v>1708</v>
      </c>
      <c r="C3090" s="541" t="s">
        <v>1709</v>
      </c>
      <c r="D3090" s="548" t="s">
        <v>6108</v>
      </c>
      <c r="E3090" s="1958">
        <v>1200</v>
      </c>
      <c r="F3090" s="549">
        <v>37633892</v>
      </c>
      <c r="G3090" s="550" t="s">
        <v>8456</v>
      </c>
      <c r="H3090" s="548" t="s">
        <v>6108</v>
      </c>
      <c r="I3090" s="548" t="s">
        <v>6108</v>
      </c>
      <c r="J3090" s="551" t="s">
        <v>6108</v>
      </c>
      <c r="K3090" s="552">
        <v>1</v>
      </c>
      <c r="L3090" s="552">
        <v>3</v>
      </c>
      <c r="M3090" s="553">
        <f t="shared" si="105"/>
        <v>3600</v>
      </c>
      <c r="N3090" s="553"/>
      <c r="O3090" s="553">
        <v>0</v>
      </c>
      <c r="P3090" s="553">
        <v>0</v>
      </c>
      <c r="Q3090" s="414"/>
      <c r="R3090" s="197"/>
      <c r="S3090" s="197"/>
      <c r="T3090" s="197"/>
    </row>
    <row r="3091" spans="1:20" x14ac:dyDescent="0.2">
      <c r="A3091" s="548" t="s">
        <v>18313</v>
      </c>
      <c r="B3091" s="548" t="s">
        <v>1708</v>
      </c>
      <c r="C3091" s="541" t="s">
        <v>1709</v>
      </c>
      <c r="D3091" s="548" t="s">
        <v>6875</v>
      </c>
      <c r="E3091" s="1958">
        <v>1200</v>
      </c>
      <c r="F3091" s="549">
        <v>30302982</v>
      </c>
      <c r="G3091" s="550" t="s">
        <v>8457</v>
      </c>
      <c r="H3091" s="548" t="s">
        <v>6875</v>
      </c>
      <c r="I3091" s="548" t="s">
        <v>6875</v>
      </c>
      <c r="J3091" s="551" t="s">
        <v>6875</v>
      </c>
      <c r="K3091" s="552">
        <v>3</v>
      </c>
      <c r="L3091" s="552">
        <v>12</v>
      </c>
      <c r="M3091" s="553">
        <f t="shared" si="105"/>
        <v>14400</v>
      </c>
      <c r="N3091" s="553">
        <v>3</v>
      </c>
      <c r="O3091" s="553">
        <v>6</v>
      </c>
      <c r="P3091" s="553">
        <v>6850</v>
      </c>
      <c r="Q3091" s="414"/>
      <c r="R3091" s="197"/>
      <c r="S3091" s="197"/>
      <c r="T3091" s="197"/>
    </row>
    <row r="3092" spans="1:20" x14ac:dyDescent="0.2">
      <c r="A3092" s="548" t="s">
        <v>18313</v>
      </c>
      <c r="B3092" s="548" t="s">
        <v>1708</v>
      </c>
      <c r="C3092" s="541" t="s">
        <v>1709</v>
      </c>
      <c r="D3092" s="548" t="s">
        <v>6875</v>
      </c>
      <c r="E3092" s="1958">
        <v>1200</v>
      </c>
      <c r="F3092" s="549">
        <v>30538960</v>
      </c>
      <c r="G3092" s="550" t="s">
        <v>8458</v>
      </c>
      <c r="H3092" s="548" t="s">
        <v>6875</v>
      </c>
      <c r="I3092" s="548" t="s">
        <v>6875</v>
      </c>
      <c r="J3092" s="551" t="s">
        <v>6875</v>
      </c>
      <c r="K3092" s="552">
        <v>3</v>
      </c>
      <c r="L3092" s="552">
        <v>12</v>
      </c>
      <c r="M3092" s="553">
        <f t="shared" si="105"/>
        <v>14400</v>
      </c>
      <c r="N3092" s="553">
        <v>3</v>
      </c>
      <c r="O3092" s="553">
        <v>6</v>
      </c>
      <c r="P3092" s="553">
        <v>6850</v>
      </c>
      <c r="Q3092" s="414"/>
      <c r="R3092" s="197"/>
      <c r="S3092" s="197"/>
      <c r="T3092" s="197"/>
    </row>
    <row r="3093" spans="1:20" x14ac:dyDescent="0.2">
      <c r="A3093" s="548" t="s">
        <v>18313</v>
      </c>
      <c r="B3093" s="548" t="s">
        <v>1708</v>
      </c>
      <c r="C3093" s="541" t="s">
        <v>1709</v>
      </c>
      <c r="D3093" s="548" t="s">
        <v>8459</v>
      </c>
      <c r="E3093" s="1958">
        <v>1200</v>
      </c>
      <c r="F3093" s="549">
        <v>10028072</v>
      </c>
      <c r="G3093" s="550" t="s">
        <v>8460</v>
      </c>
      <c r="H3093" s="548" t="s">
        <v>8459</v>
      </c>
      <c r="I3093" s="548" t="s">
        <v>8459</v>
      </c>
      <c r="J3093" s="551" t="s">
        <v>8459</v>
      </c>
      <c r="K3093" s="552">
        <v>3</v>
      </c>
      <c r="L3093" s="552">
        <v>12</v>
      </c>
      <c r="M3093" s="553">
        <f t="shared" si="105"/>
        <v>14400</v>
      </c>
      <c r="N3093" s="553">
        <v>3</v>
      </c>
      <c r="O3093" s="553">
        <v>6</v>
      </c>
      <c r="P3093" s="553">
        <v>6850</v>
      </c>
      <c r="Q3093" s="414"/>
      <c r="R3093" s="197"/>
      <c r="S3093" s="197"/>
      <c r="T3093" s="197"/>
    </row>
    <row r="3094" spans="1:20" x14ac:dyDescent="0.2">
      <c r="A3094" s="548" t="s">
        <v>18313</v>
      </c>
      <c r="B3094" s="548" t="s">
        <v>1708</v>
      </c>
      <c r="C3094" s="541" t="s">
        <v>1709</v>
      </c>
      <c r="D3094" s="548" t="s">
        <v>6875</v>
      </c>
      <c r="E3094" s="1958">
        <v>1200</v>
      </c>
      <c r="F3094" s="549">
        <v>1123331</v>
      </c>
      <c r="G3094" s="550" t="s">
        <v>8461</v>
      </c>
      <c r="H3094" s="548" t="s">
        <v>6875</v>
      </c>
      <c r="I3094" s="548" t="s">
        <v>6875</v>
      </c>
      <c r="J3094" s="551" t="s">
        <v>6875</v>
      </c>
      <c r="K3094" s="552">
        <v>1</v>
      </c>
      <c r="L3094" s="552">
        <v>3</v>
      </c>
      <c r="M3094" s="553">
        <f t="shared" si="105"/>
        <v>3600</v>
      </c>
      <c r="N3094" s="553"/>
      <c r="O3094" s="553">
        <v>0</v>
      </c>
      <c r="P3094" s="553">
        <v>0</v>
      </c>
      <c r="Q3094" s="414"/>
      <c r="R3094" s="197"/>
      <c r="S3094" s="197"/>
      <c r="T3094" s="197"/>
    </row>
    <row r="3095" spans="1:20" x14ac:dyDescent="0.2">
      <c r="A3095" s="548" t="s">
        <v>18313</v>
      </c>
      <c r="B3095" s="548" t="s">
        <v>1708</v>
      </c>
      <c r="C3095" s="541" t="s">
        <v>1709</v>
      </c>
      <c r="D3095" s="548" t="s">
        <v>6875</v>
      </c>
      <c r="E3095" s="1958">
        <v>1200</v>
      </c>
      <c r="F3095" s="549">
        <v>33309099</v>
      </c>
      <c r="G3095" s="550" t="s">
        <v>8462</v>
      </c>
      <c r="H3095" s="548" t="s">
        <v>6875</v>
      </c>
      <c r="I3095" s="548" t="s">
        <v>6875</v>
      </c>
      <c r="J3095" s="551" t="s">
        <v>6875</v>
      </c>
      <c r="K3095" s="552">
        <v>3</v>
      </c>
      <c r="L3095" s="552">
        <v>12</v>
      </c>
      <c r="M3095" s="553">
        <f>+E3094*L3094</f>
        <v>3600</v>
      </c>
      <c r="N3095" s="553"/>
      <c r="O3095" s="553">
        <v>6</v>
      </c>
      <c r="P3095" s="553">
        <v>0</v>
      </c>
      <c r="Q3095" s="414"/>
      <c r="R3095" s="197"/>
      <c r="S3095" s="197"/>
      <c r="T3095" s="197"/>
    </row>
    <row r="3096" spans="1:20" x14ac:dyDescent="0.2">
      <c r="A3096" s="548" t="s">
        <v>18313</v>
      </c>
      <c r="B3096" s="548" t="s">
        <v>1708</v>
      </c>
      <c r="C3096" s="541" t="s">
        <v>1709</v>
      </c>
      <c r="D3096" s="548" t="s">
        <v>6875</v>
      </c>
      <c r="E3096" s="1958">
        <v>1200</v>
      </c>
      <c r="F3096" s="549">
        <v>21393679</v>
      </c>
      <c r="G3096" s="550" t="s">
        <v>8463</v>
      </c>
      <c r="H3096" s="548" t="s">
        <v>6875</v>
      </c>
      <c r="I3096" s="548" t="s">
        <v>6875</v>
      </c>
      <c r="J3096" s="551" t="s">
        <v>6875</v>
      </c>
      <c r="K3096" s="552">
        <v>3</v>
      </c>
      <c r="L3096" s="552">
        <v>12</v>
      </c>
      <c r="M3096" s="553">
        <f t="shared" ref="M3096:M3104" si="106">+E3096*L3096</f>
        <v>14400</v>
      </c>
      <c r="N3096" s="553">
        <v>3</v>
      </c>
      <c r="O3096" s="553">
        <v>6</v>
      </c>
      <c r="P3096" s="553">
        <v>6850</v>
      </c>
      <c r="Q3096" s="414"/>
      <c r="R3096" s="197"/>
      <c r="S3096" s="197"/>
      <c r="T3096" s="197"/>
    </row>
    <row r="3097" spans="1:20" x14ac:dyDescent="0.2">
      <c r="A3097" s="548" t="s">
        <v>18313</v>
      </c>
      <c r="B3097" s="548" t="s">
        <v>1708</v>
      </c>
      <c r="C3097" s="541" t="s">
        <v>1709</v>
      </c>
      <c r="D3097" s="548" t="s">
        <v>8459</v>
      </c>
      <c r="E3097" s="1958">
        <v>1200</v>
      </c>
      <c r="F3097" s="549">
        <v>7001055</v>
      </c>
      <c r="G3097" s="550" t="s">
        <v>8464</v>
      </c>
      <c r="H3097" s="548" t="s">
        <v>8459</v>
      </c>
      <c r="I3097" s="548" t="s">
        <v>8459</v>
      </c>
      <c r="J3097" s="551" t="s">
        <v>8459</v>
      </c>
      <c r="K3097" s="552">
        <v>3</v>
      </c>
      <c r="L3097" s="552">
        <v>12</v>
      </c>
      <c r="M3097" s="553">
        <f t="shared" si="106"/>
        <v>14400</v>
      </c>
      <c r="N3097" s="553">
        <v>3</v>
      </c>
      <c r="O3097" s="553">
        <v>6</v>
      </c>
      <c r="P3097" s="553">
        <v>6850</v>
      </c>
      <c r="Q3097" s="414"/>
      <c r="R3097" s="197"/>
      <c r="S3097" s="197"/>
      <c r="T3097" s="197"/>
    </row>
    <row r="3098" spans="1:20" x14ac:dyDescent="0.2">
      <c r="A3098" s="548" t="s">
        <v>18313</v>
      </c>
      <c r="B3098" s="548" t="s">
        <v>1708</v>
      </c>
      <c r="C3098" s="541" t="s">
        <v>1709</v>
      </c>
      <c r="D3098" s="548" t="s">
        <v>6875</v>
      </c>
      <c r="E3098" s="1958">
        <v>1200</v>
      </c>
      <c r="F3098" s="549">
        <v>7993189</v>
      </c>
      <c r="G3098" s="550" t="s">
        <v>8465</v>
      </c>
      <c r="H3098" s="548" t="s">
        <v>6875</v>
      </c>
      <c r="I3098" s="548" t="s">
        <v>6875</v>
      </c>
      <c r="J3098" s="551" t="s">
        <v>6875</v>
      </c>
      <c r="K3098" s="552">
        <v>3</v>
      </c>
      <c r="L3098" s="552">
        <v>12</v>
      </c>
      <c r="M3098" s="553">
        <f t="shared" si="106"/>
        <v>14400</v>
      </c>
      <c r="N3098" s="553">
        <v>3</v>
      </c>
      <c r="O3098" s="553">
        <v>6</v>
      </c>
      <c r="P3098" s="553">
        <v>6850</v>
      </c>
      <c r="Q3098" s="414"/>
      <c r="R3098" s="197"/>
      <c r="S3098" s="197"/>
      <c r="T3098" s="197"/>
    </row>
    <row r="3099" spans="1:20" x14ac:dyDescent="0.2">
      <c r="A3099" s="548" t="s">
        <v>18313</v>
      </c>
      <c r="B3099" s="548" t="s">
        <v>1708</v>
      </c>
      <c r="C3099" s="541" t="s">
        <v>1709</v>
      </c>
      <c r="D3099" s="548" t="s">
        <v>6108</v>
      </c>
      <c r="E3099" s="1958">
        <v>1200</v>
      </c>
      <c r="F3099" s="549">
        <v>35530253</v>
      </c>
      <c r="G3099" s="550" t="s">
        <v>8466</v>
      </c>
      <c r="H3099" s="548" t="s">
        <v>6108</v>
      </c>
      <c r="I3099" s="548" t="s">
        <v>6108</v>
      </c>
      <c r="J3099" s="551" t="s">
        <v>6108</v>
      </c>
      <c r="K3099" s="552">
        <v>3</v>
      </c>
      <c r="L3099" s="552">
        <v>12</v>
      </c>
      <c r="M3099" s="553">
        <f t="shared" si="106"/>
        <v>14400</v>
      </c>
      <c r="N3099" s="553">
        <v>3</v>
      </c>
      <c r="O3099" s="553">
        <v>6</v>
      </c>
      <c r="P3099" s="553">
        <v>6850</v>
      </c>
      <c r="Q3099" s="414"/>
      <c r="R3099" s="197"/>
      <c r="S3099" s="197"/>
      <c r="T3099" s="197"/>
    </row>
    <row r="3100" spans="1:20" x14ac:dyDescent="0.2">
      <c r="A3100" s="548" t="s">
        <v>18313</v>
      </c>
      <c r="B3100" s="548" t="s">
        <v>1708</v>
      </c>
      <c r="C3100" s="541" t="s">
        <v>1709</v>
      </c>
      <c r="D3100" s="548" t="s">
        <v>8467</v>
      </c>
      <c r="E3100" s="1958">
        <v>1500</v>
      </c>
      <c r="F3100" s="549">
        <v>36991907</v>
      </c>
      <c r="G3100" s="550" t="s">
        <v>8468</v>
      </c>
      <c r="H3100" s="548" t="s">
        <v>8467</v>
      </c>
      <c r="I3100" s="548" t="s">
        <v>8467</v>
      </c>
      <c r="J3100" s="551" t="s">
        <v>8467</v>
      </c>
      <c r="K3100" s="552">
        <v>3</v>
      </c>
      <c r="L3100" s="552">
        <v>12</v>
      </c>
      <c r="M3100" s="553">
        <f t="shared" si="106"/>
        <v>18000</v>
      </c>
      <c r="N3100" s="553">
        <v>3</v>
      </c>
      <c r="O3100" s="553">
        <v>6</v>
      </c>
      <c r="P3100" s="553">
        <v>10125</v>
      </c>
      <c r="Q3100" s="414"/>
      <c r="R3100" s="197"/>
      <c r="S3100" s="197"/>
      <c r="T3100" s="197"/>
    </row>
    <row r="3101" spans="1:20" x14ac:dyDescent="0.2">
      <c r="A3101" s="548" t="s">
        <v>18313</v>
      </c>
      <c r="B3101" s="548" t="s">
        <v>1708</v>
      </c>
      <c r="C3101" s="541" t="s">
        <v>1709</v>
      </c>
      <c r="D3101" s="548" t="s">
        <v>8469</v>
      </c>
      <c r="E3101" s="1958">
        <v>1500</v>
      </c>
      <c r="F3101" s="549">
        <v>33337030</v>
      </c>
      <c r="G3101" s="550" t="s">
        <v>8470</v>
      </c>
      <c r="H3101" s="548" t="s">
        <v>8469</v>
      </c>
      <c r="I3101" s="548" t="s">
        <v>8469</v>
      </c>
      <c r="J3101" s="551" t="s">
        <v>8469</v>
      </c>
      <c r="K3101" s="552">
        <v>3</v>
      </c>
      <c r="L3101" s="552">
        <v>12</v>
      </c>
      <c r="M3101" s="553">
        <f t="shared" si="106"/>
        <v>18000</v>
      </c>
      <c r="N3101" s="553">
        <v>3</v>
      </c>
      <c r="O3101" s="553">
        <v>6</v>
      </c>
      <c r="P3101" s="553">
        <v>13500</v>
      </c>
      <c r="Q3101" s="414"/>
      <c r="R3101" s="197"/>
      <c r="S3101" s="197"/>
      <c r="T3101" s="197"/>
    </row>
    <row r="3102" spans="1:20" x14ac:dyDescent="0.2">
      <c r="A3102" s="548" t="s">
        <v>18313</v>
      </c>
      <c r="B3102" s="548" t="s">
        <v>1708</v>
      </c>
      <c r="C3102" s="541" t="s">
        <v>1709</v>
      </c>
      <c r="D3102" s="548" t="s">
        <v>6875</v>
      </c>
      <c r="E3102" s="1958">
        <v>1200</v>
      </c>
      <c r="F3102" s="549">
        <v>23172677</v>
      </c>
      <c r="G3102" s="550" t="s">
        <v>8471</v>
      </c>
      <c r="H3102" s="548" t="s">
        <v>6875</v>
      </c>
      <c r="I3102" s="548" t="s">
        <v>6875</v>
      </c>
      <c r="J3102" s="551" t="s">
        <v>6875</v>
      </c>
      <c r="K3102" s="552">
        <v>3</v>
      </c>
      <c r="L3102" s="552">
        <v>12</v>
      </c>
      <c r="M3102" s="553">
        <f t="shared" si="106"/>
        <v>14400</v>
      </c>
      <c r="N3102" s="553">
        <v>3</v>
      </c>
      <c r="O3102" s="553">
        <v>6</v>
      </c>
      <c r="P3102" s="553">
        <v>6850</v>
      </c>
      <c r="Q3102" s="414"/>
      <c r="R3102" s="197"/>
      <c r="S3102" s="197"/>
      <c r="T3102" s="197"/>
    </row>
    <row r="3103" spans="1:20" x14ac:dyDescent="0.2">
      <c r="A3103" s="548" t="s">
        <v>18313</v>
      </c>
      <c r="B3103" s="548" t="s">
        <v>1708</v>
      </c>
      <c r="C3103" s="541" t="s">
        <v>1709</v>
      </c>
      <c r="D3103" s="548" t="s">
        <v>8459</v>
      </c>
      <c r="E3103" s="1958">
        <v>1200</v>
      </c>
      <c r="F3103" s="549">
        <v>38391935</v>
      </c>
      <c r="G3103" s="550" t="s">
        <v>8472</v>
      </c>
      <c r="H3103" s="548" t="s">
        <v>8459</v>
      </c>
      <c r="I3103" s="548" t="s">
        <v>8459</v>
      </c>
      <c r="J3103" s="551" t="s">
        <v>8459</v>
      </c>
      <c r="K3103" s="552">
        <v>3</v>
      </c>
      <c r="L3103" s="552">
        <v>12</v>
      </c>
      <c r="M3103" s="553">
        <f t="shared" si="106"/>
        <v>14400</v>
      </c>
      <c r="N3103" s="553">
        <v>3</v>
      </c>
      <c r="O3103" s="553">
        <v>6</v>
      </c>
      <c r="P3103" s="553">
        <v>6850</v>
      </c>
      <c r="Q3103" s="414"/>
      <c r="R3103" s="197"/>
      <c r="S3103" s="197"/>
      <c r="T3103" s="197"/>
    </row>
    <row r="3104" spans="1:20" x14ac:dyDescent="0.2">
      <c r="A3104" s="548" t="s">
        <v>18313</v>
      </c>
      <c r="B3104" s="548" t="s">
        <v>1708</v>
      </c>
      <c r="C3104" s="541" t="s">
        <v>1709</v>
      </c>
      <c r="D3104" s="548" t="s">
        <v>8473</v>
      </c>
      <c r="E3104" s="1958">
        <v>1500</v>
      </c>
      <c r="F3104" s="549">
        <v>33953328</v>
      </c>
      <c r="G3104" s="550" t="s">
        <v>8474</v>
      </c>
      <c r="H3104" s="548" t="s">
        <v>8473</v>
      </c>
      <c r="I3104" s="548" t="s">
        <v>8473</v>
      </c>
      <c r="J3104" s="551" t="s">
        <v>8473</v>
      </c>
      <c r="K3104" s="552">
        <v>3</v>
      </c>
      <c r="L3104" s="552">
        <v>12</v>
      </c>
      <c r="M3104" s="553">
        <f t="shared" si="106"/>
        <v>18000</v>
      </c>
      <c r="N3104" s="553">
        <v>3</v>
      </c>
      <c r="O3104" s="553" t="s">
        <v>8475</v>
      </c>
      <c r="P3104" s="553">
        <v>12375</v>
      </c>
      <c r="Q3104" s="414"/>
      <c r="R3104" s="197"/>
      <c r="S3104" s="197"/>
      <c r="T3104" s="197"/>
    </row>
    <row r="3105" spans="1:20" x14ac:dyDescent="0.2">
      <c r="A3105" s="548" t="s">
        <v>18313</v>
      </c>
      <c r="B3105" s="548" t="s">
        <v>1708</v>
      </c>
      <c r="C3105" s="541" t="s">
        <v>1709</v>
      </c>
      <c r="D3105" s="548" t="s">
        <v>6875</v>
      </c>
      <c r="E3105" s="1958">
        <v>1200</v>
      </c>
      <c r="F3105" s="549">
        <v>3671533</v>
      </c>
      <c r="G3105" s="550" t="s">
        <v>8476</v>
      </c>
      <c r="H3105" s="548" t="s">
        <v>6875</v>
      </c>
      <c r="I3105" s="548" t="s">
        <v>6875</v>
      </c>
      <c r="J3105" s="551" t="s">
        <v>6875</v>
      </c>
      <c r="K3105" s="552">
        <v>3</v>
      </c>
      <c r="L3105" s="552">
        <v>12</v>
      </c>
      <c r="M3105" s="553">
        <f>+E3104*L3104</f>
        <v>18000</v>
      </c>
      <c r="N3105" s="553">
        <v>3</v>
      </c>
      <c r="O3105" s="553">
        <v>6</v>
      </c>
      <c r="P3105" s="553">
        <v>12375</v>
      </c>
      <c r="Q3105" s="414"/>
      <c r="R3105" s="197"/>
      <c r="S3105" s="197"/>
      <c r="T3105" s="197"/>
    </row>
    <row r="3106" spans="1:20" x14ac:dyDescent="0.2">
      <c r="A3106" s="548" t="s">
        <v>18313</v>
      </c>
      <c r="B3106" s="548" t="s">
        <v>1708</v>
      </c>
      <c r="C3106" s="541" t="s">
        <v>1709</v>
      </c>
      <c r="D3106" s="548" t="s">
        <v>6108</v>
      </c>
      <c r="E3106" s="1958">
        <v>1200</v>
      </c>
      <c r="F3106" s="549">
        <v>36129861</v>
      </c>
      <c r="G3106" s="550" t="s">
        <v>8477</v>
      </c>
      <c r="H3106" s="548" t="s">
        <v>6108</v>
      </c>
      <c r="I3106" s="548" t="s">
        <v>6108</v>
      </c>
      <c r="J3106" s="551" t="s">
        <v>6108</v>
      </c>
      <c r="K3106" s="552">
        <v>3</v>
      </c>
      <c r="L3106" s="552">
        <v>12</v>
      </c>
      <c r="M3106" s="553">
        <f t="shared" ref="M3106:M3114" si="107">+E3106*L3106</f>
        <v>14400</v>
      </c>
      <c r="N3106" s="553">
        <v>3</v>
      </c>
      <c r="O3106" s="553">
        <v>6</v>
      </c>
      <c r="P3106" s="553">
        <v>6850</v>
      </c>
      <c r="Q3106" s="414"/>
      <c r="R3106" s="197"/>
      <c r="S3106" s="197"/>
      <c r="T3106" s="197"/>
    </row>
    <row r="3107" spans="1:20" x14ac:dyDescent="0.2">
      <c r="A3107" s="548" t="s">
        <v>18313</v>
      </c>
      <c r="B3107" s="548" t="s">
        <v>1708</v>
      </c>
      <c r="C3107" s="541" t="s">
        <v>1709</v>
      </c>
      <c r="D3107" s="548" t="s">
        <v>6875</v>
      </c>
      <c r="E3107" s="1958">
        <v>1200</v>
      </c>
      <c r="F3107" s="549">
        <v>25199330</v>
      </c>
      <c r="G3107" s="550" t="s">
        <v>8478</v>
      </c>
      <c r="H3107" s="548" t="s">
        <v>6875</v>
      </c>
      <c r="I3107" s="548" t="s">
        <v>6875</v>
      </c>
      <c r="J3107" s="551" t="s">
        <v>6875</v>
      </c>
      <c r="K3107" s="552">
        <v>3</v>
      </c>
      <c r="L3107" s="552">
        <v>12</v>
      </c>
      <c r="M3107" s="553">
        <f t="shared" si="107"/>
        <v>14400</v>
      </c>
      <c r="N3107" s="553">
        <v>3</v>
      </c>
      <c r="O3107" s="553">
        <v>6</v>
      </c>
      <c r="P3107" s="553">
        <v>6850</v>
      </c>
      <c r="Q3107" s="414"/>
      <c r="R3107" s="197"/>
      <c r="S3107" s="197"/>
      <c r="T3107" s="197"/>
    </row>
    <row r="3108" spans="1:20" x14ac:dyDescent="0.2">
      <c r="A3108" s="548" t="s">
        <v>18313</v>
      </c>
      <c r="B3108" s="548" t="s">
        <v>1708</v>
      </c>
      <c r="C3108" s="541" t="s">
        <v>1709</v>
      </c>
      <c r="D3108" s="548" t="s">
        <v>6875</v>
      </c>
      <c r="E3108" s="1958">
        <v>1200</v>
      </c>
      <c r="F3108" s="549">
        <v>33963296</v>
      </c>
      <c r="G3108" s="550" t="s">
        <v>8479</v>
      </c>
      <c r="H3108" s="548" t="s">
        <v>6875</v>
      </c>
      <c r="I3108" s="548" t="s">
        <v>6875</v>
      </c>
      <c r="J3108" s="551" t="s">
        <v>6875</v>
      </c>
      <c r="K3108" s="552">
        <v>3</v>
      </c>
      <c r="L3108" s="552">
        <v>12</v>
      </c>
      <c r="M3108" s="553">
        <f t="shared" si="107"/>
        <v>14400</v>
      </c>
      <c r="N3108" s="553">
        <v>3</v>
      </c>
      <c r="O3108" s="553">
        <v>6</v>
      </c>
      <c r="P3108" s="553">
        <v>6850</v>
      </c>
      <c r="Q3108" s="414"/>
      <c r="R3108" s="197"/>
      <c r="S3108" s="197"/>
      <c r="T3108" s="197"/>
    </row>
    <row r="3109" spans="1:20" x14ac:dyDescent="0.2">
      <c r="A3109" s="548" t="s">
        <v>18313</v>
      </c>
      <c r="B3109" s="548" t="s">
        <v>1708</v>
      </c>
      <c r="C3109" s="541" t="s">
        <v>1709</v>
      </c>
      <c r="D3109" s="548" t="s">
        <v>6108</v>
      </c>
      <c r="E3109" s="1958">
        <v>1200</v>
      </c>
      <c r="F3109" s="549">
        <v>9573336</v>
      </c>
      <c r="G3109" s="550" t="s">
        <v>8480</v>
      </c>
      <c r="H3109" s="548" t="s">
        <v>6108</v>
      </c>
      <c r="I3109" s="548" t="s">
        <v>6108</v>
      </c>
      <c r="J3109" s="551" t="s">
        <v>6108</v>
      </c>
      <c r="K3109" s="552">
        <v>3</v>
      </c>
      <c r="L3109" s="552">
        <v>12</v>
      </c>
      <c r="M3109" s="553">
        <f t="shared" si="107"/>
        <v>14400</v>
      </c>
      <c r="N3109" s="553">
        <v>3</v>
      </c>
      <c r="O3109" s="553">
        <v>6</v>
      </c>
      <c r="P3109" s="553">
        <v>6850</v>
      </c>
      <c r="Q3109" s="414"/>
      <c r="R3109" s="197"/>
      <c r="S3109" s="197"/>
      <c r="T3109" s="197"/>
    </row>
    <row r="3110" spans="1:20" x14ac:dyDescent="0.2">
      <c r="A3110" s="548" t="s">
        <v>18313</v>
      </c>
      <c r="B3110" s="548" t="s">
        <v>1708</v>
      </c>
      <c r="C3110" s="541" t="s">
        <v>1709</v>
      </c>
      <c r="D3110" s="548" t="s">
        <v>8459</v>
      </c>
      <c r="E3110" s="1958">
        <v>1200</v>
      </c>
      <c r="F3110" s="549">
        <v>10539633</v>
      </c>
      <c r="G3110" s="550" t="s">
        <v>8481</v>
      </c>
      <c r="H3110" s="548" t="s">
        <v>8459</v>
      </c>
      <c r="I3110" s="548" t="s">
        <v>8459</v>
      </c>
      <c r="J3110" s="551" t="s">
        <v>8459</v>
      </c>
      <c r="K3110" s="552">
        <v>3</v>
      </c>
      <c r="L3110" s="552">
        <v>12</v>
      </c>
      <c r="M3110" s="553">
        <f t="shared" si="107"/>
        <v>14400</v>
      </c>
      <c r="N3110" s="553">
        <v>3</v>
      </c>
      <c r="O3110" s="553">
        <v>6</v>
      </c>
      <c r="P3110" s="553">
        <v>6850</v>
      </c>
      <c r="Q3110" s="414"/>
      <c r="R3110" s="197"/>
      <c r="S3110" s="197"/>
      <c r="T3110" s="197"/>
    </row>
    <row r="3111" spans="1:20" x14ac:dyDescent="0.2">
      <c r="A3111" s="548" t="s">
        <v>18313</v>
      </c>
      <c r="B3111" s="548" t="s">
        <v>1708</v>
      </c>
      <c r="C3111" s="541" t="s">
        <v>1709</v>
      </c>
      <c r="D3111" s="548" t="s">
        <v>8459</v>
      </c>
      <c r="E3111" s="1958">
        <v>1200</v>
      </c>
      <c r="F3111" s="549">
        <v>9826136</v>
      </c>
      <c r="G3111" s="550" t="s">
        <v>8482</v>
      </c>
      <c r="H3111" s="548" t="s">
        <v>8459</v>
      </c>
      <c r="I3111" s="548" t="s">
        <v>8459</v>
      </c>
      <c r="J3111" s="551" t="s">
        <v>8459</v>
      </c>
      <c r="K3111" s="552">
        <v>3</v>
      </c>
      <c r="L3111" s="552">
        <v>12</v>
      </c>
      <c r="M3111" s="553">
        <f t="shared" si="107"/>
        <v>14400</v>
      </c>
      <c r="N3111" s="553">
        <v>3</v>
      </c>
      <c r="O3111" s="553">
        <v>6</v>
      </c>
      <c r="P3111" s="553">
        <v>6850</v>
      </c>
      <c r="Q3111" s="414"/>
      <c r="R3111" s="197"/>
      <c r="S3111" s="197"/>
      <c r="T3111" s="197"/>
    </row>
    <row r="3112" spans="1:20" x14ac:dyDescent="0.2">
      <c r="A3112" s="548" t="s">
        <v>18313</v>
      </c>
      <c r="B3112" s="548" t="s">
        <v>1708</v>
      </c>
      <c r="C3112" s="541" t="s">
        <v>1709</v>
      </c>
      <c r="D3112" s="548" t="s">
        <v>6875</v>
      </c>
      <c r="E3112" s="1958">
        <v>1200</v>
      </c>
      <c r="F3112" s="549">
        <v>10311623</v>
      </c>
      <c r="G3112" s="550" t="s">
        <v>8483</v>
      </c>
      <c r="H3112" s="548" t="s">
        <v>6875</v>
      </c>
      <c r="I3112" s="548" t="s">
        <v>6875</v>
      </c>
      <c r="J3112" s="551" t="s">
        <v>6875</v>
      </c>
      <c r="K3112" s="552">
        <v>3</v>
      </c>
      <c r="L3112" s="552">
        <v>12</v>
      </c>
      <c r="M3112" s="553">
        <f t="shared" si="107"/>
        <v>14400</v>
      </c>
      <c r="N3112" s="553">
        <v>3</v>
      </c>
      <c r="O3112" s="553">
        <v>6</v>
      </c>
      <c r="P3112" s="553">
        <v>6850</v>
      </c>
      <c r="Q3112" s="414"/>
      <c r="R3112" s="197"/>
      <c r="S3112" s="197"/>
      <c r="T3112" s="197"/>
    </row>
    <row r="3113" spans="1:20" x14ac:dyDescent="0.2">
      <c r="A3113" s="548" t="s">
        <v>18313</v>
      </c>
      <c r="B3113" s="548" t="s">
        <v>1708</v>
      </c>
      <c r="C3113" s="541" t="s">
        <v>1709</v>
      </c>
      <c r="D3113" s="548" t="s">
        <v>8484</v>
      </c>
      <c r="E3113" s="1958">
        <v>1500</v>
      </c>
      <c r="F3113" s="549">
        <v>30739296</v>
      </c>
      <c r="G3113" s="550" t="s">
        <v>8485</v>
      </c>
      <c r="H3113" s="548" t="s">
        <v>8484</v>
      </c>
      <c r="I3113" s="548" t="s">
        <v>8484</v>
      </c>
      <c r="J3113" s="551" t="s">
        <v>8484</v>
      </c>
      <c r="K3113" s="552">
        <v>3</v>
      </c>
      <c r="L3113" s="552">
        <v>12</v>
      </c>
      <c r="M3113" s="553">
        <f t="shared" si="107"/>
        <v>18000</v>
      </c>
      <c r="N3113" s="553">
        <v>3</v>
      </c>
      <c r="O3113" s="553">
        <v>6</v>
      </c>
      <c r="P3113" s="553">
        <v>13500</v>
      </c>
      <c r="Q3113" s="414"/>
      <c r="R3113" s="197"/>
      <c r="S3113" s="197"/>
      <c r="T3113" s="197"/>
    </row>
    <row r="3114" spans="1:20" x14ac:dyDescent="0.2">
      <c r="A3114" s="548" t="s">
        <v>18313</v>
      </c>
      <c r="B3114" s="548" t="s">
        <v>1708</v>
      </c>
      <c r="C3114" s="541" t="s">
        <v>1709</v>
      </c>
      <c r="D3114" s="548" t="s">
        <v>8486</v>
      </c>
      <c r="E3114" s="1958">
        <v>1200</v>
      </c>
      <c r="F3114" s="549">
        <v>8968773</v>
      </c>
      <c r="G3114" s="550" t="s">
        <v>8487</v>
      </c>
      <c r="H3114" s="548" t="s">
        <v>8486</v>
      </c>
      <c r="I3114" s="548" t="s">
        <v>8486</v>
      </c>
      <c r="J3114" s="551" t="s">
        <v>8486</v>
      </c>
      <c r="K3114" s="552">
        <v>3</v>
      </c>
      <c r="L3114" s="552">
        <v>12</v>
      </c>
      <c r="M3114" s="553">
        <f t="shared" si="107"/>
        <v>14400</v>
      </c>
      <c r="N3114" s="553">
        <v>3</v>
      </c>
      <c r="O3114" s="553">
        <v>6</v>
      </c>
      <c r="P3114" s="553">
        <v>6850</v>
      </c>
      <c r="Q3114" s="414"/>
      <c r="R3114" s="197"/>
      <c r="S3114" s="197"/>
      <c r="T3114" s="197"/>
    </row>
    <row r="3115" spans="1:20" x14ac:dyDescent="0.2">
      <c r="A3115" s="548" t="s">
        <v>18313</v>
      </c>
      <c r="B3115" s="548" t="s">
        <v>1708</v>
      </c>
      <c r="C3115" s="541" t="s">
        <v>1709</v>
      </c>
      <c r="D3115" s="548" t="s">
        <v>6875</v>
      </c>
      <c r="E3115" s="1958">
        <v>1200</v>
      </c>
      <c r="F3115" s="549">
        <v>38233605</v>
      </c>
      <c r="G3115" s="550" t="s">
        <v>8488</v>
      </c>
      <c r="H3115" s="548" t="s">
        <v>6875</v>
      </c>
      <c r="I3115" s="548" t="s">
        <v>6875</v>
      </c>
      <c r="J3115" s="551" t="s">
        <v>6875</v>
      </c>
      <c r="K3115" s="552">
        <v>3</v>
      </c>
      <c r="L3115" s="552">
        <v>12</v>
      </c>
      <c r="M3115" s="553">
        <f>+E3114*L3114</f>
        <v>14400</v>
      </c>
      <c r="N3115" s="553"/>
      <c r="O3115" s="553">
        <v>0</v>
      </c>
      <c r="P3115" s="553">
        <v>6850</v>
      </c>
      <c r="Q3115" s="414"/>
      <c r="R3115" s="197"/>
      <c r="S3115" s="197"/>
      <c r="T3115" s="197"/>
    </row>
    <row r="3116" spans="1:20" x14ac:dyDescent="0.2">
      <c r="A3116" s="548" t="s">
        <v>18313</v>
      </c>
      <c r="B3116" s="548" t="s">
        <v>1708</v>
      </c>
      <c r="C3116" s="541" t="s">
        <v>1709</v>
      </c>
      <c r="D3116" s="548" t="s">
        <v>6875</v>
      </c>
      <c r="E3116" s="1958">
        <v>1200</v>
      </c>
      <c r="F3116" s="549">
        <v>32761668</v>
      </c>
      <c r="G3116" s="550" t="s">
        <v>8489</v>
      </c>
      <c r="H3116" s="548" t="s">
        <v>6875</v>
      </c>
      <c r="I3116" s="548" t="s">
        <v>6875</v>
      </c>
      <c r="J3116" s="551" t="s">
        <v>6875</v>
      </c>
      <c r="K3116" s="552">
        <v>3</v>
      </c>
      <c r="L3116" s="552">
        <v>12</v>
      </c>
      <c r="M3116" s="553">
        <f>+E3116*L3116</f>
        <v>14400</v>
      </c>
      <c r="N3116" s="553">
        <v>3</v>
      </c>
      <c r="O3116" s="553">
        <v>6</v>
      </c>
      <c r="P3116" s="553">
        <v>6850</v>
      </c>
      <c r="Q3116" s="414"/>
      <c r="R3116" s="197"/>
      <c r="S3116" s="197"/>
      <c r="T3116" s="197"/>
    </row>
    <row r="3117" spans="1:20" x14ac:dyDescent="0.2">
      <c r="A3117" s="548" t="s">
        <v>18313</v>
      </c>
      <c r="B3117" s="548" t="s">
        <v>1708</v>
      </c>
      <c r="C3117" s="541" t="s">
        <v>1709</v>
      </c>
      <c r="D3117" s="548" t="s">
        <v>6875</v>
      </c>
      <c r="E3117" s="1958">
        <v>1200</v>
      </c>
      <c r="F3117" s="549">
        <v>9753533</v>
      </c>
      <c r="G3117" s="550" t="s">
        <v>8490</v>
      </c>
      <c r="H3117" s="548" t="s">
        <v>6875</v>
      </c>
      <c r="I3117" s="548" t="s">
        <v>6875</v>
      </c>
      <c r="J3117" s="551" t="s">
        <v>6875</v>
      </c>
      <c r="K3117" s="552">
        <v>3</v>
      </c>
      <c r="L3117" s="552">
        <v>12</v>
      </c>
      <c r="M3117" s="553">
        <f>+E3117*L3117</f>
        <v>14400</v>
      </c>
      <c r="N3117" s="553">
        <v>3</v>
      </c>
      <c r="O3117" s="553">
        <v>6</v>
      </c>
      <c r="P3117" s="553">
        <v>6850</v>
      </c>
      <c r="Q3117" s="414"/>
      <c r="R3117" s="197"/>
      <c r="S3117" s="197"/>
      <c r="T3117" s="197"/>
    </row>
    <row r="3118" spans="1:20" x14ac:dyDescent="0.2">
      <c r="A3118" s="548" t="s">
        <v>18313</v>
      </c>
      <c r="B3118" s="548" t="s">
        <v>1708</v>
      </c>
      <c r="C3118" s="541" t="s">
        <v>1709</v>
      </c>
      <c r="D3118" s="548" t="s">
        <v>3681</v>
      </c>
      <c r="E3118" s="1958">
        <v>1500</v>
      </c>
      <c r="F3118" s="549">
        <v>31760383</v>
      </c>
      <c r="G3118" s="550" t="s">
        <v>8491</v>
      </c>
      <c r="H3118" s="548" t="s">
        <v>3681</v>
      </c>
      <c r="I3118" s="548" t="s">
        <v>3681</v>
      </c>
      <c r="J3118" s="551" t="s">
        <v>3681</v>
      </c>
      <c r="K3118" s="552">
        <v>3</v>
      </c>
      <c r="L3118" s="552">
        <v>12</v>
      </c>
      <c r="M3118" s="553">
        <f>+E3118*L3118</f>
        <v>18000</v>
      </c>
      <c r="N3118" s="553">
        <v>3</v>
      </c>
      <c r="O3118" s="553">
        <v>6</v>
      </c>
      <c r="P3118" s="553">
        <v>13500</v>
      </c>
      <c r="Q3118" s="414"/>
      <c r="R3118" s="197"/>
      <c r="S3118" s="197"/>
      <c r="T3118" s="197"/>
    </row>
    <row r="3119" spans="1:20" x14ac:dyDescent="0.2">
      <c r="A3119" s="548" t="s">
        <v>18313</v>
      </c>
      <c r="B3119" s="548" t="s">
        <v>1708</v>
      </c>
      <c r="C3119" s="541" t="s">
        <v>1709</v>
      </c>
      <c r="D3119" s="548" t="s">
        <v>8484</v>
      </c>
      <c r="E3119" s="1958">
        <v>1800</v>
      </c>
      <c r="F3119" s="549">
        <v>33379196</v>
      </c>
      <c r="G3119" s="550" t="s">
        <v>8492</v>
      </c>
      <c r="H3119" s="548" t="s">
        <v>8484</v>
      </c>
      <c r="I3119" s="548" t="s">
        <v>8484</v>
      </c>
      <c r="J3119" s="551" t="s">
        <v>8484</v>
      </c>
      <c r="K3119" s="552">
        <v>3</v>
      </c>
      <c r="L3119" s="552">
        <v>12</v>
      </c>
      <c r="M3119" s="553">
        <f>+E3119*L3119</f>
        <v>21600</v>
      </c>
      <c r="N3119" s="553"/>
      <c r="O3119" s="553">
        <v>0</v>
      </c>
      <c r="P3119" s="553">
        <v>0</v>
      </c>
      <c r="Q3119" s="414"/>
      <c r="R3119" s="197"/>
      <c r="S3119" s="197"/>
      <c r="T3119" s="197"/>
    </row>
    <row r="3120" spans="1:20" x14ac:dyDescent="0.2">
      <c r="A3120" s="548" t="s">
        <v>18313</v>
      </c>
      <c r="B3120" s="548" t="s">
        <v>1708</v>
      </c>
      <c r="C3120" s="541" t="s">
        <v>1709</v>
      </c>
      <c r="D3120" s="548" t="s">
        <v>6108</v>
      </c>
      <c r="E3120" s="1958">
        <v>1200</v>
      </c>
      <c r="F3120" s="549">
        <v>32776706</v>
      </c>
      <c r="G3120" s="550" t="s">
        <v>8493</v>
      </c>
      <c r="H3120" s="548" t="s">
        <v>6108</v>
      </c>
      <c r="I3120" s="548" t="s">
        <v>6108</v>
      </c>
      <c r="J3120" s="551" t="s">
        <v>6108</v>
      </c>
      <c r="K3120" s="552">
        <v>3</v>
      </c>
      <c r="L3120" s="552">
        <v>12</v>
      </c>
      <c r="M3120" s="553">
        <f>+E3120*L3120</f>
        <v>14400</v>
      </c>
      <c r="N3120" s="553">
        <v>3</v>
      </c>
      <c r="O3120" s="553">
        <v>6</v>
      </c>
      <c r="P3120" s="553">
        <v>6850</v>
      </c>
      <c r="Q3120" s="414"/>
      <c r="R3120" s="197"/>
      <c r="S3120" s="197"/>
      <c r="T3120" s="197"/>
    </row>
    <row r="3121" spans="1:20" x14ac:dyDescent="0.2">
      <c r="A3121" s="548" t="s">
        <v>18313</v>
      </c>
      <c r="B3121" s="548" t="s">
        <v>1708</v>
      </c>
      <c r="C3121" s="541" t="s">
        <v>1709</v>
      </c>
      <c r="D3121" s="548" t="s">
        <v>6875</v>
      </c>
      <c r="E3121" s="1958">
        <v>1200</v>
      </c>
      <c r="F3121" s="549">
        <v>16597576</v>
      </c>
      <c r="G3121" s="550" t="s">
        <v>8494</v>
      </c>
      <c r="H3121" s="548" t="s">
        <v>6875</v>
      </c>
      <c r="I3121" s="548" t="s">
        <v>6875</v>
      </c>
      <c r="J3121" s="551" t="s">
        <v>6875</v>
      </c>
      <c r="K3121" s="552">
        <v>3</v>
      </c>
      <c r="L3121" s="552">
        <v>12</v>
      </c>
      <c r="M3121" s="553">
        <f>+E3111*L3111</f>
        <v>14400</v>
      </c>
      <c r="N3121" s="553">
        <v>3</v>
      </c>
      <c r="O3121" s="553">
        <v>6</v>
      </c>
      <c r="P3121" s="553">
        <v>6850</v>
      </c>
      <c r="Q3121" s="414"/>
      <c r="R3121" s="197"/>
      <c r="S3121" s="197"/>
      <c r="T3121" s="197"/>
    </row>
    <row r="3122" spans="1:20" x14ac:dyDescent="0.2">
      <c r="A3122" s="548" t="s">
        <v>18313</v>
      </c>
      <c r="B3122" s="548" t="s">
        <v>1708</v>
      </c>
      <c r="C3122" s="541" t="s">
        <v>1709</v>
      </c>
      <c r="D3122" s="548" t="s">
        <v>6108</v>
      </c>
      <c r="E3122" s="1958">
        <v>1200</v>
      </c>
      <c r="F3122" s="549">
        <v>71280957</v>
      </c>
      <c r="G3122" s="550" t="s">
        <v>8495</v>
      </c>
      <c r="H3122" s="548" t="s">
        <v>6108</v>
      </c>
      <c r="I3122" s="548" t="s">
        <v>6108</v>
      </c>
      <c r="J3122" s="551" t="s">
        <v>6108</v>
      </c>
      <c r="K3122" s="552">
        <v>3</v>
      </c>
      <c r="L3122" s="552">
        <v>12</v>
      </c>
      <c r="M3122" s="553">
        <f>+E3112*L3112</f>
        <v>14400</v>
      </c>
      <c r="N3122" s="553">
        <v>3</v>
      </c>
      <c r="O3122" s="553">
        <v>6</v>
      </c>
      <c r="P3122" s="553">
        <v>6850</v>
      </c>
      <c r="Q3122" s="414"/>
      <c r="R3122" s="197"/>
      <c r="S3122" s="197"/>
      <c r="T3122" s="197"/>
    </row>
    <row r="3123" spans="1:20" x14ac:dyDescent="0.2">
      <c r="A3123" s="548" t="s">
        <v>18313</v>
      </c>
      <c r="B3123" s="548" t="s">
        <v>1708</v>
      </c>
      <c r="C3123" s="541" t="s">
        <v>1709</v>
      </c>
      <c r="D3123" s="548" t="s">
        <v>3681</v>
      </c>
      <c r="E3123" s="1958">
        <v>1500</v>
      </c>
      <c r="F3123" s="549">
        <v>33182612</v>
      </c>
      <c r="G3123" s="550" t="s">
        <v>8496</v>
      </c>
      <c r="H3123" s="548" t="s">
        <v>3681</v>
      </c>
      <c r="I3123" s="548" t="s">
        <v>3681</v>
      </c>
      <c r="J3123" s="551" t="s">
        <v>3681</v>
      </c>
      <c r="K3123" s="552">
        <v>3</v>
      </c>
      <c r="L3123" s="552">
        <v>12</v>
      </c>
      <c r="M3123" s="553">
        <f>+E3113*L3113</f>
        <v>18000</v>
      </c>
      <c r="N3123" s="553">
        <v>3</v>
      </c>
      <c r="O3123" s="553">
        <v>6</v>
      </c>
      <c r="P3123" s="553">
        <v>13500</v>
      </c>
      <c r="Q3123" s="414"/>
      <c r="R3123" s="197"/>
      <c r="S3123" s="197"/>
      <c r="T3123" s="197"/>
    </row>
    <row r="3124" spans="1:20" x14ac:dyDescent="0.2">
      <c r="A3124" s="548" t="s">
        <v>18313</v>
      </c>
      <c r="B3124" s="548" t="s">
        <v>1708</v>
      </c>
      <c r="C3124" s="541" t="s">
        <v>1709</v>
      </c>
      <c r="D3124" s="548" t="s">
        <v>6030</v>
      </c>
      <c r="E3124" s="1958">
        <v>2800</v>
      </c>
      <c r="F3124" s="549">
        <v>33333037</v>
      </c>
      <c r="G3124" s="550" t="s">
        <v>8497</v>
      </c>
      <c r="H3124" s="548" t="s">
        <v>6030</v>
      </c>
      <c r="I3124" s="548" t="s">
        <v>6030</v>
      </c>
      <c r="J3124" s="551" t="s">
        <v>6030</v>
      </c>
      <c r="K3124" s="552">
        <v>3</v>
      </c>
      <c r="L3124" s="552">
        <v>12</v>
      </c>
      <c r="M3124" s="553">
        <f>+E3114*L3114</f>
        <v>14400</v>
      </c>
      <c r="N3124" s="553">
        <v>3</v>
      </c>
      <c r="O3124" s="553">
        <v>6</v>
      </c>
      <c r="P3124" s="553">
        <v>6850</v>
      </c>
      <c r="Q3124" s="414"/>
      <c r="R3124" s="197"/>
      <c r="S3124" s="197"/>
      <c r="T3124" s="197"/>
    </row>
    <row r="3125" spans="1:20" x14ac:dyDescent="0.2">
      <c r="A3125" s="548" t="s">
        <v>18313</v>
      </c>
      <c r="B3125" s="548" t="s">
        <v>1708</v>
      </c>
      <c r="C3125" s="541" t="s">
        <v>1709</v>
      </c>
      <c r="D3125" s="548" t="s">
        <v>3681</v>
      </c>
      <c r="E3125" s="1958">
        <v>1700</v>
      </c>
      <c r="F3125" s="549">
        <v>75839076</v>
      </c>
      <c r="G3125" s="550" t="s">
        <v>8498</v>
      </c>
      <c r="H3125" s="548" t="s">
        <v>3681</v>
      </c>
      <c r="I3125" s="548" t="s">
        <v>3681</v>
      </c>
      <c r="J3125" s="551" t="s">
        <v>3681</v>
      </c>
      <c r="K3125" s="552">
        <v>3</v>
      </c>
      <c r="L3125" s="552">
        <v>12</v>
      </c>
      <c r="M3125" s="553">
        <f>+E3114*L3114</f>
        <v>14400</v>
      </c>
      <c r="N3125" s="553">
        <v>3</v>
      </c>
      <c r="O3125" s="553">
        <v>6</v>
      </c>
      <c r="P3125" s="553">
        <v>6850</v>
      </c>
      <c r="Q3125" s="414"/>
      <c r="R3125" s="197"/>
      <c r="S3125" s="197"/>
      <c r="T3125" s="197"/>
    </row>
    <row r="3126" spans="1:20" x14ac:dyDescent="0.2">
      <c r="A3126" s="548" t="s">
        <v>18313</v>
      </c>
      <c r="B3126" s="548" t="s">
        <v>1708</v>
      </c>
      <c r="C3126" s="541" t="s">
        <v>1709</v>
      </c>
      <c r="D3126" s="548" t="s">
        <v>6108</v>
      </c>
      <c r="E3126" s="1958">
        <v>1200</v>
      </c>
      <c r="F3126" s="549">
        <v>36185223</v>
      </c>
      <c r="G3126" s="550" t="s">
        <v>8499</v>
      </c>
      <c r="H3126" s="548" t="s">
        <v>6108</v>
      </c>
      <c r="I3126" s="548" t="s">
        <v>6108</v>
      </c>
      <c r="J3126" s="551" t="s">
        <v>6108</v>
      </c>
      <c r="K3126" s="552">
        <v>3</v>
      </c>
      <c r="L3126" s="552">
        <v>12</v>
      </c>
      <c r="M3126" s="553">
        <f>+E3116*L3116</f>
        <v>14400</v>
      </c>
      <c r="N3126" s="553">
        <v>3</v>
      </c>
      <c r="O3126" s="553">
        <v>6</v>
      </c>
      <c r="P3126" s="553">
        <v>6850</v>
      </c>
      <c r="Q3126" s="414"/>
      <c r="R3126" s="197"/>
      <c r="S3126" s="197"/>
      <c r="T3126" s="197"/>
    </row>
    <row r="3127" spans="1:20" x14ac:dyDescent="0.2">
      <c r="A3127" s="548" t="s">
        <v>18313</v>
      </c>
      <c r="B3127" s="548" t="s">
        <v>1708</v>
      </c>
      <c r="C3127" s="541" t="s">
        <v>1709</v>
      </c>
      <c r="D3127" s="548" t="s">
        <v>6043</v>
      </c>
      <c r="E3127" s="1958">
        <v>1700</v>
      </c>
      <c r="F3127" s="549">
        <v>72551630</v>
      </c>
      <c r="G3127" s="550" t="s">
        <v>8500</v>
      </c>
      <c r="H3127" s="548" t="s">
        <v>6043</v>
      </c>
      <c r="I3127" s="548" t="s">
        <v>6043</v>
      </c>
      <c r="J3127" s="551" t="s">
        <v>6043</v>
      </c>
      <c r="K3127" s="552">
        <v>3</v>
      </c>
      <c r="L3127" s="552">
        <v>12</v>
      </c>
      <c r="M3127" s="553">
        <f>+E3117*L3117</f>
        <v>14400</v>
      </c>
      <c r="N3127" s="553">
        <v>3</v>
      </c>
      <c r="O3127" s="553">
        <v>6</v>
      </c>
      <c r="P3127" s="553">
        <v>6850</v>
      </c>
      <c r="Q3127" s="414"/>
      <c r="R3127" s="197"/>
      <c r="S3127" s="197"/>
      <c r="T3127" s="197"/>
    </row>
    <row r="3128" spans="1:20" x14ac:dyDescent="0.2">
      <c r="A3128" s="548" t="s">
        <v>18313</v>
      </c>
      <c r="B3128" s="548" t="s">
        <v>1708</v>
      </c>
      <c r="C3128" s="541" t="s">
        <v>1709</v>
      </c>
      <c r="D3128" s="548" t="s">
        <v>6875</v>
      </c>
      <c r="E3128" s="1958">
        <v>1200</v>
      </c>
      <c r="F3128" s="549">
        <v>7390556</v>
      </c>
      <c r="G3128" s="550" t="s">
        <v>8501</v>
      </c>
      <c r="H3128" s="548" t="s">
        <v>6875</v>
      </c>
      <c r="I3128" s="548" t="s">
        <v>6875</v>
      </c>
      <c r="J3128" s="551" t="s">
        <v>6875</v>
      </c>
      <c r="K3128" s="552">
        <v>3</v>
      </c>
      <c r="L3128" s="552">
        <v>12</v>
      </c>
      <c r="M3128" s="553">
        <f>+E3118*L3118</f>
        <v>18000</v>
      </c>
      <c r="N3128" s="553">
        <v>3</v>
      </c>
      <c r="O3128" s="553">
        <v>6</v>
      </c>
      <c r="P3128" s="553">
        <v>13500</v>
      </c>
      <c r="Q3128" s="414"/>
      <c r="R3128" s="197"/>
      <c r="S3128" s="197"/>
      <c r="T3128" s="197"/>
    </row>
    <row r="3129" spans="1:20" x14ac:dyDescent="0.2">
      <c r="A3129" s="548" t="s">
        <v>18313</v>
      </c>
      <c r="B3129" s="548" t="s">
        <v>1708</v>
      </c>
      <c r="C3129" s="541" t="s">
        <v>1709</v>
      </c>
      <c r="D3129" s="548" t="s">
        <v>8486</v>
      </c>
      <c r="E3129" s="1958">
        <v>1200</v>
      </c>
      <c r="F3129" s="549">
        <v>30709390</v>
      </c>
      <c r="G3129" s="550" t="s">
        <v>8502</v>
      </c>
      <c r="H3129" s="548" t="s">
        <v>8486</v>
      </c>
      <c r="I3129" s="548" t="s">
        <v>8486</v>
      </c>
      <c r="J3129" s="551" t="s">
        <v>8486</v>
      </c>
      <c r="K3129" s="552">
        <v>3</v>
      </c>
      <c r="L3129" s="552">
        <v>12</v>
      </c>
      <c r="M3129" s="553">
        <f>+E3119*L3119</f>
        <v>21600</v>
      </c>
      <c r="N3129" s="553"/>
      <c r="O3129" s="553">
        <v>6</v>
      </c>
      <c r="P3129" s="553">
        <v>0</v>
      </c>
      <c r="Q3129" s="414"/>
      <c r="R3129" s="197"/>
      <c r="S3129" s="197"/>
      <c r="T3129" s="197"/>
    </row>
    <row r="3130" spans="1:20" x14ac:dyDescent="0.2">
      <c r="A3130" s="548" t="s">
        <v>18313</v>
      </c>
      <c r="B3130" s="548" t="s">
        <v>1708</v>
      </c>
      <c r="C3130" s="541" t="s">
        <v>1709</v>
      </c>
      <c r="D3130" s="548" t="s">
        <v>8503</v>
      </c>
      <c r="E3130" s="1958">
        <v>1500</v>
      </c>
      <c r="F3130" s="549">
        <v>31773861</v>
      </c>
      <c r="G3130" s="550" t="s">
        <v>8504</v>
      </c>
      <c r="H3130" s="548" t="s">
        <v>8503</v>
      </c>
      <c r="I3130" s="548" t="s">
        <v>8503</v>
      </c>
      <c r="J3130" s="551" t="s">
        <v>8503</v>
      </c>
      <c r="K3130" s="552">
        <v>3</v>
      </c>
      <c r="L3130" s="552">
        <v>12</v>
      </c>
      <c r="M3130" s="553">
        <f>+E3120*L3120</f>
        <v>14400</v>
      </c>
      <c r="N3130" s="553">
        <v>3</v>
      </c>
      <c r="O3130" s="553">
        <v>6</v>
      </c>
      <c r="P3130" s="553">
        <v>6850</v>
      </c>
      <c r="Q3130" s="414"/>
      <c r="R3130" s="197"/>
      <c r="S3130" s="197"/>
      <c r="T3130" s="197"/>
    </row>
    <row r="3131" spans="1:20" x14ac:dyDescent="0.2">
      <c r="A3131" s="548" t="s">
        <v>18313</v>
      </c>
      <c r="B3131" s="548" t="s">
        <v>1708</v>
      </c>
      <c r="C3131" s="541" t="s">
        <v>1709</v>
      </c>
      <c r="D3131" s="548" t="s">
        <v>6875</v>
      </c>
      <c r="E3131" s="1958">
        <v>1200</v>
      </c>
      <c r="F3131" s="549">
        <v>33398233</v>
      </c>
      <c r="G3131" s="550" t="s">
        <v>8505</v>
      </c>
      <c r="H3131" s="548" t="s">
        <v>6875</v>
      </c>
      <c r="I3131" s="548" t="s">
        <v>6875</v>
      </c>
      <c r="J3131" s="551" t="s">
        <v>6875</v>
      </c>
      <c r="K3131" s="552">
        <v>3</v>
      </c>
      <c r="L3131" s="552">
        <v>12</v>
      </c>
      <c r="M3131" s="553">
        <f>+E3131*L3131</f>
        <v>14400</v>
      </c>
      <c r="N3131" s="553">
        <v>3</v>
      </c>
      <c r="O3131" s="553">
        <v>6</v>
      </c>
      <c r="P3131" s="553">
        <v>6850</v>
      </c>
      <c r="Q3131" s="414"/>
      <c r="R3131" s="197"/>
      <c r="S3131" s="197"/>
      <c r="T3131" s="197"/>
    </row>
    <row r="3132" spans="1:20" x14ac:dyDescent="0.2">
      <c r="A3132" s="548" t="s">
        <v>18313</v>
      </c>
      <c r="B3132" s="548" t="s">
        <v>1708</v>
      </c>
      <c r="C3132" s="541" t="s">
        <v>1709</v>
      </c>
      <c r="D3132" s="548" t="s">
        <v>6875</v>
      </c>
      <c r="E3132" s="1958">
        <v>1200</v>
      </c>
      <c r="F3132" s="549">
        <v>80330568</v>
      </c>
      <c r="G3132" s="550" t="s">
        <v>8506</v>
      </c>
      <c r="H3132" s="548" t="s">
        <v>6875</v>
      </c>
      <c r="I3132" s="548" t="s">
        <v>6875</v>
      </c>
      <c r="J3132" s="551" t="s">
        <v>6875</v>
      </c>
      <c r="K3132" s="552">
        <v>3</v>
      </c>
      <c r="L3132" s="552">
        <v>12</v>
      </c>
      <c r="M3132" s="553">
        <f>+E3132*L3132</f>
        <v>14400</v>
      </c>
      <c r="N3132" s="553">
        <v>3</v>
      </c>
      <c r="O3132" s="553">
        <v>6</v>
      </c>
      <c r="P3132" s="553">
        <v>6850</v>
      </c>
      <c r="Q3132" s="414"/>
      <c r="R3132" s="197"/>
      <c r="S3132" s="197"/>
      <c r="T3132" s="197"/>
    </row>
    <row r="3133" spans="1:20" x14ac:dyDescent="0.2">
      <c r="A3133" s="548" t="s">
        <v>18313</v>
      </c>
      <c r="B3133" s="548" t="s">
        <v>1708</v>
      </c>
      <c r="C3133" s="541" t="s">
        <v>1709</v>
      </c>
      <c r="D3133" s="548" t="s">
        <v>6875</v>
      </c>
      <c r="E3133" s="1958">
        <v>1200</v>
      </c>
      <c r="F3133" s="549">
        <v>3073902</v>
      </c>
      <c r="G3133" s="550" t="s">
        <v>8507</v>
      </c>
      <c r="H3133" s="548" t="s">
        <v>6875</v>
      </c>
      <c r="I3133" s="548" t="s">
        <v>6875</v>
      </c>
      <c r="J3133" s="551" t="s">
        <v>6875</v>
      </c>
      <c r="K3133" s="552">
        <v>3</v>
      </c>
      <c r="L3133" s="552">
        <v>12</v>
      </c>
      <c r="M3133" s="553">
        <f>+E3133*L3133</f>
        <v>14400</v>
      </c>
      <c r="N3133" s="553">
        <v>3</v>
      </c>
      <c r="O3133" s="553">
        <v>6</v>
      </c>
      <c r="P3133" s="553">
        <v>6850</v>
      </c>
      <c r="Q3133" s="414"/>
      <c r="R3133" s="197"/>
      <c r="S3133" s="197"/>
      <c r="T3133" s="197"/>
    </row>
    <row r="3134" spans="1:20" x14ac:dyDescent="0.2">
      <c r="A3134" s="548" t="s">
        <v>18313</v>
      </c>
      <c r="B3134" s="548" t="s">
        <v>1708</v>
      </c>
      <c r="C3134" s="541" t="s">
        <v>1709</v>
      </c>
      <c r="D3134" s="548" t="s">
        <v>8508</v>
      </c>
      <c r="E3134" s="1958">
        <v>1500</v>
      </c>
      <c r="F3134" s="549">
        <v>33009880</v>
      </c>
      <c r="G3134" s="550" t="s">
        <v>8509</v>
      </c>
      <c r="H3134" s="548" t="s">
        <v>8508</v>
      </c>
      <c r="I3134" s="548" t="s">
        <v>8508</v>
      </c>
      <c r="J3134" s="551" t="s">
        <v>8508</v>
      </c>
      <c r="K3134" s="552">
        <v>3</v>
      </c>
      <c r="L3134" s="552">
        <v>12</v>
      </c>
      <c r="M3134" s="553">
        <f>+E3134*L3134</f>
        <v>18000</v>
      </c>
      <c r="N3134" s="553">
        <v>3</v>
      </c>
      <c r="O3134" s="553">
        <v>6</v>
      </c>
      <c r="P3134" s="553">
        <v>13500</v>
      </c>
      <c r="Q3134" s="414"/>
      <c r="R3134" s="197"/>
      <c r="S3134" s="197"/>
      <c r="T3134" s="197"/>
    </row>
    <row r="3135" spans="1:20" x14ac:dyDescent="0.2">
      <c r="A3135" s="548" t="s">
        <v>18313</v>
      </c>
      <c r="B3135" s="548" t="s">
        <v>1708</v>
      </c>
      <c r="C3135" s="541" t="s">
        <v>1709</v>
      </c>
      <c r="D3135" s="548" t="s">
        <v>8510</v>
      </c>
      <c r="E3135" s="1958">
        <v>1500</v>
      </c>
      <c r="F3135" s="549">
        <v>33675650</v>
      </c>
      <c r="G3135" s="550" t="s">
        <v>8511</v>
      </c>
      <c r="H3135" s="548" t="s">
        <v>8510</v>
      </c>
      <c r="I3135" s="548" t="s">
        <v>8510</v>
      </c>
      <c r="J3135" s="551" t="s">
        <v>8510</v>
      </c>
      <c r="K3135" s="552">
        <v>3</v>
      </c>
      <c r="L3135" s="552">
        <v>12</v>
      </c>
      <c r="M3135" s="553">
        <f>+E3134*L3134</f>
        <v>18000</v>
      </c>
      <c r="N3135" s="553">
        <v>2</v>
      </c>
      <c r="O3135" s="553">
        <v>6</v>
      </c>
      <c r="P3135" s="553">
        <v>13500</v>
      </c>
      <c r="Q3135" s="414"/>
      <c r="R3135" s="197"/>
      <c r="S3135" s="197"/>
      <c r="T3135" s="197"/>
    </row>
    <row r="3136" spans="1:20" x14ac:dyDescent="0.2">
      <c r="A3136" s="548" t="s">
        <v>18313</v>
      </c>
      <c r="B3136" s="548" t="s">
        <v>1708</v>
      </c>
      <c r="C3136" s="541" t="s">
        <v>1709</v>
      </c>
      <c r="D3136" s="548" t="s">
        <v>6108</v>
      </c>
      <c r="E3136" s="1958">
        <v>1200</v>
      </c>
      <c r="F3136" s="549">
        <v>33881316</v>
      </c>
      <c r="G3136" s="550" t="s">
        <v>8512</v>
      </c>
      <c r="H3136" s="548" t="s">
        <v>6108</v>
      </c>
      <c r="I3136" s="548" t="s">
        <v>6108</v>
      </c>
      <c r="J3136" s="551" t="s">
        <v>6108</v>
      </c>
      <c r="K3136" s="552">
        <v>3</v>
      </c>
      <c r="L3136" s="552">
        <v>12</v>
      </c>
      <c r="M3136" s="553">
        <f t="shared" ref="M3136:M3144" si="108">+E3136*L3136</f>
        <v>14400</v>
      </c>
      <c r="N3136" s="553">
        <v>3</v>
      </c>
      <c r="O3136" s="553">
        <v>6</v>
      </c>
      <c r="P3136" s="553">
        <v>6850</v>
      </c>
      <c r="Q3136" s="414"/>
      <c r="R3136" s="197"/>
      <c r="S3136" s="197"/>
      <c r="T3136" s="197"/>
    </row>
    <row r="3137" spans="1:20" x14ac:dyDescent="0.2">
      <c r="A3137" s="548" t="s">
        <v>18313</v>
      </c>
      <c r="B3137" s="548" t="s">
        <v>1708</v>
      </c>
      <c r="C3137" s="541" t="s">
        <v>1709</v>
      </c>
      <c r="D3137" s="548" t="s">
        <v>6108</v>
      </c>
      <c r="E3137" s="1958">
        <v>1200</v>
      </c>
      <c r="F3137" s="549">
        <v>38093267</v>
      </c>
      <c r="G3137" s="550" t="s">
        <v>8513</v>
      </c>
      <c r="H3137" s="548" t="s">
        <v>6108</v>
      </c>
      <c r="I3137" s="548" t="s">
        <v>6108</v>
      </c>
      <c r="J3137" s="551" t="s">
        <v>6108</v>
      </c>
      <c r="K3137" s="552">
        <v>3</v>
      </c>
      <c r="L3137" s="552">
        <v>12</v>
      </c>
      <c r="M3137" s="553">
        <f t="shared" si="108"/>
        <v>14400</v>
      </c>
      <c r="N3137" s="553">
        <v>3</v>
      </c>
      <c r="O3137" s="553">
        <v>6</v>
      </c>
      <c r="P3137" s="553">
        <v>6850</v>
      </c>
      <c r="Q3137" s="414"/>
      <c r="R3137" s="197"/>
      <c r="S3137" s="197"/>
      <c r="T3137" s="197"/>
    </row>
    <row r="3138" spans="1:20" x14ac:dyDescent="0.2">
      <c r="A3138" s="548" t="s">
        <v>18313</v>
      </c>
      <c r="B3138" s="548" t="s">
        <v>1708</v>
      </c>
      <c r="C3138" s="541" t="s">
        <v>1709</v>
      </c>
      <c r="D3138" s="548" t="s">
        <v>6875</v>
      </c>
      <c r="E3138" s="1958">
        <v>1200</v>
      </c>
      <c r="F3138" s="549">
        <v>1110375</v>
      </c>
      <c r="G3138" s="550" t="s">
        <v>8514</v>
      </c>
      <c r="H3138" s="548" t="s">
        <v>6875</v>
      </c>
      <c r="I3138" s="548" t="s">
        <v>6875</v>
      </c>
      <c r="J3138" s="551" t="s">
        <v>6875</v>
      </c>
      <c r="K3138" s="552">
        <v>3</v>
      </c>
      <c r="L3138" s="552">
        <v>12</v>
      </c>
      <c r="M3138" s="553">
        <f t="shared" si="108"/>
        <v>14400</v>
      </c>
      <c r="N3138" s="553">
        <v>3</v>
      </c>
      <c r="O3138" s="553">
        <v>6</v>
      </c>
      <c r="P3138" s="553">
        <v>6850</v>
      </c>
      <c r="Q3138" s="414"/>
      <c r="R3138" s="197"/>
      <c r="S3138" s="197"/>
      <c r="T3138" s="197"/>
    </row>
    <row r="3139" spans="1:20" x14ac:dyDescent="0.2">
      <c r="A3139" s="548" t="s">
        <v>18313</v>
      </c>
      <c r="B3139" s="548" t="s">
        <v>1708</v>
      </c>
      <c r="C3139" s="541" t="s">
        <v>1709</v>
      </c>
      <c r="D3139" s="548" t="s">
        <v>6108</v>
      </c>
      <c r="E3139" s="1958">
        <v>1200</v>
      </c>
      <c r="F3139" s="549">
        <v>8580263</v>
      </c>
      <c r="G3139" s="550" t="s">
        <v>8515</v>
      </c>
      <c r="H3139" s="548" t="s">
        <v>6108</v>
      </c>
      <c r="I3139" s="548" t="s">
        <v>6108</v>
      </c>
      <c r="J3139" s="551" t="s">
        <v>6108</v>
      </c>
      <c r="K3139" s="552">
        <v>3</v>
      </c>
      <c r="L3139" s="552">
        <v>12</v>
      </c>
      <c r="M3139" s="553">
        <f t="shared" si="108"/>
        <v>14400</v>
      </c>
      <c r="N3139" s="553">
        <v>3</v>
      </c>
      <c r="O3139" s="553">
        <v>6</v>
      </c>
      <c r="P3139" s="553">
        <v>6850</v>
      </c>
      <c r="Q3139" s="414"/>
      <c r="R3139" s="197"/>
      <c r="S3139" s="197"/>
      <c r="T3139" s="197"/>
    </row>
    <row r="3140" spans="1:20" x14ac:dyDescent="0.2">
      <c r="A3140" s="548" t="s">
        <v>18313</v>
      </c>
      <c r="B3140" s="548" t="s">
        <v>1708</v>
      </c>
      <c r="C3140" s="541" t="s">
        <v>1709</v>
      </c>
      <c r="D3140" s="548" t="s">
        <v>6108</v>
      </c>
      <c r="E3140" s="1958">
        <v>1200</v>
      </c>
      <c r="F3140" s="549">
        <v>9292105</v>
      </c>
      <c r="G3140" s="550" t="s">
        <v>8516</v>
      </c>
      <c r="H3140" s="548" t="s">
        <v>6108</v>
      </c>
      <c r="I3140" s="548" t="s">
        <v>6108</v>
      </c>
      <c r="J3140" s="551" t="s">
        <v>6108</v>
      </c>
      <c r="K3140" s="552">
        <v>3</v>
      </c>
      <c r="L3140" s="552">
        <v>12</v>
      </c>
      <c r="M3140" s="553">
        <f t="shared" si="108"/>
        <v>14400</v>
      </c>
      <c r="N3140" s="553">
        <v>3</v>
      </c>
      <c r="O3140" s="553">
        <v>6</v>
      </c>
      <c r="P3140" s="553">
        <v>6850</v>
      </c>
      <c r="Q3140" s="414"/>
      <c r="R3140" s="197"/>
      <c r="S3140" s="197"/>
      <c r="T3140" s="197"/>
    </row>
    <row r="3141" spans="1:20" x14ac:dyDescent="0.2">
      <c r="A3141" s="548" t="s">
        <v>18313</v>
      </c>
      <c r="B3141" s="548" t="s">
        <v>1708</v>
      </c>
      <c r="C3141" s="541" t="s">
        <v>1709</v>
      </c>
      <c r="D3141" s="548" t="s">
        <v>6875</v>
      </c>
      <c r="E3141" s="1958">
        <v>1200</v>
      </c>
      <c r="F3141" s="549">
        <v>30516362</v>
      </c>
      <c r="G3141" s="550" t="s">
        <v>8517</v>
      </c>
      <c r="H3141" s="548" t="s">
        <v>6875</v>
      </c>
      <c r="I3141" s="548" t="s">
        <v>6875</v>
      </c>
      <c r="J3141" s="551" t="s">
        <v>6875</v>
      </c>
      <c r="K3141" s="552">
        <v>3</v>
      </c>
      <c r="L3141" s="552">
        <v>12</v>
      </c>
      <c r="M3141" s="553">
        <f t="shared" si="108"/>
        <v>14400</v>
      </c>
      <c r="N3141" s="553">
        <v>3</v>
      </c>
      <c r="O3141" s="553">
        <v>6</v>
      </c>
      <c r="P3141" s="553">
        <v>6850</v>
      </c>
      <c r="Q3141" s="414"/>
      <c r="R3141" s="197"/>
      <c r="S3141" s="197"/>
      <c r="T3141" s="197"/>
    </row>
    <row r="3142" spans="1:20" x14ac:dyDescent="0.2">
      <c r="A3142" s="548" t="s">
        <v>18313</v>
      </c>
      <c r="B3142" s="548" t="s">
        <v>1708</v>
      </c>
      <c r="C3142" s="541" t="s">
        <v>1709</v>
      </c>
      <c r="D3142" s="548" t="s">
        <v>1836</v>
      </c>
      <c r="E3142" s="1958">
        <v>1500</v>
      </c>
      <c r="F3142" s="549">
        <v>77200803</v>
      </c>
      <c r="G3142" s="550" t="s">
        <v>8518</v>
      </c>
      <c r="H3142" s="548" t="s">
        <v>1836</v>
      </c>
      <c r="I3142" s="548" t="s">
        <v>1836</v>
      </c>
      <c r="J3142" s="551" t="s">
        <v>1836</v>
      </c>
      <c r="K3142" s="552">
        <v>3</v>
      </c>
      <c r="L3142" s="552">
        <v>12</v>
      </c>
      <c r="M3142" s="553">
        <f t="shared" si="108"/>
        <v>18000</v>
      </c>
      <c r="N3142" s="553">
        <v>3</v>
      </c>
      <c r="O3142" s="553">
        <v>6</v>
      </c>
      <c r="P3142" s="553">
        <v>12375</v>
      </c>
      <c r="Q3142" s="414"/>
      <c r="R3142" s="197"/>
      <c r="S3142" s="197"/>
      <c r="T3142" s="197"/>
    </row>
    <row r="3143" spans="1:20" x14ac:dyDescent="0.2">
      <c r="A3143" s="548" t="s">
        <v>18313</v>
      </c>
      <c r="B3143" s="548" t="s">
        <v>1708</v>
      </c>
      <c r="C3143" s="541" t="s">
        <v>1709</v>
      </c>
      <c r="D3143" s="548" t="s">
        <v>8459</v>
      </c>
      <c r="E3143" s="1958">
        <v>1200</v>
      </c>
      <c r="F3143" s="549">
        <v>37385766</v>
      </c>
      <c r="G3143" s="550" t="s">
        <v>8519</v>
      </c>
      <c r="H3143" s="548" t="s">
        <v>8459</v>
      </c>
      <c r="I3143" s="548" t="s">
        <v>8459</v>
      </c>
      <c r="J3143" s="551" t="s">
        <v>8459</v>
      </c>
      <c r="K3143" s="552">
        <v>3</v>
      </c>
      <c r="L3143" s="552">
        <v>12</v>
      </c>
      <c r="M3143" s="553">
        <f t="shared" si="108"/>
        <v>14400</v>
      </c>
      <c r="N3143" s="553">
        <v>3</v>
      </c>
      <c r="O3143" s="553">
        <v>6</v>
      </c>
      <c r="P3143" s="553">
        <v>6850</v>
      </c>
      <c r="Q3143" s="414"/>
      <c r="R3143" s="197"/>
      <c r="S3143" s="197"/>
      <c r="T3143" s="197"/>
    </row>
    <row r="3144" spans="1:20" x14ac:dyDescent="0.2">
      <c r="A3144" s="548" t="s">
        <v>18313</v>
      </c>
      <c r="B3144" s="548" t="s">
        <v>1708</v>
      </c>
      <c r="C3144" s="541" t="s">
        <v>1709</v>
      </c>
      <c r="D3144" s="548" t="s">
        <v>6875</v>
      </c>
      <c r="E3144" s="1958">
        <v>1200</v>
      </c>
      <c r="F3144" s="549">
        <v>10066163</v>
      </c>
      <c r="G3144" s="550" t="s">
        <v>8520</v>
      </c>
      <c r="H3144" s="548" t="s">
        <v>6875</v>
      </c>
      <c r="I3144" s="548" t="s">
        <v>6875</v>
      </c>
      <c r="J3144" s="551" t="s">
        <v>6875</v>
      </c>
      <c r="K3144" s="552">
        <v>3</v>
      </c>
      <c r="L3144" s="552">
        <v>12</v>
      </c>
      <c r="M3144" s="553">
        <f t="shared" si="108"/>
        <v>14400</v>
      </c>
      <c r="N3144" s="553">
        <v>3</v>
      </c>
      <c r="O3144" s="553">
        <v>6</v>
      </c>
      <c r="P3144" s="553">
        <v>6850</v>
      </c>
      <c r="Q3144" s="414"/>
      <c r="R3144" s="197"/>
      <c r="S3144" s="197"/>
      <c r="T3144" s="197"/>
    </row>
    <row r="3145" spans="1:20" x14ac:dyDescent="0.2">
      <c r="A3145" s="548" t="s">
        <v>18313</v>
      </c>
      <c r="B3145" s="548" t="s">
        <v>1708</v>
      </c>
      <c r="C3145" s="541" t="s">
        <v>1709</v>
      </c>
      <c r="D3145" s="548" t="s">
        <v>8521</v>
      </c>
      <c r="E3145" s="1958">
        <v>1500</v>
      </c>
      <c r="F3145" s="549">
        <v>33686266</v>
      </c>
      <c r="G3145" s="550" t="s">
        <v>8522</v>
      </c>
      <c r="H3145" s="548" t="s">
        <v>8521</v>
      </c>
      <c r="I3145" s="548" t="s">
        <v>8521</v>
      </c>
      <c r="J3145" s="551" t="s">
        <v>8521</v>
      </c>
      <c r="K3145" s="552">
        <v>3</v>
      </c>
      <c r="L3145" s="552">
        <v>12</v>
      </c>
      <c r="M3145" s="553">
        <f>+E3144*L3144</f>
        <v>14400</v>
      </c>
      <c r="N3145" s="553">
        <v>3</v>
      </c>
      <c r="O3145" s="553">
        <v>6</v>
      </c>
      <c r="P3145" s="553">
        <v>6850</v>
      </c>
      <c r="Q3145" s="414"/>
      <c r="R3145" s="197"/>
      <c r="S3145" s="197"/>
      <c r="T3145" s="197"/>
    </row>
    <row r="3146" spans="1:20" x14ac:dyDescent="0.2">
      <c r="A3146" s="548" t="s">
        <v>18313</v>
      </c>
      <c r="B3146" s="548" t="s">
        <v>1708</v>
      </c>
      <c r="C3146" s="541" t="s">
        <v>1709</v>
      </c>
      <c r="D3146" s="548" t="s">
        <v>8523</v>
      </c>
      <c r="E3146" s="1958">
        <v>2500</v>
      </c>
      <c r="F3146" s="549">
        <v>33923735</v>
      </c>
      <c r="G3146" s="550" t="s">
        <v>8524</v>
      </c>
      <c r="H3146" s="548" t="s">
        <v>8523</v>
      </c>
      <c r="I3146" s="548" t="s">
        <v>8523</v>
      </c>
      <c r="J3146" s="551" t="s">
        <v>8523</v>
      </c>
      <c r="K3146" s="552">
        <v>3</v>
      </c>
      <c r="L3146" s="552">
        <v>12</v>
      </c>
      <c r="M3146" s="553">
        <f t="shared" ref="M3146:M3154" si="109">+E3146*L3146</f>
        <v>30000</v>
      </c>
      <c r="N3146" s="553">
        <v>3</v>
      </c>
      <c r="O3146" s="553">
        <v>6</v>
      </c>
      <c r="P3146" s="553">
        <v>18750</v>
      </c>
      <c r="Q3146" s="414"/>
      <c r="R3146" s="197"/>
      <c r="S3146" s="197"/>
      <c r="T3146" s="197"/>
    </row>
    <row r="3147" spans="1:20" x14ac:dyDescent="0.2">
      <c r="A3147" s="548" t="s">
        <v>18313</v>
      </c>
      <c r="B3147" s="548" t="s">
        <v>1708</v>
      </c>
      <c r="C3147" s="541" t="s">
        <v>1709</v>
      </c>
      <c r="D3147" s="548" t="s">
        <v>6875</v>
      </c>
      <c r="E3147" s="1958">
        <v>1200</v>
      </c>
      <c r="F3147" s="549">
        <v>31276806</v>
      </c>
      <c r="G3147" s="550" t="s">
        <v>8525</v>
      </c>
      <c r="H3147" s="548" t="s">
        <v>6875</v>
      </c>
      <c r="I3147" s="548" t="s">
        <v>6875</v>
      </c>
      <c r="J3147" s="551" t="s">
        <v>6875</v>
      </c>
      <c r="K3147" s="552">
        <v>3</v>
      </c>
      <c r="L3147" s="552">
        <v>12</v>
      </c>
      <c r="M3147" s="553">
        <f t="shared" si="109"/>
        <v>14400</v>
      </c>
      <c r="N3147" s="553">
        <v>3</v>
      </c>
      <c r="O3147" s="553">
        <v>6</v>
      </c>
      <c r="P3147" s="553">
        <v>6850</v>
      </c>
      <c r="Q3147" s="414"/>
      <c r="R3147" s="197"/>
      <c r="S3147" s="197"/>
      <c r="T3147" s="197"/>
    </row>
    <row r="3148" spans="1:20" x14ac:dyDescent="0.2">
      <c r="A3148" s="548" t="s">
        <v>18313</v>
      </c>
      <c r="B3148" s="548" t="s">
        <v>1708</v>
      </c>
      <c r="C3148" s="541" t="s">
        <v>1709</v>
      </c>
      <c r="D3148" s="548" t="s">
        <v>6875</v>
      </c>
      <c r="E3148" s="1958">
        <v>1200</v>
      </c>
      <c r="F3148" s="549">
        <v>21533780</v>
      </c>
      <c r="G3148" s="550" t="s">
        <v>8526</v>
      </c>
      <c r="H3148" s="548" t="s">
        <v>6875</v>
      </c>
      <c r="I3148" s="548" t="s">
        <v>6875</v>
      </c>
      <c r="J3148" s="551" t="s">
        <v>6875</v>
      </c>
      <c r="K3148" s="552">
        <v>3</v>
      </c>
      <c r="L3148" s="552">
        <v>12</v>
      </c>
      <c r="M3148" s="553">
        <f t="shared" si="109"/>
        <v>14400</v>
      </c>
      <c r="N3148" s="553">
        <v>3</v>
      </c>
      <c r="O3148" s="553">
        <v>6</v>
      </c>
      <c r="P3148" s="553">
        <v>6850</v>
      </c>
      <c r="Q3148" s="414"/>
      <c r="R3148" s="197"/>
      <c r="S3148" s="197"/>
      <c r="T3148" s="197"/>
    </row>
    <row r="3149" spans="1:20" x14ac:dyDescent="0.2">
      <c r="A3149" s="548" t="s">
        <v>18313</v>
      </c>
      <c r="B3149" s="548" t="s">
        <v>1708</v>
      </c>
      <c r="C3149" s="541" t="s">
        <v>1709</v>
      </c>
      <c r="D3149" s="548" t="s">
        <v>8527</v>
      </c>
      <c r="E3149" s="1958">
        <v>1200</v>
      </c>
      <c r="F3149" s="549">
        <v>7385823</v>
      </c>
      <c r="G3149" s="550" t="s">
        <v>8528</v>
      </c>
      <c r="H3149" s="548" t="s">
        <v>8527</v>
      </c>
      <c r="I3149" s="548" t="s">
        <v>8527</v>
      </c>
      <c r="J3149" s="551" t="s">
        <v>8527</v>
      </c>
      <c r="K3149" s="552">
        <v>3</v>
      </c>
      <c r="L3149" s="552">
        <v>12</v>
      </c>
      <c r="M3149" s="553">
        <f t="shared" si="109"/>
        <v>14400</v>
      </c>
      <c r="N3149" s="553">
        <v>3</v>
      </c>
      <c r="O3149" s="553">
        <v>6</v>
      </c>
      <c r="P3149" s="553">
        <v>6850</v>
      </c>
      <c r="Q3149" s="414"/>
      <c r="R3149" s="197"/>
      <c r="S3149" s="197"/>
      <c r="T3149" s="197"/>
    </row>
    <row r="3150" spans="1:20" x14ac:dyDescent="0.2">
      <c r="A3150" s="548" t="s">
        <v>18313</v>
      </c>
      <c r="B3150" s="548" t="s">
        <v>1708</v>
      </c>
      <c r="C3150" s="541" t="s">
        <v>1709</v>
      </c>
      <c r="D3150" s="548" t="s">
        <v>6108</v>
      </c>
      <c r="E3150" s="1958">
        <v>1200</v>
      </c>
      <c r="F3150" s="549">
        <v>33300930</v>
      </c>
      <c r="G3150" s="550" t="s">
        <v>8529</v>
      </c>
      <c r="H3150" s="548" t="s">
        <v>6108</v>
      </c>
      <c r="I3150" s="548" t="s">
        <v>6108</v>
      </c>
      <c r="J3150" s="551" t="s">
        <v>6108</v>
      </c>
      <c r="K3150" s="552">
        <v>3</v>
      </c>
      <c r="L3150" s="552">
        <v>12</v>
      </c>
      <c r="M3150" s="553">
        <f t="shared" si="109"/>
        <v>14400</v>
      </c>
      <c r="N3150" s="553">
        <v>3</v>
      </c>
      <c r="O3150" s="553">
        <v>6</v>
      </c>
      <c r="P3150" s="553">
        <v>6850</v>
      </c>
      <c r="Q3150" s="414"/>
      <c r="R3150" s="197"/>
      <c r="S3150" s="197"/>
      <c r="T3150" s="197"/>
    </row>
    <row r="3151" spans="1:20" x14ac:dyDescent="0.2">
      <c r="A3151" s="548" t="s">
        <v>18313</v>
      </c>
      <c r="B3151" s="548" t="s">
        <v>1708</v>
      </c>
      <c r="C3151" s="541" t="s">
        <v>1709</v>
      </c>
      <c r="D3151" s="548" t="s">
        <v>8530</v>
      </c>
      <c r="E3151" s="1958">
        <v>1700</v>
      </c>
      <c r="F3151" s="549">
        <v>35836510</v>
      </c>
      <c r="G3151" s="550" t="s">
        <v>8531</v>
      </c>
      <c r="H3151" s="548" t="s">
        <v>8530</v>
      </c>
      <c r="I3151" s="548" t="s">
        <v>8530</v>
      </c>
      <c r="J3151" s="551" t="s">
        <v>8530</v>
      </c>
      <c r="K3151" s="552">
        <v>3</v>
      </c>
      <c r="L3151" s="552">
        <v>12</v>
      </c>
      <c r="M3151" s="553">
        <f t="shared" si="109"/>
        <v>20400</v>
      </c>
      <c r="N3151" s="553">
        <v>3</v>
      </c>
      <c r="O3151" s="553">
        <v>6</v>
      </c>
      <c r="P3151" s="553">
        <v>14025</v>
      </c>
      <c r="Q3151" s="414"/>
      <c r="R3151" s="197"/>
      <c r="S3151" s="197"/>
      <c r="T3151" s="197"/>
    </row>
    <row r="3152" spans="1:20" x14ac:dyDescent="0.2">
      <c r="A3152" s="548" t="s">
        <v>18313</v>
      </c>
      <c r="B3152" s="548" t="s">
        <v>1708</v>
      </c>
      <c r="C3152" s="541" t="s">
        <v>1709</v>
      </c>
      <c r="D3152" s="548" t="s">
        <v>6875</v>
      </c>
      <c r="E3152" s="1958">
        <v>1200</v>
      </c>
      <c r="F3152" s="549">
        <v>25197985</v>
      </c>
      <c r="G3152" s="550" t="s">
        <v>8532</v>
      </c>
      <c r="H3152" s="548" t="s">
        <v>6875</v>
      </c>
      <c r="I3152" s="548" t="s">
        <v>6875</v>
      </c>
      <c r="J3152" s="551" t="s">
        <v>6875</v>
      </c>
      <c r="K3152" s="552">
        <v>3</v>
      </c>
      <c r="L3152" s="552">
        <v>12</v>
      </c>
      <c r="M3152" s="553">
        <f t="shared" si="109"/>
        <v>14400</v>
      </c>
      <c r="N3152" s="553">
        <v>3</v>
      </c>
      <c r="O3152" s="553">
        <v>6</v>
      </c>
      <c r="P3152" s="553">
        <v>6850</v>
      </c>
      <c r="Q3152" s="414"/>
      <c r="R3152" s="197"/>
      <c r="S3152" s="197"/>
      <c r="T3152" s="197"/>
    </row>
    <row r="3153" spans="1:20" x14ac:dyDescent="0.2">
      <c r="A3153" s="548" t="s">
        <v>18313</v>
      </c>
      <c r="B3153" s="548" t="s">
        <v>1708</v>
      </c>
      <c r="C3153" s="541" t="s">
        <v>1709</v>
      </c>
      <c r="D3153" s="548" t="s">
        <v>6108</v>
      </c>
      <c r="E3153" s="1958">
        <v>1200</v>
      </c>
      <c r="F3153" s="549">
        <v>25198582</v>
      </c>
      <c r="G3153" s="550" t="s">
        <v>8533</v>
      </c>
      <c r="H3153" s="548" t="s">
        <v>6108</v>
      </c>
      <c r="I3153" s="548" t="s">
        <v>6108</v>
      </c>
      <c r="J3153" s="551" t="s">
        <v>6108</v>
      </c>
      <c r="K3153" s="552">
        <v>3</v>
      </c>
      <c r="L3153" s="552">
        <v>12</v>
      </c>
      <c r="M3153" s="553">
        <f t="shared" si="109"/>
        <v>14400</v>
      </c>
      <c r="N3153" s="553">
        <v>3</v>
      </c>
      <c r="O3153" s="553">
        <v>6</v>
      </c>
      <c r="P3153" s="553">
        <v>6850</v>
      </c>
      <c r="Q3153" s="414"/>
      <c r="R3153" s="197"/>
      <c r="S3153" s="197"/>
      <c r="T3153" s="197"/>
    </row>
    <row r="3154" spans="1:20" x14ac:dyDescent="0.2">
      <c r="A3154" s="548" t="s">
        <v>18313</v>
      </c>
      <c r="B3154" s="548" t="s">
        <v>1708</v>
      </c>
      <c r="C3154" s="541" t="s">
        <v>1709</v>
      </c>
      <c r="D3154" s="548" t="s">
        <v>8534</v>
      </c>
      <c r="E3154" s="1958">
        <v>2000</v>
      </c>
      <c r="F3154" s="549">
        <v>35025296</v>
      </c>
      <c r="G3154" s="550" t="s">
        <v>8535</v>
      </c>
      <c r="H3154" s="548" t="s">
        <v>8534</v>
      </c>
      <c r="I3154" s="548" t="s">
        <v>8534</v>
      </c>
      <c r="J3154" s="551" t="s">
        <v>8534</v>
      </c>
      <c r="K3154" s="552">
        <v>3</v>
      </c>
      <c r="L3154" s="552">
        <v>12</v>
      </c>
      <c r="M3154" s="553">
        <f t="shared" si="109"/>
        <v>24000</v>
      </c>
      <c r="N3154" s="553">
        <v>3</v>
      </c>
      <c r="O3154" s="553">
        <v>6</v>
      </c>
      <c r="P3154" s="553">
        <v>18000</v>
      </c>
      <c r="Q3154" s="414"/>
      <c r="R3154" s="197"/>
      <c r="S3154" s="197"/>
      <c r="T3154" s="197"/>
    </row>
    <row r="3155" spans="1:20" x14ac:dyDescent="0.2">
      <c r="A3155" s="548" t="s">
        <v>18313</v>
      </c>
      <c r="B3155" s="548" t="s">
        <v>1708</v>
      </c>
      <c r="C3155" s="541" t="s">
        <v>1709</v>
      </c>
      <c r="D3155" s="548" t="s">
        <v>6875</v>
      </c>
      <c r="E3155" s="1958">
        <v>1200</v>
      </c>
      <c r="F3155" s="549">
        <v>10656295</v>
      </c>
      <c r="G3155" s="550" t="s">
        <v>8536</v>
      </c>
      <c r="H3155" s="548" t="s">
        <v>6875</v>
      </c>
      <c r="I3155" s="548" t="s">
        <v>6875</v>
      </c>
      <c r="J3155" s="551" t="s">
        <v>6875</v>
      </c>
      <c r="K3155" s="552">
        <v>3</v>
      </c>
      <c r="L3155" s="552">
        <v>12</v>
      </c>
      <c r="M3155" s="553">
        <f>+E3154*L3154</f>
        <v>24000</v>
      </c>
      <c r="N3155" s="553">
        <v>3</v>
      </c>
      <c r="O3155" s="553">
        <v>6</v>
      </c>
      <c r="P3155" s="553">
        <v>18000</v>
      </c>
      <c r="Q3155" s="414"/>
      <c r="R3155" s="197"/>
      <c r="S3155" s="197"/>
      <c r="T3155" s="197"/>
    </row>
    <row r="3156" spans="1:20" x14ac:dyDescent="0.2">
      <c r="A3156" s="548" t="s">
        <v>18313</v>
      </c>
      <c r="B3156" s="548" t="s">
        <v>1708</v>
      </c>
      <c r="C3156" s="541" t="s">
        <v>1709</v>
      </c>
      <c r="D3156" s="548" t="s">
        <v>8537</v>
      </c>
      <c r="E3156" s="1958">
        <v>1500</v>
      </c>
      <c r="F3156" s="549">
        <v>10253538</v>
      </c>
      <c r="G3156" s="550" t="s">
        <v>8538</v>
      </c>
      <c r="H3156" s="548" t="s">
        <v>8537</v>
      </c>
      <c r="I3156" s="548" t="s">
        <v>8537</v>
      </c>
      <c r="J3156" s="551" t="s">
        <v>8537</v>
      </c>
      <c r="K3156" s="552">
        <v>3</v>
      </c>
      <c r="L3156" s="552">
        <v>12</v>
      </c>
      <c r="M3156" s="553">
        <f t="shared" ref="M3156:M3164" si="110">+E3156*L3156</f>
        <v>18000</v>
      </c>
      <c r="N3156" s="553">
        <v>2</v>
      </c>
      <c r="O3156" s="553">
        <v>6</v>
      </c>
      <c r="P3156" s="553">
        <v>6750</v>
      </c>
      <c r="Q3156" s="414"/>
      <c r="R3156" s="197"/>
      <c r="S3156" s="197"/>
      <c r="T3156" s="197"/>
    </row>
    <row r="3157" spans="1:20" x14ac:dyDescent="0.2">
      <c r="A3157" s="548" t="s">
        <v>18313</v>
      </c>
      <c r="B3157" s="548" t="s">
        <v>1708</v>
      </c>
      <c r="C3157" s="541" t="s">
        <v>1709</v>
      </c>
      <c r="D3157" s="548" t="s">
        <v>8539</v>
      </c>
      <c r="E3157" s="1958">
        <v>1500</v>
      </c>
      <c r="F3157" s="549">
        <v>31335930</v>
      </c>
      <c r="G3157" s="550" t="s">
        <v>8540</v>
      </c>
      <c r="H3157" s="548" t="s">
        <v>8539</v>
      </c>
      <c r="I3157" s="548" t="s">
        <v>8539</v>
      </c>
      <c r="J3157" s="551" t="s">
        <v>8539</v>
      </c>
      <c r="K3157" s="552">
        <v>3</v>
      </c>
      <c r="L3157" s="552">
        <v>12</v>
      </c>
      <c r="M3157" s="553">
        <f t="shared" si="110"/>
        <v>18000</v>
      </c>
      <c r="N3157" s="553">
        <v>2</v>
      </c>
      <c r="O3157" s="553">
        <v>5</v>
      </c>
      <c r="P3157" s="553">
        <v>6750</v>
      </c>
      <c r="Q3157" s="414"/>
      <c r="R3157" s="197"/>
      <c r="S3157" s="197"/>
      <c r="T3157" s="197"/>
    </row>
    <row r="3158" spans="1:20" x14ac:dyDescent="0.2">
      <c r="A3158" s="548" t="s">
        <v>18313</v>
      </c>
      <c r="B3158" s="548" t="s">
        <v>1708</v>
      </c>
      <c r="C3158" s="541" t="s">
        <v>1709</v>
      </c>
      <c r="D3158" s="548" t="s">
        <v>6108</v>
      </c>
      <c r="E3158" s="1958">
        <v>1200</v>
      </c>
      <c r="F3158" s="549">
        <v>5316665</v>
      </c>
      <c r="G3158" s="550" t="s">
        <v>8541</v>
      </c>
      <c r="H3158" s="548" t="s">
        <v>6108</v>
      </c>
      <c r="I3158" s="548" t="s">
        <v>6108</v>
      </c>
      <c r="J3158" s="551" t="s">
        <v>6108</v>
      </c>
      <c r="K3158" s="552">
        <v>3</v>
      </c>
      <c r="L3158" s="552">
        <v>12</v>
      </c>
      <c r="M3158" s="553">
        <f t="shared" si="110"/>
        <v>14400</v>
      </c>
      <c r="N3158" s="553">
        <v>3</v>
      </c>
      <c r="O3158" s="553">
        <v>6</v>
      </c>
      <c r="P3158" s="553">
        <v>6750</v>
      </c>
      <c r="Q3158" s="414"/>
      <c r="R3158" s="197"/>
      <c r="S3158" s="197"/>
      <c r="T3158" s="197"/>
    </row>
    <row r="3159" spans="1:20" x14ac:dyDescent="0.2">
      <c r="A3159" s="548" t="s">
        <v>18313</v>
      </c>
      <c r="B3159" s="548" t="s">
        <v>1708</v>
      </c>
      <c r="C3159" s="541" t="s">
        <v>1709</v>
      </c>
      <c r="D3159" s="548" t="s">
        <v>6108</v>
      </c>
      <c r="E3159" s="1958">
        <v>1200</v>
      </c>
      <c r="F3159" s="549">
        <v>9687679</v>
      </c>
      <c r="G3159" s="550" t="s">
        <v>8542</v>
      </c>
      <c r="H3159" s="548" t="s">
        <v>6108</v>
      </c>
      <c r="I3159" s="548" t="s">
        <v>6108</v>
      </c>
      <c r="J3159" s="551" t="s">
        <v>6108</v>
      </c>
      <c r="K3159" s="552">
        <v>3</v>
      </c>
      <c r="L3159" s="552">
        <v>12</v>
      </c>
      <c r="M3159" s="553">
        <f t="shared" si="110"/>
        <v>14400</v>
      </c>
      <c r="N3159" s="553">
        <v>3</v>
      </c>
      <c r="O3159" s="553">
        <v>6</v>
      </c>
      <c r="P3159" s="553">
        <v>6750</v>
      </c>
      <c r="Q3159" s="414"/>
      <c r="R3159" s="197"/>
      <c r="S3159" s="197"/>
      <c r="T3159" s="197"/>
    </row>
    <row r="3160" spans="1:20" x14ac:dyDescent="0.2">
      <c r="A3160" s="548" t="s">
        <v>18313</v>
      </c>
      <c r="B3160" s="548" t="s">
        <v>1708</v>
      </c>
      <c r="C3160" s="541" t="s">
        <v>1709</v>
      </c>
      <c r="D3160" s="548" t="s">
        <v>8530</v>
      </c>
      <c r="E3160" s="1958">
        <v>1700</v>
      </c>
      <c r="F3160" s="549">
        <v>6285613</v>
      </c>
      <c r="G3160" s="550" t="s">
        <v>8543</v>
      </c>
      <c r="H3160" s="548" t="s">
        <v>8530</v>
      </c>
      <c r="I3160" s="548" t="s">
        <v>8530</v>
      </c>
      <c r="J3160" s="551" t="s">
        <v>8530</v>
      </c>
      <c r="K3160" s="552">
        <v>3</v>
      </c>
      <c r="L3160" s="552">
        <v>12</v>
      </c>
      <c r="M3160" s="553">
        <f t="shared" si="110"/>
        <v>20400</v>
      </c>
      <c r="N3160" s="553">
        <v>3</v>
      </c>
      <c r="O3160" s="553">
        <v>6</v>
      </c>
      <c r="P3160" s="553">
        <v>6750</v>
      </c>
      <c r="Q3160" s="414"/>
      <c r="R3160" s="197"/>
      <c r="S3160" s="197"/>
      <c r="T3160" s="197"/>
    </row>
    <row r="3161" spans="1:20" x14ac:dyDescent="0.2">
      <c r="A3161" s="548" t="s">
        <v>18313</v>
      </c>
      <c r="B3161" s="548" t="s">
        <v>1708</v>
      </c>
      <c r="C3161" s="541" t="s">
        <v>1709</v>
      </c>
      <c r="D3161" s="548" t="s">
        <v>6875</v>
      </c>
      <c r="E3161" s="1958">
        <v>1200</v>
      </c>
      <c r="F3161" s="549">
        <v>27005</v>
      </c>
      <c r="G3161" s="550" t="s">
        <v>8544</v>
      </c>
      <c r="H3161" s="548" t="s">
        <v>6875</v>
      </c>
      <c r="I3161" s="548" t="s">
        <v>6875</v>
      </c>
      <c r="J3161" s="551" t="s">
        <v>6875</v>
      </c>
      <c r="K3161" s="552">
        <v>3</v>
      </c>
      <c r="L3161" s="552">
        <v>12</v>
      </c>
      <c r="M3161" s="553">
        <f t="shared" si="110"/>
        <v>14400</v>
      </c>
      <c r="N3161" s="553">
        <v>3</v>
      </c>
      <c r="O3161" s="553">
        <v>6</v>
      </c>
      <c r="P3161" s="553">
        <v>6750</v>
      </c>
      <c r="Q3161" s="414"/>
      <c r="R3161" s="197"/>
      <c r="S3161" s="197"/>
      <c r="T3161" s="197"/>
    </row>
    <row r="3162" spans="1:20" x14ac:dyDescent="0.2">
      <c r="A3162" s="548" t="s">
        <v>18313</v>
      </c>
      <c r="B3162" s="548" t="s">
        <v>1708</v>
      </c>
      <c r="C3162" s="541" t="s">
        <v>1709</v>
      </c>
      <c r="D3162" s="548" t="s">
        <v>6875</v>
      </c>
      <c r="E3162" s="1958">
        <v>1200</v>
      </c>
      <c r="F3162" s="549">
        <v>28310907</v>
      </c>
      <c r="G3162" s="550" t="s">
        <v>8545</v>
      </c>
      <c r="H3162" s="548" t="s">
        <v>6875</v>
      </c>
      <c r="I3162" s="548" t="s">
        <v>6875</v>
      </c>
      <c r="J3162" s="551" t="s">
        <v>6875</v>
      </c>
      <c r="K3162" s="552">
        <v>3</v>
      </c>
      <c r="L3162" s="552">
        <v>12</v>
      </c>
      <c r="M3162" s="553">
        <f t="shared" si="110"/>
        <v>14400</v>
      </c>
      <c r="N3162" s="553">
        <v>3</v>
      </c>
      <c r="O3162" s="553">
        <v>6</v>
      </c>
      <c r="P3162" s="553">
        <v>6750</v>
      </c>
      <c r="Q3162" s="414"/>
      <c r="R3162" s="197"/>
      <c r="S3162" s="197"/>
      <c r="T3162" s="197"/>
    </row>
    <row r="3163" spans="1:20" x14ac:dyDescent="0.2">
      <c r="A3163" s="548" t="s">
        <v>18313</v>
      </c>
      <c r="B3163" s="548" t="s">
        <v>1708</v>
      </c>
      <c r="C3163" s="541" t="s">
        <v>1709</v>
      </c>
      <c r="D3163" s="548" t="s">
        <v>8527</v>
      </c>
      <c r="E3163" s="1958">
        <v>1200</v>
      </c>
      <c r="F3163" s="549">
        <v>38006709</v>
      </c>
      <c r="G3163" s="550" t="s">
        <v>8546</v>
      </c>
      <c r="H3163" s="548" t="s">
        <v>8527</v>
      </c>
      <c r="I3163" s="548" t="s">
        <v>8527</v>
      </c>
      <c r="J3163" s="551" t="s">
        <v>8527</v>
      </c>
      <c r="K3163" s="552">
        <v>1</v>
      </c>
      <c r="L3163" s="552">
        <v>2</v>
      </c>
      <c r="M3163" s="553">
        <f t="shared" si="110"/>
        <v>2400</v>
      </c>
      <c r="N3163" s="553"/>
      <c r="O3163" s="553">
        <v>0</v>
      </c>
      <c r="P3163" s="553">
        <v>6750</v>
      </c>
      <c r="Q3163" s="414"/>
      <c r="R3163" s="197"/>
      <c r="S3163" s="197"/>
      <c r="T3163" s="197"/>
    </row>
    <row r="3164" spans="1:20" x14ac:dyDescent="0.2">
      <c r="A3164" s="548" t="s">
        <v>18313</v>
      </c>
      <c r="B3164" s="548" t="s">
        <v>1708</v>
      </c>
      <c r="C3164" s="541" t="s">
        <v>1709</v>
      </c>
      <c r="D3164" s="548" t="s">
        <v>8547</v>
      </c>
      <c r="E3164" s="1958">
        <v>1350</v>
      </c>
      <c r="F3164" s="549">
        <v>10160518</v>
      </c>
      <c r="G3164" s="550" t="s">
        <v>8548</v>
      </c>
      <c r="H3164" s="548" t="s">
        <v>8547</v>
      </c>
      <c r="I3164" s="548" t="s">
        <v>8547</v>
      </c>
      <c r="J3164" s="551" t="s">
        <v>8547</v>
      </c>
      <c r="K3164" s="552">
        <v>3</v>
      </c>
      <c r="L3164" s="552">
        <v>12</v>
      </c>
      <c r="M3164" s="553">
        <f t="shared" si="110"/>
        <v>16200</v>
      </c>
      <c r="N3164" s="553">
        <v>3</v>
      </c>
      <c r="O3164" s="553">
        <v>6</v>
      </c>
      <c r="P3164" s="553">
        <v>6750</v>
      </c>
      <c r="Q3164" s="414"/>
      <c r="R3164" s="197"/>
      <c r="S3164" s="197"/>
      <c r="T3164" s="197"/>
    </row>
    <row r="3165" spans="1:20" x14ac:dyDescent="0.2">
      <c r="A3165" s="548" t="s">
        <v>18313</v>
      </c>
      <c r="B3165" s="548" t="s">
        <v>1708</v>
      </c>
      <c r="C3165" s="541" t="s">
        <v>1709</v>
      </c>
      <c r="D3165" s="548" t="s">
        <v>6875</v>
      </c>
      <c r="E3165" s="1958">
        <v>1200</v>
      </c>
      <c r="F3165" s="549">
        <v>30533303</v>
      </c>
      <c r="G3165" s="550" t="s">
        <v>8549</v>
      </c>
      <c r="H3165" s="548" t="s">
        <v>6875</v>
      </c>
      <c r="I3165" s="548" t="s">
        <v>6875</v>
      </c>
      <c r="J3165" s="551" t="s">
        <v>6875</v>
      </c>
      <c r="K3165" s="552">
        <v>3</v>
      </c>
      <c r="L3165" s="552">
        <v>12</v>
      </c>
      <c r="M3165" s="553">
        <f>+E3164*L3164</f>
        <v>16200</v>
      </c>
      <c r="N3165" s="553">
        <v>3</v>
      </c>
      <c r="O3165" s="553">
        <v>6</v>
      </c>
      <c r="P3165" s="553">
        <v>6750</v>
      </c>
      <c r="Q3165" s="414"/>
      <c r="R3165" s="197"/>
      <c r="S3165" s="197"/>
      <c r="T3165" s="197"/>
    </row>
    <row r="3166" spans="1:20" x14ac:dyDescent="0.2">
      <c r="A3166" s="548" t="s">
        <v>18313</v>
      </c>
      <c r="B3166" s="548" t="s">
        <v>1708</v>
      </c>
      <c r="C3166" s="541" t="s">
        <v>1709</v>
      </c>
      <c r="D3166" s="548" t="s">
        <v>6108</v>
      </c>
      <c r="E3166" s="1958">
        <v>1200</v>
      </c>
      <c r="F3166" s="549">
        <v>10585218</v>
      </c>
      <c r="G3166" s="550" t="s">
        <v>8550</v>
      </c>
      <c r="H3166" s="548" t="s">
        <v>6108</v>
      </c>
      <c r="I3166" s="548" t="s">
        <v>6108</v>
      </c>
      <c r="J3166" s="551" t="s">
        <v>6108</v>
      </c>
      <c r="K3166" s="552">
        <v>3</v>
      </c>
      <c r="L3166" s="552">
        <v>12</v>
      </c>
      <c r="M3166" s="553">
        <f t="shared" ref="M3166:M3174" si="111">+E3166*L3166</f>
        <v>14400</v>
      </c>
      <c r="N3166" s="553">
        <v>3</v>
      </c>
      <c r="O3166" s="553">
        <v>6</v>
      </c>
      <c r="P3166" s="553">
        <v>6750</v>
      </c>
      <c r="Q3166" s="414"/>
      <c r="R3166" s="197"/>
      <c r="S3166" s="197"/>
      <c r="T3166" s="197"/>
    </row>
    <row r="3167" spans="1:20" x14ac:dyDescent="0.2">
      <c r="A3167" s="548" t="s">
        <v>18313</v>
      </c>
      <c r="B3167" s="548" t="s">
        <v>1708</v>
      </c>
      <c r="C3167" s="541" t="s">
        <v>1709</v>
      </c>
      <c r="D3167" s="548" t="s">
        <v>6875</v>
      </c>
      <c r="E3167" s="1958">
        <v>1200</v>
      </c>
      <c r="F3167" s="549">
        <v>7332350</v>
      </c>
      <c r="G3167" s="550" t="s">
        <v>8551</v>
      </c>
      <c r="H3167" s="548" t="s">
        <v>6875</v>
      </c>
      <c r="I3167" s="548" t="s">
        <v>6875</v>
      </c>
      <c r="J3167" s="551" t="s">
        <v>6875</v>
      </c>
      <c r="K3167" s="552">
        <v>3</v>
      </c>
      <c r="L3167" s="552">
        <v>12</v>
      </c>
      <c r="M3167" s="553">
        <f t="shared" si="111"/>
        <v>14400</v>
      </c>
      <c r="N3167" s="553">
        <v>3</v>
      </c>
      <c r="O3167" s="553">
        <v>6</v>
      </c>
      <c r="P3167" s="553">
        <v>6750</v>
      </c>
      <c r="Q3167" s="414"/>
      <c r="R3167" s="197"/>
      <c r="S3167" s="197"/>
      <c r="T3167" s="197"/>
    </row>
    <row r="3168" spans="1:20" x14ac:dyDescent="0.2">
      <c r="A3168" s="548" t="s">
        <v>18313</v>
      </c>
      <c r="B3168" s="548" t="s">
        <v>1708</v>
      </c>
      <c r="C3168" s="541" t="s">
        <v>1709</v>
      </c>
      <c r="D3168" s="548" t="s">
        <v>6875</v>
      </c>
      <c r="E3168" s="1958">
        <v>1200</v>
      </c>
      <c r="F3168" s="549">
        <v>80131569</v>
      </c>
      <c r="G3168" s="550" t="s">
        <v>8552</v>
      </c>
      <c r="H3168" s="548" t="s">
        <v>6875</v>
      </c>
      <c r="I3168" s="548" t="s">
        <v>6875</v>
      </c>
      <c r="J3168" s="551" t="s">
        <v>6875</v>
      </c>
      <c r="K3168" s="552">
        <v>3</v>
      </c>
      <c r="L3168" s="552">
        <v>12</v>
      </c>
      <c r="M3168" s="553">
        <f t="shared" si="111"/>
        <v>14400</v>
      </c>
      <c r="N3168" s="553">
        <v>3</v>
      </c>
      <c r="O3168" s="553">
        <v>6</v>
      </c>
      <c r="P3168" s="553">
        <v>6750</v>
      </c>
      <c r="Q3168" s="414"/>
      <c r="R3168" s="197"/>
      <c r="S3168" s="197"/>
      <c r="T3168" s="197"/>
    </row>
    <row r="3169" spans="1:20" x14ac:dyDescent="0.2">
      <c r="A3169" s="548" t="s">
        <v>18313</v>
      </c>
      <c r="B3169" s="548" t="s">
        <v>1708</v>
      </c>
      <c r="C3169" s="541" t="s">
        <v>1709</v>
      </c>
      <c r="D3169" s="548" t="s">
        <v>6875</v>
      </c>
      <c r="E3169" s="1958">
        <v>1200</v>
      </c>
      <c r="F3169" s="549">
        <v>36516082</v>
      </c>
      <c r="G3169" s="550" t="s">
        <v>8553</v>
      </c>
      <c r="H3169" s="548" t="s">
        <v>6875</v>
      </c>
      <c r="I3169" s="548" t="s">
        <v>6875</v>
      </c>
      <c r="J3169" s="551" t="s">
        <v>6875</v>
      </c>
      <c r="K3169" s="552">
        <v>3</v>
      </c>
      <c r="L3169" s="552">
        <v>12</v>
      </c>
      <c r="M3169" s="553">
        <f t="shared" si="111"/>
        <v>14400</v>
      </c>
      <c r="N3169" s="553">
        <v>2</v>
      </c>
      <c r="O3169" s="553">
        <v>3</v>
      </c>
      <c r="P3169" s="553">
        <v>2700</v>
      </c>
      <c r="Q3169" s="414"/>
      <c r="R3169" s="197"/>
      <c r="S3169" s="197"/>
      <c r="T3169" s="197"/>
    </row>
    <row r="3170" spans="1:20" x14ac:dyDescent="0.2">
      <c r="A3170" s="548" t="s">
        <v>18313</v>
      </c>
      <c r="B3170" s="548" t="s">
        <v>1708</v>
      </c>
      <c r="C3170" s="541" t="s">
        <v>1709</v>
      </c>
      <c r="D3170" s="548" t="s">
        <v>8521</v>
      </c>
      <c r="E3170" s="1958">
        <v>1500</v>
      </c>
      <c r="F3170" s="549">
        <v>33353863</v>
      </c>
      <c r="G3170" s="550" t="s">
        <v>8554</v>
      </c>
      <c r="H3170" s="548" t="s">
        <v>8521</v>
      </c>
      <c r="I3170" s="548" t="s">
        <v>8521</v>
      </c>
      <c r="J3170" s="551" t="s">
        <v>8521</v>
      </c>
      <c r="K3170" s="552">
        <v>3</v>
      </c>
      <c r="L3170" s="552">
        <v>12</v>
      </c>
      <c r="M3170" s="553">
        <f t="shared" si="111"/>
        <v>18000</v>
      </c>
      <c r="N3170" s="553">
        <v>3</v>
      </c>
      <c r="O3170" s="553">
        <v>6</v>
      </c>
      <c r="P3170" s="553">
        <v>13500</v>
      </c>
      <c r="Q3170" s="414"/>
      <c r="R3170" s="197"/>
      <c r="S3170" s="197"/>
      <c r="T3170" s="197"/>
    </row>
    <row r="3171" spans="1:20" x14ac:dyDescent="0.2">
      <c r="A3171" s="548" t="s">
        <v>18313</v>
      </c>
      <c r="B3171" s="548" t="s">
        <v>1708</v>
      </c>
      <c r="C3171" s="541" t="s">
        <v>1709</v>
      </c>
      <c r="D3171" s="548" t="s">
        <v>8459</v>
      </c>
      <c r="E3171" s="1958">
        <v>1200</v>
      </c>
      <c r="F3171" s="549">
        <v>30779319</v>
      </c>
      <c r="G3171" s="550" t="s">
        <v>8555</v>
      </c>
      <c r="H3171" s="548" t="s">
        <v>8459</v>
      </c>
      <c r="I3171" s="548" t="s">
        <v>8459</v>
      </c>
      <c r="J3171" s="551" t="s">
        <v>8459</v>
      </c>
      <c r="K3171" s="552">
        <v>3</v>
      </c>
      <c r="L3171" s="552">
        <v>12</v>
      </c>
      <c r="M3171" s="553">
        <f t="shared" si="111"/>
        <v>14400</v>
      </c>
      <c r="N3171" s="553">
        <v>3</v>
      </c>
      <c r="O3171" s="553">
        <v>6</v>
      </c>
      <c r="P3171" s="553">
        <v>6850</v>
      </c>
      <c r="Q3171" s="414"/>
      <c r="R3171" s="197"/>
      <c r="S3171" s="197"/>
      <c r="T3171" s="197"/>
    </row>
    <row r="3172" spans="1:20" x14ac:dyDescent="0.2">
      <c r="A3172" s="548" t="s">
        <v>18313</v>
      </c>
      <c r="B3172" s="548" t="s">
        <v>1708</v>
      </c>
      <c r="C3172" s="541" t="s">
        <v>1709</v>
      </c>
      <c r="D3172" s="548" t="s">
        <v>6629</v>
      </c>
      <c r="E3172" s="1958">
        <v>1800</v>
      </c>
      <c r="F3172" s="549">
        <v>35386123</v>
      </c>
      <c r="G3172" s="550" t="s">
        <v>8556</v>
      </c>
      <c r="H3172" s="548" t="s">
        <v>6629</v>
      </c>
      <c r="I3172" s="548" t="s">
        <v>6629</v>
      </c>
      <c r="J3172" s="551" t="s">
        <v>6629</v>
      </c>
      <c r="K3172" s="552">
        <v>3</v>
      </c>
      <c r="L3172" s="552">
        <v>12</v>
      </c>
      <c r="M3172" s="553">
        <f t="shared" si="111"/>
        <v>21600</v>
      </c>
      <c r="N3172" s="553">
        <v>3</v>
      </c>
      <c r="O3172" s="553">
        <v>6</v>
      </c>
      <c r="P3172" s="553">
        <v>9450</v>
      </c>
      <c r="Q3172" s="414"/>
      <c r="R3172" s="197"/>
      <c r="S3172" s="197"/>
      <c r="T3172" s="197"/>
    </row>
    <row r="3173" spans="1:20" x14ac:dyDescent="0.2">
      <c r="A3173" s="548" t="s">
        <v>18313</v>
      </c>
      <c r="B3173" s="548" t="s">
        <v>1708</v>
      </c>
      <c r="C3173" s="541" t="s">
        <v>1709</v>
      </c>
      <c r="D3173" s="548" t="s">
        <v>8557</v>
      </c>
      <c r="E3173" s="1958">
        <v>1500</v>
      </c>
      <c r="F3173" s="549">
        <v>10636300</v>
      </c>
      <c r="G3173" s="550" t="s">
        <v>8558</v>
      </c>
      <c r="H3173" s="548" t="s">
        <v>8557</v>
      </c>
      <c r="I3173" s="548" t="s">
        <v>8557</v>
      </c>
      <c r="J3173" s="551" t="s">
        <v>8557</v>
      </c>
      <c r="K3173" s="552">
        <v>3</v>
      </c>
      <c r="L3173" s="552">
        <v>12</v>
      </c>
      <c r="M3173" s="553">
        <f t="shared" si="111"/>
        <v>18000</v>
      </c>
      <c r="N3173" s="553">
        <v>3</v>
      </c>
      <c r="O3173" s="553">
        <v>6</v>
      </c>
      <c r="P3173" s="553">
        <v>13500</v>
      </c>
      <c r="Q3173" s="414"/>
      <c r="R3173" s="197"/>
      <c r="S3173" s="197"/>
      <c r="T3173" s="197"/>
    </row>
    <row r="3174" spans="1:20" x14ac:dyDescent="0.2">
      <c r="A3174" s="548" t="s">
        <v>18313</v>
      </c>
      <c r="B3174" s="548" t="s">
        <v>1708</v>
      </c>
      <c r="C3174" s="541" t="s">
        <v>1709</v>
      </c>
      <c r="D3174" s="548" t="s">
        <v>6875</v>
      </c>
      <c r="E3174" s="1958">
        <v>1200</v>
      </c>
      <c r="F3174" s="549">
        <v>30390153</v>
      </c>
      <c r="G3174" s="550" t="s">
        <v>8559</v>
      </c>
      <c r="H3174" s="548" t="s">
        <v>6875</v>
      </c>
      <c r="I3174" s="548" t="s">
        <v>6875</v>
      </c>
      <c r="J3174" s="551" t="s">
        <v>6875</v>
      </c>
      <c r="K3174" s="552">
        <v>3</v>
      </c>
      <c r="L3174" s="552">
        <v>12</v>
      </c>
      <c r="M3174" s="553">
        <f t="shared" si="111"/>
        <v>14400</v>
      </c>
      <c r="N3174" s="553">
        <v>3</v>
      </c>
      <c r="O3174" s="553">
        <v>6</v>
      </c>
      <c r="P3174" s="553">
        <v>6850</v>
      </c>
      <c r="Q3174" s="414"/>
      <c r="R3174" s="197"/>
      <c r="S3174" s="197"/>
      <c r="T3174" s="197"/>
    </row>
    <row r="3175" spans="1:20" x14ac:dyDescent="0.2">
      <c r="A3175" s="548" t="s">
        <v>18313</v>
      </c>
      <c r="B3175" s="548" t="s">
        <v>1708</v>
      </c>
      <c r="C3175" s="541" t="s">
        <v>1709</v>
      </c>
      <c r="D3175" s="548" t="s">
        <v>6108</v>
      </c>
      <c r="E3175" s="1958">
        <v>1200</v>
      </c>
      <c r="F3175" s="549">
        <v>33937729</v>
      </c>
      <c r="G3175" s="550" t="s">
        <v>8560</v>
      </c>
      <c r="H3175" s="548" t="s">
        <v>6108</v>
      </c>
      <c r="I3175" s="548" t="s">
        <v>6108</v>
      </c>
      <c r="J3175" s="551" t="s">
        <v>6108</v>
      </c>
      <c r="K3175" s="552">
        <v>3</v>
      </c>
      <c r="L3175" s="552">
        <v>12</v>
      </c>
      <c r="M3175" s="553">
        <f>+E3174*L3174</f>
        <v>14400</v>
      </c>
      <c r="N3175" s="553">
        <v>3</v>
      </c>
      <c r="O3175" s="553">
        <v>6</v>
      </c>
      <c r="P3175" s="553">
        <v>6850</v>
      </c>
      <c r="Q3175" s="414"/>
      <c r="R3175" s="197"/>
      <c r="S3175" s="197"/>
      <c r="T3175" s="197"/>
    </row>
    <row r="3176" spans="1:20" x14ac:dyDescent="0.2">
      <c r="A3176" s="548" t="s">
        <v>18313</v>
      </c>
      <c r="B3176" s="548" t="s">
        <v>1708</v>
      </c>
      <c r="C3176" s="541" t="s">
        <v>1709</v>
      </c>
      <c r="D3176" s="548" t="s">
        <v>8561</v>
      </c>
      <c r="E3176" s="1958">
        <v>2000</v>
      </c>
      <c r="F3176" s="549">
        <v>32532127</v>
      </c>
      <c r="G3176" s="550" t="s">
        <v>8562</v>
      </c>
      <c r="H3176" s="548" t="s">
        <v>8561</v>
      </c>
      <c r="I3176" s="548" t="s">
        <v>8561</v>
      </c>
      <c r="J3176" s="551" t="s">
        <v>8561</v>
      </c>
      <c r="K3176" s="552">
        <v>3</v>
      </c>
      <c r="L3176" s="552">
        <v>12</v>
      </c>
      <c r="M3176" s="553">
        <f t="shared" ref="M3176:M3184" si="112">+E3176*L3176</f>
        <v>24000</v>
      </c>
      <c r="N3176" s="553">
        <v>3</v>
      </c>
      <c r="O3176" s="553">
        <v>6</v>
      </c>
      <c r="P3176" s="553">
        <v>18000</v>
      </c>
      <c r="Q3176" s="414"/>
      <c r="R3176" s="197"/>
      <c r="S3176" s="197"/>
      <c r="T3176" s="197"/>
    </row>
    <row r="3177" spans="1:20" x14ac:dyDescent="0.2">
      <c r="A3177" s="548" t="s">
        <v>18313</v>
      </c>
      <c r="B3177" s="548" t="s">
        <v>1708</v>
      </c>
      <c r="C3177" s="541" t="s">
        <v>1709</v>
      </c>
      <c r="D3177" s="548" t="s">
        <v>6875</v>
      </c>
      <c r="E3177" s="1958">
        <v>1200</v>
      </c>
      <c r="F3177" s="549">
        <v>31013838</v>
      </c>
      <c r="G3177" s="550" t="s">
        <v>8563</v>
      </c>
      <c r="H3177" s="548" t="s">
        <v>6875</v>
      </c>
      <c r="I3177" s="548" t="s">
        <v>6875</v>
      </c>
      <c r="J3177" s="551" t="s">
        <v>6875</v>
      </c>
      <c r="K3177" s="552">
        <v>3</v>
      </c>
      <c r="L3177" s="552">
        <v>12</v>
      </c>
      <c r="M3177" s="553">
        <f t="shared" si="112"/>
        <v>14400</v>
      </c>
      <c r="N3177" s="553">
        <v>3</v>
      </c>
      <c r="O3177" s="553">
        <v>6</v>
      </c>
      <c r="P3177" s="553">
        <v>6850</v>
      </c>
      <c r="Q3177" s="414"/>
      <c r="R3177" s="197"/>
      <c r="S3177" s="197"/>
      <c r="T3177" s="197"/>
    </row>
    <row r="3178" spans="1:20" x14ac:dyDescent="0.2">
      <c r="A3178" s="548" t="s">
        <v>18313</v>
      </c>
      <c r="B3178" s="548" t="s">
        <v>1708</v>
      </c>
      <c r="C3178" s="541" t="s">
        <v>1709</v>
      </c>
      <c r="D3178" s="548" t="s">
        <v>3681</v>
      </c>
      <c r="E3178" s="1958">
        <v>1500</v>
      </c>
      <c r="F3178" s="549">
        <v>33852360</v>
      </c>
      <c r="G3178" s="550" t="s">
        <v>8564</v>
      </c>
      <c r="H3178" s="548" t="s">
        <v>3681</v>
      </c>
      <c r="I3178" s="548" t="s">
        <v>3681</v>
      </c>
      <c r="J3178" s="551" t="s">
        <v>3681</v>
      </c>
      <c r="K3178" s="552">
        <v>3</v>
      </c>
      <c r="L3178" s="552">
        <v>8</v>
      </c>
      <c r="M3178" s="553">
        <f t="shared" si="112"/>
        <v>12000</v>
      </c>
      <c r="N3178" s="553"/>
      <c r="O3178" s="553">
        <v>0</v>
      </c>
      <c r="P3178" s="553">
        <v>0</v>
      </c>
      <c r="Q3178" s="414"/>
      <c r="R3178" s="197"/>
      <c r="S3178" s="197"/>
      <c r="T3178" s="197"/>
    </row>
    <row r="3179" spans="1:20" x14ac:dyDescent="0.2">
      <c r="A3179" s="548" t="s">
        <v>18313</v>
      </c>
      <c r="B3179" s="548" t="s">
        <v>1708</v>
      </c>
      <c r="C3179" s="541" t="s">
        <v>1709</v>
      </c>
      <c r="D3179" s="548" t="s">
        <v>6875</v>
      </c>
      <c r="E3179" s="1958">
        <v>1200</v>
      </c>
      <c r="F3179" s="549">
        <v>2802161</v>
      </c>
      <c r="G3179" s="550" t="s">
        <v>8565</v>
      </c>
      <c r="H3179" s="548" t="s">
        <v>6875</v>
      </c>
      <c r="I3179" s="548" t="s">
        <v>6875</v>
      </c>
      <c r="J3179" s="551" t="s">
        <v>6875</v>
      </c>
      <c r="K3179" s="552">
        <v>3</v>
      </c>
      <c r="L3179" s="552">
        <v>12</v>
      </c>
      <c r="M3179" s="553">
        <f t="shared" si="112"/>
        <v>14400</v>
      </c>
      <c r="N3179" s="553">
        <v>3</v>
      </c>
      <c r="O3179" s="553">
        <v>6</v>
      </c>
      <c r="P3179" s="553">
        <v>6850</v>
      </c>
      <c r="Q3179" s="414"/>
      <c r="R3179" s="197"/>
      <c r="S3179" s="197"/>
      <c r="T3179" s="197"/>
    </row>
    <row r="3180" spans="1:20" x14ac:dyDescent="0.2">
      <c r="A3180" s="548" t="s">
        <v>18313</v>
      </c>
      <c r="B3180" s="548" t="s">
        <v>1708</v>
      </c>
      <c r="C3180" s="541" t="s">
        <v>1709</v>
      </c>
      <c r="D3180" s="548" t="s">
        <v>6875</v>
      </c>
      <c r="E3180" s="1958">
        <v>1200</v>
      </c>
      <c r="F3180" s="549">
        <v>31172188</v>
      </c>
      <c r="G3180" s="550" t="s">
        <v>8566</v>
      </c>
      <c r="H3180" s="548" t="s">
        <v>6875</v>
      </c>
      <c r="I3180" s="548" t="s">
        <v>6875</v>
      </c>
      <c r="J3180" s="551" t="s">
        <v>6875</v>
      </c>
      <c r="K3180" s="552">
        <v>3</v>
      </c>
      <c r="L3180" s="552">
        <v>12</v>
      </c>
      <c r="M3180" s="553">
        <f t="shared" si="112"/>
        <v>14400</v>
      </c>
      <c r="N3180" s="553">
        <v>3</v>
      </c>
      <c r="O3180" s="553">
        <v>6</v>
      </c>
      <c r="P3180" s="553">
        <v>6850</v>
      </c>
      <c r="Q3180" s="414"/>
      <c r="R3180" s="197"/>
      <c r="S3180" s="197"/>
      <c r="T3180" s="197"/>
    </row>
    <row r="3181" spans="1:20" x14ac:dyDescent="0.2">
      <c r="A3181" s="548" t="s">
        <v>18313</v>
      </c>
      <c r="B3181" s="548" t="s">
        <v>1708</v>
      </c>
      <c r="C3181" s="541" t="s">
        <v>1709</v>
      </c>
      <c r="D3181" s="548" t="s">
        <v>6875</v>
      </c>
      <c r="E3181" s="1958">
        <v>1200</v>
      </c>
      <c r="F3181" s="549">
        <v>17879830</v>
      </c>
      <c r="G3181" s="550" t="s">
        <v>8567</v>
      </c>
      <c r="H3181" s="548" t="s">
        <v>6875</v>
      </c>
      <c r="I3181" s="548" t="s">
        <v>6875</v>
      </c>
      <c r="J3181" s="551" t="s">
        <v>6875</v>
      </c>
      <c r="K3181" s="552">
        <v>3</v>
      </c>
      <c r="L3181" s="552">
        <v>12</v>
      </c>
      <c r="M3181" s="553">
        <f t="shared" si="112"/>
        <v>14400</v>
      </c>
      <c r="N3181" s="553">
        <v>3</v>
      </c>
      <c r="O3181" s="553">
        <v>6</v>
      </c>
      <c r="P3181" s="553">
        <v>6850</v>
      </c>
      <c r="Q3181" s="414"/>
      <c r="R3181" s="197"/>
      <c r="S3181" s="197"/>
      <c r="T3181" s="197"/>
    </row>
    <row r="3182" spans="1:20" x14ac:dyDescent="0.2">
      <c r="A3182" s="548" t="s">
        <v>18313</v>
      </c>
      <c r="B3182" s="548" t="s">
        <v>1708</v>
      </c>
      <c r="C3182" s="541" t="s">
        <v>1709</v>
      </c>
      <c r="D3182" s="548" t="s">
        <v>6108</v>
      </c>
      <c r="E3182" s="1958">
        <v>1200</v>
      </c>
      <c r="F3182" s="549">
        <v>23270761</v>
      </c>
      <c r="G3182" s="550" t="s">
        <v>8568</v>
      </c>
      <c r="H3182" s="548" t="s">
        <v>6108</v>
      </c>
      <c r="I3182" s="548" t="s">
        <v>6108</v>
      </c>
      <c r="J3182" s="551" t="s">
        <v>6108</v>
      </c>
      <c r="K3182" s="552">
        <v>3</v>
      </c>
      <c r="L3182" s="552">
        <v>12</v>
      </c>
      <c r="M3182" s="553">
        <f t="shared" si="112"/>
        <v>14400</v>
      </c>
      <c r="N3182" s="553">
        <v>3</v>
      </c>
      <c r="O3182" s="553">
        <v>6</v>
      </c>
      <c r="P3182" s="553">
        <v>6850</v>
      </c>
      <c r="Q3182" s="414"/>
      <c r="R3182" s="197"/>
      <c r="S3182" s="197"/>
      <c r="T3182" s="197"/>
    </row>
    <row r="3183" spans="1:20" x14ac:dyDescent="0.2">
      <c r="A3183" s="548" t="s">
        <v>18313</v>
      </c>
      <c r="B3183" s="548" t="s">
        <v>1708</v>
      </c>
      <c r="C3183" s="541" t="s">
        <v>1709</v>
      </c>
      <c r="D3183" s="548" t="s">
        <v>8521</v>
      </c>
      <c r="E3183" s="1958">
        <v>1700</v>
      </c>
      <c r="F3183" s="549">
        <v>32130381</v>
      </c>
      <c r="G3183" s="550" t="s">
        <v>8569</v>
      </c>
      <c r="H3183" s="548" t="s">
        <v>8521</v>
      </c>
      <c r="I3183" s="548" t="s">
        <v>8521</v>
      </c>
      <c r="J3183" s="551" t="s">
        <v>8521</v>
      </c>
      <c r="K3183" s="552">
        <v>1</v>
      </c>
      <c r="L3183" s="552">
        <v>3</v>
      </c>
      <c r="M3183" s="553">
        <f t="shared" si="112"/>
        <v>5100</v>
      </c>
      <c r="N3183" s="553"/>
      <c r="O3183" s="553">
        <v>0</v>
      </c>
      <c r="P3183" s="553">
        <v>0</v>
      </c>
      <c r="Q3183" s="414"/>
      <c r="R3183" s="197"/>
      <c r="S3183" s="197"/>
      <c r="T3183" s="197"/>
    </row>
    <row r="3184" spans="1:20" x14ac:dyDescent="0.2">
      <c r="A3184" s="548" t="s">
        <v>18313</v>
      </c>
      <c r="B3184" s="548" t="s">
        <v>1708</v>
      </c>
      <c r="C3184" s="541" t="s">
        <v>1709</v>
      </c>
      <c r="D3184" s="548" t="s">
        <v>8530</v>
      </c>
      <c r="E3184" s="1958">
        <v>1700</v>
      </c>
      <c r="F3184" s="549">
        <v>15831353</v>
      </c>
      <c r="G3184" s="550" t="s">
        <v>8570</v>
      </c>
      <c r="H3184" s="548" t="s">
        <v>8530</v>
      </c>
      <c r="I3184" s="548" t="s">
        <v>8530</v>
      </c>
      <c r="J3184" s="551" t="s">
        <v>8530</v>
      </c>
      <c r="K3184" s="552">
        <v>3</v>
      </c>
      <c r="L3184" s="552">
        <v>12</v>
      </c>
      <c r="M3184" s="553">
        <f t="shared" si="112"/>
        <v>20400</v>
      </c>
      <c r="N3184" s="553">
        <v>3</v>
      </c>
      <c r="O3184" s="553">
        <v>6</v>
      </c>
      <c r="P3184" s="553">
        <v>15300</v>
      </c>
      <c r="Q3184" s="414"/>
      <c r="R3184" s="197"/>
      <c r="S3184" s="197"/>
      <c r="T3184" s="197"/>
    </row>
    <row r="3185" spans="1:20" x14ac:dyDescent="0.2">
      <c r="A3185" s="548" t="s">
        <v>18313</v>
      </c>
      <c r="B3185" s="548" t="s">
        <v>1708</v>
      </c>
      <c r="C3185" s="541" t="s">
        <v>1709</v>
      </c>
      <c r="D3185" s="548" t="s">
        <v>8571</v>
      </c>
      <c r="E3185" s="1958">
        <v>1500</v>
      </c>
      <c r="F3185" s="549">
        <v>71795165</v>
      </c>
      <c r="G3185" s="550" t="s">
        <v>8572</v>
      </c>
      <c r="H3185" s="548" t="s">
        <v>8571</v>
      </c>
      <c r="I3185" s="548" t="s">
        <v>8571</v>
      </c>
      <c r="J3185" s="551" t="s">
        <v>8571</v>
      </c>
      <c r="K3185" s="552">
        <v>3</v>
      </c>
      <c r="L3185" s="552">
        <v>12</v>
      </c>
      <c r="M3185" s="553">
        <f>+E3184*L3184</f>
        <v>20400</v>
      </c>
      <c r="N3185" s="553">
        <v>3</v>
      </c>
      <c r="O3185" s="553">
        <v>6</v>
      </c>
      <c r="P3185" s="553">
        <v>15300</v>
      </c>
      <c r="Q3185" s="414"/>
      <c r="R3185" s="197"/>
      <c r="S3185" s="197"/>
      <c r="T3185" s="197"/>
    </row>
    <row r="3186" spans="1:20" x14ac:dyDescent="0.2">
      <c r="A3186" s="548" t="s">
        <v>18313</v>
      </c>
      <c r="B3186" s="548" t="s">
        <v>1708</v>
      </c>
      <c r="C3186" s="541" t="s">
        <v>1709</v>
      </c>
      <c r="D3186" s="548" t="s">
        <v>8469</v>
      </c>
      <c r="E3186" s="1958">
        <v>1500</v>
      </c>
      <c r="F3186" s="549">
        <v>9366033</v>
      </c>
      <c r="G3186" s="550" t="s">
        <v>8573</v>
      </c>
      <c r="H3186" s="548" t="s">
        <v>8469</v>
      </c>
      <c r="I3186" s="548" t="s">
        <v>8469</v>
      </c>
      <c r="J3186" s="551" t="s">
        <v>8469</v>
      </c>
      <c r="K3186" s="552">
        <v>1</v>
      </c>
      <c r="L3186" s="552">
        <v>3</v>
      </c>
      <c r="M3186" s="553">
        <f t="shared" ref="M3186:M3194" si="113">+E3186*L3186</f>
        <v>4500</v>
      </c>
      <c r="N3186" s="553"/>
      <c r="O3186" s="553">
        <v>0</v>
      </c>
      <c r="P3186" s="553">
        <v>0</v>
      </c>
      <c r="Q3186" s="414"/>
      <c r="R3186" s="197"/>
      <c r="S3186" s="197"/>
      <c r="T3186" s="197"/>
    </row>
    <row r="3187" spans="1:20" x14ac:dyDescent="0.2">
      <c r="A3187" s="548" t="s">
        <v>18313</v>
      </c>
      <c r="B3187" s="548" t="s">
        <v>1708</v>
      </c>
      <c r="C3187" s="541" t="s">
        <v>1709</v>
      </c>
      <c r="D3187" s="548" t="s">
        <v>6875</v>
      </c>
      <c r="E3187" s="1958">
        <v>1200</v>
      </c>
      <c r="F3187" s="549">
        <v>36333635</v>
      </c>
      <c r="G3187" s="550" t="s">
        <v>8574</v>
      </c>
      <c r="H3187" s="548" t="s">
        <v>6875</v>
      </c>
      <c r="I3187" s="548" t="s">
        <v>6875</v>
      </c>
      <c r="J3187" s="551" t="s">
        <v>6875</v>
      </c>
      <c r="K3187" s="552">
        <v>3</v>
      </c>
      <c r="L3187" s="552">
        <v>12</v>
      </c>
      <c r="M3187" s="553">
        <f t="shared" si="113"/>
        <v>14400</v>
      </c>
      <c r="N3187" s="553">
        <v>3</v>
      </c>
      <c r="O3187" s="553">
        <v>6</v>
      </c>
      <c r="P3187" s="553">
        <v>6850</v>
      </c>
      <c r="Q3187" s="414"/>
      <c r="R3187" s="197"/>
      <c r="S3187" s="197"/>
      <c r="T3187" s="197"/>
    </row>
    <row r="3188" spans="1:20" x14ac:dyDescent="0.2">
      <c r="A3188" s="548" t="s">
        <v>18313</v>
      </c>
      <c r="B3188" s="548" t="s">
        <v>1708</v>
      </c>
      <c r="C3188" s="541" t="s">
        <v>1709</v>
      </c>
      <c r="D3188" s="548" t="s">
        <v>3681</v>
      </c>
      <c r="E3188" s="1958">
        <v>1700</v>
      </c>
      <c r="F3188" s="549">
        <v>75610383</v>
      </c>
      <c r="G3188" s="550" t="s">
        <v>8575</v>
      </c>
      <c r="H3188" s="548" t="s">
        <v>3681</v>
      </c>
      <c r="I3188" s="548" t="s">
        <v>3681</v>
      </c>
      <c r="J3188" s="551" t="s">
        <v>3681</v>
      </c>
      <c r="K3188" s="552">
        <v>3</v>
      </c>
      <c r="L3188" s="552">
        <v>12</v>
      </c>
      <c r="M3188" s="553">
        <f t="shared" si="113"/>
        <v>20400</v>
      </c>
      <c r="N3188" s="553">
        <v>3</v>
      </c>
      <c r="O3188" s="553">
        <v>6</v>
      </c>
      <c r="P3188" s="553">
        <v>14025</v>
      </c>
      <c r="Q3188" s="414"/>
      <c r="R3188" s="197"/>
      <c r="S3188" s="197"/>
      <c r="T3188" s="197"/>
    </row>
    <row r="3189" spans="1:20" x14ac:dyDescent="0.2">
      <c r="A3189" s="548" t="s">
        <v>18313</v>
      </c>
      <c r="B3189" s="548" t="s">
        <v>1708</v>
      </c>
      <c r="C3189" s="541" t="s">
        <v>1709</v>
      </c>
      <c r="D3189" s="548" t="s">
        <v>6875</v>
      </c>
      <c r="E3189" s="1958">
        <v>1200</v>
      </c>
      <c r="F3189" s="549">
        <v>33193638</v>
      </c>
      <c r="G3189" s="550" t="s">
        <v>8576</v>
      </c>
      <c r="H3189" s="548" t="s">
        <v>6875</v>
      </c>
      <c r="I3189" s="548" t="s">
        <v>6875</v>
      </c>
      <c r="J3189" s="551" t="s">
        <v>6875</v>
      </c>
      <c r="K3189" s="552">
        <v>3</v>
      </c>
      <c r="L3189" s="552">
        <v>12</v>
      </c>
      <c r="M3189" s="553">
        <f t="shared" si="113"/>
        <v>14400</v>
      </c>
      <c r="N3189" s="553">
        <v>3</v>
      </c>
      <c r="O3189" s="553">
        <v>6</v>
      </c>
      <c r="P3189" s="553">
        <v>6850</v>
      </c>
      <c r="Q3189" s="414"/>
      <c r="R3189" s="197"/>
      <c r="S3189" s="197"/>
      <c r="T3189" s="197"/>
    </row>
    <row r="3190" spans="1:20" x14ac:dyDescent="0.2">
      <c r="A3190" s="548" t="s">
        <v>18313</v>
      </c>
      <c r="B3190" s="548" t="s">
        <v>1708</v>
      </c>
      <c r="C3190" s="541" t="s">
        <v>1709</v>
      </c>
      <c r="D3190" s="548" t="s">
        <v>8537</v>
      </c>
      <c r="E3190" s="1958">
        <v>1500</v>
      </c>
      <c r="F3190" s="549">
        <v>36317226</v>
      </c>
      <c r="G3190" s="550" t="s">
        <v>8577</v>
      </c>
      <c r="H3190" s="548" t="s">
        <v>8537</v>
      </c>
      <c r="I3190" s="548" t="s">
        <v>8537</v>
      </c>
      <c r="J3190" s="551" t="s">
        <v>8537</v>
      </c>
      <c r="K3190" s="552">
        <v>3</v>
      </c>
      <c r="L3190" s="552">
        <v>12</v>
      </c>
      <c r="M3190" s="553">
        <f t="shared" si="113"/>
        <v>18000</v>
      </c>
      <c r="N3190" s="553">
        <v>3</v>
      </c>
      <c r="O3190" s="553">
        <v>6</v>
      </c>
      <c r="P3190" s="553">
        <v>13500</v>
      </c>
      <c r="Q3190" s="414"/>
      <c r="R3190" s="197"/>
      <c r="S3190" s="197"/>
      <c r="T3190" s="197"/>
    </row>
    <row r="3191" spans="1:20" x14ac:dyDescent="0.2">
      <c r="A3191" s="548" t="s">
        <v>18313</v>
      </c>
      <c r="B3191" s="548" t="s">
        <v>1708</v>
      </c>
      <c r="C3191" s="541" t="s">
        <v>1709</v>
      </c>
      <c r="D3191" s="548" t="s">
        <v>6875</v>
      </c>
      <c r="E3191" s="1958">
        <v>1200</v>
      </c>
      <c r="F3191" s="549">
        <v>7318335</v>
      </c>
      <c r="G3191" s="550" t="s">
        <v>8578</v>
      </c>
      <c r="H3191" s="548" t="s">
        <v>6875</v>
      </c>
      <c r="I3191" s="548" t="s">
        <v>6875</v>
      </c>
      <c r="J3191" s="551" t="s">
        <v>6875</v>
      </c>
      <c r="K3191" s="552">
        <v>2</v>
      </c>
      <c r="L3191" s="552">
        <v>3</v>
      </c>
      <c r="M3191" s="553">
        <f t="shared" si="113"/>
        <v>3600</v>
      </c>
      <c r="N3191" s="553"/>
      <c r="O3191" s="553">
        <v>0</v>
      </c>
      <c r="P3191" s="553">
        <v>0</v>
      </c>
      <c r="Q3191" s="414"/>
      <c r="R3191" s="197"/>
      <c r="S3191" s="197"/>
      <c r="T3191" s="197"/>
    </row>
    <row r="3192" spans="1:20" x14ac:dyDescent="0.2">
      <c r="A3192" s="548" t="s">
        <v>18313</v>
      </c>
      <c r="B3192" s="548" t="s">
        <v>1708</v>
      </c>
      <c r="C3192" s="541" t="s">
        <v>1709</v>
      </c>
      <c r="D3192" s="548" t="s">
        <v>8459</v>
      </c>
      <c r="E3192" s="1958">
        <v>1200</v>
      </c>
      <c r="F3192" s="549">
        <v>9389578</v>
      </c>
      <c r="G3192" s="550" t="s">
        <v>8579</v>
      </c>
      <c r="H3192" s="548" t="s">
        <v>8459</v>
      </c>
      <c r="I3192" s="548" t="s">
        <v>8459</v>
      </c>
      <c r="J3192" s="551" t="s">
        <v>8459</v>
      </c>
      <c r="K3192" s="552">
        <v>3</v>
      </c>
      <c r="L3192" s="552">
        <v>12</v>
      </c>
      <c r="M3192" s="553">
        <f t="shared" si="113"/>
        <v>14400</v>
      </c>
      <c r="N3192" s="553">
        <v>3</v>
      </c>
      <c r="O3192" s="553">
        <v>6</v>
      </c>
      <c r="P3192" s="553">
        <v>6850</v>
      </c>
      <c r="Q3192" s="414"/>
      <c r="R3192" s="197"/>
      <c r="S3192" s="197"/>
      <c r="T3192" s="197"/>
    </row>
    <row r="3193" spans="1:20" x14ac:dyDescent="0.2">
      <c r="A3193" s="548" t="s">
        <v>18313</v>
      </c>
      <c r="B3193" s="548" t="s">
        <v>1708</v>
      </c>
      <c r="C3193" s="541" t="s">
        <v>1709</v>
      </c>
      <c r="D3193" s="548" t="s">
        <v>6108</v>
      </c>
      <c r="E3193" s="1958">
        <v>1200</v>
      </c>
      <c r="F3193" s="549">
        <v>1106162</v>
      </c>
      <c r="G3193" s="550" t="s">
        <v>8580</v>
      </c>
      <c r="H3193" s="548" t="s">
        <v>6108</v>
      </c>
      <c r="I3193" s="548" t="s">
        <v>6108</v>
      </c>
      <c r="J3193" s="551" t="s">
        <v>6108</v>
      </c>
      <c r="K3193" s="552">
        <v>3</v>
      </c>
      <c r="L3193" s="552">
        <v>12</v>
      </c>
      <c r="M3193" s="553">
        <f t="shared" si="113"/>
        <v>14400</v>
      </c>
      <c r="N3193" s="553">
        <v>3</v>
      </c>
      <c r="O3193" s="553">
        <v>6</v>
      </c>
      <c r="P3193" s="553">
        <v>6850</v>
      </c>
      <c r="Q3193" s="414"/>
      <c r="R3193" s="197"/>
      <c r="S3193" s="197"/>
      <c r="T3193" s="197"/>
    </row>
    <row r="3194" spans="1:20" x14ac:dyDescent="0.2">
      <c r="A3194" s="548" t="s">
        <v>18313</v>
      </c>
      <c r="B3194" s="548" t="s">
        <v>1708</v>
      </c>
      <c r="C3194" s="541" t="s">
        <v>1709</v>
      </c>
      <c r="D3194" s="548" t="s">
        <v>8539</v>
      </c>
      <c r="E3194" s="1958">
        <v>1800</v>
      </c>
      <c r="F3194" s="549">
        <v>31975338</v>
      </c>
      <c r="G3194" s="550" t="s">
        <v>8581</v>
      </c>
      <c r="H3194" s="548" t="s">
        <v>8539</v>
      </c>
      <c r="I3194" s="548" t="s">
        <v>8539</v>
      </c>
      <c r="J3194" s="551" t="s">
        <v>8539</v>
      </c>
      <c r="K3194" s="552">
        <v>3</v>
      </c>
      <c r="L3194" s="552">
        <v>12</v>
      </c>
      <c r="M3194" s="553">
        <f t="shared" si="113"/>
        <v>21600</v>
      </c>
      <c r="N3194" s="553">
        <v>3</v>
      </c>
      <c r="O3194" s="553">
        <v>6</v>
      </c>
      <c r="P3194" s="553">
        <v>14850</v>
      </c>
      <c r="Q3194" s="414"/>
      <c r="R3194" s="197"/>
      <c r="S3194" s="197"/>
      <c r="T3194" s="197"/>
    </row>
    <row r="3195" spans="1:20" x14ac:dyDescent="0.2">
      <c r="A3195" s="548" t="s">
        <v>18313</v>
      </c>
      <c r="B3195" s="548" t="s">
        <v>1708</v>
      </c>
      <c r="C3195" s="541" t="s">
        <v>1709</v>
      </c>
      <c r="D3195" s="548" t="s">
        <v>8582</v>
      </c>
      <c r="E3195" s="1958">
        <v>1200</v>
      </c>
      <c r="F3195" s="549">
        <v>9952977</v>
      </c>
      <c r="G3195" s="550" t="s">
        <v>8583</v>
      </c>
      <c r="H3195" s="548" t="s">
        <v>8582</v>
      </c>
      <c r="I3195" s="548" t="s">
        <v>8582</v>
      </c>
      <c r="J3195" s="551" t="s">
        <v>8582</v>
      </c>
      <c r="K3195" s="552">
        <v>3</v>
      </c>
      <c r="L3195" s="552">
        <v>12</v>
      </c>
      <c r="M3195" s="553">
        <f>+E3194*L3194</f>
        <v>21600</v>
      </c>
      <c r="N3195" s="553">
        <v>3</v>
      </c>
      <c r="O3195" s="553">
        <v>6</v>
      </c>
      <c r="P3195" s="553">
        <v>14850</v>
      </c>
      <c r="Q3195" s="414"/>
      <c r="R3195" s="197"/>
      <c r="S3195" s="197"/>
      <c r="T3195" s="197"/>
    </row>
    <row r="3196" spans="1:20" x14ac:dyDescent="0.2">
      <c r="A3196" s="548" t="s">
        <v>18313</v>
      </c>
      <c r="B3196" s="548" t="s">
        <v>1708</v>
      </c>
      <c r="C3196" s="541" t="s">
        <v>1709</v>
      </c>
      <c r="D3196" s="548" t="s">
        <v>8459</v>
      </c>
      <c r="E3196" s="1958">
        <v>1200</v>
      </c>
      <c r="F3196" s="549">
        <v>35975560</v>
      </c>
      <c r="G3196" s="550" t="s">
        <v>8584</v>
      </c>
      <c r="H3196" s="548" t="s">
        <v>8459</v>
      </c>
      <c r="I3196" s="548" t="s">
        <v>8459</v>
      </c>
      <c r="J3196" s="551" t="s">
        <v>8459</v>
      </c>
      <c r="K3196" s="552">
        <v>3</v>
      </c>
      <c r="L3196" s="552">
        <v>12</v>
      </c>
      <c r="M3196" s="553">
        <f t="shared" ref="M3196:M3204" si="114">+E3196*L3196</f>
        <v>14400</v>
      </c>
      <c r="N3196" s="553">
        <v>3</v>
      </c>
      <c r="O3196" s="553">
        <v>6</v>
      </c>
      <c r="P3196" s="553">
        <v>6850</v>
      </c>
      <c r="Q3196" s="414"/>
      <c r="R3196" s="197"/>
      <c r="S3196" s="197"/>
      <c r="T3196" s="197"/>
    </row>
    <row r="3197" spans="1:20" x14ac:dyDescent="0.2">
      <c r="A3197" s="548" t="s">
        <v>18313</v>
      </c>
      <c r="B3197" s="548" t="s">
        <v>1708</v>
      </c>
      <c r="C3197" s="541" t="s">
        <v>1709</v>
      </c>
      <c r="D3197" s="548" t="s">
        <v>6875</v>
      </c>
      <c r="E3197" s="1958">
        <v>1200</v>
      </c>
      <c r="F3197" s="549">
        <v>9106833</v>
      </c>
      <c r="G3197" s="550" t="s">
        <v>8585</v>
      </c>
      <c r="H3197" s="548" t="s">
        <v>6875</v>
      </c>
      <c r="I3197" s="548" t="s">
        <v>6875</v>
      </c>
      <c r="J3197" s="551" t="s">
        <v>6875</v>
      </c>
      <c r="K3197" s="552">
        <v>3</v>
      </c>
      <c r="L3197" s="552">
        <v>12</v>
      </c>
      <c r="M3197" s="553">
        <f t="shared" si="114"/>
        <v>14400</v>
      </c>
      <c r="N3197" s="553">
        <v>3</v>
      </c>
      <c r="O3197" s="553">
        <v>6</v>
      </c>
      <c r="P3197" s="553">
        <v>6850</v>
      </c>
      <c r="Q3197" s="414"/>
      <c r="R3197" s="197"/>
      <c r="S3197" s="197"/>
      <c r="T3197" s="197"/>
    </row>
    <row r="3198" spans="1:20" x14ac:dyDescent="0.2">
      <c r="A3198" s="548" t="s">
        <v>18313</v>
      </c>
      <c r="B3198" s="548" t="s">
        <v>1708</v>
      </c>
      <c r="C3198" s="541" t="s">
        <v>1709</v>
      </c>
      <c r="D3198" s="548" t="s">
        <v>3681</v>
      </c>
      <c r="E3198" s="1958">
        <v>1500</v>
      </c>
      <c r="F3198" s="549">
        <v>71032533</v>
      </c>
      <c r="G3198" s="550" t="s">
        <v>6716</v>
      </c>
      <c r="H3198" s="548" t="s">
        <v>3681</v>
      </c>
      <c r="I3198" s="548" t="s">
        <v>3681</v>
      </c>
      <c r="J3198" s="551" t="s">
        <v>3681</v>
      </c>
      <c r="K3198" s="552">
        <v>3</v>
      </c>
      <c r="L3198" s="552">
        <v>11</v>
      </c>
      <c r="M3198" s="553">
        <f t="shared" si="114"/>
        <v>16500</v>
      </c>
      <c r="N3198" s="553"/>
      <c r="O3198" s="553">
        <v>0</v>
      </c>
      <c r="P3198" s="553">
        <v>0</v>
      </c>
      <c r="Q3198" s="414"/>
      <c r="R3198" s="197"/>
      <c r="S3198" s="197"/>
      <c r="T3198" s="197"/>
    </row>
    <row r="3199" spans="1:20" x14ac:dyDescent="0.2">
      <c r="A3199" s="548" t="s">
        <v>18313</v>
      </c>
      <c r="B3199" s="548" t="s">
        <v>1708</v>
      </c>
      <c r="C3199" s="541" t="s">
        <v>1709</v>
      </c>
      <c r="D3199" s="548" t="s">
        <v>8530</v>
      </c>
      <c r="E3199" s="1958">
        <v>1700</v>
      </c>
      <c r="F3199" s="549">
        <v>10017268</v>
      </c>
      <c r="G3199" s="550" t="s">
        <v>8586</v>
      </c>
      <c r="H3199" s="548" t="s">
        <v>8530</v>
      </c>
      <c r="I3199" s="548" t="s">
        <v>8530</v>
      </c>
      <c r="J3199" s="551" t="s">
        <v>8530</v>
      </c>
      <c r="K3199" s="552">
        <v>3</v>
      </c>
      <c r="L3199" s="552">
        <v>12</v>
      </c>
      <c r="M3199" s="553">
        <f t="shared" si="114"/>
        <v>20400</v>
      </c>
      <c r="N3199" s="553">
        <v>3</v>
      </c>
      <c r="O3199" s="553">
        <v>6</v>
      </c>
      <c r="P3199" s="553">
        <v>15300</v>
      </c>
      <c r="Q3199" s="414"/>
      <c r="R3199" s="197"/>
      <c r="S3199" s="197"/>
      <c r="T3199" s="197"/>
    </row>
    <row r="3200" spans="1:20" x14ac:dyDescent="0.2">
      <c r="A3200" s="548" t="s">
        <v>18313</v>
      </c>
      <c r="B3200" s="548" t="s">
        <v>1708</v>
      </c>
      <c r="C3200" s="541" t="s">
        <v>1709</v>
      </c>
      <c r="D3200" s="548" t="s">
        <v>6108</v>
      </c>
      <c r="E3200" s="1958">
        <v>1200</v>
      </c>
      <c r="F3200" s="549">
        <v>9703086</v>
      </c>
      <c r="G3200" s="550" t="s">
        <v>8587</v>
      </c>
      <c r="H3200" s="548" t="s">
        <v>6108</v>
      </c>
      <c r="I3200" s="548" t="s">
        <v>6108</v>
      </c>
      <c r="J3200" s="551" t="s">
        <v>6108</v>
      </c>
      <c r="K3200" s="552">
        <v>3</v>
      </c>
      <c r="L3200" s="552">
        <v>12</v>
      </c>
      <c r="M3200" s="553">
        <f t="shared" si="114"/>
        <v>14400</v>
      </c>
      <c r="N3200" s="553">
        <v>3</v>
      </c>
      <c r="O3200" s="553">
        <v>6</v>
      </c>
      <c r="P3200" s="553">
        <v>6850</v>
      </c>
      <c r="Q3200" s="414"/>
      <c r="R3200" s="197"/>
      <c r="S3200" s="197"/>
      <c r="T3200" s="197"/>
    </row>
    <row r="3201" spans="1:20" x14ac:dyDescent="0.2">
      <c r="A3201" s="548" t="s">
        <v>18313</v>
      </c>
      <c r="B3201" s="548" t="s">
        <v>1708</v>
      </c>
      <c r="C3201" s="541" t="s">
        <v>1709</v>
      </c>
      <c r="D3201" s="548" t="s">
        <v>8459</v>
      </c>
      <c r="E3201" s="1958">
        <v>1200</v>
      </c>
      <c r="F3201" s="549">
        <v>9875878</v>
      </c>
      <c r="G3201" s="550" t="s">
        <v>8588</v>
      </c>
      <c r="H3201" s="548" t="s">
        <v>8459</v>
      </c>
      <c r="I3201" s="548" t="s">
        <v>8459</v>
      </c>
      <c r="J3201" s="551" t="s">
        <v>8459</v>
      </c>
      <c r="K3201" s="552">
        <v>3</v>
      </c>
      <c r="L3201" s="552">
        <v>12</v>
      </c>
      <c r="M3201" s="553">
        <f t="shared" si="114"/>
        <v>14400</v>
      </c>
      <c r="N3201" s="553">
        <v>3</v>
      </c>
      <c r="O3201" s="553">
        <v>6</v>
      </c>
      <c r="P3201" s="553">
        <v>6850</v>
      </c>
      <c r="Q3201" s="414"/>
      <c r="R3201" s="197"/>
      <c r="S3201" s="197"/>
      <c r="T3201" s="197"/>
    </row>
    <row r="3202" spans="1:20" x14ac:dyDescent="0.2">
      <c r="A3202" s="548" t="s">
        <v>18313</v>
      </c>
      <c r="B3202" s="548" t="s">
        <v>1708</v>
      </c>
      <c r="C3202" s="541" t="s">
        <v>1709</v>
      </c>
      <c r="D3202" s="548" t="s">
        <v>6875</v>
      </c>
      <c r="E3202" s="1958">
        <v>1200</v>
      </c>
      <c r="F3202" s="549">
        <v>31023953</v>
      </c>
      <c r="G3202" s="550" t="s">
        <v>8589</v>
      </c>
      <c r="H3202" s="548" t="s">
        <v>6875</v>
      </c>
      <c r="I3202" s="548" t="s">
        <v>6875</v>
      </c>
      <c r="J3202" s="551" t="s">
        <v>6875</v>
      </c>
      <c r="K3202" s="552">
        <v>3</v>
      </c>
      <c r="L3202" s="552">
        <v>12</v>
      </c>
      <c r="M3202" s="553">
        <f t="shared" si="114"/>
        <v>14400</v>
      </c>
      <c r="N3202" s="553">
        <v>3</v>
      </c>
      <c r="O3202" s="553">
        <v>6</v>
      </c>
      <c r="P3202" s="553">
        <v>6850</v>
      </c>
      <c r="Q3202" s="414"/>
      <c r="R3202" s="197"/>
      <c r="S3202" s="197"/>
      <c r="T3202" s="197"/>
    </row>
    <row r="3203" spans="1:20" x14ac:dyDescent="0.2">
      <c r="A3203" s="548" t="s">
        <v>18313</v>
      </c>
      <c r="B3203" s="548" t="s">
        <v>1708</v>
      </c>
      <c r="C3203" s="541" t="s">
        <v>1709</v>
      </c>
      <c r="D3203" s="548" t="s">
        <v>8521</v>
      </c>
      <c r="E3203" s="1958">
        <v>1500</v>
      </c>
      <c r="F3203" s="549">
        <v>36026782</v>
      </c>
      <c r="G3203" s="550" t="s">
        <v>8590</v>
      </c>
      <c r="H3203" s="548" t="s">
        <v>8521</v>
      </c>
      <c r="I3203" s="548" t="s">
        <v>8521</v>
      </c>
      <c r="J3203" s="551" t="s">
        <v>8521</v>
      </c>
      <c r="K3203" s="552">
        <v>3</v>
      </c>
      <c r="L3203" s="552">
        <v>12</v>
      </c>
      <c r="M3203" s="553">
        <f t="shared" si="114"/>
        <v>18000</v>
      </c>
      <c r="N3203" s="553">
        <v>3</v>
      </c>
      <c r="O3203" s="553">
        <v>6</v>
      </c>
      <c r="P3203" s="553">
        <v>13500</v>
      </c>
      <c r="Q3203" s="414"/>
      <c r="R3203" s="197"/>
      <c r="S3203" s="197"/>
      <c r="T3203" s="197"/>
    </row>
    <row r="3204" spans="1:20" x14ac:dyDescent="0.2">
      <c r="A3204" s="548" t="s">
        <v>18313</v>
      </c>
      <c r="B3204" s="548" t="s">
        <v>1708</v>
      </c>
      <c r="C3204" s="541" t="s">
        <v>1709</v>
      </c>
      <c r="D3204" s="548" t="s">
        <v>5783</v>
      </c>
      <c r="E3204" s="1958">
        <v>2500</v>
      </c>
      <c r="F3204" s="549">
        <v>10593617</v>
      </c>
      <c r="G3204" s="550" t="s">
        <v>8591</v>
      </c>
      <c r="H3204" s="548" t="s">
        <v>5783</v>
      </c>
      <c r="I3204" s="548" t="s">
        <v>5783</v>
      </c>
      <c r="J3204" s="551" t="s">
        <v>5783</v>
      </c>
      <c r="K3204" s="552">
        <v>3</v>
      </c>
      <c r="L3204" s="552">
        <v>12</v>
      </c>
      <c r="M3204" s="553">
        <f t="shared" si="114"/>
        <v>30000</v>
      </c>
      <c r="N3204" s="553">
        <v>3</v>
      </c>
      <c r="O3204" s="553">
        <v>6</v>
      </c>
      <c r="P3204" s="553">
        <v>22500</v>
      </c>
      <c r="Q3204" s="414"/>
      <c r="R3204" s="197"/>
      <c r="S3204" s="197"/>
      <c r="T3204" s="197"/>
    </row>
    <row r="3205" spans="1:20" x14ac:dyDescent="0.2">
      <c r="A3205" s="548" t="s">
        <v>18313</v>
      </c>
      <c r="B3205" s="548" t="s">
        <v>1708</v>
      </c>
      <c r="C3205" s="541" t="s">
        <v>1709</v>
      </c>
      <c r="D3205" s="548" t="s">
        <v>8571</v>
      </c>
      <c r="E3205" s="1958">
        <v>1500</v>
      </c>
      <c r="F3205" s="549">
        <v>35290050</v>
      </c>
      <c r="G3205" s="550" t="s">
        <v>8592</v>
      </c>
      <c r="H3205" s="548" t="s">
        <v>8571</v>
      </c>
      <c r="I3205" s="548" t="s">
        <v>8571</v>
      </c>
      <c r="J3205" s="551" t="s">
        <v>8571</v>
      </c>
      <c r="K3205" s="552">
        <v>3</v>
      </c>
      <c r="L3205" s="552">
        <v>12</v>
      </c>
      <c r="M3205" s="553">
        <f>+E3204*L3204</f>
        <v>30000</v>
      </c>
      <c r="N3205" s="553">
        <v>2</v>
      </c>
      <c r="O3205" s="553">
        <v>5</v>
      </c>
      <c r="P3205" s="553">
        <v>22500</v>
      </c>
      <c r="Q3205" s="414"/>
      <c r="R3205" s="197"/>
      <c r="S3205" s="197"/>
      <c r="T3205" s="197"/>
    </row>
    <row r="3206" spans="1:20" x14ac:dyDescent="0.2">
      <c r="A3206" s="548" t="s">
        <v>18313</v>
      </c>
      <c r="B3206" s="548" t="s">
        <v>1708</v>
      </c>
      <c r="C3206" s="541" t="s">
        <v>1709</v>
      </c>
      <c r="D3206" s="548" t="s">
        <v>8521</v>
      </c>
      <c r="E3206" s="1958">
        <v>1500</v>
      </c>
      <c r="F3206" s="549">
        <v>73331731</v>
      </c>
      <c r="G3206" s="550" t="s">
        <v>8593</v>
      </c>
      <c r="H3206" s="548" t="s">
        <v>8521</v>
      </c>
      <c r="I3206" s="548" t="s">
        <v>8521</v>
      </c>
      <c r="J3206" s="551" t="s">
        <v>8521</v>
      </c>
      <c r="K3206" s="552">
        <v>3</v>
      </c>
      <c r="L3206" s="552">
        <v>11</v>
      </c>
      <c r="M3206" s="553">
        <f t="shared" ref="M3206:M3214" si="115">+E3206*L3206</f>
        <v>16500</v>
      </c>
      <c r="N3206" s="553"/>
      <c r="O3206" s="553">
        <v>0</v>
      </c>
      <c r="P3206" s="553">
        <v>0</v>
      </c>
      <c r="Q3206" s="414"/>
      <c r="R3206" s="197"/>
      <c r="S3206" s="197"/>
      <c r="T3206" s="197"/>
    </row>
    <row r="3207" spans="1:20" x14ac:dyDescent="0.2">
      <c r="A3207" s="548" t="s">
        <v>18313</v>
      </c>
      <c r="B3207" s="548" t="s">
        <v>1708</v>
      </c>
      <c r="C3207" s="541" t="s">
        <v>1709</v>
      </c>
      <c r="D3207" s="548" t="s">
        <v>8594</v>
      </c>
      <c r="E3207" s="1958">
        <v>1500</v>
      </c>
      <c r="F3207" s="549">
        <v>30580701</v>
      </c>
      <c r="G3207" s="550" t="s">
        <v>8595</v>
      </c>
      <c r="H3207" s="548" t="s">
        <v>8594</v>
      </c>
      <c r="I3207" s="548" t="s">
        <v>8594</v>
      </c>
      <c r="J3207" s="551" t="s">
        <v>8594</v>
      </c>
      <c r="K3207" s="552">
        <v>3</v>
      </c>
      <c r="L3207" s="552">
        <v>12</v>
      </c>
      <c r="M3207" s="553">
        <f t="shared" si="115"/>
        <v>18000</v>
      </c>
      <c r="N3207" s="553">
        <v>3</v>
      </c>
      <c r="O3207" s="553">
        <v>6</v>
      </c>
      <c r="P3207" s="553">
        <v>13500</v>
      </c>
      <c r="Q3207" s="414"/>
      <c r="R3207" s="197"/>
      <c r="S3207" s="197"/>
      <c r="T3207" s="197"/>
    </row>
    <row r="3208" spans="1:20" x14ac:dyDescent="0.2">
      <c r="A3208" s="548" t="s">
        <v>18313</v>
      </c>
      <c r="B3208" s="548" t="s">
        <v>1708</v>
      </c>
      <c r="C3208" s="541" t="s">
        <v>1709</v>
      </c>
      <c r="D3208" s="548" t="s">
        <v>6875</v>
      </c>
      <c r="E3208" s="1958">
        <v>1200</v>
      </c>
      <c r="F3208" s="549">
        <v>80636223</v>
      </c>
      <c r="G3208" s="550" t="s">
        <v>8596</v>
      </c>
      <c r="H3208" s="548" t="s">
        <v>6875</v>
      </c>
      <c r="I3208" s="548" t="s">
        <v>6875</v>
      </c>
      <c r="J3208" s="551" t="s">
        <v>6875</v>
      </c>
      <c r="K3208" s="552">
        <v>3</v>
      </c>
      <c r="L3208" s="552">
        <v>12</v>
      </c>
      <c r="M3208" s="553">
        <f t="shared" si="115"/>
        <v>14400</v>
      </c>
      <c r="N3208" s="553">
        <v>3</v>
      </c>
      <c r="O3208" s="553">
        <v>6</v>
      </c>
      <c r="P3208" s="553">
        <v>6850</v>
      </c>
      <c r="Q3208" s="414"/>
      <c r="R3208" s="197"/>
      <c r="S3208" s="197"/>
      <c r="T3208" s="197"/>
    </row>
    <row r="3209" spans="1:20" x14ac:dyDescent="0.2">
      <c r="A3209" s="548" t="s">
        <v>18313</v>
      </c>
      <c r="B3209" s="548" t="s">
        <v>1708</v>
      </c>
      <c r="C3209" s="541" t="s">
        <v>1709</v>
      </c>
      <c r="D3209" s="548" t="s">
        <v>6875</v>
      </c>
      <c r="E3209" s="1958">
        <v>1200</v>
      </c>
      <c r="F3209" s="549">
        <v>5310507</v>
      </c>
      <c r="G3209" s="550" t="s">
        <v>8597</v>
      </c>
      <c r="H3209" s="548" t="s">
        <v>6875</v>
      </c>
      <c r="I3209" s="548" t="s">
        <v>6875</v>
      </c>
      <c r="J3209" s="551" t="s">
        <v>6875</v>
      </c>
      <c r="K3209" s="552">
        <v>3</v>
      </c>
      <c r="L3209" s="552">
        <v>12</v>
      </c>
      <c r="M3209" s="553">
        <f t="shared" si="115"/>
        <v>14400</v>
      </c>
      <c r="N3209" s="553">
        <v>3</v>
      </c>
      <c r="O3209" s="553">
        <v>6</v>
      </c>
      <c r="P3209" s="553">
        <v>6850</v>
      </c>
      <c r="Q3209" s="414"/>
      <c r="R3209" s="197"/>
      <c r="S3209" s="197"/>
      <c r="T3209" s="197"/>
    </row>
    <row r="3210" spans="1:20" x14ac:dyDescent="0.2">
      <c r="A3210" s="548" t="s">
        <v>18313</v>
      </c>
      <c r="B3210" s="548" t="s">
        <v>1708</v>
      </c>
      <c r="C3210" s="541" t="s">
        <v>1709</v>
      </c>
      <c r="D3210" s="548" t="s">
        <v>2515</v>
      </c>
      <c r="E3210" s="1958">
        <v>1500</v>
      </c>
      <c r="F3210" s="549">
        <v>33511088</v>
      </c>
      <c r="G3210" s="550" t="s">
        <v>8598</v>
      </c>
      <c r="H3210" s="548" t="s">
        <v>2515</v>
      </c>
      <c r="I3210" s="548" t="s">
        <v>2515</v>
      </c>
      <c r="J3210" s="551" t="s">
        <v>2515</v>
      </c>
      <c r="K3210" s="552">
        <v>3</v>
      </c>
      <c r="L3210" s="552">
        <v>12</v>
      </c>
      <c r="M3210" s="553">
        <f t="shared" si="115"/>
        <v>18000</v>
      </c>
      <c r="N3210" s="553">
        <v>3</v>
      </c>
      <c r="O3210" s="553">
        <v>6</v>
      </c>
      <c r="P3210" s="553">
        <v>13500</v>
      </c>
      <c r="Q3210" s="414"/>
      <c r="R3210" s="197"/>
      <c r="S3210" s="197"/>
      <c r="T3210" s="197"/>
    </row>
    <row r="3211" spans="1:20" x14ac:dyDescent="0.2">
      <c r="A3211" s="548" t="s">
        <v>18313</v>
      </c>
      <c r="B3211" s="548" t="s">
        <v>1708</v>
      </c>
      <c r="C3211" s="541" t="s">
        <v>1709</v>
      </c>
      <c r="D3211" s="548" t="s">
        <v>6875</v>
      </c>
      <c r="E3211" s="1958">
        <v>1200</v>
      </c>
      <c r="F3211" s="549">
        <v>30723711</v>
      </c>
      <c r="G3211" s="550" t="s">
        <v>8599</v>
      </c>
      <c r="H3211" s="548" t="s">
        <v>6875</v>
      </c>
      <c r="I3211" s="548" t="s">
        <v>6875</v>
      </c>
      <c r="J3211" s="551" t="s">
        <v>6875</v>
      </c>
      <c r="K3211" s="552">
        <v>3</v>
      </c>
      <c r="L3211" s="552">
        <v>12</v>
      </c>
      <c r="M3211" s="553">
        <f t="shared" si="115"/>
        <v>14400</v>
      </c>
      <c r="N3211" s="553">
        <v>3</v>
      </c>
      <c r="O3211" s="553">
        <v>6</v>
      </c>
      <c r="P3211" s="553">
        <v>6850</v>
      </c>
      <c r="Q3211" s="414"/>
      <c r="R3211" s="197"/>
      <c r="S3211" s="197"/>
      <c r="T3211" s="197"/>
    </row>
    <row r="3212" spans="1:20" x14ac:dyDescent="0.2">
      <c r="A3212" s="548" t="s">
        <v>18313</v>
      </c>
      <c r="B3212" s="548" t="s">
        <v>1708</v>
      </c>
      <c r="C3212" s="541" t="s">
        <v>1709</v>
      </c>
      <c r="D3212" s="548" t="s">
        <v>6875</v>
      </c>
      <c r="E3212" s="1958">
        <v>1200</v>
      </c>
      <c r="F3212" s="549">
        <v>10815719</v>
      </c>
      <c r="G3212" s="550" t="s">
        <v>8600</v>
      </c>
      <c r="H3212" s="548" t="s">
        <v>6875</v>
      </c>
      <c r="I3212" s="548" t="s">
        <v>6875</v>
      </c>
      <c r="J3212" s="551" t="s">
        <v>6875</v>
      </c>
      <c r="K3212" s="552">
        <v>3</v>
      </c>
      <c r="L3212" s="552">
        <v>12</v>
      </c>
      <c r="M3212" s="553">
        <f t="shared" si="115"/>
        <v>14400</v>
      </c>
      <c r="N3212" s="553">
        <v>3</v>
      </c>
      <c r="O3212" s="553">
        <v>6</v>
      </c>
      <c r="P3212" s="553">
        <v>6850</v>
      </c>
      <c r="Q3212" s="414"/>
      <c r="R3212" s="197"/>
      <c r="S3212" s="197"/>
      <c r="T3212" s="197"/>
    </row>
    <row r="3213" spans="1:20" x14ac:dyDescent="0.2">
      <c r="A3213" s="548" t="s">
        <v>18313</v>
      </c>
      <c r="B3213" s="548" t="s">
        <v>1708</v>
      </c>
      <c r="C3213" s="541" t="s">
        <v>1709</v>
      </c>
      <c r="D3213" s="548" t="s">
        <v>6875</v>
      </c>
      <c r="E3213" s="1958">
        <v>1200</v>
      </c>
      <c r="F3213" s="549">
        <v>33395250</v>
      </c>
      <c r="G3213" s="550" t="s">
        <v>8601</v>
      </c>
      <c r="H3213" s="548" t="s">
        <v>6875</v>
      </c>
      <c r="I3213" s="548" t="s">
        <v>6875</v>
      </c>
      <c r="J3213" s="551" t="s">
        <v>6875</v>
      </c>
      <c r="K3213" s="552">
        <v>3</v>
      </c>
      <c r="L3213" s="552">
        <v>12</v>
      </c>
      <c r="M3213" s="553">
        <f t="shared" si="115"/>
        <v>14400</v>
      </c>
      <c r="N3213" s="553">
        <v>3</v>
      </c>
      <c r="O3213" s="553">
        <v>6</v>
      </c>
      <c r="P3213" s="553">
        <v>6850</v>
      </c>
      <c r="Q3213" s="414"/>
      <c r="R3213" s="197"/>
      <c r="S3213" s="197"/>
      <c r="T3213" s="197"/>
    </row>
    <row r="3214" spans="1:20" x14ac:dyDescent="0.2">
      <c r="A3214" s="548" t="s">
        <v>18313</v>
      </c>
      <c r="B3214" s="548" t="s">
        <v>1708</v>
      </c>
      <c r="C3214" s="541" t="s">
        <v>1709</v>
      </c>
      <c r="D3214" s="548" t="s">
        <v>6108</v>
      </c>
      <c r="E3214" s="1958">
        <v>1200</v>
      </c>
      <c r="F3214" s="549">
        <v>33016003</v>
      </c>
      <c r="G3214" s="550" t="s">
        <v>8602</v>
      </c>
      <c r="H3214" s="548" t="s">
        <v>6108</v>
      </c>
      <c r="I3214" s="548" t="s">
        <v>6108</v>
      </c>
      <c r="J3214" s="551" t="s">
        <v>6108</v>
      </c>
      <c r="K3214" s="552">
        <v>3</v>
      </c>
      <c r="L3214" s="552">
        <v>7</v>
      </c>
      <c r="M3214" s="553">
        <f t="shared" si="115"/>
        <v>8400</v>
      </c>
      <c r="N3214" s="553"/>
      <c r="O3214" s="553">
        <v>0</v>
      </c>
      <c r="P3214" s="553">
        <v>0</v>
      </c>
      <c r="Q3214" s="414"/>
      <c r="R3214" s="197"/>
      <c r="S3214" s="197"/>
      <c r="T3214" s="197"/>
    </row>
    <row r="3215" spans="1:20" x14ac:dyDescent="0.2">
      <c r="A3215" s="548" t="s">
        <v>18313</v>
      </c>
      <c r="B3215" s="548" t="s">
        <v>1708</v>
      </c>
      <c r="C3215" s="541" t="s">
        <v>1709</v>
      </c>
      <c r="D3215" s="548" t="s">
        <v>6875</v>
      </c>
      <c r="E3215" s="1958">
        <v>1200</v>
      </c>
      <c r="F3215" s="549">
        <v>35939009</v>
      </c>
      <c r="G3215" s="550" t="s">
        <v>8603</v>
      </c>
      <c r="H3215" s="548" t="s">
        <v>6875</v>
      </c>
      <c r="I3215" s="548" t="s">
        <v>6875</v>
      </c>
      <c r="J3215" s="551" t="s">
        <v>6875</v>
      </c>
      <c r="K3215" s="552">
        <v>3</v>
      </c>
      <c r="L3215" s="552">
        <v>12</v>
      </c>
      <c r="M3215" s="553">
        <f>+E3214*L3214</f>
        <v>8400</v>
      </c>
      <c r="N3215" s="553">
        <v>3</v>
      </c>
      <c r="O3215" s="553">
        <v>6</v>
      </c>
      <c r="P3215" s="553">
        <v>0</v>
      </c>
      <c r="Q3215" s="414"/>
      <c r="R3215" s="197"/>
      <c r="S3215" s="197"/>
      <c r="T3215" s="197"/>
    </row>
    <row r="3216" spans="1:20" x14ac:dyDescent="0.2">
      <c r="A3216" s="548" t="s">
        <v>18313</v>
      </c>
      <c r="B3216" s="548" t="s">
        <v>1708</v>
      </c>
      <c r="C3216" s="541" t="s">
        <v>1709</v>
      </c>
      <c r="D3216" s="548" t="s">
        <v>8582</v>
      </c>
      <c r="E3216" s="1958">
        <v>1200</v>
      </c>
      <c r="F3216" s="549">
        <v>10338236</v>
      </c>
      <c r="G3216" s="550" t="s">
        <v>8604</v>
      </c>
      <c r="H3216" s="548" t="s">
        <v>8582</v>
      </c>
      <c r="I3216" s="548" t="s">
        <v>8582</v>
      </c>
      <c r="J3216" s="551" t="s">
        <v>8582</v>
      </c>
      <c r="K3216" s="552">
        <v>3</v>
      </c>
      <c r="L3216" s="552">
        <v>12</v>
      </c>
      <c r="M3216" s="553">
        <f>+E3216*L3216</f>
        <v>14400</v>
      </c>
      <c r="N3216" s="553">
        <v>3</v>
      </c>
      <c r="O3216" s="553">
        <v>6</v>
      </c>
      <c r="P3216" s="553">
        <v>6850</v>
      </c>
      <c r="Q3216" s="414"/>
      <c r="R3216" s="197"/>
      <c r="S3216" s="197"/>
      <c r="T3216" s="197"/>
    </row>
    <row r="3217" spans="1:20" x14ac:dyDescent="0.2">
      <c r="A3217" s="548" t="s">
        <v>18313</v>
      </c>
      <c r="B3217" s="548" t="s">
        <v>1708</v>
      </c>
      <c r="C3217" s="541" t="s">
        <v>1709</v>
      </c>
      <c r="D3217" s="548" t="s">
        <v>6875</v>
      </c>
      <c r="E3217" s="1958">
        <v>1200</v>
      </c>
      <c r="F3217" s="549">
        <v>8309585</v>
      </c>
      <c r="G3217" s="550" t="s">
        <v>8605</v>
      </c>
      <c r="H3217" s="548" t="s">
        <v>6875</v>
      </c>
      <c r="I3217" s="548" t="s">
        <v>6875</v>
      </c>
      <c r="J3217" s="551" t="s">
        <v>6875</v>
      </c>
      <c r="K3217" s="552">
        <v>3</v>
      </c>
      <c r="L3217" s="552">
        <v>12</v>
      </c>
      <c r="M3217" s="553">
        <f>+E3217*L3217</f>
        <v>14400</v>
      </c>
      <c r="N3217" s="553">
        <v>3</v>
      </c>
      <c r="O3217" s="553">
        <v>6</v>
      </c>
      <c r="P3217" s="553">
        <v>6850</v>
      </c>
      <c r="Q3217" s="414"/>
      <c r="R3217" s="197"/>
      <c r="S3217" s="197"/>
      <c r="T3217" s="197"/>
    </row>
    <row r="3218" spans="1:20" x14ac:dyDescent="0.2">
      <c r="A3218" s="548" t="s">
        <v>18313</v>
      </c>
      <c r="B3218" s="548" t="s">
        <v>1708</v>
      </c>
      <c r="C3218" s="541" t="s">
        <v>1709</v>
      </c>
      <c r="D3218" s="548" t="s">
        <v>6875</v>
      </c>
      <c r="E3218" s="1958">
        <v>1200</v>
      </c>
      <c r="F3218" s="549">
        <v>33515750</v>
      </c>
      <c r="G3218" s="550" t="s">
        <v>8606</v>
      </c>
      <c r="H3218" s="548" t="s">
        <v>6875</v>
      </c>
      <c r="I3218" s="548" t="s">
        <v>6875</v>
      </c>
      <c r="J3218" s="551" t="s">
        <v>6875</v>
      </c>
      <c r="K3218" s="552">
        <v>3</v>
      </c>
      <c r="L3218" s="552">
        <v>12</v>
      </c>
      <c r="M3218" s="553">
        <f>+E3218*L3218</f>
        <v>14400</v>
      </c>
      <c r="N3218" s="553">
        <v>3</v>
      </c>
      <c r="O3218" s="553">
        <v>6</v>
      </c>
      <c r="P3218" s="553">
        <v>6850</v>
      </c>
      <c r="Q3218" s="414"/>
      <c r="R3218" s="197"/>
      <c r="S3218" s="197"/>
      <c r="T3218" s="197"/>
    </row>
    <row r="3219" spans="1:20" x14ac:dyDescent="0.2">
      <c r="A3219" s="548" t="s">
        <v>18313</v>
      </c>
      <c r="B3219" s="548" t="s">
        <v>1708</v>
      </c>
      <c r="C3219" s="541" t="s">
        <v>1709</v>
      </c>
      <c r="D3219" s="548" t="s">
        <v>8607</v>
      </c>
      <c r="E3219" s="1958">
        <v>1500</v>
      </c>
      <c r="F3219" s="549">
        <v>10593326</v>
      </c>
      <c r="G3219" s="550" t="s">
        <v>8608</v>
      </c>
      <c r="H3219" s="548" t="s">
        <v>8607</v>
      </c>
      <c r="I3219" s="548" t="s">
        <v>8607</v>
      </c>
      <c r="J3219" s="551" t="s">
        <v>8607</v>
      </c>
      <c r="K3219" s="552">
        <v>3</v>
      </c>
      <c r="L3219" s="552">
        <v>12</v>
      </c>
      <c r="M3219" s="553">
        <f>+E3219*L3219</f>
        <v>18000</v>
      </c>
      <c r="N3219" s="553">
        <v>3</v>
      </c>
      <c r="O3219" s="553">
        <v>6</v>
      </c>
      <c r="P3219" s="553">
        <v>12375</v>
      </c>
      <c r="Q3219" s="414"/>
      <c r="R3219" s="197"/>
      <c r="S3219" s="197"/>
      <c r="T3219" s="197"/>
    </row>
    <row r="3220" spans="1:20" x14ac:dyDescent="0.2">
      <c r="A3220" s="548" t="s">
        <v>18313</v>
      </c>
      <c r="B3220" s="548" t="s">
        <v>1708</v>
      </c>
      <c r="C3220" s="541" t="s">
        <v>1709</v>
      </c>
      <c r="D3220" s="548" t="s">
        <v>6108</v>
      </c>
      <c r="E3220" s="1958">
        <v>1200</v>
      </c>
      <c r="F3220" s="549">
        <v>1189786</v>
      </c>
      <c r="G3220" s="550" t="s">
        <v>8609</v>
      </c>
      <c r="H3220" s="548" t="s">
        <v>6108</v>
      </c>
      <c r="I3220" s="548" t="s">
        <v>6108</v>
      </c>
      <c r="J3220" s="551" t="s">
        <v>6108</v>
      </c>
      <c r="K3220" s="552">
        <v>3</v>
      </c>
      <c r="L3220" s="552">
        <v>12</v>
      </c>
      <c r="M3220" s="553">
        <f>+E3220*L3220</f>
        <v>14400</v>
      </c>
      <c r="N3220" s="553">
        <v>3</v>
      </c>
      <c r="O3220" s="553">
        <v>6</v>
      </c>
      <c r="P3220" s="553">
        <v>6850</v>
      </c>
      <c r="Q3220" s="414"/>
      <c r="R3220" s="197"/>
      <c r="S3220" s="197"/>
      <c r="T3220" s="197"/>
    </row>
    <row r="3221" spans="1:20" x14ac:dyDescent="0.2">
      <c r="A3221" s="548" t="s">
        <v>18313</v>
      </c>
      <c r="B3221" s="548" t="s">
        <v>1708</v>
      </c>
      <c r="C3221" s="541" t="s">
        <v>1709</v>
      </c>
      <c r="D3221" s="548" t="s">
        <v>8561</v>
      </c>
      <c r="E3221" s="1958">
        <v>1500</v>
      </c>
      <c r="F3221" s="549">
        <v>10110825</v>
      </c>
      <c r="G3221" s="550" t="s">
        <v>8610</v>
      </c>
      <c r="H3221" s="548" t="s">
        <v>8561</v>
      </c>
      <c r="I3221" s="548" t="s">
        <v>8561</v>
      </c>
      <c r="J3221" s="551" t="s">
        <v>8561</v>
      </c>
      <c r="K3221" s="552">
        <v>3</v>
      </c>
      <c r="L3221" s="552">
        <v>12</v>
      </c>
      <c r="M3221" s="553">
        <f>+E3211*L3211</f>
        <v>14400</v>
      </c>
      <c r="N3221" s="553">
        <v>3</v>
      </c>
      <c r="O3221" s="553">
        <v>6</v>
      </c>
      <c r="P3221" s="553">
        <v>6850</v>
      </c>
      <c r="Q3221" s="414"/>
      <c r="R3221" s="197"/>
      <c r="S3221" s="197"/>
      <c r="T3221" s="197"/>
    </row>
    <row r="3222" spans="1:20" x14ac:dyDescent="0.2">
      <c r="A3222" s="548" t="s">
        <v>18313</v>
      </c>
      <c r="B3222" s="548" t="s">
        <v>1708</v>
      </c>
      <c r="C3222" s="541" t="s">
        <v>1709</v>
      </c>
      <c r="D3222" s="548" t="s">
        <v>6108</v>
      </c>
      <c r="E3222" s="1958">
        <v>1200</v>
      </c>
      <c r="F3222" s="549">
        <v>35032781</v>
      </c>
      <c r="G3222" s="550" t="s">
        <v>8611</v>
      </c>
      <c r="H3222" s="548" t="s">
        <v>6108</v>
      </c>
      <c r="I3222" s="548" t="s">
        <v>6108</v>
      </c>
      <c r="J3222" s="551" t="s">
        <v>6108</v>
      </c>
      <c r="K3222" s="552">
        <v>3</v>
      </c>
      <c r="L3222" s="552">
        <v>12</v>
      </c>
      <c r="M3222" s="553">
        <f>+E3212*L3212</f>
        <v>14400</v>
      </c>
      <c r="N3222" s="553">
        <v>3</v>
      </c>
      <c r="O3222" s="553">
        <v>6</v>
      </c>
      <c r="P3222" s="553">
        <v>6850</v>
      </c>
      <c r="Q3222" s="414"/>
      <c r="R3222" s="197"/>
      <c r="S3222" s="197"/>
      <c r="T3222" s="197"/>
    </row>
    <row r="3223" spans="1:20" x14ac:dyDescent="0.2">
      <c r="A3223" s="548" t="s">
        <v>18313</v>
      </c>
      <c r="B3223" s="548" t="s">
        <v>1708</v>
      </c>
      <c r="C3223" s="541" t="s">
        <v>1709</v>
      </c>
      <c r="D3223" s="548" t="s">
        <v>6108</v>
      </c>
      <c r="E3223" s="1958">
        <v>1200</v>
      </c>
      <c r="F3223" s="549">
        <v>72830339</v>
      </c>
      <c r="G3223" s="550" t="s">
        <v>8612</v>
      </c>
      <c r="H3223" s="548" t="s">
        <v>6108</v>
      </c>
      <c r="I3223" s="548" t="s">
        <v>6108</v>
      </c>
      <c r="J3223" s="551" t="s">
        <v>6108</v>
      </c>
      <c r="K3223" s="552">
        <v>3</v>
      </c>
      <c r="L3223" s="552">
        <v>12</v>
      </c>
      <c r="M3223" s="553">
        <f>+E3213*L3213</f>
        <v>14400</v>
      </c>
      <c r="N3223" s="553">
        <v>3</v>
      </c>
      <c r="O3223" s="553">
        <v>6</v>
      </c>
      <c r="P3223" s="553">
        <v>6850</v>
      </c>
      <c r="Q3223" s="414"/>
      <c r="R3223" s="197"/>
      <c r="S3223" s="197"/>
      <c r="T3223" s="197"/>
    </row>
    <row r="3224" spans="1:20" x14ac:dyDescent="0.2">
      <c r="A3224" s="548" t="s">
        <v>18313</v>
      </c>
      <c r="B3224" s="548" t="s">
        <v>1708</v>
      </c>
      <c r="C3224" s="541" t="s">
        <v>1709</v>
      </c>
      <c r="D3224" s="548" t="s">
        <v>6875</v>
      </c>
      <c r="E3224" s="1958">
        <v>1200</v>
      </c>
      <c r="F3224" s="549">
        <v>33155853</v>
      </c>
      <c r="G3224" s="550" t="s">
        <v>8613</v>
      </c>
      <c r="H3224" s="548" t="s">
        <v>6875</v>
      </c>
      <c r="I3224" s="548" t="s">
        <v>6875</v>
      </c>
      <c r="J3224" s="551" t="s">
        <v>6875</v>
      </c>
      <c r="K3224" s="552">
        <v>3</v>
      </c>
      <c r="L3224" s="552">
        <v>12</v>
      </c>
      <c r="M3224" s="553">
        <f>+E3214*L3214</f>
        <v>8400</v>
      </c>
      <c r="N3224" s="553">
        <v>1</v>
      </c>
      <c r="O3224" s="553">
        <v>3</v>
      </c>
      <c r="P3224" s="553">
        <v>0</v>
      </c>
      <c r="Q3224" s="414"/>
      <c r="R3224" s="197"/>
      <c r="S3224" s="197"/>
      <c r="T3224" s="197"/>
    </row>
    <row r="3225" spans="1:20" x14ac:dyDescent="0.2">
      <c r="A3225" s="548" t="s">
        <v>18313</v>
      </c>
      <c r="B3225" s="548" t="s">
        <v>1708</v>
      </c>
      <c r="C3225" s="541" t="s">
        <v>1709</v>
      </c>
      <c r="D3225" s="548" t="s">
        <v>8527</v>
      </c>
      <c r="E3225" s="1958">
        <v>1200</v>
      </c>
      <c r="F3225" s="549">
        <v>72676782</v>
      </c>
      <c r="G3225" s="550" t="s">
        <v>8614</v>
      </c>
      <c r="H3225" s="548" t="s">
        <v>8527</v>
      </c>
      <c r="I3225" s="548" t="s">
        <v>8527</v>
      </c>
      <c r="J3225" s="551" t="s">
        <v>8527</v>
      </c>
      <c r="K3225" s="552">
        <v>3</v>
      </c>
      <c r="L3225" s="552">
        <v>12</v>
      </c>
      <c r="M3225" s="553">
        <f>+E3214*L3214</f>
        <v>8400</v>
      </c>
      <c r="N3225" s="553">
        <v>3</v>
      </c>
      <c r="O3225" s="553">
        <v>6</v>
      </c>
      <c r="P3225" s="553">
        <v>0</v>
      </c>
      <c r="Q3225" s="414"/>
      <c r="R3225" s="197"/>
      <c r="S3225" s="197"/>
      <c r="T3225" s="197"/>
    </row>
    <row r="3226" spans="1:20" x14ac:dyDescent="0.2">
      <c r="A3226" s="548" t="s">
        <v>18313</v>
      </c>
      <c r="B3226" s="548" t="s">
        <v>1708</v>
      </c>
      <c r="C3226" s="541" t="s">
        <v>1709</v>
      </c>
      <c r="D3226" s="548" t="s">
        <v>6108</v>
      </c>
      <c r="E3226" s="1958">
        <v>1200</v>
      </c>
      <c r="F3226" s="549">
        <v>21002800</v>
      </c>
      <c r="G3226" s="550" t="s">
        <v>8615</v>
      </c>
      <c r="H3226" s="548" t="s">
        <v>6108</v>
      </c>
      <c r="I3226" s="548" t="s">
        <v>6108</v>
      </c>
      <c r="J3226" s="551" t="s">
        <v>6108</v>
      </c>
      <c r="K3226" s="552">
        <v>3</v>
      </c>
      <c r="L3226" s="552">
        <v>12</v>
      </c>
      <c r="M3226" s="553">
        <f>+E3216*L3216</f>
        <v>14400</v>
      </c>
      <c r="N3226" s="553">
        <v>3</v>
      </c>
      <c r="O3226" s="553">
        <v>6</v>
      </c>
      <c r="P3226" s="553">
        <v>6850</v>
      </c>
      <c r="Q3226" s="414"/>
      <c r="R3226" s="197"/>
      <c r="S3226" s="197"/>
      <c r="T3226" s="197"/>
    </row>
    <row r="3227" spans="1:20" x14ac:dyDescent="0.2">
      <c r="A3227" s="548" t="s">
        <v>18313</v>
      </c>
      <c r="B3227" s="548" t="s">
        <v>1708</v>
      </c>
      <c r="C3227" s="541" t="s">
        <v>1709</v>
      </c>
      <c r="D3227" s="548" t="s">
        <v>8616</v>
      </c>
      <c r="E3227" s="1958">
        <v>1200</v>
      </c>
      <c r="F3227" s="549">
        <v>38053909</v>
      </c>
      <c r="G3227" s="550" t="s">
        <v>8617</v>
      </c>
      <c r="H3227" s="548" t="s">
        <v>8616</v>
      </c>
      <c r="I3227" s="548" t="s">
        <v>8616</v>
      </c>
      <c r="J3227" s="551" t="s">
        <v>8616</v>
      </c>
      <c r="K3227" s="552">
        <v>1</v>
      </c>
      <c r="L3227" s="552">
        <v>2</v>
      </c>
      <c r="M3227" s="553">
        <f>+E3217*L3217</f>
        <v>14400</v>
      </c>
      <c r="N3227" s="553"/>
      <c r="O3227" s="553">
        <v>0</v>
      </c>
      <c r="P3227" s="553">
        <v>6850</v>
      </c>
      <c r="Q3227" s="414"/>
      <c r="R3227" s="197"/>
      <c r="S3227" s="197"/>
      <c r="T3227" s="197"/>
    </row>
    <row r="3228" spans="1:20" x14ac:dyDescent="0.2">
      <c r="A3228" s="548" t="s">
        <v>18313</v>
      </c>
      <c r="B3228" s="548" t="s">
        <v>1708</v>
      </c>
      <c r="C3228" s="541" t="s">
        <v>1709</v>
      </c>
      <c r="D3228" s="548" t="s">
        <v>6108</v>
      </c>
      <c r="E3228" s="1958">
        <v>1200</v>
      </c>
      <c r="F3228" s="549">
        <v>33171126</v>
      </c>
      <c r="G3228" s="550" t="s">
        <v>8618</v>
      </c>
      <c r="H3228" s="548" t="s">
        <v>6108</v>
      </c>
      <c r="I3228" s="548" t="s">
        <v>6108</v>
      </c>
      <c r="J3228" s="551" t="s">
        <v>6108</v>
      </c>
      <c r="K3228" s="552">
        <v>3</v>
      </c>
      <c r="L3228" s="552">
        <v>12</v>
      </c>
      <c r="M3228" s="553">
        <f>+E3218*L3218</f>
        <v>14400</v>
      </c>
      <c r="N3228" s="553">
        <v>3</v>
      </c>
      <c r="O3228" s="553">
        <v>6</v>
      </c>
      <c r="P3228" s="553">
        <v>6850</v>
      </c>
      <c r="Q3228" s="414"/>
      <c r="R3228" s="197"/>
      <c r="S3228" s="197"/>
      <c r="T3228" s="197"/>
    </row>
    <row r="3229" spans="1:20" x14ac:dyDescent="0.2">
      <c r="A3229" s="548" t="s">
        <v>18313</v>
      </c>
      <c r="B3229" s="548" t="s">
        <v>1708</v>
      </c>
      <c r="C3229" s="541" t="s">
        <v>1709</v>
      </c>
      <c r="D3229" s="548" t="s">
        <v>8539</v>
      </c>
      <c r="E3229" s="1958">
        <v>1500</v>
      </c>
      <c r="F3229" s="549">
        <v>72663396</v>
      </c>
      <c r="G3229" s="550" t="s">
        <v>8619</v>
      </c>
      <c r="H3229" s="548" t="s">
        <v>8539</v>
      </c>
      <c r="I3229" s="548" t="s">
        <v>8539</v>
      </c>
      <c r="J3229" s="551" t="s">
        <v>8539</v>
      </c>
      <c r="K3229" s="552">
        <v>3</v>
      </c>
      <c r="L3229" s="552">
        <v>12</v>
      </c>
      <c r="M3229" s="553">
        <f>+E3219*L3219</f>
        <v>18000</v>
      </c>
      <c r="N3229" s="553">
        <v>3</v>
      </c>
      <c r="O3229" s="553">
        <v>6</v>
      </c>
      <c r="P3229" s="553">
        <v>12375</v>
      </c>
      <c r="Q3229" s="414"/>
      <c r="R3229" s="197"/>
      <c r="S3229" s="197"/>
      <c r="T3229" s="197"/>
    </row>
    <row r="3230" spans="1:20" x14ac:dyDescent="0.2">
      <c r="A3230" s="548" t="s">
        <v>18313</v>
      </c>
      <c r="B3230" s="548" t="s">
        <v>1708</v>
      </c>
      <c r="C3230" s="541" t="s">
        <v>1709</v>
      </c>
      <c r="D3230" s="548" t="s">
        <v>6875</v>
      </c>
      <c r="E3230" s="1958">
        <v>1200</v>
      </c>
      <c r="F3230" s="549">
        <v>26675880</v>
      </c>
      <c r="G3230" s="550" t="s">
        <v>8620</v>
      </c>
      <c r="H3230" s="548" t="s">
        <v>6875</v>
      </c>
      <c r="I3230" s="548" t="s">
        <v>6875</v>
      </c>
      <c r="J3230" s="551" t="s">
        <v>6875</v>
      </c>
      <c r="K3230" s="552">
        <v>3</v>
      </c>
      <c r="L3230" s="552">
        <v>12</v>
      </c>
      <c r="M3230" s="553">
        <f>+E3220*L3220</f>
        <v>14400</v>
      </c>
      <c r="N3230" s="553">
        <v>3</v>
      </c>
      <c r="O3230" s="553">
        <v>6</v>
      </c>
      <c r="P3230" s="553">
        <v>6850</v>
      </c>
      <c r="Q3230" s="414"/>
      <c r="R3230" s="197"/>
      <c r="S3230" s="197"/>
      <c r="T3230" s="197"/>
    </row>
    <row r="3231" spans="1:20" x14ac:dyDescent="0.2">
      <c r="A3231" s="548" t="s">
        <v>18313</v>
      </c>
      <c r="B3231" s="548" t="s">
        <v>1708</v>
      </c>
      <c r="C3231" s="541" t="s">
        <v>1709</v>
      </c>
      <c r="D3231" s="548" t="s">
        <v>6108</v>
      </c>
      <c r="E3231" s="1958">
        <v>1200</v>
      </c>
      <c r="F3231" s="549">
        <v>33393752</v>
      </c>
      <c r="G3231" s="550" t="s">
        <v>8621</v>
      </c>
      <c r="H3231" s="548" t="s">
        <v>6108</v>
      </c>
      <c r="I3231" s="548" t="s">
        <v>6108</v>
      </c>
      <c r="J3231" s="551" t="s">
        <v>6108</v>
      </c>
      <c r="K3231" s="552">
        <v>3</v>
      </c>
      <c r="L3231" s="552">
        <v>12</v>
      </c>
      <c r="M3231" s="553">
        <f>+E3231*L3231</f>
        <v>14400</v>
      </c>
      <c r="N3231" s="553">
        <v>3</v>
      </c>
      <c r="O3231" s="553">
        <v>6</v>
      </c>
      <c r="P3231" s="553">
        <v>6850</v>
      </c>
      <c r="Q3231" s="414"/>
      <c r="R3231" s="197"/>
      <c r="S3231" s="197"/>
      <c r="T3231" s="197"/>
    </row>
    <row r="3232" spans="1:20" x14ac:dyDescent="0.2">
      <c r="A3232" s="548" t="s">
        <v>18313</v>
      </c>
      <c r="B3232" s="548" t="s">
        <v>1708</v>
      </c>
      <c r="C3232" s="541" t="s">
        <v>1709</v>
      </c>
      <c r="D3232" s="548" t="s">
        <v>6875</v>
      </c>
      <c r="E3232" s="1958">
        <v>1200</v>
      </c>
      <c r="F3232" s="549">
        <v>80020857</v>
      </c>
      <c r="G3232" s="550" t="s">
        <v>8622</v>
      </c>
      <c r="H3232" s="548" t="s">
        <v>6875</v>
      </c>
      <c r="I3232" s="548" t="s">
        <v>6875</v>
      </c>
      <c r="J3232" s="551" t="s">
        <v>6875</v>
      </c>
      <c r="K3232" s="552">
        <v>3</v>
      </c>
      <c r="L3232" s="552">
        <v>12</v>
      </c>
      <c r="M3232" s="553">
        <f>+E3232*L3232</f>
        <v>14400</v>
      </c>
      <c r="N3232" s="553">
        <v>3</v>
      </c>
      <c r="O3232" s="553">
        <v>6</v>
      </c>
      <c r="P3232" s="553">
        <v>6850</v>
      </c>
      <c r="Q3232" s="414"/>
      <c r="R3232" s="197"/>
      <c r="S3232" s="197"/>
      <c r="T3232" s="197"/>
    </row>
    <row r="3233" spans="1:20" x14ac:dyDescent="0.2">
      <c r="A3233" s="548" t="s">
        <v>18313</v>
      </c>
      <c r="B3233" s="548" t="s">
        <v>1708</v>
      </c>
      <c r="C3233" s="541" t="s">
        <v>1709</v>
      </c>
      <c r="D3233" s="548" t="s">
        <v>6875</v>
      </c>
      <c r="E3233" s="1958">
        <v>1200</v>
      </c>
      <c r="F3233" s="549">
        <v>26711190</v>
      </c>
      <c r="G3233" s="550" t="s">
        <v>8623</v>
      </c>
      <c r="H3233" s="548" t="s">
        <v>6875</v>
      </c>
      <c r="I3233" s="548" t="s">
        <v>6875</v>
      </c>
      <c r="J3233" s="551" t="s">
        <v>6875</v>
      </c>
      <c r="K3233" s="552">
        <v>3</v>
      </c>
      <c r="L3233" s="552">
        <v>12</v>
      </c>
      <c r="M3233" s="553">
        <f>+E3233*L3233</f>
        <v>14400</v>
      </c>
      <c r="N3233" s="553">
        <v>3</v>
      </c>
      <c r="O3233" s="553">
        <v>6</v>
      </c>
      <c r="P3233" s="553">
        <v>6850</v>
      </c>
      <c r="Q3233" s="414"/>
      <c r="R3233" s="197"/>
      <c r="S3233" s="197"/>
      <c r="T3233" s="197"/>
    </row>
    <row r="3234" spans="1:20" x14ac:dyDescent="0.2">
      <c r="A3234" s="548" t="s">
        <v>18313</v>
      </c>
      <c r="B3234" s="548" t="s">
        <v>1708</v>
      </c>
      <c r="C3234" s="541" t="s">
        <v>1709</v>
      </c>
      <c r="D3234" s="548" t="s">
        <v>6875</v>
      </c>
      <c r="E3234" s="1958">
        <v>1200</v>
      </c>
      <c r="F3234" s="549">
        <v>33133730</v>
      </c>
      <c r="G3234" s="550" t="s">
        <v>8624</v>
      </c>
      <c r="H3234" s="548" t="s">
        <v>6875</v>
      </c>
      <c r="I3234" s="548" t="s">
        <v>6875</v>
      </c>
      <c r="J3234" s="551" t="s">
        <v>6875</v>
      </c>
      <c r="K3234" s="552">
        <v>3</v>
      </c>
      <c r="L3234" s="552">
        <v>12</v>
      </c>
      <c r="M3234" s="553">
        <f>+E3234*L3234</f>
        <v>14400</v>
      </c>
      <c r="N3234" s="553">
        <v>3</v>
      </c>
      <c r="O3234" s="553">
        <v>6</v>
      </c>
      <c r="P3234" s="553">
        <v>6850</v>
      </c>
      <c r="Q3234" s="414"/>
      <c r="R3234" s="197"/>
      <c r="S3234" s="197"/>
      <c r="T3234" s="197"/>
    </row>
    <row r="3235" spans="1:20" x14ac:dyDescent="0.2">
      <c r="A3235" s="548" t="s">
        <v>18313</v>
      </c>
      <c r="B3235" s="548" t="s">
        <v>1708</v>
      </c>
      <c r="C3235" s="541" t="s">
        <v>1709</v>
      </c>
      <c r="D3235" s="548" t="s">
        <v>6875</v>
      </c>
      <c r="E3235" s="1958">
        <v>1200</v>
      </c>
      <c r="F3235" s="549">
        <v>37268952</v>
      </c>
      <c r="G3235" s="550" t="s">
        <v>8625</v>
      </c>
      <c r="H3235" s="548" t="s">
        <v>6875</v>
      </c>
      <c r="I3235" s="548" t="s">
        <v>6875</v>
      </c>
      <c r="J3235" s="551" t="s">
        <v>6875</v>
      </c>
      <c r="K3235" s="552">
        <v>3</v>
      </c>
      <c r="L3235" s="552">
        <v>12</v>
      </c>
      <c r="M3235" s="553">
        <f>+E3234*L3234</f>
        <v>14400</v>
      </c>
      <c r="N3235" s="553">
        <v>3</v>
      </c>
      <c r="O3235" s="553">
        <v>6</v>
      </c>
      <c r="P3235" s="553">
        <v>6850</v>
      </c>
      <c r="Q3235" s="414"/>
      <c r="R3235" s="197"/>
      <c r="S3235" s="197"/>
      <c r="T3235" s="197"/>
    </row>
    <row r="3236" spans="1:20" x14ac:dyDescent="0.2">
      <c r="A3236" s="548" t="s">
        <v>18313</v>
      </c>
      <c r="B3236" s="548" t="s">
        <v>1708</v>
      </c>
      <c r="C3236" s="541" t="s">
        <v>1709</v>
      </c>
      <c r="D3236" s="548" t="s">
        <v>8626</v>
      </c>
      <c r="E3236" s="1958">
        <v>1800</v>
      </c>
      <c r="F3236" s="549">
        <v>35653251</v>
      </c>
      <c r="G3236" s="550" t="s">
        <v>8627</v>
      </c>
      <c r="H3236" s="548" t="s">
        <v>8626</v>
      </c>
      <c r="I3236" s="548" t="s">
        <v>8626</v>
      </c>
      <c r="J3236" s="551" t="s">
        <v>8626</v>
      </c>
      <c r="K3236" s="552">
        <v>1</v>
      </c>
      <c r="L3236" s="552">
        <v>3</v>
      </c>
      <c r="M3236" s="553">
        <f t="shared" ref="M3236:M3244" si="116">+E3236*L3236</f>
        <v>5400</v>
      </c>
      <c r="N3236" s="553"/>
      <c r="O3236" s="553">
        <v>0</v>
      </c>
      <c r="P3236" s="553">
        <v>0</v>
      </c>
      <c r="Q3236" s="414"/>
      <c r="R3236" s="197"/>
      <c r="S3236" s="197"/>
      <c r="T3236" s="197"/>
    </row>
    <row r="3237" spans="1:20" x14ac:dyDescent="0.2">
      <c r="A3237" s="548" t="s">
        <v>18313</v>
      </c>
      <c r="B3237" s="548" t="s">
        <v>1708</v>
      </c>
      <c r="C3237" s="541" t="s">
        <v>1709</v>
      </c>
      <c r="D3237" s="548" t="s">
        <v>6875</v>
      </c>
      <c r="E3237" s="1958">
        <v>1200</v>
      </c>
      <c r="F3237" s="549">
        <v>30595928</v>
      </c>
      <c r="G3237" s="550" t="s">
        <v>8628</v>
      </c>
      <c r="H3237" s="548" t="s">
        <v>6875</v>
      </c>
      <c r="I3237" s="548" t="s">
        <v>6875</v>
      </c>
      <c r="J3237" s="551" t="s">
        <v>6875</v>
      </c>
      <c r="K3237" s="552">
        <v>3</v>
      </c>
      <c r="L3237" s="552">
        <v>12</v>
      </c>
      <c r="M3237" s="553">
        <f t="shared" si="116"/>
        <v>14400</v>
      </c>
      <c r="N3237" s="553">
        <v>3</v>
      </c>
      <c r="O3237" s="553">
        <v>6</v>
      </c>
      <c r="P3237" s="553">
        <v>6850</v>
      </c>
      <c r="Q3237" s="414"/>
      <c r="R3237" s="197"/>
      <c r="S3237" s="197"/>
      <c r="T3237" s="197"/>
    </row>
    <row r="3238" spans="1:20" x14ac:dyDescent="0.2">
      <c r="A3238" s="548" t="s">
        <v>18313</v>
      </c>
      <c r="B3238" s="548" t="s">
        <v>1708</v>
      </c>
      <c r="C3238" s="541" t="s">
        <v>1709</v>
      </c>
      <c r="D3238" s="548" t="s">
        <v>6875</v>
      </c>
      <c r="E3238" s="1958">
        <v>1200</v>
      </c>
      <c r="F3238" s="549">
        <v>15336163</v>
      </c>
      <c r="G3238" s="550" t="s">
        <v>8629</v>
      </c>
      <c r="H3238" s="548" t="s">
        <v>6875</v>
      </c>
      <c r="I3238" s="548" t="s">
        <v>6875</v>
      </c>
      <c r="J3238" s="551" t="s">
        <v>6875</v>
      </c>
      <c r="K3238" s="552">
        <v>3</v>
      </c>
      <c r="L3238" s="552">
        <v>12</v>
      </c>
      <c r="M3238" s="553">
        <f t="shared" si="116"/>
        <v>14400</v>
      </c>
      <c r="N3238" s="553">
        <v>3</v>
      </c>
      <c r="O3238" s="553">
        <v>6</v>
      </c>
      <c r="P3238" s="553">
        <v>6850</v>
      </c>
      <c r="Q3238" s="414"/>
      <c r="R3238" s="197"/>
      <c r="S3238" s="197"/>
      <c r="T3238" s="197"/>
    </row>
    <row r="3239" spans="1:20" x14ac:dyDescent="0.2">
      <c r="A3239" s="548" t="s">
        <v>18313</v>
      </c>
      <c r="B3239" s="548" t="s">
        <v>1708</v>
      </c>
      <c r="C3239" s="541" t="s">
        <v>1709</v>
      </c>
      <c r="D3239" s="548" t="s">
        <v>2515</v>
      </c>
      <c r="E3239" s="1958">
        <v>1800</v>
      </c>
      <c r="F3239" s="549">
        <v>35385339</v>
      </c>
      <c r="G3239" s="550" t="s">
        <v>8630</v>
      </c>
      <c r="H3239" s="548" t="s">
        <v>2515</v>
      </c>
      <c r="I3239" s="548" t="s">
        <v>2515</v>
      </c>
      <c r="J3239" s="551" t="s">
        <v>2515</v>
      </c>
      <c r="K3239" s="552">
        <v>3</v>
      </c>
      <c r="L3239" s="552">
        <v>12</v>
      </c>
      <c r="M3239" s="553">
        <f t="shared" si="116"/>
        <v>21600</v>
      </c>
      <c r="N3239" s="553">
        <v>3</v>
      </c>
      <c r="O3239" s="553">
        <v>6</v>
      </c>
      <c r="P3239" s="553">
        <v>6850</v>
      </c>
      <c r="Q3239" s="414"/>
      <c r="R3239" s="197"/>
      <c r="S3239" s="197"/>
      <c r="T3239" s="197"/>
    </row>
    <row r="3240" spans="1:20" x14ac:dyDescent="0.2">
      <c r="A3240" s="548" t="s">
        <v>18313</v>
      </c>
      <c r="B3240" s="548" t="s">
        <v>1708</v>
      </c>
      <c r="C3240" s="541" t="s">
        <v>1709</v>
      </c>
      <c r="D3240" s="548" t="s">
        <v>6108</v>
      </c>
      <c r="E3240" s="1958">
        <v>1200</v>
      </c>
      <c r="F3240" s="549">
        <v>17621015</v>
      </c>
      <c r="G3240" s="550" t="s">
        <v>8631</v>
      </c>
      <c r="H3240" s="548" t="s">
        <v>6108</v>
      </c>
      <c r="I3240" s="548" t="s">
        <v>6108</v>
      </c>
      <c r="J3240" s="551" t="s">
        <v>6108</v>
      </c>
      <c r="K3240" s="552">
        <v>3</v>
      </c>
      <c r="L3240" s="552">
        <v>12</v>
      </c>
      <c r="M3240" s="553">
        <f t="shared" si="116"/>
        <v>14400</v>
      </c>
      <c r="N3240" s="553">
        <v>3</v>
      </c>
      <c r="O3240" s="553">
        <v>6</v>
      </c>
      <c r="P3240" s="553">
        <v>6850</v>
      </c>
      <c r="Q3240" s="414"/>
      <c r="R3240" s="197"/>
      <c r="S3240" s="197"/>
      <c r="T3240" s="197"/>
    </row>
    <row r="3241" spans="1:20" x14ac:dyDescent="0.2">
      <c r="A3241" s="548" t="s">
        <v>18313</v>
      </c>
      <c r="B3241" s="548" t="s">
        <v>1708</v>
      </c>
      <c r="C3241" s="541" t="s">
        <v>1709</v>
      </c>
      <c r="D3241" s="548" t="s">
        <v>6875</v>
      </c>
      <c r="E3241" s="1958">
        <v>1200</v>
      </c>
      <c r="F3241" s="549">
        <v>21002396</v>
      </c>
      <c r="G3241" s="550" t="s">
        <v>8632</v>
      </c>
      <c r="H3241" s="548" t="s">
        <v>6875</v>
      </c>
      <c r="I3241" s="548" t="s">
        <v>6875</v>
      </c>
      <c r="J3241" s="551" t="s">
        <v>6875</v>
      </c>
      <c r="K3241" s="552">
        <v>3</v>
      </c>
      <c r="L3241" s="552">
        <v>12</v>
      </c>
      <c r="M3241" s="553">
        <f t="shared" si="116"/>
        <v>14400</v>
      </c>
      <c r="N3241" s="553">
        <v>3</v>
      </c>
      <c r="O3241" s="553">
        <v>6</v>
      </c>
      <c r="P3241" s="553">
        <v>6850</v>
      </c>
      <c r="Q3241" s="414"/>
      <c r="R3241" s="197"/>
      <c r="S3241" s="197"/>
      <c r="T3241" s="197"/>
    </row>
    <row r="3242" spans="1:20" x14ac:dyDescent="0.2">
      <c r="A3242" s="548" t="s">
        <v>18313</v>
      </c>
      <c r="B3242" s="548" t="s">
        <v>1708</v>
      </c>
      <c r="C3242" s="541" t="s">
        <v>1709</v>
      </c>
      <c r="D3242" s="548" t="s">
        <v>8633</v>
      </c>
      <c r="E3242" s="1958">
        <v>3000</v>
      </c>
      <c r="F3242" s="549">
        <v>28115299</v>
      </c>
      <c r="G3242" s="550" t="s">
        <v>8634</v>
      </c>
      <c r="H3242" s="548" t="s">
        <v>8633</v>
      </c>
      <c r="I3242" s="548" t="s">
        <v>8633</v>
      </c>
      <c r="J3242" s="551" t="s">
        <v>8633</v>
      </c>
      <c r="K3242" s="552">
        <v>3</v>
      </c>
      <c r="L3242" s="552">
        <v>9</v>
      </c>
      <c r="M3242" s="553">
        <f t="shared" si="116"/>
        <v>27000</v>
      </c>
      <c r="N3242" s="553"/>
      <c r="O3242" s="553">
        <v>0</v>
      </c>
      <c r="P3242" s="553">
        <v>0</v>
      </c>
      <c r="Q3242" s="414"/>
      <c r="R3242" s="197"/>
      <c r="S3242" s="197"/>
      <c r="T3242" s="197"/>
    </row>
    <row r="3243" spans="1:20" x14ac:dyDescent="0.2">
      <c r="A3243" s="548" t="s">
        <v>18313</v>
      </c>
      <c r="B3243" s="548" t="s">
        <v>1708</v>
      </c>
      <c r="C3243" s="541" t="s">
        <v>1709</v>
      </c>
      <c r="D3243" s="548" t="s">
        <v>6108</v>
      </c>
      <c r="E3243" s="1958">
        <v>1200</v>
      </c>
      <c r="F3243" s="549">
        <v>9718608</v>
      </c>
      <c r="G3243" s="550" t="s">
        <v>8635</v>
      </c>
      <c r="H3243" s="548" t="s">
        <v>6108</v>
      </c>
      <c r="I3243" s="548" t="s">
        <v>6108</v>
      </c>
      <c r="J3243" s="551" t="s">
        <v>6108</v>
      </c>
      <c r="K3243" s="552">
        <v>3</v>
      </c>
      <c r="L3243" s="552">
        <v>12</v>
      </c>
      <c r="M3243" s="553">
        <f t="shared" si="116"/>
        <v>14400</v>
      </c>
      <c r="N3243" s="553">
        <v>3</v>
      </c>
      <c r="O3243" s="553">
        <v>6</v>
      </c>
      <c r="P3243" s="553">
        <v>6850</v>
      </c>
      <c r="Q3243" s="414"/>
      <c r="R3243" s="197"/>
      <c r="S3243" s="197"/>
      <c r="T3243" s="197"/>
    </row>
    <row r="3244" spans="1:20" x14ac:dyDescent="0.2">
      <c r="A3244" s="548" t="s">
        <v>18313</v>
      </c>
      <c r="B3244" s="548" t="s">
        <v>1708</v>
      </c>
      <c r="C3244" s="541" t="s">
        <v>1709</v>
      </c>
      <c r="D3244" s="548" t="s">
        <v>8636</v>
      </c>
      <c r="E3244" s="1958">
        <v>1500</v>
      </c>
      <c r="F3244" s="549">
        <v>37389613</v>
      </c>
      <c r="G3244" s="550" t="s">
        <v>8637</v>
      </c>
      <c r="H3244" s="548" t="s">
        <v>8636</v>
      </c>
      <c r="I3244" s="548" t="s">
        <v>8636</v>
      </c>
      <c r="J3244" s="551" t="s">
        <v>8636</v>
      </c>
      <c r="K3244" s="552">
        <v>3</v>
      </c>
      <c r="L3244" s="552">
        <v>12</v>
      </c>
      <c r="M3244" s="553">
        <f t="shared" si="116"/>
        <v>18000</v>
      </c>
      <c r="N3244" s="553">
        <v>3</v>
      </c>
      <c r="O3244" s="553">
        <v>6</v>
      </c>
      <c r="P3244" s="553">
        <v>13500</v>
      </c>
      <c r="Q3244" s="414"/>
      <c r="R3244" s="197"/>
      <c r="S3244" s="197"/>
      <c r="T3244" s="197"/>
    </row>
    <row r="3245" spans="1:20" x14ac:dyDescent="0.2">
      <c r="A3245" s="548" t="s">
        <v>18313</v>
      </c>
      <c r="B3245" s="548" t="s">
        <v>1708</v>
      </c>
      <c r="C3245" s="541" t="s">
        <v>1709</v>
      </c>
      <c r="D3245" s="548" t="s">
        <v>8521</v>
      </c>
      <c r="E3245" s="1958">
        <v>1500</v>
      </c>
      <c r="F3245" s="549">
        <v>37232993</v>
      </c>
      <c r="G3245" s="550" t="s">
        <v>8638</v>
      </c>
      <c r="H3245" s="548" t="s">
        <v>8521</v>
      </c>
      <c r="I3245" s="548" t="s">
        <v>8521</v>
      </c>
      <c r="J3245" s="551" t="s">
        <v>8521</v>
      </c>
      <c r="K3245" s="552">
        <v>3</v>
      </c>
      <c r="L3245" s="552">
        <v>12</v>
      </c>
      <c r="M3245" s="553">
        <f>+E3244*L3244</f>
        <v>18000</v>
      </c>
      <c r="N3245" s="553">
        <v>3</v>
      </c>
      <c r="O3245" s="553">
        <v>6</v>
      </c>
      <c r="P3245" s="553">
        <v>13500</v>
      </c>
      <c r="Q3245" s="414"/>
      <c r="R3245" s="197"/>
      <c r="S3245" s="197"/>
      <c r="T3245" s="197"/>
    </row>
    <row r="3246" spans="1:20" x14ac:dyDescent="0.2">
      <c r="A3246" s="548" t="s">
        <v>18313</v>
      </c>
      <c r="B3246" s="548" t="s">
        <v>1708</v>
      </c>
      <c r="C3246" s="541" t="s">
        <v>1709</v>
      </c>
      <c r="D3246" s="548" t="s">
        <v>8616</v>
      </c>
      <c r="E3246" s="1958">
        <v>1200</v>
      </c>
      <c r="F3246" s="549">
        <v>33971363</v>
      </c>
      <c r="G3246" s="550" t="s">
        <v>8639</v>
      </c>
      <c r="H3246" s="548" t="s">
        <v>8616</v>
      </c>
      <c r="I3246" s="548" t="s">
        <v>8616</v>
      </c>
      <c r="J3246" s="551" t="s">
        <v>8616</v>
      </c>
      <c r="K3246" s="552">
        <v>1</v>
      </c>
      <c r="L3246" s="552">
        <v>3</v>
      </c>
      <c r="M3246" s="553">
        <f t="shared" ref="M3246:M3254" si="117">+E3246*L3246</f>
        <v>3600</v>
      </c>
      <c r="N3246" s="553"/>
      <c r="O3246" s="553">
        <v>0</v>
      </c>
      <c r="P3246" s="553">
        <v>0</v>
      </c>
      <c r="Q3246" s="414"/>
      <c r="R3246" s="197"/>
      <c r="S3246" s="197"/>
      <c r="T3246" s="197"/>
    </row>
    <row r="3247" spans="1:20" x14ac:dyDescent="0.2">
      <c r="A3247" s="548" t="s">
        <v>18313</v>
      </c>
      <c r="B3247" s="548" t="s">
        <v>1708</v>
      </c>
      <c r="C3247" s="541" t="s">
        <v>1709</v>
      </c>
      <c r="D3247" s="548" t="s">
        <v>6108</v>
      </c>
      <c r="E3247" s="1958">
        <v>1200</v>
      </c>
      <c r="F3247" s="549">
        <v>37670387</v>
      </c>
      <c r="G3247" s="550" t="s">
        <v>8640</v>
      </c>
      <c r="H3247" s="548" t="s">
        <v>6108</v>
      </c>
      <c r="I3247" s="548" t="s">
        <v>6108</v>
      </c>
      <c r="J3247" s="551" t="s">
        <v>6108</v>
      </c>
      <c r="K3247" s="552">
        <v>3</v>
      </c>
      <c r="L3247" s="552">
        <v>12</v>
      </c>
      <c r="M3247" s="553">
        <f t="shared" si="117"/>
        <v>14400</v>
      </c>
      <c r="N3247" s="553">
        <v>3</v>
      </c>
      <c r="O3247" s="553">
        <v>6</v>
      </c>
      <c r="P3247" s="553">
        <v>6850</v>
      </c>
      <c r="Q3247" s="414"/>
      <c r="R3247" s="197"/>
      <c r="S3247" s="197"/>
      <c r="T3247" s="197"/>
    </row>
    <row r="3248" spans="1:20" x14ac:dyDescent="0.2">
      <c r="A3248" s="548" t="s">
        <v>18313</v>
      </c>
      <c r="B3248" s="548" t="s">
        <v>1708</v>
      </c>
      <c r="C3248" s="541" t="s">
        <v>1709</v>
      </c>
      <c r="D3248" s="548" t="s">
        <v>6875</v>
      </c>
      <c r="E3248" s="1958">
        <v>1200</v>
      </c>
      <c r="F3248" s="549">
        <v>70162636</v>
      </c>
      <c r="G3248" s="550" t="s">
        <v>8641</v>
      </c>
      <c r="H3248" s="548" t="s">
        <v>6875</v>
      </c>
      <c r="I3248" s="548" t="s">
        <v>6875</v>
      </c>
      <c r="J3248" s="551" t="s">
        <v>6875</v>
      </c>
      <c r="K3248" s="552">
        <v>3</v>
      </c>
      <c r="L3248" s="552">
        <v>12</v>
      </c>
      <c r="M3248" s="553">
        <f t="shared" si="117"/>
        <v>14400</v>
      </c>
      <c r="N3248" s="553">
        <v>3</v>
      </c>
      <c r="O3248" s="553">
        <v>6</v>
      </c>
      <c r="P3248" s="553">
        <v>6850</v>
      </c>
      <c r="Q3248" s="414"/>
      <c r="R3248" s="197"/>
      <c r="S3248" s="197"/>
      <c r="T3248" s="197"/>
    </row>
    <row r="3249" spans="1:20" x14ac:dyDescent="0.2">
      <c r="A3249" s="548" t="s">
        <v>18313</v>
      </c>
      <c r="B3249" s="548" t="s">
        <v>1708</v>
      </c>
      <c r="C3249" s="541" t="s">
        <v>1709</v>
      </c>
      <c r="D3249" s="548" t="s">
        <v>6875</v>
      </c>
      <c r="E3249" s="1958">
        <v>1200</v>
      </c>
      <c r="F3249" s="549">
        <v>80623919</v>
      </c>
      <c r="G3249" s="550" t="s">
        <v>8642</v>
      </c>
      <c r="H3249" s="548" t="s">
        <v>6875</v>
      </c>
      <c r="I3249" s="548" t="s">
        <v>6875</v>
      </c>
      <c r="J3249" s="551" t="s">
        <v>6875</v>
      </c>
      <c r="K3249" s="552">
        <v>3</v>
      </c>
      <c r="L3249" s="552">
        <v>12</v>
      </c>
      <c r="M3249" s="553">
        <f t="shared" si="117"/>
        <v>14400</v>
      </c>
      <c r="N3249" s="553">
        <v>3</v>
      </c>
      <c r="O3249" s="553">
        <v>6</v>
      </c>
      <c r="P3249" s="553">
        <v>6850</v>
      </c>
      <c r="Q3249" s="414"/>
      <c r="R3249" s="197"/>
      <c r="S3249" s="197"/>
      <c r="T3249" s="197"/>
    </row>
    <row r="3250" spans="1:20" x14ac:dyDescent="0.2">
      <c r="A3250" s="548" t="s">
        <v>18313</v>
      </c>
      <c r="B3250" s="548" t="s">
        <v>1708</v>
      </c>
      <c r="C3250" s="541" t="s">
        <v>1709</v>
      </c>
      <c r="D3250" s="548" t="s">
        <v>6108</v>
      </c>
      <c r="E3250" s="1958">
        <v>1200</v>
      </c>
      <c r="F3250" s="549">
        <v>9778650</v>
      </c>
      <c r="G3250" s="550" t="s">
        <v>8643</v>
      </c>
      <c r="H3250" s="548" t="s">
        <v>6108</v>
      </c>
      <c r="I3250" s="548" t="s">
        <v>6108</v>
      </c>
      <c r="J3250" s="551" t="s">
        <v>6108</v>
      </c>
      <c r="K3250" s="552">
        <v>3</v>
      </c>
      <c r="L3250" s="552">
        <v>12</v>
      </c>
      <c r="M3250" s="553">
        <f t="shared" si="117"/>
        <v>14400</v>
      </c>
      <c r="N3250" s="553">
        <v>3</v>
      </c>
      <c r="O3250" s="553">
        <v>6</v>
      </c>
      <c r="P3250" s="553">
        <v>6850</v>
      </c>
      <c r="Q3250" s="414"/>
      <c r="R3250" s="197"/>
      <c r="S3250" s="197"/>
      <c r="T3250" s="197"/>
    </row>
    <row r="3251" spans="1:20" x14ac:dyDescent="0.2">
      <c r="A3251" s="548" t="s">
        <v>18313</v>
      </c>
      <c r="B3251" s="548" t="s">
        <v>1708</v>
      </c>
      <c r="C3251" s="541" t="s">
        <v>1709</v>
      </c>
      <c r="D3251" s="548" t="s">
        <v>6875</v>
      </c>
      <c r="E3251" s="1958">
        <v>1200</v>
      </c>
      <c r="F3251" s="549">
        <v>7552798</v>
      </c>
      <c r="G3251" s="550" t="s">
        <v>8644</v>
      </c>
      <c r="H3251" s="548" t="s">
        <v>6875</v>
      </c>
      <c r="I3251" s="548" t="s">
        <v>6875</v>
      </c>
      <c r="J3251" s="551" t="s">
        <v>6875</v>
      </c>
      <c r="K3251" s="552">
        <v>3</v>
      </c>
      <c r="L3251" s="552">
        <v>12</v>
      </c>
      <c r="M3251" s="553">
        <f t="shared" si="117"/>
        <v>14400</v>
      </c>
      <c r="N3251" s="553">
        <v>3</v>
      </c>
      <c r="O3251" s="553">
        <v>6</v>
      </c>
      <c r="P3251" s="553">
        <v>6850</v>
      </c>
      <c r="Q3251" s="414"/>
      <c r="R3251" s="197"/>
      <c r="S3251" s="197"/>
      <c r="T3251" s="197"/>
    </row>
    <row r="3252" spans="1:20" x14ac:dyDescent="0.2">
      <c r="A3252" s="548" t="s">
        <v>18313</v>
      </c>
      <c r="B3252" s="548" t="s">
        <v>1708</v>
      </c>
      <c r="C3252" s="541" t="s">
        <v>1709</v>
      </c>
      <c r="D3252" s="548" t="s">
        <v>6875</v>
      </c>
      <c r="E3252" s="1958">
        <v>1200</v>
      </c>
      <c r="F3252" s="549">
        <v>22317255</v>
      </c>
      <c r="G3252" s="550" t="s">
        <v>8645</v>
      </c>
      <c r="H3252" s="548" t="s">
        <v>6875</v>
      </c>
      <c r="I3252" s="548" t="s">
        <v>6875</v>
      </c>
      <c r="J3252" s="551" t="s">
        <v>6875</v>
      </c>
      <c r="K3252" s="552">
        <v>3</v>
      </c>
      <c r="L3252" s="552">
        <v>12</v>
      </c>
      <c r="M3252" s="553">
        <f t="shared" si="117"/>
        <v>14400</v>
      </c>
      <c r="N3252" s="553">
        <v>3</v>
      </c>
      <c r="O3252" s="553">
        <v>6</v>
      </c>
      <c r="P3252" s="553">
        <v>6850</v>
      </c>
      <c r="Q3252" s="414"/>
      <c r="R3252" s="197"/>
      <c r="S3252" s="197"/>
      <c r="T3252" s="197"/>
    </row>
    <row r="3253" spans="1:20" x14ac:dyDescent="0.2">
      <c r="A3253" s="548" t="s">
        <v>18313</v>
      </c>
      <c r="B3253" s="548" t="s">
        <v>1708</v>
      </c>
      <c r="C3253" s="541" t="s">
        <v>1709</v>
      </c>
      <c r="D3253" s="548" t="s">
        <v>8415</v>
      </c>
      <c r="E3253" s="1958">
        <v>3500</v>
      </c>
      <c r="F3253" s="549">
        <v>8121156</v>
      </c>
      <c r="G3253" s="550" t="s">
        <v>8646</v>
      </c>
      <c r="H3253" s="548" t="s">
        <v>8415</v>
      </c>
      <c r="I3253" s="548" t="s">
        <v>8415</v>
      </c>
      <c r="J3253" s="551" t="s">
        <v>8415</v>
      </c>
      <c r="K3253" s="552">
        <v>3</v>
      </c>
      <c r="L3253" s="552">
        <v>12</v>
      </c>
      <c r="M3253" s="553">
        <f t="shared" si="117"/>
        <v>42000</v>
      </c>
      <c r="N3253" s="553">
        <v>3</v>
      </c>
      <c r="O3253" s="553">
        <v>6</v>
      </c>
      <c r="P3253" s="553">
        <v>15750</v>
      </c>
      <c r="Q3253" s="414"/>
      <c r="R3253" s="197"/>
      <c r="S3253" s="197"/>
      <c r="T3253" s="197"/>
    </row>
    <row r="3254" spans="1:20" x14ac:dyDescent="0.2">
      <c r="A3254" s="548" t="s">
        <v>18313</v>
      </c>
      <c r="B3254" s="548" t="s">
        <v>1708</v>
      </c>
      <c r="C3254" s="541" t="s">
        <v>1709</v>
      </c>
      <c r="D3254" s="548" t="s">
        <v>8527</v>
      </c>
      <c r="E3254" s="1958">
        <v>1200</v>
      </c>
      <c r="F3254" s="549">
        <v>9389992</v>
      </c>
      <c r="G3254" s="550" t="s">
        <v>8647</v>
      </c>
      <c r="H3254" s="548" t="s">
        <v>8527</v>
      </c>
      <c r="I3254" s="548" t="s">
        <v>8527</v>
      </c>
      <c r="J3254" s="551" t="s">
        <v>8527</v>
      </c>
      <c r="K3254" s="552">
        <v>1</v>
      </c>
      <c r="L3254" s="552">
        <v>3</v>
      </c>
      <c r="M3254" s="553">
        <f t="shared" si="117"/>
        <v>3600</v>
      </c>
      <c r="N3254" s="553">
        <v>2</v>
      </c>
      <c r="O3254" s="553">
        <v>6</v>
      </c>
      <c r="P3254" s="553">
        <v>5400</v>
      </c>
      <c r="Q3254" s="414"/>
      <c r="R3254" s="197"/>
      <c r="S3254" s="197"/>
      <c r="T3254" s="197"/>
    </row>
    <row r="3255" spans="1:20" x14ac:dyDescent="0.2">
      <c r="A3255" s="548" t="s">
        <v>18313</v>
      </c>
      <c r="B3255" s="548" t="s">
        <v>1708</v>
      </c>
      <c r="C3255" s="541" t="s">
        <v>1709</v>
      </c>
      <c r="D3255" s="548" t="s">
        <v>8582</v>
      </c>
      <c r="E3255" s="1958">
        <v>1200</v>
      </c>
      <c r="F3255" s="549">
        <v>33908105</v>
      </c>
      <c r="G3255" s="550" t="s">
        <v>8648</v>
      </c>
      <c r="H3255" s="548" t="s">
        <v>8582</v>
      </c>
      <c r="I3255" s="548" t="s">
        <v>8582</v>
      </c>
      <c r="J3255" s="551" t="s">
        <v>8582</v>
      </c>
      <c r="K3255" s="552">
        <v>3</v>
      </c>
      <c r="L3255" s="552">
        <v>12</v>
      </c>
      <c r="M3255" s="553">
        <f>+E3254*L3254</f>
        <v>3600</v>
      </c>
      <c r="N3255" s="553">
        <v>3</v>
      </c>
      <c r="O3255" s="553">
        <v>6</v>
      </c>
      <c r="P3255" s="553">
        <v>5400</v>
      </c>
      <c r="Q3255" s="414"/>
      <c r="R3255" s="197"/>
      <c r="S3255" s="197"/>
      <c r="T3255" s="197"/>
    </row>
    <row r="3256" spans="1:20" x14ac:dyDescent="0.2">
      <c r="A3256" s="548" t="s">
        <v>18313</v>
      </c>
      <c r="B3256" s="548" t="s">
        <v>1708</v>
      </c>
      <c r="C3256" s="541" t="s">
        <v>1709</v>
      </c>
      <c r="D3256" s="548" t="s">
        <v>8582</v>
      </c>
      <c r="E3256" s="1958">
        <v>1200</v>
      </c>
      <c r="F3256" s="549">
        <v>36033709</v>
      </c>
      <c r="G3256" s="550" t="s">
        <v>8649</v>
      </c>
      <c r="H3256" s="548" t="s">
        <v>8582</v>
      </c>
      <c r="I3256" s="548" t="s">
        <v>8582</v>
      </c>
      <c r="J3256" s="551" t="s">
        <v>8582</v>
      </c>
      <c r="K3256" s="552">
        <v>3</v>
      </c>
      <c r="L3256" s="552">
        <v>12</v>
      </c>
      <c r="M3256" s="553">
        <f t="shared" ref="M3256:M3264" si="118">+E3256*L3256</f>
        <v>14400</v>
      </c>
      <c r="N3256" s="553">
        <v>3</v>
      </c>
      <c r="O3256" s="553">
        <v>6</v>
      </c>
      <c r="P3256" s="553">
        <v>6850</v>
      </c>
      <c r="Q3256" s="414"/>
      <c r="R3256" s="197"/>
      <c r="S3256" s="197"/>
      <c r="T3256" s="197"/>
    </row>
    <row r="3257" spans="1:20" x14ac:dyDescent="0.2">
      <c r="A3257" s="548" t="s">
        <v>18313</v>
      </c>
      <c r="B3257" s="548" t="s">
        <v>1708</v>
      </c>
      <c r="C3257" s="541" t="s">
        <v>1709</v>
      </c>
      <c r="D3257" s="548" t="s">
        <v>8530</v>
      </c>
      <c r="E3257" s="1958">
        <v>1700</v>
      </c>
      <c r="F3257" s="549">
        <v>72803963</v>
      </c>
      <c r="G3257" s="550" t="s">
        <v>8650</v>
      </c>
      <c r="H3257" s="548" t="s">
        <v>8530</v>
      </c>
      <c r="I3257" s="548" t="s">
        <v>8530</v>
      </c>
      <c r="J3257" s="551" t="s">
        <v>8530</v>
      </c>
      <c r="K3257" s="552">
        <v>3</v>
      </c>
      <c r="L3257" s="552">
        <v>12</v>
      </c>
      <c r="M3257" s="553">
        <f t="shared" si="118"/>
        <v>20400</v>
      </c>
      <c r="N3257" s="553">
        <v>3</v>
      </c>
      <c r="O3257" s="553">
        <v>6</v>
      </c>
      <c r="P3257" s="553">
        <v>15300</v>
      </c>
      <c r="Q3257" s="414"/>
      <c r="R3257" s="197"/>
      <c r="S3257" s="197"/>
      <c r="T3257" s="197"/>
    </row>
    <row r="3258" spans="1:20" x14ac:dyDescent="0.2">
      <c r="A3258" s="548" t="s">
        <v>18313</v>
      </c>
      <c r="B3258" s="548" t="s">
        <v>1708</v>
      </c>
      <c r="C3258" s="541" t="s">
        <v>1709</v>
      </c>
      <c r="D3258" s="548" t="s">
        <v>8651</v>
      </c>
      <c r="E3258" s="1958">
        <v>2800</v>
      </c>
      <c r="F3258" s="549">
        <v>33385993</v>
      </c>
      <c r="G3258" s="550" t="s">
        <v>8652</v>
      </c>
      <c r="H3258" s="548" t="s">
        <v>8651</v>
      </c>
      <c r="I3258" s="548" t="s">
        <v>8651</v>
      </c>
      <c r="J3258" s="551" t="s">
        <v>8651</v>
      </c>
      <c r="K3258" s="552">
        <v>3</v>
      </c>
      <c r="L3258" s="552">
        <v>12</v>
      </c>
      <c r="M3258" s="553">
        <f t="shared" si="118"/>
        <v>33600</v>
      </c>
      <c r="N3258" s="553">
        <v>2</v>
      </c>
      <c r="O3258" s="553">
        <v>5</v>
      </c>
      <c r="P3258" s="553">
        <v>10500</v>
      </c>
      <c r="Q3258" s="414"/>
      <c r="R3258" s="197"/>
      <c r="S3258" s="197"/>
      <c r="T3258" s="197"/>
    </row>
    <row r="3259" spans="1:20" x14ac:dyDescent="0.2">
      <c r="A3259" s="548" t="s">
        <v>18313</v>
      </c>
      <c r="B3259" s="548" t="s">
        <v>1708</v>
      </c>
      <c r="C3259" s="541" t="s">
        <v>1709</v>
      </c>
      <c r="D3259" s="548" t="s">
        <v>5245</v>
      </c>
      <c r="E3259" s="1958">
        <v>1700</v>
      </c>
      <c r="F3259" s="549">
        <v>6280817</v>
      </c>
      <c r="G3259" s="550" t="s">
        <v>8653</v>
      </c>
      <c r="H3259" s="548" t="s">
        <v>5245</v>
      </c>
      <c r="I3259" s="548" t="s">
        <v>5245</v>
      </c>
      <c r="J3259" s="551" t="s">
        <v>5245</v>
      </c>
      <c r="K3259" s="552">
        <v>3</v>
      </c>
      <c r="L3259" s="552">
        <v>12</v>
      </c>
      <c r="M3259" s="553">
        <f t="shared" si="118"/>
        <v>20400</v>
      </c>
      <c r="N3259" s="553">
        <v>3</v>
      </c>
      <c r="O3259" s="553">
        <v>6</v>
      </c>
      <c r="P3259" s="553">
        <v>15300</v>
      </c>
      <c r="Q3259" s="414"/>
      <c r="R3259" s="197"/>
      <c r="S3259" s="197"/>
      <c r="T3259" s="197"/>
    </row>
    <row r="3260" spans="1:20" x14ac:dyDescent="0.2">
      <c r="A3260" s="548" t="s">
        <v>18313</v>
      </c>
      <c r="B3260" s="548" t="s">
        <v>1708</v>
      </c>
      <c r="C3260" s="541" t="s">
        <v>1709</v>
      </c>
      <c r="D3260" s="548" t="s">
        <v>6875</v>
      </c>
      <c r="E3260" s="1958">
        <v>1200</v>
      </c>
      <c r="F3260" s="549">
        <v>5376538</v>
      </c>
      <c r="G3260" s="550" t="s">
        <v>8654</v>
      </c>
      <c r="H3260" s="548" t="s">
        <v>6875</v>
      </c>
      <c r="I3260" s="548" t="s">
        <v>6875</v>
      </c>
      <c r="J3260" s="551" t="s">
        <v>6875</v>
      </c>
      <c r="K3260" s="552">
        <v>3</v>
      </c>
      <c r="L3260" s="552">
        <v>12</v>
      </c>
      <c r="M3260" s="553">
        <f t="shared" si="118"/>
        <v>14400</v>
      </c>
      <c r="N3260" s="553">
        <v>1</v>
      </c>
      <c r="O3260" s="553">
        <v>3</v>
      </c>
      <c r="P3260" s="553">
        <v>2700</v>
      </c>
      <c r="Q3260" s="414"/>
      <c r="R3260" s="197"/>
      <c r="S3260" s="197"/>
      <c r="T3260" s="197"/>
    </row>
    <row r="3261" spans="1:20" x14ac:dyDescent="0.2">
      <c r="A3261" s="548" t="s">
        <v>18313</v>
      </c>
      <c r="B3261" s="548" t="s">
        <v>1708</v>
      </c>
      <c r="C3261" s="541" t="s">
        <v>1709</v>
      </c>
      <c r="D3261" s="548" t="s">
        <v>8655</v>
      </c>
      <c r="E3261" s="1958">
        <v>2000</v>
      </c>
      <c r="F3261" s="549">
        <v>36725683</v>
      </c>
      <c r="G3261" s="550" t="s">
        <v>8656</v>
      </c>
      <c r="H3261" s="548" t="s">
        <v>8655</v>
      </c>
      <c r="I3261" s="548" t="s">
        <v>8655</v>
      </c>
      <c r="J3261" s="551" t="s">
        <v>8655</v>
      </c>
      <c r="K3261" s="552">
        <v>3</v>
      </c>
      <c r="L3261" s="552">
        <v>12</v>
      </c>
      <c r="M3261" s="553">
        <f t="shared" si="118"/>
        <v>24000</v>
      </c>
      <c r="N3261" s="553">
        <v>3</v>
      </c>
      <c r="O3261" s="553">
        <v>6</v>
      </c>
      <c r="P3261" s="553">
        <v>18000</v>
      </c>
      <c r="Q3261" s="414"/>
      <c r="R3261" s="197"/>
      <c r="S3261" s="197"/>
      <c r="T3261" s="197"/>
    </row>
    <row r="3262" spans="1:20" x14ac:dyDescent="0.2">
      <c r="A3262" s="548" t="s">
        <v>18313</v>
      </c>
      <c r="B3262" s="548" t="s">
        <v>1708</v>
      </c>
      <c r="C3262" s="541" t="s">
        <v>1709</v>
      </c>
      <c r="D3262" s="548" t="s">
        <v>8657</v>
      </c>
      <c r="E3262" s="1958">
        <v>2500</v>
      </c>
      <c r="F3262" s="549">
        <v>31195632</v>
      </c>
      <c r="G3262" s="550" t="s">
        <v>8658</v>
      </c>
      <c r="H3262" s="548" t="s">
        <v>8657</v>
      </c>
      <c r="I3262" s="548" t="s">
        <v>8657</v>
      </c>
      <c r="J3262" s="551" t="s">
        <v>8657</v>
      </c>
      <c r="K3262" s="552">
        <v>3</v>
      </c>
      <c r="L3262" s="552">
        <v>12</v>
      </c>
      <c r="M3262" s="553">
        <f t="shared" si="118"/>
        <v>30000</v>
      </c>
      <c r="N3262" s="553">
        <v>3</v>
      </c>
      <c r="O3262" s="553">
        <v>6</v>
      </c>
      <c r="P3262" s="553">
        <v>22500</v>
      </c>
      <c r="Q3262" s="414"/>
      <c r="R3262" s="197"/>
      <c r="S3262" s="197"/>
      <c r="T3262" s="197"/>
    </row>
    <row r="3263" spans="1:20" x14ac:dyDescent="0.2">
      <c r="A3263" s="548" t="s">
        <v>18313</v>
      </c>
      <c r="B3263" s="548" t="s">
        <v>1708</v>
      </c>
      <c r="C3263" s="541" t="s">
        <v>1709</v>
      </c>
      <c r="D3263" s="548" t="s">
        <v>8659</v>
      </c>
      <c r="E3263" s="1958">
        <v>1200</v>
      </c>
      <c r="F3263" s="549">
        <v>75697992</v>
      </c>
      <c r="G3263" s="550" t="s">
        <v>8660</v>
      </c>
      <c r="H3263" s="548" t="s">
        <v>8659</v>
      </c>
      <c r="I3263" s="548" t="s">
        <v>8659</v>
      </c>
      <c r="J3263" s="551" t="s">
        <v>8659</v>
      </c>
      <c r="K3263" s="552">
        <v>3</v>
      </c>
      <c r="L3263" s="552">
        <v>8</v>
      </c>
      <c r="M3263" s="553">
        <f t="shared" si="118"/>
        <v>9600</v>
      </c>
      <c r="N3263" s="553"/>
      <c r="O3263" s="553">
        <v>0</v>
      </c>
      <c r="P3263" s="553">
        <v>0</v>
      </c>
      <c r="Q3263" s="414"/>
      <c r="R3263" s="197"/>
      <c r="S3263" s="197"/>
      <c r="T3263" s="197"/>
    </row>
    <row r="3264" spans="1:20" x14ac:dyDescent="0.2">
      <c r="A3264" s="548" t="s">
        <v>18313</v>
      </c>
      <c r="B3264" s="548" t="s">
        <v>1708</v>
      </c>
      <c r="C3264" s="541" t="s">
        <v>1709</v>
      </c>
      <c r="D3264" s="548" t="s">
        <v>8659</v>
      </c>
      <c r="E3264" s="1958">
        <v>1200</v>
      </c>
      <c r="F3264" s="549">
        <v>38891000</v>
      </c>
      <c r="G3264" s="550" t="s">
        <v>8661</v>
      </c>
      <c r="H3264" s="548" t="s">
        <v>8659</v>
      </c>
      <c r="I3264" s="548" t="s">
        <v>8659</v>
      </c>
      <c r="J3264" s="551" t="s">
        <v>8659</v>
      </c>
      <c r="K3264" s="552">
        <v>3</v>
      </c>
      <c r="L3264" s="552">
        <v>12</v>
      </c>
      <c r="M3264" s="553">
        <f t="shared" si="118"/>
        <v>14400</v>
      </c>
      <c r="N3264" s="553">
        <v>3</v>
      </c>
      <c r="O3264" s="553">
        <v>6</v>
      </c>
      <c r="P3264" s="553">
        <v>6850</v>
      </c>
      <c r="Q3264" s="414"/>
      <c r="R3264" s="197"/>
      <c r="S3264" s="197"/>
      <c r="T3264" s="197"/>
    </row>
    <row r="3265" spans="1:20" x14ac:dyDescent="0.2">
      <c r="A3265" s="548" t="s">
        <v>18313</v>
      </c>
      <c r="B3265" s="548" t="s">
        <v>1708</v>
      </c>
      <c r="C3265" s="541" t="s">
        <v>1709</v>
      </c>
      <c r="D3265" s="548" t="s">
        <v>8659</v>
      </c>
      <c r="E3265" s="1958">
        <v>1200</v>
      </c>
      <c r="F3265" s="549">
        <v>73593351</v>
      </c>
      <c r="G3265" s="550" t="s">
        <v>8662</v>
      </c>
      <c r="H3265" s="548" t="s">
        <v>8659</v>
      </c>
      <c r="I3265" s="548" t="s">
        <v>8659</v>
      </c>
      <c r="J3265" s="551" t="s">
        <v>8659</v>
      </c>
      <c r="K3265" s="552">
        <v>3</v>
      </c>
      <c r="L3265" s="552">
        <v>12</v>
      </c>
      <c r="M3265" s="553">
        <f>+E3264*L3264</f>
        <v>14400</v>
      </c>
      <c r="N3265" s="553">
        <v>3</v>
      </c>
      <c r="O3265" s="553">
        <v>6</v>
      </c>
      <c r="P3265" s="553">
        <v>6850</v>
      </c>
      <c r="Q3265" s="414"/>
      <c r="R3265" s="197"/>
      <c r="S3265" s="197"/>
      <c r="T3265" s="197"/>
    </row>
    <row r="3266" spans="1:20" x14ac:dyDescent="0.2">
      <c r="A3266" s="548" t="s">
        <v>18313</v>
      </c>
      <c r="B3266" s="548" t="s">
        <v>1708</v>
      </c>
      <c r="C3266" s="541" t="s">
        <v>1709</v>
      </c>
      <c r="D3266" s="548" t="s">
        <v>8659</v>
      </c>
      <c r="E3266" s="1958">
        <v>1200</v>
      </c>
      <c r="F3266" s="549">
        <v>75573335</v>
      </c>
      <c r="G3266" s="550" t="s">
        <v>8663</v>
      </c>
      <c r="H3266" s="548" t="s">
        <v>8659</v>
      </c>
      <c r="I3266" s="548" t="s">
        <v>8659</v>
      </c>
      <c r="J3266" s="551" t="s">
        <v>8659</v>
      </c>
      <c r="K3266" s="552">
        <v>3</v>
      </c>
      <c r="L3266" s="552">
        <v>12</v>
      </c>
      <c r="M3266" s="553">
        <f t="shared" ref="M3266:M3274" si="119">+E3266*L3266</f>
        <v>14400</v>
      </c>
      <c r="N3266" s="553">
        <v>3</v>
      </c>
      <c r="O3266" s="553">
        <v>6</v>
      </c>
      <c r="P3266" s="553">
        <v>6300</v>
      </c>
      <c r="Q3266" s="414"/>
      <c r="R3266" s="197"/>
      <c r="S3266" s="197"/>
      <c r="T3266" s="197"/>
    </row>
    <row r="3267" spans="1:20" x14ac:dyDescent="0.2">
      <c r="A3267" s="548" t="s">
        <v>18313</v>
      </c>
      <c r="B3267" s="548" t="s">
        <v>1708</v>
      </c>
      <c r="C3267" s="541" t="s">
        <v>1709</v>
      </c>
      <c r="D3267" s="548" t="s">
        <v>8664</v>
      </c>
      <c r="E3267" s="1958">
        <v>1200</v>
      </c>
      <c r="F3267" s="549" t="s">
        <v>8665</v>
      </c>
      <c r="G3267" s="550" t="s">
        <v>8666</v>
      </c>
      <c r="H3267" s="548" t="s">
        <v>8664</v>
      </c>
      <c r="I3267" s="548" t="s">
        <v>8664</v>
      </c>
      <c r="J3267" s="551" t="s">
        <v>8664</v>
      </c>
      <c r="K3267" s="552">
        <v>3</v>
      </c>
      <c r="L3267" s="552">
        <v>12</v>
      </c>
      <c r="M3267" s="553">
        <f t="shared" si="119"/>
        <v>14400</v>
      </c>
      <c r="N3267" s="553">
        <v>3</v>
      </c>
      <c r="O3267" s="553">
        <v>6</v>
      </c>
      <c r="P3267" s="553">
        <v>6850</v>
      </c>
      <c r="Q3267" s="414"/>
      <c r="R3267" s="197"/>
      <c r="S3267" s="197"/>
      <c r="T3267" s="197"/>
    </row>
    <row r="3268" spans="1:20" x14ac:dyDescent="0.2">
      <c r="A3268" s="548" t="s">
        <v>18313</v>
      </c>
      <c r="B3268" s="548" t="s">
        <v>1708</v>
      </c>
      <c r="C3268" s="541" t="s">
        <v>1709</v>
      </c>
      <c r="D3268" s="548" t="s">
        <v>8664</v>
      </c>
      <c r="E3268" s="1958">
        <v>1200</v>
      </c>
      <c r="F3268" s="549">
        <v>22292502</v>
      </c>
      <c r="G3268" s="550" t="s">
        <v>8667</v>
      </c>
      <c r="H3268" s="548" t="s">
        <v>8664</v>
      </c>
      <c r="I3268" s="548" t="s">
        <v>8664</v>
      </c>
      <c r="J3268" s="551" t="s">
        <v>8664</v>
      </c>
      <c r="K3268" s="552">
        <v>3</v>
      </c>
      <c r="L3268" s="552">
        <v>12</v>
      </c>
      <c r="M3268" s="553">
        <f t="shared" si="119"/>
        <v>14400</v>
      </c>
      <c r="N3268" s="553">
        <v>3</v>
      </c>
      <c r="O3268" s="553">
        <v>6</v>
      </c>
      <c r="P3268" s="553">
        <v>6850</v>
      </c>
      <c r="Q3268" s="414"/>
      <c r="R3268" s="197"/>
      <c r="S3268" s="197"/>
      <c r="T3268" s="197"/>
    </row>
    <row r="3269" spans="1:20" x14ac:dyDescent="0.2">
      <c r="A3269" s="548" t="s">
        <v>18313</v>
      </c>
      <c r="B3269" s="548" t="s">
        <v>1708</v>
      </c>
      <c r="C3269" s="541" t="s">
        <v>1709</v>
      </c>
      <c r="D3269" s="548" t="s">
        <v>8664</v>
      </c>
      <c r="E3269" s="1958">
        <v>1200</v>
      </c>
      <c r="F3269" s="549">
        <v>76926198</v>
      </c>
      <c r="G3269" s="550" t="s">
        <v>8668</v>
      </c>
      <c r="H3269" s="548" t="s">
        <v>8664</v>
      </c>
      <c r="I3269" s="548" t="s">
        <v>8664</v>
      </c>
      <c r="J3269" s="551" t="s">
        <v>8664</v>
      </c>
      <c r="K3269" s="552">
        <v>3</v>
      </c>
      <c r="L3269" s="552">
        <v>12</v>
      </c>
      <c r="M3269" s="553">
        <f t="shared" si="119"/>
        <v>14400</v>
      </c>
      <c r="N3269" s="553">
        <v>2</v>
      </c>
      <c r="O3269" s="553">
        <v>3</v>
      </c>
      <c r="P3269" s="553">
        <v>2700</v>
      </c>
      <c r="Q3269" s="414"/>
      <c r="R3269" s="197"/>
      <c r="S3269" s="197"/>
      <c r="T3269" s="197"/>
    </row>
    <row r="3270" spans="1:20" x14ac:dyDescent="0.2">
      <c r="A3270" s="548" t="s">
        <v>18313</v>
      </c>
      <c r="B3270" s="548" t="s">
        <v>1708</v>
      </c>
      <c r="C3270" s="541" t="s">
        <v>1709</v>
      </c>
      <c r="D3270" s="548" t="s">
        <v>8664</v>
      </c>
      <c r="E3270" s="1958">
        <v>1200</v>
      </c>
      <c r="F3270" s="549">
        <v>36972956</v>
      </c>
      <c r="G3270" s="550" t="s">
        <v>8669</v>
      </c>
      <c r="H3270" s="548" t="s">
        <v>8664</v>
      </c>
      <c r="I3270" s="548" t="s">
        <v>8664</v>
      </c>
      <c r="J3270" s="551" t="s">
        <v>8664</v>
      </c>
      <c r="K3270" s="552">
        <v>3</v>
      </c>
      <c r="L3270" s="552">
        <v>12</v>
      </c>
      <c r="M3270" s="553">
        <f t="shared" si="119"/>
        <v>14400</v>
      </c>
      <c r="N3270" s="553">
        <v>3</v>
      </c>
      <c r="O3270" s="553">
        <v>6</v>
      </c>
      <c r="P3270" s="553">
        <v>6850</v>
      </c>
      <c r="Q3270" s="414"/>
      <c r="R3270" s="197"/>
      <c r="S3270" s="197"/>
      <c r="T3270" s="197"/>
    </row>
    <row r="3271" spans="1:20" x14ac:dyDescent="0.2">
      <c r="A3271" s="548" t="s">
        <v>18313</v>
      </c>
      <c r="B3271" s="548" t="s">
        <v>1708</v>
      </c>
      <c r="C3271" s="541" t="s">
        <v>1709</v>
      </c>
      <c r="D3271" s="548" t="s">
        <v>8664</v>
      </c>
      <c r="E3271" s="1958">
        <v>1200</v>
      </c>
      <c r="F3271" s="549">
        <v>70093918</v>
      </c>
      <c r="G3271" s="550" t="s">
        <v>8670</v>
      </c>
      <c r="H3271" s="548" t="s">
        <v>8664</v>
      </c>
      <c r="I3271" s="548" t="s">
        <v>8664</v>
      </c>
      <c r="J3271" s="551" t="s">
        <v>8664</v>
      </c>
      <c r="K3271" s="552">
        <v>3</v>
      </c>
      <c r="L3271" s="552">
        <v>12</v>
      </c>
      <c r="M3271" s="553">
        <f t="shared" si="119"/>
        <v>14400</v>
      </c>
      <c r="N3271" s="553">
        <v>3</v>
      </c>
      <c r="O3271" s="553">
        <v>6</v>
      </c>
      <c r="P3271" s="553">
        <v>6850</v>
      </c>
      <c r="Q3271" s="414"/>
      <c r="R3271" s="197"/>
      <c r="S3271" s="197"/>
      <c r="T3271" s="197"/>
    </row>
    <row r="3272" spans="1:20" x14ac:dyDescent="0.2">
      <c r="A3272" s="548" t="s">
        <v>18313</v>
      </c>
      <c r="B3272" s="548" t="s">
        <v>1708</v>
      </c>
      <c r="C3272" s="541" t="s">
        <v>1709</v>
      </c>
      <c r="D3272" s="548" t="s">
        <v>8664</v>
      </c>
      <c r="E3272" s="1958">
        <v>1200</v>
      </c>
      <c r="F3272" s="549">
        <v>6765330</v>
      </c>
      <c r="G3272" s="550" t="s">
        <v>8671</v>
      </c>
      <c r="H3272" s="548" t="s">
        <v>8664</v>
      </c>
      <c r="I3272" s="548" t="s">
        <v>8664</v>
      </c>
      <c r="J3272" s="551" t="s">
        <v>8664</v>
      </c>
      <c r="K3272" s="552">
        <v>3</v>
      </c>
      <c r="L3272" s="552">
        <v>12</v>
      </c>
      <c r="M3272" s="553">
        <f t="shared" si="119"/>
        <v>14400</v>
      </c>
      <c r="N3272" s="553">
        <v>3</v>
      </c>
      <c r="O3272" s="553">
        <v>6</v>
      </c>
      <c r="P3272" s="553">
        <v>6850</v>
      </c>
      <c r="Q3272" s="414"/>
      <c r="R3272" s="197"/>
      <c r="S3272" s="197"/>
      <c r="T3272" s="197"/>
    </row>
    <row r="3273" spans="1:20" x14ac:dyDescent="0.2">
      <c r="A3273" s="548" t="s">
        <v>18313</v>
      </c>
      <c r="B3273" s="548" t="s">
        <v>1708</v>
      </c>
      <c r="C3273" s="541" t="s">
        <v>1709</v>
      </c>
      <c r="D3273" s="548" t="s">
        <v>8672</v>
      </c>
      <c r="E3273" s="1958">
        <v>1500</v>
      </c>
      <c r="F3273" s="549">
        <v>32273577</v>
      </c>
      <c r="G3273" s="550" t="s">
        <v>8673</v>
      </c>
      <c r="H3273" s="548" t="s">
        <v>8672</v>
      </c>
      <c r="I3273" s="548" t="s">
        <v>8672</v>
      </c>
      <c r="J3273" s="551" t="s">
        <v>8672</v>
      </c>
      <c r="K3273" s="552">
        <v>3</v>
      </c>
      <c r="L3273" s="552">
        <v>12</v>
      </c>
      <c r="M3273" s="553">
        <f t="shared" si="119"/>
        <v>18000</v>
      </c>
      <c r="N3273" s="553">
        <v>3</v>
      </c>
      <c r="O3273" s="553">
        <v>6</v>
      </c>
      <c r="P3273" s="553">
        <v>13500</v>
      </c>
      <c r="Q3273" s="414"/>
      <c r="R3273" s="197"/>
      <c r="S3273" s="197"/>
      <c r="T3273" s="197"/>
    </row>
    <row r="3274" spans="1:20" x14ac:dyDescent="0.2">
      <c r="A3274" s="548" t="s">
        <v>18313</v>
      </c>
      <c r="B3274" s="548" t="s">
        <v>1708</v>
      </c>
      <c r="C3274" s="541" t="s">
        <v>1709</v>
      </c>
      <c r="D3274" s="548" t="s">
        <v>8672</v>
      </c>
      <c r="E3274" s="1958">
        <v>1500</v>
      </c>
      <c r="F3274" s="549">
        <v>70171303</v>
      </c>
      <c r="G3274" s="550" t="s">
        <v>8674</v>
      </c>
      <c r="H3274" s="548" t="s">
        <v>8672</v>
      </c>
      <c r="I3274" s="548" t="s">
        <v>8672</v>
      </c>
      <c r="J3274" s="551" t="s">
        <v>8672</v>
      </c>
      <c r="K3274" s="552">
        <v>3</v>
      </c>
      <c r="L3274" s="552">
        <v>12</v>
      </c>
      <c r="M3274" s="553">
        <f t="shared" si="119"/>
        <v>18000</v>
      </c>
      <c r="N3274" s="553">
        <v>2</v>
      </c>
      <c r="O3274" s="553">
        <v>6</v>
      </c>
      <c r="P3274" s="553">
        <v>6750</v>
      </c>
      <c r="Q3274" s="414"/>
      <c r="R3274" s="197"/>
      <c r="S3274" s="197"/>
      <c r="T3274" s="197"/>
    </row>
    <row r="3275" spans="1:20" x14ac:dyDescent="0.2">
      <c r="A3275" s="548" t="s">
        <v>18313</v>
      </c>
      <c r="B3275" s="548" t="s">
        <v>1708</v>
      </c>
      <c r="C3275" s="541" t="s">
        <v>1709</v>
      </c>
      <c r="D3275" s="548" t="s">
        <v>8672</v>
      </c>
      <c r="E3275" s="1958">
        <v>1500</v>
      </c>
      <c r="F3275" s="549">
        <v>30850109</v>
      </c>
      <c r="G3275" s="550" t="s">
        <v>8675</v>
      </c>
      <c r="H3275" s="548" t="s">
        <v>8672</v>
      </c>
      <c r="I3275" s="548" t="s">
        <v>8672</v>
      </c>
      <c r="J3275" s="551" t="s">
        <v>8672</v>
      </c>
      <c r="K3275" s="552">
        <v>3</v>
      </c>
      <c r="L3275" s="552">
        <v>12</v>
      </c>
      <c r="M3275" s="553">
        <f>+E3274*L3274</f>
        <v>18000</v>
      </c>
      <c r="N3275" s="553">
        <v>3</v>
      </c>
      <c r="O3275" s="553">
        <v>6</v>
      </c>
      <c r="P3275" s="553">
        <v>6750</v>
      </c>
      <c r="Q3275" s="414"/>
      <c r="R3275" s="197"/>
      <c r="S3275" s="197"/>
      <c r="T3275" s="197"/>
    </row>
    <row r="3276" spans="1:20" x14ac:dyDescent="0.2">
      <c r="A3276" s="548" t="s">
        <v>18313</v>
      </c>
      <c r="B3276" s="548" t="s">
        <v>1708</v>
      </c>
      <c r="C3276" s="541" t="s">
        <v>1709</v>
      </c>
      <c r="D3276" s="548" t="s">
        <v>8672</v>
      </c>
      <c r="E3276" s="1958">
        <v>1500</v>
      </c>
      <c r="F3276" s="549">
        <v>20038961</v>
      </c>
      <c r="G3276" s="550" t="s">
        <v>8676</v>
      </c>
      <c r="H3276" s="548" t="s">
        <v>8672</v>
      </c>
      <c r="I3276" s="548" t="s">
        <v>8672</v>
      </c>
      <c r="J3276" s="551" t="s">
        <v>8672</v>
      </c>
      <c r="K3276" s="552">
        <v>3</v>
      </c>
      <c r="L3276" s="552">
        <v>12</v>
      </c>
      <c r="M3276" s="553">
        <f t="shared" ref="M3276:M3284" si="120">+E3276*L3276</f>
        <v>18000</v>
      </c>
      <c r="N3276" s="553">
        <v>3</v>
      </c>
      <c r="O3276" s="553">
        <v>6</v>
      </c>
      <c r="P3276" s="553">
        <v>13500</v>
      </c>
      <c r="Q3276" s="414"/>
      <c r="R3276" s="197"/>
      <c r="S3276" s="197"/>
      <c r="T3276" s="197"/>
    </row>
    <row r="3277" spans="1:20" x14ac:dyDescent="0.2">
      <c r="A3277" s="548" t="s">
        <v>18313</v>
      </c>
      <c r="B3277" s="548" t="s">
        <v>1708</v>
      </c>
      <c r="C3277" s="541" t="s">
        <v>1709</v>
      </c>
      <c r="D3277" s="548" t="s">
        <v>8659</v>
      </c>
      <c r="E3277" s="1958">
        <v>1200</v>
      </c>
      <c r="F3277" s="549">
        <v>36737133</v>
      </c>
      <c r="G3277" s="550" t="s">
        <v>8677</v>
      </c>
      <c r="H3277" s="548" t="s">
        <v>8659</v>
      </c>
      <c r="I3277" s="548" t="s">
        <v>8659</v>
      </c>
      <c r="J3277" s="551" t="s">
        <v>8659</v>
      </c>
      <c r="K3277" s="552">
        <v>3</v>
      </c>
      <c r="L3277" s="552">
        <v>12</v>
      </c>
      <c r="M3277" s="553">
        <f t="shared" si="120"/>
        <v>14400</v>
      </c>
      <c r="N3277" s="553">
        <v>3</v>
      </c>
      <c r="O3277" s="553">
        <v>6</v>
      </c>
      <c r="P3277" s="553">
        <v>6850</v>
      </c>
      <c r="Q3277" s="414"/>
      <c r="R3277" s="197"/>
      <c r="S3277" s="197"/>
      <c r="T3277" s="197"/>
    </row>
    <row r="3278" spans="1:20" x14ac:dyDescent="0.2">
      <c r="A3278" s="548" t="s">
        <v>18313</v>
      </c>
      <c r="B3278" s="548" t="s">
        <v>1708</v>
      </c>
      <c r="C3278" s="541" t="s">
        <v>1709</v>
      </c>
      <c r="D3278" s="548" t="s">
        <v>8659</v>
      </c>
      <c r="E3278" s="1958">
        <v>1200</v>
      </c>
      <c r="F3278" s="549">
        <v>32558175</v>
      </c>
      <c r="G3278" s="550" t="s">
        <v>8678</v>
      </c>
      <c r="H3278" s="548" t="s">
        <v>8659</v>
      </c>
      <c r="I3278" s="548" t="s">
        <v>8659</v>
      </c>
      <c r="J3278" s="551" t="s">
        <v>8659</v>
      </c>
      <c r="K3278" s="552">
        <v>3</v>
      </c>
      <c r="L3278" s="552">
        <v>12</v>
      </c>
      <c r="M3278" s="553">
        <f t="shared" si="120"/>
        <v>14400</v>
      </c>
      <c r="N3278" s="553">
        <v>3</v>
      </c>
      <c r="O3278" s="553">
        <v>6</v>
      </c>
      <c r="P3278" s="553">
        <v>9900</v>
      </c>
      <c r="Q3278" s="414"/>
      <c r="R3278" s="197"/>
      <c r="S3278" s="197"/>
      <c r="T3278" s="197"/>
    </row>
    <row r="3279" spans="1:20" x14ac:dyDescent="0.2">
      <c r="A3279" s="548" t="s">
        <v>18313</v>
      </c>
      <c r="B3279" s="548" t="s">
        <v>1708</v>
      </c>
      <c r="C3279" s="541" t="s">
        <v>1709</v>
      </c>
      <c r="D3279" s="548" t="s">
        <v>8659</v>
      </c>
      <c r="E3279" s="1958">
        <v>1200</v>
      </c>
      <c r="F3279" s="549">
        <v>31360869</v>
      </c>
      <c r="G3279" s="550" t="s">
        <v>8679</v>
      </c>
      <c r="H3279" s="548" t="s">
        <v>8659</v>
      </c>
      <c r="I3279" s="548" t="s">
        <v>8659</v>
      </c>
      <c r="J3279" s="551" t="s">
        <v>8659</v>
      </c>
      <c r="K3279" s="552">
        <v>3</v>
      </c>
      <c r="L3279" s="552">
        <v>12</v>
      </c>
      <c r="M3279" s="553">
        <f t="shared" si="120"/>
        <v>14400</v>
      </c>
      <c r="N3279" s="553">
        <v>3</v>
      </c>
      <c r="O3279" s="553">
        <v>6</v>
      </c>
      <c r="P3279" s="553">
        <v>6850</v>
      </c>
      <c r="Q3279" s="414"/>
      <c r="R3279" s="197"/>
      <c r="S3279" s="197"/>
      <c r="T3279" s="197"/>
    </row>
    <row r="3280" spans="1:20" x14ac:dyDescent="0.2">
      <c r="A3280" s="548" t="s">
        <v>18313</v>
      </c>
      <c r="B3280" s="548" t="s">
        <v>1708</v>
      </c>
      <c r="C3280" s="541" t="s">
        <v>1709</v>
      </c>
      <c r="D3280" s="548" t="s">
        <v>6559</v>
      </c>
      <c r="E3280" s="1958">
        <v>1200</v>
      </c>
      <c r="F3280" s="549">
        <v>16573933</v>
      </c>
      <c r="G3280" s="550" t="s">
        <v>8680</v>
      </c>
      <c r="H3280" s="548" t="s">
        <v>6559</v>
      </c>
      <c r="I3280" s="548" t="s">
        <v>6559</v>
      </c>
      <c r="J3280" s="551" t="s">
        <v>6559</v>
      </c>
      <c r="K3280" s="552">
        <v>3</v>
      </c>
      <c r="L3280" s="552">
        <v>12</v>
      </c>
      <c r="M3280" s="553">
        <f t="shared" si="120"/>
        <v>14400</v>
      </c>
      <c r="N3280" s="553">
        <v>3</v>
      </c>
      <c r="O3280" s="553">
        <v>6</v>
      </c>
      <c r="P3280" s="553">
        <v>6850</v>
      </c>
      <c r="Q3280" s="414"/>
      <c r="R3280" s="197"/>
      <c r="S3280" s="197"/>
      <c r="T3280" s="197"/>
    </row>
    <row r="3281" spans="1:20" x14ac:dyDescent="0.2">
      <c r="A3281" s="548" t="s">
        <v>18313</v>
      </c>
      <c r="B3281" s="548" t="s">
        <v>1708</v>
      </c>
      <c r="C3281" s="541" t="s">
        <v>1709</v>
      </c>
      <c r="D3281" s="548" t="s">
        <v>6559</v>
      </c>
      <c r="E3281" s="1958">
        <v>1200</v>
      </c>
      <c r="F3281" s="549" t="s">
        <v>8681</v>
      </c>
      <c r="G3281" s="550" t="s">
        <v>8682</v>
      </c>
      <c r="H3281" s="548" t="s">
        <v>6559</v>
      </c>
      <c r="I3281" s="548" t="s">
        <v>6559</v>
      </c>
      <c r="J3281" s="551" t="s">
        <v>6559</v>
      </c>
      <c r="K3281" s="552">
        <v>3</v>
      </c>
      <c r="L3281" s="552">
        <v>12</v>
      </c>
      <c r="M3281" s="553">
        <f t="shared" si="120"/>
        <v>14400</v>
      </c>
      <c r="N3281" s="553">
        <v>3</v>
      </c>
      <c r="O3281" s="553">
        <v>6</v>
      </c>
      <c r="P3281" s="553">
        <v>6850</v>
      </c>
      <c r="Q3281" s="414"/>
      <c r="R3281" s="197"/>
      <c r="S3281" s="197"/>
      <c r="T3281" s="197"/>
    </row>
    <row r="3282" spans="1:20" x14ac:dyDescent="0.2">
      <c r="A3282" s="548" t="s">
        <v>18313</v>
      </c>
      <c r="B3282" s="548" t="s">
        <v>1708</v>
      </c>
      <c r="C3282" s="541" t="s">
        <v>1709</v>
      </c>
      <c r="D3282" s="548" t="s">
        <v>6559</v>
      </c>
      <c r="E3282" s="1958">
        <v>1200</v>
      </c>
      <c r="F3282" s="549">
        <v>36562366</v>
      </c>
      <c r="G3282" s="550" t="s">
        <v>8683</v>
      </c>
      <c r="H3282" s="548" t="s">
        <v>6559</v>
      </c>
      <c r="I3282" s="548" t="s">
        <v>6559</v>
      </c>
      <c r="J3282" s="551" t="s">
        <v>6559</v>
      </c>
      <c r="K3282" s="552">
        <v>3</v>
      </c>
      <c r="L3282" s="552">
        <v>12</v>
      </c>
      <c r="M3282" s="553">
        <f t="shared" si="120"/>
        <v>14400</v>
      </c>
      <c r="N3282" s="553">
        <v>3</v>
      </c>
      <c r="O3282" s="553">
        <v>6</v>
      </c>
      <c r="P3282" s="553">
        <v>6850</v>
      </c>
      <c r="Q3282" s="414"/>
      <c r="R3282" s="197"/>
      <c r="S3282" s="197"/>
      <c r="T3282" s="197"/>
    </row>
    <row r="3283" spans="1:20" x14ac:dyDescent="0.2">
      <c r="A3283" s="548" t="s">
        <v>18313</v>
      </c>
      <c r="B3283" s="548" t="s">
        <v>1708</v>
      </c>
      <c r="C3283" s="541" t="s">
        <v>1709</v>
      </c>
      <c r="D3283" s="548" t="s">
        <v>8657</v>
      </c>
      <c r="E3283" s="1958">
        <v>2500</v>
      </c>
      <c r="F3283" s="549">
        <v>70332399</v>
      </c>
      <c r="G3283" s="550" t="s">
        <v>8684</v>
      </c>
      <c r="H3283" s="548" t="s">
        <v>8657</v>
      </c>
      <c r="I3283" s="548" t="s">
        <v>8657</v>
      </c>
      <c r="J3283" s="551" t="s">
        <v>8657</v>
      </c>
      <c r="K3283" s="552">
        <v>3</v>
      </c>
      <c r="L3283" s="552">
        <v>12</v>
      </c>
      <c r="M3283" s="553">
        <f t="shared" si="120"/>
        <v>30000</v>
      </c>
      <c r="N3283" s="553">
        <v>1</v>
      </c>
      <c r="O3283" s="553">
        <v>3</v>
      </c>
      <c r="P3283" s="553">
        <v>5625</v>
      </c>
      <c r="Q3283" s="414"/>
      <c r="R3283" s="197"/>
      <c r="S3283" s="197"/>
      <c r="T3283" s="197"/>
    </row>
    <row r="3284" spans="1:20" x14ac:dyDescent="0.2">
      <c r="A3284" s="548" t="s">
        <v>18313</v>
      </c>
      <c r="B3284" s="548" t="s">
        <v>1708</v>
      </c>
      <c r="C3284" s="541" t="s">
        <v>1709</v>
      </c>
      <c r="D3284" s="548" t="s">
        <v>8659</v>
      </c>
      <c r="E3284" s="1958">
        <v>1200</v>
      </c>
      <c r="F3284" s="549">
        <v>38311338</v>
      </c>
      <c r="G3284" s="550" t="s">
        <v>8685</v>
      </c>
      <c r="H3284" s="548" t="s">
        <v>8659</v>
      </c>
      <c r="I3284" s="548" t="s">
        <v>8659</v>
      </c>
      <c r="J3284" s="551" t="s">
        <v>8659</v>
      </c>
      <c r="K3284" s="552">
        <v>3</v>
      </c>
      <c r="L3284" s="552">
        <v>12</v>
      </c>
      <c r="M3284" s="553">
        <f t="shared" si="120"/>
        <v>14400</v>
      </c>
      <c r="N3284" s="553">
        <v>3</v>
      </c>
      <c r="O3284" s="553">
        <v>6</v>
      </c>
      <c r="P3284" s="553">
        <v>6850</v>
      </c>
      <c r="Q3284" s="414"/>
      <c r="R3284" s="197"/>
      <c r="S3284" s="197"/>
      <c r="T3284" s="197"/>
    </row>
    <row r="3285" spans="1:20" x14ac:dyDescent="0.2">
      <c r="A3285" s="548" t="s">
        <v>18313</v>
      </c>
      <c r="B3285" s="548" t="s">
        <v>1708</v>
      </c>
      <c r="C3285" s="541" t="s">
        <v>1709</v>
      </c>
      <c r="D3285" s="548" t="s">
        <v>8659</v>
      </c>
      <c r="E3285" s="1958">
        <v>1200</v>
      </c>
      <c r="F3285" s="549">
        <v>30351889</v>
      </c>
      <c r="G3285" s="550" t="s">
        <v>8686</v>
      </c>
      <c r="H3285" s="548" t="s">
        <v>8659</v>
      </c>
      <c r="I3285" s="548" t="s">
        <v>8659</v>
      </c>
      <c r="J3285" s="551" t="s">
        <v>8659</v>
      </c>
      <c r="K3285" s="552">
        <v>3</v>
      </c>
      <c r="L3285" s="552">
        <v>12</v>
      </c>
      <c r="M3285" s="553">
        <f>+E3284*L3284</f>
        <v>14400</v>
      </c>
      <c r="N3285" s="553">
        <v>3</v>
      </c>
      <c r="O3285" s="553">
        <v>6</v>
      </c>
      <c r="P3285" s="553">
        <v>6850</v>
      </c>
      <c r="Q3285" s="414"/>
      <c r="R3285" s="197"/>
      <c r="S3285" s="197"/>
      <c r="T3285" s="197"/>
    </row>
    <row r="3286" spans="1:20" x14ac:dyDescent="0.2">
      <c r="A3286" s="548" t="s">
        <v>18313</v>
      </c>
      <c r="B3286" s="548" t="s">
        <v>1708</v>
      </c>
      <c r="C3286" s="541" t="s">
        <v>1709</v>
      </c>
      <c r="D3286" s="548" t="s">
        <v>8659</v>
      </c>
      <c r="E3286" s="1958">
        <v>1200</v>
      </c>
      <c r="F3286" s="549">
        <v>72510308</v>
      </c>
      <c r="G3286" s="550" t="s">
        <v>8687</v>
      </c>
      <c r="H3286" s="548" t="s">
        <v>8659</v>
      </c>
      <c r="I3286" s="548" t="s">
        <v>8659</v>
      </c>
      <c r="J3286" s="551" t="s">
        <v>8659</v>
      </c>
      <c r="K3286" s="552">
        <v>3</v>
      </c>
      <c r="L3286" s="552">
        <v>12</v>
      </c>
      <c r="M3286" s="553">
        <f t="shared" ref="M3286:M3294" si="121">+E3286*L3286</f>
        <v>14400</v>
      </c>
      <c r="N3286" s="553">
        <v>3</v>
      </c>
      <c r="O3286" s="553">
        <v>6</v>
      </c>
      <c r="P3286" s="553">
        <v>6850</v>
      </c>
      <c r="Q3286" s="414"/>
      <c r="R3286" s="197"/>
      <c r="S3286" s="197"/>
      <c r="T3286" s="197"/>
    </row>
    <row r="3287" spans="1:20" x14ac:dyDescent="0.2">
      <c r="A3287" s="548" t="s">
        <v>18313</v>
      </c>
      <c r="B3287" s="548" t="s">
        <v>1708</v>
      </c>
      <c r="C3287" s="541" t="s">
        <v>1709</v>
      </c>
      <c r="D3287" s="548" t="s">
        <v>8659</v>
      </c>
      <c r="E3287" s="1958">
        <v>1200</v>
      </c>
      <c r="F3287" s="549">
        <v>72335936</v>
      </c>
      <c r="G3287" s="550" t="s">
        <v>8688</v>
      </c>
      <c r="H3287" s="548" t="s">
        <v>8659</v>
      </c>
      <c r="I3287" s="548" t="s">
        <v>8659</v>
      </c>
      <c r="J3287" s="551" t="s">
        <v>8659</v>
      </c>
      <c r="K3287" s="552">
        <v>3</v>
      </c>
      <c r="L3287" s="552">
        <v>12</v>
      </c>
      <c r="M3287" s="553">
        <f t="shared" si="121"/>
        <v>14400</v>
      </c>
      <c r="N3287" s="553">
        <v>3</v>
      </c>
      <c r="O3287" s="553">
        <v>6</v>
      </c>
      <c r="P3287" s="553">
        <v>6850</v>
      </c>
      <c r="Q3287" s="414"/>
      <c r="R3287" s="197"/>
      <c r="S3287" s="197"/>
      <c r="T3287" s="197"/>
    </row>
    <row r="3288" spans="1:20" x14ac:dyDescent="0.2">
      <c r="A3288" s="548" t="s">
        <v>18313</v>
      </c>
      <c r="B3288" s="548" t="s">
        <v>1708</v>
      </c>
      <c r="C3288" s="541" t="s">
        <v>1709</v>
      </c>
      <c r="D3288" s="548" t="s">
        <v>6559</v>
      </c>
      <c r="E3288" s="1958">
        <v>1200</v>
      </c>
      <c r="F3288" s="549">
        <v>71791772</v>
      </c>
      <c r="G3288" s="550" t="s">
        <v>8689</v>
      </c>
      <c r="H3288" s="548" t="s">
        <v>6559</v>
      </c>
      <c r="I3288" s="548" t="s">
        <v>6559</v>
      </c>
      <c r="J3288" s="551" t="s">
        <v>6559</v>
      </c>
      <c r="K3288" s="552">
        <v>3</v>
      </c>
      <c r="L3288" s="552">
        <v>12</v>
      </c>
      <c r="M3288" s="553">
        <f t="shared" si="121"/>
        <v>14400</v>
      </c>
      <c r="N3288" s="553">
        <v>2</v>
      </c>
      <c r="O3288" s="553">
        <v>6</v>
      </c>
      <c r="P3288" s="553">
        <v>5400</v>
      </c>
      <c r="Q3288" s="414"/>
      <c r="R3288" s="197"/>
      <c r="S3288" s="197"/>
      <c r="T3288" s="197"/>
    </row>
    <row r="3289" spans="1:20" x14ac:dyDescent="0.2">
      <c r="A3289" s="548" t="s">
        <v>18313</v>
      </c>
      <c r="B3289" s="548" t="s">
        <v>1708</v>
      </c>
      <c r="C3289" s="541" t="s">
        <v>1709</v>
      </c>
      <c r="D3289" s="548" t="s">
        <v>6559</v>
      </c>
      <c r="E3289" s="1958">
        <v>1200</v>
      </c>
      <c r="F3289" s="549">
        <v>30392560</v>
      </c>
      <c r="G3289" s="550" t="s">
        <v>8690</v>
      </c>
      <c r="H3289" s="548" t="s">
        <v>6559</v>
      </c>
      <c r="I3289" s="548" t="s">
        <v>6559</v>
      </c>
      <c r="J3289" s="551" t="s">
        <v>6559</v>
      </c>
      <c r="K3289" s="552">
        <v>3</v>
      </c>
      <c r="L3289" s="552">
        <v>12</v>
      </c>
      <c r="M3289" s="553">
        <f t="shared" si="121"/>
        <v>14400</v>
      </c>
      <c r="N3289" s="553">
        <v>3</v>
      </c>
      <c r="O3289" s="553">
        <v>6</v>
      </c>
      <c r="P3289" s="553">
        <v>6850</v>
      </c>
      <c r="Q3289" s="414"/>
      <c r="R3289" s="197"/>
      <c r="S3289" s="197"/>
      <c r="T3289" s="197"/>
    </row>
    <row r="3290" spans="1:20" x14ac:dyDescent="0.2">
      <c r="A3290" s="548" t="s">
        <v>18313</v>
      </c>
      <c r="B3290" s="548" t="s">
        <v>1708</v>
      </c>
      <c r="C3290" s="541" t="s">
        <v>1709</v>
      </c>
      <c r="D3290" s="548" t="s">
        <v>6559</v>
      </c>
      <c r="E3290" s="1958">
        <v>1200</v>
      </c>
      <c r="F3290" s="549">
        <v>70652979</v>
      </c>
      <c r="G3290" s="550" t="s">
        <v>8691</v>
      </c>
      <c r="H3290" s="548" t="s">
        <v>6559</v>
      </c>
      <c r="I3290" s="548" t="s">
        <v>6559</v>
      </c>
      <c r="J3290" s="551" t="s">
        <v>6559</v>
      </c>
      <c r="K3290" s="552">
        <v>1</v>
      </c>
      <c r="L3290" s="552">
        <v>3</v>
      </c>
      <c r="M3290" s="553">
        <f t="shared" si="121"/>
        <v>3600</v>
      </c>
      <c r="N3290" s="553"/>
      <c r="O3290" s="553">
        <v>0</v>
      </c>
      <c r="P3290" s="553">
        <v>0</v>
      </c>
      <c r="Q3290" s="414"/>
      <c r="R3290" s="197"/>
      <c r="S3290" s="197"/>
      <c r="T3290" s="197"/>
    </row>
    <row r="3291" spans="1:20" x14ac:dyDescent="0.2">
      <c r="A3291" s="548" t="s">
        <v>18313</v>
      </c>
      <c r="B3291" s="548" t="s">
        <v>1708</v>
      </c>
      <c r="C3291" s="541" t="s">
        <v>1709</v>
      </c>
      <c r="D3291" s="548" t="s">
        <v>6559</v>
      </c>
      <c r="E3291" s="1958">
        <v>1200</v>
      </c>
      <c r="F3291" s="549">
        <v>73227839</v>
      </c>
      <c r="G3291" s="550" t="s">
        <v>8692</v>
      </c>
      <c r="H3291" s="548" t="s">
        <v>6559</v>
      </c>
      <c r="I3291" s="548" t="s">
        <v>6559</v>
      </c>
      <c r="J3291" s="551" t="s">
        <v>6559</v>
      </c>
      <c r="K3291" s="552">
        <v>3</v>
      </c>
      <c r="L3291" s="552">
        <v>12</v>
      </c>
      <c r="M3291" s="553">
        <f t="shared" si="121"/>
        <v>14400</v>
      </c>
      <c r="N3291" s="553">
        <v>3</v>
      </c>
      <c r="O3291" s="553">
        <v>6</v>
      </c>
      <c r="P3291" s="553">
        <v>6850</v>
      </c>
      <c r="Q3291" s="414"/>
      <c r="R3291" s="197"/>
      <c r="S3291" s="197"/>
      <c r="T3291" s="197"/>
    </row>
    <row r="3292" spans="1:20" x14ac:dyDescent="0.2">
      <c r="A3292" s="548" t="s">
        <v>18313</v>
      </c>
      <c r="B3292" s="548" t="s">
        <v>1708</v>
      </c>
      <c r="C3292" s="541" t="s">
        <v>1709</v>
      </c>
      <c r="D3292" s="548" t="s">
        <v>6559</v>
      </c>
      <c r="E3292" s="1958">
        <v>1200</v>
      </c>
      <c r="F3292" s="549" t="s">
        <v>8693</v>
      </c>
      <c r="G3292" s="550" t="s">
        <v>8694</v>
      </c>
      <c r="H3292" s="548" t="s">
        <v>6559</v>
      </c>
      <c r="I3292" s="548" t="s">
        <v>6559</v>
      </c>
      <c r="J3292" s="551" t="s">
        <v>6559</v>
      </c>
      <c r="K3292" s="552">
        <v>3</v>
      </c>
      <c r="L3292" s="552">
        <v>12</v>
      </c>
      <c r="M3292" s="553">
        <f t="shared" si="121"/>
        <v>14400</v>
      </c>
      <c r="N3292" s="553">
        <v>3</v>
      </c>
      <c r="O3292" s="553">
        <v>6</v>
      </c>
      <c r="P3292" s="553">
        <v>6850</v>
      </c>
      <c r="Q3292" s="414"/>
      <c r="R3292" s="197"/>
      <c r="S3292" s="197"/>
      <c r="T3292" s="197"/>
    </row>
    <row r="3293" spans="1:20" x14ac:dyDescent="0.2">
      <c r="A3293" s="548" t="s">
        <v>18313</v>
      </c>
      <c r="B3293" s="548" t="s">
        <v>1708</v>
      </c>
      <c r="C3293" s="541" t="s">
        <v>1709</v>
      </c>
      <c r="D3293" s="548" t="s">
        <v>8672</v>
      </c>
      <c r="E3293" s="1958">
        <v>1500</v>
      </c>
      <c r="F3293" s="549">
        <v>35758812</v>
      </c>
      <c r="G3293" s="550" t="s">
        <v>8695</v>
      </c>
      <c r="H3293" s="548" t="s">
        <v>8672</v>
      </c>
      <c r="I3293" s="548" t="s">
        <v>8672</v>
      </c>
      <c r="J3293" s="551" t="s">
        <v>8672</v>
      </c>
      <c r="K3293" s="552">
        <v>3</v>
      </c>
      <c r="L3293" s="552">
        <v>12</v>
      </c>
      <c r="M3293" s="553">
        <f t="shared" si="121"/>
        <v>18000</v>
      </c>
      <c r="N3293" s="553">
        <v>3</v>
      </c>
      <c r="O3293" s="553">
        <v>6</v>
      </c>
      <c r="P3293" s="553">
        <v>13500</v>
      </c>
      <c r="Q3293" s="414"/>
      <c r="R3293" s="197"/>
      <c r="S3293" s="197"/>
      <c r="T3293" s="197"/>
    </row>
    <row r="3294" spans="1:20" x14ac:dyDescent="0.2">
      <c r="A3294" s="548" t="s">
        <v>18313</v>
      </c>
      <c r="B3294" s="548" t="s">
        <v>1708</v>
      </c>
      <c r="C3294" s="541" t="s">
        <v>1709</v>
      </c>
      <c r="D3294" s="548" t="s">
        <v>8672</v>
      </c>
      <c r="E3294" s="1958">
        <v>1500</v>
      </c>
      <c r="F3294" s="549">
        <v>33338667</v>
      </c>
      <c r="G3294" s="550" t="s">
        <v>8696</v>
      </c>
      <c r="H3294" s="548" t="s">
        <v>8672</v>
      </c>
      <c r="I3294" s="548" t="s">
        <v>8672</v>
      </c>
      <c r="J3294" s="551" t="s">
        <v>8672</v>
      </c>
      <c r="K3294" s="552">
        <v>3</v>
      </c>
      <c r="L3294" s="552">
        <v>12</v>
      </c>
      <c r="M3294" s="553">
        <f t="shared" si="121"/>
        <v>18000</v>
      </c>
      <c r="N3294" s="553">
        <v>3</v>
      </c>
      <c r="O3294" s="553">
        <v>6</v>
      </c>
      <c r="P3294" s="553">
        <v>13500</v>
      </c>
      <c r="Q3294" s="414"/>
      <c r="R3294" s="197"/>
      <c r="S3294" s="197"/>
      <c r="T3294" s="197"/>
    </row>
    <row r="3295" spans="1:20" x14ac:dyDescent="0.2">
      <c r="A3295" s="548" t="s">
        <v>18313</v>
      </c>
      <c r="B3295" s="548" t="s">
        <v>1708</v>
      </c>
      <c r="C3295" s="541" t="s">
        <v>1709</v>
      </c>
      <c r="D3295" s="548" t="s">
        <v>8672</v>
      </c>
      <c r="E3295" s="1958">
        <v>1500</v>
      </c>
      <c r="F3295" s="549">
        <v>32711313</v>
      </c>
      <c r="G3295" s="550" t="s">
        <v>8697</v>
      </c>
      <c r="H3295" s="548" t="s">
        <v>8672</v>
      </c>
      <c r="I3295" s="548" t="s">
        <v>8672</v>
      </c>
      <c r="J3295" s="551" t="s">
        <v>8672</v>
      </c>
      <c r="K3295" s="552">
        <v>3</v>
      </c>
      <c r="L3295" s="552">
        <v>12</v>
      </c>
      <c r="M3295" s="553">
        <f>+E3294*L3294</f>
        <v>18000</v>
      </c>
      <c r="N3295" s="553">
        <v>3</v>
      </c>
      <c r="O3295" s="553">
        <v>6</v>
      </c>
      <c r="P3295" s="553">
        <v>13500</v>
      </c>
      <c r="Q3295" s="414"/>
      <c r="R3295" s="197"/>
      <c r="S3295" s="197"/>
      <c r="T3295" s="197"/>
    </row>
    <row r="3296" spans="1:20" x14ac:dyDescent="0.2">
      <c r="A3296" s="548" t="s">
        <v>18313</v>
      </c>
      <c r="B3296" s="548" t="s">
        <v>1708</v>
      </c>
      <c r="C3296" s="541" t="s">
        <v>1709</v>
      </c>
      <c r="D3296" s="548" t="s">
        <v>8672</v>
      </c>
      <c r="E3296" s="1958">
        <v>1500</v>
      </c>
      <c r="F3296" s="549" t="s">
        <v>8698</v>
      </c>
      <c r="G3296" s="550" t="s">
        <v>8699</v>
      </c>
      <c r="H3296" s="548" t="s">
        <v>8672</v>
      </c>
      <c r="I3296" s="548" t="s">
        <v>8672</v>
      </c>
      <c r="J3296" s="551" t="s">
        <v>8672</v>
      </c>
      <c r="K3296" s="552">
        <v>2</v>
      </c>
      <c r="L3296" s="552">
        <v>6</v>
      </c>
      <c r="M3296" s="553">
        <f t="shared" ref="M3296:M3304" si="122">+E3296*L3296</f>
        <v>9000</v>
      </c>
      <c r="N3296" s="553"/>
      <c r="O3296" s="553">
        <v>0</v>
      </c>
      <c r="P3296" s="553">
        <v>0</v>
      </c>
      <c r="Q3296" s="414"/>
      <c r="R3296" s="197"/>
      <c r="S3296" s="197"/>
      <c r="T3296" s="197"/>
    </row>
    <row r="3297" spans="1:20" x14ac:dyDescent="0.2">
      <c r="A3297" s="548" t="s">
        <v>18313</v>
      </c>
      <c r="B3297" s="548" t="s">
        <v>1708</v>
      </c>
      <c r="C3297" s="541" t="s">
        <v>1709</v>
      </c>
      <c r="D3297" s="548" t="s">
        <v>8672</v>
      </c>
      <c r="E3297" s="1958">
        <v>1500</v>
      </c>
      <c r="F3297" s="549">
        <v>30500327</v>
      </c>
      <c r="G3297" s="550" t="s">
        <v>8700</v>
      </c>
      <c r="H3297" s="548" t="s">
        <v>8672</v>
      </c>
      <c r="I3297" s="548" t="s">
        <v>8672</v>
      </c>
      <c r="J3297" s="551" t="s">
        <v>8672</v>
      </c>
      <c r="K3297" s="552">
        <v>3</v>
      </c>
      <c r="L3297" s="552">
        <v>12</v>
      </c>
      <c r="M3297" s="553">
        <f t="shared" si="122"/>
        <v>18000</v>
      </c>
      <c r="N3297" s="553">
        <v>2</v>
      </c>
      <c r="O3297" s="553">
        <v>6</v>
      </c>
      <c r="P3297" s="553">
        <v>6750</v>
      </c>
      <c r="Q3297" s="414"/>
      <c r="R3297" s="197"/>
      <c r="S3297" s="197"/>
      <c r="T3297" s="197"/>
    </row>
    <row r="3298" spans="1:20" x14ac:dyDescent="0.2">
      <c r="A3298" s="548" t="s">
        <v>18313</v>
      </c>
      <c r="B3298" s="548" t="s">
        <v>1708</v>
      </c>
      <c r="C3298" s="541" t="s">
        <v>1709</v>
      </c>
      <c r="D3298" s="548" t="s">
        <v>8530</v>
      </c>
      <c r="E3298" s="1958">
        <v>2500</v>
      </c>
      <c r="F3298" s="549">
        <v>30603300</v>
      </c>
      <c r="G3298" s="550" t="s">
        <v>8701</v>
      </c>
      <c r="H3298" s="548" t="s">
        <v>8530</v>
      </c>
      <c r="I3298" s="548" t="s">
        <v>8530</v>
      </c>
      <c r="J3298" s="551" t="s">
        <v>8530</v>
      </c>
      <c r="K3298" s="552">
        <v>2</v>
      </c>
      <c r="L3298" s="552">
        <v>6</v>
      </c>
      <c r="M3298" s="553">
        <f t="shared" si="122"/>
        <v>15000</v>
      </c>
      <c r="N3298" s="553"/>
      <c r="O3298" s="553">
        <v>0</v>
      </c>
      <c r="P3298" s="553">
        <v>0</v>
      </c>
      <c r="Q3298" s="414"/>
      <c r="R3298" s="197"/>
      <c r="S3298" s="197"/>
      <c r="T3298" s="197"/>
    </row>
    <row r="3299" spans="1:20" x14ac:dyDescent="0.2">
      <c r="A3299" s="548" t="s">
        <v>18313</v>
      </c>
      <c r="B3299" s="548" t="s">
        <v>1708</v>
      </c>
      <c r="C3299" s="541" t="s">
        <v>1709</v>
      </c>
      <c r="D3299" s="548" t="s">
        <v>5873</v>
      </c>
      <c r="E3299" s="1958">
        <v>2500</v>
      </c>
      <c r="F3299" s="549">
        <v>30228393</v>
      </c>
      <c r="G3299" s="550" t="s">
        <v>8702</v>
      </c>
      <c r="H3299" s="548" t="s">
        <v>5873</v>
      </c>
      <c r="I3299" s="548" t="s">
        <v>5873</v>
      </c>
      <c r="J3299" s="551" t="s">
        <v>5873</v>
      </c>
      <c r="K3299" s="552">
        <v>3</v>
      </c>
      <c r="L3299" s="552">
        <v>12</v>
      </c>
      <c r="M3299" s="553">
        <f t="shared" si="122"/>
        <v>30000</v>
      </c>
      <c r="N3299" s="553">
        <v>3</v>
      </c>
      <c r="O3299" s="553">
        <v>6</v>
      </c>
      <c r="P3299" s="553">
        <v>22500</v>
      </c>
      <c r="Q3299" s="414"/>
      <c r="R3299" s="197"/>
      <c r="S3299" s="197"/>
      <c r="T3299" s="197"/>
    </row>
    <row r="3300" spans="1:20" x14ac:dyDescent="0.2">
      <c r="A3300" s="548" t="s">
        <v>18313</v>
      </c>
      <c r="B3300" s="548" t="s">
        <v>1708</v>
      </c>
      <c r="C3300" s="541" t="s">
        <v>1709</v>
      </c>
      <c r="D3300" s="548" t="s">
        <v>5873</v>
      </c>
      <c r="E3300" s="1958">
        <v>2500</v>
      </c>
      <c r="F3300" s="549">
        <v>33638368</v>
      </c>
      <c r="G3300" s="550" t="s">
        <v>8703</v>
      </c>
      <c r="H3300" s="548" t="s">
        <v>5873</v>
      </c>
      <c r="I3300" s="548" t="s">
        <v>5873</v>
      </c>
      <c r="J3300" s="551" t="s">
        <v>5873</v>
      </c>
      <c r="K3300" s="552">
        <v>3</v>
      </c>
      <c r="L3300" s="552">
        <v>12</v>
      </c>
      <c r="M3300" s="553">
        <f t="shared" si="122"/>
        <v>30000</v>
      </c>
      <c r="N3300" s="553">
        <v>3</v>
      </c>
      <c r="O3300" s="553">
        <v>6</v>
      </c>
      <c r="P3300" s="553">
        <v>22500</v>
      </c>
      <c r="Q3300" s="414"/>
      <c r="R3300" s="197"/>
      <c r="S3300" s="197"/>
      <c r="T3300" s="197"/>
    </row>
    <row r="3301" spans="1:20" x14ac:dyDescent="0.2">
      <c r="A3301" s="548" t="s">
        <v>18313</v>
      </c>
      <c r="B3301" s="548" t="s">
        <v>1708</v>
      </c>
      <c r="C3301" s="541" t="s">
        <v>1709</v>
      </c>
      <c r="D3301" s="548" t="s">
        <v>5873</v>
      </c>
      <c r="E3301" s="1958">
        <v>2500</v>
      </c>
      <c r="F3301" s="549">
        <v>38333706</v>
      </c>
      <c r="G3301" s="550" t="s">
        <v>8704</v>
      </c>
      <c r="H3301" s="548" t="s">
        <v>5873</v>
      </c>
      <c r="I3301" s="548" t="s">
        <v>5873</v>
      </c>
      <c r="J3301" s="551" t="s">
        <v>5873</v>
      </c>
      <c r="K3301" s="552">
        <v>3</v>
      </c>
      <c r="L3301" s="552">
        <v>12</v>
      </c>
      <c r="M3301" s="553">
        <f t="shared" si="122"/>
        <v>30000</v>
      </c>
      <c r="N3301" s="553">
        <v>3</v>
      </c>
      <c r="O3301" s="553">
        <v>6</v>
      </c>
      <c r="P3301" s="553">
        <v>22500</v>
      </c>
      <c r="Q3301" s="414"/>
      <c r="R3301" s="197"/>
      <c r="S3301" s="197"/>
      <c r="T3301" s="197"/>
    </row>
    <row r="3302" spans="1:20" x14ac:dyDescent="0.2">
      <c r="A3302" s="548" t="s">
        <v>18313</v>
      </c>
      <c r="B3302" s="548" t="s">
        <v>1708</v>
      </c>
      <c r="C3302" s="541" t="s">
        <v>1709</v>
      </c>
      <c r="D3302" s="548" t="s">
        <v>8594</v>
      </c>
      <c r="E3302" s="1958">
        <v>2500</v>
      </c>
      <c r="F3302" s="549">
        <v>37833116</v>
      </c>
      <c r="G3302" s="550" t="s">
        <v>8705</v>
      </c>
      <c r="H3302" s="548" t="s">
        <v>8594</v>
      </c>
      <c r="I3302" s="548" t="s">
        <v>8594</v>
      </c>
      <c r="J3302" s="551" t="s">
        <v>8594</v>
      </c>
      <c r="K3302" s="552">
        <v>1</v>
      </c>
      <c r="L3302" s="552">
        <v>3</v>
      </c>
      <c r="M3302" s="553">
        <f t="shared" si="122"/>
        <v>7500</v>
      </c>
      <c r="N3302" s="553"/>
      <c r="O3302" s="553">
        <v>0</v>
      </c>
      <c r="P3302" s="553">
        <v>0</v>
      </c>
      <c r="Q3302" s="414"/>
      <c r="R3302" s="197"/>
      <c r="S3302" s="197"/>
      <c r="T3302" s="197"/>
    </row>
    <row r="3303" spans="1:20" x14ac:dyDescent="0.2">
      <c r="A3303" s="548" t="s">
        <v>18313</v>
      </c>
      <c r="B3303" s="548" t="s">
        <v>1708</v>
      </c>
      <c r="C3303" s="541" t="s">
        <v>1709</v>
      </c>
      <c r="D3303" s="548" t="s">
        <v>8571</v>
      </c>
      <c r="E3303" s="1958">
        <v>2500</v>
      </c>
      <c r="F3303" s="549">
        <v>31780760</v>
      </c>
      <c r="G3303" s="550" t="s">
        <v>8706</v>
      </c>
      <c r="H3303" s="548" t="s">
        <v>8571</v>
      </c>
      <c r="I3303" s="548" t="s">
        <v>8571</v>
      </c>
      <c r="J3303" s="551" t="s">
        <v>8571</v>
      </c>
      <c r="K3303" s="552">
        <v>3</v>
      </c>
      <c r="L3303" s="552">
        <v>12</v>
      </c>
      <c r="M3303" s="553">
        <f t="shared" si="122"/>
        <v>30000</v>
      </c>
      <c r="N3303" s="553">
        <v>2</v>
      </c>
      <c r="O3303" s="553">
        <v>5</v>
      </c>
      <c r="P3303" s="553">
        <v>9375</v>
      </c>
      <c r="Q3303" s="414"/>
      <c r="R3303" s="197"/>
      <c r="S3303" s="197"/>
      <c r="T3303" s="197"/>
    </row>
    <row r="3304" spans="1:20" x14ac:dyDescent="0.2">
      <c r="A3304" s="548" t="s">
        <v>18313</v>
      </c>
      <c r="B3304" s="548" t="s">
        <v>1708</v>
      </c>
      <c r="C3304" s="541" t="s">
        <v>1709</v>
      </c>
      <c r="D3304" s="548" t="s">
        <v>8571</v>
      </c>
      <c r="E3304" s="1958">
        <v>2500</v>
      </c>
      <c r="F3304" s="549">
        <v>30616306</v>
      </c>
      <c r="G3304" s="550" t="s">
        <v>8707</v>
      </c>
      <c r="H3304" s="548" t="s">
        <v>8571</v>
      </c>
      <c r="I3304" s="548" t="s">
        <v>8571</v>
      </c>
      <c r="J3304" s="551" t="s">
        <v>8571</v>
      </c>
      <c r="K3304" s="552">
        <v>3</v>
      </c>
      <c r="L3304" s="552">
        <v>12</v>
      </c>
      <c r="M3304" s="553">
        <f t="shared" si="122"/>
        <v>30000</v>
      </c>
      <c r="N3304" s="553">
        <v>2</v>
      </c>
      <c r="O3304" s="553">
        <v>6</v>
      </c>
      <c r="P3304" s="553">
        <v>11250</v>
      </c>
      <c r="Q3304" s="414"/>
      <c r="R3304" s="197"/>
      <c r="S3304" s="197"/>
      <c r="T3304" s="197"/>
    </row>
    <row r="3305" spans="1:20" x14ac:dyDescent="0.2">
      <c r="A3305" s="548" t="s">
        <v>18313</v>
      </c>
      <c r="B3305" s="548" t="s">
        <v>1708</v>
      </c>
      <c r="C3305" s="541" t="s">
        <v>1709</v>
      </c>
      <c r="D3305" s="548" t="s">
        <v>8708</v>
      </c>
      <c r="E3305" s="1958">
        <v>2500</v>
      </c>
      <c r="F3305" s="549">
        <v>36350330</v>
      </c>
      <c r="G3305" s="550" t="s">
        <v>8709</v>
      </c>
      <c r="H3305" s="548" t="s">
        <v>8708</v>
      </c>
      <c r="I3305" s="548" t="s">
        <v>8708</v>
      </c>
      <c r="J3305" s="551" t="s">
        <v>8708</v>
      </c>
      <c r="K3305" s="552">
        <v>3</v>
      </c>
      <c r="L3305" s="552">
        <v>12</v>
      </c>
      <c r="M3305" s="553">
        <f>+E3304*L3304</f>
        <v>30000</v>
      </c>
      <c r="N3305" s="553">
        <v>3</v>
      </c>
      <c r="O3305" s="553">
        <v>6</v>
      </c>
      <c r="P3305" s="553">
        <v>11250</v>
      </c>
      <c r="Q3305" s="414"/>
      <c r="R3305" s="197"/>
      <c r="S3305" s="197"/>
      <c r="T3305" s="197"/>
    </row>
    <row r="3306" spans="1:20" x14ac:dyDescent="0.2">
      <c r="A3306" s="548" t="s">
        <v>18313</v>
      </c>
      <c r="B3306" s="548" t="s">
        <v>1708</v>
      </c>
      <c r="C3306" s="541" t="s">
        <v>1709</v>
      </c>
      <c r="D3306" s="548" t="s">
        <v>8710</v>
      </c>
      <c r="E3306" s="1958">
        <v>2500</v>
      </c>
      <c r="F3306" s="549">
        <v>29518005</v>
      </c>
      <c r="G3306" s="550" t="s">
        <v>8711</v>
      </c>
      <c r="H3306" s="548" t="s">
        <v>8710</v>
      </c>
      <c r="I3306" s="548" t="s">
        <v>8710</v>
      </c>
      <c r="J3306" s="551" t="s">
        <v>8710</v>
      </c>
      <c r="K3306" s="552">
        <v>2</v>
      </c>
      <c r="L3306" s="552">
        <v>5</v>
      </c>
      <c r="M3306" s="553">
        <f t="shared" ref="M3306:M3314" si="123">+E3306*L3306</f>
        <v>12500</v>
      </c>
      <c r="N3306" s="553"/>
      <c r="O3306" s="553">
        <v>0</v>
      </c>
      <c r="P3306" s="553">
        <v>0</v>
      </c>
      <c r="Q3306" s="414"/>
      <c r="R3306" s="197"/>
      <c r="S3306" s="197"/>
      <c r="T3306" s="197"/>
    </row>
    <row r="3307" spans="1:20" x14ac:dyDescent="0.2">
      <c r="A3307" s="548" t="s">
        <v>18313</v>
      </c>
      <c r="B3307" s="548" t="s">
        <v>1708</v>
      </c>
      <c r="C3307" s="541" t="s">
        <v>1709</v>
      </c>
      <c r="D3307" s="548" t="s">
        <v>8712</v>
      </c>
      <c r="E3307" s="1958">
        <v>2500</v>
      </c>
      <c r="F3307" s="549" t="s">
        <v>8713</v>
      </c>
      <c r="G3307" s="550" t="s">
        <v>8714</v>
      </c>
      <c r="H3307" s="548" t="s">
        <v>8712</v>
      </c>
      <c r="I3307" s="548" t="s">
        <v>8712</v>
      </c>
      <c r="J3307" s="551" t="s">
        <v>8712</v>
      </c>
      <c r="K3307" s="552">
        <v>3</v>
      </c>
      <c r="L3307" s="552">
        <v>12</v>
      </c>
      <c r="M3307" s="553">
        <f t="shared" si="123"/>
        <v>30000</v>
      </c>
      <c r="N3307" s="553">
        <v>2</v>
      </c>
      <c r="O3307" s="553">
        <v>5</v>
      </c>
      <c r="P3307" s="553">
        <v>9375</v>
      </c>
      <c r="Q3307" s="414"/>
      <c r="R3307" s="197"/>
      <c r="S3307" s="197"/>
      <c r="T3307" s="197"/>
    </row>
    <row r="3308" spans="1:20" x14ac:dyDescent="0.2">
      <c r="A3308" s="548" t="s">
        <v>18313</v>
      </c>
      <c r="B3308" s="548" t="s">
        <v>1708</v>
      </c>
      <c r="C3308" s="541" t="s">
        <v>1709</v>
      </c>
      <c r="D3308" s="548" t="s">
        <v>8715</v>
      </c>
      <c r="E3308" s="1958">
        <v>2500</v>
      </c>
      <c r="F3308" s="549">
        <v>33327361</v>
      </c>
      <c r="G3308" s="550" t="s">
        <v>8716</v>
      </c>
      <c r="H3308" s="548" t="s">
        <v>8715</v>
      </c>
      <c r="I3308" s="548" t="s">
        <v>8715</v>
      </c>
      <c r="J3308" s="551" t="s">
        <v>8715</v>
      </c>
      <c r="K3308" s="552">
        <v>3</v>
      </c>
      <c r="L3308" s="552">
        <v>12</v>
      </c>
      <c r="M3308" s="553">
        <f t="shared" si="123"/>
        <v>30000</v>
      </c>
      <c r="N3308" s="553">
        <v>3</v>
      </c>
      <c r="O3308" s="553">
        <v>6</v>
      </c>
      <c r="P3308" s="553">
        <v>22500</v>
      </c>
      <c r="Q3308" s="414"/>
      <c r="R3308" s="197"/>
      <c r="S3308" s="197"/>
      <c r="T3308" s="197"/>
    </row>
    <row r="3309" spans="1:20" x14ac:dyDescent="0.2">
      <c r="A3309" s="548" t="s">
        <v>18313</v>
      </c>
      <c r="B3309" s="548" t="s">
        <v>1708</v>
      </c>
      <c r="C3309" s="541" t="s">
        <v>1709</v>
      </c>
      <c r="D3309" s="548" t="s">
        <v>6875</v>
      </c>
      <c r="E3309" s="1958">
        <v>1200</v>
      </c>
      <c r="F3309" s="549">
        <v>33150009</v>
      </c>
      <c r="G3309" s="550" t="s">
        <v>8717</v>
      </c>
      <c r="H3309" s="548" t="s">
        <v>6875</v>
      </c>
      <c r="I3309" s="548" t="s">
        <v>6875</v>
      </c>
      <c r="J3309" s="551" t="s">
        <v>6875</v>
      </c>
      <c r="K3309" s="552">
        <v>3</v>
      </c>
      <c r="L3309" s="552">
        <v>12</v>
      </c>
      <c r="M3309" s="553">
        <f t="shared" si="123"/>
        <v>14400</v>
      </c>
      <c r="N3309" s="553">
        <v>3</v>
      </c>
      <c r="O3309" s="553">
        <v>6</v>
      </c>
      <c r="P3309" s="553">
        <v>6850</v>
      </c>
      <c r="Q3309" s="414"/>
      <c r="R3309" s="197"/>
      <c r="S3309" s="197"/>
      <c r="T3309" s="197"/>
    </row>
    <row r="3310" spans="1:20" x14ac:dyDescent="0.2">
      <c r="A3310" s="548" t="s">
        <v>18313</v>
      </c>
      <c r="B3310" s="548" t="s">
        <v>1708</v>
      </c>
      <c r="C3310" s="541" t="s">
        <v>1709</v>
      </c>
      <c r="D3310" s="548" t="s">
        <v>8415</v>
      </c>
      <c r="E3310" s="1958">
        <v>2500</v>
      </c>
      <c r="F3310" s="549">
        <v>31377683</v>
      </c>
      <c r="G3310" s="550" t="s">
        <v>8718</v>
      </c>
      <c r="H3310" s="548" t="s">
        <v>8415</v>
      </c>
      <c r="I3310" s="548" t="s">
        <v>8415</v>
      </c>
      <c r="J3310" s="551" t="s">
        <v>8415</v>
      </c>
      <c r="K3310" s="552">
        <v>1</v>
      </c>
      <c r="L3310" s="552">
        <v>1</v>
      </c>
      <c r="M3310" s="553">
        <f t="shared" si="123"/>
        <v>2500</v>
      </c>
      <c r="N3310" s="553"/>
      <c r="O3310" s="553">
        <v>0</v>
      </c>
      <c r="P3310" s="553">
        <v>0</v>
      </c>
      <c r="Q3310" s="414"/>
      <c r="R3310" s="197"/>
      <c r="S3310" s="197"/>
      <c r="T3310" s="197"/>
    </row>
    <row r="3311" spans="1:20" x14ac:dyDescent="0.2">
      <c r="A3311" s="548" t="s">
        <v>18313</v>
      </c>
      <c r="B3311" s="548" t="s">
        <v>1708</v>
      </c>
      <c r="C3311" s="541" t="s">
        <v>1709</v>
      </c>
      <c r="D3311" s="548" t="s">
        <v>6108</v>
      </c>
      <c r="E3311" s="1958">
        <v>1200</v>
      </c>
      <c r="F3311" s="549">
        <v>73935639</v>
      </c>
      <c r="G3311" s="550" t="s">
        <v>8719</v>
      </c>
      <c r="H3311" s="548" t="s">
        <v>6108</v>
      </c>
      <c r="I3311" s="548" t="s">
        <v>6108</v>
      </c>
      <c r="J3311" s="551" t="s">
        <v>6108</v>
      </c>
      <c r="K3311" s="552">
        <v>1</v>
      </c>
      <c r="L3311" s="552">
        <v>1</v>
      </c>
      <c r="M3311" s="553">
        <f t="shared" si="123"/>
        <v>1200</v>
      </c>
      <c r="N3311" s="553"/>
      <c r="O3311" s="553">
        <v>0</v>
      </c>
      <c r="P3311" s="553">
        <v>0</v>
      </c>
      <c r="Q3311" s="414"/>
      <c r="R3311" s="197"/>
      <c r="S3311" s="197"/>
      <c r="T3311" s="197"/>
    </row>
    <row r="3312" spans="1:20" x14ac:dyDescent="0.2">
      <c r="A3312" s="548" t="s">
        <v>18313</v>
      </c>
      <c r="B3312" s="548" t="s">
        <v>1708</v>
      </c>
      <c r="C3312" s="541" t="s">
        <v>1709</v>
      </c>
      <c r="D3312" s="548" t="s">
        <v>6875</v>
      </c>
      <c r="E3312" s="1958">
        <v>1500</v>
      </c>
      <c r="F3312" s="549">
        <v>2886323</v>
      </c>
      <c r="G3312" s="550" t="s">
        <v>8720</v>
      </c>
      <c r="H3312" s="548" t="s">
        <v>6875</v>
      </c>
      <c r="I3312" s="548" t="s">
        <v>6875</v>
      </c>
      <c r="J3312" s="551" t="s">
        <v>6875</v>
      </c>
      <c r="K3312" s="552">
        <v>2</v>
      </c>
      <c r="L3312" s="552">
        <v>3</v>
      </c>
      <c r="M3312" s="553">
        <f t="shared" si="123"/>
        <v>4500</v>
      </c>
      <c r="N3312" s="553">
        <v>3</v>
      </c>
      <c r="O3312" s="553">
        <v>6</v>
      </c>
      <c r="P3312" s="553">
        <v>13500</v>
      </c>
      <c r="Q3312" s="414"/>
      <c r="R3312" s="197"/>
      <c r="S3312" s="197"/>
      <c r="T3312" s="197"/>
    </row>
    <row r="3313" spans="1:20" x14ac:dyDescent="0.2">
      <c r="A3313" s="548" t="s">
        <v>18313</v>
      </c>
      <c r="B3313" s="548" t="s">
        <v>1708</v>
      </c>
      <c r="C3313" s="541" t="s">
        <v>1709</v>
      </c>
      <c r="D3313" s="548" t="s">
        <v>6108</v>
      </c>
      <c r="E3313" s="1958">
        <v>1200</v>
      </c>
      <c r="F3313" s="549">
        <v>76376372</v>
      </c>
      <c r="G3313" s="550" t="s">
        <v>8721</v>
      </c>
      <c r="H3313" s="548" t="s">
        <v>6108</v>
      </c>
      <c r="I3313" s="548" t="s">
        <v>6108</v>
      </c>
      <c r="J3313" s="551" t="s">
        <v>6108</v>
      </c>
      <c r="K3313" s="552">
        <v>2</v>
      </c>
      <c r="L3313" s="552">
        <v>3</v>
      </c>
      <c r="M3313" s="553">
        <f t="shared" si="123"/>
        <v>3600</v>
      </c>
      <c r="N3313" s="553">
        <v>2</v>
      </c>
      <c r="O3313" s="553">
        <v>6</v>
      </c>
      <c r="P3313" s="553">
        <v>5400</v>
      </c>
      <c r="Q3313" s="414"/>
      <c r="R3313" s="197"/>
      <c r="S3313" s="197"/>
      <c r="T3313" s="197"/>
    </row>
    <row r="3314" spans="1:20" x14ac:dyDescent="0.2">
      <c r="A3314" s="548" t="s">
        <v>18313</v>
      </c>
      <c r="B3314" s="548" t="s">
        <v>1708</v>
      </c>
      <c r="C3314" s="541" t="s">
        <v>1709</v>
      </c>
      <c r="D3314" s="548" t="s">
        <v>6108</v>
      </c>
      <c r="E3314" s="1958">
        <v>1200</v>
      </c>
      <c r="F3314" s="549">
        <v>36799923</v>
      </c>
      <c r="G3314" s="550" t="s">
        <v>8722</v>
      </c>
      <c r="H3314" s="548" t="s">
        <v>6108</v>
      </c>
      <c r="I3314" s="548" t="s">
        <v>6108</v>
      </c>
      <c r="J3314" s="551" t="s">
        <v>6108</v>
      </c>
      <c r="K3314" s="552">
        <v>2</v>
      </c>
      <c r="L3314" s="552">
        <v>3</v>
      </c>
      <c r="M3314" s="553">
        <f t="shared" si="123"/>
        <v>3600</v>
      </c>
      <c r="N3314" s="553">
        <v>3</v>
      </c>
      <c r="O3314" s="553">
        <v>6</v>
      </c>
      <c r="P3314" s="553">
        <v>6850</v>
      </c>
      <c r="Q3314" s="414"/>
      <c r="R3314" s="197"/>
      <c r="S3314" s="197"/>
      <c r="T3314" s="197"/>
    </row>
    <row r="3315" spans="1:20" x14ac:dyDescent="0.2">
      <c r="A3315" s="548" t="s">
        <v>18313</v>
      </c>
      <c r="B3315" s="548" t="s">
        <v>1708</v>
      </c>
      <c r="C3315" s="541" t="s">
        <v>1709</v>
      </c>
      <c r="D3315" s="548" t="s">
        <v>6875</v>
      </c>
      <c r="E3315" s="1958">
        <v>1500</v>
      </c>
      <c r="F3315" s="549">
        <v>10230363</v>
      </c>
      <c r="G3315" s="550" t="s">
        <v>8723</v>
      </c>
      <c r="H3315" s="548" t="s">
        <v>6875</v>
      </c>
      <c r="I3315" s="548" t="s">
        <v>6875</v>
      </c>
      <c r="J3315" s="551" t="s">
        <v>6875</v>
      </c>
      <c r="K3315" s="552">
        <v>2</v>
      </c>
      <c r="L3315" s="552">
        <v>3</v>
      </c>
      <c r="M3315" s="553">
        <f>+E3314*L3314</f>
        <v>3600</v>
      </c>
      <c r="N3315" s="553">
        <v>3</v>
      </c>
      <c r="O3315" s="553">
        <v>6</v>
      </c>
      <c r="P3315" s="553">
        <v>6850</v>
      </c>
      <c r="Q3315" s="414"/>
      <c r="R3315" s="197"/>
      <c r="S3315" s="197"/>
      <c r="T3315" s="197"/>
    </row>
    <row r="3316" spans="1:20" x14ac:dyDescent="0.2">
      <c r="A3316" s="548" t="s">
        <v>18313</v>
      </c>
      <c r="B3316" s="548" t="s">
        <v>1708</v>
      </c>
      <c r="C3316" s="541" t="s">
        <v>1709</v>
      </c>
      <c r="D3316" s="548" t="s">
        <v>6875</v>
      </c>
      <c r="E3316" s="1958">
        <v>1500</v>
      </c>
      <c r="F3316" s="549">
        <v>36395902</v>
      </c>
      <c r="G3316" s="550" t="s">
        <v>8724</v>
      </c>
      <c r="H3316" s="548" t="s">
        <v>6875</v>
      </c>
      <c r="I3316" s="548" t="s">
        <v>6875</v>
      </c>
      <c r="J3316" s="551" t="s">
        <v>6875</v>
      </c>
      <c r="K3316" s="552">
        <v>2</v>
      </c>
      <c r="L3316" s="552">
        <v>3</v>
      </c>
      <c r="M3316" s="553">
        <f>+E3316*L3316</f>
        <v>4500</v>
      </c>
      <c r="N3316" s="553">
        <v>3</v>
      </c>
      <c r="O3316" s="553">
        <v>6</v>
      </c>
      <c r="P3316" s="553">
        <v>13500</v>
      </c>
      <c r="Q3316" s="414"/>
      <c r="R3316" s="197"/>
      <c r="S3316" s="197"/>
      <c r="T3316" s="197"/>
    </row>
    <row r="3317" spans="1:20" x14ac:dyDescent="0.2">
      <c r="A3317" s="548" t="s">
        <v>18313</v>
      </c>
      <c r="B3317" s="548" t="s">
        <v>1708</v>
      </c>
      <c r="C3317" s="541" t="s">
        <v>1709</v>
      </c>
      <c r="D3317" s="548" t="s">
        <v>8582</v>
      </c>
      <c r="E3317" s="1958">
        <v>1200</v>
      </c>
      <c r="F3317" s="549">
        <v>18035935</v>
      </c>
      <c r="G3317" s="550" t="s">
        <v>8725</v>
      </c>
      <c r="H3317" s="548" t="s">
        <v>8582</v>
      </c>
      <c r="I3317" s="548" t="s">
        <v>8582</v>
      </c>
      <c r="J3317" s="551" t="s">
        <v>8582</v>
      </c>
      <c r="K3317" s="552">
        <v>2</v>
      </c>
      <c r="L3317" s="552">
        <v>3</v>
      </c>
      <c r="M3317" s="553">
        <f>+E3317*L3317</f>
        <v>3600</v>
      </c>
      <c r="N3317" s="553">
        <v>3</v>
      </c>
      <c r="O3317" s="553">
        <v>6</v>
      </c>
      <c r="P3317" s="553">
        <v>6850</v>
      </c>
      <c r="Q3317" s="414"/>
      <c r="R3317" s="197"/>
      <c r="S3317" s="197"/>
      <c r="T3317" s="197"/>
    </row>
    <row r="3318" spans="1:20" x14ac:dyDescent="0.2">
      <c r="A3318" s="548" t="s">
        <v>18313</v>
      </c>
      <c r="B3318" s="548" t="s">
        <v>1708</v>
      </c>
      <c r="C3318" s="541" t="s">
        <v>1709</v>
      </c>
      <c r="D3318" s="548" t="s">
        <v>6875</v>
      </c>
      <c r="E3318" s="1958">
        <v>1500</v>
      </c>
      <c r="F3318" s="549">
        <v>32059717</v>
      </c>
      <c r="G3318" s="550" t="s">
        <v>8726</v>
      </c>
      <c r="H3318" s="548" t="s">
        <v>6875</v>
      </c>
      <c r="I3318" s="548" t="s">
        <v>6875</v>
      </c>
      <c r="J3318" s="551" t="s">
        <v>6875</v>
      </c>
      <c r="K3318" s="552">
        <v>2</v>
      </c>
      <c r="L3318" s="552">
        <v>3</v>
      </c>
      <c r="M3318" s="553">
        <f>+E3318*L3318</f>
        <v>4500</v>
      </c>
      <c r="N3318" s="553">
        <v>3</v>
      </c>
      <c r="O3318" s="553">
        <v>6</v>
      </c>
      <c r="P3318" s="553">
        <v>13500</v>
      </c>
      <c r="Q3318" s="414"/>
      <c r="R3318" s="197"/>
      <c r="S3318" s="197"/>
      <c r="T3318" s="197"/>
    </row>
    <row r="3319" spans="1:20" x14ac:dyDescent="0.2">
      <c r="A3319" s="548" t="s">
        <v>18313</v>
      </c>
      <c r="B3319" s="548" t="s">
        <v>1708</v>
      </c>
      <c r="C3319" s="541" t="s">
        <v>1709</v>
      </c>
      <c r="D3319" s="548" t="s">
        <v>6108</v>
      </c>
      <c r="E3319" s="1958">
        <v>1200</v>
      </c>
      <c r="F3319" s="549">
        <v>32782293</v>
      </c>
      <c r="G3319" s="550" t="s">
        <v>8727</v>
      </c>
      <c r="H3319" s="548" t="s">
        <v>6108</v>
      </c>
      <c r="I3319" s="548" t="s">
        <v>6108</v>
      </c>
      <c r="J3319" s="551" t="s">
        <v>6108</v>
      </c>
      <c r="K3319" s="552">
        <v>2</v>
      </c>
      <c r="L3319" s="552">
        <v>3</v>
      </c>
      <c r="M3319" s="553">
        <f>+E3319*L3319</f>
        <v>3600</v>
      </c>
      <c r="N3319" s="553">
        <v>3</v>
      </c>
      <c r="O3319" s="553">
        <v>6</v>
      </c>
      <c r="P3319" s="553">
        <v>6850</v>
      </c>
      <c r="Q3319" s="414"/>
      <c r="R3319" s="197"/>
      <c r="S3319" s="197"/>
      <c r="T3319" s="197"/>
    </row>
    <row r="3320" spans="1:20" x14ac:dyDescent="0.2">
      <c r="A3320" s="548" t="s">
        <v>18313</v>
      </c>
      <c r="B3320" s="548" t="s">
        <v>1708</v>
      </c>
      <c r="C3320" s="541" t="s">
        <v>1709</v>
      </c>
      <c r="D3320" s="548" t="s">
        <v>6875</v>
      </c>
      <c r="E3320" s="1958">
        <v>1500</v>
      </c>
      <c r="F3320" s="549">
        <v>70393191</v>
      </c>
      <c r="G3320" s="550" t="s">
        <v>8728</v>
      </c>
      <c r="H3320" s="548" t="s">
        <v>6875</v>
      </c>
      <c r="I3320" s="548" t="s">
        <v>6875</v>
      </c>
      <c r="J3320" s="551" t="s">
        <v>6875</v>
      </c>
      <c r="K3320" s="552">
        <v>2</v>
      </c>
      <c r="L3320" s="552">
        <v>3</v>
      </c>
      <c r="M3320" s="553">
        <f>+E3320*L3320</f>
        <v>4500</v>
      </c>
      <c r="N3320" s="553">
        <v>3</v>
      </c>
      <c r="O3320" s="553">
        <v>6</v>
      </c>
      <c r="P3320" s="553">
        <v>13500</v>
      </c>
      <c r="Q3320" s="414"/>
      <c r="R3320" s="197"/>
      <c r="S3320" s="197"/>
      <c r="T3320" s="197"/>
    </row>
    <row r="3321" spans="1:20" x14ac:dyDescent="0.2">
      <c r="A3321" s="548" t="s">
        <v>18313</v>
      </c>
      <c r="B3321" s="548" t="s">
        <v>1708</v>
      </c>
      <c r="C3321" s="541" t="s">
        <v>1709</v>
      </c>
      <c r="D3321" s="548" t="s">
        <v>8582</v>
      </c>
      <c r="E3321" s="1958">
        <v>1200</v>
      </c>
      <c r="F3321" s="549">
        <v>21533371</v>
      </c>
      <c r="G3321" s="550" t="s">
        <v>8729</v>
      </c>
      <c r="H3321" s="548" t="s">
        <v>8582</v>
      </c>
      <c r="I3321" s="548" t="s">
        <v>8582</v>
      </c>
      <c r="J3321" s="551" t="s">
        <v>8582</v>
      </c>
      <c r="K3321" s="552">
        <v>2</v>
      </c>
      <c r="L3321" s="552">
        <v>3</v>
      </c>
      <c r="M3321" s="553">
        <f>+E3311*L3311</f>
        <v>1200</v>
      </c>
      <c r="N3321" s="553">
        <v>3</v>
      </c>
      <c r="O3321" s="553">
        <v>6</v>
      </c>
      <c r="P3321" s="553">
        <v>0</v>
      </c>
      <c r="Q3321" s="414"/>
      <c r="R3321" s="197"/>
      <c r="S3321" s="197"/>
      <c r="T3321" s="197"/>
    </row>
    <row r="3322" spans="1:20" x14ac:dyDescent="0.2">
      <c r="A3322" s="548" t="s">
        <v>18313</v>
      </c>
      <c r="B3322" s="548" t="s">
        <v>1708</v>
      </c>
      <c r="C3322" s="541" t="s">
        <v>1709</v>
      </c>
      <c r="D3322" s="548" t="s">
        <v>8582</v>
      </c>
      <c r="E3322" s="1958">
        <v>1200</v>
      </c>
      <c r="F3322" s="549">
        <v>33765316</v>
      </c>
      <c r="G3322" s="550" t="s">
        <v>8730</v>
      </c>
      <c r="H3322" s="548" t="s">
        <v>8582</v>
      </c>
      <c r="I3322" s="548" t="s">
        <v>8582</v>
      </c>
      <c r="J3322" s="551" t="s">
        <v>8582</v>
      </c>
      <c r="K3322" s="552">
        <v>2</v>
      </c>
      <c r="L3322" s="552">
        <v>3</v>
      </c>
      <c r="M3322" s="553">
        <f>+E3312*L3312</f>
        <v>4500</v>
      </c>
      <c r="N3322" s="553">
        <v>3</v>
      </c>
      <c r="O3322" s="553">
        <v>6</v>
      </c>
      <c r="P3322" s="553">
        <v>13500</v>
      </c>
      <c r="Q3322" s="414"/>
      <c r="R3322" s="197"/>
      <c r="S3322" s="197"/>
      <c r="T3322" s="197"/>
    </row>
    <row r="3323" spans="1:20" x14ac:dyDescent="0.2">
      <c r="A3323" s="548" t="s">
        <v>18313</v>
      </c>
      <c r="B3323" s="548" t="s">
        <v>1708</v>
      </c>
      <c r="C3323" s="541" t="s">
        <v>1709</v>
      </c>
      <c r="D3323" s="548" t="s">
        <v>6108</v>
      </c>
      <c r="E3323" s="1958">
        <v>1200</v>
      </c>
      <c r="F3323" s="549">
        <v>36060501</v>
      </c>
      <c r="G3323" s="550" t="s">
        <v>8731</v>
      </c>
      <c r="H3323" s="548" t="s">
        <v>6108</v>
      </c>
      <c r="I3323" s="548" t="s">
        <v>6108</v>
      </c>
      <c r="J3323" s="551" t="s">
        <v>6108</v>
      </c>
      <c r="K3323" s="552">
        <v>2</v>
      </c>
      <c r="L3323" s="552">
        <v>3</v>
      </c>
      <c r="M3323" s="553">
        <f>+E3313*L3313</f>
        <v>3600</v>
      </c>
      <c r="N3323" s="553">
        <v>3</v>
      </c>
      <c r="O3323" s="553">
        <v>6</v>
      </c>
      <c r="P3323" s="553">
        <v>5400</v>
      </c>
      <c r="Q3323" s="414"/>
      <c r="R3323" s="197"/>
      <c r="S3323" s="197"/>
      <c r="T3323" s="197"/>
    </row>
    <row r="3324" spans="1:20" x14ac:dyDescent="0.2">
      <c r="A3324" s="548" t="s">
        <v>18313</v>
      </c>
      <c r="B3324" s="548" t="s">
        <v>1708</v>
      </c>
      <c r="C3324" s="541" t="s">
        <v>1709</v>
      </c>
      <c r="D3324" s="548" t="s">
        <v>6108</v>
      </c>
      <c r="E3324" s="1958">
        <v>1200</v>
      </c>
      <c r="F3324" s="549">
        <v>33739183</v>
      </c>
      <c r="G3324" s="550" t="s">
        <v>8732</v>
      </c>
      <c r="H3324" s="548" t="s">
        <v>6108</v>
      </c>
      <c r="I3324" s="548" t="s">
        <v>6108</v>
      </c>
      <c r="J3324" s="551" t="s">
        <v>6108</v>
      </c>
      <c r="K3324" s="552">
        <v>2</v>
      </c>
      <c r="L3324" s="552">
        <v>3</v>
      </c>
      <c r="M3324" s="553">
        <f>+E3314*L3314</f>
        <v>3600</v>
      </c>
      <c r="N3324" s="553">
        <v>3</v>
      </c>
      <c r="O3324" s="553">
        <v>6</v>
      </c>
      <c r="P3324" s="553">
        <v>5150</v>
      </c>
      <c r="Q3324" s="414"/>
      <c r="R3324" s="197"/>
      <c r="S3324" s="197"/>
      <c r="T3324" s="197"/>
    </row>
    <row r="3325" spans="1:20" x14ac:dyDescent="0.2">
      <c r="A3325" s="548" t="s">
        <v>18313</v>
      </c>
      <c r="B3325" s="548" t="s">
        <v>1708</v>
      </c>
      <c r="C3325" s="541" t="s">
        <v>1709</v>
      </c>
      <c r="D3325" s="548" t="s">
        <v>6108</v>
      </c>
      <c r="E3325" s="1958">
        <v>1200</v>
      </c>
      <c r="F3325" s="549">
        <v>37379373</v>
      </c>
      <c r="G3325" s="550" t="s">
        <v>8733</v>
      </c>
      <c r="H3325" s="548" t="s">
        <v>6108</v>
      </c>
      <c r="I3325" s="548" t="s">
        <v>6108</v>
      </c>
      <c r="J3325" s="551" t="s">
        <v>6108</v>
      </c>
      <c r="K3325" s="552">
        <v>2</v>
      </c>
      <c r="L3325" s="552">
        <v>3</v>
      </c>
      <c r="M3325" s="553">
        <f>+E3314*L3314</f>
        <v>3600</v>
      </c>
      <c r="N3325" s="553">
        <v>3</v>
      </c>
      <c r="O3325" s="553">
        <v>6</v>
      </c>
      <c r="P3325" s="553">
        <v>5150</v>
      </c>
      <c r="Q3325" s="414"/>
      <c r="R3325" s="197"/>
      <c r="S3325" s="197"/>
      <c r="T3325" s="197"/>
    </row>
    <row r="3326" spans="1:20" x14ac:dyDescent="0.2">
      <c r="A3326" s="548" t="s">
        <v>18313</v>
      </c>
      <c r="B3326" s="548" t="s">
        <v>1708</v>
      </c>
      <c r="C3326" s="541" t="s">
        <v>1709</v>
      </c>
      <c r="D3326" s="548" t="s">
        <v>6108</v>
      </c>
      <c r="E3326" s="1958">
        <v>1200</v>
      </c>
      <c r="F3326" s="549">
        <v>73613359</v>
      </c>
      <c r="G3326" s="550" t="s">
        <v>8734</v>
      </c>
      <c r="H3326" s="548" t="s">
        <v>6108</v>
      </c>
      <c r="I3326" s="548" t="s">
        <v>6108</v>
      </c>
      <c r="J3326" s="551" t="s">
        <v>6108</v>
      </c>
      <c r="K3326" s="552">
        <v>2</v>
      </c>
      <c r="L3326" s="552">
        <v>3</v>
      </c>
      <c r="M3326" s="553">
        <f>+E3316*L3316</f>
        <v>4500</v>
      </c>
      <c r="N3326" s="553">
        <v>3</v>
      </c>
      <c r="O3326" s="553">
        <v>6</v>
      </c>
      <c r="P3326" s="553">
        <v>5150</v>
      </c>
      <c r="Q3326" s="414"/>
      <c r="R3326" s="197"/>
      <c r="S3326" s="197"/>
      <c r="T3326" s="197"/>
    </row>
    <row r="3327" spans="1:20" x14ac:dyDescent="0.2">
      <c r="A3327" s="548" t="s">
        <v>18313</v>
      </c>
      <c r="B3327" s="548" t="s">
        <v>1708</v>
      </c>
      <c r="C3327" s="541" t="s">
        <v>1709</v>
      </c>
      <c r="D3327" s="548" t="s">
        <v>6108</v>
      </c>
      <c r="E3327" s="1958">
        <v>1200</v>
      </c>
      <c r="F3327" s="549">
        <v>73331616</v>
      </c>
      <c r="G3327" s="550" t="s">
        <v>8735</v>
      </c>
      <c r="H3327" s="548" t="s">
        <v>6108</v>
      </c>
      <c r="I3327" s="548" t="s">
        <v>6108</v>
      </c>
      <c r="J3327" s="551" t="s">
        <v>6108</v>
      </c>
      <c r="K3327" s="552">
        <v>2</v>
      </c>
      <c r="L3327" s="552">
        <v>3</v>
      </c>
      <c r="M3327" s="553">
        <f>+E3317*L3317</f>
        <v>3600</v>
      </c>
      <c r="N3327" s="553">
        <v>3</v>
      </c>
      <c r="O3327" s="553">
        <v>6</v>
      </c>
      <c r="P3327" s="553">
        <v>5150</v>
      </c>
      <c r="Q3327" s="414"/>
      <c r="R3327" s="197"/>
      <c r="S3327" s="197"/>
      <c r="T3327" s="197"/>
    </row>
    <row r="3328" spans="1:20" x14ac:dyDescent="0.2">
      <c r="A3328" s="548" t="s">
        <v>18313</v>
      </c>
      <c r="B3328" s="548" t="s">
        <v>1708</v>
      </c>
      <c r="C3328" s="541" t="s">
        <v>1709</v>
      </c>
      <c r="D3328" s="548" t="s">
        <v>6108</v>
      </c>
      <c r="E3328" s="1958">
        <v>1200</v>
      </c>
      <c r="F3328" s="549">
        <v>33002333</v>
      </c>
      <c r="G3328" s="550" t="s">
        <v>8736</v>
      </c>
      <c r="H3328" s="548" t="s">
        <v>6108</v>
      </c>
      <c r="I3328" s="548" t="s">
        <v>6108</v>
      </c>
      <c r="J3328" s="551" t="s">
        <v>6108</v>
      </c>
      <c r="K3328" s="552">
        <v>2</v>
      </c>
      <c r="L3328" s="552">
        <v>3</v>
      </c>
      <c r="M3328" s="553">
        <f>+E3318*L3318</f>
        <v>4500</v>
      </c>
      <c r="N3328" s="553">
        <v>3</v>
      </c>
      <c r="O3328" s="553">
        <v>6</v>
      </c>
      <c r="P3328" s="553">
        <v>5150</v>
      </c>
      <c r="Q3328" s="414"/>
      <c r="R3328" s="197"/>
      <c r="S3328" s="197"/>
      <c r="T3328" s="197"/>
    </row>
    <row r="3329" spans="1:20" x14ac:dyDescent="0.2">
      <c r="A3329" s="548" t="s">
        <v>18313</v>
      </c>
      <c r="B3329" s="548" t="s">
        <v>1708</v>
      </c>
      <c r="C3329" s="541" t="s">
        <v>1709</v>
      </c>
      <c r="D3329" s="548" t="s">
        <v>8582</v>
      </c>
      <c r="E3329" s="1958">
        <v>1200</v>
      </c>
      <c r="F3329" s="549">
        <v>36728133</v>
      </c>
      <c r="G3329" s="550" t="s">
        <v>8737</v>
      </c>
      <c r="H3329" s="548" t="s">
        <v>8582</v>
      </c>
      <c r="I3329" s="548" t="s">
        <v>8582</v>
      </c>
      <c r="J3329" s="551" t="s">
        <v>8582</v>
      </c>
      <c r="K3329" s="552">
        <v>2</v>
      </c>
      <c r="L3329" s="552">
        <v>3</v>
      </c>
      <c r="M3329" s="553">
        <f>+E3319*L3319</f>
        <v>3600</v>
      </c>
      <c r="N3329" s="553">
        <v>3</v>
      </c>
      <c r="O3329" s="553">
        <v>6</v>
      </c>
      <c r="P3329" s="553">
        <v>5150</v>
      </c>
      <c r="Q3329" s="414"/>
      <c r="R3329" s="197"/>
      <c r="S3329" s="197"/>
      <c r="T3329" s="197"/>
    </row>
    <row r="3330" spans="1:20" x14ac:dyDescent="0.2">
      <c r="A3330" s="548" t="s">
        <v>18313</v>
      </c>
      <c r="B3330" s="548" t="s">
        <v>1708</v>
      </c>
      <c r="C3330" s="541" t="s">
        <v>1709</v>
      </c>
      <c r="D3330" s="548" t="s">
        <v>8582</v>
      </c>
      <c r="E3330" s="1958">
        <v>1200</v>
      </c>
      <c r="F3330" s="549">
        <v>33371729</v>
      </c>
      <c r="G3330" s="550" t="s">
        <v>8738</v>
      </c>
      <c r="H3330" s="548" t="s">
        <v>8582</v>
      </c>
      <c r="I3330" s="548" t="s">
        <v>8582</v>
      </c>
      <c r="J3330" s="551" t="s">
        <v>8582</v>
      </c>
      <c r="K3330" s="552">
        <v>2</v>
      </c>
      <c r="L3330" s="552">
        <v>3</v>
      </c>
      <c r="M3330" s="553">
        <f>+E3320*L3320</f>
        <v>4500</v>
      </c>
      <c r="N3330" s="553">
        <v>1</v>
      </c>
      <c r="O3330" s="553">
        <v>3</v>
      </c>
      <c r="P3330" s="553">
        <v>5150</v>
      </c>
      <c r="Q3330" s="414"/>
      <c r="R3330" s="197"/>
      <c r="S3330" s="197"/>
      <c r="T3330" s="197"/>
    </row>
    <row r="3331" spans="1:20" x14ac:dyDescent="0.2">
      <c r="A3331" s="548" t="s">
        <v>18313</v>
      </c>
      <c r="B3331" s="548" t="s">
        <v>1708</v>
      </c>
      <c r="C3331" s="541" t="s">
        <v>1709</v>
      </c>
      <c r="D3331" s="548" t="s">
        <v>8739</v>
      </c>
      <c r="E3331" s="1958">
        <v>1500</v>
      </c>
      <c r="F3331" s="549">
        <v>33395192</v>
      </c>
      <c r="G3331" s="550" t="s">
        <v>8740</v>
      </c>
      <c r="H3331" s="548" t="s">
        <v>8739</v>
      </c>
      <c r="I3331" s="548" t="s">
        <v>8739</v>
      </c>
      <c r="J3331" s="551" t="s">
        <v>8739</v>
      </c>
      <c r="K3331" s="552">
        <v>2</v>
      </c>
      <c r="L3331" s="552">
        <v>3</v>
      </c>
      <c r="M3331" s="553">
        <f>+E3331*L3331</f>
        <v>4500</v>
      </c>
      <c r="N3331" s="553">
        <v>3</v>
      </c>
      <c r="O3331" s="553">
        <v>6</v>
      </c>
      <c r="P3331" s="553">
        <v>5150</v>
      </c>
      <c r="Q3331" s="414"/>
      <c r="R3331" s="197"/>
      <c r="S3331" s="197"/>
      <c r="T3331" s="197"/>
    </row>
    <row r="3332" spans="1:20" x14ac:dyDescent="0.2">
      <c r="A3332" s="548" t="s">
        <v>18313</v>
      </c>
      <c r="B3332" s="548" t="s">
        <v>1708</v>
      </c>
      <c r="C3332" s="541" t="s">
        <v>1709</v>
      </c>
      <c r="D3332" s="548" t="s">
        <v>6875</v>
      </c>
      <c r="E3332" s="1958">
        <v>1500</v>
      </c>
      <c r="F3332" s="549">
        <v>36723502</v>
      </c>
      <c r="G3332" s="550" t="s">
        <v>8741</v>
      </c>
      <c r="H3332" s="548" t="s">
        <v>6875</v>
      </c>
      <c r="I3332" s="548" t="s">
        <v>6875</v>
      </c>
      <c r="J3332" s="551" t="s">
        <v>6875</v>
      </c>
      <c r="K3332" s="552">
        <v>2</v>
      </c>
      <c r="L3332" s="552">
        <v>3</v>
      </c>
      <c r="M3332" s="553">
        <f>+E3332*L3332</f>
        <v>4500</v>
      </c>
      <c r="N3332" s="553">
        <v>3</v>
      </c>
      <c r="O3332" s="553">
        <v>6</v>
      </c>
      <c r="P3332" s="553">
        <v>5150</v>
      </c>
      <c r="Q3332" s="414"/>
      <c r="R3332" s="197"/>
      <c r="S3332" s="197"/>
      <c r="T3332" s="197"/>
    </row>
    <row r="3333" spans="1:20" x14ac:dyDescent="0.2">
      <c r="A3333" s="548" t="s">
        <v>18313</v>
      </c>
      <c r="B3333" s="548" t="s">
        <v>1708</v>
      </c>
      <c r="C3333" s="541" t="s">
        <v>1709</v>
      </c>
      <c r="D3333" s="548" t="s">
        <v>6795</v>
      </c>
      <c r="E3333" s="1958">
        <v>1200</v>
      </c>
      <c r="F3333" s="549">
        <v>32168985</v>
      </c>
      <c r="G3333" s="550" t="s">
        <v>8742</v>
      </c>
      <c r="H3333" s="548" t="s">
        <v>6795</v>
      </c>
      <c r="I3333" s="548" t="s">
        <v>6795</v>
      </c>
      <c r="J3333" s="551" t="s">
        <v>6795</v>
      </c>
      <c r="K3333" s="552">
        <v>2</v>
      </c>
      <c r="L3333" s="552">
        <v>3</v>
      </c>
      <c r="M3333" s="553">
        <f>+E3333*L3333</f>
        <v>3600</v>
      </c>
      <c r="N3333" s="553">
        <v>3</v>
      </c>
      <c r="O3333" s="553">
        <v>6</v>
      </c>
      <c r="P3333" s="553">
        <v>5150</v>
      </c>
      <c r="Q3333" s="414"/>
      <c r="R3333" s="197"/>
      <c r="S3333" s="197"/>
      <c r="T3333" s="197"/>
    </row>
    <row r="3334" spans="1:20" x14ac:dyDescent="0.2">
      <c r="A3334" s="548" t="s">
        <v>18313</v>
      </c>
      <c r="B3334" s="548" t="s">
        <v>1708</v>
      </c>
      <c r="C3334" s="541" t="s">
        <v>1709</v>
      </c>
      <c r="D3334" s="548" t="s">
        <v>6875</v>
      </c>
      <c r="E3334" s="1958">
        <v>1500</v>
      </c>
      <c r="F3334" s="549">
        <v>37392750</v>
      </c>
      <c r="G3334" s="550" t="s">
        <v>8743</v>
      </c>
      <c r="H3334" s="548" t="s">
        <v>6875</v>
      </c>
      <c r="I3334" s="548" t="s">
        <v>6875</v>
      </c>
      <c r="J3334" s="551" t="s">
        <v>6875</v>
      </c>
      <c r="K3334" s="552">
        <v>2</v>
      </c>
      <c r="L3334" s="552">
        <v>3</v>
      </c>
      <c r="M3334" s="553">
        <f>+E3334*L3334</f>
        <v>4500</v>
      </c>
      <c r="N3334" s="553">
        <v>3</v>
      </c>
      <c r="O3334" s="553">
        <v>6</v>
      </c>
      <c r="P3334" s="553">
        <v>5150</v>
      </c>
      <c r="Q3334" s="414"/>
      <c r="R3334" s="197"/>
      <c r="S3334" s="197"/>
      <c r="T3334" s="197"/>
    </row>
    <row r="3335" spans="1:20" x14ac:dyDescent="0.2">
      <c r="A3335" s="548" t="s">
        <v>18313</v>
      </c>
      <c r="B3335" s="548" t="s">
        <v>1708</v>
      </c>
      <c r="C3335" s="541" t="s">
        <v>1709</v>
      </c>
      <c r="D3335" s="548" t="s">
        <v>6875</v>
      </c>
      <c r="E3335" s="1958">
        <v>1500</v>
      </c>
      <c r="F3335" s="549">
        <v>31505873</v>
      </c>
      <c r="G3335" s="550" t="s">
        <v>8744</v>
      </c>
      <c r="H3335" s="548" t="s">
        <v>6875</v>
      </c>
      <c r="I3335" s="548" t="s">
        <v>6875</v>
      </c>
      <c r="J3335" s="551" t="s">
        <v>6875</v>
      </c>
      <c r="K3335" s="552">
        <v>2</v>
      </c>
      <c r="L3335" s="552">
        <v>3</v>
      </c>
      <c r="M3335" s="553">
        <f>+E3334*L3334</f>
        <v>4500</v>
      </c>
      <c r="N3335" s="553">
        <v>3</v>
      </c>
      <c r="O3335" s="553">
        <v>6</v>
      </c>
      <c r="P3335" s="553">
        <v>5150</v>
      </c>
      <c r="Q3335" s="414"/>
      <c r="R3335" s="197"/>
      <c r="S3335" s="197"/>
      <c r="T3335" s="197"/>
    </row>
    <row r="3336" spans="1:20" x14ac:dyDescent="0.2">
      <c r="A3336" s="548" t="s">
        <v>18313</v>
      </c>
      <c r="B3336" s="548" t="s">
        <v>1708</v>
      </c>
      <c r="C3336" s="541" t="s">
        <v>1709</v>
      </c>
      <c r="D3336" s="548" t="s">
        <v>6875</v>
      </c>
      <c r="E3336" s="1958">
        <v>1500</v>
      </c>
      <c r="F3336" s="549">
        <v>80313306</v>
      </c>
      <c r="G3336" s="550" t="s">
        <v>8745</v>
      </c>
      <c r="H3336" s="548" t="s">
        <v>6875</v>
      </c>
      <c r="I3336" s="548" t="s">
        <v>6875</v>
      </c>
      <c r="J3336" s="551" t="s">
        <v>6875</v>
      </c>
      <c r="K3336" s="552">
        <v>2</v>
      </c>
      <c r="L3336" s="552">
        <v>3</v>
      </c>
      <c r="M3336" s="553">
        <f t="shared" ref="M3336:M3344" si="124">+E3336*L3336</f>
        <v>4500</v>
      </c>
      <c r="N3336" s="553">
        <v>3</v>
      </c>
      <c r="O3336" s="553">
        <v>6</v>
      </c>
      <c r="P3336" s="553">
        <v>5150</v>
      </c>
      <c r="Q3336" s="414"/>
      <c r="R3336" s="197"/>
      <c r="S3336" s="197"/>
      <c r="T3336" s="197"/>
    </row>
    <row r="3337" spans="1:20" x14ac:dyDescent="0.2">
      <c r="A3337" s="548" t="s">
        <v>18313</v>
      </c>
      <c r="B3337" s="548" t="s">
        <v>1708</v>
      </c>
      <c r="C3337" s="541" t="s">
        <v>1709</v>
      </c>
      <c r="D3337" s="548" t="s">
        <v>1836</v>
      </c>
      <c r="E3337" s="1958">
        <v>2500</v>
      </c>
      <c r="F3337" s="549" t="s">
        <v>8746</v>
      </c>
      <c r="G3337" s="550" t="s">
        <v>8747</v>
      </c>
      <c r="H3337" s="548" t="s">
        <v>1836</v>
      </c>
      <c r="I3337" s="548" t="s">
        <v>1836</v>
      </c>
      <c r="J3337" s="551" t="s">
        <v>1836</v>
      </c>
      <c r="K3337" s="552">
        <v>0</v>
      </c>
      <c r="L3337" s="552">
        <v>0</v>
      </c>
      <c r="M3337" s="553">
        <f t="shared" si="124"/>
        <v>0</v>
      </c>
      <c r="N3337" s="553">
        <v>2</v>
      </c>
      <c r="O3337" s="553">
        <v>6</v>
      </c>
      <c r="P3337" s="553">
        <v>5150</v>
      </c>
      <c r="Q3337" s="414"/>
      <c r="R3337" s="197"/>
      <c r="S3337" s="197"/>
      <c r="T3337" s="197"/>
    </row>
    <row r="3338" spans="1:20" x14ac:dyDescent="0.2">
      <c r="A3338" s="548" t="s">
        <v>18313</v>
      </c>
      <c r="B3338" s="548" t="s">
        <v>1708</v>
      </c>
      <c r="C3338" s="541" t="s">
        <v>1709</v>
      </c>
      <c r="D3338" s="548" t="s">
        <v>1836</v>
      </c>
      <c r="E3338" s="1958">
        <v>2500</v>
      </c>
      <c r="F3338" s="549">
        <v>30308678</v>
      </c>
      <c r="G3338" s="550" t="s">
        <v>8748</v>
      </c>
      <c r="H3338" s="548" t="s">
        <v>1836</v>
      </c>
      <c r="I3338" s="548" t="s">
        <v>1836</v>
      </c>
      <c r="J3338" s="551" t="s">
        <v>1836</v>
      </c>
      <c r="K3338" s="552">
        <v>0</v>
      </c>
      <c r="L3338" s="552">
        <v>0</v>
      </c>
      <c r="M3338" s="553">
        <f t="shared" si="124"/>
        <v>0</v>
      </c>
      <c r="N3338" s="553">
        <v>2</v>
      </c>
      <c r="O3338" s="553">
        <v>6</v>
      </c>
      <c r="P3338" s="553">
        <v>5150</v>
      </c>
      <c r="Q3338" s="414"/>
      <c r="R3338" s="197"/>
      <c r="S3338" s="197"/>
      <c r="T3338" s="197"/>
    </row>
    <row r="3339" spans="1:20" x14ac:dyDescent="0.2">
      <c r="A3339" s="548" t="s">
        <v>18313</v>
      </c>
      <c r="B3339" s="548" t="s">
        <v>1708</v>
      </c>
      <c r="C3339" s="541" t="s">
        <v>1709</v>
      </c>
      <c r="D3339" s="548" t="s">
        <v>1836</v>
      </c>
      <c r="E3339" s="1958">
        <v>2500</v>
      </c>
      <c r="F3339" s="549">
        <v>33909773</v>
      </c>
      <c r="G3339" s="550" t="s">
        <v>8749</v>
      </c>
      <c r="H3339" s="548" t="s">
        <v>1836</v>
      </c>
      <c r="I3339" s="548" t="s">
        <v>1836</v>
      </c>
      <c r="J3339" s="551" t="s">
        <v>1836</v>
      </c>
      <c r="K3339" s="552">
        <v>0</v>
      </c>
      <c r="L3339" s="552">
        <v>0</v>
      </c>
      <c r="M3339" s="553">
        <f t="shared" si="124"/>
        <v>0</v>
      </c>
      <c r="N3339" s="553">
        <v>2</v>
      </c>
      <c r="O3339" s="553">
        <v>6</v>
      </c>
      <c r="P3339" s="553">
        <v>5150</v>
      </c>
      <c r="Q3339" s="414"/>
      <c r="R3339" s="197"/>
      <c r="S3339" s="197"/>
      <c r="T3339" s="197"/>
    </row>
    <row r="3340" spans="1:20" x14ac:dyDescent="0.2">
      <c r="A3340" s="548" t="s">
        <v>18313</v>
      </c>
      <c r="B3340" s="548" t="s">
        <v>1708</v>
      </c>
      <c r="C3340" s="541" t="s">
        <v>1709</v>
      </c>
      <c r="D3340" s="548" t="s">
        <v>1836</v>
      </c>
      <c r="E3340" s="1958">
        <v>2500</v>
      </c>
      <c r="F3340" s="549">
        <v>31652607</v>
      </c>
      <c r="G3340" s="550" t="s">
        <v>8750</v>
      </c>
      <c r="H3340" s="548" t="s">
        <v>1836</v>
      </c>
      <c r="I3340" s="548" t="s">
        <v>1836</v>
      </c>
      <c r="J3340" s="551" t="s">
        <v>1836</v>
      </c>
      <c r="K3340" s="552">
        <v>0</v>
      </c>
      <c r="L3340" s="552">
        <v>0</v>
      </c>
      <c r="M3340" s="553">
        <f t="shared" si="124"/>
        <v>0</v>
      </c>
      <c r="N3340" s="553">
        <v>2</v>
      </c>
      <c r="O3340" s="553">
        <v>6</v>
      </c>
      <c r="P3340" s="553">
        <v>5150</v>
      </c>
      <c r="Q3340" s="414"/>
      <c r="R3340" s="197"/>
      <c r="S3340" s="197"/>
      <c r="T3340" s="197"/>
    </row>
    <row r="3341" spans="1:20" x14ac:dyDescent="0.2">
      <c r="A3341" s="548" t="s">
        <v>18313</v>
      </c>
      <c r="B3341" s="548" t="s">
        <v>1708</v>
      </c>
      <c r="C3341" s="541" t="s">
        <v>1709</v>
      </c>
      <c r="D3341" s="548" t="s">
        <v>6875</v>
      </c>
      <c r="E3341" s="1958">
        <v>2000</v>
      </c>
      <c r="F3341" s="549">
        <v>36955913</v>
      </c>
      <c r="G3341" s="550" t="s">
        <v>8751</v>
      </c>
      <c r="H3341" s="548" t="s">
        <v>6875</v>
      </c>
      <c r="I3341" s="548" t="s">
        <v>6875</v>
      </c>
      <c r="J3341" s="551" t="s">
        <v>6875</v>
      </c>
      <c r="K3341" s="552">
        <v>0</v>
      </c>
      <c r="L3341" s="552">
        <v>0</v>
      </c>
      <c r="M3341" s="553">
        <f t="shared" si="124"/>
        <v>0</v>
      </c>
      <c r="N3341" s="553">
        <v>2</v>
      </c>
      <c r="O3341" s="553">
        <v>6</v>
      </c>
      <c r="P3341" s="553">
        <v>9000</v>
      </c>
      <c r="Q3341" s="414"/>
      <c r="R3341" s="197"/>
      <c r="S3341" s="197"/>
      <c r="T3341" s="197"/>
    </row>
    <row r="3342" spans="1:20" x14ac:dyDescent="0.2">
      <c r="A3342" s="548" t="s">
        <v>18313</v>
      </c>
      <c r="B3342" s="548" t="s">
        <v>1708</v>
      </c>
      <c r="C3342" s="541" t="s">
        <v>1709</v>
      </c>
      <c r="D3342" s="548" t="s">
        <v>1836</v>
      </c>
      <c r="E3342" s="1958">
        <v>2500</v>
      </c>
      <c r="F3342" s="549" t="s">
        <v>8752</v>
      </c>
      <c r="G3342" s="550" t="s">
        <v>8753</v>
      </c>
      <c r="H3342" s="548" t="s">
        <v>1836</v>
      </c>
      <c r="I3342" s="548" t="s">
        <v>1836</v>
      </c>
      <c r="J3342" s="551" t="s">
        <v>1836</v>
      </c>
      <c r="K3342" s="552">
        <v>0</v>
      </c>
      <c r="L3342" s="552">
        <v>0</v>
      </c>
      <c r="M3342" s="553">
        <f t="shared" si="124"/>
        <v>0</v>
      </c>
      <c r="N3342" s="553">
        <v>2</v>
      </c>
      <c r="O3342" s="553">
        <v>6</v>
      </c>
      <c r="P3342" s="553">
        <v>11250</v>
      </c>
      <c r="Q3342" s="414"/>
      <c r="R3342" s="197"/>
      <c r="S3342" s="197"/>
      <c r="T3342" s="197"/>
    </row>
    <row r="3343" spans="1:20" x14ac:dyDescent="0.2">
      <c r="A3343" s="548" t="s">
        <v>18313</v>
      </c>
      <c r="B3343" s="548" t="s">
        <v>1708</v>
      </c>
      <c r="C3343" s="541" t="s">
        <v>1709</v>
      </c>
      <c r="D3343" s="548" t="s">
        <v>1836</v>
      </c>
      <c r="E3343" s="1958">
        <v>2500</v>
      </c>
      <c r="F3343" s="549">
        <v>76628539</v>
      </c>
      <c r="G3343" s="550" t="s">
        <v>8754</v>
      </c>
      <c r="H3343" s="548" t="s">
        <v>1836</v>
      </c>
      <c r="I3343" s="548" t="s">
        <v>1836</v>
      </c>
      <c r="J3343" s="551" t="s">
        <v>1836</v>
      </c>
      <c r="K3343" s="552">
        <v>0</v>
      </c>
      <c r="L3343" s="552">
        <v>0</v>
      </c>
      <c r="M3343" s="553">
        <f t="shared" si="124"/>
        <v>0</v>
      </c>
      <c r="N3343" s="553">
        <v>2</v>
      </c>
      <c r="O3343" s="553">
        <v>6</v>
      </c>
      <c r="P3343" s="553">
        <v>11250</v>
      </c>
      <c r="Q3343" s="414"/>
      <c r="R3343" s="197"/>
      <c r="S3343" s="197"/>
      <c r="T3343" s="197"/>
    </row>
    <row r="3344" spans="1:20" x14ac:dyDescent="0.2">
      <c r="A3344" s="548" t="s">
        <v>18313</v>
      </c>
      <c r="B3344" s="548" t="s">
        <v>1708</v>
      </c>
      <c r="C3344" s="541" t="s">
        <v>1709</v>
      </c>
      <c r="D3344" s="548" t="s">
        <v>1836</v>
      </c>
      <c r="E3344" s="1958">
        <v>2500</v>
      </c>
      <c r="F3344" s="549">
        <v>37362839</v>
      </c>
      <c r="G3344" s="550" t="s">
        <v>8755</v>
      </c>
      <c r="H3344" s="548" t="s">
        <v>1836</v>
      </c>
      <c r="I3344" s="548" t="s">
        <v>1836</v>
      </c>
      <c r="J3344" s="551" t="s">
        <v>1836</v>
      </c>
      <c r="K3344" s="552">
        <v>0</v>
      </c>
      <c r="L3344" s="552">
        <v>0</v>
      </c>
      <c r="M3344" s="553">
        <f t="shared" si="124"/>
        <v>0</v>
      </c>
      <c r="N3344" s="553">
        <v>2</v>
      </c>
      <c r="O3344" s="553">
        <v>6</v>
      </c>
      <c r="P3344" s="553">
        <v>11250</v>
      </c>
      <c r="Q3344" s="414"/>
      <c r="R3344" s="197"/>
      <c r="S3344" s="197"/>
      <c r="T3344" s="197"/>
    </row>
    <row r="3345" spans="1:20" x14ac:dyDescent="0.2">
      <c r="A3345" s="548" t="s">
        <v>18313</v>
      </c>
      <c r="B3345" s="548" t="s">
        <v>1708</v>
      </c>
      <c r="C3345" s="541" t="s">
        <v>1709</v>
      </c>
      <c r="D3345" s="548" t="s">
        <v>1836</v>
      </c>
      <c r="E3345" s="1958">
        <v>2500</v>
      </c>
      <c r="F3345" s="549">
        <v>10631331</v>
      </c>
      <c r="G3345" s="550" t="s">
        <v>8756</v>
      </c>
      <c r="H3345" s="548" t="s">
        <v>1836</v>
      </c>
      <c r="I3345" s="548" t="s">
        <v>1836</v>
      </c>
      <c r="J3345" s="551" t="s">
        <v>1836</v>
      </c>
      <c r="K3345" s="552">
        <v>0</v>
      </c>
      <c r="L3345" s="552">
        <v>0</v>
      </c>
      <c r="M3345" s="553">
        <f>+E3344*L3344</f>
        <v>0</v>
      </c>
      <c r="N3345" s="553">
        <v>2</v>
      </c>
      <c r="O3345" s="553">
        <v>6</v>
      </c>
      <c r="P3345" s="553">
        <v>11250</v>
      </c>
      <c r="Q3345" s="414"/>
      <c r="R3345" s="197"/>
      <c r="S3345" s="197"/>
      <c r="T3345" s="197"/>
    </row>
    <row r="3346" spans="1:20" x14ac:dyDescent="0.2">
      <c r="A3346" s="548" t="s">
        <v>18313</v>
      </c>
      <c r="B3346" s="548" t="s">
        <v>1708</v>
      </c>
      <c r="C3346" s="541" t="s">
        <v>1709</v>
      </c>
      <c r="D3346" s="548" t="s">
        <v>1836</v>
      </c>
      <c r="E3346" s="1958">
        <v>2500</v>
      </c>
      <c r="F3346" s="549">
        <v>37698890</v>
      </c>
      <c r="G3346" s="550" t="s">
        <v>8757</v>
      </c>
      <c r="H3346" s="548" t="s">
        <v>1836</v>
      </c>
      <c r="I3346" s="548" t="s">
        <v>1836</v>
      </c>
      <c r="J3346" s="551" t="s">
        <v>1836</v>
      </c>
      <c r="K3346" s="552">
        <v>0</v>
      </c>
      <c r="L3346" s="552">
        <v>0</v>
      </c>
      <c r="M3346" s="553">
        <f t="shared" ref="M3346:M3354" si="125">+E3346*L3346</f>
        <v>0</v>
      </c>
      <c r="N3346" s="553">
        <v>2</v>
      </c>
      <c r="O3346" s="553">
        <v>6</v>
      </c>
      <c r="P3346" s="553">
        <v>11250</v>
      </c>
      <c r="Q3346" s="414"/>
      <c r="R3346" s="197"/>
      <c r="S3346" s="197"/>
      <c r="T3346" s="197"/>
    </row>
    <row r="3347" spans="1:20" x14ac:dyDescent="0.2">
      <c r="A3347" s="548" t="s">
        <v>18313</v>
      </c>
      <c r="B3347" s="548" t="s">
        <v>1708</v>
      </c>
      <c r="C3347" s="541" t="s">
        <v>1709</v>
      </c>
      <c r="D3347" s="548" t="s">
        <v>1836</v>
      </c>
      <c r="E3347" s="1958">
        <v>2500</v>
      </c>
      <c r="F3347" s="549">
        <v>30227837</v>
      </c>
      <c r="G3347" s="550" t="s">
        <v>8758</v>
      </c>
      <c r="H3347" s="548" t="s">
        <v>1836</v>
      </c>
      <c r="I3347" s="548" t="s">
        <v>1836</v>
      </c>
      <c r="J3347" s="551" t="s">
        <v>1836</v>
      </c>
      <c r="K3347" s="552">
        <v>0</v>
      </c>
      <c r="L3347" s="552">
        <v>0</v>
      </c>
      <c r="M3347" s="553">
        <f t="shared" si="125"/>
        <v>0</v>
      </c>
      <c r="N3347" s="553">
        <v>2</v>
      </c>
      <c r="O3347" s="553">
        <v>6</v>
      </c>
      <c r="P3347" s="553">
        <v>5150</v>
      </c>
      <c r="Q3347" s="414"/>
      <c r="R3347" s="197"/>
      <c r="S3347" s="197"/>
      <c r="T3347" s="197"/>
    </row>
    <row r="3348" spans="1:20" x14ac:dyDescent="0.2">
      <c r="A3348" s="548" t="s">
        <v>18313</v>
      </c>
      <c r="B3348" s="548" t="s">
        <v>1708</v>
      </c>
      <c r="C3348" s="541" t="s">
        <v>1709</v>
      </c>
      <c r="D3348" s="548" t="s">
        <v>1836</v>
      </c>
      <c r="E3348" s="1958">
        <v>2500</v>
      </c>
      <c r="F3348" s="549">
        <v>37907529</v>
      </c>
      <c r="G3348" s="550" t="s">
        <v>8759</v>
      </c>
      <c r="H3348" s="548" t="s">
        <v>1836</v>
      </c>
      <c r="I3348" s="548" t="s">
        <v>1836</v>
      </c>
      <c r="J3348" s="551" t="s">
        <v>1836</v>
      </c>
      <c r="K3348" s="552">
        <v>0</v>
      </c>
      <c r="L3348" s="552">
        <v>0</v>
      </c>
      <c r="M3348" s="553">
        <f t="shared" si="125"/>
        <v>0</v>
      </c>
      <c r="N3348" s="553">
        <v>2</v>
      </c>
      <c r="O3348" s="553">
        <v>6</v>
      </c>
      <c r="P3348" s="553">
        <v>5150</v>
      </c>
      <c r="Q3348" s="414"/>
      <c r="R3348" s="197"/>
      <c r="S3348" s="197"/>
      <c r="T3348" s="197"/>
    </row>
    <row r="3349" spans="1:20" x14ac:dyDescent="0.2">
      <c r="A3349" s="548" t="s">
        <v>18313</v>
      </c>
      <c r="B3349" s="548" t="s">
        <v>1708</v>
      </c>
      <c r="C3349" s="541" t="s">
        <v>1709</v>
      </c>
      <c r="D3349" s="548" t="s">
        <v>1836</v>
      </c>
      <c r="E3349" s="1958">
        <v>2500</v>
      </c>
      <c r="F3349" s="549">
        <v>33175379</v>
      </c>
      <c r="G3349" s="550" t="s">
        <v>8760</v>
      </c>
      <c r="H3349" s="548" t="s">
        <v>1836</v>
      </c>
      <c r="I3349" s="548" t="s">
        <v>1836</v>
      </c>
      <c r="J3349" s="551" t="s">
        <v>1836</v>
      </c>
      <c r="K3349" s="552">
        <v>0</v>
      </c>
      <c r="L3349" s="552">
        <v>0</v>
      </c>
      <c r="M3349" s="553">
        <f t="shared" si="125"/>
        <v>0</v>
      </c>
      <c r="N3349" s="553">
        <v>2</v>
      </c>
      <c r="O3349" s="553">
        <v>6</v>
      </c>
      <c r="P3349" s="553">
        <v>5150</v>
      </c>
      <c r="Q3349" s="414"/>
      <c r="R3349" s="197"/>
      <c r="S3349" s="197"/>
      <c r="T3349" s="197"/>
    </row>
    <row r="3350" spans="1:20" x14ac:dyDescent="0.2">
      <c r="A3350" s="548" t="s">
        <v>18313</v>
      </c>
      <c r="B3350" s="548" t="s">
        <v>1708</v>
      </c>
      <c r="C3350" s="541" t="s">
        <v>1709</v>
      </c>
      <c r="D3350" s="548" t="s">
        <v>1836</v>
      </c>
      <c r="E3350" s="1958">
        <v>2500</v>
      </c>
      <c r="F3350" s="549">
        <v>37289556</v>
      </c>
      <c r="G3350" s="550" t="s">
        <v>8761</v>
      </c>
      <c r="H3350" s="548" t="s">
        <v>1836</v>
      </c>
      <c r="I3350" s="548" t="s">
        <v>1836</v>
      </c>
      <c r="J3350" s="551" t="s">
        <v>1836</v>
      </c>
      <c r="K3350" s="552">
        <v>0</v>
      </c>
      <c r="L3350" s="552">
        <v>0</v>
      </c>
      <c r="M3350" s="553">
        <f t="shared" si="125"/>
        <v>0</v>
      </c>
      <c r="N3350" s="553">
        <v>2</v>
      </c>
      <c r="O3350" s="553">
        <v>6</v>
      </c>
      <c r="P3350" s="553">
        <v>5150</v>
      </c>
      <c r="Q3350" s="414"/>
      <c r="R3350" s="197"/>
      <c r="S3350" s="197"/>
      <c r="T3350" s="197"/>
    </row>
    <row r="3351" spans="1:20" x14ac:dyDescent="0.2">
      <c r="A3351" s="548" t="s">
        <v>18313</v>
      </c>
      <c r="B3351" s="548" t="s">
        <v>1708</v>
      </c>
      <c r="C3351" s="541" t="s">
        <v>1709</v>
      </c>
      <c r="D3351" s="548" t="s">
        <v>1836</v>
      </c>
      <c r="E3351" s="1958">
        <v>2500</v>
      </c>
      <c r="F3351" s="549">
        <v>35002733</v>
      </c>
      <c r="G3351" s="550" t="s">
        <v>8762</v>
      </c>
      <c r="H3351" s="548" t="s">
        <v>1836</v>
      </c>
      <c r="I3351" s="548" t="s">
        <v>1836</v>
      </c>
      <c r="J3351" s="551" t="s">
        <v>1836</v>
      </c>
      <c r="K3351" s="552">
        <v>0</v>
      </c>
      <c r="L3351" s="552">
        <v>0</v>
      </c>
      <c r="M3351" s="553">
        <f t="shared" si="125"/>
        <v>0</v>
      </c>
      <c r="N3351" s="553">
        <v>2</v>
      </c>
      <c r="O3351" s="553">
        <v>6</v>
      </c>
      <c r="P3351" s="553">
        <v>5150</v>
      </c>
      <c r="Q3351" s="414"/>
      <c r="R3351" s="197"/>
      <c r="S3351" s="197"/>
      <c r="T3351" s="197"/>
    </row>
    <row r="3352" spans="1:20" x14ac:dyDescent="0.2">
      <c r="A3352" s="548" t="s">
        <v>18313</v>
      </c>
      <c r="B3352" s="548" t="s">
        <v>1708</v>
      </c>
      <c r="C3352" s="541" t="s">
        <v>1709</v>
      </c>
      <c r="D3352" s="548" t="s">
        <v>6021</v>
      </c>
      <c r="E3352" s="1958">
        <v>7000</v>
      </c>
      <c r="F3352" s="549" t="s">
        <v>8763</v>
      </c>
      <c r="G3352" s="550" t="s">
        <v>8764</v>
      </c>
      <c r="H3352" s="548" t="s">
        <v>6021</v>
      </c>
      <c r="I3352" s="548" t="s">
        <v>6021</v>
      </c>
      <c r="J3352" s="551" t="s">
        <v>6021</v>
      </c>
      <c r="K3352" s="552">
        <v>0</v>
      </c>
      <c r="L3352" s="552">
        <v>0</v>
      </c>
      <c r="M3352" s="553">
        <f t="shared" si="125"/>
        <v>0</v>
      </c>
      <c r="N3352" s="553">
        <v>1</v>
      </c>
      <c r="O3352" s="553">
        <v>6</v>
      </c>
      <c r="P3352" s="553">
        <v>5150</v>
      </c>
      <c r="Q3352" s="414"/>
      <c r="R3352" s="197"/>
      <c r="S3352" s="197"/>
      <c r="T3352" s="197"/>
    </row>
    <row r="3353" spans="1:20" x14ac:dyDescent="0.2">
      <c r="A3353" s="548" t="s">
        <v>18313</v>
      </c>
      <c r="B3353" s="548" t="s">
        <v>1708</v>
      </c>
      <c r="C3353" s="541" t="s">
        <v>1709</v>
      </c>
      <c r="D3353" s="548" t="s">
        <v>6021</v>
      </c>
      <c r="E3353" s="1958">
        <v>7000</v>
      </c>
      <c r="F3353" s="549">
        <v>32635186</v>
      </c>
      <c r="G3353" s="550" t="s">
        <v>8765</v>
      </c>
      <c r="H3353" s="548" t="s">
        <v>6021</v>
      </c>
      <c r="I3353" s="548" t="s">
        <v>6021</v>
      </c>
      <c r="J3353" s="551" t="s">
        <v>6021</v>
      </c>
      <c r="K3353" s="552">
        <v>0</v>
      </c>
      <c r="L3353" s="552">
        <v>0</v>
      </c>
      <c r="M3353" s="553">
        <f t="shared" si="125"/>
        <v>0</v>
      </c>
      <c r="N3353" s="553">
        <v>1</v>
      </c>
      <c r="O3353" s="553">
        <v>6</v>
      </c>
      <c r="P3353" s="553">
        <v>5150</v>
      </c>
      <c r="Q3353" s="414"/>
      <c r="R3353" s="197"/>
      <c r="S3353" s="197"/>
      <c r="T3353" s="197"/>
    </row>
    <row r="3354" spans="1:20" x14ac:dyDescent="0.2">
      <c r="A3354" s="548" t="s">
        <v>18313</v>
      </c>
      <c r="B3354" s="548" t="s">
        <v>1708</v>
      </c>
      <c r="C3354" s="541" t="s">
        <v>1709</v>
      </c>
      <c r="D3354" s="548" t="s">
        <v>8766</v>
      </c>
      <c r="E3354" s="1958">
        <v>3000</v>
      </c>
      <c r="F3354" s="549" t="s">
        <v>8767</v>
      </c>
      <c r="G3354" s="550" t="s">
        <v>8768</v>
      </c>
      <c r="H3354" s="548" t="s">
        <v>8766</v>
      </c>
      <c r="I3354" s="548" t="s">
        <v>8766</v>
      </c>
      <c r="J3354" s="551" t="s">
        <v>8766</v>
      </c>
      <c r="K3354" s="552">
        <v>0</v>
      </c>
      <c r="L3354" s="552">
        <v>0</v>
      </c>
      <c r="M3354" s="553">
        <f t="shared" si="125"/>
        <v>0</v>
      </c>
      <c r="N3354" s="553">
        <v>1</v>
      </c>
      <c r="O3354" s="553">
        <v>6</v>
      </c>
      <c r="P3354" s="553">
        <v>5150</v>
      </c>
      <c r="Q3354" s="414"/>
      <c r="R3354" s="197"/>
      <c r="S3354" s="197"/>
      <c r="T3354" s="197"/>
    </row>
    <row r="3355" spans="1:20" x14ac:dyDescent="0.2">
      <c r="A3355" s="548" t="s">
        <v>18313</v>
      </c>
      <c r="B3355" s="548" t="s">
        <v>1708</v>
      </c>
      <c r="C3355" s="541" t="s">
        <v>1709</v>
      </c>
      <c r="D3355" s="548" t="s">
        <v>8766</v>
      </c>
      <c r="E3355" s="1958">
        <v>3000</v>
      </c>
      <c r="F3355" s="549">
        <v>37352737</v>
      </c>
      <c r="G3355" s="550" t="s">
        <v>8769</v>
      </c>
      <c r="H3355" s="548" t="s">
        <v>8766</v>
      </c>
      <c r="I3355" s="548" t="s">
        <v>8766</v>
      </c>
      <c r="J3355" s="551" t="s">
        <v>8766</v>
      </c>
      <c r="K3355" s="552">
        <v>0</v>
      </c>
      <c r="L3355" s="552">
        <v>0</v>
      </c>
      <c r="M3355" s="553">
        <f>+E3354*L3354</f>
        <v>0</v>
      </c>
      <c r="N3355" s="553">
        <v>1</v>
      </c>
      <c r="O3355" s="553">
        <v>6</v>
      </c>
      <c r="P3355" s="553">
        <v>5150</v>
      </c>
      <c r="Q3355" s="414"/>
      <c r="R3355" s="197"/>
      <c r="S3355" s="197"/>
      <c r="T3355" s="197"/>
    </row>
    <row r="3356" spans="1:20" x14ac:dyDescent="0.2">
      <c r="A3356" s="548" t="s">
        <v>18313</v>
      </c>
      <c r="B3356" s="548" t="s">
        <v>1708</v>
      </c>
      <c r="C3356" s="541" t="s">
        <v>1709</v>
      </c>
      <c r="D3356" s="548" t="s">
        <v>1836</v>
      </c>
      <c r="E3356" s="1958">
        <v>2500</v>
      </c>
      <c r="F3356" s="549">
        <v>72623510</v>
      </c>
      <c r="G3356" s="550" t="s">
        <v>8770</v>
      </c>
      <c r="H3356" s="548" t="s">
        <v>1836</v>
      </c>
      <c r="I3356" s="548" t="s">
        <v>1836</v>
      </c>
      <c r="J3356" s="551" t="s">
        <v>1836</v>
      </c>
      <c r="K3356" s="552">
        <v>0</v>
      </c>
      <c r="L3356" s="552">
        <v>0</v>
      </c>
      <c r="M3356" s="553">
        <f t="shared" ref="M3356:M3361" si="126">+E3356*L3356</f>
        <v>0</v>
      </c>
      <c r="N3356" s="553">
        <v>1</v>
      </c>
      <c r="O3356" s="553">
        <v>6</v>
      </c>
      <c r="P3356" s="553">
        <v>5150</v>
      </c>
      <c r="Q3356" s="414"/>
      <c r="R3356" s="197"/>
      <c r="S3356" s="197"/>
      <c r="T3356" s="197"/>
    </row>
    <row r="3357" spans="1:20" x14ac:dyDescent="0.2">
      <c r="A3357" s="548" t="s">
        <v>18313</v>
      </c>
      <c r="B3357" s="548" t="s">
        <v>1708</v>
      </c>
      <c r="C3357" s="541" t="s">
        <v>1709</v>
      </c>
      <c r="D3357" s="548" t="s">
        <v>1836</v>
      </c>
      <c r="E3357" s="1958">
        <v>2500</v>
      </c>
      <c r="F3357" s="549">
        <v>33360900</v>
      </c>
      <c r="G3357" s="550" t="s">
        <v>8771</v>
      </c>
      <c r="H3357" s="548" t="s">
        <v>1836</v>
      </c>
      <c r="I3357" s="548" t="s">
        <v>1836</v>
      </c>
      <c r="J3357" s="551" t="s">
        <v>1836</v>
      </c>
      <c r="K3357" s="552">
        <v>0</v>
      </c>
      <c r="L3357" s="552">
        <v>0</v>
      </c>
      <c r="M3357" s="553">
        <f t="shared" si="126"/>
        <v>0</v>
      </c>
      <c r="N3357" s="553">
        <v>1</v>
      </c>
      <c r="O3357" s="553">
        <v>6</v>
      </c>
      <c r="P3357" s="553">
        <v>5150</v>
      </c>
      <c r="Q3357" s="414"/>
      <c r="R3357" s="197"/>
      <c r="S3357" s="197"/>
      <c r="T3357" s="197"/>
    </row>
    <row r="3358" spans="1:20" x14ac:dyDescent="0.2">
      <c r="A3358" s="548" t="s">
        <v>18313</v>
      </c>
      <c r="B3358" s="548" t="s">
        <v>1708</v>
      </c>
      <c r="C3358" s="541" t="s">
        <v>1709</v>
      </c>
      <c r="D3358" s="548" t="s">
        <v>1836</v>
      </c>
      <c r="E3358" s="1958">
        <v>2500</v>
      </c>
      <c r="F3358" s="549">
        <v>38671632</v>
      </c>
      <c r="G3358" s="550" t="s">
        <v>8772</v>
      </c>
      <c r="H3358" s="548" t="s">
        <v>1836</v>
      </c>
      <c r="I3358" s="548" t="s">
        <v>1836</v>
      </c>
      <c r="J3358" s="551" t="s">
        <v>1836</v>
      </c>
      <c r="K3358" s="552">
        <v>0</v>
      </c>
      <c r="L3358" s="552">
        <v>0</v>
      </c>
      <c r="M3358" s="553">
        <f t="shared" si="126"/>
        <v>0</v>
      </c>
      <c r="N3358" s="553">
        <v>1</v>
      </c>
      <c r="O3358" s="553">
        <v>6</v>
      </c>
      <c r="P3358" s="553">
        <v>5150</v>
      </c>
      <c r="Q3358" s="414"/>
      <c r="R3358" s="197"/>
      <c r="S3358" s="197"/>
      <c r="T3358" s="197"/>
    </row>
    <row r="3359" spans="1:20" x14ac:dyDescent="0.2">
      <c r="A3359" s="548" t="s">
        <v>18313</v>
      </c>
      <c r="B3359" s="548" t="s">
        <v>1708</v>
      </c>
      <c r="C3359" s="541" t="s">
        <v>1709</v>
      </c>
      <c r="D3359" s="548" t="s">
        <v>1836</v>
      </c>
      <c r="E3359" s="1958">
        <v>2500</v>
      </c>
      <c r="F3359" s="549">
        <v>30982285</v>
      </c>
      <c r="G3359" s="550" t="s">
        <v>8773</v>
      </c>
      <c r="H3359" s="548" t="s">
        <v>1836</v>
      </c>
      <c r="I3359" s="548" t="s">
        <v>1836</v>
      </c>
      <c r="J3359" s="551" t="s">
        <v>1836</v>
      </c>
      <c r="K3359" s="552">
        <v>0</v>
      </c>
      <c r="L3359" s="552">
        <v>0</v>
      </c>
      <c r="M3359" s="553">
        <f t="shared" si="126"/>
        <v>0</v>
      </c>
      <c r="N3359" s="553">
        <v>1</v>
      </c>
      <c r="O3359" s="553">
        <v>6</v>
      </c>
      <c r="P3359" s="553">
        <v>5150</v>
      </c>
      <c r="Q3359" s="414"/>
      <c r="R3359" s="197"/>
      <c r="S3359" s="197"/>
      <c r="T3359" s="197"/>
    </row>
    <row r="3360" spans="1:20" x14ac:dyDescent="0.2">
      <c r="A3360" s="548" t="s">
        <v>18313</v>
      </c>
      <c r="B3360" s="548" t="s">
        <v>1708</v>
      </c>
      <c r="C3360" s="541" t="s">
        <v>1709</v>
      </c>
      <c r="D3360" s="548" t="s">
        <v>1836</v>
      </c>
      <c r="E3360" s="1958">
        <v>2500</v>
      </c>
      <c r="F3360" s="549" t="s">
        <v>8774</v>
      </c>
      <c r="G3360" s="550" t="s">
        <v>8775</v>
      </c>
      <c r="H3360" s="548" t="s">
        <v>1836</v>
      </c>
      <c r="I3360" s="548" t="s">
        <v>1836</v>
      </c>
      <c r="J3360" s="551" t="s">
        <v>1836</v>
      </c>
      <c r="K3360" s="552">
        <v>0</v>
      </c>
      <c r="L3360" s="552">
        <v>0</v>
      </c>
      <c r="M3360" s="553">
        <f t="shared" si="126"/>
        <v>0</v>
      </c>
      <c r="N3360" s="553">
        <v>1</v>
      </c>
      <c r="O3360" s="553">
        <v>6</v>
      </c>
      <c r="P3360" s="553">
        <v>5150</v>
      </c>
      <c r="Q3360" s="414"/>
      <c r="R3360" s="197"/>
      <c r="S3360" s="197"/>
      <c r="T3360" s="197"/>
    </row>
    <row r="3361" spans="1:20" x14ac:dyDescent="0.2">
      <c r="A3361" s="548" t="s">
        <v>18313</v>
      </c>
      <c r="B3361" s="548" t="s">
        <v>1708</v>
      </c>
      <c r="C3361" s="541" t="s">
        <v>1709</v>
      </c>
      <c r="D3361" s="548" t="s">
        <v>5865</v>
      </c>
      <c r="E3361" s="1958">
        <v>1200</v>
      </c>
      <c r="F3361" s="549" t="s">
        <v>8776</v>
      </c>
      <c r="G3361" s="548" t="s">
        <v>8777</v>
      </c>
      <c r="H3361" s="548" t="s">
        <v>5865</v>
      </c>
      <c r="I3361" s="548" t="s">
        <v>5865</v>
      </c>
      <c r="J3361" s="551" t="s">
        <v>5865</v>
      </c>
      <c r="K3361" s="552">
        <v>0</v>
      </c>
      <c r="L3361" s="552">
        <v>0</v>
      </c>
      <c r="M3361" s="553">
        <f t="shared" si="126"/>
        <v>0</v>
      </c>
      <c r="N3361" s="553">
        <v>1</v>
      </c>
      <c r="O3361" s="553">
        <v>6</v>
      </c>
      <c r="P3361" s="553">
        <v>5150</v>
      </c>
      <c r="Q3361" s="414"/>
      <c r="R3361" s="197"/>
      <c r="S3361" s="197"/>
      <c r="T3361" s="197"/>
    </row>
    <row r="3362" spans="1:20" ht="13.5" customHeight="1" x14ac:dyDescent="0.2">
      <c r="A3362" s="569" t="s">
        <v>18314</v>
      </c>
      <c r="B3362" s="569" t="s">
        <v>8778</v>
      </c>
      <c r="C3362" s="541" t="s">
        <v>1709</v>
      </c>
      <c r="D3362" s="569" t="s">
        <v>6559</v>
      </c>
      <c r="E3362" s="554">
        <v>1200</v>
      </c>
      <c r="F3362" s="1819" t="s">
        <v>8779</v>
      </c>
      <c r="G3362" s="569" t="s">
        <v>8780</v>
      </c>
      <c r="H3362" s="569" t="s">
        <v>6559</v>
      </c>
      <c r="I3362" s="569" t="s">
        <v>1795</v>
      </c>
      <c r="J3362" s="1795" t="s">
        <v>1795</v>
      </c>
      <c r="K3362" s="555" t="s">
        <v>7008</v>
      </c>
      <c r="L3362" s="556">
        <v>12</v>
      </c>
      <c r="M3362" s="556">
        <v>15000</v>
      </c>
      <c r="N3362" s="555" t="s">
        <v>8781</v>
      </c>
      <c r="O3362" s="556">
        <v>6</v>
      </c>
      <c r="P3362" s="556">
        <v>7200</v>
      </c>
      <c r="Q3362" s="557"/>
      <c r="R3362" s="558"/>
      <c r="S3362" s="558"/>
      <c r="T3362" s="558"/>
    </row>
    <row r="3363" spans="1:20" x14ac:dyDescent="0.2">
      <c r="A3363" s="569" t="s">
        <v>18314</v>
      </c>
      <c r="B3363" s="569" t="s">
        <v>8778</v>
      </c>
      <c r="C3363" s="541" t="s">
        <v>1709</v>
      </c>
      <c r="D3363" s="569" t="s">
        <v>8782</v>
      </c>
      <c r="E3363" s="554">
        <v>2500</v>
      </c>
      <c r="F3363" s="1819" t="s">
        <v>8783</v>
      </c>
      <c r="G3363" s="569" t="s">
        <v>8784</v>
      </c>
      <c r="H3363" s="569" t="s">
        <v>8782</v>
      </c>
      <c r="I3363" s="569" t="s">
        <v>1795</v>
      </c>
      <c r="J3363" s="1795" t="s">
        <v>8785</v>
      </c>
      <c r="K3363" s="555" t="s">
        <v>7008</v>
      </c>
      <c r="L3363" s="556">
        <v>12</v>
      </c>
      <c r="M3363" s="556">
        <v>30600</v>
      </c>
      <c r="N3363" s="555" t="s">
        <v>8781</v>
      </c>
      <c r="O3363" s="556">
        <v>5</v>
      </c>
      <c r="P3363" s="556">
        <v>12500</v>
      </c>
      <c r="Q3363" s="557"/>
      <c r="R3363" s="558"/>
      <c r="S3363" s="558"/>
      <c r="T3363" s="558"/>
    </row>
    <row r="3364" spans="1:20" x14ac:dyDescent="0.2">
      <c r="A3364" s="569" t="s">
        <v>18314</v>
      </c>
      <c r="B3364" s="569" t="s">
        <v>8778</v>
      </c>
      <c r="C3364" s="541" t="s">
        <v>1709</v>
      </c>
      <c r="D3364" s="569" t="s">
        <v>8786</v>
      </c>
      <c r="E3364" s="554">
        <v>3000</v>
      </c>
      <c r="F3364" s="1819" t="s">
        <v>8787</v>
      </c>
      <c r="G3364" s="569" t="s">
        <v>8788</v>
      </c>
      <c r="H3364" s="569" t="s">
        <v>8786</v>
      </c>
      <c r="I3364" s="569" t="s">
        <v>8789</v>
      </c>
      <c r="J3364" s="1795" t="s">
        <v>8789</v>
      </c>
      <c r="K3364" s="555" t="s">
        <v>8781</v>
      </c>
      <c r="L3364" s="556">
        <v>12</v>
      </c>
      <c r="M3364" s="556">
        <v>36600</v>
      </c>
      <c r="N3364" s="555" t="s">
        <v>8781</v>
      </c>
      <c r="O3364" s="556">
        <v>6</v>
      </c>
      <c r="P3364" s="556">
        <v>18000</v>
      </c>
      <c r="Q3364" s="557"/>
      <c r="R3364" s="558"/>
      <c r="S3364" s="558"/>
      <c r="T3364" s="558"/>
    </row>
    <row r="3365" spans="1:20" x14ac:dyDescent="0.2">
      <c r="A3365" s="569" t="s">
        <v>18314</v>
      </c>
      <c r="B3365" s="569" t="s">
        <v>8778</v>
      </c>
      <c r="C3365" s="541" t="s">
        <v>1709</v>
      </c>
      <c r="D3365" s="569" t="s">
        <v>8782</v>
      </c>
      <c r="E3365" s="554">
        <v>2500</v>
      </c>
      <c r="F3365" s="1819" t="s">
        <v>8790</v>
      </c>
      <c r="G3365" s="569" t="s">
        <v>8791</v>
      </c>
      <c r="H3365" s="569" t="s">
        <v>8782</v>
      </c>
      <c r="I3365" s="569" t="s">
        <v>5854</v>
      </c>
      <c r="J3365" s="1795" t="s">
        <v>5854</v>
      </c>
      <c r="K3365" s="555" t="s">
        <v>7008</v>
      </c>
      <c r="L3365" s="556">
        <v>12</v>
      </c>
      <c r="M3365" s="556">
        <v>30600</v>
      </c>
      <c r="N3365" s="555" t="s">
        <v>8781</v>
      </c>
      <c r="O3365" s="556">
        <v>6</v>
      </c>
      <c r="P3365" s="556">
        <v>15000</v>
      </c>
      <c r="Q3365" s="557"/>
      <c r="R3365" s="558"/>
      <c r="S3365" s="558"/>
      <c r="T3365" s="558"/>
    </row>
    <row r="3366" spans="1:20" x14ac:dyDescent="0.2">
      <c r="A3366" s="569" t="s">
        <v>18314</v>
      </c>
      <c r="B3366" s="569" t="s">
        <v>8778</v>
      </c>
      <c r="C3366" s="541" t="s">
        <v>1709</v>
      </c>
      <c r="D3366" s="569" t="s">
        <v>8792</v>
      </c>
      <c r="E3366" s="554">
        <v>1250</v>
      </c>
      <c r="F3366" s="1819" t="s">
        <v>8793</v>
      </c>
      <c r="G3366" s="569" t="s">
        <v>8794</v>
      </c>
      <c r="H3366" s="569" t="s">
        <v>8792</v>
      </c>
      <c r="I3366" s="569" t="s">
        <v>1795</v>
      </c>
      <c r="J3366" s="1795" t="s">
        <v>1795</v>
      </c>
      <c r="K3366" s="555" t="s">
        <v>7008</v>
      </c>
      <c r="L3366" s="556">
        <v>12</v>
      </c>
      <c r="M3366" s="556">
        <v>15600</v>
      </c>
      <c r="N3366" s="555" t="s">
        <v>8781</v>
      </c>
      <c r="O3366" s="556">
        <v>6</v>
      </c>
      <c r="P3366" s="556">
        <v>7500</v>
      </c>
      <c r="Q3366" s="557"/>
      <c r="R3366" s="558"/>
      <c r="S3366" s="558"/>
      <c r="T3366" s="558"/>
    </row>
    <row r="3367" spans="1:20" x14ac:dyDescent="0.2">
      <c r="A3367" s="569" t="s">
        <v>18314</v>
      </c>
      <c r="B3367" s="569" t="s">
        <v>8778</v>
      </c>
      <c r="C3367" s="541" t="s">
        <v>1709</v>
      </c>
      <c r="D3367" s="569" t="s">
        <v>6559</v>
      </c>
      <c r="E3367" s="554">
        <v>1200</v>
      </c>
      <c r="F3367" s="1819" t="s">
        <v>8795</v>
      </c>
      <c r="G3367" s="569" t="s">
        <v>8796</v>
      </c>
      <c r="H3367" s="569" t="s">
        <v>6559</v>
      </c>
      <c r="I3367" s="569" t="s">
        <v>1795</v>
      </c>
      <c r="J3367" s="1795" t="s">
        <v>1795</v>
      </c>
      <c r="K3367" s="555" t="s">
        <v>7008</v>
      </c>
      <c r="L3367" s="556">
        <v>12</v>
      </c>
      <c r="M3367" s="556">
        <v>15000</v>
      </c>
      <c r="N3367" s="555" t="s">
        <v>8781</v>
      </c>
      <c r="O3367" s="556">
        <v>6</v>
      </c>
      <c r="P3367" s="556">
        <v>7200</v>
      </c>
      <c r="Q3367" s="557"/>
      <c r="R3367" s="558"/>
      <c r="S3367" s="558"/>
      <c r="T3367" s="558"/>
    </row>
    <row r="3368" spans="1:20" x14ac:dyDescent="0.2">
      <c r="A3368" s="569" t="s">
        <v>18314</v>
      </c>
      <c r="B3368" s="569" t="s">
        <v>8778</v>
      </c>
      <c r="C3368" s="541" t="s">
        <v>1709</v>
      </c>
      <c r="D3368" s="569" t="s">
        <v>8792</v>
      </c>
      <c r="E3368" s="554">
        <v>1250</v>
      </c>
      <c r="F3368" s="1819" t="s">
        <v>8797</v>
      </c>
      <c r="G3368" s="569" t="s">
        <v>8798</v>
      </c>
      <c r="H3368" s="569" t="s">
        <v>8792</v>
      </c>
      <c r="I3368" s="569" t="s">
        <v>1795</v>
      </c>
      <c r="J3368" s="1795" t="s">
        <v>1795</v>
      </c>
      <c r="K3368" s="555" t="s">
        <v>7008</v>
      </c>
      <c r="L3368" s="556">
        <v>12</v>
      </c>
      <c r="M3368" s="556">
        <v>15600</v>
      </c>
      <c r="N3368" s="555" t="s">
        <v>8781</v>
      </c>
      <c r="O3368" s="556">
        <v>6</v>
      </c>
      <c r="P3368" s="556">
        <v>7500</v>
      </c>
      <c r="Q3368" s="557"/>
      <c r="R3368" s="558"/>
      <c r="S3368" s="558"/>
      <c r="T3368" s="558"/>
    </row>
    <row r="3369" spans="1:20" x14ac:dyDescent="0.2">
      <c r="A3369" s="569" t="s">
        <v>18314</v>
      </c>
      <c r="B3369" s="569" t="s">
        <v>8778</v>
      </c>
      <c r="C3369" s="541" t="s">
        <v>1709</v>
      </c>
      <c r="D3369" s="569" t="s">
        <v>8792</v>
      </c>
      <c r="E3369" s="554">
        <v>1200</v>
      </c>
      <c r="F3369" s="1819" t="s">
        <v>8799</v>
      </c>
      <c r="G3369" s="569" t="s">
        <v>8800</v>
      </c>
      <c r="H3369" s="569" t="s">
        <v>8792</v>
      </c>
      <c r="I3369" s="569" t="s">
        <v>1795</v>
      </c>
      <c r="J3369" s="1795" t="s">
        <v>1795</v>
      </c>
      <c r="K3369" s="555" t="s">
        <v>7008</v>
      </c>
      <c r="L3369" s="556">
        <v>12</v>
      </c>
      <c r="M3369" s="556">
        <v>15000</v>
      </c>
      <c r="N3369" s="555"/>
      <c r="O3369" s="556"/>
      <c r="P3369" s="556"/>
      <c r="Q3369" s="557"/>
      <c r="R3369" s="558"/>
      <c r="S3369" s="558"/>
      <c r="T3369" s="558"/>
    </row>
    <row r="3370" spans="1:20" x14ac:dyDescent="0.2">
      <c r="A3370" s="569" t="s">
        <v>18314</v>
      </c>
      <c r="B3370" s="569" t="s">
        <v>8778</v>
      </c>
      <c r="C3370" s="541" t="s">
        <v>1709</v>
      </c>
      <c r="D3370" s="1820" t="s">
        <v>8782</v>
      </c>
      <c r="E3370" s="554">
        <v>2500</v>
      </c>
      <c r="F3370" s="1819" t="s">
        <v>8801</v>
      </c>
      <c r="G3370" s="1820" t="s">
        <v>8802</v>
      </c>
      <c r="H3370" s="569" t="s">
        <v>8782</v>
      </c>
      <c r="I3370" s="569" t="s">
        <v>5854</v>
      </c>
      <c r="J3370" s="1795" t="s">
        <v>5854</v>
      </c>
      <c r="K3370" s="555" t="s">
        <v>7008</v>
      </c>
      <c r="L3370" s="556">
        <v>12</v>
      </c>
      <c r="M3370" s="556">
        <v>30600</v>
      </c>
      <c r="N3370" s="555" t="s">
        <v>8781</v>
      </c>
      <c r="O3370" s="556">
        <v>6</v>
      </c>
      <c r="P3370" s="556">
        <v>15000</v>
      </c>
      <c r="Q3370" s="557"/>
      <c r="R3370" s="558"/>
      <c r="S3370" s="558"/>
      <c r="T3370" s="558"/>
    </row>
    <row r="3371" spans="1:20" x14ac:dyDescent="0.2">
      <c r="A3371" s="569" t="s">
        <v>18314</v>
      </c>
      <c r="B3371" s="569" t="s">
        <v>8778</v>
      </c>
      <c r="C3371" s="541" t="s">
        <v>1709</v>
      </c>
      <c r="D3371" s="569" t="s">
        <v>8803</v>
      </c>
      <c r="E3371" s="554">
        <v>5000</v>
      </c>
      <c r="F3371" s="1819" t="s">
        <v>8804</v>
      </c>
      <c r="G3371" s="569" t="s">
        <v>8805</v>
      </c>
      <c r="H3371" s="569" t="s">
        <v>8803</v>
      </c>
      <c r="I3371" s="569" t="s">
        <v>8806</v>
      </c>
      <c r="J3371" s="1795" t="s">
        <v>8807</v>
      </c>
      <c r="K3371" s="555" t="s">
        <v>7008</v>
      </c>
      <c r="L3371" s="556">
        <v>12</v>
      </c>
      <c r="M3371" s="556">
        <v>60600</v>
      </c>
      <c r="N3371" s="555" t="s">
        <v>8781</v>
      </c>
      <c r="O3371" s="556">
        <v>6</v>
      </c>
      <c r="P3371" s="556">
        <v>30000</v>
      </c>
      <c r="Q3371" s="557"/>
      <c r="R3371" s="558"/>
      <c r="S3371" s="558"/>
      <c r="T3371" s="558"/>
    </row>
    <row r="3372" spans="1:20" x14ac:dyDescent="0.2">
      <c r="A3372" s="569" t="s">
        <v>18314</v>
      </c>
      <c r="B3372" s="569" t="s">
        <v>8778</v>
      </c>
      <c r="C3372" s="541" t="s">
        <v>1709</v>
      </c>
      <c r="D3372" s="1820" t="s">
        <v>8808</v>
      </c>
      <c r="E3372" s="554">
        <v>5000</v>
      </c>
      <c r="F3372" s="1819" t="s">
        <v>8809</v>
      </c>
      <c r="G3372" s="1820" t="s">
        <v>8810</v>
      </c>
      <c r="H3372" s="569" t="s">
        <v>8808</v>
      </c>
      <c r="I3372" s="569" t="s">
        <v>8806</v>
      </c>
      <c r="J3372" s="1795" t="s">
        <v>8806</v>
      </c>
      <c r="K3372" s="555" t="s">
        <v>7008</v>
      </c>
      <c r="L3372" s="556">
        <v>12</v>
      </c>
      <c r="M3372" s="556">
        <v>60600</v>
      </c>
      <c r="N3372" s="555" t="s">
        <v>8781</v>
      </c>
      <c r="O3372" s="556">
        <v>6</v>
      </c>
      <c r="P3372" s="556">
        <v>30000</v>
      </c>
      <c r="Q3372" s="557"/>
      <c r="R3372" s="558"/>
      <c r="S3372" s="558"/>
      <c r="T3372" s="558"/>
    </row>
    <row r="3373" spans="1:20" x14ac:dyDescent="0.2">
      <c r="A3373" s="569" t="s">
        <v>18314</v>
      </c>
      <c r="B3373" s="569" t="s">
        <v>8778</v>
      </c>
      <c r="C3373" s="541" t="s">
        <v>1709</v>
      </c>
      <c r="D3373" s="569" t="s">
        <v>8811</v>
      </c>
      <c r="E3373" s="554">
        <v>5000</v>
      </c>
      <c r="F3373" s="1819" t="s">
        <v>8812</v>
      </c>
      <c r="G3373" s="569" t="s">
        <v>8813</v>
      </c>
      <c r="H3373" s="569" t="s">
        <v>8811</v>
      </c>
      <c r="I3373" s="569" t="s">
        <v>8806</v>
      </c>
      <c r="J3373" s="1795" t="s">
        <v>8806</v>
      </c>
      <c r="K3373" s="555" t="s">
        <v>7008</v>
      </c>
      <c r="L3373" s="556">
        <v>12</v>
      </c>
      <c r="M3373" s="556">
        <v>60600</v>
      </c>
      <c r="N3373" s="555" t="s">
        <v>8781</v>
      </c>
      <c r="O3373" s="556">
        <v>6</v>
      </c>
      <c r="P3373" s="556">
        <v>30000</v>
      </c>
      <c r="Q3373" s="557"/>
      <c r="R3373" s="558"/>
      <c r="S3373" s="558"/>
      <c r="T3373" s="558"/>
    </row>
    <row r="3374" spans="1:20" x14ac:dyDescent="0.2">
      <c r="A3374" s="569" t="s">
        <v>18314</v>
      </c>
      <c r="B3374" s="569" t="s">
        <v>8778</v>
      </c>
      <c r="C3374" s="541" t="s">
        <v>1709</v>
      </c>
      <c r="D3374" s="569" t="s">
        <v>8782</v>
      </c>
      <c r="E3374" s="554">
        <v>2500</v>
      </c>
      <c r="F3374" s="1819" t="s">
        <v>8814</v>
      </c>
      <c r="G3374" s="569" t="s">
        <v>8815</v>
      </c>
      <c r="H3374" s="569" t="s">
        <v>8782</v>
      </c>
      <c r="I3374" s="569" t="s">
        <v>5854</v>
      </c>
      <c r="J3374" s="1795" t="s">
        <v>5854</v>
      </c>
      <c r="K3374" s="555" t="s">
        <v>7008</v>
      </c>
      <c r="L3374" s="556">
        <v>12</v>
      </c>
      <c r="M3374" s="556">
        <v>30600</v>
      </c>
      <c r="N3374" s="555" t="s">
        <v>8781</v>
      </c>
      <c r="O3374" s="556">
        <v>6</v>
      </c>
      <c r="P3374" s="556">
        <v>15000</v>
      </c>
      <c r="Q3374" s="557"/>
      <c r="R3374" s="558"/>
      <c r="S3374" s="558"/>
      <c r="T3374" s="558"/>
    </row>
    <row r="3375" spans="1:20" x14ac:dyDescent="0.2">
      <c r="A3375" s="569" t="s">
        <v>18314</v>
      </c>
      <c r="B3375" s="569" t="s">
        <v>8778</v>
      </c>
      <c r="C3375" s="541" t="s">
        <v>1709</v>
      </c>
      <c r="D3375" s="569" t="s">
        <v>6559</v>
      </c>
      <c r="E3375" s="554">
        <v>1200</v>
      </c>
      <c r="F3375" s="1819" t="s">
        <v>8816</v>
      </c>
      <c r="G3375" s="569" t="s">
        <v>8817</v>
      </c>
      <c r="H3375" s="569" t="s">
        <v>6559</v>
      </c>
      <c r="I3375" s="569" t="s">
        <v>1795</v>
      </c>
      <c r="J3375" s="1795" t="s">
        <v>1795</v>
      </c>
      <c r="K3375" s="555" t="s">
        <v>8818</v>
      </c>
      <c r="L3375" s="556">
        <v>12</v>
      </c>
      <c r="M3375" s="556">
        <v>15000</v>
      </c>
      <c r="N3375" s="555" t="s">
        <v>8781</v>
      </c>
      <c r="O3375" s="556">
        <v>6</v>
      </c>
      <c r="P3375" s="556">
        <v>7200</v>
      </c>
      <c r="Q3375" s="557"/>
      <c r="R3375" s="558"/>
      <c r="S3375" s="558"/>
      <c r="T3375" s="558"/>
    </row>
    <row r="3376" spans="1:20" x14ac:dyDescent="0.2">
      <c r="A3376" s="569" t="s">
        <v>18314</v>
      </c>
      <c r="B3376" s="569" t="s">
        <v>8778</v>
      </c>
      <c r="C3376" s="541" t="s">
        <v>1709</v>
      </c>
      <c r="D3376" s="1820" t="s">
        <v>8792</v>
      </c>
      <c r="E3376" s="554">
        <v>1250</v>
      </c>
      <c r="F3376" s="1819" t="s">
        <v>8819</v>
      </c>
      <c r="G3376" s="1820" t="s">
        <v>8820</v>
      </c>
      <c r="H3376" s="569" t="s">
        <v>8792</v>
      </c>
      <c r="I3376" s="569" t="s">
        <v>1795</v>
      </c>
      <c r="J3376" s="1795" t="s">
        <v>1795</v>
      </c>
      <c r="K3376" s="555" t="s">
        <v>7008</v>
      </c>
      <c r="L3376" s="556">
        <v>12</v>
      </c>
      <c r="M3376" s="556">
        <v>15600</v>
      </c>
      <c r="N3376" s="555" t="s">
        <v>8781</v>
      </c>
      <c r="O3376" s="556">
        <v>6</v>
      </c>
      <c r="P3376" s="556">
        <v>7500</v>
      </c>
      <c r="Q3376" s="557"/>
      <c r="R3376" s="558"/>
      <c r="S3376" s="558"/>
      <c r="T3376" s="558"/>
    </row>
    <row r="3377" spans="1:20" x14ac:dyDescent="0.2">
      <c r="A3377" s="569" t="s">
        <v>18314</v>
      </c>
      <c r="B3377" s="569" t="s">
        <v>8778</v>
      </c>
      <c r="C3377" s="541" t="s">
        <v>1709</v>
      </c>
      <c r="D3377" s="1820" t="s">
        <v>6559</v>
      </c>
      <c r="E3377" s="554">
        <v>1200</v>
      </c>
      <c r="F3377" s="1819" t="s">
        <v>8821</v>
      </c>
      <c r="G3377" s="1820" t="s">
        <v>8822</v>
      </c>
      <c r="H3377" s="569" t="s">
        <v>6559</v>
      </c>
      <c r="I3377" s="569" t="s">
        <v>1795</v>
      </c>
      <c r="J3377" s="1795" t="s">
        <v>1795</v>
      </c>
      <c r="K3377" s="555" t="s">
        <v>8818</v>
      </c>
      <c r="L3377" s="556">
        <v>12</v>
      </c>
      <c r="M3377" s="556">
        <v>15000</v>
      </c>
      <c r="N3377" s="555" t="s">
        <v>8781</v>
      </c>
      <c r="O3377" s="556">
        <v>6</v>
      </c>
      <c r="P3377" s="556">
        <v>7200</v>
      </c>
      <c r="Q3377" s="557"/>
      <c r="R3377" s="558"/>
      <c r="S3377" s="558"/>
      <c r="T3377" s="558"/>
    </row>
    <row r="3378" spans="1:20" x14ac:dyDescent="0.2">
      <c r="A3378" s="569" t="s">
        <v>18314</v>
      </c>
      <c r="B3378" s="569" t="s">
        <v>8778</v>
      </c>
      <c r="C3378" s="541" t="s">
        <v>1709</v>
      </c>
      <c r="D3378" s="569" t="s">
        <v>8823</v>
      </c>
      <c r="E3378" s="554">
        <v>3500</v>
      </c>
      <c r="F3378" s="1819" t="s">
        <v>8824</v>
      </c>
      <c r="G3378" s="569" t="s">
        <v>8825</v>
      </c>
      <c r="H3378" s="569" t="s">
        <v>8823</v>
      </c>
      <c r="I3378" s="569" t="s">
        <v>1795</v>
      </c>
      <c r="J3378" s="1795" t="s">
        <v>1795</v>
      </c>
      <c r="K3378" s="555" t="s">
        <v>8781</v>
      </c>
      <c r="L3378" s="556" t="s">
        <v>8826</v>
      </c>
      <c r="M3378" s="556">
        <v>21000</v>
      </c>
      <c r="N3378" s="555"/>
      <c r="O3378" s="556"/>
      <c r="P3378" s="556"/>
      <c r="Q3378" s="557"/>
      <c r="R3378" s="558"/>
      <c r="S3378" s="558"/>
      <c r="T3378" s="558"/>
    </row>
    <row r="3379" spans="1:20" x14ac:dyDescent="0.2">
      <c r="A3379" s="569" t="s">
        <v>18314</v>
      </c>
      <c r="B3379" s="569" t="s">
        <v>8778</v>
      </c>
      <c r="C3379" s="541" t="s">
        <v>1709</v>
      </c>
      <c r="D3379" s="569" t="s">
        <v>8827</v>
      </c>
      <c r="E3379" s="554">
        <v>2000</v>
      </c>
      <c r="F3379" s="1819" t="s">
        <v>8828</v>
      </c>
      <c r="G3379" s="569" t="s">
        <v>8829</v>
      </c>
      <c r="H3379" s="569" t="s">
        <v>8827</v>
      </c>
      <c r="I3379" s="569" t="s">
        <v>8827</v>
      </c>
      <c r="J3379" s="1795" t="s">
        <v>8827</v>
      </c>
      <c r="K3379" s="555" t="s">
        <v>7008</v>
      </c>
      <c r="L3379" s="556">
        <v>12</v>
      </c>
      <c r="M3379" s="556">
        <v>24600</v>
      </c>
      <c r="N3379" s="555" t="s">
        <v>8781</v>
      </c>
      <c r="O3379" s="556">
        <v>6</v>
      </c>
      <c r="P3379" s="556">
        <v>12000</v>
      </c>
      <c r="Q3379" s="557"/>
      <c r="R3379" s="558"/>
      <c r="S3379" s="558"/>
      <c r="T3379" s="558"/>
    </row>
    <row r="3380" spans="1:20" x14ac:dyDescent="0.2">
      <c r="A3380" s="569" t="s">
        <v>18314</v>
      </c>
      <c r="B3380" s="569" t="s">
        <v>8778</v>
      </c>
      <c r="C3380" s="541" t="s">
        <v>1709</v>
      </c>
      <c r="D3380" s="569" t="s">
        <v>8782</v>
      </c>
      <c r="E3380" s="554">
        <v>2500</v>
      </c>
      <c r="F3380" s="1819" t="s">
        <v>8830</v>
      </c>
      <c r="G3380" s="569" t="s">
        <v>8831</v>
      </c>
      <c r="H3380" s="569" t="s">
        <v>8782</v>
      </c>
      <c r="I3380" s="569" t="s">
        <v>5854</v>
      </c>
      <c r="J3380" s="1795" t="s">
        <v>5854</v>
      </c>
      <c r="K3380" s="555" t="s">
        <v>7008</v>
      </c>
      <c r="L3380" s="556">
        <v>12</v>
      </c>
      <c r="M3380" s="556">
        <v>30600</v>
      </c>
      <c r="N3380" s="555" t="s">
        <v>8781</v>
      </c>
      <c r="O3380" s="556">
        <v>6</v>
      </c>
      <c r="P3380" s="556">
        <v>15000</v>
      </c>
      <c r="Q3380" s="557"/>
      <c r="R3380" s="558"/>
      <c r="S3380" s="558"/>
      <c r="T3380" s="558"/>
    </row>
    <row r="3381" spans="1:20" x14ac:dyDescent="0.2">
      <c r="A3381" s="569" t="s">
        <v>18314</v>
      </c>
      <c r="B3381" s="569" t="s">
        <v>8778</v>
      </c>
      <c r="C3381" s="541" t="s">
        <v>1709</v>
      </c>
      <c r="D3381" s="569" t="s">
        <v>8782</v>
      </c>
      <c r="E3381" s="554">
        <v>2500</v>
      </c>
      <c r="F3381" s="1819" t="s">
        <v>8832</v>
      </c>
      <c r="G3381" s="569" t="s">
        <v>8833</v>
      </c>
      <c r="H3381" s="569" t="s">
        <v>8782</v>
      </c>
      <c r="I3381" s="569" t="s">
        <v>5854</v>
      </c>
      <c r="J3381" s="1795" t="s">
        <v>5854</v>
      </c>
      <c r="K3381" s="555" t="s">
        <v>7008</v>
      </c>
      <c r="L3381" s="556">
        <v>12</v>
      </c>
      <c r="M3381" s="556">
        <v>30600</v>
      </c>
      <c r="N3381" s="555" t="s">
        <v>8781</v>
      </c>
      <c r="O3381" s="556">
        <v>6</v>
      </c>
      <c r="P3381" s="556">
        <v>15000</v>
      </c>
      <c r="Q3381" s="557"/>
      <c r="R3381" s="558"/>
      <c r="S3381" s="558"/>
      <c r="T3381" s="558"/>
    </row>
    <row r="3382" spans="1:20" x14ac:dyDescent="0.2">
      <c r="A3382" s="569" t="s">
        <v>18314</v>
      </c>
      <c r="B3382" s="569" t="s">
        <v>8778</v>
      </c>
      <c r="C3382" s="541" t="s">
        <v>1709</v>
      </c>
      <c r="D3382" s="569" t="s">
        <v>8782</v>
      </c>
      <c r="E3382" s="554">
        <v>2500</v>
      </c>
      <c r="F3382" s="1819" t="s">
        <v>8834</v>
      </c>
      <c r="G3382" s="569" t="s">
        <v>8835</v>
      </c>
      <c r="H3382" s="569" t="s">
        <v>8782</v>
      </c>
      <c r="I3382" s="569" t="s">
        <v>5854</v>
      </c>
      <c r="J3382" s="1795" t="s">
        <v>5854</v>
      </c>
      <c r="K3382" s="555" t="s">
        <v>7008</v>
      </c>
      <c r="L3382" s="556">
        <v>12</v>
      </c>
      <c r="M3382" s="556">
        <v>30600</v>
      </c>
      <c r="N3382" s="555" t="s">
        <v>8781</v>
      </c>
      <c r="O3382" s="556">
        <v>6</v>
      </c>
      <c r="P3382" s="556">
        <v>15000</v>
      </c>
      <c r="Q3382" s="557"/>
      <c r="R3382" s="558"/>
      <c r="S3382" s="558"/>
      <c r="T3382" s="558"/>
    </row>
    <row r="3383" spans="1:20" x14ac:dyDescent="0.2">
      <c r="A3383" s="569" t="s">
        <v>18314</v>
      </c>
      <c r="B3383" s="569" t="s">
        <v>8778</v>
      </c>
      <c r="C3383" s="541" t="s">
        <v>1709</v>
      </c>
      <c r="D3383" s="569" t="s">
        <v>6559</v>
      </c>
      <c r="E3383" s="554">
        <v>1200</v>
      </c>
      <c r="F3383" s="1819" t="s">
        <v>8836</v>
      </c>
      <c r="G3383" s="569" t="s">
        <v>8837</v>
      </c>
      <c r="H3383" s="569" t="s">
        <v>6559</v>
      </c>
      <c r="I3383" s="569" t="s">
        <v>1795</v>
      </c>
      <c r="J3383" s="1795" t="s">
        <v>1795</v>
      </c>
      <c r="K3383" s="555" t="s">
        <v>8818</v>
      </c>
      <c r="L3383" s="556">
        <v>12</v>
      </c>
      <c r="M3383" s="556">
        <v>15000</v>
      </c>
      <c r="N3383" s="555" t="s">
        <v>8781</v>
      </c>
      <c r="O3383" s="556">
        <v>6</v>
      </c>
      <c r="P3383" s="556">
        <v>7200</v>
      </c>
      <c r="Q3383" s="557"/>
      <c r="R3383" s="558"/>
      <c r="S3383" s="558"/>
      <c r="T3383" s="558"/>
    </row>
    <row r="3384" spans="1:20" x14ac:dyDescent="0.2">
      <c r="A3384" s="569" t="s">
        <v>18314</v>
      </c>
      <c r="B3384" s="569" t="s">
        <v>8778</v>
      </c>
      <c r="C3384" s="541" t="s">
        <v>1709</v>
      </c>
      <c r="D3384" s="569" t="s">
        <v>8782</v>
      </c>
      <c r="E3384" s="554">
        <v>1500</v>
      </c>
      <c r="F3384" s="1819" t="s">
        <v>8838</v>
      </c>
      <c r="G3384" s="569" t="s">
        <v>8839</v>
      </c>
      <c r="H3384" s="569" t="s">
        <v>8782</v>
      </c>
      <c r="I3384" s="569" t="s">
        <v>5854</v>
      </c>
      <c r="J3384" s="1795" t="s">
        <v>5854</v>
      </c>
      <c r="K3384" s="555" t="s">
        <v>7008</v>
      </c>
      <c r="L3384" s="556">
        <v>12</v>
      </c>
      <c r="M3384" s="556">
        <v>18600</v>
      </c>
      <c r="N3384" s="555" t="s">
        <v>8781</v>
      </c>
      <c r="O3384" s="556">
        <v>6</v>
      </c>
      <c r="P3384" s="556">
        <v>9000</v>
      </c>
      <c r="Q3384" s="557"/>
      <c r="R3384" s="558"/>
      <c r="S3384" s="558"/>
      <c r="T3384" s="558"/>
    </row>
    <row r="3385" spans="1:20" x14ac:dyDescent="0.2">
      <c r="A3385" s="569" t="s">
        <v>18314</v>
      </c>
      <c r="B3385" s="569" t="s">
        <v>8778</v>
      </c>
      <c r="C3385" s="541" t="s">
        <v>1709</v>
      </c>
      <c r="D3385" s="1821" t="s">
        <v>8786</v>
      </c>
      <c r="E3385" s="554">
        <v>3000</v>
      </c>
      <c r="F3385" s="555" t="s">
        <v>8840</v>
      </c>
      <c r="G3385" s="1822" t="s">
        <v>8841</v>
      </c>
      <c r="H3385" s="1821" t="s">
        <v>8786</v>
      </c>
      <c r="I3385" s="569" t="s">
        <v>8789</v>
      </c>
      <c r="J3385" s="1795" t="s">
        <v>8789</v>
      </c>
      <c r="K3385" s="555" t="s">
        <v>8781</v>
      </c>
      <c r="L3385" s="556" t="s">
        <v>8842</v>
      </c>
      <c r="M3385" s="556">
        <v>12000</v>
      </c>
      <c r="N3385" s="555"/>
      <c r="O3385" s="556"/>
      <c r="P3385" s="556"/>
      <c r="Q3385" s="557"/>
      <c r="R3385" s="558"/>
      <c r="S3385" s="558"/>
      <c r="T3385" s="558"/>
    </row>
    <row r="3386" spans="1:20" x14ac:dyDescent="0.2">
      <c r="A3386" s="569" t="s">
        <v>18314</v>
      </c>
      <c r="B3386" s="569" t="s">
        <v>8778</v>
      </c>
      <c r="C3386" s="541" t="s">
        <v>1709</v>
      </c>
      <c r="D3386" s="1821" t="s">
        <v>5870</v>
      </c>
      <c r="E3386" s="554">
        <v>6500</v>
      </c>
      <c r="F3386" s="1819" t="s">
        <v>8843</v>
      </c>
      <c r="G3386" s="1822" t="s">
        <v>8844</v>
      </c>
      <c r="H3386" s="1821" t="s">
        <v>5870</v>
      </c>
      <c r="I3386" s="569" t="s">
        <v>2550</v>
      </c>
      <c r="J3386" s="1795" t="s">
        <v>2550</v>
      </c>
      <c r="K3386" s="555" t="s">
        <v>7008</v>
      </c>
      <c r="L3386" s="556">
        <v>12</v>
      </c>
      <c r="M3386" s="556">
        <v>78600</v>
      </c>
      <c r="N3386" s="555" t="s">
        <v>8781</v>
      </c>
      <c r="O3386" s="556">
        <v>6</v>
      </c>
      <c r="P3386" s="556">
        <v>39000</v>
      </c>
      <c r="Q3386" s="557"/>
      <c r="R3386" s="558"/>
      <c r="S3386" s="558"/>
      <c r="T3386" s="558"/>
    </row>
    <row r="3387" spans="1:20" x14ac:dyDescent="0.2">
      <c r="A3387" s="569" t="s">
        <v>18314</v>
      </c>
      <c r="B3387" s="569" t="s">
        <v>8778</v>
      </c>
      <c r="C3387" s="541" t="s">
        <v>1709</v>
      </c>
      <c r="D3387" s="1821" t="s">
        <v>8782</v>
      </c>
      <c r="E3387" s="554">
        <v>2500</v>
      </c>
      <c r="F3387" s="1819" t="s">
        <v>8845</v>
      </c>
      <c r="G3387" s="1822" t="s">
        <v>8846</v>
      </c>
      <c r="H3387" s="1821" t="s">
        <v>8782</v>
      </c>
      <c r="I3387" s="569" t="s">
        <v>5854</v>
      </c>
      <c r="J3387" s="1795" t="s">
        <v>5854</v>
      </c>
      <c r="K3387" s="555" t="s">
        <v>7008</v>
      </c>
      <c r="L3387" s="556">
        <v>12</v>
      </c>
      <c r="M3387" s="556">
        <v>30600</v>
      </c>
      <c r="N3387" s="555" t="s">
        <v>8781</v>
      </c>
      <c r="O3387" s="556">
        <v>6</v>
      </c>
      <c r="P3387" s="556">
        <v>15000</v>
      </c>
      <c r="Q3387" s="557"/>
      <c r="R3387" s="558"/>
      <c r="S3387" s="558"/>
      <c r="T3387" s="558"/>
    </row>
    <row r="3388" spans="1:20" x14ac:dyDescent="0.2">
      <c r="A3388" s="569" t="s">
        <v>18314</v>
      </c>
      <c r="B3388" s="569" t="s">
        <v>8778</v>
      </c>
      <c r="C3388" s="541" t="s">
        <v>1709</v>
      </c>
      <c r="D3388" s="1821" t="s">
        <v>8782</v>
      </c>
      <c r="E3388" s="554">
        <v>2500</v>
      </c>
      <c r="F3388" s="555" t="s">
        <v>8847</v>
      </c>
      <c r="G3388" s="1822" t="s">
        <v>8848</v>
      </c>
      <c r="H3388" s="1821" t="s">
        <v>8782</v>
      </c>
      <c r="I3388" s="569" t="s">
        <v>5854</v>
      </c>
      <c r="J3388" s="1795" t="s">
        <v>5854</v>
      </c>
      <c r="K3388" s="555" t="s">
        <v>8818</v>
      </c>
      <c r="L3388" s="556">
        <v>12</v>
      </c>
      <c r="M3388" s="556">
        <v>30600</v>
      </c>
      <c r="N3388" s="555" t="s">
        <v>8781</v>
      </c>
      <c r="O3388" s="556">
        <v>6</v>
      </c>
      <c r="P3388" s="556">
        <v>15000</v>
      </c>
      <c r="Q3388" s="557"/>
      <c r="R3388" s="558"/>
      <c r="S3388" s="558"/>
      <c r="T3388" s="558"/>
    </row>
    <row r="3389" spans="1:20" x14ac:dyDescent="0.2">
      <c r="A3389" s="569" t="s">
        <v>18314</v>
      </c>
      <c r="B3389" s="569" t="s">
        <v>8778</v>
      </c>
      <c r="C3389" s="541" t="s">
        <v>1709</v>
      </c>
      <c r="D3389" s="1821" t="s">
        <v>6559</v>
      </c>
      <c r="E3389" s="554">
        <v>1200</v>
      </c>
      <c r="F3389" s="555" t="s">
        <v>8849</v>
      </c>
      <c r="G3389" s="1822" t="s">
        <v>8850</v>
      </c>
      <c r="H3389" s="1821" t="s">
        <v>6559</v>
      </c>
      <c r="I3389" s="569" t="s">
        <v>1795</v>
      </c>
      <c r="J3389" s="1795" t="s">
        <v>1795</v>
      </c>
      <c r="K3389" s="555" t="s">
        <v>7008</v>
      </c>
      <c r="L3389" s="556">
        <v>12</v>
      </c>
      <c r="M3389" s="556">
        <v>15000</v>
      </c>
      <c r="N3389" s="555" t="s">
        <v>8781</v>
      </c>
      <c r="O3389" s="556">
        <v>6</v>
      </c>
      <c r="P3389" s="556">
        <v>7200</v>
      </c>
      <c r="Q3389" s="557"/>
      <c r="R3389" s="558"/>
      <c r="S3389" s="558"/>
      <c r="T3389" s="558"/>
    </row>
    <row r="3390" spans="1:20" x14ac:dyDescent="0.2">
      <c r="A3390" s="569" t="s">
        <v>18314</v>
      </c>
      <c r="B3390" s="569" t="s">
        <v>8778</v>
      </c>
      <c r="C3390" s="541" t="s">
        <v>1709</v>
      </c>
      <c r="D3390" s="1821" t="s">
        <v>8851</v>
      </c>
      <c r="E3390" s="554">
        <v>2500</v>
      </c>
      <c r="F3390" s="555" t="s">
        <v>8852</v>
      </c>
      <c r="G3390" s="1822" t="s">
        <v>8853</v>
      </c>
      <c r="H3390" s="1821" t="s">
        <v>8851</v>
      </c>
      <c r="I3390" s="569" t="s">
        <v>8851</v>
      </c>
      <c r="J3390" s="1795" t="s">
        <v>8851</v>
      </c>
      <c r="K3390" s="555" t="s">
        <v>8781</v>
      </c>
      <c r="L3390" s="556" t="s">
        <v>8818</v>
      </c>
      <c r="M3390" s="556">
        <v>7500</v>
      </c>
      <c r="N3390" s="555"/>
      <c r="O3390" s="556"/>
      <c r="P3390" s="556"/>
      <c r="Q3390" s="557"/>
      <c r="R3390" s="558"/>
      <c r="S3390" s="558"/>
      <c r="T3390" s="558"/>
    </row>
    <row r="3391" spans="1:20" x14ac:dyDescent="0.2">
      <c r="A3391" s="569" t="s">
        <v>18314</v>
      </c>
      <c r="B3391" s="569" t="s">
        <v>8778</v>
      </c>
      <c r="C3391" s="541" t="s">
        <v>1709</v>
      </c>
      <c r="D3391" s="1821" t="s">
        <v>8418</v>
      </c>
      <c r="E3391" s="554">
        <v>2500</v>
      </c>
      <c r="F3391" s="555" t="s">
        <v>8854</v>
      </c>
      <c r="G3391" s="1822" t="s">
        <v>8855</v>
      </c>
      <c r="H3391" s="569" t="s">
        <v>8418</v>
      </c>
      <c r="I3391" s="569" t="s">
        <v>2550</v>
      </c>
      <c r="J3391" s="1795" t="s">
        <v>2550</v>
      </c>
      <c r="K3391" s="555" t="s">
        <v>8818</v>
      </c>
      <c r="L3391" s="556">
        <v>12</v>
      </c>
      <c r="M3391" s="556">
        <v>30600</v>
      </c>
      <c r="N3391" s="555" t="s">
        <v>8781</v>
      </c>
      <c r="O3391" s="556">
        <v>6</v>
      </c>
      <c r="P3391" s="556">
        <v>15000</v>
      </c>
      <c r="Q3391" s="557"/>
      <c r="R3391" s="558"/>
      <c r="S3391" s="558"/>
      <c r="T3391" s="558"/>
    </row>
    <row r="3392" spans="1:20" x14ac:dyDescent="0.2">
      <c r="A3392" s="569" t="s">
        <v>18314</v>
      </c>
      <c r="B3392" s="569" t="s">
        <v>8778</v>
      </c>
      <c r="C3392" s="541" t="s">
        <v>1709</v>
      </c>
      <c r="D3392" s="1821" t="s">
        <v>8782</v>
      </c>
      <c r="E3392" s="554">
        <v>2500</v>
      </c>
      <c r="F3392" s="1823" t="s">
        <v>8856</v>
      </c>
      <c r="G3392" s="1822" t="s">
        <v>8857</v>
      </c>
      <c r="H3392" s="569" t="s">
        <v>8782</v>
      </c>
      <c r="I3392" s="569" t="s">
        <v>5854</v>
      </c>
      <c r="J3392" s="1795" t="s">
        <v>5854</v>
      </c>
      <c r="K3392" s="555" t="s">
        <v>8818</v>
      </c>
      <c r="L3392" s="556">
        <v>12</v>
      </c>
      <c r="M3392" s="556">
        <v>30600</v>
      </c>
      <c r="N3392" s="555" t="s">
        <v>8781</v>
      </c>
      <c r="O3392" s="556">
        <v>6</v>
      </c>
      <c r="P3392" s="556">
        <v>15000</v>
      </c>
      <c r="Q3392" s="557"/>
      <c r="R3392" s="558"/>
      <c r="S3392" s="558"/>
      <c r="T3392" s="558"/>
    </row>
    <row r="3393" spans="1:20" x14ac:dyDescent="0.2">
      <c r="A3393" s="569" t="s">
        <v>18314</v>
      </c>
      <c r="B3393" s="569" t="s">
        <v>8778</v>
      </c>
      <c r="C3393" s="541" t="s">
        <v>1709</v>
      </c>
      <c r="D3393" s="1821" t="s">
        <v>8858</v>
      </c>
      <c r="E3393" s="554">
        <v>2000</v>
      </c>
      <c r="F3393" s="555" t="s">
        <v>8859</v>
      </c>
      <c r="G3393" s="1822" t="s">
        <v>8860</v>
      </c>
      <c r="H3393" s="569" t="s">
        <v>8858</v>
      </c>
      <c r="I3393" s="569" t="s">
        <v>5854</v>
      </c>
      <c r="J3393" s="1795" t="s">
        <v>5854</v>
      </c>
      <c r="K3393" s="555" t="s">
        <v>7008</v>
      </c>
      <c r="L3393" s="556">
        <v>12</v>
      </c>
      <c r="M3393" s="556">
        <v>24600</v>
      </c>
      <c r="N3393" s="555" t="s">
        <v>8781</v>
      </c>
      <c r="O3393" s="556">
        <v>6</v>
      </c>
      <c r="P3393" s="556">
        <v>12000</v>
      </c>
      <c r="Q3393" s="557"/>
      <c r="R3393" s="558"/>
      <c r="S3393" s="558"/>
      <c r="T3393" s="558"/>
    </row>
    <row r="3394" spans="1:20" x14ac:dyDescent="0.2">
      <c r="A3394" s="569" t="s">
        <v>18314</v>
      </c>
      <c r="B3394" s="569" t="s">
        <v>8778</v>
      </c>
      <c r="C3394" s="541" t="s">
        <v>1709</v>
      </c>
      <c r="D3394" s="1821" t="s">
        <v>8782</v>
      </c>
      <c r="E3394" s="554">
        <v>2500</v>
      </c>
      <c r="F3394" s="1819" t="s">
        <v>8861</v>
      </c>
      <c r="G3394" s="1820" t="s">
        <v>8862</v>
      </c>
      <c r="H3394" s="1821" t="s">
        <v>8782</v>
      </c>
      <c r="I3394" s="569" t="s">
        <v>1795</v>
      </c>
      <c r="J3394" s="1795" t="s">
        <v>1795</v>
      </c>
      <c r="K3394" s="555" t="s">
        <v>7008</v>
      </c>
      <c r="L3394" s="556">
        <v>12</v>
      </c>
      <c r="M3394" s="556">
        <v>30600</v>
      </c>
      <c r="N3394" s="555" t="s">
        <v>8781</v>
      </c>
      <c r="O3394" s="556">
        <v>6</v>
      </c>
      <c r="P3394" s="556">
        <v>15000</v>
      </c>
      <c r="Q3394" s="557"/>
      <c r="R3394" s="558"/>
      <c r="S3394" s="558"/>
      <c r="T3394" s="558"/>
    </row>
    <row r="3395" spans="1:20" x14ac:dyDescent="0.2">
      <c r="A3395" s="569" t="s">
        <v>18314</v>
      </c>
      <c r="B3395" s="569" t="s">
        <v>8778</v>
      </c>
      <c r="C3395" s="541" t="s">
        <v>1709</v>
      </c>
      <c r="D3395" s="1821" t="s">
        <v>2895</v>
      </c>
      <c r="E3395" s="554">
        <v>1500</v>
      </c>
      <c r="F3395" s="1819" t="s">
        <v>8863</v>
      </c>
      <c r="G3395" s="1820" t="s">
        <v>8864</v>
      </c>
      <c r="H3395" s="569" t="s">
        <v>2895</v>
      </c>
      <c r="I3395" s="569" t="s">
        <v>1795</v>
      </c>
      <c r="J3395" s="1795" t="s">
        <v>1795</v>
      </c>
      <c r="K3395" s="555" t="s">
        <v>7008</v>
      </c>
      <c r="L3395" s="556">
        <v>12</v>
      </c>
      <c r="M3395" s="556">
        <v>18600</v>
      </c>
      <c r="N3395" s="555" t="s">
        <v>8781</v>
      </c>
      <c r="O3395" s="556">
        <v>6</v>
      </c>
      <c r="P3395" s="556">
        <v>9000</v>
      </c>
      <c r="Q3395" s="557"/>
      <c r="R3395" s="558"/>
      <c r="S3395" s="558"/>
      <c r="T3395" s="558"/>
    </row>
    <row r="3396" spans="1:20" x14ac:dyDescent="0.2">
      <c r="A3396" s="569" t="s">
        <v>18314</v>
      </c>
      <c r="B3396" s="569" t="s">
        <v>8778</v>
      </c>
      <c r="C3396" s="541" t="s">
        <v>1709</v>
      </c>
      <c r="D3396" s="569" t="s">
        <v>8792</v>
      </c>
      <c r="E3396" s="554">
        <v>1250</v>
      </c>
      <c r="F3396" s="1819" t="s">
        <v>8865</v>
      </c>
      <c r="G3396" s="569" t="s">
        <v>8866</v>
      </c>
      <c r="H3396" s="569" t="s">
        <v>8792</v>
      </c>
      <c r="I3396" s="569" t="s">
        <v>1795</v>
      </c>
      <c r="J3396" s="1795" t="s">
        <v>1795</v>
      </c>
      <c r="K3396" s="555" t="s">
        <v>7008</v>
      </c>
      <c r="L3396" s="556" t="s">
        <v>8867</v>
      </c>
      <c r="M3396" s="556">
        <v>15600</v>
      </c>
      <c r="N3396" s="555" t="s">
        <v>8781</v>
      </c>
      <c r="O3396" s="556">
        <v>6</v>
      </c>
      <c r="P3396" s="556">
        <v>7500</v>
      </c>
      <c r="Q3396" s="557"/>
      <c r="R3396" s="558"/>
      <c r="S3396" s="558"/>
      <c r="T3396" s="558"/>
    </row>
    <row r="3397" spans="1:20" x14ac:dyDescent="0.2">
      <c r="A3397" s="569" t="s">
        <v>18314</v>
      </c>
      <c r="B3397" s="569" t="s">
        <v>8778</v>
      </c>
      <c r="C3397" s="541" t="s">
        <v>1709</v>
      </c>
      <c r="D3397" s="569" t="s">
        <v>6559</v>
      </c>
      <c r="E3397" s="554">
        <v>1200</v>
      </c>
      <c r="F3397" s="1819" t="s">
        <v>8868</v>
      </c>
      <c r="G3397" s="569" t="s">
        <v>8869</v>
      </c>
      <c r="H3397" s="569" t="s">
        <v>6559</v>
      </c>
      <c r="I3397" s="569" t="s">
        <v>1795</v>
      </c>
      <c r="J3397" s="1795" t="s">
        <v>1795</v>
      </c>
      <c r="K3397" s="555" t="s">
        <v>7008</v>
      </c>
      <c r="L3397" s="556" t="s">
        <v>8867</v>
      </c>
      <c r="M3397" s="556">
        <v>15000</v>
      </c>
      <c r="N3397" s="555" t="s">
        <v>8781</v>
      </c>
      <c r="O3397" s="556">
        <v>6</v>
      </c>
      <c r="P3397" s="556">
        <v>7200</v>
      </c>
      <c r="Q3397" s="557"/>
      <c r="R3397" s="558"/>
      <c r="S3397" s="558"/>
      <c r="T3397" s="558"/>
    </row>
    <row r="3398" spans="1:20" x14ac:dyDescent="0.2">
      <c r="A3398" s="569" t="s">
        <v>18314</v>
      </c>
      <c r="B3398" s="569" t="s">
        <v>8778</v>
      </c>
      <c r="C3398" s="541" t="s">
        <v>1709</v>
      </c>
      <c r="D3398" s="569" t="s">
        <v>5870</v>
      </c>
      <c r="E3398" s="554">
        <v>5000</v>
      </c>
      <c r="F3398" s="1819" t="s">
        <v>8870</v>
      </c>
      <c r="G3398" s="569" t="s">
        <v>8871</v>
      </c>
      <c r="H3398" s="569" t="s">
        <v>5870</v>
      </c>
      <c r="I3398" s="569" t="s">
        <v>2550</v>
      </c>
      <c r="J3398" s="1795" t="s">
        <v>2550</v>
      </c>
      <c r="K3398" s="555" t="s">
        <v>7008</v>
      </c>
      <c r="L3398" s="556" t="s">
        <v>8872</v>
      </c>
      <c r="M3398" s="556">
        <v>45300</v>
      </c>
      <c r="N3398" s="555"/>
      <c r="O3398" s="556"/>
      <c r="P3398" s="556"/>
      <c r="Q3398" s="557"/>
      <c r="R3398" s="558"/>
      <c r="S3398" s="558"/>
      <c r="T3398" s="558"/>
    </row>
    <row r="3399" spans="1:20" x14ac:dyDescent="0.2">
      <c r="A3399" s="569" t="s">
        <v>18314</v>
      </c>
      <c r="B3399" s="569" t="s">
        <v>8778</v>
      </c>
      <c r="C3399" s="541" t="s">
        <v>1709</v>
      </c>
      <c r="D3399" s="569" t="s">
        <v>8786</v>
      </c>
      <c r="E3399" s="554">
        <v>2666.67</v>
      </c>
      <c r="F3399" s="1819" t="s">
        <v>8873</v>
      </c>
      <c r="G3399" s="569" t="s">
        <v>8874</v>
      </c>
      <c r="H3399" s="569" t="s">
        <v>8786</v>
      </c>
      <c r="I3399" s="569" t="s">
        <v>8789</v>
      </c>
      <c r="J3399" s="1795" t="s">
        <v>8789</v>
      </c>
      <c r="K3399" s="555" t="s">
        <v>8781</v>
      </c>
      <c r="L3399" s="556" t="s">
        <v>8781</v>
      </c>
      <c r="M3399" s="556">
        <v>2666.67</v>
      </c>
      <c r="N3399" s="555"/>
      <c r="O3399" s="556"/>
      <c r="P3399" s="556"/>
      <c r="Q3399" s="557"/>
      <c r="R3399" s="558"/>
      <c r="S3399" s="558"/>
      <c r="T3399" s="558"/>
    </row>
    <row r="3400" spans="1:20" x14ac:dyDescent="0.2">
      <c r="A3400" s="569" t="s">
        <v>18314</v>
      </c>
      <c r="B3400" s="569" t="s">
        <v>8778</v>
      </c>
      <c r="C3400" s="541" t="s">
        <v>1709</v>
      </c>
      <c r="D3400" s="569" t="s">
        <v>6559</v>
      </c>
      <c r="E3400" s="554">
        <v>1200</v>
      </c>
      <c r="F3400" s="1819" t="s">
        <v>8875</v>
      </c>
      <c r="G3400" s="569" t="s">
        <v>8876</v>
      </c>
      <c r="H3400" s="569" t="s">
        <v>6559</v>
      </c>
      <c r="I3400" s="569" t="s">
        <v>1795</v>
      </c>
      <c r="J3400" s="1795" t="s">
        <v>1795</v>
      </c>
      <c r="K3400" s="555" t="s">
        <v>7008</v>
      </c>
      <c r="L3400" s="556">
        <v>12</v>
      </c>
      <c r="M3400" s="556">
        <v>15000</v>
      </c>
      <c r="N3400" s="555" t="s">
        <v>8781</v>
      </c>
      <c r="O3400" s="556">
        <v>6</v>
      </c>
      <c r="P3400" s="556">
        <v>7200</v>
      </c>
      <c r="Q3400" s="557"/>
      <c r="R3400" s="558"/>
      <c r="S3400" s="558"/>
      <c r="T3400" s="558"/>
    </row>
    <row r="3401" spans="1:20" x14ac:dyDescent="0.2">
      <c r="A3401" s="541" t="s">
        <v>703</v>
      </c>
      <c r="B3401" s="541" t="s">
        <v>1708</v>
      </c>
      <c r="C3401" s="541" t="s">
        <v>1709</v>
      </c>
      <c r="D3401" s="541" t="s">
        <v>8878</v>
      </c>
      <c r="E3401" s="539">
        <v>1500</v>
      </c>
      <c r="F3401" s="542">
        <v>44733606</v>
      </c>
      <c r="G3401" s="541" t="s">
        <v>8879</v>
      </c>
      <c r="H3401" s="541" t="s">
        <v>8880</v>
      </c>
      <c r="I3401" s="541" t="s">
        <v>1829</v>
      </c>
      <c r="J3401" s="542" t="s">
        <v>8880</v>
      </c>
      <c r="K3401" s="544">
        <v>2</v>
      </c>
      <c r="L3401" s="544">
        <v>12</v>
      </c>
      <c r="M3401" s="1799">
        <v>19960.8</v>
      </c>
      <c r="N3401" s="544">
        <v>3</v>
      </c>
      <c r="O3401" s="544">
        <v>6</v>
      </c>
      <c r="P3401" s="1799">
        <f>(E3401*6)+((E3401*9%)*6)</f>
        <v>9810</v>
      </c>
    </row>
    <row r="3402" spans="1:20" x14ac:dyDescent="0.2">
      <c r="A3402" s="541" t="s">
        <v>703</v>
      </c>
      <c r="B3402" s="541" t="s">
        <v>1708</v>
      </c>
      <c r="C3402" s="541" t="s">
        <v>1709</v>
      </c>
      <c r="D3402" s="541" t="s">
        <v>8878</v>
      </c>
      <c r="E3402" s="539">
        <v>1200</v>
      </c>
      <c r="F3402" s="542">
        <v>41768838</v>
      </c>
      <c r="G3402" s="541" t="s">
        <v>8881</v>
      </c>
      <c r="H3402" s="1824" t="s">
        <v>8882</v>
      </c>
      <c r="I3402" s="1824" t="s">
        <v>7165</v>
      </c>
      <c r="J3402" s="1825" t="s">
        <v>8882</v>
      </c>
      <c r="K3402" s="544">
        <v>2</v>
      </c>
      <c r="L3402" s="544">
        <v>12</v>
      </c>
      <c r="M3402" s="1799">
        <v>16296</v>
      </c>
      <c r="N3402" s="544">
        <v>3</v>
      </c>
      <c r="O3402" s="544">
        <v>6</v>
      </c>
      <c r="P3402" s="1799">
        <f t="shared" ref="P3402:P3457" si="127">(E3402*6)+((E3402*9%)*6)</f>
        <v>7848</v>
      </c>
    </row>
    <row r="3403" spans="1:20" x14ac:dyDescent="0.2">
      <c r="A3403" s="541" t="s">
        <v>703</v>
      </c>
      <c r="B3403" s="541" t="s">
        <v>1708</v>
      </c>
      <c r="C3403" s="541" t="s">
        <v>1709</v>
      </c>
      <c r="D3403" s="541" t="s">
        <v>8878</v>
      </c>
      <c r="E3403" s="539">
        <v>1200</v>
      </c>
      <c r="F3403" s="542">
        <v>70426621</v>
      </c>
      <c r="G3403" s="541" t="s">
        <v>8883</v>
      </c>
      <c r="H3403" s="1824" t="s">
        <v>8884</v>
      </c>
      <c r="I3403" s="1824" t="s">
        <v>5797</v>
      </c>
      <c r="J3403" s="1825" t="s">
        <v>8884</v>
      </c>
      <c r="K3403" s="544">
        <v>2</v>
      </c>
      <c r="L3403" s="544">
        <v>12</v>
      </c>
      <c r="M3403" s="1799">
        <v>16296</v>
      </c>
      <c r="N3403" s="544">
        <v>3</v>
      </c>
      <c r="O3403" s="544">
        <v>6</v>
      </c>
      <c r="P3403" s="1799">
        <f t="shared" si="127"/>
        <v>7848</v>
      </c>
    </row>
    <row r="3404" spans="1:20" x14ac:dyDescent="0.2">
      <c r="A3404" s="541" t="s">
        <v>703</v>
      </c>
      <c r="B3404" s="541" t="s">
        <v>1708</v>
      </c>
      <c r="C3404" s="541" t="s">
        <v>1709</v>
      </c>
      <c r="D3404" s="541" t="s">
        <v>8878</v>
      </c>
      <c r="E3404" s="539">
        <v>1200</v>
      </c>
      <c r="F3404" s="542">
        <v>47361073</v>
      </c>
      <c r="G3404" s="541" t="s">
        <v>8885</v>
      </c>
      <c r="H3404" s="1824" t="s">
        <v>8884</v>
      </c>
      <c r="I3404" s="1824" t="s">
        <v>1723</v>
      </c>
      <c r="J3404" s="1825" t="s">
        <v>8884</v>
      </c>
      <c r="K3404" s="544">
        <v>1</v>
      </c>
      <c r="L3404" s="544">
        <v>3</v>
      </c>
      <c r="M3404" s="1799">
        <v>4255.9994666666662</v>
      </c>
      <c r="N3404" s="544"/>
      <c r="O3404" s="544"/>
      <c r="P3404" s="1799"/>
    </row>
    <row r="3405" spans="1:20" x14ac:dyDescent="0.2">
      <c r="A3405" s="541" t="s">
        <v>703</v>
      </c>
      <c r="B3405" s="541" t="s">
        <v>1708</v>
      </c>
      <c r="C3405" s="541" t="s">
        <v>1709</v>
      </c>
      <c r="D3405" s="541" t="s">
        <v>8878</v>
      </c>
      <c r="E3405" s="539">
        <v>1200</v>
      </c>
      <c r="F3405" s="542">
        <v>70600346</v>
      </c>
      <c r="G3405" s="541" t="s">
        <v>8886</v>
      </c>
      <c r="H3405" s="1824" t="s">
        <v>1773</v>
      </c>
      <c r="I3405" s="1824" t="s">
        <v>1829</v>
      </c>
      <c r="J3405" s="1825" t="s">
        <v>1773</v>
      </c>
      <c r="K3405" s="544">
        <v>2</v>
      </c>
      <c r="L3405" s="544">
        <v>12</v>
      </c>
      <c r="M3405" s="1799">
        <v>16296</v>
      </c>
      <c r="N3405" s="544">
        <v>3</v>
      </c>
      <c r="O3405" s="544">
        <v>6</v>
      </c>
      <c r="P3405" s="1799">
        <f t="shared" si="127"/>
        <v>7848</v>
      </c>
    </row>
    <row r="3406" spans="1:20" x14ac:dyDescent="0.2">
      <c r="A3406" s="541" t="s">
        <v>703</v>
      </c>
      <c r="B3406" s="541" t="s">
        <v>1708</v>
      </c>
      <c r="C3406" s="541" t="s">
        <v>1709</v>
      </c>
      <c r="D3406" s="541" t="s">
        <v>8878</v>
      </c>
      <c r="E3406" s="539">
        <v>1200</v>
      </c>
      <c r="F3406" s="542">
        <v>44307915</v>
      </c>
      <c r="G3406" s="541" t="s">
        <v>8887</v>
      </c>
      <c r="H3406" s="1824" t="s">
        <v>8888</v>
      </c>
      <c r="I3406" s="1824" t="s">
        <v>1829</v>
      </c>
      <c r="J3406" s="1825" t="s">
        <v>8888</v>
      </c>
      <c r="K3406" s="544">
        <v>2</v>
      </c>
      <c r="L3406" s="544">
        <v>12</v>
      </c>
      <c r="M3406" s="1799">
        <v>16296</v>
      </c>
      <c r="N3406" s="544">
        <v>3</v>
      </c>
      <c r="O3406" s="544">
        <v>6</v>
      </c>
      <c r="P3406" s="1799">
        <f t="shared" si="127"/>
        <v>7848</v>
      </c>
    </row>
    <row r="3407" spans="1:20" x14ac:dyDescent="0.2">
      <c r="A3407" s="541" t="s">
        <v>703</v>
      </c>
      <c r="B3407" s="541" t="s">
        <v>1708</v>
      </c>
      <c r="C3407" s="541" t="s">
        <v>1709</v>
      </c>
      <c r="D3407" s="541" t="s">
        <v>8878</v>
      </c>
      <c r="E3407" s="539">
        <v>1500</v>
      </c>
      <c r="F3407" s="542">
        <v>46420564</v>
      </c>
      <c r="G3407" s="541" t="s">
        <v>8889</v>
      </c>
      <c r="H3407" s="1824" t="s">
        <v>8890</v>
      </c>
      <c r="I3407" s="1824" t="s">
        <v>8891</v>
      </c>
      <c r="J3407" s="1825" t="s">
        <v>8890</v>
      </c>
      <c r="K3407" s="544">
        <v>1</v>
      </c>
      <c r="L3407" s="544">
        <v>2</v>
      </c>
      <c r="M3407" s="1799">
        <v>5513.9003000000012</v>
      </c>
      <c r="N3407" s="544"/>
      <c r="O3407" s="544"/>
      <c r="P3407" s="1799"/>
    </row>
    <row r="3408" spans="1:20" x14ac:dyDescent="0.2">
      <c r="A3408" s="541" t="s">
        <v>703</v>
      </c>
      <c r="B3408" s="541" t="s">
        <v>1708</v>
      </c>
      <c r="C3408" s="541" t="s">
        <v>1709</v>
      </c>
      <c r="D3408" s="541" t="s">
        <v>8878</v>
      </c>
      <c r="E3408" s="539">
        <v>1200</v>
      </c>
      <c r="F3408" s="1826" t="s">
        <v>8892</v>
      </c>
      <c r="G3408" s="541" t="s">
        <v>8893</v>
      </c>
      <c r="H3408" s="1824" t="s">
        <v>2534</v>
      </c>
      <c r="I3408" s="1824" t="s">
        <v>1829</v>
      </c>
      <c r="J3408" s="1825" t="s">
        <v>2534</v>
      </c>
      <c r="K3408" s="544">
        <v>1</v>
      </c>
      <c r="L3408" s="544">
        <v>3</v>
      </c>
      <c r="M3408" s="1799">
        <v>3662.4</v>
      </c>
      <c r="N3408" s="544"/>
      <c r="O3408" s="544"/>
      <c r="P3408" s="1799"/>
    </row>
    <row r="3409" spans="1:16" x14ac:dyDescent="0.2">
      <c r="A3409" s="541" t="s">
        <v>703</v>
      </c>
      <c r="B3409" s="541" t="s">
        <v>1708</v>
      </c>
      <c r="C3409" s="541" t="s">
        <v>1709</v>
      </c>
      <c r="D3409" s="541" t="s">
        <v>8878</v>
      </c>
      <c r="E3409" s="539">
        <v>1200</v>
      </c>
      <c r="F3409" s="542">
        <v>45503796</v>
      </c>
      <c r="G3409" s="541" t="s">
        <v>8894</v>
      </c>
      <c r="H3409" s="1824" t="s">
        <v>4439</v>
      </c>
      <c r="I3409" s="1824" t="s">
        <v>8891</v>
      </c>
      <c r="J3409" s="1825" t="s">
        <v>4439</v>
      </c>
      <c r="K3409" s="544">
        <v>2</v>
      </c>
      <c r="L3409" s="544">
        <v>12</v>
      </c>
      <c r="M3409" s="1799">
        <v>16296</v>
      </c>
      <c r="N3409" s="544"/>
      <c r="O3409" s="544"/>
      <c r="P3409" s="1799"/>
    </row>
    <row r="3410" spans="1:16" x14ac:dyDescent="0.2">
      <c r="A3410" s="541" t="s">
        <v>703</v>
      </c>
      <c r="B3410" s="541" t="s">
        <v>1708</v>
      </c>
      <c r="C3410" s="541" t="s">
        <v>1709</v>
      </c>
      <c r="D3410" s="541" t="s">
        <v>8878</v>
      </c>
      <c r="E3410" s="539">
        <v>1200</v>
      </c>
      <c r="F3410" s="542">
        <v>70600600</v>
      </c>
      <c r="G3410" s="541" t="s">
        <v>8895</v>
      </c>
      <c r="H3410" s="1824" t="s">
        <v>8896</v>
      </c>
      <c r="I3410" s="1824" t="s">
        <v>8897</v>
      </c>
      <c r="J3410" s="1825" t="s">
        <v>8896</v>
      </c>
      <c r="K3410" s="544">
        <v>2</v>
      </c>
      <c r="L3410" s="544">
        <v>12</v>
      </c>
      <c r="M3410" s="1799">
        <v>16296</v>
      </c>
      <c r="N3410" s="544">
        <v>3</v>
      </c>
      <c r="O3410" s="544">
        <v>6</v>
      </c>
      <c r="P3410" s="1799">
        <f t="shared" si="127"/>
        <v>7848</v>
      </c>
    </row>
    <row r="3411" spans="1:16" x14ac:dyDescent="0.2">
      <c r="A3411" s="541" t="s">
        <v>703</v>
      </c>
      <c r="B3411" s="541" t="s">
        <v>1708</v>
      </c>
      <c r="C3411" s="541" t="s">
        <v>1709</v>
      </c>
      <c r="D3411" s="541" t="s">
        <v>8878</v>
      </c>
      <c r="E3411" s="539">
        <v>1200</v>
      </c>
      <c r="F3411" s="542">
        <v>70025000</v>
      </c>
      <c r="G3411" s="541" t="s">
        <v>8898</v>
      </c>
      <c r="H3411" s="1824" t="s">
        <v>8899</v>
      </c>
      <c r="I3411" s="1824" t="s">
        <v>1723</v>
      </c>
      <c r="J3411" s="1825" t="s">
        <v>8899</v>
      </c>
      <c r="K3411" s="544">
        <v>2</v>
      </c>
      <c r="L3411" s="544">
        <v>12</v>
      </c>
      <c r="M3411" s="1799">
        <v>16296</v>
      </c>
      <c r="N3411" s="544">
        <v>3</v>
      </c>
      <c r="O3411" s="544">
        <v>6</v>
      </c>
      <c r="P3411" s="1799">
        <f t="shared" si="127"/>
        <v>7848</v>
      </c>
    </row>
    <row r="3412" spans="1:16" x14ac:dyDescent="0.2">
      <c r="A3412" s="541" t="s">
        <v>703</v>
      </c>
      <c r="B3412" s="541" t="s">
        <v>1708</v>
      </c>
      <c r="C3412" s="541" t="s">
        <v>1709</v>
      </c>
      <c r="D3412" s="541" t="s">
        <v>8878</v>
      </c>
      <c r="E3412" s="539">
        <v>1200</v>
      </c>
      <c r="F3412" s="1826" t="s">
        <v>8900</v>
      </c>
      <c r="G3412" s="541" t="s">
        <v>8901</v>
      </c>
      <c r="H3412" s="1824" t="s">
        <v>5824</v>
      </c>
      <c r="I3412" s="1824" t="s">
        <v>8891</v>
      </c>
      <c r="J3412" s="1825" t="s">
        <v>5824</v>
      </c>
      <c r="K3412" s="544">
        <v>2</v>
      </c>
      <c r="L3412" s="544">
        <v>12</v>
      </c>
      <c r="M3412" s="1799">
        <v>16296</v>
      </c>
      <c r="N3412" s="544">
        <v>3</v>
      </c>
      <c r="O3412" s="544">
        <v>6</v>
      </c>
      <c r="P3412" s="1799">
        <f t="shared" si="127"/>
        <v>7848</v>
      </c>
    </row>
    <row r="3413" spans="1:16" x14ac:dyDescent="0.2">
      <c r="A3413" s="541" t="s">
        <v>703</v>
      </c>
      <c r="B3413" s="541" t="s">
        <v>1708</v>
      </c>
      <c r="C3413" s="541" t="s">
        <v>1709</v>
      </c>
      <c r="D3413" s="541" t="s">
        <v>8878</v>
      </c>
      <c r="E3413" s="539">
        <v>1500</v>
      </c>
      <c r="F3413" s="542">
        <v>44455601</v>
      </c>
      <c r="G3413" s="541" t="s">
        <v>8902</v>
      </c>
      <c r="H3413" s="1824" t="s">
        <v>8903</v>
      </c>
      <c r="I3413" s="541" t="s">
        <v>5797</v>
      </c>
      <c r="J3413" s="1825" t="s">
        <v>8903</v>
      </c>
      <c r="K3413" s="544">
        <v>2</v>
      </c>
      <c r="L3413" s="544">
        <v>12</v>
      </c>
      <c r="M3413" s="1799">
        <v>19960.800000000003</v>
      </c>
      <c r="N3413" s="544">
        <v>3</v>
      </c>
      <c r="O3413" s="544">
        <v>6</v>
      </c>
      <c r="P3413" s="1799">
        <f t="shared" si="127"/>
        <v>9810</v>
      </c>
    </row>
    <row r="3414" spans="1:16" x14ac:dyDescent="0.2">
      <c r="A3414" s="541" t="s">
        <v>703</v>
      </c>
      <c r="B3414" s="541" t="s">
        <v>1708</v>
      </c>
      <c r="C3414" s="541" t="s">
        <v>1709</v>
      </c>
      <c r="D3414" s="541" t="s">
        <v>8878</v>
      </c>
      <c r="E3414" s="539">
        <v>1200</v>
      </c>
      <c r="F3414" s="542">
        <v>71227298</v>
      </c>
      <c r="G3414" s="541" t="s">
        <v>8904</v>
      </c>
      <c r="H3414" s="1824" t="s">
        <v>5391</v>
      </c>
      <c r="I3414" s="1824" t="s">
        <v>5797</v>
      </c>
      <c r="J3414" s="1825" t="s">
        <v>5391</v>
      </c>
      <c r="K3414" s="544">
        <v>2</v>
      </c>
      <c r="L3414" s="544">
        <v>12</v>
      </c>
      <c r="M3414" s="1799">
        <v>15951.7</v>
      </c>
      <c r="N3414" s="544">
        <v>3</v>
      </c>
      <c r="O3414" s="544">
        <v>6</v>
      </c>
      <c r="P3414" s="1799">
        <f t="shared" si="127"/>
        <v>7848</v>
      </c>
    </row>
    <row r="3415" spans="1:16" x14ac:dyDescent="0.2">
      <c r="A3415" s="541" t="s">
        <v>703</v>
      </c>
      <c r="B3415" s="541" t="s">
        <v>1708</v>
      </c>
      <c r="C3415" s="541" t="s">
        <v>1709</v>
      </c>
      <c r="D3415" s="541" t="s">
        <v>8878</v>
      </c>
      <c r="E3415" s="539">
        <v>1500</v>
      </c>
      <c r="F3415" s="542">
        <v>42155434</v>
      </c>
      <c r="G3415" s="541" t="s">
        <v>8905</v>
      </c>
      <c r="H3415" s="1824" t="s">
        <v>5391</v>
      </c>
      <c r="I3415" s="541" t="s">
        <v>8891</v>
      </c>
      <c r="J3415" s="1825" t="s">
        <v>5391</v>
      </c>
      <c r="K3415" s="544">
        <v>2</v>
      </c>
      <c r="L3415" s="544">
        <v>12</v>
      </c>
      <c r="M3415" s="1799">
        <v>19960.800000000003</v>
      </c>
      <c r="N3415" s="544">
        <v>3</v>
      </c>
      <c r="O3415" s="544">
        <v>6</v>
      </c>
      <c r="P3415" s="1799">
        <f t="shared" si="127"/>
        <v>9810</v>
      </c>
    </row>
    <row r="3416" spans="1:16" x14ac:dyDescent="0.2">
      <c r="A3416" s="541" t="s">
        <v>703</v>
      </c>
      <c r="B3416" s="541" t="s">
        <v>1708</v>
      </c>
      <c r="C3416" s="541" t="s">
        <v>1709</v>
      </c>
      <c r="D3416" s="541" t="s">
        <v>8878</v>
      </c>
      <c r="E3416" s="539">
        <v>1200</v>
      </c>
      <c r="F3416" s="542">
        <v>46144689</v>
      </c>
      <c r="G3416" s="541" t="s">
        <v>8906</v>
      </c>
      <c r="H3416" s="1827" t="s">
        <v>1713</v>
      </c>
      <c r="I3416" s="1827" t="s">
        <v>1829</v>
      </c>
      <c r="J3416" s="544" t="s">
        <v>1713</v>
      </c>
      <c r="K3416" s="544">
        <v>2</v>
      </c>
      <c r="L3416" s="544">
        <v>12</v>
      </c>
      <c r="M3416" s="1799">
        <v>16296</v>
      </c>
      <c r="N3416" s="544">
        <v>3</v>
      </c>
      <c r="O3416" s="544">
        <v>6</v>
      </c>
      <c r="P3416" s="1799">
        <f t="shared" si="127"/>
        <v>7848</v>
      </c>
    </row>
    <row r="3417" spans="1:16" x14ac:dyDescent="0.2">
      <c r="A3417" s="541" t="s">
        <v>703</v>
      </c>
      <c r="B3417" s="541" t="s">
        <v>1708</v>
      </c>
      <c r="C3417" s="541" t="s">
        <v>1709</v>
      </c>
      <c r="D3417" s="541" t="s">
        <v>8878</v>
      </c>
      <c r="E3417" s="539">
        <v>1200</v>
      </c>
      <c r="F3417" s="542">
        <v>46143177</v>
      </c>
      <c r="G3417" s="541" t="s">
        <v>8907</v>
      </c>
      <c r="H3417" s="1824" t="s">
        <v>8882</v>
      </c>
      <c r="I3417" s="1824" t="s">
        <v>1829</v>
      </c>
      <c r="J3417" s="1825" t="s">
        <v>8882</v>
      </c>
      <c r="K3417" s="544">
        <v>2</v>
      </c>
      <c r="L3417" s="544">
        <v>12</v>
      </c>
      <c r="M3417" s="1799">
        <v>16296</v>
      </c>
      <c r="N3417" s="544">
        <v>1</v>
      </c>
      <c r="O3417" s="544">
        <v>1</v>
      </c>
      <c r="P3417" s="1799">
        <f>(E3417*1)+((E3417*9%)*1)+2543</f>
        <v>3851</v>
      </c>
    </row>
    <row r="3418" spans="1:16" x14ac:dyDescent="0.2">
      <c r="A3418" s="541" t="s">
        <v>703</v>
      </c>
      <c r="B3418" s="541" t="s">
        <v>1708</v>
      </c>
      <c r="C3418" s="541" t="s">
        <v>1709</v>
      </c>
      <c r="D3418" s="541" t="s">
        <v>8878</v>
      </c>
      <c r="E3418" s="539">
        <v>1500</v>
      </c>
      <c r="F3418" s="542">
        <v>46961645</v>
      </c>
      <c r="G3418" s="541" t="s">
        <v>8908</v>
      </c>
      <c r="H3418" s="1824" t="s">
        <v>8909</v>
      </c>
      <c r="I3418" s="541" t="s">
        <v>1829</v>
      </c>
      <c r="J3418" s="1825" t="s">
        <v>8909</v>
      </c>
      <c r="K3418" s="544">
        <v>2</v>
      </c>
      <c r="L3418" s="544">
        <v>12</v>
      </c>
      <c r="M3418" s="1799">
        <v>19960.800000000003</v>
      </c>
      <c r="N3418" s="544">
        <v>3</v>
      </c>
      <c r="O3418" s="544">
        <v>6</v>
      </c>
      <c r="P3418" s="1799">
        <f t="shared" si="127"/>
        <v>9810</v>
      </c>
    </row>
    <row r="3419" spans="1:16" x14ac:dyDescent="0.2">
      <c r="A3419" s="541" t="s">
        <v>703</v>
      </c>
      <c r="B3419" s="541" t="s">
        <v>1708</v>
      </c>
      <c r="C3419" s="541" t="s">
        <v>1709</v>
      </c>
      <c r="D3419" s="541" t="s">
        <v>8878</v>
      </c>
      <c r="E3419" s="539">
        <v>1200</v>
      </c>
      <c r="F3419" s="542">
        <v>45441399</v>
      </c>
      <c r="G3419" s="541" t="s">
        <v>8910</v>
      </c>
      <c r="H3419" s="1824" t="s">
        <v>2534</v>
      </c>
      <c r="I3419" s="1824" t="s">
        <v>8911</v>
      </c>
      <c r="J3419" s="1825" t="s">
        <v>2534</v>
      </c>
      <c r="K3419" s="544">
        <v>2</v>
      </c>
      <c r="L3419" s="544">
        <v>12</v>
      </c>
      <c r="M3419" s="1799">
        <v>16296</v>
      </c>
      <c r="N3419" s="544">
        <v>3</v>
      </c>
      <c r="O3419" s="544">
        <v>6</v>
      </c>
      <c r="P3419" s="1799">
        <f t="shared" si="127"/>
        <v>7848</v>
      </c>
    </row>
    <row r="3420" spans="1:16" x14ac:dyDescent="0.2">
      <c r="A3420" s="541" t="s">
        <v>703</v>
      </c>
      <c r="B3420" s="541" t="s">
        <v>1708</v>
      </c>
      <c r="C3420" s="541" t="s">
        <v>1709</v>
      </c>
      <c r="D3420" s="541" t="s">
        <v>8878</v>
      </c>
      <c r="E3420" s="539">
        <v>1500</v>
      </c>
      <c r="F3420" s="542">
        <v>41078896</v>
      </c>
      <c r="G3420" s="541" t="s">
        <v>8912</v>
      </c>
      <c r="H3420" s="541" t="s">
        <v>1800</v>
      </c>
      <c r="I3420" s="541" t="s">
        <v>1795</v>
      </c>
      <c r="J3420" s="542" t="s">
        <v>1800</v>
      </c>
      <c r="K3420" s="544">
        <v>2</v>
      </c>
      <c r="L3420" s="544">
        <v>12</v>
      </c>
      <c r="M3420" s="1799">
        <v>19960.800000000003</v>
      </c>
      <c r="N3420" s="544">
        <v>3</v>
      </c>
      <c r="O3420" s="544">
        <v>6</v>
      </c>
      <c r="P3420" s="1799">
        <f t="shared" si="127"/>
        <v>9810</v>
      </c>
    </row>
    <row r="3421" spans="1:16" x14ac:dyDescent="0.2">
      <c r="A3421" s="541" t="s">
        <v>703</v>
      </c>
      <c r="B3421" s="541" t="s">
        <v>1708</v>
      </c>
      <c r="C3421" s="541" t="s">
        <v>1709</v>
      </c>
      <c r="D3421" s="541" t="s">
        <v>8878</v>
      </c>
      <c r="E3421" s="539">
        <v>1200</v>
      </c>
      <c r="F3421" s="542">
        <v>70441698</v>
      </c>
      <c r="G3421" s="541" t="s">
        <v>8913</v>
      </c>
      <c r="H3421" s="1824" t="s">
        <v>1713</v>
      </c>
      <c r="I3421" s="1824" t="s">
        <v>1723</v>
      </c>
      <c r="J3421" s="1825" t="s">
        <v>1713</v>
      </c>
      <c r="K3421" s="544">
        <v>2</v>
      </c>
      <c r="L3421" s="544">
        <v>12</v>
      </c>
      <c r="M3421" s="1799">
        <v>16296</v>
      </c>
      <c r="N3421" s="544">
        <v>3</v>
      </c>
      <c r="O3421" s="544">
        <v>6</v>
      </c>
      <c r="P3421" s="1799">
        <f t="shared" si="127"/>
        <v>7848</v>
      </c>
    </row>
    <row r="3422" spans="1:16" x14ac:dyDescent="0.2">
      <c r="A3422" s="541" t="s">
        <v>703</v>
      </c>
      <c r="B3422" s="541" t="s">
        <v>1708</v>
      </c>
      <c r="C3422" s="541" t="s">
        <v>1709</v>
      </c>
      <c r="D3422" s="541" t="s">
        <v>8878</v>
      </c>
      <c r="E3422" s="539">
        <v>1500</v>
      </c>
      <c r="F3422" s="542">
        <v>70439132</v>
      </c>
      <c r="G3422" s="541" t="s">
        <v>8914</v>
      </c>
      <c r="H3422" s="1824" t="s">
        <v>8915</v>
      </c>
      <c r="I3422" s="541" t="s">
        <v>5797</v>
      </c>
      <c r="J3422" s="1825" t="s">
        <v>8915</v>
      </c>
      <c r="K3422" s="544">
        <v>2</v>
      </c>
      <c r="L3422" s="544">
        <v>12</v>
      </c>
      <c r="M3422" s="1799">
        <v>15306.199999999999</v>
      </c>
      <c r="N3422" s="544">
        <v>3</v>
      </c>
      <c r="O3422" s="544">
        <v>6</v>
      </c>
      <c r="P3422" s="1799">
        <f t="shared" si="127"/>
        <v>9810</v>
      </c>
    </row>
    <row r="3423" spans="1:16" x14ac:dyDescent="0.2">
      <c r="A3423" s="541" t="s">
        <v>703</v>
      </c>
      <c r="B3423" s="541" t="s">
        <v>1708</v>
      </c>
      <c r="C3423" s="541" t="s">
        <v>1709</v>
      </c>
      <c r="D3423" s="541" t="s">
        <v>8878</v>
      </c>
      <c r="E3423" s="539">
        <v>1200</v>
      </c>
      <c r="F3423" s="542">
        <v>46053784</v>
      </c>
      <c r="G3423" s="541" t="s">
        <v>8916</v>
      </c>
      <c r="H3423" s="1824" t="s">
        <v>8917</v>
      </c>
      <c r="I3423" s="1824" t="s">
        <v>1795</v>
      </c>
      <c r="J3423" s="1825" t="s">
        <v>8917</v>
      </c>
      <c r="K3423" s="544">
        <v>2</v>
      </c>
      <c r="L3423" s="544">
        <v>12</v>
      </c>
      <c r="M3423" s="1799">
        <v>16296</v>
      </c>
      <c r="N3423" s="544">
        <v>3</v>
      </c>
      <c r="O3423" s="544">
        <v>6</v>
      </c>
      <c r="P3423" s="1799">
        <f t="shared" si="127"/>
        <v>7848</v>
      </c>
    </row>
    <row r="3424" spans="1:16" x14ac:dyDescent="0.2">
      <c r="A3424" s="541" t="s">
        <v>703</v>
      </c>
      <c r="B3424" s="541" t="s">
        <v>1708</v>
      </c>
      <c r="C3424" s="541" t="s">
        <v>1709</v>
      </c>
      <c r="D3424" s="541" t="s">
        <v>8878</v>
      </c>
      <c r="E3424" s="539">
        <v>1200</v>
      </c>
      <c r="F3424" s="542">
        <v>70879998</v>
      </c>
      <c r="G3424" s="541" t="s">
        <v>8918</v>
      </c>
      <c r="H3424" s="1824" t="s">
        <v>8919</v>
      </c>
      <c r="I3424" s="1824" t="s">
        <v>8920</v>
      </c>
      <c r="J3424" s="1825" t="s">
        <v>8919</v>
      </c>
      <c r="K3424" s="544">
        <v>2</v>
      </c>
      <c r="L3424" s="544">
        <v>12</v>
      </c>
      <c r="M3424" s="1799">
        <v>16296</v>
      </c>
      <c r="N3424" s="544">
        <v>3</v>
      </c>
      <c r="O3424" s="544">
        <v>6</v>
      </c>
      <c r="P3424" s="1799">
        <f t="shared" si="127"/>
        <v>7848</v>
      </c>
    </row>
    <row r="3425" spans="1:16" x14ac:dyDescent="0.2">
      <c r="A3425" s="541" t="s">
        <v>703</v>
      </c>
      <c r="B3425" s="541" t="s">
        <v>1708</v>
      </c>
      <c r="C3425" s="541" t="s">
        <v>1709</v>
      </c>
      <c r="D3425" s="541" t="s">
        <v>8878</v>
      </c>
      <c r="E3425" s="539">
        <v>1200</v>
      </c>
      <c r="F3425" s="542">
        <v>43173670</v>
      </c>
      <c r="G3425" s="541" t="s">
        <v>8921</v>
      </c>
      <c r="H3425" s="1824" t="s">
        <v>1807</v>
      </c>
      <c r="I3425" s="1824" t="s">
        <v>1829</v>
      </c>
      <c r="J3425" s="1825" t="s">
        <v>1807</v>
      </c>
      <c r="K3425" s="544">
        <v>2</v>
      </c>
      <c r="L3425" s="544">
        <v>12</v>
      </c>
      <c r="M3425" s="1799">
        <v>16296</v>
      </c>
      <c r="N3425" s="544">
        <v>3</v>
      </c>
      <c r="O3425" s="544">
        <v>6</v>
      </c>
      <c r="P3425" s="1799">
        <f t="shared" si="127"/>
        <v>7848</v>
      </c>
    </row>
    <row r="3426" spans="1:16" x14ac:dyDescent="0.2">
      <c r="A3426" s="541" t="s">
        <v>703</v>
      </c>
      <c r="B3426" s="541" t="s">
        <v>1708</v>
      </c>
      <c r="C3426" s="541" t="s">
        <v>1709</v>
      </c>
      <c r="D3426" s="541" t="s">
        <v>8878</v>
      </c>
      <c r="E3426" s="539">
        <v>1500</v>
      </c>
      <c r="F3426" s="542">
        <v>70299413</v>
      </c>
      <c r="G3426" s="541" t="s">
        <v>8922</v>
      </c>
      <c r="H3426" s="541" t="s">
        <v>8923</v>
      </c>
      <c r="I3426" s="541" t="s">
        <v>5797</v>
      </c>
      <c r="J3426" s="542" t="s">
        <v>8923</v>
      </c>
      <c r="K3426" s="544">
        <v>1</v>
      </c>
      <c r="L3426" s="544">
        <v>3</v>
      </c>
      <c r="M3426" s="1799">
        <v>6886.93</v>
      </c>
      <c r="N3426" s="544"/>
      <c r="O3426" s="544"/>
      <c r="P3426" s="1799"/>
    </row>
    <row r="3427" spans="1:16" x14ac:dyDescent="0.2">
      <c r="A3427" s="541" t="s">
        <v>703</v>
      </c>
      <c r="B3427" s="541" t="s">
        <v>1708</v>
      </c>
      <c r="C3427" s="541" t="s">
        <v>1709</v>
      </c>
      <c r="D3427" s="541" t="s">
        <v>8878</v>
      </c>
      <c r="E3427" s="539">
        <v>1200</v>
      </c>
      <c r="F3427" s="542">
        <v>43434296</v>
      </c>
      <c r="G3427" s="541" t="s">
        <v>8924</v>
      </c>
      <c r="H3427" s="1824" t="s">
        <v>8925</v>
      </c>
      <c r="I3427" s="1824" t="s">
        <v>1795</v>
      </c>
      <c r="J3427" s="1825" t="s">
        <v>8925</v>
      </c>
      <c r="K3427" s="544">
        <v>2</v>
      </c>
      <c r="L3427" s="544">
        <v>12</v>
      </c>
      <c r="M3427" s="1799">
        <v>16296</v>
      </c>
      <c r="N3427" s="544">
        <v>3</v>
      </c>
      <c r="O3427" s="544">
        <v>6</v>
      </c>
      <c r="P3427" s="1799">
        <f t="shared" si="127"/>
        <v>7848</v>
      </c>
    </row>
    <row r="3428" spans="1:16" x14ac:dyDescent="0.2">
      <c r="A3428" s="541" t="s">
        <v>703</v>
      </c>
      <c r="B3428" s="541" t="s">
        <v>1708</v>
      </c>
      <c r="C3428" s="541" t="s">
        <v>1709</v>
      </c>
      <c r="D3428" s="541" t="s">
        <v>8878</v>
      </c>
      <c r="E3428" s="539">
        <v>1500</v>
      </c>
      <c r="F3428" s="542">
        <v>47056150</v>
      </c>
      <c r="G3428" s="541" t="s">
        <v>8926</v>
      </c>
      <c r="H3428" s="1824" t="s">
        <v>8882</v>
      </c>
      <c r="I3428" s="1824" t="s">
        <v>1829</v>
      </c>
      <c r="J3428" s="1825" t="s">
        <v>8882</v>
      </c>
      <c r="K3428" s="544">
        <v>2</v>
      </c>
      <c r="L3428" s="544">
        <v>12</v>
      </c>
      <c r="M3428" s="1799">
        <v>14759.5</v>
      </c>
      <c r="N3428" s="544">
        <v>3</v>
      </c>
      <c r="O3428" s="544">
        <v>6</v>
      </c>
      <c r="P3428" s="1799">
        <f t="shared" si="127"/>
        <v>9810</v>
      </c>
    </row>
    <row r="3429" spans="1:16" x14ac:dyDescent="0.2">
      <c r="A3429" s="541" t="s">
        <v>703</v>
      </c>
      <c r="B3429" s="541" t="s">
        <v>1708</v>
      </c>
      <c r="C3429" s="541" t="s">
        <v>1709</v>
      </c>
      <c r="D3429" s="541" t="s">
        <v>8878</v>
      </c>
      <c r="E3429" s="539">
        <v>1200</v>
      </c>
      <c r="F3429" s="542">
        <v>47800219</v>
      </c>
      <c r="G3429" s="541" t="s">
        <v>8927</v>
      </c>
      <c r="H3429" s="1824" t="s">
        <v>8928</v>
      </c>
      <c r="I3429" s="1824" t="s">
        <v>5797</v>
      </c>
      <c r="J3429" s="1825" t="s">
        <v>8928</v>
      </c>
      <c r="K3429" s="544">
        <v>1</v>
      </c>
      <c r="L3429" s="544">
        <v>1</v>
      </c>
      <c r="M3429" s="1799">
        <v>2938.07</v>
      </c>
      <c r="N3429" s="544"/>
      <c r="O3429" s="544"/>
      <c r="P3429" s="1799"/>
    </row>
    <row r="3430" spans="1:16" x14ac:dyDescent="0.2">
      <c r="A3430" s="541" t="s">
        <v>703</v>
      </c>
      <c r="B3430" s="541" t="s">
        <v>1708</v>
      </c>
      <c r="C3430" s="541" t="s">
        <v>1709</v>
      </c>
      <c r="D3430" s="541" t="s">
        <v>8878</v>
      </c>
      <c r="E3430" s="539">
        <v>1200</v>
      </c>
      <c r="F3430" s="1826" t="s">
        <v>8929</v>
      </c>
      <c r="G3430" s="541" t="s">
        <v>8930</v>
      </c>
      <c r="H3430" s="1824" t="s">
        <v>1773</v>
      </c>
      <c r="I3430" s="1824" t="s">
        <v>1795</v>
      </c>
      <c r="J3430" s="1825" t="s">
        <v>1773</v>
      </c>
      <c r="K3430" s="544">
        <v>2</v>
      </c>
      <c r="L3430" s="544">
        <v>12</v>
      </c>
      <c r="M3430" s="1799">
        <v>16296</v>
      </c>
      <c r="N3430" s="544">
        <v>3</v>
      </c>
      <c r="O3430" s="544">
        <v>6</v>
      </c>
      <c r="P3430" s="1799">
        <f t="shared" si="127"/>
        <v>7848</v>
      </c>
    </row>
    <row r="3431" spans="1:16" x14ac:dyDescent="0.2">
      <c r="A3431" s="541" t="s">
        <v>703</v>
      </c>
      <c r="B3431" s="541" t="s">
        <v>1708</v>
      </c>
      <c r="C3431" s="541" t="s">
        <v>1709</v>
      </c>
      <c r="D3431" s="541" t="s">
        <v>8878</v>
      </c>
      <c r="E3431" s="539">
        <v>1500</v>
      </c>
      <c r="F3431" s="542">
        <v>43741148</v>
      </c>
      <c r="G3431" s="541" t="s">
        <v>8931</v>
      </c>
      <c r="H3431" s="1824" t="s">
        <v>5824</v>
      </c>
      <c r="I3431" s="1824" t="s">
        <v>8932</v>
      </c>
      <c r="J3431" s="1825" t="s">
        <v>5824</v>
      </c>
      <c r="K3431" s="544">
        <v>2</v>
      </c>
      <c r="L3431" s="544">
        <v>12</v>
      </c>
      <c r="M3431" s="1799">
        <v>19960.800000000003</v>
      </c>
      <c r="N3431" s="544">
        <v>3</v>
      </c>
      <c r="O3431" s="544">
        <v>6</v>
      </c>
      <c r="P3431" s="1799">
        <f t="shared" si="127"/>
        <v>9810</v>
      </c>
    </row>
    <row r="3432" spans="1:16" x14ac:dyDescent="0.2">
      <c r="A3432" s="541" t="s">
        <v>703</v>
      </c>
      <c r="B3432" s="541" t="s">
        <v>1708</v>
      </c>
      <c r="C3432" s="541" t="s">
        <v>1709</v>
      </c>
      <c r="D3432" s="541" t="s">
        <v>8878</v>
      </c>
      <c r="E3432" s="539">
        <v>1200</v>
      </c>
      <c r="F3432" s="542">
        <v>47012422</v>
      </c>
      <c r="G3432" s="541" t="s">
        <v>8933</v>
      </c>
      <c r="H3432" s="1824" t="s">
        <v>1800</v>
      </c>
      <c r="I3432" s="1824" t="s">
        <v>8891</v>
      </c>
      <c r="J3432" s="1825" t="s">
        <v>1800</v>
      </c>
      <c r="K3432" s="544">
        <v>2</v>
      </c>
      <c r="L3432" s="544">
        <v>12</v>
      </c>
      <c r="M3432" s="1799">
        <v>16296</v>
      </c>
      <c r="N3432" s="544">
        <v>3</v>
      </c>
      <c r="O3432" s="544">
        <v>6</v>
      </c>
      <c r="P3432" s="1799">
        <f t="shared" si="127"/>
        <v>7848</v>
      </c>
    </row>
    <row r="3433" spans="1:16" x14ac:dyDescent="0.2">
      <c r="A3433" s="541" t="s">
        <v>703</v>
      </c>
      <c r="B3433" s="541" t="s">
        <v>1708</v>
      </c>
      <c r="C3433" s="541" t="s">
        <v>1709</v>
      </c>
      <c r="D3433" s="541" t="s">
        <v>8878</v>
      </c>
      <c r="E3433" s="539">
        <v>1200</v>
      </c>
      <c r="F3433" s="542">
        <v>71040230</v>
      </c>
      <c r="G3433" s="541" t="s">
        <v>8934</v>
      </c>
      <c r="H3433" s="1824" t="s">
        <v>5786</v>
      </c>
      <c r="I3433" s="1824" t="s">
        <v>1829</v>
      </c>
      <c r="J3433" s="1825" t="s">
        <v>5786</v>
      </c>
      <c r="K3433" s="544">
        <v>1</v>
      </c>
      <c r="L3433" s="544">
        <v>3</v>
      </c>
      <c r="M3433" s="1799">
        <v>4160.1702999999998</v>
      </c>
      <c r="N3433" s="544"/>
      <c r="O3433" s="544"/>
      <c r="P3433" s="1799"/>
    </row>
    <row r="3434" spans="1:16" x14ac:dyDescent="0.2">
      <c r="A3434" s="541" t="s">
        <v>703</v>
      </c>
      <c r="B3434" s="541" t="s">
        <v>1708</v>
      </c>
      <c r="C3434" s="541" t="s">
        <v>1709</v>
      </c>
      <c r="D3434" s="541" t="s">
        <v>8878</v>
      </c>
      <c r="E3434" s="539">
        <v>1500</v>
      </c>
      <c r="F3434" s="542">
        <v>70391293</v>
      </c>
      <c r="G3434" s="541" t="s">
        <v>8935</v>
      </c>
      <c r="H3434" s="1824" t="s">
        <v>8884</v>
      </c>
      <c r="I3434" s="1824" t="s">
        <v>1723</v>
      </c>
      <c r="J3434" s="1825" t="s">
        <v>8884</v>
      </c>
      <c r="K3434" s="544">
        <v>2</v>
      </c>
      <c r="L3434" s="544">
        <v>9</v>
      </c>
      <c r="M3434" s="1799">
        <v>16574.099999999999</v>
      </c>
      <c r="N3434" s="544"/>
      <c r="O3434" s="544"/>
      <c r="P3434" s="1799"/>
    </row>
    <row r="3435" spans="1:16" x14ac:dyDescent="0.2">
      <c r="A3435" s="541" t="s">
        <v>703</v>
      </c>
      <c r="B3435" s="541" t="s">
        <v>1708</v>
      </c>
      <c r="C3435" s="541" t="s">
        <v>1709</v>
      </c>
      <c r="D3435" s="541" t="s">
        <v>8878</v>
      </c>
      <c r="E3435" s="539">
        <v>1500</v>
      </c>
      <c r="F3435" s="542">
        <v>46449102</v>
      </c>
      <c r="G3435" s="541" t="s">
        <v>8936</v>
      </c>
      <c r="H3435" s="1824" t="s">
        <v>8890</v>
      </c>
      <c r="I3435" s="1824" t="s">
        <v>1829</v>
      </c>
      <c r="J3435" s="1825" t="s">
        <v>8890</v>
      </c>
      <c r="K3435" s="544">
        <v>2</v>
      </c>
      <c r="L3435" s="544">
        <v>12</v>
      </c>
      <c r="M3435" s="1799">
        <v>19960.800000000003</v>
      </c>
      <c r="N3435" s="544">
        <v>3</v>
      </c>
      <c r="O3435" s="544">
        <v>6</v>
      </c>
      <c r="P3435" s="1799">
        <f t="shared" si="127"/>
        <v>9810</v>
      </c>
    </row>
    <row r="3436" spans="1:16" x14ac:dyDescent="0.2">
      <c r="A3436" s="541" t="s">
        <v>703</v>
      </c>
      <c r="B3436" s="541" t="s">
        <v>1708</v>
      </c>
      <c r="C3436" s="541" t="s">
        <v>1709</v>
      </c>
      <c r="D3436" s="541" t="s">
        <v>8878</v>
      </c>
      <c r="E3436" s="539">
        <v>1200</v>
      </c>
      <c r="F3436" s="542">
        <v>44185648</v>
      </c>
      <c r="G3436" s="541" t="s">
        <v>8937</v>
      </c>
      <c r="H3436" s="1824" t="s">
        <v>1713</v>
      </c>
      <c r="I3436" s="1824" t="s">
        <v>5797</v>
      </c>
      <c r="J3436" s="1825" t="s">
        <v>1713</v>
      </c>
      <c r="K3436" s="544">
        <v>2</v>
      </c>
      <c r="L3436" s="544">
        <v>12</v>
      </c>
      <c r="M3436" s="1799">
        <v>16296</v>
      </c>
      <c r="N3436" s="544">
        <v>3</v>
      </c>
      <c r="O3436" s="544">
        <v>6</v>
      </c>
      <c r="P3436" s="1799">
        <f t="shared" si="127"/>
        <v>7848</v>
      </c>
    </row>
    <row r="3437" spans="1:16" x14ac:dyDescent="0.2">
      <c r="A3437" s="541" t="s">
        <v>703</v>
      </c>
      <c r="B3437" s="541" t="s">
        <v>1708</v>
      </c>
      <c r="C3437" s="541" t="s">
        <v>1709</v>
      </c>
      <c r="D3437" s="541" t="s">
        <v>8878</v>
      </c>
      <c r="E3437" s="539">
        <v>1200</v>
      </c>
      <c r="F3437" s="542">
        <v>43852537</v>
      </c>
      <c r="G3437" s="541" t="s">
        <v>8938</v>
      </c>
      <c r="H3437" s="1824" t="s">
        <v>1919</v>
      </c>
      <c r="I3437" s="1824" t="s">
        <v>1795</v>
      </c>
      <c r="J3437" s="1825" t="s">
        <v>1919</v>
      </c>
      <c r="K3437" s="544">
        <v>2</v>
      </c>
      <c r="L3437" s="544">
        <v>12</v>
      </c>
      <c r="M3437" s="1799">
        <v>16296</v>
      </c>
      <c r="N3437" s="544">
        <v>3</v>
      </c>
      <c r="O3437" s="544">
        <v>6</v>
      </c>
      <c r="P3437" s="1799">
        <f t="shared" si="127"/>
        <v>7848</v>
      </c>
    </row>
    <row r="3438" spans="1:16" x14ac:dyDescent="0.2">
      <c r="A3438" s="541" t="s">
        <v>703</v>
      </c>
      <c r="B3438" s="541" t="s">
        <v>1708</v>
      </c>
      <c r="C3438" s="541" t="s">
        <v>1709</v>
      </c>
      <c r="D3438" s="541" t="s">
        <v>8878</v>
      </c>
      <c r="E3438" s="539">
        <v>1200</v>
      </c>
      <c r="F3438" s="542">
        <v>44045051</v>
      </c>
      <c r="G3438" s="541" t="s">
        <v>8939</v>
      </c>
      <c r="H3438" s="1824" t="s">
        <v>8940</v>
      </c>
      <c r="I3438" s="1824" t="s">
        <v>5797</v>
      </c>
      <c r="J3438" s="1825" t="s">
        <v>8940</v>
      </c>
      <c r="K3438" s="544">
        <v>1</v>
      </c>
      <c r="L3438" s="544">
        <v>1</v>
      </c>
      <c r="M3438" s="1799">
        <v>1420.6297</v>
      </c>
      <c r="N3438" s="544"/>
      <c r="O3438" s="544"/>
      <c r="P3438" s="1799"/>
    </row>
    <row r="3439" spans="1:16" x14ac:dyDescent="0.2">
      <c r="A3439" s="541" t="s">
        <v>703</v>
      </c>
      <c r="B3439" s="541" t="s">
        <v>1708</v>
      </c>
      <c r="C3439" s="541" t="s">
        <v>1709</v>
      </c>
      <c r="D3439" s="541" t="s">
        <v>8878</v>
      </c>
      <c r="E3439" s="539">
        <v>1500</v>
      </c>
      <c r="F3439" s="542">
        <v>70886581</v>
      </c>
      <c r="G3439" s="541" t="s">
        <v>8941</v>
      </c>
      <c r="H3439" s="1824" t="s">
        <v>3405</v>
      </c>
      <c r="I3439" s="1824" t="s">
        <v>5797</v>
      </c>
      <c r="J3439" s="1825" t="s">
        <v>3405</v>
      </c>
      <c r="K3439" s="544">
        <v>2</v>
      </c>
      <c r="L3439" s="544">
        <v>12</v>
      </c>
      <c r="M3439" s="1799">
        <v>19655.400000000001</v>
      </c>
      <c r="N3439" s="544">
        <v>3</v>
      </c>
      <c r="O3439" s="544">
        <v>6</v>
      </c>
      <c r="P3439" s="1799">
        <f t="shared" si="127"/>
        <v>9810</v>
      </c>
    </row>
    <row r="3440" spans="1:16" x14ac:dyDescent="0.2">
      <c r="A3440" s="541" t="s">
        <v>703</v>
      </c>
      <c r="B3440" s="541" t="s">
        <v>1708</v>
      </c>
      <c r="C3440" s="541" t="s">
        <v>1709</v>
      </c>
      <c r="D3440" s="541" t="s">
        <v>8878</v>
      </c>
      <c r="E3440" s="539">
        <v>1200</v>
      </c>
      <c r="F3440" s="542">
        <v>42418726</v>
      </c>
      <c r="G3440" s="541" t="s">
        <v>8942</v>
      </c>
      <c r="H3440" s="1824" t="s">
        <v>8884</v>
      </c>
      <c r="I3440" s="1824" t="s">
        <v>1829</v>
      </c>
      <c r="J3440" s="1825" t="s">
        <v>8884</v>
      </c>
      <c r="K3440" s="544">
        <v>2</v>
      </c>
      <c r="L3440" s="544">
        <v>12</v>
      </c>
      <c r="M3440" s="1799">
        <v>16296</v>
      </c>
      <c r="N3440" s="544">
        <v>3</v>
      </c>
      <c r="O3440" s="544">
        <v>6</v>
      </c>
      <c r="P3440" s="1799">
        <f t="shared" si="127"/>
        <v>7848</v>
      </c>
    </row>
    <row r="3441" spans="1:16" x14ac:dyDescent="0.2">
      <c r="A3441" s="541" t="s">
        <v>703</v>
      </c>
      <c r="B3441" s="541" t="s">
        <v>1708</v>
      </c>
      <c r="C3441" s="541" t="s">
        <v>1709</v>
      </c>
      <c r="D3441" s="541" t="s">
        <v>8878</v>
      </c>
      <c r="E3441" s="539">
        <v>1200</v>
      </c>
      <c r="F3441" s="1826" t="s">
        <v>8943</v>
      </c>
      <c r="G3441" s="541" t="s">
        <v>8944</v>
      </c>
      <c r="H3441" s="1824" t="s">
        <v>8882</v>
      </c>
      <c r="I3441" s="1824" t="s">
        <v>5797</v>
      </c>
      <c r="J3441" s="1825" t="s">
        <v>8882</v>
      </c>
      <c r="K3441" s="544">
        <v>2</v>
      </c>
      <c r="L3441" s="544">
        <v>12</v>
      </c>
      <c r="M3441" s="1799">
        <v>16296</v>
      </c>
      <c r="N3441" s="544">
        <v>3</v>
      </c>
      <c r="O3441" s="544">
        <v>6</v>
      </c>
      <c r="P3441" s="1799">
        <f t="shared" si="127"/>
        <v>7848</v>
      </c>
    </row>
    <row r="3442" spans="1:16" x14ac:dyDescent="0.2">
      <c r="A3442" s="541" t="s">
        <v>703</v>
      </c>
      <c r="B3442" s="541" t="s">
        <v>1708</v>
      </c>
      <c r="C3442" s="541" t="s">
        <v>1709</v>
      </c>
      <c r="D3442" s="541" t="s">
        <v>8878</v>
      </c>
      <c r="E3442" s="539">
        <v>1200</v>
      </c>
      <c r="F3442" s="542">
        <v>41758148</v>
      </c>
      <c r="G3442" s="541" t="s">
        <v>8945</v>
      </c>
      <c r="H3442" s="1824" t="s">
        <v>1713</v>
      </c>
      <c r="I3442" s="1824" t="s">
        <v>5797</v>
      </c>
      <c r="J3442" s="1825" t="s">
        <v>1713</v>
      </c>
      <c r="K3442" s="544">
        <v>2</v>
      </c>
      <c r="L3442" s="544">
        <v>12</v>
      </c>
      <c r="M3442" s="1799">
        <v>16296</v>
      </c>
      <c r="N3442" s="544">
        <v>3</v>
      </c>
      <c r="O3442" s="544">
        <v>6</v>
      </c>
      <c r="P3442" s="1799">
        <f t="shared" si="127"/>
        <v>7848</v>
      </c>
    </row>
    <row r="3443" spans="1:16" x14ac:dyDescent="0.2">
      <c r="A3443" s="541" t="s">
        <v>703</v>
      </c>
      <c r="B3443" s="541" t="s">
        <v>1708</v>
      </c>
      <c r="C3443" s="541" t="s">
        <v>1709</v>
      </c>
      <c r="D3443" s="541" t="s">
        <v>8878</v>
      </c>
      <c r="E3443" s="539">
        <v>1200</v>
      </c>
      <c r="F3443" s="542">
        <v>47896904</v>
      </c>
      <c r="G3443" s="541" t="s">
        <v>8946</v>
      </c>
      <c r="H3443" s="1824" t="s">
        <v>8884</v>
      </c>
      <c r="I3443" s="1824" t="s">
        <v>1829</v>
      </c>
      <c r="J3443" s="1825" t="s">
        <v>8884</v>
      </c>
      <c r="K3443" s="544">
        <v>2</v>
      </c>
      <c r="L3443" s="544">
        <v>12</v>
      </c>
      <c r="M3443" s="1799">
        <v>16296</v>
      </c>
      <c r="N3443" s="544">
        <v>3</v>
      </c>
      <c r="O3443" s="544">
        <v>6</v>
      </c>
      <c r="P3443" s="1799">
        <f t="shared" si="127"/>
        <v>7848</v>
      </c>
    </row>
    <row r="3444" spans="1:16" x14ac:dyDescent="0.2">
      <c r="A3444" s="541" t="s">
        <v>703</v>
      </c>
      <c r="B3444" s="541" t="s">
        <v>1708</v>
      </c>
      <c r="C3444" s="541" t="s">
        <v>1709</v>
      </c>
      <c r="D3444" s="541" t="s">
        <v>8878</v>
      </c>
      <c r="E3444" s="539">
        <v>1200</v>
      </c>
      <c r="F3444" s="542">
        <v>44462028</v>
      </c>
      <c r="G3444" s="541" t="s">
        <v>8947</v>
      </c>
      <c r="H3444" s="1824" t="s">
        <v>8948</v>
      </c>
      <c r="I3444" s="1824" t="s">
        <v>8891</v>
      </c>
      <c r="J3444" s="1825" t="s">
        <v>8948</v>
      </c>
      <c r="K3444" s="544">
        <v>2</v>
      </c>
      <c r="L3444" s="544">
        <v>12</v>
      </c>
      <c r="M3444" s="1799">
        <v>16296</v>
      </c>
      <c r="N3444" s="544">
        <v>3</v>
      </c>
      <c r="O3444" s="544">
        <v>6</v>
      </c>
      <c r="P3444" s="1799">
        <f t="shared" si="127"/>
        <v>7848</v>
      </c>
    </row>
    <row r="3445" spans="1:16" x14ac:dyDescent="0.2">
      <c r="A3445" s="541" t="s">
        <v>703</v>
      </c>
      <c r="B3445" s="541" t="s">
        <v>1708</v>
      </c>
      <c r="C3445" s="541" t="s">
        <v>1709</v>
      </c>
      <c r="D3445" s="541" t="s">
        <v>8878</v>
      </c>
      <c r="E3445" s="539">
        <v>1200</v>
      </c>
      <c r="F3445" s="542">
        <v>40835425</v>
      </c>
      <c r="G3445" s="541" t="s">
        <v>8949</v>
      </c>
      <c r="H3445" s="1824" t="s">
        <v>8884</v>
      </c>
      <c r="I3445" s="1824" t="s">
        <v>5797</v>
      </c>
      <c r="J3445" s="1825" t="s">
        <v>8884</v>
      </c>
      <c r="K3445" s="544">
        <v>2</v>
      </c>
      <c r="L3445" s="544">
        <v>12</v>
      </c>
      <c r="M3445" s="1799">
        <v>16296</v>
      </c>
      <c r="N3445" s="544">
        <v>3</v>
      </c>
      <c r="O3445" s="544">
        <v>6</v>
      </c>
      <c r="P3445" s="1799">
        <f t="shared" si="127"/>
        <v>7848</v>
      </c>
    </row>
    <row r="3446" spans="1:16" x14ac:dyDescent="0.2">
      <c r="A3446" s="541" t="s">
        <v>703</v>
      </c>
      <c r="B3446" s="541" t="s">
        <v>1708</v>
      </c>
      <c r="C3446" s="541" t="s">
        <v>1709</v>
      </c>
      <c r="D3446" s="541" t="s">
        <v>8878</v>
      </c>
      <c r="E3446" s="539">
        <v>1500</v>
      </c>
      <c r="F3446" s="542">
        <v>72952180</v>
      </c>
      <c r="G3446" s="541" t="s">
        <v>8950</v>
      </c>
      <c r="H3446" s="1824" t="s">
        <v>1773</v>
      </c>
      <c r="I3446" s="1824" t="s">
        <v>5797</v>
      </c>
      <c r="J3446" s="1825" t="s">
        <v>1773</v>
      </c>
      <c r="K3446" s="544">
        <v>2</v>
      </c>
      <c r="L3446" s="544">
        <v>7</v>
      </c>
      <c r="M3446" s="1799">
        <v>13740.529999999999</v>
      </c>
      <c r="N3446" s="544"/>
      <c r="O3446" s="544"/>
      <c r="P3446" s="1799"/>
    </row>
    <row r="3447" spans="1:16" x14ac:dyDescent="0.2">
      <c r="A3447" s="541" t="s">
        <v>703</v>
      </c>
      <c r="B3447" s="541" t="s">
        <v>1708</v>
      </c>
      <c r="C3447" s="541" t="s">
        <v>1709</v>
      </c>
      <c r="D3447" s="541" t="s">
        <v>8878</v>
      </c>
      <c r="E3447" s="539">
        <v>1500</v>
      </c>
      <c r="F3447" s="542">
        <v>41769027</v>
      </c>
      <c r="G3447" s="541" t="s">
        <v>8951</v>
      </c>
      <c r="H3447" s="1824" t="s">
        <v>6081</v>
      </c>
      <c r="I3447" s="541" t="s">
        <v>1795</v>
      </c>
      <c r="J3447" s="1825" t="s">
        <v>6081</v>
      </c>
      <c r="K3447" s="544">
        <v>2</v>
      </c>
      <c r="L3447" s="544">
        <v>12</v>
      </c>
      <c r="M3447" s="1799">
        <v>19960.800000000003</v>
      </c>
      <c r="N3447" s="544">
        <v>3</v>
      </c>
      <c r="O3447" s="544">
        <v>6</v>
      </c>
      <c r="P3447" s="1799">
        <f t="shared" si="127"/>
        <v>9810</v>
      </c>
    </row>
    <row r="3448" spans="1:16" x14ac:dyDescent="0.2">
      <c r="A3448" s="541" t="s">
        <v>703</v>
      </c>
      <c r="B3448" s="541" t="s">
        <v>1708</v>
      </c>
      <c r="C3448" s="541" t="s">
        <v>1709</v>
      </c>
      <c r="D3448" s="541" t="s">
        <v>8878</v>
      </c>
      <c r="E3448" s="539">
        <v>1200</v>
      </c>
      <c r="F3448" s="542">
        <v>44180644</v>
      </c>
      <c r="G3448" s="541" t="s">
        <v>8952</v>
      </c>
      <c r="H3448" s="1824" t="s">
        <v>8953</v>
      </c>
      <c r="I3448" s="1824" t="s">
        <v>1829</v>
      </c>
      <c r="J3448" s="1825" t="s">
        <v>8953</v>
      </c>
      <c r="K3448" s="544">
        <v>2</v>
      </c>
      <c r="L3448" s="544">
        <v>12</v>
      </c>
      <c r="M3448" s="1799">
        <v>16296</v>
      </c>
      <c r="N3448" s="544">
        <v>3</v>
      </c>
      <c r="O3448" s="544">
        <v>6</v>
      </c>
      <c r="P3448" s="1799">
        <f t="shared" si="127"/>
        <v>7848</v>
      </c>
    </row>
    <row r="3449" spans="1:16" x14ac:dyDescent="0.2">
      <c r="A3449" s="541" t="s">
        <v>703</v>
      </c>
      <c r="B3449" s="541" t="s">
        <v>1708</v>
      </c>
      <c r="C3449" s="541" t="s">
        <v>1709</v>
      </c>
      <c r="D3449" s="541" t="s">
        <v>8878</v>
      </c>
      <c r="E3449" s="539">
        <v>1500</v>
      </c>
      <c r="F3449" s="542">
        <v>71218284</v>
      </c>
      <c r="G3449" s="541" t="s">
        <v>8954</v>
      </c>
      <c r="H3449" s="541" t="s">
        <v>8884</v>
      </c>
      <c r="I3449" s="541" t="s">
        <v>5797</v>
      </c>
      <c r="J3449" s="542" t="s">
        <v>8884</v>
      </c>
      <c r="K3449" s="544">
        <v>2</v>
      </c>
      <c r="L3449" s="544">
        <v>9</v>
      </c>
      <c r="M3449" s="1799">
        <v>11302.4</v>
      </c>
      <c r="N3449" s="544"/>
      <c r="O3449" s="544"/>
      <c r="P3449" s="1799"/>
    </row>
    <row r="3450" spans="1:16" x14ac:dyDescent="0.2">
      <c r="A3450" s="541" t="s">
        <v>703</v>
      </c>
      <c r="B3450" s="541" t="s">
        <v>1708</v>
      </c>
      <c r="C3450" s="541" t="s">
        <v>1709</v>
      </c>
      <c r="D3450" s="541" t="s">
        <v>8878</v>
      </c>
      <c r="E3450" s="539">
        <v>1500</v>
      </c>
      <c r="F3450" s="542">
        <v>29668351</v>
      </c>
      <c r="G3450" s="541" t="s">
        <v>8955</v>
      </c>
      <c r="H3450" s="541" t="s">
        <v>8882</v>
      </c>
      <c r="I3450" s="541" t="s">
        <v>1723</v>
      </c>
      <c r="J3450" s="542" t="s">
        <v>8882</v>
      </c>
      <c r="K3450" s="544">
        <v>2</v>
      </c>
      <c r="L3450" s="544">
        <v>12</v>
      </c>
      <c r="M3450" s="1799">
        <v>19910.8</v>
      </c>
      <c r="N3450" s="544">
        <v>3</v>
      </c>
      <c r="O3450" s="544">
        <v>6</v>
      </c>
      <c r="P3450" s="1799">
        <f t="shared" si="127"/>
        <v>9810</v>
      </c>
    </row>
    <row r="3451" spans="1:16" x14ac:dyDescent="0.2">
      <c r="A3451" s="541" t="s">
        <v>703</v>
      </c>
      <c r="B3451" s="541" t="s">
        <v>1708</v>
      </c>
      <c r="C3451" s="541" t="s">
        <v>1709</v>
      </c>
      <c r="D3451" s="541" t="s">
        <v>8878</v>
      </c>
      <c r="E3451" s="539">
        <v>1500</v>
      </c>
      <c r="F3451" s="542">
        <v>44522769</v>
      </c>
      <c r="G3451" s="541" t="s">
        <v>8956</v>
      </c>
      <c r="H3451" s="541" t="s">
        <v>8882</v>
      </c>
      <c r="I3451" s="541" t="s">
        <v>1829</v>
      </c>
      <c r="J3451" s="542" t="s">
        <v>8882</v>
      </c>
      <c r="K3451" s="544">
        <v>2</v>
      </c>
      <c r="L3451" s="544">
        <v>12</v>
      </c>
      <c r="M3451" s="1799">
        <v>19960.800000000003</v>
      </c>
      <c r="N3451" s="544">
        <v>3</v>
      </c>
      <c r="O3451" s="544">
        <v>6</v>
      </c>
      <c r="P3451" s="1799">
        <f t="shared" si="127"/>
        <v>9810</v>
      </c>
    </row>
    <row r="3452" spans="1:16" x14ac:dyDescent="0.2">
      <c r="A3452" s="541" t="s">
        <v>703</v>
      </c>
      <c r="B3452" s="541" t="s">
        <v>1708</v>
      </c>
      <c r="C3452" s="541" t="s">
        <v>1709</v>
      </c>
      <c r="D3452" s="541" t="s">
        <v>8878</v>
      </c>
      <c r="E3452" s="539">
        <v>1200</v>
      </c>
      <c r="F3452" s="542">
        <v>41101295</v>
      </c>
      <c r="G3452" s="541" t="s">
        <v>8957</v>
      </c>
      <c r="H3452" s="1824" t="s">
        <v>8958</v>
      </c>
      <c r="I3452" s="1824" t="s">
        <v>1829</v>
      </c>
      <c r="J3452" s="1825" t="s">
        <v>8958</v>
      </c>
      <c r="K3452" s="544">
        <v>2</v>
      </c>
      <c r="L3452" s="544">
        <v>12</v>
      </c>
      <c r="M3452" s="1799">
        <v>16296</v>
      </c>
      <c r="N3452" s="544">
        <v>3</v>
      </c>
      <c r="O3452" s="544">
        <v>6</v>
      </c>
      <c r="P3452" s="1799">
        <f t="shared" si="127"/>
        <v>7848</v>
      </c>
    </row>
    <row r="3453" spans="1:16" x14ac:dyDescent="0.2">
      <c r="A3453" s="541" t="s">
        <v>703</v>
      </c>
      <c r="B3453" s="541" t="s">
        <v>1708</v>
      </c>
      <c r="C3453" s="541" t="s">
        <v>1709</v>
      </c>
      <c r="D3453" s="541" t="s">
        <v>8878</v>
      </c>
      <c r="E3453" s="539">
        <v>1500</v>
      </c>
      <c r="F3453" s="542">
        <v>48240871</v>
      </c>
      <c r="G3453" s="541" t="s">
        <v>8959</v>
      </c>
      <c r="H3453" s="541" t="s">
        <v>8890</v>
      </c>
      <c r="I3453" s="541" t="s">
        <v>1723</v>
      </c>
      <c r="J3453" s="542" t="s">
        <v>8890</v>
      </c>
      <c r="K3453" s="544">
        <v>2</v>
      </c>
      <c r="L3453" s="544">
        <v>12</v>
      </c>
      <c r="M3453" s="1799">
        <v>19960.800000000003</v>
      </c>
      <c r="N3453" s="544">
        <v>3</v>
      </c>
      <c r="O3453" s="544">
        <v>6</v>
      </c>
      <c r="P3453" s="1799">
        <f t="shared" si="127"/>
        <v>9810</v>
      </c>
    </row>
    <row r="3454" spans="1:16" x14ac:dyDescent="0.2">
      <c r="A3454" s="541" t="s">
        <v>703</v>
      </c>
      <c r="B3454" s="541" t="s">
        <v>1708</v>
      </c>
      <c r="C3454" s="541" t="s">
        <v>1709</v>
      </c>
      <c r="D3454" s="541" t="s">
        <v>8878</v>
      </c>
      <c r="E3454" s="539">
        <v>1500</v>
      </c>
      <c r="F3454" s="542">
        <v>70006608</v>
      </c>
      <c r="G3454" s="541" t="s">
        <v>8960</v>
      </c>
      <c r="H3454" s="541" t="s">
        <v>8961</v>
      </c>
      <c r="I3454" s="541" t="s">
        <v>5797</v>
      </c>
      <c r="J3454" s="542" t="s">
        <v>8961</v>
      </c>
      <c r="K3454" s="544">
        <v>2</v>
      </c>
      <c r="L3454" s="544">
        <v>12</v>
      </c>
      <c r="M3454" s="1799">
        <v>19960.800000000003</v>
      </c>
      <c r="N3454" s="544">
        <v>3</v>
      </c>
      <c r="O3454" s="544">
        <v>6</v>
      </c>
      <c r="P3454" s="1799">
        <f t="shared" si="127"/>
        <v>9810</v>
      </c>
    </row>
    <row r="3455" spans="1:16" x14ac:dyDescent="0.2">
      <c r="A3455" s="541" t="s">
        <v>703</v>
      </c>
      <c r="B3455" s="541" t="s">
        <v>1708</v>
      </c>
      <c r="C3455" s="541" t="s">
        <v>1709</v>
      </c>
      <c r="D3455" s="541" t="s">
        <v>8878</v>
      </c>
      <c r="E3455" s="539">
        <v>1200</v>
      </c>
      <c r="F3455" s="542">
        <v>46981939</v>
      </c>
      <c r="G3455" s="541" t="s">
        <v>8962</v>
      </c>
      <c r="H3455" s="1824" t="s">
        <v>2135</v>
      </c>
      <c r="I3455" s="1824" t="s">
        <v>8891</v>
      </c>
      <c r="J3455" s="1825" t="s">
        <v>2135</v>
      </c>
      <c r="K3455" s="544">
        <v>2</v>
      </c>
      <c r="L3455" s="544">
        <v>5</v>
      </c>
      <c r="M3455" s="1799">
        <v>7135.8702999999996</v>
      </c>
      <c r="N3455" s="544"/>
      <c r="O3455" s="544"/>
      <c r="P3455" s="1799"/>
    </row>
    <row r="3456" spans="1:16" x14ac:dyDescent="0.2">
      <c r="A3456" s="541" t="s">
        <v>703</v>
      </c>
      <c r="B3456" s="541" t="s">
        <v>1708</v>
      </c>
      <c r="C3456" s="541" t="s">
        <v>1709</v>
      </c>
      <c r="D3456" s="541" t="s">
        <v>8878</v>
      </c>
      <c r="E3456" s="539">
        <v>1500</v>
      </c>
      <c r="F3456" s="1826" t="s">
        <v>8963</v>
      </c>
      <c r="G3456" s="541" t="s">
        <v>8964</v>
      </c>
      <c r="H3456" s="541" t="s">
        <v>8965</v>
      </c>
      <c r="I3456" s="541" t="s">
        <v>5797</v>
      </c>
      <c r="J3456" s="542" t="s">
        <v>8965</v>
      </c>
      <c r="K3456" s="544">
        <v>2</v>
      </c>
      <c r="L3456" s="544">
        <v>12</v>
      </c>
      <c r="M3456" s="1799">
        <v>19960.800000000003</v>
      </c>
      <c r="N3456" s="544">
        <v>3</v>
      </c>
      <c r="O3456" s="544">
        <v>6</v>
      </c>
      <c r="P3456" s="1799">
        <f t="shared" si="127"/>
        <v>9810</v>
      </c>
    </row>
    <row r="3457" spans="1:16" x14ac:dyDescent="0.2">
      <c r="A3457" s="541" t="s">
        <v>703</v>
      </c>
      <c r="B3457" s="541" t="s">
        <v>1708</v>
      </c>
      <c r="C3457" s="541" t="s">
        <v>1709</v>
      </c>
      <c r="D3457" s="541" t="s">
        <v>8878</v>
      </c>
      <c r="E3457" s="539">
        <v>1500</v>
      </c>
      <c r="F3457" s="542">
        <v>45220671</v>
      </c>
      <c r="G3457" s="541" t="s">
        <v>8966</v>
      </c>
      <c r="H3457" s="541" t="s">
        <v>8923</v>
      </c>
      <c r="I3457" s="541" t="s">
        <v>5797</v>
      </c>
      <c r="J3457" s="542" t="s">
        <v>8923</v>
      </c>
      <c r="K3457" s="544">
        <v>2</v>
      </c>
      <c r="L3457" s="544">
        <v>12</v>
      </c>
      <c r="M3457" s="1799">
        <v>19960.800000000003</v>
      </c>
      <c r="N3457" s="544">
        <v>3</v>
      </c>
      <c r="O3457" s="544">
        <v>6</v>
      </c>
      <c r="P3457" s="1799">
        <f t="shared" si="127"/>
        <v>9810</v>
      </c>
    </row>
    <row r="3458" spans="1:16" x14ac:dyDescent="0.2">
      <c r="A3458" s="541" t="s">
        <v>703</v>
      </c>
      <c r="B3458" s="541" t="s">
        <v>1708</v>
      </c>
      <c r="C3458" s="541" t="s">
        <v>1709</v>
      </c>
      <c r="D3458" s="550" t="s">
        <v>8967</v>
      </c>
      <c r="E3458" s="539">
        <v>1200</v>
      </c>
      <c r="F3458" s="542">
        <v>30961222</v>
      </c>
      <c r="G3458" s="541" t="s">
        <v>8968</v>
      </c>
      <c r="H3458" s="541"/>
      <c r="I3458" s="550"/>
      <c r="J3458" s="542"/>
      <c r="K3458" s="544">
        <v>1</v>
      </c>
      <c r="L3458" s="544">
        <v>3</v>
      </c>
      <c r="M3458" s="1799">
        <f>2816+1046.4</f>
        <v>3862.4</v>
      </c>
      <c r="N3458" s="1828"/>
      <c r="O3458" s="1828"/>
      <c r="P3458" s="1799"/>
    </row>
    <row r="3459" spans="1:16" x14ac:dyDescent="0.2">
      <c r="A3459" s="541" t="s">
        <v>703</v>
      </c>
      <c r="B3459" s="541" t="s">
        <v>1708</v>
      </c>
      <c r="C3459" s="541" t="s">
        <v>1709</v>
      </c>
      <c r="D3459" s="550" t="s">
        <v>8967</v>
      </c>
      <c r="E3459" s="539">
        <v>1200</v>
      </c>
      <c r="F3459" s="542">
        <v>29627550</v>
      </c>
      <c r="G3459" s="541" t="s">
        <v>8969</v>
      </c>
      <c r="H3459" s="541"/>
      <c r="I3459" s="550"/>
      <c r="J3459" s="542"/>
      <c r="K3459" s="544">
        <v>1</v>
      </c>
      <c r="L3459" s="544">
        <v>3</v>
      </c>
      <c r="M3459" s="1799">
        <f>2816+1046.4</f>
        <v>3862.4</v>
      </c>
      <c r="N3459" s="1829"/>
      <c r="O3459" s="1829"/>
      <c r="P3459" s="1799"/>
    </row>
    <row r="3460" spans="1:16" x14ac:dyDescent="0.2">
      <c r="A3460" s="541" t="s">
        <v>703</v>
      </c>
      <c r="B3460" s="541" t="s">
        <v>1708</v>
      </c>
      <c r="C3460" s="541" t="s">
        <v>1709</v>
      </c>
      <c r="D3460" s="550" t="s">
        <v>8967</v>
      </c>
      <c r="E3460" s="539">
        <v>1200</v>
      </c>
      <c r="F3460" s="542">
        <v>42103726</v>
      </c>
      <c r="G3460" s="541" t="s">
        <v>8970</v>
      </c>
      <c r="H3460" s="541"/>
      <c r="I3460" s="550"/>
      <c r="J3460" s="542"/>
      <c r="K3460" s="544">
        <v>1</v>
      </c>
      <c r="L3460" s="544">
        <v>3</v>
      </c>
      <c r="M3460" s="1799">
        <f>2816+1046.4</f>
        <v>3862.4</v>
      </c>
      <c r="N3460" s="1829"/>
      <c r="O3460" s="1829"/>
      <c r="P3460" s="1799"/>
    </row>
    <row r="3461" spans="1:16" x14ac:dyDescent="0.2">
      <c r="A3461" s="541" t="s">
        <v>703</v>
      </c>
      <c r="B3461" s="541" t="s">
        <v>1708</v>
      </c>
      <c r="C3461" s="541" t="s">
        <v>1709</v>
      </c>
      <c r="D3461" s="550" t="s">
        <v>8967</v>
      </c>
      <c r="E3461" s="539">
        <v>1200</v>
      </c>
      <c r="F3461" s="542">
        <v>42089180</v>
      </c>
      <c r="G3461" s="541" t="s">
        <v>8971</v>
      </c>
      <c r="H3461" s="541"/>
      <c r="I3461" s="550"/>
      <c r="J3461" s="542"/>
      <c r="K3461" s="544">
        <v>1</v>
      </c>
      <c r="L3461" s="544">
        <v>1</v>
      </c>
      <c r="M3461" s="1799">
        <v>923.7</v>
      </c>
      <c r="N3461" s="1829"/>
      <c r="O3461" s="1829"/>
      <c r="P3461" s="1799"/>
    </row>
    <row r="3462" spans="1:16" x14ac:dyDescent="0.2">
      <c r="A3462" s="541" t="s">
        <v>703</v>
      </c>
      <c r="B3462" s="541" t="s">
        <v>1708</v>
      </c>
      <c r="C3462" s="541" t="s">
        <v>1709</v>
      </c>
      <c r="D3462" s="550" t="s">
        <v>8967</v>
      </c>
      <c r="E3462" s="539">
        <v>1200</v>
      </c>
      <c r="F3462" s="542">
        <v>47216808</v>
      </c>
      <c r="G3462" s="541" t="s">
        <v>8972</v>
      </c>
      <c r="H3462" s="541"/>
      <c r="I3462" s="550"/>
      <c r="J3462" s="542"/>
      <c r="K3462" s="544">
        <v>1</v>
      </c>
      <c r="L3462" s="544">
        <v>1</v>
      </c>
      <c r="M3462" s="1799">
        <v>923.7</v>
      </c>
      <c r="N3462" s="1829"/>
      <c r="O3462" s="1829"/>
      <c r="P3462" s="1799"/>
    </row>
    <row r="3463" spans="1:16" ht="13.5" customHeight="1" x14ac:dyDescent="0.2">
      <c r="A3463" s="559" t="s">
        <v>726</v>
      </c>
      <c r="B3463" s="541" t="s">
        <v>1708</v>
      </c>
      <c r="C3463" s="541" t="s">
        <v>1709</v>
      </c>
      <c r="D3463" s="560" t="s">
        <v>8974</v>
      </c>
      <c r="E3463" s="1959">
        <v>5000</v>
      </c>
      <c r="F3463" s="562" t="s">
        <v>6939</v>
      </c>
      <c r="G3463" s="560" t="s">
        <v>6940</v>
      </c>
      <c r="H3463" s="560" t="s">
        <v>8974</v>
      </c>
      <c r="I3463" s="560" t="s">
        <v>8975</v>
      </c>
      <c r="J3463" s="1757" t="s">
        <v>8975</v>
      </c>
      <c r="K3463" s="563"/>
      <c r="L3463" s="564">
        <v>12</v>
      </c>
      <c r="M3463" s="565">
        <f t="shared" ref="M3463:M3526" si="128">E3463*L3463</f>
        <v>60000</v>
      </c>
      <c r="N3463" s="563"/>
      <c r="O3463" s="564"/>
      <c r="P3463" s="563"/>
    </row>
    <row r="3464" spans="1:16" x14ac:dyDescent="0.2">
      <c r="A3464" s="559" t="s">
        <v>726</v>
      </c>
      <c r="B3464" s="541" t="s">
        <v>1708</v>
      </c>
      <c r="C3464" s="541" t="s">
        <v>1709</v>
      </c>
      <c r="D3464" s="560" t="s">
        <v>5766</v>
      </c>
      <c r="E3464" s="1959">
        <v>1500</v>
      </c>
      <c r="F3464" s="562" t="s">
        <v>6957</v>
      </c>
      <c r="G3464" s="560" t="s">
        <v>8976</v>
      </c>
      <c r="H3464" s="560" t="s">
        <v>5766</v>
      </c>
      <c r="I3464" s="560" t="s">
        <v>300</v>
      </c>
      <c r="J3464" s="1757" t="s">
        <v>300</v>
      </c>
      <c r="K3464" s="563"/>
      <c r="L3464" s="564">
        <v>12</v>
      </c>
      <c r="M3464" s="565">
        <f t="shared" si="128"/>
        <v>18000</v>
      </c>
      <c r="N3464" s="563"/>
      <c r="O3464" s="564"/>
      <c r="P3464" s="563"/>
    </row>
    <row r="3465" spans="1:16" x14ac:dyDescent="0.2">
      <c r="A3465" s="559" t="s">
        <v>726</v>
      </c>
      <c r="B3465" s="541" t="s">
        <v>1708</v>
      </c>
      <c r="C3465" s="541" t="s">
        <v>1709</v>
      </c>
      <c r="D3465" s="560" t="s">
        <v>5766</v>
      </c>
      <c r="E3465" s="1959">
        <v>1500</v>
      </c>
      <c r="F3465" s="562" t="s">
        <v>6959</v>
      </c>
      <c r="G3465" s="560" t="s">
        <v>8977</v>
      </c>
      <c r="H3465" s="560" t="s">
        <v>5766</v>
      </c>
      <c r="I3465" s="560" t="s">
        <v>300</v>
      </c>
      <c r="J3465" s="1757" t="s">
        <v>300</v>
      </c>
      <c r="K3465" s="563"/>
      <c r="L3465" s="564">
        <v>12</v>
      </c>
      <c r="M3465" s="565">
        <f t="shared" si="128"/>
        <v>18000</v>
      </c>
      <c r="N3465" s="563"/>
      <c r="O3465" s="564"/>
      <c r="P3465" s="563"/>
    </row>
    <row r="3466" spans="1:16" x14ac:dyDescent="0.2">
      <c r="A3466" s="559" t="s">
        <v>726</v>
      </c>
      <c r="B3466" s="541" t="s">
        <v>1708</v>
      </c>
      <c r="C3466" s="541" t="s">
        <v>1709</v>
      </c>
      <c r="D3466" s="560" t="s">
        <v>5766</v>
      </c>
      <c r="E3466" s="1959">
        <v>1500</v>
      </c>
      <c r="F3466" s="562" t="s">
        <v>6963</v>
      </c>
      <c r="G3466" s="560" t="s">
        <v>6964</v>
      </c>
      <c r="H3466" s="560" t="s">
        <v>5766</v>
      </c>
      <c r="I3466" s="560" t="s">
        <v>300</v>
      </c>
      <c r="J3466" s="1757" t="s">
        <v>300</v>
      </c>
      <c r="K3466" s="563"/>
      <c r="L3466" s="564">
        <v>12</v>
      </c>
      <c r="M3466" s="565">
        <f t="shared" si="128"/>
        <v>18000</v>
      </c>
      <c r="N3466" s="563"/>
      <c r="O3466" s="564"/>
      <c r="P3466" s="563"/>
    </row>
    <row r="3467" spans="1:16" ht="13.5" customHeight="1" x14ac:dyDescent="0.2">
      <c r="A3467" s="559" t="s">
        <v>726</v>
      </c>
      <c r="B3467" s="541" t="s">
        <v>1708</v>
      </c>
      <c r="C3467" s="541" t="s">
        <v>1709</v>
      </c>
      <c r="D3467" s="560" t="s">
        <v>8978</v>
      </c>
      <c r="E3467" s="1959">
        <v>1500</v>
      </c>
      <c r="F3467" s="1760" t="s">
        <v>8979</v>
      </c>
      <c r="G3467" s="560" t="s">
        <v>8980</v>
      </c>
      <c r="H3467" s="560" t="s">
        <v>8978</v>
      </c>
      <c r="I3467" s="560" t="s">
        <v>300</v>
      </c>
      <c r="J3467" s="1757" t="s">
        <v>300</v>
      </c>
      <c r="K3467" s="563"/>
      <c r="L3467" s="564">
        <v>12</v>
      </c>
      <c r="M3467" s="565">
        <f t="shared" si="128"/>
        <v>18000</v>
      </c>
      <c r="N3467" s="563"/>
      <c r="O3467" s="564"/>
      <c r="P3467" s="563"/>
    </row>
    <row r="3468" spans="1:16" x14ac:dyDescent="0.2">
      <c r="A3468" s="559" t="s">
        <v>726</v>
      </c>
      <c r="B3468" s="541" t="s">
        <v>1708</v>
      </c>
      <c r="C3468" s="541" t="s">
        <v>1709</v>
      </c>
      <c r="D3468" s="560" t="s">
        <v>8981</v>
      </c>
      <c r="E3468" s="1959">
        <v>4000</v>
      </c>
      <c r="F3468" s="1760" t="s">
        <v>8982</v>
      </c>
      <c r="G3468" s="560" t="s">
        <v>8983</v>
      </c>
      <c r="H3468" s="560" t="s">
        <v>8981</v>
      </c>
      <c r="I3468" s="560" t="s">
        <v>8975</v>
      </c>
      <c r="J3468" s="1757" t="s">
        <v>8975</v>
      </c>
      <c r="K3468" s="563"/>
      <c r="L3468" s="564">
        <v>12</v>
      </c>
      <c r="M3468" s="565">
        <f t="shared" si="128"/>
        <v>48000</v>
      </c>
      <c r="N3468" s="563"/>
      <c r="O3468" s="564"/>
      <c r="P3468" s="563"/>
    </row>
    <row r="3469" spans="1:16" x14ac:dyDescent="0.2">
      <c r="A3469" s="559" t="s">
        <v>726</v>
      </c>
      <c r="B3469" s="541" t="s">
        <v>1708</v>
      </c>
      <c r="C3469" s="541" t="s">
        <v>1709</v>
      </c>
      <c r="D3469" s="560" t="s">
        <v>8984</v>
      </c>
      <c r="E3469" s="1959">
        <v>4000</v>
      </c>
      <c r="F3469" s="1760" t="s">
        <v>8985</v>
      </c>
      <c r="G3469" s="560" t="s">
        <v>8986</v>
      </c>
      <c r="H3469" s="560" t="s">
        <v>8984</v>
      </c>
      <c r="I3469" s="560" t="s">
        <v>8975</v>
      </c>
      <c r="J3469" s="1757" t="s">
        <v>8975</v>
      </c>
      <c r="K3469" s="563"/>
      <c r="L3469" s="564">
        <v>12</v>
      </c>
      <c r="M3469" s="565">
        <f t="shared" si="128"/>
        <v>48000</v>
      </c>
      <c r="N3469" s="563"/>
      <c r="O3469" s="564"/>
      <c r="P3469" s="563"/>
    </row>
    <row r="3470" spans="1:16" ht="13.5" customHeight="1" x14ac:dyDescent="0.2">
      <c r="A3470" s="559" t="s">
        <v>726</v>
      </c>
      <c r="B3470" s="541" t="s">
        <v>1708</v>
      </c>
      <c r="C3470" s="541" t="s">
        <v>1709</v>
      </c>
      <c r="D3470" s="560" t="s">
        <v>8981</v>
      </c>
      <c r="E3470" s="1959">
        <v>3500</v>
      </c>
      <c r="F3470" s="1760" t="s">
        <v>8987</v>
      </c>
      <c r="G3470" s="560" t="s">
        <v>8988</v>
      </c>
      <c r="H3470" s="560" t="s">
        <v>8981</v>
      </c>
      <c r="I3470" s="560" t="s">
        <v>8975</v>
      </c>
      <c r="J3470" s="1757" t="s">
        <v>8975</v>
      </c>
      <c r="K3470" s="563"/>
      <c r="L3470" s="564">
        <v>12</v>
      </c>
      <c r="M3470" s="565">
        <f t="shared" si="128"/>
        <v>42000</v>
      </c>
      <c r="N3470" s="563"/>
      <c r="O3470" s="564"/>
      <c r="P3470" s="563"/>
    </row>
    <row r="3471" spans="1:16" x14ac:dyDescent="0.2">
      <c r="A3471" s="559" t="s">
        <v>726</v>
      </c>
      <c r="B3471" s="541" t="s">
        <v>1708</v>
      </c>
      <c r="C3471" s="541" t="s">
        <v>1709</v>
      </c>
      <c r="D3471" s="560" t="s">
        <v>8989</v>
      </c>
      <c r="E3471" s="1959">
        <v>2500</v>
      </c>
      <c r="F3471" s="562" t="s">
        <v>8990</v>
      </c>
      <c r="G3471" s="560" t="s">
        <v>8991</v>
      </c>
      <c r="H3471" s="560" t="s">
        <v>8989</v>
      </c>
      <c r="I3471" s="560" t="s">
        <v>293</v>
      </c>
      <c r="J3471" s="1757" t="s">
        <v>293</v>
      </c>
      <c r="K3471" s="563"/>
      <c r="L3471" s="564">
        <v>12</v>
      </c>
      <c r="M3471" s="565">
        <f t="shared" si="128"/>
        <v>30000</v>
      </c>
      <c r="N3471" s="563"/>
      <c r="O3471" s="564"/>
      <c r="P3471" s="563"/>
    </row>
    <row r="3472" spans="1:16" x14ac:dyDescent="0.2">
      <c r="A3472" s="559" t="s">
        <v>726</v>
      </c>
      <c r="B3472" s="541" t="s">
        <v>1708</v>
      </c>
      <c r="C3472" s="541" t="s">
        <v>1709</v>
      </c>
      <c r="D3472" s="560" t="s">
        <v>8978</v>
      </c>
      <c r="E3472" s="1959">
        <v>1500</v>
      </c>
      <c r="F3472" s="1760" t="s">
        <v>8992</v>
      </c>
      <c r="G3472" s="560" t="s">
        <v>8993</v>
      </c>
      <c r="H3472" s="560" t="s">
        <v>8978</v>
      </c>
      <c r="I3472" s="560" t="s">
        <v>300</v>
      </c>
      <c r="J3472" s="1757" t="s">
        <v>300</v>
      </c>
      <c r="K3472" s="563"/>
      <c r="L3472" s="564">
        <v>12</v>
      </c>
      <c r="M3472" s="565">
        <f t="shared" si="128"/>
        <v>18000</v>
      </c>
      <c r="N3472" s="563"/>
      <c r="O3472" s="564"/>
      <c r="P3472" s="563"/>
    </row>
    <row r="3473" spans="1:16" x14ac:dyDescent="0.2">
      <c r="A3473" s="559" t="s">
        <v>726</v>
      </c>
      <c r="B3473" s="541" t="s">
        <v>1708</v>
      </c>
      <c r="C3473" s="541" t="s">
        <v>1709</v>
      </c>
      <c r="D3473" s="560" t="s">
        <v>8978</v>
      </c>
      <c r="E3473" s="1959">
        <v>1500</v>
      </c>
      <c r="F3473" s="1759" t="s">
        <v>8994</v>
      </c>
      <c r="G3473" s="560" t="s">
        <v>8995</v>
      </c>
      <c r="H3473" s="560" t="s">
        <v>8978</v>
      </c>
      <c r="I3473" s="560" t="s">
        <v>300</v>
      </c>
      <c r="J3473" s="1757" t="s">
        <v>300</v>
      </c>
      <c r="K3473" s="563"/>
      <c r="L3473" s="564">
        <v>12</v>
      </c>
      <c r="M3473" s="565">
        <f t="shared" si="128"/>
        <v>18000</v>
      </c>
      <c r="N3473" s="563"/>
      <c r="O3473" s="564"/>
      <c r="P3473" s="563"/>
    </row>
    <row r="3474" spans="1:16" x14ac:dyDescent="0.2">
      <c r="A3474" s="559" t="s">
        <v>726</v>
      </c>
      <c r="B3474" s="541" t="s">
        <v>1708</v>
      </c>
      <c r="C3474" s="541" t="s">
        <v>1709</v>
      </c>
      <c r="D3474" s="560" t="s">
        <v>8978</v>
      </c>
      <c r="E3474" s="1959">
        <v>1500</v>
      </c>
      <c r="F3474" s="1759" t="s">
        <v>8996</v>
      </c>
      <c r="G3474" s="560" t="s">
        <v>8997</v>
      </c>
      <c r="H3474" s="560" t="s">
        <v>8978</v>
      </c>
      <c r="I3474" s="560" t="s">
        <v>300</v>
      </c>
      <c r="J3474" s="1757" t="s">
        <v>300</v>
      </c>
      <c r="K3474" s="563"/>
      <c r="L3474" s="564">
        <v>12</v>
      </c>
      <c r="M3474" s="565">
        <f t="shared" si="128"/>
        <v>18000</v>
      </c>
      <c r="N3474" s="563"/>
      <c r="O3474" s="564"/>
      <c r="P3474" s="563"/>
    </row>
    <row r="3475" spans="1:16" x14ac:dyDescent="0.2">
      <c r="A3475" s="559" t="s">
        <v>726</v>
      </c>
      <c r="B3475" s="541" t="s">
        <v>1708</v>
      </c>
      <c r="C3475" s="541" t="s">
        <v>1709</v>
      </c>
      <c r="D3475" s="560" t="s">
        <v>8998</v>
      </c>
      <c r="E3475" s="1959">
        <v>5000</v>
      </c>
      <c r="F3475" s="562" t="s">
        <v>8999</v>
      </c>
      <c r="G3475" s="560" t="s">
        <v>9000</v>
      </c>
      <c r="H3475" s="560" t="s">
        <v>8998</v>
      </c>
      <c r="I3475" s="560" t="s">
        <v>8975</v>
      </c>
      <c r="J3475" s="1757" t="s">
        <v>8975</v>
      </c>
      <c r="K3475" s="563"/>
      <c r="L3475" s="564">
        <v>12</v>
      </c>
      <c r="M3475" s="565">
        <f t="shared" si="128"/>
        <v>60000</v>
      </c>
      <c r="N3475" s="563"/>
      <c r="O3475" s="564"/>
      <c r="P3475" s="563"/>
    </row>
    <row r="3476" spans="1:16" x14ac:dyDescent="0.2">
      <c r="A3476" s="559" t="s">
        <v>726</v>
      </c>
      <c r="B3476" s="541" t="s">
        <v>1708</v>
      </c>
      <c r="C3476" s="541" t="s">
        <v>1709</v>
      </c>
      <c r="D3476" s="560" t="s">
        <v>9001</v>
      </c>
      <c r="E3476" s="1959">
        <v>2000</v>
      </c>
      <c r="F3476" s="1760" t="s">
        <v>9002</v>
      </c>
      <c r="G3476" s="560" t="s">
        <v>9003</v>
      </c>
      <c r="H3476" s="560" t="s">
        <v>9001</v>
      </c>
      <c r="I3476" s="560" t="s">
        <v>293</v>
      </c>
      <c r="J3476" s="1757" t="s">
        <v>293</v>
      </c>
      <c r="K3476" s="563"/>
      <c r="L3476" s="564">
        <v>12</v>
      </c>
      <c r="M3476" s="565">
        <f t="shared" si="128"/>
        <v>24000</v>
      </c>
      <c r="N3476" s="563"/>
      <c r="O3476" s="564"/>
      <c r="P3476" s="563"/>
    </row>
    <row r="3477" spans="1:16" x14ac:dyDescent="0.2">
      <c r="A3477" s="559" t="s">
        <v>726</v>
      </c>
      <c r="B3477" s="541" t="s">
        <v>1708</v>
      </c>
      <c r="C3477" s="541" t="s">
        <v>1709</v>
      </c>
      <c r="D3477" s="1830" t="s">
        <v>9004</v>
      </c>
      <c r="E3477" s="1959">
        <v>2000</v>
      </c>
      <c r="F3477" s="1759" t="s">
        <v>9005</v>
      </c>
      <c r="G3477" s="560" t="s">
        <v>9006</v>
      </c>
      <c r="H3477" s="1830" t="s">
        <v>9004</v>
      </c>
      <c r="I3477" s="560" t="s">
        <v>293</v>
      </c>
      <c r="J3477" s="1757" t="s">
        <v>293</v>
      </c>
      <c r="K3477" s="563"/>
      <c r="L3477" s="564">
        <v>12</v>
      </c>
      <c r="M3477" s="565">
        <f t="shared" si="128"/>
        <v>24000</v>
      </c>
      <c r="N3477" s="563"/>
      <c r="O3477" s="564"/>
      <c r="P3477" s="563"/>
    </row>
    <row r="3478" spans="1:16" x14ac:dyDescent="0.2">
      <c r="A3478" s="559" t="s">
        <v>726</v>
      </c>
      <c r="B3478" s="541" t="s">
        <v>1708</v>
      </c>
      <c r="C3478" s="541" t="s">
        <v>1709</v>
      </c>
      <c r="D3478" s="1831" t="s">
        <v>9007</v>
      </c>
      <c r="E3478" s="1959">
        <v>2500</v>
      </c>
      <c r="F3478" s="1759" t="s">
        <v>9008</v>
      </c>
      <c r="G3478" s="560" t="s">
        <v>9009</v>
      </c>
      <c r="H3478" s="1831" t="s">
        <v>9007</v>
      </c>
      <c r="I3478" s="560" t="s">
        <v>293</v>
      </c>
      <c r="J3478" s="1757" t="s">
        <v>293</v>
      </c>
      <c r="K3478" s="563"/>
      <c r="L3478" s="564">
        <v>12</v>
      </c>
      <c r="M3478" s="565">
        <f t="shared" si="128"/>
        <v>30000</v>
      </c>
      <c r="N3478" s="563"/>
      <c r="O3478" s="564"/>
      <c r="P3478" s="563"/>
    </row>
    <row r="3479" spans="1:16" x14ac:dyDescent="0.2">
      <c r="A3479" s="559" t="s">
        <v>726</v>
      </c>
      <c r="B3479" s="541" t="s">
        <v>1708</v>
      </c>
      <c r="C3479" s="541" t="s">
        <v>1709</v>
      </c>
      <c r="D3479" s="560" t="s">
        <v>9010</v>
      </c>
      <c r="E3479" s="1959">
        <v>3500</v>
      </c>
      <c r="F3479" s="562" t="s">
        <v>9011</v>
      </c>
      <c r="G3479" s="560" t="s">
        <v>9012</v>
      </c>
      <c r="H3479" s="560" t="s">
        <v>9010</v>
      </c>
      <c r="I3479" s="560" t="s">
        <v>8975</v>
      </c>
      <c r="J3479" s="1757" t="s">
        <v>8975</v>
      </c>
      <c r="K3479" s="563"/>
      <c r="L3479" s="564">
        <v>12</v>
      </c>
      <c r="M3479" s="565">
        <f t="shared" si="128"/>
        <v>42000</v>
      </c>
      <c r="N3479" s="563"/>
      <c r="O3479" s="564"/>
      <c r="P3479" s="563"/>
    </row>
    <row r="3480" spans="1:16" x14ac:dyDescent="0.2">
      <c r="A3480" s="559" t="s">
        <v>726</v>
      </c>
      <c r="B3480" s="541" t="s">
        <v>1708</v>
      </c>
      <c r="C3480" s="541" t="s">
        <v>1709</v>
      </c>
      <c r="D3480" s="560" t="s">
        <v>1836</v>
      </c>
      <c r="E3480" s="1959">
        <v>2000</v>
      </c>
      <c r="F3480" s="562" t="s">
        <v>9013</v>
      </c>
      <c r="G3480" s="560" t="s">
        <v>9014</v>
      </c>
      <c r="H3480" s="560" t="s">
        <v>1836</v>
      </c>
      <c r="I3480" s="560" t="s">
        <v>293</v>
      </c>
      <c r="J3480" s="1757" t="s">
        <v>293</v>
      </c>
      <c r="K3480" s="563"/>
      <c r="L3480" s="564">
        <v>12</v>
      </c>
      <c r="M3480" s="565">
        <f t="shared" si="128"/>
        <v>24000</v>
      </c>
      <c r="N3480" s="563"/>
      <c r="O3480" s="564"/>
      <c r="P3480" s="563"/>
    </row>
    <row r="3481" spans="1:16" x14ac:dyDescent="0.2">
      <c r="A3481" s="559" t="s">
        <v>726</v>
      </c>
      <c r="B3481" s="541" t="s">
        <v>1708</v>
      </c>
      <c r="C3481" s="541" t="s">
        <v>1709</v>
      </c>
      <c r="D3481" s="560" t="s">
        <v>5811</v>
      </c>
      <c r="E3481" s="1959">
        <v>3500</v>
      </c>
      <c r="F3481" s="562" t="s">
        <v>9015</v>
      </c>
      <c r="G3481" s="560" t="s">
        <v>9016</v>
      </c>
      <c r="H3481" s="560" t="s">
        <v>5811</v>
      </c>
      <c r="I3481" s="560" t="s">
        <v>8975</v>
      </c>
      <c r="J3481" s="1757" t="s">
        <v>8975</v>
      </c>
      <c r="K3481" s="563"/>
      <c r="L3481" s="564">
        <v>12</v>
      </c>
      <c r="M3481" s="565">
        <f t="shared" si="128"/>
        <v>42000</v>
      </c>
      <c r="N3481" s="563"/>
      <c r="O3481" s="564"/>
      <c r="P3481" s="563"/>
    </row>
    <row r="3482" spans="1:16" x14ac:dyDescent="0.2">
      <c r="A3482" s="559" t="s">
        <v>726</v>
      </c>
      <c r="B3482" s="541" t="s">
        <v>1708</v>
      </c>
      <c r="C3482" s="541" t="s">
        <v>1709</v>
      </c>
      <c r="D3482" s="1831" t="s">
        <v>9017</v>
      </c>
      <c r="E3482" s="1959">
        <v>5000</v>
      </c>
      <c r="F3482" s="1759" t="s">
        <v>9018</v>
      </c>
      <c r="G3482" s="560" t="s">
        <v>9019</v>
      </c>
      <c r="H3482" s="1831" t="s">
        <v>9017</v>
      </c>
      <c r="I3482" s="560" t="s">
        <v>8975</v>
      </c>
      <c r="J3482" s="1757" t="s">
        <v>8975</v>
      </c>
      <c r="K3482" s="563"/>
      <c r="L3482" s="564">
        <v>12</v>
      </c>
      <c r="M3482" s="565">
        <f t="shared" si="128"/>
        <v>60000</v>
      </c>
      <c r="N3482" s="563"/>
      <c r="O3482" s="564"/>
      <c r="P3482" s="563"/>
    </row>
    <row r="3483" spans="1:16" x14ac:dyDescent="0.2">
      <c r="A3483" s="559" t="s">
        <v>726</v>
      </c>
      <c r="B3483" s="541" t="s">
        <v>1708</v>
      </c>
      <c r="C3483" s="541" t="s">
        <v>1709</v>
      </c>
      <c r="D3483" s="1074" t="s">
        <v>9020</v>
      </c>
      <c r="E3483" s="1959">
        <v>3500</v>
      </c>
      <c r="F3483" s="1758">
        <v>44007982</v>
      </c>
      <c r="G3483" s="560" t="s">
        <v>9021</v>
      </c>
      <c r="H3483" s="1074" t="s">
        <v>9020</v>
      </c>
      <c r="I3483" s="560" t="s">
        <v>8975</v>
      </c>
      <c r="J3483" s="1757" t="s">
        <v>8975</v>
      </c>
      <c r="K3483" s="563"/>
      <c r="L3483" s="564">
        <v>12</v>
      </c>
      <c r="M3483" s="565">
        <f t="shared" si="128"/>
        <v>42000</v>
      </c>
      <c r="N3483" s="563"/>
      <c r="O3483" s="564"/>
      <c r="P3483" s="563"/>
    </row>
    <row r="3484" spans="1:16" x14ac:dyDescent="0.2">
      <c r="A3484" s="559" t="s">
        <v>726</v>
      </c>
      <c r="B3484" s="541" t="s">
        <v>1708</v>
      </c>
      <c r="C3484" s="541" t="s">
        <v>1709</v>
      </c>
      <c r="D3484" s="1074" t="s">
        <v>5811</v>
      </c>
      <c r="E3484" s="1959">
        <v>2000</v>
      </c>
      <c r="F3484" s="1758">
        <v>42764569</v>
      </c>
      <c r="G3484" s="560" t="s">
        <v>9022</v>
      </c>
      <c r="H3484" s="1074" t="s">
        <v>5811</v>
      </c>
      <c r="I3484" s="560" t="s">
        <v>293</v>
      </c>
      <c r="J3484" s="1757" t="s">
        <v>293</v>
      </c>
      <c r="K3484" s="563"/>
      <c r="L3484" s="564">
        <v>12</v>
      </c>
      <c r="M3484" s="565">
        <f t="shared" si="128"/>
        <v>24000</v>
      </c>
      <c r="N3484" s="563"/>
      <c r="O3484" s="564"/>
      <c r="P3484" s="563"/>
    </row>
    <row r="3485" spans="1:16" x14ac:dyDescent="0.2">
      <c r="A3485" s="559" t="s">
        <v>726</v>
      </c>
      <c r="B3485" s="541" t="s">
        <v>1708</v>
      </c>
      <c r="C3485" s="541" t="s">
        <v>1709</v>
      </c>
      <c r="D3485" s="1074" t="s">
        <v>3681</v>
      </c>
      <c r="E3485" s="1959">
        <v>3500</v>
      </c>
      <c r="F3485" s="1758">
        <v>40095528</v>
      </c>
      <c r="G3485" s="560" t="s">
        <v>9023</v>
      </c>
      <c r="H3485" s="1074" t="s">
        <v>3681</v>
      </c>
      <c r="I3485" s="560" t="s">
        <v>8975</v>
      </c>
      <c r="J3485" s="1757" t="s">
        <v>8975</v>
      </c>
      <c r="K3485" s="563"/>
      <c r="L3485" s="564">
        <v>12</v>
      </c>
      <c r="M3485" s="565">
        <f t="shared" si="128"/>
        <v>42000</v>
      </c>
      <c r="N3485" s="563"/>
      <c r="O3485" s="564"/>
      <c r="P3485" s="563"/>
    </row>
    <row r="3486" spans="1:16" x14ac:dyDescent="0.2">
      <c r="A3486" s="559" t="s">
        <v>726</v>
      </c>
      <c r="B3486" s="541" t="s">
        <v>1708</v>
      </c>
      <c r="C3486" s="541" t="s">
        <v>1709</v>
      </c>
      <c r="D3486" s="1074" t="s">
        <v>9024</v>
      </c>
      <c r="E3486" s="1959">
        <v>5000</v>
      </c>
      <c r="F3486" s="1758">
        <v>43517838</v>
      </c>
      <c r="G3486" s="560" t="s">
        <v>9025</v>
      </c>
      <c r="H3486" s="1074" t="s">
        <v>9024</v>
      </c>
      <c r="I3486" s="560" t="s">
        <v>8975</v>
      </c>
      <c r="J3486" s="1757" t="s">
        <v>8975</v>
      </c>
      <c r="K3486" s="563"/>
      <c r="L3486" s="564">
        <v>12</v>
      </c>
      <c r="M3486" s="565">
        <f t="shared" si="128"/>
        <v>60000</v>
      </c>
      <c r="N3486" s="563"/>
      <c r="O3486" s="564"/>
      <c r="P3486" s="563"/>
    </row>
    <row r="3487" spans="1:16" x14ac:dyDescent="0.2">
      <c r="A3487" s="559" t="s">
        <v>726</v>
      </c>
      <c r="B3487" s="541" t="s">
        <v>1708</v>
      </c>
      <c r="C3487" s="541" t="s">
        <v>1709</v>
      </c>
      <c r="D3487" s="1074" t="s">
        <v>9024</v>
      </c>
      <c r="E3487" s="1959">
        <v>5000</v>
      </c>
      <c r="F3487" s="1758">
        <v>44893465</v>
      </c>
      <c r="G3487" s="560" t="s">
        <v>9026</v>
      </c>
      <c r="H3487" s="1074" t="s">
        <v>9024</v>
      </c>
      <c r="I3487" s="560" t="s">
        <v>8975</v>
      </c>
      <c r="J3487" s="1757" t="s">
        <v>8975</v>
      </c>
      <c r="K3487" s="563"/>
      <c r="L3487" s="564">
        <v>12</v>
      </c>
      <c r="M3487" s="565">
        <f t="shared" si="128"/>
        <v>60000</v>
      </c>
      <c r="N3487" s="563"/>
      <c r="O3487" s="564"/>
      <c r="P3487" s="563"/>
    </row>
    <row r="3488" spans="1:16" x14ac:dyDescent="0.2">
      <c r="A3488" s="559" t="s">
        <v>726</v>
      </c>
      <c r="B3488" s="541" t="s">
        <v>1708</v>
      </c>
      <c r="C3488" s="541" t="s">
        <v>1709</v>
      </c>
      <c r="D3488" s="1074" t="s">
        <v>9027</v>
      </c>
      <c r="E3488" s="1959">
        <v>3500</v>
      </c>
      <c r="F3488" s="1758">
        <v>70573828</v>
      </c>
      <c r="G3488" s="560" t="s">
        <v>9028</v>
      </c>
      <c r="H3488" s="1074" t="s">
        <v>9027</v>
      </c>
      <c r="I3488" s="560" t="s">
        <v>8975</v>
      </c>
      <c r="J3488" s="1757" t="s">
        <v>8975</v>
      </c>
      <c r="K3488" s="563"/>
      <c r="L3488" s="564">
        <v>12</v>
      </c>
      <c r="M3488" s="565">
        <f t="shared" si="128"/>
        <v>42000</v>
      </c>
      <c r="N3488" s="563"/>
      <c r="O3488" s="564"/>
      <c r="P3488" s="563"/>
    </row>
    <row r="3489" spans="1:16" x14ac:dyDescent="0.2">
      <c r="A3489" s="559" t="s">
        <v>726</v>
      </c>
      <c r="B3489" s="541" t="s">
        <v>1708</v>
      </c>
      <c r="C3489" s="541" t="s">
        <v>1709</v>
      </c>
      <c r="D3489" s="1074" t="s">
        <v>9027</v>
      </c>
      <c r="E3489" s="1959">
        <v>3500</v>
      </c>
      <c r="F3489" s="1758">
        <v>43536372</v>
      </c>
      <c r="G3489" s="560" t="s">
        <v>9029</v>
      </c>
      <c r="H3489" s="1074" t="s">
        <v>9027</v>
      </c>
      <c r="I3489" s="560" t="s">
        <v>8975</v>
      </c>
      <c r="J3489" s="1757" t="s">
        <v>8975</v>
      </c>
      <c r="K3489" s="563"/>
      <c r="L3489" s="564">
        <v>12</v>
      </c>
      <c r="M3489" s="565">
        <f t="shared" si="128"/>
        <v>42000</v>
      </c>
      <c r="N3489" s="563"/>
      <c r="O3489" s="564"/>
      <c r="P3489" s="563"/>
    </row>
    <row r="3490" spans="1:16" x14ac:dyDescent="0.2">
      <c r="A3490" s="559" t="s">
        <v>726</v>
      </c>
      <c r="B3490" s="541" t="s">
        <v>1708</v>
      </c>
      <c r="C3490" s="541" t="s">
        <v>1709</v>
      </c>
      <c r="D3490" s="1074" t="s">
        <v>3405</v>
      </c>
      <c r="E3490" s="1959">
        <v>4500</v>
      </c>
      <c r="F3490" s="1758">
        <v>46154457</v>
      </c>
      <c r="G3490" s="560" t="s">
        <v>9030</v>
      </c>
      <c r="H3490" s="1074" t="s">
        <v>3405</v>
      </c>
      <c r="I3490" s="560" t="s">
        <v>8975</v>
      </c>
      <c r="J3490" s="1757" t="s">
        <v>8975</v>
      </c>
      <c r="K3490" s="563"/>
      <c r="L3490" s="564">
        <v>12</v>
      </c>
      <c r="M3490" s="565">
        <f t="shared" si="128"/>
        <v>54000</v>
      </c>
      <c r="N3490" s="563"/>
      <c r="O3490" s="564"/>
      <c r="P3490" s="563"/>
    </row>
    <row r="3491" spans="1:16" ht="13.5" customHeight="1" x14ac:dyDescent="0.2">
      <c r="A3491" s="559" t="s">
        <v>726</v>
      </c>
      <c r="B3491" s="541" t="s">
        <v>1708</v>
      </c>
      <c r="C3491" s="541" t="s">
        <v>1709</v>
      </c>
      <c r="D3491" s="560" t="s">
        <v>1836</v>
      </c>
      <c r="E3491" s="1959">
        <v>3500</v>
      </c>
      <c r="F3491" s="1758">
        <v>25581515</v>
      </c>
      <c r="G3491" s="560" t="s">
        <v>9031</v>
      </c>
      <c r="H3491" s="560" t="s">
        <v>1836</v>
      </c>
      <c r="I3491" s="560" t="s">
        <v>8975</v>
      </c>
      <c r="J3491" s="1757" t="s">
        <v>8975</v>
      </c>
      <c r="K3491" s="563"/>
      <c r="L3491" s="564">
        <v>12</v>
      </c>
      <c r="M3491" s="565">
        <f t="shared" si="128"/>
        <v>42000</v>
      </c>
      <c r="N3491" s="563"/>
      <c r="O3491" s="564"/>
      <c r="P3491" s="563"/>
    </row>
    <row r="3492" spans="1:16" ht="13.5" customHeight="1" x14ac:dyDescent="0.2">
      <c r="A3492" s="559" t="s">
        <v>726</v>
      </c>
      <c r="B3492" s="541" t="s">
        <v>1708</v>
      </c>
      <c r="C3492" s="541" t="s">
        <v>1709</v>
      </c>
      <c r="D3492" s="560" t="s">
        <v>9032</v>
      </c>
      <c r="E3492" s="1959">
        <v>5000</v>
      </c>
      <c r="F3492" s="1758">
        <v>43295644</v>
      </c>
      <c r="G3492" s="560" t="s">
        <v>9033</v>
      </c>
      <c r="H3492" s="560" t="s">
        <v>9032</v>
      </c>
      <c r="I3492" s="560" t="s">
        <v>8975</v>
      </c>
      <c r="J3492" s="1757" t="s">
        <v>8975</v>
      </c>
      <c r="K3492" s="563"/>
      <c r="L3492" s="564">
        <v>12</v>
      </c>
      <c r="M3492" s="565">
        <f t="shared" si="128"/>
        <v>60000</v>
      </c>
      <c r="N3492" s="563"/>
      <c r="O3492" s="564"/>
      <c r="P3492" s="563"/>
    </row>
    <row r="3493" spans="1:16" ht="13.5" customHeight="1" x14ac:dyDescent="0.2">
      <c r="A3493" s="559" t="s">
        <v>726</v>
      </c>
      <c r="B3493" s="541" t="s">
        <v>1708</v>
      </c>
      <c r="C3493" s="541" t="s">
        <v>1709</v>
      </c>
      <c r="D3493" s="1830" t="s">
        <v>9034</v>
      </c>
      <c r="E3493" s="1960">
        <v>4000</v>
      </c>
      <c r="F3493" s="1759" t="s">
        <v>9035</v>
      </c>
      <c r="G3493" s="560" t="s">
        <v>9036</v>
      </c>
      <c r="H3493" s="1830" t="s">
        <v>9034</v>
      </c>
      <c r="I3493" s="560" t="s">
        <v>8975</v>
      </c>
      <c r="J3493" s="1757" t="s">
        <v>8975</v>
      </c>
      <c r="K3493" s="563"/>
      <c r="L3493" s="564">
        <v>12</v>
      </c>
      <c r="M3493" s="565">
        <f t="shared" si="128"/>
        <v>48000</v>
      </c>
      <c r="N3493" s="563"/>
      <c r="O3493" s="564"/>
      <c r="P3493" s="563"/>
    </row>
    <row r="3494" spans="1:16" ht="13.5" customHeight="1" x14ac:dyDescent="0.2">
      <c r="A3494" s="559" t="s">
        <v>726</v>
      </c>
      <c r="B3494" s="541" t="s">
        <v>1708</v>
      </c>
      <c r="C3494" s="541" t="s">
        <v>1709</v>
      </c>
      <c r="D3494" s="560" t="s">
        <v>9037</v>
      </c>
      <c r="E3494" s="1959">
        <v>1500</v>
      </c>
      <c r="F3494" s="562" t="s">
        <v>9038</v>
      </c>
      <c r="G3494" s="560" t="s">
        <v>9039</v>
      </c>
      <c r="H3494" s="560" t="s">
        <v>9037</v>
      </c>
      <c r="I3494" s="560" t="s">
        <v>300</v>
      </c>
      <c r="J3494" s="1757" t="s">
        <v>300</v>
      </c>
      <c r="K3494" s="563"/>
      <c r="L3494" s="564">
        <v>12</v>
      </c>
      <c r="M3494" s="565">
        <f t="shared" si="128"/>
        <v>18000</v>
      </c>
      <c r="N3494" s="563"/>
      <c r="O3494" s="564"/>
      <c r="P3494" s="563"/>
    </row>
    <row r="3495" spans="1:16" ht="13.5" customHeight="1" x14ac:dyDescent="0.2">
      <c r="A3495" s="559" t="s">
        <v>726</v>
      </c>
      <c r="B3495" s="541" t="s">
        <v>1708</v>
      </c>
      <c r="C3495" s="541" t="s">
        <v>1709</v>
      </c>
      <c r="D3495" s="560" t="s">
        <v>9037</v>
      </c>
      <c r="E3495" s="1959">
        <v>1500</v>
      </c>
      <c r="F3495" s="562" t="s">
        <v>9040</v>
      </c>
      <c r="G3495" s="560" t="s">
        <v>9041</v>
      </c>
      <c r="H3495" s="560" t="s">
        <v>9037</v>
      </c>
      <c r="I3495" s="560" t="s">
        <v>300</v>
      </c>
      <c r="J3495" s="1757" t="s">
        <v>300</v>
      </c>
      <c r="K3495" s="563"/>
      <c r="L3495" s="564">
        <v>12</v>
      </c>
      <c r="M3495" s="565">
        <f t="shared" si="128"/>
        <v>18000</v>
      </c>
      <c r="N3495" s="563"/>
      <c r="O3495" s="564"/>
      <c r="P3495" s="563"/>
    </row>
    <row r="3496" spans="1:16" x14ac:dyDescent="0.2">
      <c r="A3496" s="559" t="s">
        <v>726</v>
      </c>
      <c r="B3496" s="541" t="s">
        <v>1708</v>
      </c>
      <c r="C3496" s="541" t="s">
        <v>1709</v>
      </c>
      <c r="D3496" s="560" t="s">
        <v>9037</v>
      </c>
      <c r="E3496" s="1959">
        <v>1500</v>
      </c>
      <c r="F3496" s="562" t="s">
        <v>9042</v>
      </c>
      <c r="G3496" s="560" t="s">
        <v>9043</v>
      </c>
      <c r="H3496" s="560" t="s">
        <v>9037</v>
      </c>
      <c r="I3496" s="560" t="s">
        <v>300</v>
      </c>
      <c r="J3496" s="1757" t="s">
        <v>300</v>
      </c>
      <c r="K3496" s="563"/>
      <c r="L3496" s="564">
        <v>12</v>
      </c>
      <c r="M3496" s="565">
        <f t="shared" si="128"/>
        <v>18000</v>
      </c>
      <c r="N3496" s="563"/>
      <c r="O3496" s="564"/>
      <c r="P3496" s="563"/>
    </row>
    <row r="3497" spans="1:16" x14ac:dyDescent="0.2">
      <c r="A3497" s="559" t="s">
        <v>726</v>
      </c>
      <c r="B3497" s="541" t="s">
        <v>1708</v>
      </c>
      <c r="C3497" s="541" t="s">
        <v>1709</v>
      </c>
      <c r="D3497" s="560" t="s">
        <v>9044</v>
      </c>
      <c r="E3497" s="1961">
        <v>2500</v>
      </c>
      <c r="F3497" s="1759" t="s">
        <v>9045</v>
      </c>
      <c r="G3497" s="560" t="s">
        <v>9046</v>
      </c>
      <c r="H3497" s="560" t="s">
        <v>9044</v>
      </c>
      <c r="I3497" s="560" t="s">
        <v>293</v>
      </c>
      <c r="J3497" s="1757" t="s">
        <v>293</v>
      </c>
      <c r="K3497" s="563"/>
      <c r="L3497" s="564">
        <v>12</v>
      </c>
      <c r="M3497" s="565">
        <f t="shared" si="128"/>
        <v>30000</v>
      </c>
      <c r="N3497" s="563"/>
      <c r="O3497" s="564"/>
      <c r="P3497" s="563"/>
    </row>
    <row r="3498" spans="1:16" ht="13.5" customHeight="1" x14ac:dyDescent="0.2">
      <c r="A3498" s="559" t="s">
        <v>726</v>
      </c>
      <c r="B3498" s="541" t="s">
        <v>1708</v>
      </c>
      <c r="C3498" s="541" t="s">
        <v>1709</v>
      </c>
      <c r="D3498" s="560" t="s">
        <v>9047</v>
      </c>
      <c r="E3498" s="1961">
        <v>3000</v>
      </c>
      <c r="F3498" s="1759" t="s">
        <v>9048</v>
      </c>
      <c r="G3498" s="560" t="s">
        <v>9049</v>
      </c>
      <c r="H3498" s="560" t="s">
        <v>9047</v>
      </c>
      <c r="I3498" s="560" t="s">
        <v>293</v>
      </c>
      <c r="J3498" s="1757" t="s">
        <v>293</v>
      </c>
      <c r="K3498" s="563"/>
      <c r="L3498" s="564">
        <v>12</v>
      </c>
      <c r="M3498" s="565">
        <f t="shared" si="128"/>
        <v>36000</v>
      </c>
      <c r="N3498" s="563"/>
      <c r="O3498" s="564"/>
      <c r="P3498" s="563"/>
    </row>
    <row r="3499" spans="1:16" ht="13.5" customHeight="1" x14ac:dyDescent="0.2">
      <c r="A3499" s="559" t="s">
        <v>726</v>
      </c>
      <c r="B3499" s="541" t="s">
        <v>1708</v>
      </c>
      <c r="C3499" s="541" t="s">
        <v>1709</v>
      </c>
      <c r="D3499" s="560" t="s">
        <v>9050</v>
      </c>
      <c r="E3499" s="1959">
        <v>3700</v>
      </c>
      <c r="F3499" s="562" t="s">
        <v>9051</v>
      </c>
      <c r="G3499" s="560" t="s">
        <v>9052</v>
      </c>
      <c r="H3499" s="560" t="s">
        <v>9050</v>
      </c>
      <c r="I3499" s="560" t="s">
        <v>8975</v>
      </c>
      <c r="J3499" s="1757" t="s">
        <v>8975</v>
      </c>
      <c r="K3499" s="563"/>
      <c r="L3499" s="564">
        <v>12</v>
      </c>
      <c r="M3499" s="565">
        <f t="shared" si="128"/>
        <v>44400</v>
      </c>
      <c r="N3499" s="563"/>
      <c r="O3499" s="564"/>
      <c r="P3499" s="563"/>
    </row>
    <row r="3500" spans="1:16" x14ac:dyDescent="0.2">
      <c r="A3500" s="559" t="s">
        <v>726</v>
      </c>
      <c r="B3500" s="541" t="s">
        <v>1708</v>
      </c>
      <c r="C3500" s="541" t="s">
        <v>1709</v>
      </c>
      <c r="D3500" s="560" t="s">
        <v>9053</v>
      </c>
      <c r="E3500" s="1961">
        <v>1500</v>
      </c>
      <c r="F3500" s="562" t="s">
        <v>9054</v>
      </c>
      <c r="G3500" s="560" t="s">
        <v>9055</v>
      </c>
      <c r="H3500" s="560" t="s">
        <v>9053</v>
      </c>
      <c r="I3500" s="560" t="s">
        <v>300</v>
      </c>
      <c r="J3500" s="1757" t="s">
        <v>300</v>
      </c>
      <c r="K3500" s="563"/>
      <c r="L3500" s="564">
        <v>12</v>
      </c>
      <c r="M3500" s="565">
        <f t="shared" si="128"/>
        <v>18000</v>
      </c>
      <c r="N3500" s="563"/>
      <c r="O3500" s="564"/>
      <c r="P3500" s="563"/>
    </row>
    <row r="3501" spans="1:16" ht="13.5" customHeight="1" x14ac:dyDescent="0.2">
      <c r="A3501" s="559" t="s">
        <v>726</v>
      </c>
      <c r="B3501" s="541" t="s">
        <v>1708</v>
      </c>
      <c r="C3501" s="541" t="s">
        <v>1709</v>
      </c>
      <c r="D3501" s="560" t="s">
        <v>9056</v>
      </c>
      <c r="E3501" s="1961">
        <v>1500</v>
      </c>
      <c r="F3501" s="562" t="s">
        <v>9057</v>
      </c>
      <c r="G3501" s="560" t="s">
        <v>9058</v>
      </c>
      <c r="H3501" s="560" t="s">
        <v>9056</v>
      </c>
      <c r="I3501" s="560" t="s">
        <v>300</v>
      </c>
      <c r="J3501" s="1757" t="s">
        <v>300</v>
      </c>
      <c r="K3501" s="563"/>
      <c r="L3501" s="564">
        <v>12</v>
      </c>
      <c r="M3501" s="565">
        <f t="shared" si="128"/>
        <v>18000</v>
      </c>
      <c r="N3501" s="563"/>
      <c r="O3501" s="564"/>
      <c r="P3501" s="563"/>
    </row>
    <row r="3502" spans="1:16" ht="13.5" customHeight="1" x14ac:dyDescent="0.2">
      <c r="A3502" s="559" t="s">
        <v>726</v>
      </c>
      <c r="B3502" s="541" t="s">
        <v>1708</v>
      </c>
      <c r="C3502" s="541" t="s">
        <v>1709</v>
      </c>
      <c r="D3502" s="560" t="s">
        <v>9056</v>
      </c>
      <c r="E3502" s="1961">
        <v>1500</v>
      </c>
      <c r="F3502" s="562" t="s">
        <v>9059</v>
      </c>
      <c r="G3502" s="560" t="s">
        <v>9060</v>
      </c>
      <c r="H3502" s="560" t="s">
        <v>9056</v>
      </c>
      <c r="I3502" s="560" t="s">
        <v>300</v>
      </c>
      <c r="J3502" s="1757" t="s">
        <v>300</v>
      </c>
      <c r="K3502" s="563"/>
      <c r="L3502" s="564">
        <v>12</v>
      </c>
      <c r="M3502" s="565">
        <f t="shared" si="128"/>
        <v>18000</v>
      </c>
      <c r="N3502" s="563"/>
      <c r="O3502" s="564"/>
      <c r="P3502" s="563"/>
    </row>
    <row r="3503" spans="1:16" ht="13.5" customHeight="1" x14ac:dyDescent="0.2">
      <c r="A3503" s="559" t="s">
        <v>726</v>
      </c>
      <c r="B3503" s="541" t="s">
        <v>1708</v>
      </c>
      <c r="C3503" s="541" t="s">
        <v>1709</v>
      </c>
      <c r="D3503" s="560" t="s">
        <v>9056</v>
      </c>
      <c r="E3503" s="1961">
        <v>1500</v>
      </c>
      <c r="F3503" s="562" t="s">
        <v>9061</v>
      </c>
      <c r="G3503" s="560" t="s">
        <v>9062</v>
      </c>
      <c r="H3503" s="560" t="s">
        <v>9056</v>
      </c>
      <c r="I3503" s="560" t="s">
        <v>300</v>
      </c>
      <c r="J3503" s="1757" t="s">
        <v>300</v>
      </c>
      <c r="K3503" s="563"/>
      <c r="L3503" s="564">
        <v>12</v>
      </c>
      <c r="M3503" s="565">
        <f t="shared" si="128"/>
        <v>18000</v>
      </c>
      <c r="N3503" s="563"/>
      <c r="O3503" s="564"/>
      <c r="P3503" s="563"/>
    </row>
    <row r="3504" spans="1:16" ht="13.5" customHeight="1" x14ac:dyDescent="0.2">
      <c r="A3504" s="559" t="s">
        <v>726</v>
      </c>
      <c r="B3504" s="541" t="s">
        <v>1708</v>
      </c>
      <c r="C3504" s="541" t="s">
        <v>1709</v>
      </c>
      <c r="D3504" s="1074" t="s">
        <v>9063</v>
      </c>
      <c r="E3504" s="1959">
        <v>1500</v>
      </c>
      <c r="F3504" s="1758">
        <v>48159296</v>
      </c>
      <c r="G3504" s="560" t="s">
        <v>9064</v>
      </c>
      <c r="H3504" s="1074" t="s">
        <v>9063</v>
      </c>
      <c r="I3504" s="560" t="s">
        <v>300</v>
      </c>
      <c r="J3504" s="1757" t="s">
        <v>300</v>
      </c>
      <c r="K3504" s="563"/>
      <c r="L3504" s="564">
        <v>12</v>
      </c>
      <c r="M3504" s="565">
        <f t="shared" si="128"/>
        <v>18000</v>
      </c>
      <c r="N3504" s="563"/>
      <c r="O3504" s="564"/>
      <c r="P3504" s="563"/>
    </row>
    <row r="3505" spans="1:16" ht="13.5" customHeight="1" x14ac:dyDescent="0.2">
      <c r="A3505" s="559" t="s">
        <v>726</v>
      </c>
      <c r="B3505" s="541" t="s">
        <v>1708</v>
      </c>
      <c r="C3505" s="541" t="s">
        <v>1709</v>
      </c>
      <c r="D3505" s="1074" t="s">
        <v>9065</v>
      </c>
      <c r="E3505" s="1959">
        <v>1500</v>
      </c>
      <c r="F3505" s="1758">
        <v>10049561</v>
      </c>
      <c r="G3505" s="560" t="s">
        <v>9066</v>
      </c>
      <c r="H3505" s="1074" t="s">
        <v>9065</v>
      </c>
      <c r="I3505" s="560" t="s">
        <v>300</v>
      </c>
      <c r="J3505" s="1757" t="s">
        <v>300</v>
      </c>
      <c r="K3505" s="563"/>
      <c r="L3505" s="564">
        <v>12</v>
      </c>
      <c r="M3505" s="565">
        <f t="shared" si="128"/>
        <v>18000</v>
      </c>
      <c r="N3505" s="563"/>
      <c r="O3505" s="564"/>
      <c r="P3505" s="563"/>
    </row>
    <row r="3506" spans="1:16" x14ac:dyDescent="0.2">
      <c r="A3506" s="559" t="s">
        <v>726</v>
      </c>
      <c r="B3506" s="541" t="s">
        <v>1708</v>
      </c>
      <c r="C3506" s="541" t="s">
        <v>1709</v>
      </c>
      <c r="D3506" s="1074" t="s">
        <v>3681</v>
      </c>
      <c r="E3506" s="1959">
        <v>3500</v>
      </c>
      <c r="F3506" s="1758">
        <v>45425493</v>
      </c>
      <c r="G3506" s="560" t="s">
        <v>9067</v>
      </c>
      <c r="H3506" s="1074" t="s">
        <v>3681</v>
      </c>
      <c r="I3506" s="560" t="s">
        <v>8975</v>
      </c>
      <c r="J3506" s="1757" t="s">
        <v>8975</v>
      </c>
      <c r="K3506" s="563"/>
      <c r="L3506" s="564">
        <v>12</v>
      </c>
      <c r="M3506" s="565">
        <f t="shared" si="128"/>
        <v>42000</v>
      </c>
      <c r="N3506" s="563"/>
      <c r="O3506" s="564"/>
      <c r="P3506" s="563"/>
    </row>
    <row r="3507" spans="1:16" x14ac:dyDescent="0.2">
      <c r="A3507" s="559" t="s">
        <v>726</v>
      </c>
      <c r="B3507" s="541" t="s">
        <v>1708</v>
      </c>
      <c r="C3507" s="541" t="s">
        <v>1709</v>
      </c>
      <c r="D3507" s="560" t="s">
        <v>9068</v>
      </c>
      <c r="E3507" s="1959">
        <v>5000</v>
      </c>
      <c r="F3507" s="1758">
        <v>17532630</v>
      </c>
      <c r="G3507" s="560" t="s">
        <v>9069</v>
      </c>
      <c r="H3507" s="560" t="s">
        <v>9068</v>
      </c>
      <c r="I3507" s="560" t="s">
        <v>8975</v>
      </c>
      <c r="J3507" s="1757" t="s">
        <v>8975</v>
      </c>
      <c r="K3507" s="563"/>
      <c r="L3507" s="564">
        <v>12</v>
      </c>
      <c r="M3507" s="565">
        <f t="shared" si="128"/>
        <v>60000</v>
      </c>
      <c r="N3507" s="563"/>
      <c r="O3507" s="564"/>
      <c r="P3507" s="563"/>
    </row>
    <row r="3508" spans="1:16" x14ac:dyDescent="0.2">
      <c r="A3508" s="559" t="s">
        <v>726</v>
      </c>
      <c r="B3508" s="541" t="s">
        <v>1708</v>
      </c>
      <c r="C3508" s="541" t="s">
        <v>1709</v>
      </c>
      <c r="D3508" s="560" t="s">
        <v>9070</v>
      </c>
      <c r="E3508" s="1959">
        <v>2000</v>
      </c>
      <c r="F3508" s="1757" t="s">
        <v>9071</v>
      </c>
      <c r="G3508" s="560" t="s">
        <v>9072</v>
      </c>
      <c r="H3508" s="560" t="s">
        <v>9070</v>
      </c>
      <c r="I3508" s="560" t="s">
        <v>293</v>
      </c>
      <c r="J3508" s="1757" t="s">
        <v>293</v>
      </c>
      <c r="K3508" s="563"/>
      <c r="L3508" s="564">
        <v>12</v>
      </c>
      <c r="M3508" s="565">
        <f t="shared" si="128"/>
        <v>24000</v>
      </c>
      <c r="N3508" s="563"/>
      <c r="O3508" s="564"/>
      <c r="P3508" s="563"/>
    </row>
    <row r="3509" spans="1:16" x14ac:dyDescent="0.2">
      <c r="A3509" s="559" t="s">
        <v>726</v>
      </c>
      <c r="B3509" s="541" t="s">
        <v>1708</v>
      </c>
      <c r="C3509" s="541" t="s">
        <v>1709</v>
      </c>
      <c r="D3509" s="560" t="s">
        <v>9073</v>
      </c>
      <c r="E3509" s="1959">
        <v>3500</v>
      </c>
      <c r="F3509" s="1757" t="s">
        <v>9074</v>
      </c>
      <c r="G3509" s="560" t="s">
        <v>9075</v>
      </c>
      <c r="H3509" s="560" t="s">
        <v>9073</v>
      </c>
      <c r="I3509" s="560" t="s">
        <v>8975</v>
      </c>
      <c r="J3509" s="1757" t="s">
        <v>8975</v>
      </c>
      <c r="K3509" s="563"/>
      <c r="L3509" s="564">
        <v>12</v>
      </c>
      <c r="M3509" s="565">
        <f t="shared" si="128"/>
        <v>42000</v>
      </c>
      <c r="N3509" s="563"/>
      <c r="O3509" s="564"/>
      <c r="P3509" s="563"/>
    </row>
    <row r="3510" spans="1:16" x14ac:dyDescent="0.2">
      <c r="A3510" s="559" t="s">
        <v>726</v>
      </c>
      <c r="B3510" s="541" t="s">
        <v>1708</v>
      </c>
      <c r="C3510" s="541" t="s">
        <v>1709</v>
      </c>
      <c r="D3510" s="560" t="s">
        <v>9076</v>
      </c>
      <c r="E3510" s="1959">
        <v>2000</v>
      </c>
      <c r="F3510" s="1757" t="s">
        <v>9077</v>
      </c>
      <c r="G3510" s="560" t="s">
        <v>9078</v>
      </c>
      <c r="H3510" s="560" t="s">
        <v>9076</v>
      </c>
      <c r="I3510" s="560" t="s">
        <v>293</v>
      </c>
      <c r="J3510" s="1757" t="s">
        <v>293</v>
      </c>
      <c r="K3510" s="563"/>
      <c r="L3510" s="564">
        <v>12</v>
      </c>
      <c r="M3510" s="565">
        <f t="shared" si="128"/>
        <v>24000</v>
      </c>
      <c r="N3510" s="563"/>
      <c r="O3510" s="564"/>
      <c r="P3510" s="563"/>
    </row>
    <row r="3511" spans="1:16" x14ac:dyDescent="0.2">
      <c r="A3511" s="559" t="s">
        <v>726</v>
      </c>
      <c r="B3511" s="541" t="s">
        <v>1708</v>
      </c>
      <c r="C3511" s="541" t="s">
        <v>1709</v>
      </c>
      <c r="D3511" s="560" t="s">
        <v>9056</v>
      </c>
      <c r="E3511" s="1959">
        <v>1500</v>
      </c>
      <c r="F3511" s="1757" t="s">
        <v>9079</v>
      </c>
      <c r="G3511" s="560" t="s">
        <v>9080</v>
      </c>
      <c r="H3511" s="560" t="s">
        <v>9056</v>
      </c>
      <c r="I3511" s="560" t="s">
        <v>300</v>
      </c>
      <c r="J3511" s="1757" t="s">
        <v>300</v>
      </c>
      <c r="K3511" s="563"/>
      <c r="L3511" s="564">
        <v>12</v>
      </c>
      <c r="M3511" s="565">
        <f t="shared" si="128"/>
        <v>18000</v>
      </c>
      <c r="N3511" s="563"/>
      <c r="O3511" s="564"/>
      <c r="P3511" s="563"/>
    </row>
    <row r="3512" spans="1:16" x14ac:dyDescent="0.2">
      <c r="A3512" s="559" t="s">
        <v>726</v>
      </c>
      <c r="B3512" s="541" t="s">
        <v>1708</v>
      </c>
      <c r="C3512" s="541" t="s">
        <v>1709</v>
      </c>
      <c r="D3512" s="560" t="s">
        <v>9081</v>
      </c>
      <c r="E3512" s="1959">
        <v>3500</v>
      </c>
      <c r="F3512" s="1757" t="s">
        <v>9082</v>
      </c>
      <c r="G3512" s="560" t="s">
        <v>9083</v>
      </c>
      <c r="H3512" s="560" t="s">
        <v>9081</v>
      </c>
      <c r="I3512" s="560" t="s">
        <v>8975</v>
      </c>
      <c r="J3512" s="1757" t="s">
        <v>8975</v>
      </c>
      <c r="K3512" s="563"/>
      <c r="L3512" s="564">
        <v>12</v>
      </c>
      <c r="M3512" s="565">
        <f t="shared" si="128"/>
        <v>42000</v>
      </c>
      <c r="N3512" s="563"/>
      <c r="O3512" s="564"/>
      <c r="P3512" s="563"/>
    </row>
    <row r="3513" spans="1:16" ht="13.5" customHeight="1" x14ac:dyDescent="0.2">
      <c r="A3513" s="559" t="s">
        <v>726</v>
      </c>
      <c r="B3513" s="541" t="s">
        <v>1708</v>
      </c>
      <c r="C3513" s="541" t="s">
        <v>1709</v>
      </c>
      <c r="D3513" s="560" t="s">
        <v>9084</v>
      </c>
      <c r="E3513" s="1959">
        <v>5000</v>
      </c>
      <c r="F3513" s="1757" t="s">
        <v>9085</v>
      </c>
      <c r="G3513" s="560" t="s">
        <v>9086</v>
      </c>
      <c r="H3513" s="560" t="s">
        <v>9084</v>
      </c>
      <c r="I3513" s="560" t="s">
        <v>8975</v>
      </c>
      <c r="J3513" s="1757" t="s">
        <v>8975</v>
      </c>
      <c r="K3513" s="563"/>
      <c r="L3513" s="564">
        <v>12</v>
      </c>
      <c r="M3513" s="565">
        <f t="shared" si="128"/>
        <v>60000</v>
      </c>
      <c r="N3513" s="563"/>
      <c r="O3513" s="564"/>
      <c r="P3513" s="563"/>
    </row>
    <row r="3514" spans="1:16" ht="13.5" customHeight="1" x14ac:dyDescent="0.2">
      <c r="A3514" s="559" t="s">
        <v>726</v>
      </c>
      <c r="B3514" s="541" t="s">
        <v>1708</v>
      </c>
      <c r="C3514" s="541" t="s">
        <v>1709</v>
      </c>
      <c r="D3514" s="560" t="s">
        <v>9047</v>
      </c>
      <c r="E3514" s="1959">
        <v>4000</v>
      </c>
      <c r="F3514" s="1757" t="s">
        <v>9087</v>
      </c>
      <c r="G3514" s="560" t="s">
        <v>9088</v>
      </c>
      <c r="H3514" s="560" t="s">
        <v>9047</v>
      </c>
      <c r="I3514" s="560" t="s">
        <v>8975</v>
      </c>
      <c r="J3514" s="1757" t="s">
        <v>8975</v>
      </c>
      <c r="K3514" s="563"/>
      <c r="L3514" s="564">
        <v>12</v>
      </c>
      <c r="M3514" s="565">
        <f t="shared" si="128"/>
        <v>48000</v>
      </c>
      <c r="N3514" s="563"/>
      <c r="O3514" s="564"/>
      <c r="P3514" s="563"/>
    </row>
    <row r="3515" spans="1:16" x14ac:dyDescent="0.2">
      <c r="A3515" s="559" t="s">
        <v>726</v>
      </c>
      <c r="B3515" s="541" t="s">
        <v>1708</v>
      </c>
      <c r="C3515" s="541" t="s">
        <v>1709</v>
      </c>
      <c r="D3515" s="560" t="s">
        <v>9056</v>
      </c>
      <c r="E3515" s="1959">
        <v>1500</v>
      </c>
      <c r="F3515" s="1757" t="s">
        <v>9089</v>
      </c>
      <c r="G3515" s="560" t="s">
        <v>9090</v>
      </c>
      <c r="H3515" s="560" t="s">
        <v>9056</v>
      </c>
      <c r="I3515" s="560" t="s">
        <v>300</v>
      </c>
      <c r="J3515" s="1757" t="s">
        <v>300</v>
      </c>
      <c r="K3515" s="563"/>
      <c r="L3515" s="564">
        <v>12</v>
      </c>
      <c r="M3515" s="565">
        <f t="shared" si="128"/>
        <v>18000</v>
      </c>
      <c r="N3515" s="563"/>
      <c r="O3515" s="564"/>
      <c r="P3515" s="563"/>
    </row>
    <row r="3516" spans="1:16" x14ac:dyDescent="0.2">
      <c r="A3516" s="559" t="s">
        <v>726</v>
      </c>
      <c r="B3516" s="541" t="s">
        <v>1708</v>
      </c>
      <c r="C3516" s="541" t="s">
        <v>1709</v>
      </c>
      <c r="D3516" s="560" t="s">
        <v>9056</v>
      </c>
      <c r="E3516" s="1959">
        <v>1500</v>
      </c>
      <c r="F3516" s="1757" t="s">
        <v>9091</v>
      </c>
      <c r="G3516" s="560" t="s">
        <v>9092</v>
      </c>
      <c r="H3516" s="560" t="s">
        <v>9056</v>
      </c>
      <c r="I3516" s="560" t="s">
        <v>300</v>
      </c>
      <c r="J3516" s="1757" t="s">
        <v>300</v>
      </c>
      <c r="K3516" s="563"/>
      <c r="L3516" s="564">
        <v>12</v>
      </c>
      <c r="M3516" s="565">
        <f t="shared" si="128"/>
        <v>18000</v>
      </c>
      <c r="N3516" s="563"/>
      <c r="O3516" s="564"/>
      <c r="P3516" s="563"/>
    </row>
    <row r="3517" spans="1:16" x14ac:dyDescent="0.2">
      <c r="A3517" s="559" t="s">
        <v>726</v>
      </c>
      <c r="B3517" s="541" t="s">
        <v>1708</v>
      </c>
      <c r="C3517" s="541" t="s">
        <v>1709</v>
      </c>
      <c r="D3517" s="560" t="s">
        <v>9047</v>
      </c>
      <c r="E3517" s="1959">
        <v>4000</v>
      </c>
      <c r="F3517" s="1757" t="s">
        <v>9093</v>
      </c>
      <c r="G3517" s="560" t="s">
        <v>9094</v>
      </c>
      <c r="H3517" s="560" t="s">
        <v>9047</v>
      </c>
      <c r="I3517" s="560" t="s">
        <v>8975</v>
      </c>
      <c r="J3517" s="1757" t="s">
        <v>8975</v>
      </c>
      <c r="K3517" s="563"/>
      <c r="L3517" s="564">
        <v>12</v>
      </c>
      <c r="M3517" s="565">
        <f t="shared" si="128"/>
        <v>48000</v>
      </c>
      <c r="N3517" s="563"/>
      <c r="O3517" s="564"/>
      <c r="P3517" s="563"/>
    </row>
    <row r="3518" spans="1:16" x14ac:dyDescent="0.2">
      <c r="A3518" s="559" t="s">
        <v>726</v>
      </c>
      <c r="B3518" s="541" t="s">
        <v>1708</v>
      </c>
      <c r="C3518" s="541" t="s">
        <v>1709</v>
      </c>
      <c r="D3518" s="560" t="s">
        <v>9056</v>
      </c>
      <c r="E3518" s="1959">
        <v>1500</v>
      </c>
      <c r="F3518" s="1757" t="s">
        <v>9095</v>
      </c>
      <c r="G3518" s="560" t="s">
        <v>9096</v>
      </c>
      <c r="H3518" s="560" t="s">
        <v>9056</v>
      </c>
      <c r="I3518" s="560" t="s">
        <v>300</v>
      </c>
      <c r="J3518" s="1757" t="s">
        <v>300</v>
      </c>
      <c r="K3518" s="563"/>
      <c r="L3518" s="564">
        <v>12</v>
      </c>
      <c r="M3518" s="565">
        <f t="shared" si="128"/>
        <v>18000</v>
      </c>
      <c r="N3518" s="563"/>
      <c r="O3518" s="564"/>
      <c r="P3518" s="563"/>
    </row>
    <row r="3519" spans="1:16" x14ac:dyDescent="0.2">
      <c r="A3519" s="559" t="s">
        <v>726</v>
      </c>
      <c r="B3519" s="541" t="s">
        <v>1708</v>
      </c>
      <c r="C3519" s="541" t="s">
        <v>1709</v>
      </c>
      <c r="D3519" s="1074" t="s">
        <v>3405</v>
      </c>
      <c r="E3519" s="1959">
        <v>5000</v>
      </c>
      <c r="F3519" s="562">
        <v>10806906</v>
      </c>
      <c r="G3519" s="560" t="s">
        <v>9097</v>
      </c>
      <c r="H3519" s="1074" t="s">
        <v>3405</v>
      </c>
      <c r="I3519" s="560" t="s">
        <v>8975</v>
      </c>
      <c r="J3519" s="1757" t="s">
        <v>8975</v>
      </c>
      <c r="K3519" s="563"/>
      <c r="L3519" s="564">
        <v>12</v>
      </c>
      <c r="M3519" s="565">
        <f t="shared" si="128"/>
        <v>60000</v>
      </c>
      <c r="N3519" s="563"/>
      <c r="O3519" s="564"/>
      <c r="P3519" s="563"/>
    </row>
    <row r="3520" spans="1:16" x14ac:dyDescent="0.2">
      <c r="A3520" s="559" t="s">
        <v>726</v>
      </c>
      <c r="B3520" s="541" t="s">
        <v>1708</v>
      </c>
      <c r="C3520" s="541" t="s">
        <v>1709</v>
      </c>
      <c r="D3520" s="1074" t="s">
        <v>9065</v>
      </c>
      <c r="E3520" s="1959">
        <v>1500</v>
      </c>
      <c r="F3520" s="562" t="s">
        <v>9098</v>
      </c>
      <c r="G3520" s="560" t="s">
        <v>9099</v>
      </c>
      <c r="H3520" s="1074" t="s">
        <v>9065</v>
      </c>
      <c r="I3520" s="560" t="s">
        <v>300</v>
      </c>
      <c r="J3520" s="1757" t="s">
        <v>300</v>
      </c>
      <c r="K3520" s="563"/>
      <c r="L3520" s="564">
        <v>12</v>
      </c>
      <c r="M3520" s="565">
        <f t="shared" si="128"/>
        <v>18000</v>
      </c>
      <c r="N3520" s="563"/>
      <c r="O3520" s="564"/>
      <c r="P3520" s="563"/>
    </row>
    <row r="3521" spans="1:16" x14ac:dyDescent="0.2">
      <c r="A3521" s="559" t="s">
        <v>726</v>
      </c>
      <c r="B3521" s="541" t="s">
        <v>1708</v>
      </c>
      <c r="C3521" s="541" t="s">
        <v>1709</v>
      </c>
      <c r="D3521" s="1074" t="s">
        <v>1836</v>
      </c>
      <c r="E3521" s="1959">
        <v>2000</v>
      </c>
      <c r="F3521" s="562">
        <v>40379371</v>
      </c>
      <c r="G3521" s="560" t="s">
        <v>9100</v>
      </c>
      <c r="H3521" s="1074" t="s">
        <v>1836</v>
      </c>
      <c r="I3521" s="560" t="s">
        <v>293</v>
      </c>
      <c r="J3521" s="1757" t="s">
        <v>293</v>
      </c>
      <c r="K3521" s="563"/>
      <c r="L3521" s="564">
        <v>12</v>
      </c>
      <c r="M3521" s="565">
        <f t="shared" si="128"/>
        <v>24000</v>
      </c>
      <c r="N3521" s="563"/>
      <c r="O3521" s="564"/>
      <c r="P3521" s="563"/>
    </row>
    <row r="3522" spans="1:16" x14ac:dyDescent="0.2">
      <c r="A3522" s="559" t="s">
        <v>726</v>
      </c>
      <c r="B3522" s="541" t="s">
        <v>1708</v>
      </c>
      <c r="C3522" s="541" t="s">
        <v>1709</v>
      </c>
      <c r="D3522" s="1074" t="s">
        <v>1836</v>
      </c>
      <c r="E3522" s="1959">
        <v>2000</v>
      </c>
      <c r="F3522" s="562">
        <v>74161874</v>
      </c>
      <c r="G3522" s="560" t="s">
        <v>9101</v>
      </c>
      <c r="H3522" s="1074" t="s">
        <v>1836</v>
      </c>
      <c r="I3522" s="560" t="s">
        <v>293</v>
      </c>
      <c r="J3522" s="1757" t="s">
        <v>293</v>
      </c>
      <c r="K3522" s="563"/>
      <c r="L3522" s="564">
        <v>12</v>
      </c>
      <c r="M3522" s="565">
        <f t="shared" si="128"/>
        <v>24000</v>
      </c>
      <c r="N3522" s="563"/>
      <c r="O3522" s="564"/>
      <c r="P3522" s="563"/>
    </row>
    <row r="3523" spans="1:16" x14ac:dyDescent="0.2">
      <c r="A3523" s="559" t="s">
        <v>726</v>
      </c>
      <c r="B3523" s="541" t="s">
        <v>1708</v>
      </c>
      <c r="C3523" s="541" t="s">
        <v>1709</v>
      </c>
      <c r="D3523" s="1074" t="s">
        <v>1836</v>
      </c>
      <c r="E3523" s="1959">
        <v>2000</v>
      </c>
      <c r="F3523" s="562">
        <v>16710927</v>
      </c>
      <c r="G3523" s="560" t="s">
        <v>9102</v>
      </c>
      <c r="H3523" s="1074" t="s">
        <v>1836</v>
      </c>
      <c r="I3523" s="560" t="s">
        <v>293</v>
      </c>
      <c r="J3523" s="1757" t="s">
        <v>293</v>
      </c>
      <c r="K3523" s="563"/>
      <c r="L3523" s="564">
        <v>12</v>
      </c>
      <c r="M3523" s="565">
        <f t="shared" si="128"/>
        <v>24000</v>
      </c>
      <c r="N3523" s="563"/>
      <c r="O3523" s="564"/>
      <c r="P3523" s="563"/>
    </row>
    <row r="3524" spans="1:16" x14ac:dyDescent="0.2">
      <c r="A3524" s="559" t="s">
        <v>726</v>
      </c>
      <c r="B3524" s="541" t="s">
        <v>1708</v>
      </c>
      <c r="C3524" s="541" t="s">
        <v>1709</v>
      </c>
      <c r="D3524" s="1074" t="s">
        <v>9103</v>
      </c>
      <c r="E3524" s="1959">
        <v>2500</v>
      </c>
      <c r="F3524" s="562">
        <v>43908196</v>
      </c>
      <c r="G3524" s="560" t="s">
        <v>9104</v>
      </c>
      <c r="H3524" s="1074" t="s">
        <v>9103</v>
      </c>
      <c r="I3524" s="560" t="s">
        <v>293</v>
      </c>
      <c r="J3524" s="1757" t="s">
        <v>293</v>
      </c>
      <c r="K3524" s="563"/>
      <c r="L3524" s="564">
        <v>12</v>
      </c>
      <c r="M3524" s="565">
        <f t="shared" si="128"/>
        <v>30000</v>
      </c>
      <c r="N3524" s="563"/>
      <c r="O3524" s="564"/>
      <c r="P3524" s="563"/>
    </row>
    <row r="3525" spans="1:16" x14ac:dyDescent="0.2">
      <c r="A3525" s="559" t="s">
        <v>726</v>
      </c>
      <c r="B3525" s="541" t="s">
        <v>1708</v>
      </c>
      <c r="C3525" s="541" t="s">
        <v>1709</v>
      </c>
      <c r="D3525" s="560" t="s">
        <v>9037</v>
      </c>
      <c r="E3525" s="1959">
        <v>1500</v>
      </c>
      <c r="F3525" s="562" t="s">
        <v>9105</v>
      </c>
      <c r="G3525" s="560" t="s">
        <v>9106</v>
      </c>
      <c r="H3525" s="560" t="s">
        <v>9037</v>
      </c>
      <c r="I3525" s="560" t="s">
        <v>300</v>
      </c>
      <c r="J3525" s="1757" t="s">
        <v>300</v>
      </c>
      <c r="K3525" s="563"/>
      <c r="L3525" s="564">
        <v>12</v>
      </c>
      <c r="M3525" s="565">
        <f t="shared" si="128"/>
        <v>18000</v>
      </c>
      <c r="N3525" s="563"/>
      <c r="O3525" s="564"/>
      <c r="P3525" s="563"/>
    </row>
    <row r="3526" spans="1:16" x14ac:dyDescent="0.2">
      <c r="A3526" s="559" t="s">
        <v>726</v>
      </c>
      <c r="B3526" s="541" t="s">
        <v>1708</v>
      </c>
      <c r="C3526" s="541" t="s">
        <v>1709</v>
      </c>
      <c r="D3526" s="560" t="s">
        <v>5766</v>
      </c>
      <c r="E3526" s="1959">
        <v>1200</v>
      </c>
      <c r="F3526" s="562" t="s">
        <v>6941</v>
      </c>
      <c r="G3526" s="560" t="s">
        <v>6942</v>
      </c>
      <c r="H3526" s="560" t="s">
        <v>5766</v>
      </c>
      <c r="I3526" s="560" t="s">
        <v>300</v>
      </c>
      <c r="J3526" s="1757" t="s">
        <v>300</v>
      </c>
      <c r="K3526" s="563"/>
      <c r="L3526" s="564">
        <v>12</v>
      </c>
      <c r="M3526" s="565">
        <f t="shared" si="128"/>
        <v>14400</v>
      </c>
      <c r="N3526" s="563"/>
      <c r="O3526" s="564"/>
      <c r="P3526" s="563"/>
    </row>
    <row r="3527" spans="1:16" x14ac:dyDescent="0.2">
      <c r="A3527" s="559" t="s">
        <v>726</v>
      </c>
      <c r="B3527" s="541" t="s">
        <v>1708</v>
      </c>
      <c r="C3527" s="541" t="s">
        <v>1709</v>
      </c>
      <c r="D3527" s="560" t="s">
        <v>8978</v>
      </c>
      <c r="E3527" s="1959">
        <v>1500</v>
      </c>
      <c r="F3527" s="1759" t="s">
        <v>9107</v>
      </c>
      <c r="G3527" s="560" t="s">
        <v>9108</v>
      </c>
      <c r="H3527" s="560" t="s">
        <v>8978</v>
      </c>
      <c r="I3527" s="560" t="s">
        <v>300</v>
      </c>
      <c r="J3527" s="1757" t="s">
        <v>300</v>
      </c>
      <c r="K3527" s="563"/>
      <c r="L3527" s="564">
        <v>12</v>
      </c>
      <c r="M3527" s="565">
        <f t="shared" ref="M3527:M3590" si="129">E3527*L3527</f>
        <v>18000</v>
      </c>
      <c r="N3527" s="563"/>
      <c r="O3527" s="564"/>
      <c r="P3527" s="563"/>
    </row>
    <row r="3528" spans="1:16" x14ac:dyDescent="0.2">
      <c r="A3528" s="559" t="s">
        <v>726</v>
      </c>
      <c r="B3528" s="541" t="s">
        <v>1708</v>
      </c>
      <c r="C3528" s="541" t="s">
        <v>1709</v>
      </c>
      <c r="D3528" s="560" t="s">
        <v>8978</v>
      </c>
      <c r="E3528" s="1959">
        <v>1500</v>
      </c>
      <c r="F3528" s="1759" t="s">
        <v>9109</v>
      </c>
      <c r="G3528" s="560" t="s">
        <v>9110</v>
      </c>
      <c r="H3528" s="560" t="s">
        <v>8978</v>
      </c>
      <c r="I3528" s="560" t="s">
        <v>300</v>
      </c>
      <c r="J3528" s="1757" t="s">
        <v>300</v>
      </c>
      <c r="K3528" s="563"/>
      <c r="L3528" s="564">
        <v>12</v>
      </c>
      <c r="M3528" s="565">
        <f t="shared" si="129"/>
        <v>18000</v>
      </c>
      <c r="N3528" s="563"/>
      <c r="O3528" s="564"/>
      <c r="P3528" s="563"/>
    </row>
    <row r="3529" spans="1:16" x14ac:dyDescent="0.2">
      <c r="A3529" s="559" t="s">
        <v>726</v>
      </c>
      <c r="B3529" s="541" t="s">
        <v>1708</v>
      </c>
      <c r="C3529" s="541" t="s">
        <v>1709</v>
      </c>
      <c r="D3529" s="1831" t="s">
        <v>9111</v>
      </c>
      <c r="E3529" s="1959">
        <v>3000</v>
      </c>
      <c r="F3529" s="1759" t="s">
        <v>9112</v>
      </c>
      <c r="G3529" s="560" t="s">
        <v>9113</v>
      </c>
      <c r="H3529" s="1831" t="s">
        <v>9111</v>
      </c>
      <c r="I3529" s="560" t="s">
        <v>293</v>
      </c>
      <c r="J3529" s="1757" t="s">
        <v>293</v>
      </c>
      <c r="K3529" s="563"/>
      <c r="L3529" s="564">
        <v>12</v>
      </c>
      <c r="M3529" s="565">
        <f t="shared" si="129"/>
        <v>36000</v>
      </c>
      <c r="N3529" s="563"/>
      <c r="O3529" s="564"/>
      <c r="P3529" s="563"/>
    </row>
    <row r="3530" spans="1:16" x14ac:dyDescent="0.2">
      <c r="A3530" s="559" t="s">
        <v>726</v>
      </c>
      <c r="B3530" s="541" t="s">
        <v>1708</v>
      </c>
      <c r="C3530" s="541" t="s">
        <v>1709</v>
      </c>
      <c r="D3530" s="1831" t="s">
        <v>9111</v>
      </c>
      <c r="E3530" s="1959">
        <v>2000</v>
      </c>
      <c r="F3530" s="1759" t="s">
        <v>9114</v>
      </c>
      <c r="G3530" s="560" t="s">
        <v>9115</v>
      </c>
      <c r="H3530" s="1831" t="s">
        <v>9111</v>
      </c>
      <c r="I3530" s="560" t="s">
        <v>293</v>
      </c>
      <c r="J3530" s="1757" t="s">
        <v>293</v>
      </c>
      <c r="K3530" s="563"/>
      <c r="L3530" s="564">
        <v>12</v>
      </c>
      <c r="M3530" s="565">
        <f t="shared" si="129"/>
        <v>24000</v>
      </c>
      <c r="N3530" s="563"/>
      <c r="O3530" s="564"/>
      <c r="P3530" s="563"/>
    </row>
    <row r="3531" spans="1:16" x14ac:dyDescent="0.2">
      <c r="A3531" s="559" t="s">
        <v>726</v>
      </c>
      <c r="B3531" s="541" t="s">
        <v>1708</v>
      </c>
      <c r="C3531" s="541" t="s">
        <v>1709</v>
      </c>
      <c r="D3531" s="1831" t="s">
        <v>9116</v>
      </c>
      <c r="E3531" s="1959">
        <v>2000</v>
      </c>
      <c r="F3531" s="1759" t="s">
        <v>9117</v>
      </c>
      <c r="G3531" s="560" t="s">
        <v>9118</v>
      </c>
      <c r="H3531" s="1831" t="s">
        <v>9116</v>
      </c>
      <c r="I3531" s="560" t="s">
        <v>293</v>
      </c>
      <c r="J3531" s="1757" t="s">
        <v>293</v>
      </c>
      <c r="K3531" s="563"/>
      <c r="L3531" s="564">
        <v>12</v>
      </c>
      <c r="M3531" s="565">
        <f t="shared" si="129"/>
        <v>24000</v>
      </c>
      <c r="N3531" s="563"/>
      <c r="O3531" s="564"/>
      <c r="P3531" s="563"/>
    </row>
    <row r="3532" spans="1:16" x14ac:dyDescent="0.2">
      <c r="A3532" s="559" t="s">
        <v>726</v>
      </c>
      <c r="B3532" s="541" t="s">
        <v>1708</v>
      </c>
      <c r="C3532" s="541" t="s">
        <v>1709</v>
      </c>
      <c r="D3532" s="560" t="s">
        <v>9119</v>
      </c>
      <c r="E3532" s="1959">
        <v>4500</v>
      </c>
      <c r="F3532" s="562" t="s">
        <v>9120</v>
      </c>
      <c r="G3532" s="560" t="s">
        <v>9121</v>
      </c>
      <c r="H3532" s="560" t="s">
        <v>9119</v>
      </c>
      <c r="I3532" s="560" t="s">
        <v>8975</v>
      </c>
      <c r="J3532" s="1757" t="s">
        <v>8975</v>
      </c>
      <c r="K3532" s="563"/>
      <c r="L3532" s="564">
        <v>12</v>
      </c>
      <c r="M3532" s="565">
        <f t="shared" si="129"/>
        <v>54000</v>
      </c>
      <c r="N3532" s="563"/>
      <c r="O3532" s="564"/>
      <c r="P3532" s="563"/>
    </row>
    <row r="3533" spans="1:16" x14ac:dyDescent="0.2">
      <c r="A3533" s="559" t="s">
        <v>726</v>
      </c>
      <c r="B3533" s="541" t="s">
        <v>1708</v>
      </c>
      <c r="C3533" s="541" t="s">
        <v>1709</v>
      </c>
      <c r="D3533" s="560" t="s">
        <v>8978</v>
      </c>
      <c r="E3533" s="1959">
        <v>1500</v>
      </c>
      <c r="F3533" s="562" t="s">
        <v>9122</v>
      </c>
      <c r="G3533" s="560" t="s">
        <v>9123</v>
      </c>
      <c r="H3533" s="560" t="s">
        <v>8978</v>
      </c>
      <c r="I3533" s="560" t="s">
        <v>300</v>
      </c>
      <c r="J3533" s="1757" t="s">
        <v>300</v>
      </c>
      <c r="K3533" s="563"/>
      <c r="L3533" s="564">
        <v>12</v>
      </c>
      <c r="M3533" s="565">
        <f t="shared" si="129"/>
        <v>18000</v>
      </c>
      <c r="N3533" s="563"/>
      <c r="O3533" s="564"/>
      <c r="P3533" s="563"/>
    </row>
    <row r="3534" spans="1:16" x14ac:dyDescent="0.2">
      <c r="A3534" s="559" t="s">
        <v>726</v>
      </c>
      <c r="B3534" s="541" t="s">
        <v>1708</v>
      </c>
      <c r="C3534" s="541" t="s">
        <v>1709</v>
      </c>
      <c r="D3534" s="560" t="s">
        <v>8978</v>
      </c>
      <c r="E3534" s="1959">
        <v>1500</v>
      </c>
      <c r="F3534" s="562" t="s">
        <v>9124</v>
      </c>
      <c r="G3534" s="560" t="s">
        <v>9125</v>
      </c>
      <c r="H3534" s="560" t="s">
        <v>8978</v>
      </c>
      <c r="I3534" s="560" t="s">
        <v>300</v>
      </c>
      <c r="J3534" s="1757" t="s">
        <v>300</v>
      </c>
      <c r="K3534" s="563"/>
      <c r="L3534" s="564">
        <v>12</v>
      </c>
      <c r="M3534" s="565">
        <f t="shared" si="129"/>
        <v>18000</v>
      </c>
      <c r="N3534" s="563"/>
      <c r="O3534" s="564"/>
      <c r="P3534" s="563"/>
    </row>
    <row r="3535" spans="1:16" x14ac:dyDescent="0.2">
      <c r="A3535" s="559" t="s">
        <v>726</v>
      </c>
      <c r="B3535" s="541" t="s">
        <v>1708</v>
      </c>
      <c r="C3535" s="541" t="s">
        <v>1709</v>
      </c>
      <c r="D3535" s="1074" t="s">
        <v>9126</v>
      </c>
      <c r="E3535" s="1959">
        <v>1500</v>
      </c>
      <c r="F3535" s="1758">
        <v>42212796</v>
      </c>
      <c r="G3535" s="560" t="s">
        <v>9127</v>
      </c>
      <c r="H3535" s="1074" t="s">
        <v>9126</v>
      </c>
      <c r="I3535" s="560" t="s">
        <v>300</v>
      </c>
      <c r="J3535" s="1757" t="s">
        <v>300</v>
      </c>
      <c r="K3535" s="563"/>
      <c r="L3535" s="564">
        <v>12</v>
      </c>
      <c r="M3535" s="565">
        <f t="shared" si="129"/>
        <v>18000</v>
      </c>
      <c r="N3535" s="563"/>
      <c r="O3535" s="564"/>
      <c r="P3535" s="563"/>
    </row>
    <row r="3536" spans="1:16" x14ac:dyDescent="0.2">
      <c r="A3536" s="559" t="s">
        <v>726</v>
      </c>
      <c r="B3536" s="541" t="s">
        <v>1708</v>
      </c>
      <c r="C3536" s="541" t="s">
        <v>1709</v>
      </c>
      <c r="D3536" s="560" t="s">
        <v>9128</v>
      </c>
      <c r="E3536" s="1959">
        <v>2500</v>
      </c>
      <c r="F3536" s="562" t="s">
        <v>9129</v>
      </c>
      <c r="G3536" s="560" t="s">
        <v>9130</v>
      </c>
      <c r="H3536" s="560" t="s">
        <v>9128</v>
      </c>
      <c r="I3536" s="560" t="s">
        <v>293</v>
      </c>
      <c r="J3536" s="1757" t="s">
        <v>293</v>
      </c>
      <c r="K3536" s="563"/>
      <c r="L3536" s="564">
        <v>12</v>
      </c>
      <c r="M3536" s="565">
        <f t="shared" si="129"/>
        <v>30000</v>
      </c>
      <c r="N3536" s="563"/>
      <c r="O3536" s="564"/>
      <c r="P3536" s="563"/>
    </row>
    <row r="3537" spans="1:16" x14ac:dyDescent="0.2">
      <c r="A3537" s="559" t="s">
        <v>726</v>
      </c>
      <c r="B3537" s="548" t="s">
        <v>9131</v>
      </c>
      <c r="C3537" s="541" t="s">
        <v>1709</v>
      </c>
      <c r="D3537" s="560" t="s">
        <v>9053</v>
      </c>
      <c r="E3537" s="1960">
        <v>1500</v>
      </c>
      <c r="F3537" s="562" t="s">
        <v>9132</v>
      </c>
      <c r="G3537" s="560" t="s">
        <v>9133</v>
      </c>
      <c r="H3537" s="560" t="s">
        <v>9053</v>
      </c>
      <c r="I3537" s="560" t="s">
        <v>300</v>
      </c>
      <c r="J3537" s="1757" t="s">
        <v>300</v>
      </c>
      <c r="K3537" s="563"/>
      <c r="L3537" s="564">
        <v>12</v>
      </c>
      <c r="M3537" s="565">
        <f t="shared" si="129"/>
        <v>18000</v>
      </c>
      <c r="N3537" s="563"/>
      <c r="O3537" s="564"/>
      <c r="P3537" s="563"/>
    </row>
    <row r="3538" spans="1:16" x14ac:dyDescent="0.2">
      <c r="A3538" s="559" t="s">
        <v>726</v>
      </c>
      <c r="B3538" s="548" t="s">
        <v>9131</v>
      </c>
      <c r="C3538" s="541" t="s">
        <v>1709</v>
      </c>
      <c r="D3538" s="560" t="s">
        <v>9053</v>
      </c>
      <c r="E3538" s="1960">
        <v>1500</v>
      </c>
      <c r="F3538" s="562" t="s">
        <v>9134</v>
      </c>
      <c r="G3538" s="560" t="s">
        <v>9135</v>
      </c>
      <c r="H3538" s="560" t="s">
        <v>9053</v>
      </c>
      <c r="I3538" s="560" t="s">
        <v>300</v>
      </c>
      <c r="J3538" s="1757" t="s">
        <v>300</v>
      </c>
      <c r="K3538" s="563"/>
      <c r="L3538" s="564">
        <v>12</v>
      </c>
      <c r="M3538" s="565">
        <f t="shared" si="129"/>
        <v>18000</v>
      </c>
      <c r="N3538" s="563"/>
      <c r="O3538" s="564"/>
      <c r="P3538" s="563"/>
    </row>
    <row r="3539" spans="1:16" x14ac:dyDescent="0.2">
      <c r="A3539" s="559" t="s">
        <v>726</v>
      </c>
      <c r="B3539" s="548" t="s">
        <v>9131</v>
      </c>
      <c r="C3539" s="541" t="s">
        <v>1709</v>
      </c>
      <c r="D3539" s="560" t="s">
        <v>9136</v>
      </c>
      <c r="E3539" s="1960">
        <v>5000</v>
      </c>
      <c r="F3539" s="562" t="s">
        <v>9137</v>
      </c>
      <c r="G3539" s="560" t="s">
        <v>9138</v>
      </c>
      <c r="H3539" s="560" t="s">
        <v>9136</v>
      </c>
      <c r="I3539" s="560" t="s">
        <v>8975</v>
      </c>
      <c r="J3539" s="1757" t="s">
        <v>8975</v>
      </c>
      <c r="K3539" s="563"/>
      <c r="L3539" s="564">
        <v>12</v>
      </c>
      <c r="M3539" s="565">
        <f t="shared" si="129"/>
        <v>60000</v>
      </c>
      <c r="N3539" s="563"/>
      <c r="O3539" s="564"/>
      <c r="P3539" s="563"/>
    </row>
    <row r="3540" spans="1:16" x14ac:dyDescent="0.2">
      <c r="A3540" s="559" t="s">
        <v>726</v>
      </c>
      <c r="B3540" s="548" t="s">
        <v>9131</v>
      </c>
      <c r="C3540" s="541" t="s">
        <v>1709</v>
      </c>
      <c r="D3540" s="1074" t="s">
        <v>3681</v>
      </c>
      <c r="E3540" s="1959">
        <v>2500</v>
      </c>
      <c r="F3540" s="1758">
        <v>20066487</v>
      </c>
      <c r="G3540" s="560" t="s">
        <v>9139</v>
      </c>
      <c r="H3540" s="1074" t="s">
        <v>3681</v>
      </c>
      <c r="I3540" s="560" t="s">
        <v>293</v>
      </c>
      <c r="J3540" s="1757" t="s">
        <v>293</v>
      </c>
      <c r="K3540" s="563"/>
      <c r="L3540" s="564">
        <v>12</v>
      </c>
      <c r="M3540" s="565">
        <f t="shared" si="129"/>
        <v>30000</v>
      </c>
      <c r="N3540" s="563"/>
      <c r="O3540" s="564"/>
      <c r="P3540" s="563"/>
    </row>
    <row r="3541" spans="1:16" x14ac:dyDescent="0.2">
      <c r="A3541" s="559" t="s">
        <v>726</v>
      </c>
      <c r="B3541" s="548" t="s">
        <v>9131</v>
      </c>
      <c r="C3541" s="541" t="s">
        <v>1709</v>
      </c>
      <c r="D3541" s="1074" t="s">
        <v>6930</v>
      </c>
      <c r="E3541" s="1959">
        <v>5000</v>
      </c>
      <c r="F3541" s="1758">
        <v>41590053</v>
      </c>
      <c r="G3541" s="560" t="s">
        <v>9140</v>
      </c>
      <c r="H3541" s="1074" t="s">
        <v>6930</v>
      </c>
      <c r="I3541" s="560" t="s">
        <v>8975</v>
      </c>
      <c r="J3541" s="1757" t="s">
        <v>8975</v>
      </c>
      <c r="K3541" s="563"/>
      <c r="L3541" s="564">
        <v>12</v>
      </c>
      <c r="M3541" s="565">
        <f t="shared" si="129"/>
        <v>60000</v>
      </c>
      <c r="N3541" s="563"/>
      <c r="O3541" s="564"/>
      <c r="P3541" s="563"/>
    </row>
    <row r="3542" spans="1:16" x14ac:dyDescent="0.2">
      <c r="A3542" s="559" t="s">
        <v>726</v>
      </c>
      <c r="B3542" s="548" t="s">
        <v>9131</v>
      </c>
      <c r="C3542" s="541" t="s">
        <v>1709</v>
      </c>
      <c r="D3542" s="560" t="s">
        <v>9053</v>
      </c>
      <c r="E3542" s="1960">
        <v>1500</v>
      </c>
      <c r="F3542" s="562" t="s">
        <v>9141</v>
      </c>
      <c r="G3542" s="560" t="s">
        <v>9142</v>
      </c>
      <c r="H3542" s="560" t="s">
        <v>9053</v>
      </c>
      <c r="I3542" s="560" t="s">
        <v>300</v>
      </c>
      <c r="J3542" s="1757" t="s">
        <v>300</v>
      </c>
      <c r="K3542" s="563"/>
      <c r="L3542" s="564">
        <v>12</v>
      </c>
      <c r="M3542" s="565">
        <f t="shared" si="129"/>
        <v>18000</v>
      </c>
      <c r="N3542" s="563"/>
      <c r="O3542" s="564"/>
      <c r="P3542" s="563"/>
    </row>
    <row r="3543" spans="1:16" x14ac:dyDescent="0.2">
      <c r="A3543" s="559" t="s">
        <v>726</v>
      </c>
      <c r="B3543" s="548" t="s">
        <v>9131</v>
      </c>
      <c r="C3543" s="541" t="s">
        <v>1709</v>
      </c>
      <c r="D3543" s="560" t="s">
        <v>9053</v>
      </c>
      <c r="E3543" s="1960">
        <v>1500</v>
      </c>
      <c r="F3543" s="562" t="s">
        <v>9143</v>
      </c>
      <c r="G3543" s="560" t="s">
        <v>9144</v>
      </c>
      <c r="H3543" s="560" t="s">
        <v>9053</v>
      </c>
      <c r="I3543" s="560" t="s">
        <v>300</v>
      </c>
      <c r="J3543" s="1757" t="s">
        <v>300</v>
      </c>
      <c r="K3543" s="563"/>
      <c r="L3543" s="564">
        <v>12</v>
      </c>
      <c r="M3543" s="565">
        <f t="shared" si="129"/>
        <v>18000</v>
      </c>
      <c r="N3543" s="563"/>
      <c r="O3543" s="564"/>
      <c r="P3543" s="563"/>
    </row>
    <row r="3544" spans="1:16" x14ac:dyDescent="0.2">
      <c r="A3544" s="559" t="s">
        <v>726</v>
      </c>
      <c r="B3544" s="548" t="s">
        <v>9131</v>
      </c>
      <c r="C3544" s="541" t="s">
        <v>1709</v>
      </c>
      <c r="D3544" s="560" t="s">
        <v>9053</v>
      </c>
      <c r="E3544" s="1960">
        <v>1500</v>
      </c>
      <c r="F3544" s="1759" t="s">
        <v>9145</v>
      </c>
      <c r="G3544" s="560" t="s">
        <v>9146</v>
      </c>
      <c r="H3544" s="560" t="s">
        <v>9053</v>
      </c>
      <c r="I3544" s="560" t="s">
        <v>300</v>
      </c>
      <c r="J3544" s="1757" t="s">
        <v>300</v>
      </c>
      <c r="K3544" s="563"/>
      <c r="L3544" s="564">
        <v>12</v>
      </c>
      <c r="M3544" s="565">
        <f t="shared" si="129"/>
        <v>18000</v>
      </c>
      <c r="N3544" s="563"/>
      <c r="O3544" s="564"/>
      <c r="P3544" s="563"/>
    </row>
    <row r="3545" spans="1:16" x14ac:dyDescent="0.2">
      <c r="A3545" s="559" t="s">
        <v>726</v>
      </c>
      <c r="B3545" s="548" t="s">
        <v>9131</v>
      </c>
      <c r="C3545" s="541" t="s">
        <v>1709</v>
      </c>
      <c r="D3545" s="560" t="s">
        <v>9147</v>
      </c>
      <c r="E3545" s="1960">
        <v>2500</v>
      </c>
      <c r="F3545" s="562" t="s">
        <v>9148</v>
      </c>
      <c r="G3545" s="560" t="s">
        <v>9149</v>
      </c>
      <c r="H3545" s="560" t="s">
        <v>9147</v>
      </c>
      <c r="I3545" s="560" t="s">
        <v>293</v>
      </c>
      <c r="J3545" s="1757" t="s">
        <v>293</v>
      </c>
      <c r="K3545" s="563"/>
      <c r="L3545" s="564">
        <v>12</v>
      </c>
      <c r="M3545" s="565">
        <f t="shared" si="129"/>
        <v>30000</v>
      </c>
      <c r="N3545" s="563"/>
      <c r="O3545" s="564"/>
      <c r="P3545" s="563"/>
    </row>
    <row r="3546" spans="1:16" x14ac:dyDescent="0.2">
      <c r="A3546" s="559" t="s">
        <v>726</v>
      </c>
      <c r="B3546" s="548" t="s">
        <v>9131</v>
      </c>
      <c r="C3546" s="541" t="s">
        <v>1709</v>
      </c>
      <c r="D3546" s="1074" t="s">
        <v>9063</v>
      </c>
      <c r="E3546" s="1959">
        <v>1500</v>
      </c>
      <c r="F3546" s="1758">
        <v>45257277</v>
      </c>
      <c r="G3546" s="560" t="s">
        <v>9150</v>
      </c>
      <c r="H3546" s="1074" t="s">
        <v>9063</v>
      </c>
      <c r="I3546" s="560" t="s">
        <v>300</v>
      </c>
      <c r="J3546" s="1757" t="s">
        <v>300</v>
      </c>
      <c r="K3546" s="563"/>
      <c r="L3546" s="564">
        <v>12</v>
      </c>
      <c r="M3546" s="565">
        <f t="shared" si="129"/>
        <v>18000</v>
      </c>
      <c r="N3546" s="563"/>
      <c r="O3546" s="564"/>
      <c r="P3546" s="563"/>
    </row>
    <row r="3547" spans="1:16" x14ac:dyDescent="0.2">
      <c r="A3547" s="559" t="s">
        <v>726</v>
      </c>
      <c r="B3547" s="548" t="s">
        <v>9131</v>
      </c>
      <c r="C3547" s="541" t="s">
        <v>1709</v>
      </c>
      <c r="D3547" s="1074" t="s">
        <v>9063</v>
      </c>
      <c r="E3547" s="1959">
        <v>1500</v>
      </c>
      <c r="F3547" s="1758">
        <v>8580469</v>
      </c>
      <c r="G3547" s="560" t="s">
        <v>9151</v>
      </c>
      <c r="H3547" s="1074" t="s">
        <v>9063</v>
      </c>
      <c r="I3547" s="560" t="s">
        <v>300</v>
      </c>
      <c r="J3547" s="1757" t="s">
        <v>300</v>
      </c>
      <c r="K3547" s="563"/>
      <c r="L3547" s="564">
        <v>12</v>
      </c>
      <c r="M3547" s="565">
        <f t="shared" si="129"/>
        <v>18000</v>
      </c>
      <c r="N3547" s="563"/>
      <c r="O3547" s="564"/>
      <c r="P3547" s="563"/>
    </row>
    <row r="3548" spans="1:16" x14ac:dyDescent="0.2">
      <c r="A3548" s="559" t="s">
        <v>726</v>
      </c>
      <c r="B3548" s="548" t="s">
        <v>9131</v>
      </c>
      <c r="C3548" s="541" t="s">
        <v>1709</v>
      </c>
      <c r="D3548" s="560" t="s">
        <v>9152</v>
      </c>
      <c r="E3548" s="1960">
        <v>5000</v>
      </c>
      <c r="F3548" s="562" t="s">
        <v>9153</v>
      </c>
      <c r="G3548" s="560" t="s">
        <v>9154</v>
      </c>
      <c r="H3548" s="560" t="s">
        <v>9152</v>
      </c>
      <c r="I3548" s="560" t="s">
        <v>8975</v>
      </c>
      <c r="J3548" s="1757" t="s">
        <v>8975</v>
      </c>
      <c r="K3548" s="563"/>
      <c r="L3548" s="564">
        <v>12</v>
      </c>
      <c r="M3548" s="565">
        <f t="shared" si="129"/>
        <v>60000</v>
      </c>
      <c r="N3548" s="563"/>
      <c r="O3548" s="564"/>
      <c r="P3548" s="563"/>
    </row>
    <row r="3549" spans="1:16" x14ac:dyDescent="0.2">
      <c r="A3549" s="559" t="s">
        <v>726</v>
      </c>
      <c r="B3549" s="541" t="s">
        <v>1708</v>
      </c>
      <c r="C3549" s="541" t="s">
        <v>1709</v>
      </c>
      <c r="D3549" s="560" t="s">
        <v>9155</v>
      </c>
      <c r="E3549" s="1959">
        <v>3700</v>
      </c>
      <c r="F3549" s="1760" t="s">
        <v>9156</v>
      </c>
      <c r="G3549" s="560" t="s">
        <v>9157</v>
      </c>
      <c r="H3549" s="560" t="s">
        <v>9155</v>
      </c>
      <c r="I3549" s="560" t="s">
        <v>8975</v>
      </c>
      <c r="J3549" s="1757" t="s">
        <v>8975</v>
      </c>
      <c r="K3549" s="563"/>
      <c r="L3549" s="564">
        <v>12</v>
      </c>
      <c r="M3549" s="565">
        <f t="shared" si="129"/>
        <v>44400</v>
      </c>
      <c r="N3549" s="563"/>
      <c r="O3549" s="564"/>
      <c r="P3549" s="563"/>
    </row>
    <row r="3550" spans="1:16" x14ac:dyDescent="0.2">
      <c r="A3550" s="559" t="s">
        <v>726</v>
      </c>
      <c r="B3550" s="541" t="s">
        <v>1708</v>
      </c>
      <c r="C3550" s="541" t="s">
        <v>1709</v>
      </c>
      <c r="D3550" s="560" t="s">
        <v>9037</v>
      </c>
      <c r="E3550" s="1959">
        <v>1500</v>
      </c>
      <c r="F3550" s="1760" t="s">
        <v>9158</v>
      </c>
      <c r="G3550" s="560" t="s">
        <v>9159</v>
      </c>
      <c r="H3550" s="560" t="s">
        <v>9037</v>
      </c>
      <c r="I3550" s="560" t="s">
        <v>300</v>
      </c>
      <c r="J3550" s="1757" t="s">
        <v>300</v>
      </c>
      <c r="K3550" s="563"/>
      <c r="L3550" s="564">
        <v>12</v>
      </c>
      <c r="M3550" s="565">
        <f t="shared" si="129"/>
        <v>18000</v>
      </c>
      <c r="N3550" s="563"/>
      <c r="O3550" s="564"/>
      <c r="P3550" s="563"/>
    </row>
    <row r="3551" spans="1:16" x14ac:dyDescent="0.2">
      <c r="A3551" s="559" t="s">
        <v>726</v>
      </c>
      <c r="B3551" s="541" t="s">
        <v>1708</v>
      </c>
      <c r="C3551" s="541" t="s">
        <v>1709</v>
      </c>
      <c r="D3551" s="560" t="s">
        <v>9155</v>
      </c>
      <c r="E3551" s="1959">
        <v>2500</v>
      </c>
      <c r="F3551" s="1759" t="s">
        <v>9160</v>
      </c>
      <c r="G3551" s="560" t="s">
        <v>9161</v>
      </c>
      <c r="H3551" s="560" t="s">
        <v>9155</v>
      </c>
      <c r="I3551" s="560" t="s">
        <v>293</v>
      </c>
      <c r="J3551" s="1757" t="s">
        <v>293</v>
      </c>
      <c r="K3551" s="563"/>
      <c r="L3551" s="564">
        <v>12</v>
      </c>
      <c r="M3551" s="565">
        <f t="shared" si="129"/>
        <v>30000</v>
      </c>
      <c r="N3551" s="563"/>
      <c r="O3551" s="564"/>
      <c r="P3551" s="563"/>
    </row>
    <row r="3552" spans="1:16" x14ac:dyDescent="0.2">
      <c r="A3552" s="559" t="s">
        <v>726</v>
      </c>
      <c r="B3552" s="541" t="s">
        <v>1708</v>
      </c>
      <c r="C3552" s="541" t="s">
        <v>1709</v>
      </c>
      <c r="D3552" s="560" t="s">
        <v>9162</v>
      </c>
      <c r="E3552" s="1959">
        <v>3700</v>
      </c>
      <c r="F3552" s="562" t="s">
        <v>9163</v>
      </c>
      <c r="G3552" s="560" t="s">
        <v>9164</v>
      </c>
      <c r="H3552" s="560" t="s">
        <v>9162</v>
      </c>
      <c r="I3552" s="560" t="s">
        <v>8975</v>
      </c>
      <c r="J3552" s="1757" t="s">
        <v>8975</v>
      </c>
      <c r="K3552" s="563"/>
      <c r="L3552" s="564">
        <v>12</v>
      </c>
      <c r="M3552" s="565">
        <f t="shared" si="129"/>
        <v>44400</v>
      </c>
      <c r="N3552" s="563"/>
      <c r="O3552" s="564"/>
      <c r="P3552" s="563"/>
    </row>
    <row r="3553" spans="1:16" x14ac:dyDescent="0.2">
      <c r="A3553" s="559" t="s">
        <v>726</v>
      </c>
      <c r="B3553" s="541" t="s">
        <v>1708</v>
      </c>
      <c r="C3553" s="541" t="s">
        <v>1709</v>
      </c>
      <c r="D3553" s="560" t="s">
        <v>9165</v>
      </c>
      <c r="E3553" s="1959">
        <v>9000</v>
      </c>
      <c r="F3553" s="562" t="s">
        <v>9166</v>
      </c>
      <c r="G3553" s="560" t="s">
        <v>9167</v>
      </c>
      <c r="H3553" s="560" t="s">
        <v>9165</v>
      </c>
      <c r="I3553" s="560" t="s">
        <v>8975</v>
      </c>
      <c r="J3553" s="1757" t="s">
        <v>8975</v>
      </c>
      <c r="K3553" s="563"/>
      <c r="L3553" s="564">
        <v>12</v>
      </c>
      <c r="M3553" s="565">
        <f t="shared" si="129"/>
        <v>108000</v>
      </c>
      <c r="N3553" s="563"/>
      <c r="O3553" s="564"/>
      <c r="P3553" s="563"/>
    </row>
    <row r="3554" spans="1:16" x14ac:dyDescent="0.2">
      <c r="A3554" s="559" t="s">
        <v>726</v>
      </c>
      <c r="B3554" s="541" t="s">
        <v>1708</v>
      </c>
      <c r="C3554" s="541" t="s">
        <v>1709</v>
      </c>
      <c r="D3554" s="560" t="s">
        <v>9168</v>
      </c>
      <c r="E3554" s="1959">
        <v>5000</v>
      </c>
      <c r="F3554" s="562" t="s">
        <v>9169</v>
      </c>
      <c r="G3554" s="560" t="s">
        <v>9170</v>
      </c>
      <c r="H3554" s="560" t="s">
        <v>9168</v>
      </c>
      <c r="I3554" s="560" t="s">
        <v>8975</v>
      </c>
      <c r="J3554" s="1757" t="s">
        <v>8975</v>
      </c>
      <c r="K3554" s="563"/>
      <c r="L3554" s="564">
        <v>12</v>
      </c>
      <c r="M3554" s="565">
        <f t="shared" si="129"/>
        <v>60000</v>
      </c>
      <c r="N3554" s="563"/>
      <c r="O3554" s="564"/>
      <c r="P3554" s="563"/>
    </row>
    <row r="3555" spans="1:16" x14ac:dyDescent="0.2">
      <c r="A3555" s="559" t="s">
        <v>726</v>
      </c>
      <c r="B3555" s="541" t="s">
        <v>1708</v>
      </c>
      <c r="C3555" s="541" t="s">
        <v>1709</v>
      </c>
      <c r="D3555" s="560" t="s">
        <v>9171</v>
      </c>
      <c r="E3555" s="1959">
        <v>7000</v>
      </c>
      <c r="F3555" s="562" t="s">
        <v>9172</v>
      </c>
      <c r="G3555" s="560" t="s">
        <v>9173</v>
      </c>
      <c r="H3555" s="560" t="s">
        <v>9171</v>
      </c>
      <c r="I3555" s="560" t="s">
        <v>8975</v>
      </c>
      <c r="J3555" s="1757" t="s">
        <v>8975</v>
      </c>
      <c r="K3555" s="563"/>
      <c r="L3555" s="564">
        <v>12</v>
      </c>
      <c r="M3555" s="565">
        <f t="shared" si="129"/>
        <v>84000</v>
      </c>
      <c r="N3555" s="563"/>
      <c r="O3555" s="564"/>
      <c r="P3555" s="563"/>
    </row>
    <row r="3556" spans="1:16" x14ac:dyDescent="0.2">
      <c r="A3556" s="559" t="s">
        <v>726</v>
      </c>
      <c r="B3556" s="541" t="s">
        <v>1708</v>
      </c>
      <c r="C3556" s="541" t="s">
        <v>1709</v>
      </c>
      <c r="D3556" s="560" t="s">
        <v>9174</v>
      </c>
      <c r="E3556" s="1959">
        <v>3000</v>
      </c>
      <c r="F3556" s="562" t="s">
        <v>9175</v>
      </c>
      <c r="G3556" s="560" t="s">
        <v>9176</v>
      </c>
      <c r="H3556" s="560" t="s">
        <v>9174</v>
      </c>
      <c r="I3556" s="560" t="s">
        <v>293</v>
      </c>
      <c r="J3556" s="1757" t="s">
        <v>293</v>
      </c>
      <c r="K3556" s="563"/>
      <c r="L3556" s="564">
        <v>12</v>
      </c>
      <c r="M3556" s="565">
        <f t="shared" si="129"/>
        <v>36000</v>
      </c>
      <c r="N3556" s="563"/>
      <c r="O3556" s="564"/>
      <c r="P3556" s="563"/>
    </row>
    <row r="3557" spans="1:16" x14ac:dyDescent="0.2">
      <c r="A3557" s="559" t="s">
        <v>726</v>
      </c>
      <c r="B3557" s="541" t="s">
        <v>1708</v>
      </c>
      <c r="C3557" s="541" t="s">
        <v>1709</v>
      </c>
      <c r="D3557" s="560" t="s">
        <v>9177</v>
      </c>
      <c r="E3557" s="1959">
        <v>3000</v>
      </c>
      <c r="F3557" s="562" t="s">
        <v>9178</v>
      </c>
      <c r="G3557" s="560" t="s">
        <v>9179</v>
      </c>
      <c r="H3557" s="560" t="s">
        <v>9177</v>
      </c>
      <c r="I3557" s="560" t="s">
        <v>293</v>
      </c>
      <c r="J3557" s="1757" t="s">
        <v>293</v>
      </c>
      <c r="K3557" s="563"/>
      <c r="L3557" s="564">
        <v>12</v>
      </c>
      <c r="M3557" s="565">
        <f t="shared" si="129"/>
        <v>36000</v>
      </c>
      <c r="N3557" s="563"/>
      <c r="O3557" s="564"/>
      <c r="P3557" s="563"/>
    </row>
    <row r="3558" spans="1:16" x14ac:dyDescent="0.2">
      <c r="A3558" s="559" t="s">
        <v>726</v>
      </c>
      <c r="B3558" s="541" t="s">
        <v>1708</v>
      </c>
      <c r="C3558" s="541" t="s">
        <v>1709</v>
      </c>
      <c r="D3558" s="560" t="s">
        <v>5766</v>
      </c>
      <c r="E3558" s="1959">
        <v>1500</v>
      </c>
      <c r="F3558" s="562" t="s">
        <v>6969</v>
      </c>
      <c r="G3558" s="560" t="s">
        <v>6970</v>
      </c>
      <c r="H3558" s="560" t="s">
        <v>5766</v>
      </c>
      <c r="I3558" s="560" t="s">
        <v>300</v>
      </c>
      <c r="J3558" s="1757" t="s">
        <v>300</v>
      </c>
      <c r="K3558" s="563"/>
      <c r="L3558" s="564">
        <v>12</v>
      </c>
      <c r="M3558" s="565">
        <f t="shared" si="129"/>
        <v>18000</v>
      </c>
      <c r="N3558" s="563"/>
      <c r="O3558" s="564"/>
      <c r="P3558" s="563"/>
    </row>
    <row r="3559" spans="1:16" x14ac:dyDescent="0.2">
      <c r="A3559" s="559" t="s">
        <v>726</v>
      </c>
      <c r="B3559" s="541" t="s">
        <v>1708</v>
      </c>
      <c r="C3559" s="541" t="s">
        <v>1709</v>
      </c>
      <c r="D3559" s="560" t="s">
        <v>5766</v>
      </c>
      <c r="E3559" s="1959">
        <v>1500</v>
      </c>
      <c r="F3559" s="562" t="s">
        <v>6971</v>
      </c>
      <c r="G3559" s="560" t="s">
        <v>6972</v>
      </c>
      <c r="H3559" s="560" t="s">
        <v>5766</v>
      </c>
      <c r="I3559" s="560" t="s">
        <v>300</v>
      </c>
      <c r="J3559" s="1757" t="s">
        <v>300</v>
      </c>
      <c r="K3559" s="563"/>
      <c r="L3559" s="564">
        <v>12</v>
      </c>
      <c r="M3559" s="565">
        <f t="shared" si="129"/>
        <v>18000</v>
      </c>
      <c r="N3559" s="563"/>
      <c r="O3559" s="564"/>
      <c r="P3559" s="563"/>
    </row>
    <row r="3560" spans="1:16" x14ac:dyDescent="0.2">
      <c r="A3560" s="559" t="s">
        <v>726</v>
      </c>
      <c r="B3560" s="541" t="s">
        <v>1708</v>
      </c>
      <c r="C3560" s="541" t="s">
        <v>1709</v>
      </c>
      <c r="D3560" s="560" t="s">
        <v>9180</v>
      </c>
      <c r="E3560" s="1959">
        <v>6000</v>
      </c>
      <c r="F3560" s="562" t="s">
        <v>9181</v>
      </c>
      <c r="G3560" s="560" t="s">
        <v>9182</v>
      </c>
      <c r="H3560" s="560" t="s">
        <v>9180</v>
      </c>
      <c r="I3560" s="560" t="s">
        <v>8975</v>
      </c>
      <c r="J3560" s="1757" t="s">
        <v>8975</v>
      </c>
      <c r="K3560" s="563"/>
      <c r="L3560" s="564">
        <v>12</v>
      </c>
      <c r="M3560" s="565">
        <f t="shared" si="129"/>
        <v>72000</v>
      </c>
      <c r="N3560" s="563"/>
      <c r="O3560" s="564"/>
      <c r="P3560" s="563"/>
    </row>
    <row r="3561" spans="1:16" x14ac:dyDescent="0.2">
      <c r="A3561" s="559" t="s">
        <v>726</v>
      </c>
      <c r="B3561" s="541" t="s">
        <v>1708</v>
      </c>
      <c r="C3561" s="541" t="s">
        <v>1709</v>
      </c>
      <c r="D3561" s="560" t="s">
        <v>9180</v>
      </c>
      <c r="E3561" s="1959">
        <v>6000</v>
      </c>
      <c r="F3561" s="562" t="s">
        <v>9183</v>
      </c>
      <c r="G3561" s="560" t="s">
        <v>9184</v>
      </c>
      <c r="H3561" s="560" t="s">
        <v>9180</v>
      </c>
      <c r="I3561" s="560" t="s">
        <v>8975</v>
      </c>
      <c r="J3561" s="1757" t="s">
        <v>8975</v>
      </c>
      <c r="K3561" s="563"/>
      <c r="L3561" s="564">
        <v>12</v>
      </c>
      <c r="M3561" s="565">
        <f t="shared" si="129"/>
        <v>72000</v>
      </c>
      <c r="N3561" s="563"/>
      <c r="O3561" s="564"/>
      <c r="P3561" s="563"/>
    </row>
    <row r="3562" spans="1:16" x14ac:dyDescent="0.2">
      <c r="A3562" s="559" t="s">
        <v>726</v>
      </c>
      <c r="B3562" s="541" t="s">
        <v>1708</v>
      </c>
      <c r="C3562" s="541" t="s">
        <v>1709</v>
      </c>
      <c r="D3562" s="560" t="s">
        <v>9180</v>
      </c>
      <c r="E3562" s="1959">
        <v>6000</v>
      </c>
      <c r="F3562" s="562" t="s">
        <v>9185</v>
      </c>
      <c r="G3562" s="560" t="s">
        <v>9186</v>
      </c>
      <c r="H3562" s="560" t="s">
        <v>9180</v>
      </c>
      <c r="I3562" s="560" t="s">
        <v>8975</v>
      </c>
      <c r="J3562" s="1757" t="s">
        <v>8975</v>
      </c>
      <c r="K3562" s="563"/>
      <c r="L3562" s="564">
        <v>12</v>
      </c>
      <c r="M3562" s="565">
        <f t="shared" si="129"/>
        <v>72000</v>
      </c>
      <c r="N3562" s="563"/>
      <c r="O3562" s="564"/>
      <c r="P3562" s="563"/>
    </row>
    <row r="3563" spans="1:16" x14ac:dyDescent="0.2">
      <c r="A3563" s="559" t="s">
        <v>726</v>
      </c>
      <c r="B3563" s="541" t="s">
        <v>1708</v>
      </c>
      <c r="C3563" s="541" t="s">
        <v>1709</v>
      </c>
      <c r="D3563" s="560" t="s">
        <v>9187</v>
      </c>
      <c r="E3563" s="1959">
        <v>6000</v>
      </c>
      <c r="F3563" s="562" t="s">
        <v>9188</v>
      </c>
      <c r="G3563" s="560" t="s">
        <v>9189</v>
      </c>
      <c r="H3563" s="560" t="s">
        <v>9187</v>
      </c>
      <c r="I3563" s="560" t="s">
        <v>8975</v>
      </c>
      <c r="J3563" s="1757" t="s">
        <v>8975</v>
      </c>
      <c r="K3563" s="563"/>
      <c r="L3563" s="564">
        <v>12</v>
      </c>
      <c r="M3563" s="565">
        <f t="shared" si="129"/>
        <v>72000</v>
      </c>
      <c r="N3563" s="563"/>
      <c r="O3563" s="564"/>
      <c r="P3563" s="563"/>
    </row>
    <row r="3564" spans="1:16" x14ac:dyDescent="0.2">
      <c r="A3564" s="559" t="s">
        <v>726</v>
      </c>
      <c r="B3564" s="541" t="s">
        <v>1708</v>
      </c>
      <c r="C3564" s="541" t="s">
        <v>1709</v>
      </c>
      <c r="D3564" s="560" t="s">
        <v>9187</v>
      </c>
      <c r="E3564" s="1959">
        <v>6000</v>
      </c>
      <c r="F3564" s="562" t="s">
        <v>9190</v>
      </c>
      <c r="G3564" s="560" t="s">
        <v>9191</v>
      </c>
      <c r="H3564" s="560" t="s">
        <v>9187</v>
      </c>
      <c r="I3564" s="560" t="s">
        <v>8975</v>
      </c>
      <c r="J3564" s="1757" t="s">
        <v>8975</v>
      </c>
      <c r="K3564" s="563"/>
      <c r="L3564" s="564">
        <v>12</v>
      </c>
      <c r="M3564" s="565">
        <f t="shared" si="129"/>
        <v>72000</v>
      </c>
      <c r="N3564" s="563"/>
      <c r="O3564" s="564"/>
      <c r="P3564" s="563"/>
    </row>
    <row r="3565" spans="1:16" x14ac:dyDescent="0.2">
      <c r="A3565" s="559" t="s">
        <v>726</v>
      </c>
      <c r="B3565" s="541" t="s">
        <v>1708</v>
      </c>
      <c r="C3565" s="541" t="s">
        <v>1709</v>
      </c>
      <c r="D3565" s="560" t="s">
        <v>9192</v>
      </c>
      <c r="E3565" s="1959">
        <v>6000</v>
      </c>
      <c r="F3565" s="562" t="s">
        <v>9193</v>
      </c>
      <c r="G3565" s="560" t="s">
        <v>9194</v>
      </c>
      <c r="H3565" s="560" t="s">
        <v>9192</v>
      </c>
      <c r="I3565" s="560" t="s">
        <v>8975</v>
      </c>
      <c r="J3565" s="1757" t="s">
        <v>8975</v>
      </c>
      <c r="K3565" s="563"/>
      <c r="L3565" s="564">
        <v>12</v>
      </c>
      <c r="M3565" s="565">
        <f t="shared" si="129"/>
        <v>72000</v>
      </c>
      <c r="N3565" s="563"/>
      <c r="O3565" s="564"/>
      <c r="P3565" s="563"/>
    </row>
    <row r="3566" spans="1:16" x14ac:dyDescent="0.2">
      <c r="A3566" s="559" t="s">
        <v>726</v>
      </c>
      <c r="B3566" s="541" t="s">
        <v>1708</v>
      </c>
      <c r="C3566" s="541" t="s">
        <v>1709</v>
      </c>
      <c r="D3566" s="560" t="s">
        <v>9195</v>
      </c>
      <c r="E3566" s="1959">
        <v>6000</v>
      </c>
      <c r="F3566" s="562" t="s">
        <v>9196</v>
      </c>
      <c r="G3566" s="560" t="s">
        <v>9197</v>
      </c>
      <c r="H3566" s="560" t="s">
        <v>9195</v>
      </c>
      <c r="I3566" s="560" t="s">
        <v>8975</v>
      </c>
      <c r="J3566" s="1757" t="s">
        <v>8975</v>
      </c>
      <c r="K3566" s="563"/>
      <c r="L3566" s="564">
        <v>12</v>
      </c>
      <c r="M3566" s="565">
        <f t="shared" si="129"/>
        <v>72000</v>
      </c>
      <c r="N3566" s="563"/>
      <c r="O3566" s="564"/>
      <c r="P3566" s="563"/>
    </row>
    <row r="3567" spans="1:16" x14ac:dyDescent="0.2">
      <c r="A3567" s="559" t="s">
        <v>726</v>
      </c>
      <c r="B3567" s="541" t="s">
        <v>1708</v>
      </c>
      <c r="C3567" s="541" t="s">
        <v>1709</v>
      </c>
      <c r="D3567" s="560" t="s">
        <v>8827</v>
      </c>
      <c r="E3567" s="1959">
        <v>6000</v>
      </c>
      <c r="F3567" s="562" t="s">
        <v>9198</v>
      </c>
      <c r="G3567" s="560" t="s">
        <v>9199</v>
      </c>
      <c r="H3567" s="560" t="s">
        <v>8827</v>
      </c>
      <c r="I3567" s="560" t="s">
        <v>8975</v>
      </c>
      <c r="J3567" s="1757" t="s">
        <v>8975</v>
      </c>
      <c r="K3567" s="563"/>
      <c r="L3567" s="564">
        <v>12</v>
      </c>
      <c r="M3567" s="565">
        <f t="shared" si="129"/>
        <v>72000</v>
      </c>
      <c r="N3567" s="563"/>
      <c r="O3567" s="564"/>
      <c r="P3567" s="563"/>
    </row>
    <row r="3568" spans="1:16" x14ac:dyDescent="0.2">
      <c r="A3568" s="559" t="s">
        <v>726</v>
      </c>
      <c r="B3568" s="541" t="s">
        <v>1708</v>
      </c>
      <c r="C3568" s="541" t="s">
        <v>1709</v>
      </c>
      <c r="D3568" s="560" t="s">
        <v>9200</v>
      </c>
      <c r="E3568" s="1959">
        <v>6000</v>
      </c>
      <c r="F3568" s="562" t="s">
        <v>9201</v>
      </c>
      <c r="G3568" s="560" t="s">
        <v>9202</v>
      </c>
      <c r="H3568" s="560" t="s">
        <v>9200</v>
      </c>
      <c r="I3568" s="560" t="s">
        <v>8975</v>
      </c>
      <c r="J3568" s="1757" t="s">
        <v>8975</v>
      </c>
      <c r="K3568" s="563"/>
      <c r="L3568" s="564">
        <v>12</v>
      </c>
      <c r="M3568" s="565">
        <f t="shared" si="129"/>
        <v>72000</v>
      </c>
      <c r="N3568" s="563"/>
      <c r="O3568" s="564"/>
      <c r="P3568" s="563"/>
    </row>
    <row r="3569" spans="1:16" x14ac:dyDescent="0.2">
      <c r="A3569" s="559" t="s">
        <v>726</v>
      </c>
      <c r="B3569" s="541" t="s">
        <v>1708</v>
      </c>
      <c r="C3569" s="541" t="s">
        <v>1709</v>
      </c>
      <c r="D3569" s="560" t="s">
        <v>9180</v>
      </c>
      <c r="E3569" s="1959">
        <v>6000</v>
      </c>
      <c r="F3569" s="562" t="s">
        <v>9203</v>
      </c>
      <c r="G3569" s="560" t="s">
        <v>9204</v>
      </c>
      <c r="H3569" s="560" t="s">
        <v>9180</v>
      </c>
      <c r="I3569" s="560" t="s">
        <v>8975</v>
      </c>
      <c r="J3569" s="1757" t="s">
        <v>8975</v>
      </c>
      <c r="K3569" s="563"/>
      <c r="L3569" s="564">
        <v>12</v>
      </c>
      <c r="M3569" s="565">
        <f t="shared" si="129"/>
        <v>72000</v>
      </c>
      <c r="N3569" s="563"/>
      <c r="O3569" s="564"/>
      <c r="P3569" s="563"/>
    </row>
    <row r="3570" spans="1:16" x14ac:dyDescent="0.2">
      <c r="A3570" s="559" t="s">
        <v>726</v>
      </c>
      <c r="B3570" s="541" t="s">
        <v>1708</v>
      </c>
      <c r="C3570" s="541" t="s">
        <v>1709</v>
      </c>
      <c r="D3570" s="560" t="s">
        <v>8827</v>
      </c>
      <c r="E3570" s="1959">
        <v>6000</v>
      </c>
      <c r="F3570" s="562" t="s">
        <v>9205</v>
      </c>
      <c r="G3570" s="560" t="s">
        <v>9206</v>
      </c>
      <c r="H3570" s="560" t="s">
        <v>8827</v>
      </c>
      <c r="I3570" s="560" t="s">
        <v>8975</v>
      </c>
      <c r="J3570" s="1757" t="s">
        <v>8975</v>
      </c>
      <c r="K3570" s="563"/>
      <c r="L3570" s="564">
        <v>12</v>
      </c>
      <c r="M3570" s="565">
        <f t="shared" si="129"/>
        <v>72000</v>
      </c>
      <c r="N3570" s="563"/>
      <c r="O3570" s="564"/>
      <c r="P3570" s="563"/>
    </row>
    <row r="3571" spans="1:16" x14ac:dyDescent="0.2">
      <c r="A3571" s="559" t="s">
        <v>726</v>
      </c>
      <c r="B3571" s="541" t="s">
        <v>1708</v>
      </c>
      <c r="C3571" s="541" t="s">
        <v>1709</v>
      </c>
      <c r="D3571" s="560" t="s">
        <v>8827</v>
      </c>
      <c r="E3571" s="1959">
        <v>6000</v>
      </c>
      <c r="F3571" s="562" t="s">
        <v>9207</v>
      </c>
      <c r="G3571" s="560" t="s">
        <v>9208</v>
      </c>
      <c r="H3571" s="560" t="s">
        <v>8827</v>
      </c>
      <c r="I3571" s="560" t="s">
        <v>8975</v>
      </c>
      <c r="J3571" s="1757" t="s">
        <v>8975</v>
      </c>
      <c r="K3571" s="563"/>
      <c r="L3571" s="564">
        <v>12</v>
      </c>
      <c r="M3571" s="565">
        <f t="shared" si="129"/>
        <v>72000</v>
      </c>
      <c r="N3571" s="563"/>
      <c r="O3571" s="564"/>
      <c r="P3571" s="563"/>
    </row>
    <row r="3572" spans="1:16" x14ac:dyDescent="0.2">
      <c r="A3572" s="559" t="s">
        <v>726</v>
      </c>
      <c r="B3572" s="541" t="s">
        <v>1708</v>
      </c>
      <c r="C3572" s="541" t="s">
        <v>1709</v>
      </c>
      <c r="D3572" s="560" t="s">
        <v>8827</v>
      </c>
      <c r="E3572" s="1959">
        <v>6000</v>
      </c>
      <c r="F3572" s="562" t="s">
        <v>9209</v>
      </c>
      <c r="G3572" s="560" t="s">
        <v>9210</v>
      </c>
      <c r="H3572" s="560" t="s">
        <v>8827</v>
      </c>
      <c r="I3572" s="560" t="s">
        <v>8975</v>
      </c>
      <c r="J3572" s="1757" t="s">
        <v>8975</v>
      </c>
      <c r="K3572" s="563"/>
      <c r="L3572" s="564">
        <v>12</v>
      </c>
      <c r="M3572" s="565">
        <f t="shared" si="129"/>
        <v>72000</v>
      </c>
      <c r="N3572" s="563"/>
      <c r="O3572" s="564"/>
      <c r="P3572" s="563"/>
    </row>
    <row r="3573" spans="1:16" x14ac:dyDescent="0.2">
      <c r="A3573" s="559" t="s">
        <v>726</v>
      </c>
      <c r="B3573" s="541" t="s">
        <v>1708</v>
      </c>
      <c r="C3573" s="541" t="s">
        <v>1709</v>
      </c>
      <c r="D3573" s="560" t="s">
        <v>9180</v>
      </c>
      <c r="E3573" s="1959">
        <v>6000</v>
      </c>
      <c r="F3573" s="562" t="s">
        <v>9211</v>
      </c>
      <c r="G3573" s="560" t="s">
        <v>9212</v>
      </c>
      <c r="H3573" s="560" t="s">
        <v>9180</v>
      </c>
      <c r="I3573" s="560" t="s">
        <v>8975</v>
      </c>
      <c r="J3573" s="1757" t="s">
        <v>8975</v>
      </c>
      <c r="K3573" s="563"/>
      <c r="L3573" s="564">
        <v>12</v>
      </c>
      <c r="M3573" s="565">
        <f t="shared" si="129"/>
        <v>72000</v>
      </c>
      <c r="N3573" s="563"/>
      <c r="O3573" s="564"/>
      <c r="P3573" s="563"/>
    </row>
    <row r="3574" spans="1:16" x14ac:dyDescent="0.2">
      <c r="A3574" s="559" t="s">
        <v>726</v>
      </c>
      <c r="B3574" s="541" t="s">
        <v>1708</v>
      </c>
      <c r="C3574" s="541" t="s">
        <v>1709</v>
      </c>
      <c r="D3574" s="560" t="s">
        <v>9180</v>
      </c>
      <c r="E3574" s="1959">
        <v>6000</v>
      </c>
      <c r="F3574" s="562" t="s">
        <v>9213</v>
      </c>
      <c r="G3574" s="560" t="s">
        <v>9214</v>
      </c>
      <c r="H3574" s="560" t="s">
        <v>9180</v>
      </c>
      <c r="I3574" s="560" t="s">
        <v>8975</v>
      </c>
      <c r="J3574" s="1757" t="s">
        <v>8975</v>
      </c>
      <c r="K3574" s="563"/>
      <c r="L3574" s="564">
        <v>12</v>
      </c>
      <c r="M3574" s="565">
        <f t="shared" si="129"/>
        <v>72000</v>
      </c>
      <c r="N3574" s="563"/>
      <c r="O3574" s="564"/>
      <c r="P3574" s="563"/>
    </row>
    <row r="3575" spans="1:16" x14ac:dyDescent="0.2">
      <c r="A3575" s="559" t="s">
        <v>726</v>
      </c>
      <c r="B3575" s="541" t="s">
        <v>1708</v>
      </c>
      <c r="C3575" s="541" t="s">
        <v>1709</v>
      </c>
      <c r="D3575" s="560" t="s">
        <v>9180</v>
      </c>
      <c r="E3575" s="1959">
        <v>6000</v>
      </c>
      <c r="F3575" s="562" t="s">
        <v>9215</v>
      </c>
      <c r="G3575" s="560" t="s">
        <v>9216</v>
      </c>
      <c r="H3575" s="560" t="s">
        <v>9180</v>
      </c>
      <c r="I3575" s="560" t="s">
        <v>8975</v>
      </c>
      <c r="J3575" s="1757" t="s">
        <v>8975</v>
      </c>
      <c r="K3575" s="563"/>
      <c r="L3575" s="564">
        <v>12</v>
      </c>
      <c r="M3575" s="565">
        <f t="shared" si="129"/>
        <v>72000</v>
      </c>
      <c r="N3575" s="563"/>
      <c r="O3575" s="564"/>
      <c r="P3575" s="563"/>
    </row>
    <row r="3576" spans="1:16" x14ac:dyDescent="0.2">
      <c r="A3576" s="559" t="s">
        <v>726</v>
      </c>
      <c r="B3576" s="541" t="s">
        <v>1708</v>
      </c>
      <c r="C3576" s="541" t="s">
        <v>1709</v>
      </c>
      <c r="D3576" s="560" t="s">
        <v>9217</v>
      </c>
      <c r="E3576" s="1959">
        <v>6000</v>
      </c>
      <c r="F3576" s="562" t="s">
        <v>9218</v>
      </c>
      <c r="G3576" s="560" t="s">
        <v>9219</v>
      </c>
      <c r="H3576" s="560" t="s">
        <v>9217</v>
      </c>
      <c r="I3576" s="560" t="s">
        <v>8975</v>
      </c>
      <c r="J3576" s="1757" t="s">
        <v>8975</v>
      </c>
      <c r="K3576" s="563"/>
      <c r="L3576" s="564">
        <v>12</v>
      </c>
      <c r="M3576" s="565">
        <f t="shared" si="129"/>
        <v>72000</v>
      </c>
      <c r="N3576" s="563"/>
      <c r="O3576" s="564"/>
      <c r="P3576" s="563"/>
    </row>
    <row r="3577" spans="1:16" x14ac:dyDescent="0.2">
      <c r="A3577" s="559" t="s">
        <v>726</v>
      </c>
      <c r="B3577" s="541" t="s">
        <v>1708</v>
      </c>
      <c r="C3577" s="541" t="s">
        <v>1709</v>
      </c>
      <c r="D3577" s="560" t="s">
        <v>9217</v>
      </c>
      <c r="E3577" s="1959">
        <v>6000</v>
      </c>
      <c r="F3577" s="562" t="s">
        <v>9220</v>
      </c>
      <c r="G3577" s="560" t="s">
        <v>9221</v>
      </c>
      <c r="H3577" s="560" t="s">
        <v>9217</v>
      </c>
      <c r="I3577" s="560" t="s">
        <v>8975</v>
      </c>
      <c r="J3577" s="1757" t="s">
        <v>8975</v>
      </c>
      <c r="K3577" s="563"/>
      <c r="L3577" s="564">
        <v>12</v>
      </c>
      <c r="M3577" s="565">
        <f t="shared" si="129"/>
        <v>72000</v>
      </c>
      <c r="N3577" s="563"/>
      <c r="O3577" s="564"/>
      <c r="P3577" s="563"/>
    </row>
    <row r="3578" spans="1:16" x14ac:dyDescent="0.2">
      <c r="A3578" s="559" t="s">
        <v>726</v>
      </c>
      <c r="B3578" s="541" t="s">
        <v>1708</v>
      </c>
      <c r="C3578" s="541" t="s">
        <v>1709</v>
      </c>
      <c r="D3578" s="560" t="s">
        <v>9222</v>
      </c>
      <c r="E3578" s="1959">
        <v>6000</v>
      </c>
      <c r="F3578" s="562" t="s">
        <v>9223</v>
      </c>
      <c r="G3578" s="560" t="s">
        <v>9224</v>
      </c>
      <c r="H3578" s="560" t="s">
        <v>9222</v>
      </c>
      <c r="I3578" s="560" t="s">
        <v>8975</v>
      </c>
      <c r="J3578" s="1757" t="s">
        <v>8975</v>
      </c>
      <c r="K3578" s="563"/>
      <c r="L3578" s="564">
        <v>12</v>
      </c>
      <c r="M3578" s="565">
        <f t="shared" si="129"/>
        <v>72000</v>
      </c>
      <c r="N3578" s="563"/>
      <c r="O3578" s="564"/>
      <c r="P3578" s="563"/>
    </row>
    <row r="3579" spans="1:16" x14ac:dyDescent="0.2">
      <c r="A3579" s="559" t="s">
        <v>726</v>
      </c>
      <c r="B3579" s="541" t="s">
        <v>1708</v>
      </c>
      <c r="C3579" s="541" t="s">
        <v>1709</v>
      </c>
      <c r="D3579" s="560" t="s">
        <v>9222</v>
      </c>
      <c r="E3579" s="1959">
        <v>6000</v>
      </c>
      <c r="F3579" s="562" t="s">
        <v>9225</v>
      </c>
      <c r="G3579" s="560" t="s">
        <v>9226</v>
      </c>
      <c r="H3579" s="560" t="s">
        <v>9222</v>
      </c>
      <c r="I3579" s="560" t="s">
        <v>8975</v>
      </c>
      <c r="J3579" s="1757" t="s">
        <v>8975</v>
      </c>
      <c r="K3579" s="563"/>
      <c r="L3579" s="564">
        <v>12</v>
      </c>
      <c r="M3579" s="565">
        <f t="shared" si="129"/>
        <v>72000</v>
      </c>
      <c r="N3579" s="563"/>
      <c r="O3579" s="564"/>
      <c r="P3579" s="563"/>
    </row>
    <row r="3580" spans="1:16" x14ac:dyDescent="0.2">
      <c r="A3580" s="559" t="s">
        <v>726</v>
      </c>
      <c r="B3580" s="541" t="s">
        <v>1708</v>
      </c>
      <c r="C3580" s="541" t="s">
        <v>1709</v>
      </c>
      <c r="D3580" s="560" t="s">
        <v>6861</v>
      </c>
      <c r="E3580" s="1959">
        <v>6000</v>
      </c>
      <c r="F3580" s="562" t="s">
        <v>9227</v>
      </c>
      <c r="G3580" s="560" t="s">
        <v>9228</v>
      </c>
      <c r="H3580" s="560" t="s">
        <v>6861</v>
      </c>
      <c r="I3580" s="560" t="s">
        <v>8975</v>
      </c>
      <c r="J3580" s="1757" t="s">
        <v>8975</v>
      </c>
      <c r="K3580" s="563"/>
      <c r="L3580" s="564">
        <v>12</v>
      </c>
      <c r="M3580" s="565">
        <f t="shared" si="129"/>
        <v>72000</v>
      </c>
      <c r="N3580" s="563"/>
      <c r="O3580" s="564"/>
      <c r="P3580" s="563"/>
    </row>
    <row r="3581" spans="1:16" x14ac:dyDescent="0.2">
      <c r="A3581" s="559" t="s">
        <v>726</v>
      </c>
      <c r="B3581" s="541" t="s">
        <v>1708</v>
      </c>
      <c r="C3581" s="541" t="s">
        <v>1709</v>
      </c>
      <c r="D3581" s="560" t="s">
        <v>6861</v>
      </c>
      <c r="E3581" s="1959">
        <v>6000</v>
      </c>
      <c r="F3581" s="562" t="s">
        <v>9229</v>
      </c>
      <c r="G3581" s="560" t="s">
        <v>9230</v>
      </c>
      <c r="H3581" s="560" t="s">
        <v>6861</v>
      </c>
      <c r="I3581" s="560" t="s">
        <v>8975</v>
      </c>
      <c r="J3581" s="1757" t="s">
        <v>8975</v>
      </c>
      <c r="K3581" s="563"/>
      <c r="L3581" s="564">
        <v>12</v>
      </c>
      <c r="M3581" s="565">
        <f t="shared" si="129"/>
        <v>72000</v>
      </c>
      <c r="N3581" s="563"/>
      <c r="O3581" s="564"/>
      <c r="P3581" s="563"/>
    </row>
    <row r="3582" spans="1:16" x14ac:dyDescent="0.2">
      <c r="A3582" s="559" t="s">
        <v>726</v>
      </c>
      <c r="B3582" s="541" t="s">
        <v>1708</v>
      </c>
      <c r="C3582" s="541" t="s">
        <v>1709</v>
      </c>
      <c r="D3582" s="560" t="s">
        <v>6861</v>
      </c>
      <c r="E3582" s="1959">
        <v>6000</v>
      </c>
      <c r="F3582" s="562" t="s">
        <v>9231</v>
      </c>
      <c r="G3582" s="560" t="s">
        <v>9232</v>
      </c>
      <c r="H3582" s="560" t="s">
        <v>6861</v>
      </c>
      <c r="I3582" s="560" t="s">
        <v>8975</v>
      </c>
      <c r="J3582" s="1757" t="s">
        <v>8975</v>
      </c>
      <c r="K3582" s="563"/>
      <c r="L3582" s="564">
        <v>12</v>
      </c>
      <c r="M3582" s="565">
        <f t="shared" si="129"/>
        <v>72000</v>
      </c>
      <c r="N3582" s="563"/>
      <c r="O3582" s="564"/>
      <c r="P3582" s="563"/>
    </row>
    <row r="3583" spans="1:16" x14ac:dyDescent="0.2">
      <c r="A3583" s="559" t="s">
        <v>726</v>
      </c>
      <c r="B3583" s="541" t="s">
        <v>1708</v>
      </c>
      <c r="C3583" s="541" t="s">
        <v>1709</v>
      </c>
      <c r="D3583" s="560" t="s">
        <v>6861</v>
      </c>
      <c r="E3583" s="1959">
        <v>6000</v>
      </c>
      <c r="F3583" s="562" t="s">
        <v>9233</v>
      </c>
      <c r="G3583" s="560" t="s">
        <v>9234</v>
      </c>
      <c r="H3583" s="560" t="s">
        <v>6861</v>
      </c>
      <c r="I3583" s="560" t="s">
        <v>8975</v>
      </c>
      <c r="J3583" s="1757" t="s">
        <v>8975</v>
      </c>
      <c r="K3583" s="563"/>
      <c r="L3583" s="564">
        <v>12</v>
      </c>
      <c r="M3583" s="565">
        <f t="shared" si="129"/>
        <v>72000</v>
      </c>
      <c r="N3583" s="563"/>
      <c r="O3583" s="564"/>
      <c r="P3583" s="563"/>
    </row>
    <row r="3584" spans="1:16" x14ac:dyDescent="0.2">
      <c r="A3584" s="559" t="s">
        <v>726</v>
      </c>
      <c r="B3584" s="541" t="s">
        <v>1708</v>
      </c>
      <c r="C3584" s="541" t="s">
        <v>1709</v>
      </c>
      <c r="D3584" s="560" t="s">
        <v>6861</v>
      </c>
      <c r="E3584" s="1959">
        <v>6000</v>
      </c>
      <c r="F3584" s="562" t="s">
        <v>9235</v>
      </c>
      <c r="G3584" s="560" t="s">
        <v>9236</v>
      </c>
      <c r="H3584" s="560" t="s">
        <v>6861</v>
      </c>
      <c r="I3584" s="560" t="s">
        <v>8975</v>
      </c>
      <c r="J3584" s="1757" t="s">
        <v>8975</v>
      </c>
      <c r="K3584" s="563"/>
      <c r="L3584" s="564">
        <v>12</v>
      </c>
      <c r="M3584" s="565">
        <f t="shared" si="129"/>
        <v>72000</v>
      </c>
      <c r="N3584" s="563"/>
      <c r="O3584" s="564"/>
      <c r="P3584" s="563"/>
    </row>
    <row r="3585" spans="1:16" x14ac:dyDescent="0.2">
      <c r="A3585" s="559" t="s">
        <v>726</v>
      </c>
      <c r="B3585" s="541" t="s">
        <v>1708</v>
      </c>
      <c r="C3585" s="541" t="s">
        <v>1709</v>
      </c>
      <c r="D3585" s="560" t="s">
        <v>8827</v>
      </c>
      <c r="E3585" s="1959">
        <v>6000</v>
      </c>
      <c r="F3585" s="562" t="s">
        <v>9237</v>
      </c>
      <c r="G3585" s="560" t="s">
        <v>9238</v>
      </c>
      <c r="H3585" s="560" t="s">
        <v>8827</v>
      </c>
      <c r="I3585" s="560" t="s">
        <v>8975</v>
      </c>
      <c r="J3585" s="1757" t="s">
        <v>8975</v>
      </c>
      <c r="K3585" s="563"/>
      <c r="L3585" s="564">
        <v>12</v>
      </c>
      <c r="M3585" s="565">
        <f t="shared" si="129"/>
        <v>72000</v>
      </c>
      <c r="N3585" s="563"/>
      <c r="O3585" s="564"/>
      <c r="P3585" s="563"/>
    </row>
    <row r="3586" spans="1:16" x14ac:dyDescent="0.2">
      <c r="A3586" s="559" t="s">
        <v>726</v>
      </c>
      <c r="B3586" s="541" t="s">
        <v>1708</v>
      </c>
      <c r="C3586" s="541" t="s">
        <v>1709</v>
      </c>
      <c r="D3586" s="560" t="s">
        <v>8827</v>
      </c>
      <c r="E3586" s="1959">
        <v>6000</v>
      </c>
      <c r="F3586" s="562" t="s">
        <v>9239</v>
      </c>
      <c r="G3586" s="560" t="s">
        <v>9240</v>
      </c>
      <c r="H3586" s="560" t="s">
        <v>8827</v>
      </c>
      <c r="I3586" s="560" t="s">
        <v>8975</v>
      </c>
      <c r="J3586" s="1757" t="s">
        <v>8975</v>
      </c>
      <c r="K3586" s="563"/>
      <c r="L3586" s="564">
        <v>12</v>
      </c>
      <c r="M3586" s="565">
        <f t="shared" si="129"/>
        <v>72000</v>
      </c>
      <c r="N3586" s="563"/>
      <c r="O3586" s="564"/>
      <c r="P3586" s="563"/>
    </row>
    <row r="3587" spans="1:16" x14ac:dyDescent="0.2">
      <c r="A3587" s="559" t="s">
        <v>726</v>
      </c>
      <c r="B3587" s="541" t="s">
        <v>1708</v>
      </c>
      <c r="C3587" s="541" t="s">
        <v>1709</v>
      </c>
      <c r="D3587" s="560" t="s">
        <v>8827</v>
      </c>
      <c r="E3587" s="1959">
        <v>6000</v>
      </c>
      <c r="F3587" s="562" t="s">
        <v>9241</v>
      </c>
      <c r="G3587" s="560" t="s">
        <v>9242</v>
      </c>
      <c r="H3587" s="560" t="s">
        <v>8827</v>
      </c>
      <c r="I3587" s="560" t="s">
        <v>8975</v>
      </c>
      <c r="J3587" s="1757" t="s">
        <v>8975</v>
      </c>
      <c r="K3587" s="563"/>
      <c r="L3587" s="564">
        <v>12</v>
      </c>
      <c r="M3587" s="565">
        <f t="shared" si="129"/>
        <v>72000</v>
      </c>
      <c r="N3587" s="563"/>
      <c r="O3587" s="564"/>
      <c r="P3587" s="563"/>
    </row>
    <row r="3588" spans="1:16" x14ac:dyDescent="0.2">
      <c r="A3588" s="559" t="s">
        <v>726</v>
      </c>
      <c r="B3588" s="541" t="s">
        <v>1708</v>
      </c>
      <c r="C3588" s="541" t="s">
        <v>1709</v>
      </c>
      <c r="D3588" s="560" t="s">
        <v>8827</v>
      </c>
      <c r="E3588" s="1959">
        <v>6000</v>
      </c>
      <c r="F3588" s="562" t="s">
        <v>9243</v>
      </c>
      <c r="G3588" s="560" t="s">
        <v>9244</v>
      </c>
      <c r="H3588" s="560" t="s">
        <v>8827</v>
      </c>
      <c r="I3588" s="560" t="s">
        <v>8975</v>
      </c>
      <c r="J3588" s="1757" t="s">
        <v>8975</v>
      </c>
      <c r="K3588" s="563"/>
      <c r="L3588" s="564">
        <v>12</v>
      </c>
      <c r="M3588" s="565">
        <f t="shared" si="129"/>
        <v>72000</v>
      </c>
      <c r="N3588" s="563"/>
      <c r="O3588" s="564"/>
      <c r="P3588" s="563"/>
    </row>
    <row r="3589" spans="1:16" x14ac:dyDescent="0.2">
      <c r="A3589" s="559" t="s">
        <v>726</v>
      </c>
      <c r="B3589" s="541" t="s">
        <v>1708</v>
      </c>
      <c r="C3589" s="541" t="s">
        <v>1709</v>
      </c>
      <c r="D3589" s="560" t="s">
        <v>8827</v>
      </c>
      <c r="E3589" s="1959">
        <v>6000</v>
      </c>
      <c r="F3589" s="562" t="s">
        <v>9245</v>
      </c>
      <c r="G3589" s="560" t="s">
        <v>9246</v>
      </c>
      <c r="H3589" s="560" t="s">
        <v>8827</v>
      </c>
      <c r="I3589" s="560" t="s">
        <v>8975</v>
      </c>
      <c r="J3589" s="1757" t="s">
        <v>8975</v>
      </c>
      <c r="K3589" s="563"/>
      <c r="L3589" s="564">
        <v>12</v>
      </c>
      <c r="M3589" s="565">
        <f t="shared" si="129"/>
        <v>72000</v>
      </c>
      <c r="N3589" s="563"/>
      <c r="O3589" s="564"/>
      <c r="P3589" s="563"/>
    </row>
    <row r="3590" spans="1:16" x14ac:dyDescent="0.2">
      <c r="A3590" s="559" t="s">
        <v>726</v>
      </c>
      <c r="B3590" s="541" t="s">
        <v>1708</v>
      </c>
      <c r="C3590" s="541" t="s">
        <v>1709</v>
      </c>
      <c r="D3590" s="560" t="s">
        <v>8827</v>
      </c>
      <c r="E3590" s="1959">
        <v>6000</v>
      </c>
      <c r="F3590" s="562" t="s">
        <v>9247</v>
      </c>
      <c r="G3590" s="560" t="s">
        <v>9248</v>
      </c>
      <c r="H3590" s="560" t="s">
        <v>8827</v>
      </c>
      <c r="I3590" s="560" t="s">
        <v>8975</v>
      </c>
      <c r="J3590" s="1757" t="s">
        <v>8975</v>
      </c>
      <c r="K3590" s="563"/>
      <c r="L3590" s="564">
        <v>12</v>
      </c>
      <c r="M3590" s="565">
        <f t="shared" si="129"/>
        <v>72000</v>
      </c>
      <c r="N3590" s="563"/>
      <c r="O3590" s="564"/>
      <c r="P3590" s="563"/>
    </row>
    <row r="3591" spans="1:16" x14ac:dyDescent="0.2">
      <c r="A3591" s="559" t="s">
        <v>726</v>
      </c>
      <c r="B3591" s="541" t="s">
        <v>1708</v>
      </c>
      <c r="C3591" s="541" t="s">
        <v>1709</v>
      </c>
      <c r="D3591" s="560" t="s">
        <v>8827</v>
      </c>
      <c r="E3591" s="1959">
        <v>6000</v>
      </c>
      <c r="F3591" s="562" t="s">
        <v>9249</v>
      </c>
      <c r="G3591" s="560" t="s">
        <v>9250</v>
      </c>
      <c r="H3591" s="560" t="s">
        <v>8827</v>
      </c>
      <c r="I3591" s="560" t="s">
        <v>8975</v>
      </c>
      <c r="J3591" s="1757" t="s">
        <v>8975</v>
      </c>
      <c r="K3591" s="563"/>
      <c r="L3591" s="564">
        <v>12</v>
      </c>
      <c r="M3591" s="565">
        <f t="shared" ref="M3591:M3632" si="130">E3591*L3591</f>
        <v>72000</v>
      </c>
      <c r="N3591" s="563"/>
      <c r="O3591" s="564"/>
      <c r="P3591" s="563"/>
    </row>
    <row r="3592" spans="1:16" x14ac:dyDescent="0.2">
      <c r="A3592" s="559" t="s">
        <v>726</v>
      </c>
      <c r="B3592" s="541" t="s">
        <v>1708</v>
      </c>
      <c r="C3592" s="541" t="s">
        <v>1709</v>
      </c>
      <c r="D3592" s="560" t="s">
        <v>8827</v>
      </c>
      <c r="E3592" s="1959">
        <v>6000</v>
      </c>
      <c r="F3592" s="562" t="s">
        <v>9251</v>
      </c>
      <c r="G3592" s="560" t="s">
        <v>9252</v>
      </c>
      <c r="H3592" s="560" t="s">
        <v>8827</v>
      </c>
      <c r="I3592" s="560" t="s">
        <v>8975</v>
      </c>
      <c r="J3592" s="1757" t="s">
        <v>8975</v>
      </c>
      <c r="K3592" s="563"/>
      <c r="L3592" s="564">
        <v>12</v>
      </c>
      <c r="M3592" s="565">
        <f t="shared" si="130"/>
        <v>72000</v>
      </c>
      <c r="N3592" s="563"/>
      <c r="O3592" s="564"/>
      <c r="P3592" s="563"/>
    </row>
    <row r="3593" spans="1:16" x14ac:dyDescent="0.2">
      <c r="A3593" s="559" t="s">
        <v>726</v>
      </c>
      <c r="B3593" s="541" t="s">
        <v>1708</v>
      </c>
      <c r="C3593" s="541" t="s">
        <v>1709</v>
      </c>
      <c r="D3593" s="560" t="s">
        <v>8827</v>
      </c>
      <c r="E3593" s="1959">
        <v>6000</v>
      </c>
      <c r="F3593" s="562" t="s">
        <v>9253</v>
      </c>
      <c r="G3593" s="560" t="s">
        <v>9254</v>
      </c>
      <c r="H3593" s="560" t="s">
        <v>8827</v>
      </c>
      <c r="I3593" s="560" t="s">
        <v>8975</v>
      </c>
      <c r="J3593" s="1757" t="s">
        <v>8975</v>
      </c>
      <c r="K3593" s="563"/>
      <c r="L3593" s="564">
        <v>12</v>
      </c>
      <c r="M3593" s="565">
        <f t="shared" si="130"/>
        <v>72000</v>
      </c>
      <c r="N3593" s="563"/>
      <c r="O3593" s="564"/>
      <c r="P3593" s="563"/>
    </row>
    <row r="3594" spans="1:16" x14ac:dyDescent="0.2">
      <c r="A3594" s="559" t="s">
        <v>726</v>
      </c>
      <c r="B3594" s="541" t="s">
        <v>1708</v>
      </c>
      <c r="C3594" s="541" t="s">
        <v>1709</v>
      </c>
      <c r="D3594" s="560" t="s">
        <v>8827</v>
      </c>
      <c r="E3594" s="1959">
        <v>6000</v>
      </c>
      <c r="F3594" s="562" t="s">
        <v>9255</v>
      </c>
      <c r="G3594" s="560" t="s">
        <v>9256</v>
      </c>
      <c r="H3594" s="560" t="s">
        <v>8827</v>
      </c>
      <c r="I3594" s="560" t="s">
        <v>8975</v>
      </c>
      <c r="J3594" s="1757" t="s">
        <v>8975</v>
      </c>
      <c r="K3594" s="563"/>
      <c r="L3594" s="564">
        <v>12</v>
      </c>
      <c r="M3594" s="565">
        <f t="shared" si="130"/>
        <v>72000</v>
      </c>
      <c r="N3594" s="563"/>
      <c r="O3594" s="564"/>
      <c r="P3594" s="563"/>
    </row>
    <row r="3595" spans="1:16" x14ac:dyDescent="0.2">
      <c r="A3595" s="559" t="s">
        <v>726</v>
      </c>
      <c r="B3595" s="541" t="s">
        <v>1708</v>
      </c>
      <c r="C3595" s="541" t="s">
        <v>1709</v>
      </c>
      <c r="D3595" s="560" t="s">
        <v>8827</v>
      </c>
      <c r="E3595" s="1959">
        <v>6000</v>
      </c>
      <c r="F3595" s="562" t="s">
        <v>9257</v>
      </c>
      <c r="G3595" s="560" t="s">
        <v>9258</v>
      </c>
      <c r="H3595" s="560" t="s">
        <v>8827</v>
      </c>
      <c r="I3595" s="560" t="s">
        <v>8975</v>
      </c>
      <c r="J3595" s="1757" t="s">
        <v>8975</v>
      </c>
      <c r="K3595" s="563"/>
      <c r="L3595" s="564">
        <v>12</v>
      </c>
      <c r="M3595" s="565">
        <f t="shared" si="130"/>
        <v>72000</v>
      </c>
      <c r="N3595" s="563"/>
      <c r="O3595" s="564"/>
      <c r="P3595" s="563"/>
    </row>
    <row r="3596" spans="1:16" x14ac:dyDescent="0.2">
      <c r="A3596" s="559" t="s">
        <v>726</v>
      </c>
      <c r="B3596" s="541" t="s">
        <v>1708</v>
      </c>
      <c r="C3596" s="541" t="s">
        <v>1709</v>
      </c>
      <c r="D3596" s="560" t="s">
        <v>8827</v>
      </c>
      <c r="E3596" s="1959">
        <v>6000</v>
      </c>
      <c r="F3596" s="562" t="s">
        <v>9259</v>
      </c>
      <c r="G3596" s="560" t="s">
        <v>9260</v>
      </c>
      <c r="H3596" s="560" t="s">
        <v>8827</v>
      </c>
      <c r="I3596" s="560" t="s">
        <v>8975</v>
      </c>
      <c r="J3596" s="1757" t="s">
        <v>8975</v>
      </c>
      <c r="K3596" s="563"/>
      <c r="L3596" s="564">
        <v>12</v>
      </c>
      <c r="M3596" s="565">
        <f t="shared" si="130"/>
        <v>72000</v>
      </c>
      <c r="N3596" s="563"/>
      <c r="O3596" s="564"/>
      <c r="P3596" s="563"/>
    </row>
    <row r="3597" spans="1:16" x14ac:dyDescent="0.2">
      <c r="A3597" s="559" t="s">
        <v>726</v>
      </c>
      <c r="B3597" s="541" t="s">
        <v>1708</v>
      </c>
      <c r="C3597" s="541" t="s">
        <v>1709</v>
      </c>
      <c r="D3597" s="560" t="s">
        <v>8827</v>
      </c>
      <c r="E3597" s="1959">
        <v>6000</v>
      </c>
      <c r="F3597" s="562" t="s">
        <v>9261</v>
      </c>
      <c r="G3597" s="560" t="s">
        <v>9262</v>
      </c>
      <c r="H3597" s="560" t="s">
        <v>8827</v>
      </c>
      <c r="I3597" s="560" t="s">
        <v>8975</v>
      </c>
      <c r="J3597" s="1757" t="s">
        <v>8975</v>
      </c>
      <c r="K3597" s="563"/>
      <c r="L3597" s="564">
        <v>12</v>
      </c>
      <c r="M3597" s="565">
        <f t="shared" si="130"/>
        <v>72000</v>
      </c>
      <c r="N3597" s="563"/>
      <c r="O3597" s="564"/>
      <c r="P3597" s="563"/>
    </row>
    <row r="3598" spans="1:16" x14ac:dyDescent="0.2">
      <c r="A3598" s="559" t="s">
        <v>726</v>
      </c>
      <c r="B3598" s="541" t="s">
        <v>1708</v>
      </c>
      <c r="C3598" s="541" t="s">
        <v>1709</v>
      </c>
      <c r="D3598" s="560" t="s">
        <v>8827</v>
      </c>
      <c r="E3598" s="1959">
        <v>6000</v>
      </c>
      <c r="F3598" s="562" t="s">
        <v>9263</v>
      </c>
      <c r="G3598" s="560" t="s">
        <v>9264</v>
      </c>
      <c r="H3598" s="560" t="s">
        <v>8827</v>
      </c>
      <c r="I3598" s="560" t="s">
        <v>8975</v>
      </c>
      <c r="J3598" s="1757" t="s">
        <v>8975</v>
      </c>
      <c r="K3598" s="563"/>
      <c r="L3598" s="564">
        <v>12</v>
      </c>
      <c r="M3598" s="565">
        <f t="shared" si="130"/>
        <v>72000</v>
      </c>
      <c r="N3598" s="563"/>
      <c r="O3598" s="564"/>
      <c r="P3598" s="563"/>
    </row>
    <row r="3599" spans="1:16" x14ac:dyDescent="0.2">
      <c r="A3599" s="559" t="s">
        <v>726</v>
      </c>
      <c r="B3599" s="541" t="s">
        <v>1708</v>
      </c>
      <c r="C3599" s="541" t="s">
        <v>1709</v>
      </c>
      <c r="D3599" s="560" t="s">
        <v>8827</v>
      </c>
      <c r="E3599" s="1959">
        <v>6000</v>
      </c>
      <c r="F3599" s="562" t="s">
        <v>9265</v>
      </c>
      <c r="G3599" s="560" t="s">
        <v>9266</v>
      </c>
      <c r="H3599" s="560" t="s">
        <v>8827</v>
      </c>
      <c r="I3599" s="560" t="s">
        <v>8975</v>
      </c>
      <c r="J3599" s="1757" t="s">
        <v>8975</v>
      </c>
      <c r="K3599" s="563"/>
      <c r="L3599" s="564">
        <v>12</v>
      </c>
      <c r="M3599" s="565">
        <f t="shared" si="130"/>
        <v>72000</v>
      </c>
      <c r="N3599" s="563"/>
      <c r="O3599" s="564"/>
      <c r="P3599" s="563"/>
    </row>
    <row r="3600" spans="1:16" x14ac:dyDescent="0.2">
      <c r="A3600" s="559" t="s">
        <v>726</v>
      </c>
      <c r="B3600" s="541" t="s">
        <v>1708</v>
      </c>
      <c r="C3600" s="541" t="s">
        <v>1709</v>
      </c>
      <c r="D3600" s="560" t="s">
        <v>8827</v>
      </c>
      <c r="E3600" s="1959">
        <v>6000</v>
      </c>
      <c r="F3600" s="562" t="s">
        <v>9267</v>
      </c>
      <c r="G3600" s="560" t="s">
        <v>9268</v>
      </c>
      <c r="H3600" s="560" t="s">
        <v>8827</v>
      </c>
      <c r="I3600" s="560" t="s">
        <v>8975</v>
      </c>
      <c r="J3600" s="1757" t="s">
        <v>8975</v>
      </c>
      <c r="K3600" s="563"/>
      <c r="L3600" s="564">
        <v>12</v>
      </c>
      <c r="M3600" s="565">
        <f t="shared" si="130"/>
        <v>72000</v>
      </c>
      <c r="N3600" s="563"/>
      <c r="O3600" s="564"/>
      <c r="P3600" s="563"/>
    </row>
    <row r="3601" spans="1:16" x14ac:dyDescent="0.2">
      <c r="A3601" s="559" t="s">
        <v>726</v>
      </c>
      <c r="B3601" s="541" t="s">
        <v>1708</v>
      </c>
      <c r="C3601" s="541" t="s">
        <v>1709</v>
      </c>
      <c r="D3601" s="560" t="s">
        <v>9187</v>
      </c>
      <c r="E3601" s="1959">
        <v>6000</v>
      </c>
      <c r="F3601" s="562" t="s">
        <v>9269</v>
      </c>
      <c r="G3601" s="560" t="s">
        <v>9270</v>
      </c>
      <c r="H3601" s="560" t="s">
        <v>9187</v>
      </c>
      <c r="I3601" s="560" t="s">
        <v>8975</v>
      </c>
      <c r="J3601" s="1757" t="s">
        <v>8975</v>
      </c>
      <c r="K3601" s="563"/>
      <c r="L3601" s="564">
        <v>12</v>
      </c>
      <c r="M3601" s="565">
        <f t="shared" si="130"/>
        <v>72000</v>
      </c>
      <c r="N3601" s="563"/>
      <c r="O3601" s="564"/>
      <c r="P3601" s="563"/>
    </row>
    <row r="3602" spans="1:16" x14ac:dyDescent="0.2">
      <c r="A3602" s="559" t="s">
        <v>726</v>
      </c>
      <c r="B3602" s="541" t="s">
        <v>1708</v>
      </c>
      <c r="C3602" s="541" t="s">
        <v>1709</v>
      </c>
      <c r="D3602" s="560" t="s">
        <v>9271</v>
      </c>
      <c r="E3602" s="1959">
        <v>6000</v>
      </c>
      <c r="F3602" s="562" t="s">
        <v>9272</v>
      </c>
      <c r="G3602" s="560" t="s">
        <v>9273</v>
      </c>
      <c r="H3602" s="560" t="s">
        <v>9271</v>
      </c>
      <c r="I3602" s="560" t="s">
        <v>8975</v>
      </c>
      <c r="J3602" s="1757" t="s">
        <v>8975</v>
      </c>
      <c r="K3602" s="563"/>
      <c r="L3602" s="564">
        <v>12</v>
      </c>
      <c r="M3602" s="565">
        <f t="shared" si="130"/>
        <v>72000</v>
      </c>
      <c r="N3602" s="563"/>
      <c r="O3602" s="564"/>
      <c r="P3602" s="563"/>
    </row>
    <row r="3603" spans="1:16" x14ac:dyDescent="0.2">
      <c r="A3603" s="559" t="s">
        <v>726</v>
      </c>
      <c r="B3603" s="541" t="s">
        <v>1708</v>
      </c>
      <c r="C3603" s="541" t="s">
        <v>1709</v>
      </c>
      <c r="D3603" s="560" t="s">
        <v>9271</v>
      </c>
      <c r="E3603" s="1959">
        <v>6000</v>
      </c>
      <c r="F3603" s="562" t="s">
        <v>9274</v>
      </c>
      <c r="G3603" s="560" t="s">
        <v>9275</v>
      </c>
      <c r="H3603" s="560" t="s">
        <v>9271</v>
      </c>
      <c r="I3603" s="560" t="s">
        <v>8975</v>
      </c>
      <c r="J3603" s="1757" t="s">
        <v>8975</v>
      </c>
      <c r="K3603" s="563"/>
      <c r="L3603" s="564">
        <v>12</v>
      </c>
      <c r="M3603" s="565">
        <f t="shared" si="130"/>
        <v>72000</v>
      </c>
      <c r="N3603" s="563"/>
      <c r="O3603" s="564"/>
      <c r="P3603" s="563"/>
    </row>
    <row r="3604" spans="1:16" x14ac:dyDescent="0.2">
      <c r="A3604" s="559" t="s">
        <v>726</v>
      </c>
      <c r="B3604" s="541" t="s">
        <v>1708</v>
      </c>
      <c r="C3604" s="541" t="s">
        <v>1709</v>
      </c>
      <c r="D3604" s="560" t="s">
        <v>9271</v>
      </c>
      <c r="E3604" s="1959">
        <v>6000</v>
      </c>
      <c r="F3604" s="562" t="s">
        <v>9276</v>
      </c>
      <c r="G3604" s="560" t="s">
        <v>9277</v>
      </c>
      <c r="H3604" s="560" t="s">
        <v>9271</v>
      </c>
      <c r="I3604" s="560" t="s">
        <v>8975</v>
      </c>
      <c r="J3604" s="1757" t="s">
        <v>8975</v>
      </c>
      <c r="K3604" s="563"/>
      <c r="L3604" s="564">
        <v>12</v>
      </c>
      <c r="M3604" s="565">
        <f t="shared" si="130"/>
        <v>72000</v>
      </c>
      <c r="N3604" s="563"/>
      <c r="O3604" s="564"/>
      <c r="P3604" s="563"/>
    </row>
    <row r="3605" spans="1:16" x14ac:dyDescent="0.2">
      <c r="A3605" s="559" t="s">
        <v>726</v>
      </c>
      <c r="B3605" s="541" t="s">
        <v>1708</v>
      </c>
      <c r="C3605" s="541" t="s">
        <v>1709</v>
      </c>
      <c r="D3605" s="560" t="s">
        <v>9195</v>
      </c>
      <c r="E3605" s="1959">
        <v>6000</v>
      </c>
      <c r="F3605" s="562" t="s">
        <v>9278</v>
      </c>
      <c r="G3605" s="560" t="s">
        <v>9279</v>
      </c>
      <c r="H3605" s="560" t="s">
        <v>9195</v>
      </c>
      <c r="I3605" s="560" t="s">
        <v>8975</v>
      </c>
      <c r="J3605" s="1757" t="s">
        <v>8975</v>
      </c>
      <c r="K3605" s="563"/>
      <c r="L3605" s="564">
        <v>12</v>
      </c>
      <c r="M3605" s="565">
        <f t="shared" si="130"/>
        <v>72000</v>
      </c>
      <c r="N3605" s="563"/>
      <c r="O3605" s="564"/>
      <c r="P3605" s="563"/>
    </row>
    <row r="3606" spans="1:16" x14ac:dyDescent="0.2">
      <c r="A3606" s="559" t="s">
        <v>726</v>
      </c>
      <c r="B3606" s="541" t="s">
        <v>1708</v>
      </c>
      <c r="C3606" s="541" t="s">
        <v>1709</v>
      </c>
      <c r="D3606" s="560" t="s">
        <v>2869</v>
      </c>
      <c r="E3606" s="1959">
        <v>3000</v>
      </c>
      <c r="F3606" s="562" t="s">
        <v>9280</v>
      </c>
      <c r="G3606" s="560" t="s">
        <v>9281</v>
      </c>
      <c r="H3606" s="560" t="s">
        <v>2869</v>
      </c>
      <c r="I3606" s="560" t="s">
        <v>293</v>
      </c>
      <c r="J3606" s="1757" t="s">
        <v>293</v>
      </c>
      <c r="K3606" s="563"/>
      <c r="L3606" s="564">
        <v>12</v>
      </c>
      <c r="M3606" s="565">
        <f t="shared" si="130"/>
        <v>36000</v>
      </c>
      <c r="N3606" s="563"/>
      <c r="O3606" s="564"/>
      <c r="P3606" s="563"/>
    </row>
    <row r="3607" spans="1:16" x14ac:dyDescent="0.2">
      <c r="A3607" s="559" t="s">
        <v>726</v>
      </c>
      <c r="B3607" s="541" t="s">
        <v>1708</v>
      </c>
      <c r="C3607" s="541" t="s">
        <v>1709</v>
      </c>
      <c r="D3607" s="560" t="s">
        <v>2869</v>
      </c>
      <c r="E3607" s="1959">
        <v>3000</v>
      </c>
      <c r="F3607" s="562" t="s">
        <v>9282</v>
      </c>
      <c r="G3607" s="560" t="s">
        <v>9283</v>
      </c>
      <c r="H3607" s="560" t="s">
        <v>2869</v>
      </c>
      <c r="I3607" s="560" t="s">
        <v>293</v>
      </c>
      <c r="J3607" s="1757" t="s">
        <v>293</v>
      </c>
      <c r="K3607" s="563"/>
      <c r="L3607" s="564">
        <v>12</v>
      </c>
      <c r="M3607" s="565">
        <f t="shared" si="130"/>
        <v>36000</v>
      </c>
      <c r="N3607" s="563"/>
      <c r="O3607" s="564"/>
      <c r="P3607" s="563"/>
    </row>
    <row r="3608" spans="1:16" x14ac:dyDescent="0.2">
      <c r="A3608" s="559" t="s">
        <v>726</v>
      </c>
      <c r="B3608" s="541" t="s">
        <v>1708</v>
      </c>
      <c r="C3608" s="541" t="s">
        <v>1709</v>
      </c>
      <c r="D3608" s="560" t="s">
        <v>9284</v>
      </c>
      <c r="E3608" s="1959">
        <v>3000</v>
      </c>
      <c r="F3608" s="562" t="s">
        <v>9285</v>
      </c>
      <c r="G3608" s="560" t="s">
        <v>9286</v>
      </c>
      <c r="H3608" s="560" t="s">
        <v>9284</v>
      </c>
      <c r="I3608" s="560" t="s">
        <v>293</v>
      </c>
      <c r="J3608" s="1757" t="s">
        <v>293</v>
      </c>
      <c r="K3608" s="563"/>
      <c r="L3608" s="564">
        <v>12</v>
      </c>
      <c r="M3608" s="565">
        <f t="shared" si="130"/>
        <v>36000</v>
      </c>
      <c r="N3608" s="563"/>
      <c r="O3608" s="564"/>
      <c r="P3608" s="563"/>
    </row>
    <row r="3609" spans="1:16" x14ac:dyDescent="0.2">
      <c r="A3609" s="559" t="s">
        <v>726</v>
      </c>
      <c r="B3609" s="541" t="s">
        <v>1708</v>
      </c>
      <c r="C3609" s="541" t="s">
        <v>1709</v>
      </c>
      <c r="D3609" s="560" t="s">
        <v>9284</v>
      </c>
      <c r="E3609" s="1959">
        <v>3000</v>
      </c>
      <c r="F3609" s="562" t="s">
        <v>9287</v>
      </c>
      <c r="G3609" s="560" t="s">
        <v>9288</v>
      </c>
      <c r="H3609" s="560" t="s">
        <v>9284</v>
      </c>
      <c r="I3609" s="560" t="s">
        <v>293</v>
      </c>
      <c r="J3609" s="1757" t="s">
        <v>293</v>
      </c>
      <c r="K3609" s="563"/>
      <c r="L3609" s="564">
        <v>12</v>
      </c>
      <c r="M3609" s="565">
        <f t="shared" si="130"/>
        <v>36000</v>
      </c>
      <c r="N3609" s="563"/>
      <c r="O3609" s="564"/>
      <c r="P3609" s="563"/>
    </row>
    <row r="3610" spans="1:16" x14ac:dyDescent="0.2">
      <c r="A3610" s="559" t="s">
        <v>726</v>
      </c>
      <c r="B3610" s="541" t="s">
        <v>1708</v>
      </c>
      <c r="C3610" s="541" t="s">
        <v>1709</v>
      </c>
      <c r="D3610" s="560" t="s">
        <v>9284</v>
      </c>
      <c r="E3610" s="1959">
        <v>3000</v>
      </c>
      <c r="F3610" s="562" t="s">
        <v>9289</v>
      </c>
      <c r="G3610" s="560" t="s">
        <v>9290</v>
      </c>
      <c r="H3610" s="560" t="s">
        <v>9284</v>
      </c>
      <c r="I3610" s="560" t="s">
        <v>293</v>
      </c>
      <c r="J3610" s="1757" t="s">
        <v>293</v>
      </c>
      <c r="K3610" s="563"/>
      <c r="L3610" s="564">
        <v>12</v>
      </c>
      <c r="M3610" s="565">
        <f t="shared" si="130"/>
        <v>36000</v>
      </c>
      <c r="N3610" s="563"/>
      <c r="O3610" s="564"/>
      <c r="P3610" s="563"/>
    </row>
    <row r="3611" spans="1:16" x14ac:dyDescent="0.2">
      <c r="A3611" s="559" t="s">
        <v>726</v>
      </c>
      <c r="B3611" s="541" t="s">
        <v>1708</v>
      </c>
      <c r="C3611" s="541" t="s">
        <v>1709</v>
      </c>
      <c r="D3611" s="560" t="s">
        <v>9291</v>
      </c>
      <c r="E3611" s="1959">
        <v>6000</v>
      </c>
      <c r="F3611" s="562" t="s">
        <v>9292</v>
      </c>
      <c r="G3611" s="560" t="s">
        <v>9293</v>
      </c>
      <c r="H3611" s="560" t="s">
        <v>9291</v>
      </c>
      <c r="I3611" s="560" t="s">
        <v>8975</v>
      </c>
      <c r="J3611" s="1757" t="s">
        <v>8975</v>
      </c>
      <c r="K3611" s="563"/>
      <c r="L3611" s="564">
        <v>12</v>
      </c>
      <c r="M3611" s="565">
        <f t="shared" si="130"/>
        <v>72000</v>
      </c>
      <c r="N3611" s="563"/>
      <c r="O3611" s="564"/>
      <c r="P3611" s="563"/>
    </row>
    <row r="3612" spans="1:16" x14ac:dyDescent="0.2">
      <c r="A3612" s="559" t="s">
        <v>726</v>
      </c>
      <c r="B3612" s="541" t="s">
        <v>1708</v>
      </c>
      <c r="C3612" s="541" t="s">
        <v>1709</v>
      </c>
      <c r="D3612" s="560" t="s">
        <v>9284</v>
      </c>
      <c r="E3612" s="1959">
        <v>3000</v>
      </c>
      <c r="F3612" s="562" t="s">
        <v>9294</v>
      </c>
      <c r="G3612" s="560" t="s">
        <v>9295</v>
      </c>
      <c r="H3612" s="560" t="s">
        <v>9284</v>
      </c>
      <c r="I3612" s="560" t="s">
        <v>293</v>
      </c>
      <c r="J3612" s="1757" t="s">
        <v>293</v>
      </c>
      <c r="K3612" s="563"/>
      <c r="L3612" s="564">
        <v>12</v>
      </c>
      <c r="M3612" s="565">
        <f t="shared" si="130"/>
        <v>36000</v>
      </c>
      <c r="N3612" s="563"/>
      <c r="O3612" s="564"/>
      <c r="P3612" s="563"/>
    </row>
    <row r="3613" spans="1:16" x14ac:dyDescent="0.2">
      <c r="A3613" s="559" t="s">
        <v>726</v>
      </c>
      <c r="B3613" s="541" t="s">
        <v>1708</v>
      </c>
      <c r="C3613" s="541" t="s">
        <v>1709</v>
      </c>
      <c r="D3613" s="560" t="s">
        <v>9296</v>
      </c>
      <c r="E3613" s="1959">
        <v>7000</v>
      </c>
      <c r="F3613" s="1757">
        <v>46611070</v>
      </c>
      <c r="G3613" s="560" t="s">
        <v>9297</v>
      </c>
      <c r="H3613" s="560" t="s">
        <v>9296</v>
      </c>
      <c r="I3613" s="560" t="s">
        <v>8975</v>
      </c>
      <c r="J3613" s="1757" t="s">
        <v>8975</v>
      </c>
      <c r="K3613" s="563"/>
      <c r="L3613" s="564">
        <v>12</v>
      </c>
      <c r="M3613" s="565">
        <f t="shared" si="130"/>
        <v>84000</v>
      </c>
      <c r="N3613" s="563"/>
      <c r="O3613" s="564"/>
      <c r="P3613" s="563"/>
    </row>
    <row r="3614" spans="1:16" x14ac:dyDescent="0.2">
      <c r="A3614" s="559" t="s">
        <v>726</v>
      </c>
      <c r="B3614" s="541" t="s">
        <v>1708</v>
      </c>
      <c r="C3614" s="541" t="s">
        <v>1709</v>
      </c>
      <c r="D3614" s="560" t="s">
        <v>9296</v>
      </c>
      <c r="E3614" s="1959">
        <v>7000</v>
      </c>
      <c r="F3614" s="1757">
        <v>43172407</v>
      </c>
      <c r="G3614" s="560" t="s">
        <v>9298</v>
      </c>
      <c r="H3614" s="560" t="s">
        <v>9296</v>
      </c>
      <c r="I3614" s="560" t="s">
        <v>8975</v>
      </c>
      <c r="J3614" s="1757" t="s">
        <v>8975</v>
      </c>
      <c r="K3614" s="563"/>
      <c r="L3614" s="564">
        <v>12</v>
      </c>
      <c r="M3614" s="565">
        <f t="shared" si="130"/>
        <v>84000</v>
      </c>
      <c r="N3614" s="563"/>
      <c r="O3614" s="564"/>
      <c r="P3614" s="563"/>
    </row>
    <row r="3615" spans="1:16" x14ac:dyDescent="0.2">
      <c r="A3615" s="559" t="s">
        <v>726</v>
      </c>
      <c r="B3615" s="541" t="s">
        <v>1708</v>
      </c>
      <c r="C3615" s="541" t="s">
        <v>1709</v>
      </c>
      <c r="D3615" s="560" t="s">
        <v>9299</v>
      </c>
      <c r="E3615" s="1959">
        <v>6000</v>
      </c>
      <c r="F3615" s="1757">
        <v>42405607</v>
      </c>
      <c r="G3615" s="560" t="s">
        <v>9300</v>
      </c>
      <c r="H3615" s="560" t="s">
        <v>9299</v>
      </c>
      <c r="I3615" s="560" t="s">
        <v>8975</v>
      </c>
      <c r="J3615" s="1757" t="s">
        <v>8975</v>
      </c>
      <c r="K3615" s="563"/>
      <c r="L3615" s="564">
        <v>12</v>
      </c>
      <c r="M3615" s="565">
        <f t="shared" si="130"/>
        <v>72000</v>
      </c>
      <c r="N3615" s="563"/>
      <c r="O3615" s="564"/>
      <c r="P3615" s="563"/>
    </row>
    <row r="3616" spans="1:16" x14ac:dyDescent="0.2">
      <c r="A3616" s="559" t="s">
        <v>726</v>
      </c>
      <c r="B3616" s="541" t="s">
        <v>1708</v>
      </c>
      <c r="C3616" s="541" t="s">
        <v>1709</v>
      </c>
      <c r="D3616" s="560" t="s">
        <v>9299</v>
      </c>
      <c r="E3616" s="1959">
        <v>6000</v>
      </c>
      <c r="F3616" s="1832" t="s">
        <v>9301</v>
      </c>
      <c r="G3616" s="560" t="s">
        <v>9302</v>
      </c>
      <c r="H3616" s="560" t="s">
        <v>9299</v>
      </c>
      <c r="I3616" s="560" t="s">
        <v>8975</v>
      </c>
      <c r="J3616" s="1757" t="s">
        <v>8975</v>
      </c>
      <c r="K3616" s="563"/>
      <c r="L3616" s="564">
        <v>12</v>
      </c>
      <c r="M3616" s="565">
        <f t="shared" si="130"/>
        <v>72000</v>
      </c>
      <c r="N3616" s="563"/>
      <c r="O3616" s="564"/>
      <c r="P3616" s="563"/>
    </row>
    <row r="3617" spans="1:16" x14ac:dyDescent="0.2">
      <c r="A3617" s="559" t="s">
        <v>726</v>
      </c>
      <c r="B3617" s="541" t="s">
        <v>1708</v>
      </c>
      <c r="C3617" s="541" t="s">
        <v>1709</v>
      </c>
      <c r="D3617" s="560" t="s">
        <v>9303</v>
      </c>
      <c r="E3617" s="1959">
        <v>6000</v>
      </c>
      <c r="F3617" s="1757">
        <v>10730279</v>
      </c>
      <c r="G3617" s="560" t="s">
        <v>9304</v>
      </c>
      <c r="H3617" s="560" t="s">
        <v>9303</v>
      </c>
      <c r="I3617" s="560" t="s">
        <v>8975</v>
      </c>
      <c r="J3617" s="1757" t="s">
        <v>8975</v>
      </c>
      <c r="K3617" s="563"/>
      <c r="L3617" s="564">
        <v>12</v>
      </c>
      <c r="M3617" s="565">
        <f t="shared" si="130"/>
        <v>72000</v>
      </c>
      <c r="N3617" s="563"/>
      <c r="O3617" s="564"/>
      <c r="P3617" s="563"/>
    </row>
    <row r="3618" spans="1:16" x14ac:dyDescent="0.2">
      <c r="A3618" s="559" t="s">
        <v>726</v>
      </c>
      <c r="B3618" s="541" t="s">
        <v>1708</v>
      </c>
      <c r="C3618" s="541" t="s">
        <v>1709</v>
      </c>
      <c r="D3618" s="560" t="s">
        <v>9305</v>
      </c>
      <c r="E3618" s="1959">
        <v>10000</v>
      </c>
      <c r="F3618" s="1757">
        <v>10046712</v>
      </c>
      <c r="G3618" s="560" t="s">
        <v>9306</v>
      </c>
      <c r="H3618" s="560" t="s">
        <v>9305</v>
      </c>
      <c r="I3618" s="560" t="s">
        <v>8975</v>
      </c>
      <c r="J3618" s="1757" t="s">
        <v>8975</v>
      </c>
      <c r="K3618" s="563"/>
      <c r="L3618" s="564">
        <v>12</v>
      </c>
      <c r="M3618" s="565">
        <f t="shared" si="130"/>
        <v>120000</v>
      </c>
      <c r="N3618" s="563"/>
      <c r="O3618" s="564"/>
      <c r="P3618" s="563"/>
    </row>
    <row r="3619" spans="1:16" x14ac:dyDescent="0.2">
      <c r="A3619" s="559" t="s">
        <v>726</v>
      </c>
      <c r="B3619" s="541" t="s">
        <v>1708</v>
      </c>
      <c r="C3619" s="541" t="s">
        <v>1709</v>
      </c>
      <c r="D3619" s="560" t="s">
        <v>9307</v>
      </c>
      <c r="E3619" s="1959">
        <v>7000</v>
      </c>
      <c r="F3619" s="1757">
        <v>42504211</v>
      </c>
      <c r="G3619" s="560" t="s">
        <v>9308</v>
      </c>
      <c r="H3619" s="560" t="s">
        <v>9307</v>
      </c>
      <c r="I3619" s="560" t="s">
        <v>8975</v>
      </c>
      <c r="J3619" s="1757" t="s">
        <v>8975</v>
      </c>
      <c r="K3619" s="563"/>
      <c r="L3619" s="564">
        <v>12</v>
      </c>
      <c r="M3619" s="565">
        <f t="shared" si="130"/>
        <v>84000</v>
      </c>
      <c r="N3619" s="563"/>
      <c r="O3619" s="564"/>
      <c r="P3619" s="563"/>
    </row>
    <row r="3620" spans="1:16" x14ac:dyDescent="0.2">
      <c r="A3620" s="559" t="s">
        <v>726</v>
      </c>
      <c r="B3620" s="541" t="s">
        <v>1708</v>
      </c>
      <c r="C3620" s="541" t="s">
        <v>1709</v>
      </c>
      <c r="D3620" s="560" t="s">
        <v>9309</v>
      </c>
      <c r="E3620" s="1959">
        <v>9000</v>
      </c>
      <c r="F3620" s="1832" t="s">
        <v>9310</v>
      </c>
      <c r="G3620" s="560" t="s">
        <v>9311</v>
      </c>
      <c r="H3620" s="560" t="s">
        <v>9309</v>
      </c>
      <c r="I3620" s="560" t="s">
        <v>8975</v>
      </c>
      <c r="J3620" s="1757" t="s">
        <v>8975</v>
      </c>
      <c r="K3620" s="563"/>
      <c r="L3620" s="564">
        <v>12</v>
      </c>
      <c r="M3620" s="565">
        <f t="shared" si="130"/>
        <v>108000</v>
      </c>
      <c r="N3620" s="563"/>
      <c r="O3620" s="564"/>
      <c r="P3620" s="563"/>
    </row>
    <row r="3621" spans="1:16" x14ac:dyDescent="0.2">
      <c r="A3621" s="559" t="s">
        <v>726</v>
      </c>
      <c r="B3621" s="541" t="s">
        <v>1708</v>
      </c>
      <c r="C3621" s="541" t="s">
        <v>1709</v>
      </c>
      <c r="D3621" s="560" t="s">
        <v>9312</v>
      </c>
      <c r="E3621" s="1959">
        <v>7000</v>
      </c>
      <c r="F3621" s="1757">
        <v>45694235</v>
      </c>
      <c r="G3621" s="560" t="s">
        <v>9313</v>
      </c>
      <c r="H3621" s="560" t="s">
        <v>9312</v>
      </c>
      <c r="I3621" s="560" t="s">
        <v>8975</v>
      </c>
      <c r="J3621" s="1757" t="s">
        <v>8975</v>
      </c>
      <c r="K3621" s="563"/>
      <c r="L3621" s="564">
        <v>12</v>
      </c>
      <c r="M3621" s="565">
        <f t="shared" si="130"/>
        <v>84000</v>
      </c>
      <c r="N3621" s="563"/>
      <c r="O3621" s="564"/>
      <c r="P3621" s="563"/>
    </row>
    <row r="3622" spans="1:16" x14ac:dyDescent="0.2">
      <c r="A3622" s="559" t="s">
        <v>726</v>
      </c>
      <c r="B3622" s="541" t="s">
        <v>1708</v>
      </c>
      <c r="C3622" s="541" t="s">
        <v>1709</v>
      </c>
      <c r="D3622" s="560" t="s">
        <v>9312</v>
      </c>
      <c r="E3622" s="1959">
        <v>7000</v>
      </c>
      <c r="F3622" s="1757">
        <v>29600742</v>
      </c>
      <c r="G3622" s="560" t="s">
        <v>9314</v>
      </c>
      <c r="H3622" s="560" t="s">
        <v>9312</v>
      </c>
      <c r="I3622" s="560" t="s">
        <v>8975</v>
      </c>
      <c r="J3622" s="1757" t="s">
        <v>8975</v>
      </c>
      <c r="K3622" s="563"/>
      <c r="L3622" s="564">
        <v>12</v>
      </c>
      <c r="M3622" s="565">
        <f t="shared" si="130"/>
        <v>84000</v>
      </c>
      <c r="N3622" s="563"/>
      <c r="O3622" s="564"/>
      <c r="P3622" s="563"/>
    </row>
    <row r="3623" spans="1:16" x14ac:dyDescent="0.2">
      <c r="A3623" s="559" t="s">
        <v>726</v>
      </c>
      <c r="B3623" s="541" t="s">
        <v>1708</v>
      </c>
      <c r="C3623" s="541" t="s">
        <v>1709</v>
      </c>
      <c r="D3623" s="560" t="s">
        <v>9315</v>
      </c>
      <c r="E3623" s="1959">
        <v>7000</v>
      </c>
      <c r="F3623" s="1757">
        <v>45373356</v>
      </c>
      <c r="G3623" s="560" t="s">
        <v>9316</v>
      </c>
      <c r="H3623" s="560" t="s">
        <v>9315</v>
      </c>
      <c r="I3623" s="560" t="s">
        <v>8975</v>
      </c>
      <c r="J3623" s="1757" t="s">
        <v>8975</v>
      </c>
      <c r="K3623" s="563"/>
      <c r="L3623" s="564">
        <v>12</v>
      </c>
      <c r="M3623" s="565">
        <f t="shared" si="130"/>
        <v>84000</v>
      </c>
      <c r="N3623" s="563"/>
      <c r="O3623" s="564"/>
      <c r="P3623" s="563"/>
    </row>
    <row r="3624" spans="1:16" x14ac:dyDescent="0.2">
      <c r="A3624" s="559" t="s">
        <v>726</v>
      </c>
      <c r="B3624" s="541" t="s">
        <v>1708</v>
      </c>
      <c r="C3624" s="541" t="s">
        <v>1709</v>
      </c>
      <c r="D3624" s="560" t="s">
        <v>9315</v>
      </c>
      <c r="E3624" s="1959">
        <v>7000</v>
      </c>
      <c r="F3624" s="1757">
        <v>43066534</v>
      </c>
      <c r="G3624" s="560" t="s">
        <v>9317</v>
      </c>
      <c r="H3624" s="560" t="s">
        <v>9315</v>
      </c>
      <c r="I3624" s="560" t="s">
        <v>8975</v>
      </c>
      <c r="J3624" s="1757" t="s">
        <v>8975</v>
      </c>
      <c r="K3624" s="563"/>
      <c r="L3624" s="564">
        <v>12</v>
      </c>
      <c r="M3624" s="565">
        <f t="shared" si="130"/>
        <v>84000</v>
      </c>
      <c r="N3624" s="563"/>
      <c r="O3624" s="564"/>
      <c r="P3624" s="563"/>
    </row>
    <row r="3625" spans="1:16" x14ac:dyDescent="0.2">
      <c r="A3625" s="559" t="s">
        <v>726</v>
      </c>
      <c r="B3625" s="541" t="s">
        <v>1708</v>
      </c>
      <c r="C3625" s="541" t="s">
        <v>1709</v>
      </c>
      <c r="D3625" s="560" t="s">
        <v>9315</v>
      </c>
      <c r="E3625" s="1959">
        <v>7000</v>
      </c>
      <c r="F3625" s="1757">
        <v>42878135</v>
      </c>
      <c r="G3625" s="560" t="s">
        <v>9318</v>
      </c>
      <c r="H3625" s="560" t="s">
        <v>9315</v>
      </c>
      <c r="I3625" s="560" t="s">
        <v>8975</v>
      </c>
      <c r="J3625" s="1757" t="s">
        <v>8975</v>
      </c>
      <c r="K3625" s="563"/>
      <c r="L3625" s="564">
        <v>12</v>
      </c>
      <c r="M3625" s="565">
        <f t="shared" si="130"/>
        <v>84000</v>
      </c>
      <c r="N3625" s="563"/>
      <c r="O3625" s="564"/>
      <c r="P3625" s="563"/>
    </row>
    <row r="3626" spans="1:16" x14ac:dyDescent="0.2">
      <c r="A3626" s="559" t="s">
        <v>726</v>
      </c>
      <c r="B3626" s="541" t="s">
        <v>1708</v>
      </c>
      <c r="C3626" s="541" t="s">
        <v>1709</v>
      </c>
      <c r="D3626" s="560" t="s">
        <v>9319</v>
      </c>
      <c r="E3626" s="1959">
        <v>7000</v>
      </c>
      <c r="F3626" s="1757">
        <v>71951747</v>
      </c>
      <c r="G3626" s="560" t="s">
        <v>9320</v>
      </c>
      <c r="H3626" s="560" t="s">
        <v>9319</v>
      </c>
      <c r="I3626" s="560" t="s">
        <v>8975</v>
      </c>
      <c r="J3626" s="1757" t="s">
        <v>8975</v>
      </c>
      <c r="K3626" s="563"/>
      <c r="L3626" s="564">
        <v>12</v>
      </c>
      <c r="M3626" s="565">
        <f t="shared" si="130"/>
        <v>84000</v>
      </c>
      <c r="N3626" s="563"/>
      <c r="O3626" s="564"/>
      <c r="P3626" s="563"/>
    </row>
    <row r="3627" spans="1:16" x14ac:dyDescent="0.2">
      <c r="A3627" s="559" t="s">
        <v>726</v>
      </c>
      <c r="B3627" s="541" t="s">
        <v>1708</v>
      </c>
      <c r="C3627" s="541" t="s">
        <v>1709</v>
      </c>
      <c r="D3627" s="560" t="s">
        <v>9319</v>
      </c>
      <c r="E3627" s="1959">
        <v>7000</v>
      </c>
      <c r="F3627" s="1757">
        <v>45435714</v>
      </c>
      <c r="G3627" s="560" t="s">
        <v>9321</v>
      </c>
      <c r="H3627" s="560" t="s">
        <v>9319</v>
      </c>
      <c r="I3627" s="560" t="s">
        <v>8975</v>
      </c>
      <c r="J3627" s="1757" t="s">
        <v>8975</v>
      </c>
      <c r="K3627" s="563"/>
      <c r="L3627" s="564">
        <v>12</v>
      </c>
      <c r="M3627" s="565">
        <f t="shared" si="130"/>
        <v>84000</v>
      </c>
      <c r="N3627" s="563"/>
      <c r="O3627" s="564"/>
      <c r="P3627" s="563"/>
    </row>
    <row r="3628" spans="1:16" x14ac:dyDescent="0.2">
      <c r="A3628" s="559" t="s">
        <v>726</v>
      </c>
      <c r="B3628" s="541" t="s">
        <v>1708</v>
      </c>
      <c r="C3628" s="541" t="s">
        <v>1709</v>
      </c>
      <c r="D3628" s="560" t="s">
        <v>9319</v>
      </c>
      <c r="E3628" s="1959">
        <v>7000</v>
      </c>
      <c r="F3628" s="1757">
        <v>44000009</v>
      </c>
      <c r="G3628" s="560" t="s">
        <v>9322</v>
      </c>
      <c r="H3628" s="560" t="s">
        <v>9319</v>
      </c>
      <c r="I3628" s="560" t="s">
        <v>8975</v>
      </c>
      <c r="J3628" s="1757" t="s">
        <v>8975</v>
      </c>
      <c r="K3628" s="563"/>
      <c r="L3628" s="564">
        <v>12</v>
      </c>
      <c r="M3628" s="565">
        <f t="shared" si="130"/>
        <v>84000</v>
      </c>
      <c r="N3628" s="563"/>
      <c r="O3628" s="564"/>
      <c r="P3628" s="563"/>
    </row>
    <row r="3629" spans="1:16" x14ac:dyDescent="0.2">
      <c r="A3629" s="559" t="s">
        <v>726</v>
      </c>
      <c r="B3629" s="541" t="s">
        <v>1708</v>
      </c>
      <c r="C3629" s="541" t="s">
        <v>1709</v>
      </c>
      <c r="D3629" s="560" t="s">
        <v>9323</v>
      </c>
      <c r="E3629" s="1959">
        <v>9000</v>
      </c>
      <c r="F3629" s="1832" t="s">
        <v>9324</v>
      </c>
      <c r="G3629" s="560" t="s">
        <v>9325</v>
      </c>
      <c r="H3629" s="560" t="s">
        <v>9323</v>
      </c>
      <c r="I3629" s="560" t="s">
        <v>8975</v>
      </c>
      <c r="J3629" s="1757" t="s">
        <v>8975</v>
      </c>
      <c r="K3629" s="563"/>
      <c r="L3629" s="564">
        <v>12</v>
      </c>
      <c r="M3629" s="565">
        <f t="shared" si="130"/>
        <v>108000</v>
      </c>
      <c r="N3629" s="563"/>
      <c r="O3629" s="564"/>
      <c r="P3629" s="563"/>
    </row>
    <row r="3630" spans="1:16" x14ac:dyDescent="0.2">
      <c r="A3630" s="559" t="s">
        <v>726</v>
      </c>
      <c r="B3630" s="541" t="s">
        <v>1708</v>
      </c>
      <c r="C3630" s="541" t="s">
        <v>1709</v>
      </c>
      <c r="D3630" s="560" t="s">
        <v>9323</v>
      </c>
      <c r="E3630" s="1959">
        <v>9000</v>
      </c>
      <c r="F3630" s="1757">
        <v>42726433</v>
      </c>
      <c r="G3630" s="560" t="s">
        <v>9326</v>
      </c>
      <c r="H3630" s="560" t="s">
        <v>9323</v>
      </c>
      <c r="I3630" s="560" t="s">
        <v>8975</v>
      </c>
      <c r="J3630" s="1757" t="s">
        <v>8975</v>
      </c>
      <c r="K3630" s="563"/>
      <c r="L3630" s="564">
        <v>12</v>
      </c>
      <c r="M3630" s="565">
        <f t="shared" si="130"/>
        <v>108000</v>
      </c>
      <c r="N3630" s="563"/>
      <c r="O3630" s="564"/>
      <c r="P3630" s="563"/>
    </row>
    <row r="3631" spans="1:16" x14ac:dyDescent="0.2">
      <c r="A3631" s="559" t="s">
        <v>726</v>
      </c>
      <c r="B3631" s="541" t="s">
        <v>1708</v>
      </c>
      <c r="C3631" s="541" t="s">
        <v>1709</v>
      </c>
      <c r="D3631" s="560" t="s">
        <v>9327</v>
      </c>
      <c r="E3631" s="1959">
        <v>6000</v>
      </c>
      <c r="F3631" s="1757">
        <v>40708192</v>
      </c>
      <c r="G3631" s="560" t="s">
        <v>9328</v>
      </c>
      <c r="H3631" s="560" t="s">
        <v>9327</v>
      </c>
      <c r="I3631" s="560" t="s">
        <v>8975</v>
      </c>
      <c r="J3631" s="1757" t="s">
        <v>8975</v>
      </c>
      <c r="K3631" s="563"/>
      <c r="L3631" s="564">
        <v>12</v>
      </c>
      <c r="M3631" s="565">
        <f t="shared" si="130"/>
        <v>72000</v>
      </c>
      <c r="N3631" s="563"/>
      <c r="O3631" s="564"/>
      <c r="P3631" s="563"/>
    </row>
    <row r="3632" spans="1:16" x14ac:dyDescent="0.2">
      <c r="A3632" s="559" t="s">
        <v>726</v>
      </c>
      <c r="B3632" s="541" t="s">
        <v>1708</v>
      </c>
      <c r="C3632" s="541" t="s">
        <v>1709</v>
      </c>
      <c r="D3632" s="560" t="s">
        <v>9323</v>
      </c>
      <c r="E3632" s="1959">
        <v>9000</v>
      </c>
      <c r="F3632" s="562" t="s">
        <v>9329</v>
      </c>
      <c r="G3632" s="560" t="s">
        <v>9330</v>
      </c>
      <c r="H3632" s="560" t="s">
        <v>9323</v>
      </c>
      <c r="I3632" s="560" t="s">
        <v>8975</v>
      </c>
      <c r="J3632" s="1757" t="s">
        <v>8975</v>
      </c>
      <c r="K3632" s="563"/>
      <c r="L3632" s="564">
        <v>12</v>
      </c>
      <c r="M3632" s="565">
        <f t="shared" si="130"/>
        <v>108000</v>
      </c>
      <c r="N3632" s="563"/>
      <c r="O3632" s="564"/>
      <c r="P3632" s="563"/>
    </row>
    <row r="3633" spans="1:16" x14ac:dyDescent="0.2">
      <c r="A3633" s="559" t="s">
        <v>726</v>
      </c>
      <c r="B3633" s="541" t="s">
        <v>1708</v>
      </c>
      <c r="C3633" s="541" t="s">
        <v>1709</v>
      </c>
      <c r="D3633" s="560" t="s">
        <v>8974</v>
      </c>
      <c r="E3633" s="1959">
        <v>5000</v>
      </c>
      <c r="F3633" s="562" t="s">
        <v>6939</v>
      </c>
      <c r="G3633" s="560" t="s">
        <v>6940</v>
      </c>
      <c r="H3633" s="560" t="s">
        <v>8974</v>
      </c>
      <c r="I3633" s="1074" t="s">
        <v>8766</v>
      </c>
      <c r="J3633" s="561" t="s">
        <v>8766</v>
      </c>
      <c r="K3633" s="563"/>
      <c r="L3633" s="564"/>
      <c r="M3633" s="565"/>
      <c r="N3633" s="563"/>
      <c r="O3633" s="564">
        <v>6</v>
      </c>
      <c r="P3633" s="565">
        <f t="shared" ref="P3633:P3696" si="131">E3633*O3633</f>
        <v>30000</v>
      </c>
    </row>
    <row r="3634" spans="1:16" x14ac:dyDescent="0.2">
      <c r="A3634" s="559" t="s">
        <v>726</v>
      </c>
      <c r="B3634" s="541" t="s">
        <v>1708</v>
      </c>
      <c r="C3634" s="541" t="s">
        <v>1709</v>
      </c>
      <c r="D3634" s="560" t="s">
        <v>5766</v>
      </c>
      <c r="E3634" s="1959">
        <v>1500</v>
      </c>
      <c r="F3634" s="562" t="s">
        <v>6957</v>
      </c>
      <c r="G3634" s="560" t="s">
        <v>8976</v>
      </c>
      <c r="H3634" s="560" t="s">
        <v>5766</v>
      </c>
      <c r="I3634" s="1074" t="s">
        <v>300</v>
      </c>
      <c r="J3634" s="561" t="s">
        <v>300</v>
      </c>
      <c r="K3634" s="563"/>
      <c r="L3634" s="564"/>
      <c r="M3634" s="565"/>
      <c r="N3634" s="563"/>
      <c r="O3634" s="564">
        <v>6</v>
      </c>
      <c r="P3634" s="565">
        <f t="shared" si="131"/>
        <v>9000</v>
      </c>
    </row>
    <row r="3635" spans="1:16" x14ac:dyDescent="0.2">
      <c r="A3635" s="559" t="s">
        <v>726</v>
      </c>
      <c r="B3635" s="541" t="s">
        <v>1708</v>
      </c>
      <c r="C3635" s="541" t="s">
        <v>1709</v>
      </c>
      <c r="D3635" s="560" t="s">
        <v>5766</v>
      </c>
      <c r="E3635" s="1959">
        <v>1500</v>
      </c>
      <c r="F3635" s="562" t="s">
        <v>6959</v>
      </c>
      <c r="G3635" s="560" t="s">
        <v>8977</v>
      </c>
      <c r="H3635" s="560" t="s">
        <v>5766</v>
      </c>
      <c r="I3635" s="1074" t="s">
        <v>300</v>
      </c>
      <c r="J3635" s="561" t="s">
        <v>300</v>
      </c>
      <c r="K3635" s="563"/>
      <c r="L3635" s="564"/>
      <c r="M3635" s="565"/>
      <c r="N3635" s="563"/>
      <c r="O3635" s="564">
        <v>6</v>
      </c>
      <c r="P3635" s="565">
        <f t="shared" si="131"/>
        <v>9000</v>
      </c>
    </row>
    <row r="3636" spans="1:16" x14ac:dyDescent="0.2">
      <c r="A3636" s="559" t="s">
        <v>726</v>
      </c>
      <c r="B3636" s="541" t="s">
        <v>1708</v>
      </c>
      <c r="C3636" s="541" t="s">
        <v>1709</v>
      </c>
      <c r="D3636" s="560" t="s">
        <v>5766</v>
      </c>
      <c r="E3636" s="1959">
        <v>1500</v>
      </c>
      <c r="F3636" s="562" t="s">
        <v>6963</v>
      </c>
      <c r="G3636" s="560" t="s">
        <v>6964</v>
      </c>
      <c r="H3636" s="560" t="s">
        <v>5766</v>
      </c>
      <c r="I3636" s="1074" t="s">
        <v>300</v>
      </c>
      <c r="J3636" s="561" t="s">
        <v>300</v>
      </c>
      <c r="K3636" s="563"/>
      <c r="L3636" s="564"/>
      <c r="M3636" s="565"/>
      <c r="N3636" s="563"/>
      <c r="O3636" s="564">
        <v>6</v>
      </c>
      <c r="P3636" s="565">
        <f t="shared" si="131"/>
        <v>9000</v>
      </c>
    </row>
    <row r="3637" spans="1:16" x14ac:dyDescent="0.2">
      <c r="A3637" s="559" t="s">
        <v>726</v>
      </c>
      <c r="B3637" s="541" t="s">
        <v>1708</v>
      </c>
      <c r="C3637" s="541" t="s">
        <v>1709</v>
      </c>
      <c r="D3637" s="560" t="s">
        <v>8978</v>
      </c>
      <c r="E3637" s="1959">
        <v>1500</v>
      </c>
      <c r="F3637" s="1760" t="s">
        <v>8979</v>
      </c>
      <c r="G3637" s="560" t="s">
        <v>8980</v>
      </c>
      <c r="H3637" s="560" t="s">
        <v>8978</v>
      </c>
      <c r="I3637" s="1074" t="s">
        <v>300</v>
      </c>
      <c r="J3637" s="561" t="s">
        <v>300</v>
      </c>
      <c r="K3637" s="563"/>
      <c r="L3637" s="564"/>
      <c r="M3637" s="565"/>
      <c r="N3637" s="563"/>
      <c r="O3637" s="564">
        <v>6</v>
      </c>
      <c r="P3637" s="565">
        <f t="shared" si="131"/>
        <v>9000</v>
      </c>
    </row>
    <row r="3638" spans="1:16" x14ac:dyDescent="0.2">
      <c r="A3638" s="559" t="s">
        <v>726</v>
      </c>
      <c r="B3638" s="541" t="s">
        <v>1708</v>
      </c>
      <c r="C3638" s="541" t="s">
        <v>1709</v>
      </c>
      <c r="D3638" s="560" t="s">
        <v>8981</v>
      </c>
      <c r="E3638" s="1959">
        <v>4000</v>
      </c>
      <c r="F3638" s="1760" t="s">
        <v>8982</v>
      </c>
      <c r="G3638" s="560" t="s">
        <v>8983</v>
      </c>
      <c r="H3638" s="560" t="s">
        <v>8981</v>
      </c>
      <c r="I3638" s="1074" t="s">
        <v>8766</v>
      </c>
      <c r="J3638" s="561" t="s">
        <v>8766</v>
      </c>
      <c r="K3638" s="563"/>
      <c r="L3638" s="564"/>
      <c r="M3638" s="565"/>
      <c r="N3638" s="563"/>
      <c r="O3638" s="564">
        <v>6</v>
      </c>
      <c r="P3638" s="565">
        <f t="shared" si="131"/>
        <v>24000</v>
      </c>
    </row>
    <row r="3639" spans="1:16" x14ac:dyDescent="0.2">
      <c r="A3639" s="559" t="s">
        <v>726</v>
      </c>
      <c r="B3639" s="541" t="s">
        <v>1708</v>
      </c>
      <c r="C3639" s="541" t="s">
        <v>1709</v>
      </c>
      <c r="D3639" s="560" t="s">
        <v>8984</v>
      </c>
      <c r="E3639" s="1959">
        <v>4000</v>
      </c>
      <c r="F3639" s="1760" t="s">
        <v>8985</v>
      </c>
      <c r="G3639" s="560" t="s">
        <v>8986</v>
      </c>
      <c r="H3639" s="560" t="s">
        <v>8984</v>
      </c>
      <c r="I3639" s="1074" t="s">
        <v>8766</v>
      </c>
      <c r="J3639" s="561" t="s">
        <v>8766</v>
      </c>
      <c r="K3639" s="563"/>
      <c r="L3639" s="564"/>
      <c r="M3639" s="565"/>
      <c r="N3639" s="563"/>
      <c r="O3639" s="564">
        <v>6</v>
      </c>
      <c r="P3639" s="565">
        <f t="shared" si="131"/>
        <v>24000</v>
      </c>
    </row>
    <row r="3640" spans="1:16" x14ac:dyDescent="0.2">
      <c r="A3640" s="559" t="s">
        <v>726</v>
      </c>
      <c r="B3640" s="541" t="s">
        <v>1708</v>
      </c>
      <c r="C3640" s="541" t="s">
        <v>1709</v>
      </c>
      <c r="D3640" s="560" t="s">
        <v>8981</v>
      </c>
      <c r="E3640" s="1959">
        <v>3500</v>
      </c>
      <c r="F3640" s="1760" t="s">
        <v>8987</v>
      </c>
      <c r="G3640" s="560" t="s">
        <v>8988</v>
      </c>
      <c r="H3640" s="560" t="s">
        <v>8981</v>
      </c>
      <c r="I3640" s="1074" t="s">
        <v>8766</v>
      </c>
      <c r="J3640" s="561" t="s">
        <v>8766</v>
      </c>
      <c r="K3640" s="563"/>
      <c r="L3640" s="564"/>
      <c r="M3640" s="565"/>
      <c r="N3640" s="563"/>
      <c r="O3640" s="564">
        <v>6</v>
      </c>
      <c r="P3640" s="565">
        <f t="shared" si="131"/>
        <v>21000</v>
      </c>
    </row>
    <row r="3641" spans="1:16" x14ac:dyDescent="0.2">
      <c r="A3641" s="559" t="s">
        <v>726</v>
      </c>
      <c r="B3641" s="541" t="s">
        <v>1708</v>
      </c>
      <c r="C3641" s="541" t="s">
        <v>1709</v>
      </c>
      <c r="D3641" s="560" t="s">
        <v>8989</v>
      </c>
      <c r="E3641" s="1959">
        <v>2500</v>
      </c>
      <c r="F3641" s="562" t="s">
        <v>8990</v>
      </c>
      <c r="G3641" s="560" t="s">
        <v>8991</v>
      </c>
      <c r="H3641" s="560" t="s">
        <v>8989</v>
      </c>
      <c r="I3641" s="1074" t="s">
        <v>293</v>
      </c>
      <c r="J3641" s="561" t="s">
        <v>293</v>
      </c>
      <c r="K3641" s="563"/>
      <c r="L3641" s="564"/>
      <c r="M3641" s="565"/>
      <c r="N3641" s="563"/>
      <c r="O3641" s="564">
        <v>6</v>
      </c>
      <c r="P3641" s="565">
        <f t="shared" si="131"/>
        <v>15000</v>
      </c>
    </row>
    <row r="3642" spans="1:16" x14ac:dyDescent="0.2">
      <c r="A3642" s="559" t="s">
        <v>726</v>
      </c>
      <c r="B3642" s="541" t="s">
        <v>1708</v>
      </c>
      <c r="C3642" s="541" t="s">
        <v>1709</v>
      </c>
      <c r="D3642" s="560" t="s">
        <v>8978</v>
      </c>
      <c r="E3642" s="1959">
        <v>1500</v>
      </c>
      <c r="F3642" s="1760" t="s">
        <v>8992</v>
      </c>
      <c r="G3642" s="560" t="s">
        <v>8993</v>
      </c>
      <c r="H3642" s="560" t="s">
        <v>8978</v>
      </c>
      <c r="I3642" s="1074" t="s">
        <v>300</v>
      </c>
      <c r="J3642" s="561" t="s">
        <v>300</v>
      </c>
      <c r="K3642" s="563"/>
      <c r="L3642" s="564"/>
      <c r="M3642" s="565"/>
      <c r="N3642" s="563"/>
      <c r="O3642" s="564">
        <v>6</v>
      </c>
      <c r="P3642" s="565">
        <f t="shared" si="131"/>
        <v>9000</v>
      </c>
    </row>
    <row r="3643" spans="1:16" x14ac:dyDescent="0.2">
      <c r="A3643" s="559" t="s">
        <v>726</v>
      </c>
      <c r="B3643" s="541" t="s">
        <v>1708</v>
      </c>
      <c r="C3643" s="541" t="s">
        <v>1709</v>
      </c>
      <c r="D3643" s="560" t="s">
        <v>8978</v>
      </c>
      <c r="E3643" s="1959">
        <v>1500</v>
      </c>
      <c r="F3643" s="1759" t="s">
        <v>8994</v>
      </c>
      <c r="G3643" s="560" t="s">
        <v>8995</v>
      </c>
      <c r="H3643" s="560" t="s">
        <v>8978</v>
      </c>
      <c r="I3643" s="1074" t="s">
        <v>300</v>
      </c>
      <c r="J3643" s="561" t="s">
        <v>300</v>
      </c>
      <c r="K3643" s="563"/>
      <c r="L3643" s="564"/>
      <c r="M3643" s="565"/>
      <c r="N3643" s="563"/>
      <c r="O3643" s="564">
        <v>6</v>
      </c>
      <c r="P3643" s="565">
        <f t="shared" si="131"/>
        <v>9000</v>
      </c>
    </row>
    <row r="3644" spans="1:16" x14ac:dyDescent="0.2">
      <c r="A3644" s="559" t="s">
        <v>726</v>
      </c>
      <c r="B3644" s="541" t="s">
        <v>1708</v>
      </c>
      <c r="C3644" s="541" t="s">
        <v>1709</v>
      </c>
      <c r="D3644" s="560" t="s">
        <v>8978</v>
      </c>
      <c r="E3644" s="1959">
        <v>1500</v>
      </c>
      <c r="F3644" s="1759" t="s">
        <v>8996</v>
      </c>
      <c r="G3644" s="560" t="s">
        <v>8997</v>
      </c>
      <c r="H3644" s="560" t="s">
        <v>8978</v>
      </c>
      <c r="I3644" s="1074" t="s">
        <v>300</v>
      </c>
      <c r="J3644" s="561" t="s">
        <v>300</v>
      </c>
      <c r="K3644" s="563"/>
      <c r="L3644" s="564"/>
      <c r="M3644" s="565"/>
      <c r="N3644" s="563"/>
      <c r="O3644" s="564">
        <v>6</v>
      </c>
      <c r="P3644" s="565">
        <f t="shared" si="131"/>
        <v>9000</v>
      </c>
    </row>
    <row r="3645" spans="1:16" x14ac:dyDescent="0.2">
      <c r="A3645" s="559" t="s">
        <v>726</v>
      </c>
      <c r="B3645" s="541" t="s">
        <v>1708</v>
      </c>
      <c r="C3645" s="541" t="s">
        <v>1709</v>
      </c>
      <c r="D3645" s="560" t="s">
        <v>8998</v>
      </c>
      <c r="E3645" s="1959">
        <v>5000</v>
      </c>
      <c r="F3645" s="562" t="s">
        <v>8999</v>
      </c>
      <c r="G3645" s="560" t="s">
        <v>9000</v>
      </c>
      <c r="H3645" s="560" t="s">
        <v>8998</v>
      </c>
      <c r="I3645" s="1074" t="s">
        <v>8766</v>
      </c>
      <c r="J3645" s="561" t="s">
        <v>8766</v>
      </c>
      <c r="K3645" s="563"/>
      <c r="L3645" s="564"/>
      <c r="M3645" s="565"/>
      <c r="N3645" s="563"/>
      <c r="O3645" s="564">
        <v>6</v>
      </c>
      <c r="P3645" s="565">
        <f t="shared" si="131"/>
        <v>30000</v>
      </c>
    </row>
    <row r="3646" spans="1:16" x14ac:dyDescent="0.2">
      <c r="A3646" s="559" t="s">
        <v>726</v>
      </c>
      <c r="B3646" s="541" t="s">
        <v>1708</v>
      </c>
      <c r="C3646" s="541" t="s">
        <v>1709</v>
      </c>
      <c r="D3646" s="560" t="s">
        <v>9331</v>
      </c>
      <c r="E3646" s="1959">
        <v>3000</v>
      </c>
      <c r="F3646" s="1760" t="s">
        <v>9002</v>
      </c>
      <c r="G3646" s="560" t="s">
        <v>9003</v>
      </c>
      <c r="H3646" s="560" t="s">
        <v>9331</v>
      </c>
      <c r="I3646" s="1074" t="s">
        <v>293</v>
      </c>
      <c r="J3646" s="561" t="s">
        <v>293</v>
      </c>
      <c r="K3646" s="563"/>
      <c r="L3646" s="564"/>
      <c r="M3646" s="565"/>
      <c r="N3646" s="563"/>
      <c r="O3646" s="564">
        <v>6</v>
      </c>
      <c r="P3646" s="565">
        <f t="shared" si="131"/>
        <v>18000</v>
      </c>
    </row>
    <row r="3647" spans="1:16" x14ac:dyDescent="0.2">
      <c r="A3647" s="559" t="s">
        <v>726</v>
      </c>
      <c r="B3647" s="541" t="s">
        <v>1708</v>
      </c>
      <c r="C3647" s="541" t="s">
        <v>1709</v>
      </c>
      <c r="D3647" s="1830" t="s">
        <v>9004</v>
      </c>
      <c r="E3647" s="1959">
        <v>2000</v>
      </c>
      <c r="F3647" s="1759" t="s">
        <v>9005</v>
      </c>
      <c r="G3647" s="560" t="s">
        <v>9006</v>
      </c>
      <c r="H3647" s="1830" t="s">
        <v>9004</v>
      </c>
      <c r="I3647" s="1074" t="s">
        <v>300</v>
      </c>
      <c r="J3647" s="561" t="s">
        <v>300</v>
      </c>
      <c r="K3647" s="563"/>
      <c r="L3647" s="564"/>
      <c r="M3647" s="565"/>
      <c r="N3647" s="563"/>
      <c r="O3647" s="564">
        <v>6</v>
      </c>
      <c r="P3647" s="565">
        <f t="shared" si="131"/>
        <v>12000</v>
      </c>
    </row>
    <row r="3648" spans="1:16" x14ac:dyDescent="0.2">
      <c r="A3648" s="559" t="s">
        <v>726</v>
      </c>
      <c r="B3648" s="541" t="s">
        <v>1708</v>
      </c>
      <c r="C3648" s="541" t="s">
        <v>1709</v>
      </c>
      <c r="D3648" s="1831" t="s">
        <v>9007</v>
      </c>
      <c r="E3648" s="1959">
        <v>2500</v>
      </c>
      <c r="F3648" s="1759" t="s">
        <v>9008</v>
      </c>
      <c r="G3648" s="560" t="s">
        <v>9009</v>
      </c>
      <c r="H3648" s="1831" t="s">
        <v>9007</v>
      </c>
      <c r="I3648" s="1074" t="s">
        <v>293</v>
      </c>
      <c r="J3648" s="561" t="s">
        <v>293</v>
      </c>
      <c r="K3648" s="563"/>
      <c r="L3648" s="564"/>
      <c r="M3648" s="565"/>
      <c r="N3648" s="563"/>
      <c r="O3648" s="564">
        <v>6</v>
      </c>
      <c r="P3648" s="565">
        <f t="shared" si="131"/>
        <v>15000</v>
      </c>
    </row>
    <row r="3649" spans="1:16" x14ac:dyDescent="0.2">
      <c r="A3649" s="559" t="s">
        <v>726</v>
      </c>
      <c r="B3649" s="541" t="s">
        <v>1708</v>
      </c>
      <c r="C3649" s="541" t="s">
        <v>1709</v>
      </c>
      <c r="D3649" s="560" t="s">
        <v>9010</v>
      </c>
      <c r="E3649" s="1959">
        <v>3500</v>
      </c>
      <c r="F3649" s="562" t="s">
        <v>9011</v>
      </c>
      <c r="G3649" s="560" t="s">
        <v>9012</v>
      </c>
      <c r="H3649" s="560" t="s">
        <v>9010</v>
      </c>
      <c r="I3649" s="1074" t="s">
        <v>8766</v>
      </c>
      <c r="J3649" s="561" t="s">
        <v>8766</v>
      </c>
      <c r="K3649" s="563"/>
      <c r="L3649" s="564"/>
      <c r="M3649" s="565"/>
      <c r="N3649" s="563"/>
      <c r="O3649" s="564">
        <v>6</v>
      </c>
      <c r="P3649" s="565">
        <f t="shared" si="131"/>
        <v>21000</v>
      </c>
    </row>
    <row r="3650" spans="1:16" x14ac:dyDescent="0.2">
      <c r="A3650" s="559" t="s">
        <v>726</v>
      </c>
      <c r="B3650" s="541" t="s">
        <v>1708</v>
      </c>
      <c r="C3650" s="541" t="s">
        <v>1709</v>
      </c>
      <c r="D3650" s="560" t="s">
        <v>1836</v>
      </c>
      <c r="E3650" s="1959">
        <v>2000</v>
      </c>
      <c r="F3650" s="562" t="s">
        <v>9013</v>
      </c>
      <c r="G3650" s="560" t="s">
        <v>9014</v>
      </c>
      <c r="H3650" s="560" t="s">
        <v>1836</v>
      </c>
      <c r="I3650" s="1074" t="s">
        <v>300</v>
      </c>
      <c r="J3650" s="561" t="s">
        <v>300</v>
      </c>
      <c r="K3650" s="563"/>
      <c r="L3650" s="564"/>
      <c r="M3650" s="565"/>
      <c r="N3650" s="563"/>
      <c r="O3650" s="564">
        <v>6</v>
      </c>
      <c r="P3650" s="565">
        <f t="shared" si="131"/>
        <v>12000</v>
      </c>
    </row>
    <row r="3651" spans="1:16" x14ac:dyDescent="0.2">
      <c r="A3651" s="559" t="s">
        <v>726</v>
      </c>
      <c r="B3651" s="541" t="s">
        <v>1708</v>
      </c>
      <c r="C3651" s="541" t="s">
        <v>1709</v>
      </c>
      <c r="D3651" s="560" t="s">
        <v>5811</v>
      </c>
      <c r="E3651" s="1959">
        <v>3500</v>
      </c>
      <c r="F3651" s="562" t="s">
        <v>9015</v>
      </c>
      <c r="G3651" s="560" t="s">
        <v>9016</v>
      </c>
      <c r="H3651" s="560" t="s">
        <v>5811</v>
      </c>
      <c r="I3651" s="1074" t="s">
        <v>8766</v>
      </c>
      <c r="J3651" s="561" t="s">
        <v>8766</v>
      </c>
      <c r="K3651" s="563"/>
      <c r="L3651" s="564"/>
      <c r="M3651" s="565"/>
      <c r="N3651" s="563"/>
      <c r="O3651" s="564">
        <v>6</v>
      </c>
      <c r="P3651" s="565">
        <f t="shared" si="131"/>
        <v>21000</v>
      </c>
    </row>
    <row r="3652" spans="1:16" x14ac:dyDescent="0.2">
      <c r="A3652" s="559" t="s">
        <v>726</v>
      </c>
      <c r="B3652" s="541" t="s">
        <v>1708</v>
      </c>
      <c r="C3652" s="541" t="s">
        <v>1709</v>
      </c>
      <c r="D3652" s="1831" t="s">
        <v>9017</v>
      </c>
      <c r="E3652" s="1959">
        <v>5000</v>
      </c>
      <c r="F3652" s="1759" t="s">
        <v>9018</v>
      </c>
      <c r="G3652" s="560" t="s">
        <v>9019</v>
      </c>
      <c r="H3652" s="1831" t="s">
        <v>9017</v>
      </c>
      <c r="I3652" s="1074" t="s">
        <v>8766</v>
      </c>
      <c r="J3652" s="561" t="s">
        <v>8766</v>
      </c>
      <c r="K3652" s="563"/>
      <c r="L3652" s="564"/>
      <c r="M3652" s="565"/>
      <c r="N3652" s="563"/>
      <c r="O3652" s="564">
        <v>6</v>
      </c>
      <c r="P3652" s="565">
        <f t="shared" si="131"/>
        <v>30000</v>
      </c>
    </row>
    <row r="3653" spans="1:16" x14ac:dyDescent="0.2">
      <c r="A3653" s="559" t="s">
        <v>726</v>
      </c>
      <c r="B3653" s="541" t="s">
        <v>1708</v>
      </c>
      <c r="C3653" s="541" t="s">
        <v>1709</v>
      </c>
      <c r="D3653" s="1074" t="s">
        <v>9020</v>
      </c>
      <c r="E3653" s="1959">
        <v>3500</v>
      </c>
      <c r="F3653" s="1758">
        <v>44007982</v>
      </c>
      <c r="G3653" s="560" t="s">
        <v>9021</v>
      </c>
      <c r="H3653" s="1074" t="s">
        <v>9020</v>
      </c>
      <c r="I3653" s="1074" t="s">
        <v>8766</v>
      </c>
      <c r="J3653" s="561" t="s">
        <v>8766</v>
      </c>
      <c r="K3653" s="563"/>
      <c r="L3653" s="564"/>
      <c r="M3653" s="565"/>
      <c r="N3653" s="563"/>
      <c r="O3653" s="564">
        <v>6</v>
      </c>
      <c r="P3653" s="565">
        <f t="shared" si="131"/>
        <v>21000</v>
      </c>
    </row>
    <row r="3654" spans="1:16" x14ac:dyDescent="0.2">
      <c r="A3654" s="559" t="s">
        <v>726</v>
      </c>
      <c r="B3654" s="541" t="s">
        <v>1708</v>
      </c>
      <c r="C3654" s="541" t="s">
        <v>1709</v>
      </c>
      <c r="D3654" s="1074" t="s">
        <v>5811</v>
      </c>
      <c r="E3654" s="1959">
        <v>2000</v>
      </c>
      <c r="F3654" s="1758">
        <v>42764569</v>
      </c>
      <c r="G3654" s="560" t="s">
        <v>9022</v>
      </c>
      <c r="H3654" s="1074" t="s">
        <v>5811</v>
      </c>
      <c r="I3654" s="1074" t="s">
        <v>300</v>
      </c>
      <c r="J3654" s="561" t="s">
        <v>300</v>
      </c>
      <c r="K3654" s="563"/>
      <c r="L3654" s="564"/>
      <c r="M3654" s="565"/>
      <c r="N3654" s="563"/>
      <c r="O3654" s="564">
        <v>6</v>
      </c>
      <c r="P3654" s="565">
        <f t="shared" si="131"/>
        <v>12000</v>
      </c>
    </row>
    <row r="3655" spans="1:16" x14ac:dyDescent="0.2">
      <c r="A3655" s="559" t="s">
        <v>726</v>
      </c>
      <c r="B3655" s="541" t="s">
        <v>1708</v>
      </c>
      <c r="C3655" s="541" t="s">
        <v>1709</v>
      </c>
      <c r="D3655" s="1074" t="s">
        <v>3405</v>
      </c>
      <c r="E3655" s="1959">
        <v>5000</v>
      </c>
      <c r="F3655" s="1758">
        <v>70573828</v>
      </c>
      <c r="G3655" s="560" t="s">
        <v>9028</v>
      </c>
      <c r="H3655" s="1074" t="s">
        <v>3405</v>
      </c>
      <c r="I3655" s="1074" t="s">
        <v>8766</v>
      </c>
      <c r="J3655" s="561" t="s">
        <v>8766</v>
      </c>
      <c r="K3655" s="563"/>
      <c r="L3655" s="564"/>
      <c r="M3655" s="565"/>
      <c r="N3655" s="563"/>
      <c r="O3655" s="564">
        <v>6</v>
      </c>
      <c r="P3655" s="565">
        <f t="shared" si="131"/>
        <v>30000</v>
      </c>
    </row>
    <row r="3656" spans="1:16" x14ac:dyDescent="0.2">
      <c r="A3656" s="559" t="s">
        <v>726</v>
      </c>
      <c r="B3656" s="541" t="s">
        <v>1708</v>
      </c>
      <c r="C3656" s="541" t="s">
        <v>1709</v>
      </c>
      <c r="D3656" s="1074" t="s">
        <v>3405</v>
      </c>
      <c r="E3656" s="1959">
        <v>5000</v>
      </c>
      <c r="F3656" s="1758">
        <v>43536372</v>
      </c>
      <c r="G3656" s="560" t="s">
        <v>9029</v>
      </c>
      <c r="H3656" s="1074" t="s">
        <v>3405</v>
      </c>
      <c r="I3656" s="1074" t="s">
        <v>8766</v>
      </c>
      <c r="J3656" s="561" t="s">
        <v>8766</v>
      </c>
      <c r="K3656" s="563"/>
      <c r="L3656" s="564"/>
      <c r="M3656" s="565"/>
      <c r="N3656" s="563"/>
      <c r="O3656" s="564">
        <v>6</v>
      </c>
      <c r="P3656" s="565">
        <f t="shared" si="131"/>
        <v>30000</v>
      </c>
    </row>
    <row r="3657" spans="1:16" x14ac:dyDescent="0.2">
      <c r="A3657" s="559" t="s">
        <v>726</v>
      </c>
      <c r="B3657" s="541" t="s">
        <v>1708</v>
      </c>
      <c r="C3657" s="541" t="s">
        <v>1709</v>
      </c>
      <c r="D3657" s="1074" t="s">
        <v>3405</v>
      </c>
      <c r="E3657" s="1959">
        <v>4500</v>
      </c>
      <c r="F3657" s="1758">
        <v>46154457</v>
      </c>
      <c r="G3657" s="560" t="s">
        <v>9030</v>
      </c>
      <c r="H3657" s="1074" t="s">
        <v>3405</v>
      </c>
      <c r="I3657" s="1074" t="s">
        <v>8766</v>
      </c>
      <c r="J3657" s="561" t="s">
        <v>8766</v>
      </c>
      <c r="K3657" s="563"/>
      <c r="L3657" s="564"/>
      <c r="M3657" s="565"/>
      <c r="N3657" s="563"/>
      <c r="O3657" s="564">
        <v>6</v>
      </c>
      <c r="P3657" s="565">
        <f t="shared" si="131"/>
        <v>27000</v>
      </c>
    </row>
    <row r="3658" spans="1:16" x14ac:dyDescent="0.2">
      <c r="A3658" s="559" t="s">
        <v>726</v>
      </c>
      <c r="B3658" s="541" t="s">
        <v>1708</v>
      </c>
      <c r="C3658" s="541" t="s">
        <v>1709</v>
      </c>
      <c r="D3658" s="560" t="s">
        <v>9332</v>
      </c>
      <c r="E3658" s="1959">
        <v>5000</v>
      </c>
      <c r="F3658" s="1758">
        <v>25581515</v>
      </c>
      <c r="G3658" s="560" t="s">
        <v>9031</v>
      </c>
      <c r="H3658" s="560" t="s">
        <v>9332</v>
      </c>
      <c r="I3658" s="1074" t="s">
        <v>8766</v>
      </c>
      <c r="J3658" s="561" t="s">
        <v>8766</v>
      </c>
      <c r="K3658" s="563"/>
      <c r="L3658" s="564"/>
      <c r="M3658" s="565"/>
      <c r="N3658" s="563"/>
      <c r="O3658" s="564">
        <v>6</v>
      </c>
      <c r="P3658" s="565">
        <f t="shared" si="131"/>
        <v>30000</v>
      </c>
    </row>
    <row r="3659" spans="1:16" x14ac:dyDescent="0.2">
      <c r="A3659" s="559" t="s">
        <v>726</v>
      </c>
      <c r="B3659" s="541" t="s">
        <v>1708</v>
      </c>
      <c r="C3659" s="541" t="s">
        <v>1709</v>
      </c>
      <c r="D3659" s="560" t="s">
        <v>9333</v>
      </c>
      <c r="E3659" s="1959">
        <v>6000</v>
      </c>
      <c r="F3659" s="1758">
        <v>43295644</v>
      </c>
      <c r="G3659" s="560" t="s">
        <v>9033</v>
      </c>
      <c r="H3659" s="560" t="s">
        <v>9333</v>
      </c>
      <c r="I3659" s="1074" t="s">
        <v>8766</v>
      </c>
      <c r="J3659" s="561" t="s">
        <v>8766</v>
      </c>
      <c r="K3659" s="563"/>
      <c r="L3659" s="564"/>
      <c r="M3659" s="565"/>
      <c r="N3659" s="563"/>
      <c r="O3659" s="564">
        <v>6</v>
      </c>
      <c r="P3659" s="565">
        <f t="shared" si="131"/>
        <v>36000</v>
      </c>
    </row>
    <row r="3660" spans="1:16" x14ac:dyDescent="0.2">
      <c r="A3660" s="559" t="s">
        <v>726</v>
      </c>
      <c r="B3660" s="541" t="s">
        <v>1708</v>
      </c>
      <c r="C3660" s="541" t="s">
        <v>1709</v>
      </c>
      <c r="D3660" s="560" t="s">
        <v>9032</v>
      </c>
      <c r="E3660" s="1960">
        <v>7000</v>
      </c>
      <c r="F3660" s="1759" t="s">
        <v>9035</v>
      </c>
      <c r="G3660" s="560" t="s">
        <v>9036</v>
      </c>
      <c r="H3660" s="560" t="s">
        <v>9032</v>
      </c>
      <c r="I3660" s="1074" t="s">
        <v>8766</v>
      </c>
      <c r="J3660" s="561" t="s">
        <v>8766</v>
      </c>
      <c r="K3660" s="563"/>
      <c r="L3660" s="564"/>
      <c r="M3660" s="565"/>
      <c r="N3660" s="563"/>
      <c r="O3660" s="564">
        <v>6</v>
      </c>
      <c r="P3660" s="565">
        <f t="shared" si="131"/>
        <v>42000</v>
      </c>
    </row>
    <row r="3661" spans="1:16" x14ac:dyDescent="0.2">
      <c r="A3661" s="559" t="s">
        <v>726</v>
      </c>
      <c r="B3661" s="541" t="s">
        <v>1708</v>
      </c>
      <c r="C3661" s="541" t="s">
        <v>1709</v>
      </c>
      <c r="D3661" s="560" t="s">
        <v>9334</v>
      </c>
      <c r="E3661" s="1959">
        <v>5000</v>
      </c>
      <c r="F3661" s="1757">
        <v>47743034</v>
      </c>
      <c r="G3661" s="560" t="s">
        <v>9335</v>
      </c>
      <c r="H3661" s="560" t="s">
        <v>9334</v>
      </c>
      <c r="I3661" s="1074" t="s">
        <v>8766</v>
      </c>
      <c r="J3661" s="561" t="s">
        <v>8766</v>
      </c>
      <c r="K3661" s="563"/>
      <c r="L3661" s="564"/>
      <c r="M3661" s="565"/>
      <c r="N3661" s="563"/>
      <c r="O3661" s="564">
        <v>6</v>
      </c>
      <c r="P3661" s="565">
        <f t="shared" si="131"/>
        <v>30000</v>
      </c>
    </row>
    <row r="3662" spans="1:16" x14ac:dyDescent="0.2">
      <c r="A3662" s="559" t="s">
        <v>726</v>
      </c>
      <c r="B3662" s="541" t="s">
        <v>1708</v>
      </c>
      <c r="C3662" s="541" t="s">
        <v>1709</v>
      </c>
      <c r="D3662" s="560" t="s">
        <v>9336</v>
      </c>
      <c r="E3662" s="1959">
        <v>3000</v>
      </c>
      <c r="F3662" s="1757">
        <v>72024234</v>
      </c>
      <c r="G3662" s="560" t="s">
        <v>9337</v>
      </c>
      <c r="H3662" s="560" t="s">
        <v>9336</v>
      </c>
      <c r="I3662" s="1074" t="s">
        <v>293</v>
      </c>
      <c r="J3662" s="561" t="s">
        <v>293</v>
      </c>
      <c r="K3662" s="563"/>
      <c r="L3662" s="564"/>
      <c r="M3662" s="565"/>
      <c r="N3662" s="563"/>
      <c r="O3662" s="564">
        <v>6</v>
      </c>
      <c r="P3662" s="565">
        <f t="shared" si="131"/>
        <v>18000</v>
      </c>
    </row>
    <row r="3663" spans="1:16" x14ac:dyDescent="0.2">
      <c r="A3663" s="559" t="s">
        <v>726</v>
      </c>
      <c r="B3663" s="541" t="s">
        <v>1708</v>
      </c>
      <c r="C3663" s="541" t="s">
        <v>1709</v>
      </c>
      <c r="D3663" s="560" t="s">
        <v>3405</v>
      </c>
      <c r="E3663" s="1959">
        <v>5000</v>
      </c>
      <c r="F3663" s="1757">
        <v>47622143</v>
      </c>
      <c r="G3663" s="560" t="s">
        <v>9338</v>
      </c>
      <c r="H3663" s="560" t="s">
        <v>3405</v>
      </c>
      <c r="I3663" s="1074" t="s">
        <v>8766</v>
      </c>
      <c r="J3663" s="561" t="s">
        <v>8766</v>
      </c>
      <c r="K3663" s="563"/>
      <c r="L3663" s="564"/>
      <c r="M3663" s="565"/>
      <c r="N3663" s="563"/>
      <c r="O3663" s="564">
        <v>6</v>
      </c>
      <c r="P3663" s="565">
        <f t="shared" si="131"/>
        <v>30000</v>
      </c>
    </row>
    <row r="3664" spans="1:16" x14ac:dyDescent="0.2">
      <c r="A3664" s="559" t="s">
        <v>726</v>
      </c>
      <c r="B3664" s="541" t="s">
        <v>1708</v>
      </c>
      <c r="C3664" s="541" t="s">
        <v>1709</v>
      </c>
      <c r="D3664" s="560" t="s">
        <v>9339</v>
      </c>
      <c r="E3664" s="1959">
        <v>5000</v>
      </c>
      <c r="F3664" s="1757">
        <v>47189674</v>
      </c>
      <c r="G3664" s="560" t="s">
        <v>9340</v>
      </c>
      <c r="H3664" s="560" t="s">
        <v>9339</v>
      </c>
      <c r="I3664" s="1074" t="s">
        <v>8766</v>
      </c>
      <c r="J3664" s="561" t="s">
        <v>8766</v>
      </c>
      <c r="K3664" s="563"/>
      <c r="L3664" s="564"/>
      <c r="M3664" s="565"/>
      <c r="N3664" s="563"/>
      <c r="O3664" s="564">
        <v>6</v>
      </c>
      <c r="P3664" s="565">
        <f t="shared" si="131"/>
        <v>30000</v>
      </c>
    </row>
    <row r="3665" spans="1:16" x14ac:dyDescent="0.2">
      <c r="A3665" s="559" t="s">
        <v>726</v>
      </c>
      <c r="B3665" s="541" t="s">
        <v>1708</v>
      </c>
      <c r="C3665" s="541" t="s">
        <v>1709</v>
      </c>
      <c r="D3665" s="560" t="s">
        <v>9341</v>
      </c>
      <c r="E3665" s="1959">
        <v>8000</v>
      </c>
      <c r="F3665" s="1757">
        <v>41803489</v>
      </c>
      <c r="G3665" s="560" t="s">
        <v>9342</v>
      </c>
      <c r="H3665" s="560" t="s">
        <v>9341</v>
      </c>
      <c r="I3665" s="1074" t="s">
        <v>8766</v>
      </c>
      <c r="J3665" s="561" t="s">
        <v>8766</v>
      </c>
      <c r="K3665" s="563"/>
      <c r="L3665" s="564"/>
      <c r="M3665" s="565"/>
      <c r="N3665" s="563"/>
      <c r="O3665" s="564">
        <v>6</v>
      </c>
      <c r="P3665" s="565">
        <f t="shared" si="131"/>
        <v>48000</v>
      </c>
    </row>
    <row r="3666" spans="1:16" x14ac:dyDescent="0.2">
      <c r="A3666" s="559" t="s">
        <v>726</v>
      </c>
      <c r="B3666" s="541" t="s">
        <v>1708</v>
      </c>
      <c r="C3666" s="541" t="s">
        <v>1709</v>
      </c>
      <c r="D3666" s="560" t="s">
        <v>9343</v>
      </c>
      <c r="E3666" s="1959">
        <v>4500</v>
      </c>
      <c r="F3666" s="1757" t="s">
        <v>9344</v>
      </c>
      <c r="G3666" s="560" t="s">
        <v>9345</v>
      </c>
      <c r="H3666" s="560" t="s">
        <v>9343</v>
      </c>
      <c r="I3666" s="1074" t="s">
        <v>8766</v>
      </c>
      <c r="J3666" s="561" t="s">
        <v>8766</v>
      </c>
      <c r="K3666" s="563"/>
      <c r="L3666" s="564"/>
      <c r="M3666" s="565"/>
      <c r="N3666" s="563"/>
      <c r="O3666" s="564">
        <v>6</v>
      </c>
      <c r="P3666" s="565">
        <f t="shared" si="131"/>
        <v>27000</v>
      </c>
    </row>
    <row r="3667" spans="1:16" x14ac:dyDescent="0.2">
      <c r="A3667" s="559" t="s">
        <v>726</v>
      </c>
      <c r="B3667" s="541" t="s">
        <v>1708</v>
      </c>
      <c r="C3667" s="541" t="s">
        <v>1709</v>
      </c>
      <c r="D3667" s="560" t="s">
        <v>9346</v>
      </c>
      <c r="E3667" s="1959">
        <v>7000</v>
      </c>
      <c r="F3667" s="1759" t="s">
        <v>9347</v>
      </c>
      <c r="G3667" s="560" t="s">
        <v>9348</v>
      </c>
      <c r="H3667" s="560" t="s">
        <v>9346</v>
      </c>
      <c r="I3667" s="1074" t="s">
        <v>8766</v>
      </c>
      <c r="J3667" s="561" t="s">
        <v>8766</v>
      </c>
      <c r="K3667" s="563"/>
      <c r="L3667" s="564"/>
      <c r="M3667" s="565"/>
      <c r="N3667" s="563"/>
      <c r="O3667" s="564">
        <v>6</v>
      </c>
      <c r="P3667" s="565">
        <f t="shared" si="131"/>
        <v>42000</v>
      </c>
    </row>
    <row r="3668" spans="1:16" x14ac:dyDescent="0.2">
      <c r="A3668" s="559" t="s">
        <v>726</v>
      </c>
      <c r="B3668" s="541" t="s">
        <v>1708</v>
      </c>
      <c r="C3668" s="541" t="s">
        <v>1709</v>
      </c>
      <c r="D3668" s="560" t="s">
        <v>9349</v>
      </c>
      <c r="E3668" s="1959">
        <v>6000</v>
      </c>
      <c r="F3668" s="1759" t="s">
        <v>9350</v>
      </c>
      <c r="G3668" s="560" t="s">
        <v>9351</v>
      </c>
      <c r="H3668" s="560" t="s">
        <v>9349</v>
      </c>
      <c r="I3668" s="1074" t="s">
        <v>8766</v>
      </c>
      <c r="J3668" s="561" t="s">
        <v>8766</v>
      </c>
      <c r="K3668" s="563"/>
      <c r="L3668" s="564"/>
      <c r="M3668" s="565"/>
      <c r="N3668" s="563"/>
      <c r="O3668" s="564">
        <v>6</v>
      </c>
      <c r="P3668" s="565">
        <f t="shared" si="131"/>
        <v>36000</v>
      </c>
    </row>
    <row r="3669" spans="1:16" x14ac:dyDescent="0.2">
      <c r="A3669" s="559" t="s">
        <v>726</v>
      </c>
      <c r="B3669" s="541" t="s">
        <v>1708</v>
      </c>
      <c r="C3669" s="541" t="s">
        <v>1709</v>
      </c>
      <c r="D3669" s="560" t="s">
        <v>9352</v>
      </c>
      <c r="E3669" s="1959">
        <v>7000</v>
      </c>
      <c r="F3669" s="1757">
        <v>43385993</v>
      </c>
      <c r="G3669" s="560" t="s">
        <v>9353</v>
      </c>
      <c r="H3669" s="560" t="s">
        <v>9352</v>
      </c>
      <c r="I3669" s="1074" t="s">
        <v>8766</v>
      </c>
      <c r="J3669" s="561" t="s">
        <v>8766</v>
      </c>
      <c r="K3669" s="563"/>
      <c r="L3669" s="564"/>
      <c r="M3669" s="565"/>
      <c r="N3669" s="563"/>
      <c r="O3669" s="564">
        <v>6</v>
      </c>
      <c r="P3669" s="565">
        <f t="shared" si="131"/>
        <v>42000</v>
      </c>
    </row>
    <row r="3670" spans="1:16" x14ac:dyDescent="0.2">
      <c r="A3670" s="559" t="s">
        <v>726</v>
      </c>
      <c r="B3670" s="541" t="s">
        <v>1708</v>
      </c>
      <c r="C3670" s="541" t="s">
        <v>1709</v>
      </c>
      <c r="D3670" s="560" t="s">
        <v>9354</v>
      </c>
      <c r="E3670" s="1959">
        <v>3500</v>
      </c>
      <c r="F3670" s="1757">
        <v>45290050</v>
      </c>
      <c r="G3670" s="560" t="s">
        <v>9355</v>
      </c>
      <c r="H3670" s="560" t="s">
        <v>9354</v>
      </c>
      <c r="I3670" s="1074" t="s">
        <v>8766</v>
      </c>
      <c r="J3670" s="561" t="s">
        <v>8766</v>
      </c>
      <c r="K3670" s="563"/>
      <c r="L3670" s="564"/>
      <c r="M3670" s="565"/>
      <c r="N3670" s="563"/>
      <c r="O3670" s="564">
        <v>6</v>
      </c>
      <c r="P3670" s="565">
        <f t="shared" si="131"/>
        <v>21000</v>
      </c>
    </row>
    <row r="3671" spans="1:16" x14ac:dyDescent="0.2">
      <c r="A3671" s="559" t="s">
        <v>726</v>
      </c>
      <c r="B3671" s="541" t="s">
        <v>1708</v>
      </c>
      <c r="C3671" s="541" t="s">
        <v>1709</v>
      </c>
      <c r="D3671" s="560" t="s">
        <v>9037</v>
      </c>
      <c r="E3671" s="1959">
        <v>1500</v>
      </c>
      <c r="F3671" s="562" t="s">
        <v>9038</v>
      </c>
      <c r="G3671" s="560" t="s">
        <v>9039</v>
      </c>
      <c r="H3671" s="560" t="s">
        <v>9037</v>
      </c>
      <c r="I3671" s="1074" t="s">
        <v>300</v>
      </c>
      <c r="J3671" s="561" t="s">
        <v>300</v>
      </c>
      <c r="K3671" s="563"/>
      <c r="L3671" s="564"/>
      <c r="M3671" s="565"/>
      <c r="N3671" s="563"/>
      <c r="O3671" s="564">
        <v>6</v>
      </c>
      <c r="P3671" s="565">
        <f t="shared" si="131"/>
        <v>9000</v>
      </c>
    </row>
    <row r="3672" spans="1:16" x14ac:dyDescent="0.2">
      <c r="A3672" s="559" t="s">
        <v>726</v>
      </c>
      <c r="B3672" s="541" t="s">
        <v>1708</v>
      </c>
      <c r="C3672" s="541" t="s">
        <v>1709</v>
      </c>
      <c r="D3672" s="560" t="s">
        <v>9044</v>
      </c>
      <c r="E3672" s="1961">
        <v>2500</v>
      </c>
      <c r="F3672" s="1759" t="s">
        <v>9045</v>
      </c>
      <c r="G3672" s="560" t="s">
        <v>9046</v>
      </c>
      <c r="H3672" s="560" t="s">
        <v>9044</v>
      </c>
      <c r="I3672" s="1074" t="s">
        <v>293</v>
      </c>
      <c r="J3672" s="561" t="s">
        <v>293</v>
      </c>
      <c r="K3672" s="563"/>
      <c r="L3672" s="564"/>
      <c r="M3672" s="565"/>
      <c r="N3672" s="563"/>
      <c r="O3672" s="564">
        <v>6</v>
      </c>
      <c r="P3672" s="565">
        <f t="shared" si="131"/>
        <v>15000</v>
      </c>
    </row>
    <row r="3673" spans="1:16" x14ac:dyDescent="0.2">
      <c r="A3673" s="559" t="s">
        <v>726</v>
      </c>
      <c r="B3673" s="541" t="s">
        <v>1708</v>
      </c>
      <c r="C3673" s="541" t="s">
        <v>1709</v>
      </c>
      <c r="D3673" s="560" t="s">
        <v>9047</v>
      </c>
      <c r="E3673" s="1961">
        <v>3000</v>
      </c>
      <c r="F3673" s="1759" t="s">
        <v>9048</v>
      </c>
      <c r="G3673" s="560" t="s">
        <v>9049</v>
      </c>
      <c r="H3673" s="560" t="s">
        <v>9047</v>
      </c>
      <c r="I3673" s="1074" t="s">
        <v>293</v>
      </c>
      <c r="J3673" s="561" t="s">
        <v>293</v>
      </c>
      <c r="K3673" s="563"/>
      <c r="L3673" s="564"/>
      <c r="M3673" s="565"/>
      <c r="N3673" s="563"/>
      <c r="O3673" s="564">
        <v>6</v>
      </c>
      <c r="P3673" s="565">
        <f t="shared" si="131"/>
        <v>18000</v>
      </c>
    </row>
    <row r="3674" spans="1:16" x14ac:dyDescent="0.2">
      <c r="A3674" s="559" t="s">
        <v>726</v>
      </c>
      <c r="B3674" s="541" t="s">
        <v>1708</v>
      </c>
      <c r="C3674" s="541" t="s">
        <v>1709</v>
      </c>
      <c r="D3674" s="560" t="s">
        <v>9050</v>
      </c>
      <c r="E3674" s="1959">
        <v>3700</v>
      </c>
      <c r="F3674" s="562" t="s">
        <v>9051</v>
      </c>
      <c r="G3674" s="560" t="s">
        <v>9052</v>
      </c>
      <c r="H3674" s="560" t="s">
        <v>9050</v>
      </c>
      <c r="I3674" s="1074" t="s">
        <v>8766</v>
      </c>
      <c r="J3674" s="561" t="s">
        <v>8766</v>
      </c>
      <c r="K3674" s="563"/>
      <c r="L3674" s="564"/>
      <c r="M3674" s="565"/>
      <c r="N3674" s="563"/>
      <c r="O3674" s="564">
        <v>6</v>
      </c>
      <c r="P3674" s="565">
        <f t="shared" si="131"/>
        <v>22200</v>
      </c>
    </row>
    <row r="3675" spans="1:16" x14ac:dyDescent="0.2">
      <c r="A3675" s="559" t="s">
        <v>726</v>
      </c>
      <c r="B3675" s="541" t="s">
        <v>1708</v>
      </c>
      <c r="C3675" s="541" t="s">
        <v>1709</v>
      </c>
      <c r="D3675" s="560" t="s">
        <v>9053</v>
      </c>
      <c r="E3675" s="1961">
        <v>1500</v>
      </c>
      <c r="F3675" s="562" t="s">
        <v>9054</v>
      </c>
      <c r="G3675" s="560" t="s">
        <v>9055</v>
      </c>
      <c r="H3675" s="560" t="s">
        <v>9053</v>
      </c>
      <c r="I3675" s="1074" t="s">
        <v>300</v>
      </c>
      <c r="J3675" s="561" t="s">
        <v>300</v>
      </c>
      <c r="K3675" s="563"/>
      <c r="L3675" s="564"/>
      <c r="M3675" s="565"/>
      <c r="N3675" s="563"/>
      <c r="O3675" s="564">
        <v>6</v>
      </c>
      <c r="P3675" s="565">
        <f t="shared" si="131"/>
        <v>9000</v>
      </c>
    </row>
    <row r="3676" spans="1:16" x14ac:dyDescent="0.2">
      <c r="A3676" s="559" t="s">
        <v>726</v>
      </c>
      <c r="B3676" s="541" t="s">
        <v>1708</v>
      </c>
      <c r="C3676" s="541" t="s">
        <v>1709</v>
      </c>
      <c r="D3676" s="560" t="s">
        <v>9056</v>
      </c>
      <c r="E3676" s="1961">
        <v>1500</v>
      </c>
      <c r="F3676" s="562" t="s">
        <v>9057</v>
      </c>
      <c r="G3676" s="560" t="s">
        <v>9058</v>
      </c>
      <c r="H3676" s="560" t="s">
        <v>9056</v>
      </c>
      <c r="I3676" s="1074" t="s">
        <v>300</v>
      </c>
      <c r="J3676" s="561" t="s">
        <v>300</v>
      </c>
      <c r="K3676" s="563"/>
      <c r="L3676" s="564"/>
      <c r="M3676" s="565"/>
      <c r="N3676" s="563"/>
      <c r="O3676" s="564">
        <v>6</v>
      </c>
      <c r="P3676" s="565">
        <f t="shared" si="131"/>
        <v>9000</v>
      </c>
    </row>
    <row r="3677" spans="1:16" x14ac:dyDescent="0.2">
      <c r="A3677" s="559" t="s">
        <v>726</v>
      </c>
      <c r="B3677" s="541" t="s">
        <v>1708</v>
      </c>
      <c r="C3677" s="541" t="s">
        <v>1709</v>
      </c>
      <c r="D3677" s="560" t="s">
        <v>9056</v>
      </c>
      <c r="E3677" s="1961">
        <v>1500</v>
      </c>
      <c r="F3677" s="562" t="s">
        <v>9059</v>
      </c>
      <c r="G3677" s="560" t="s">
        <v>9060</v>
      </c>
      <c r="H3677" s="560" t="s">
        <v>9056</v>
      </c>
      <c r="I3677" s="1074" t="s">
        <v>300</v>
      </c>
      <c r="J3677" s="561" t="s">
        <v>300</v>
      </c>
      <c r="K3677" s="563"/>
      <c r="L3677" s="564"/>
      <c r="M3677" s="565"/>
      <c r="N3677" s="563"/>
      <c r="O3677" s="564">
        <v>6</v>
      </c>
      <c r="P3677" s="565">
        <f t="shared" si="131"/>
        <v>9000</v>
      </c>
    </row>
    <row r="3678" spans="1:16" x14ac:dyDescent="0.2">
      <c r="A3678" s="559" t="s">
        <v>726</v>
      </c>
      <c r="B3678" s="541" t="s">
        <v>1708</v>
      </c>
      <c r="C3678" s="541" t="s">
        <v>1709</v>
      </c>
      <c r="D3678" s="560" t="s">
        <v>9056</v>
      </c>
      <c r="E3678" s="1961">
        <v>1500</v>
      </c>
      <c r="F3678" s="562" t="s">
        <v>9061</v>
      </c>
      <c r="G3678" s="560" t="s">
        <v>9062</v>
      </c>
      <c r="H3678" s="560" t="s">
        <v>9056</v>
      </c>
      <c r="I3678" s="1074" t="s">
        <v>300</v>
      </c>
      <c r="J3678" s="561" t="s">
        <v>300</v>
      </c>
      <c r="K3678" s="563"/>
      <c r="L3678" s="564"/>
      <c r="M3678" s="565"/>
      <c r="N3678" s="563"/>
      <c r="O3678" s="564">
        <v>6</v>
      </c>
      <c r="P3678" s="565">
        <f t="shared" si="131"/>
        <v>9000</v>
      </c>
    </row>
    <row r="3679" spans="1:16" x14ac:dyDescent="0.2">
      <c r="A3679" s="559" t="s">
        <v>726</v>
      </c>
      <c r="B3679" s="541" t="s">
        <v>1708</v>
      </c>
      <c r="C3679" s="541" t="s">
        <v>1709</v>
      </c>
      <c r="D3679" s="1074" t="s">
        <v>9063</v>
      </c>
      <c r="E3679" s="1959">
        <v>1500</v>
      </c>
      <c r="F3679" s="1758">
        <v>48159296</v>
      </c>
      <c r="G3679" s="560" t="s">
        <v>9064</v>
      </c>
      <c r="H3679" s="1074" t="s">
        <v>9063</v>
      </c>
      <c r="I3679" s="1074" t="s">
        <v>300</v>
      </c>
      <c r="J3679" s="561" t="s">
        <v>300</v>
      </c>
      <c r="K3679" s="563"/>
      <c r="L3679" s="564"/>
      <c r="M3679" s="565"/>
      <c r="N3679" s="563"/>
      <c r="O3679" s="564">
        <v>6</v>
      </c>
      <c r="P3679" s="565">
        <f t="shared" si="131"/>
        <v>9000</v>
      </c>
    </row>
    <row r="3680" spans="1:16" x14ac:dyDescent="0.2">
      <c r="A3680" s="559" t="s">
        <v>726</v>
      </c>
      <c r="B3680" s="541" t="s">
        <v>1708</v>
      </c>
      <c r="C3680" s="541" t="s">
        <v>1709</v>
      </c>
      <c r="D3680" s="1074" t="s">
        <v>9065</v>
      </c>
      <c r="E3680" s="1959">
        <v>1500</v>
      </c>
      <c r="F3680" s="1758">
        <v>10049561</v>
      </c>
      <c r="G3680" s="560" t="s">
        <v>9066</v>
      </c>
      <c r="H3680" s="1074" t="s">
        <v>9065</v>
      </c>
      <c r="I3680" s="1074" t="s">
        <v>300</v>
      </c>
      <c r="J3680" s="561" t="s">
        <v>300</v>
      </c>
      <c r="K3680" s="563"/>
      <c r="L3680" s="564"/>
      <c r="M3680" s="565"/>
      <c r="N3680" s="563"/>
      <c r="O3680" s="564">
        <v>6</v>
      </c>
      <c r="P3680" s="565">
        <f t="shared" si="131"/>
        <v>9000</v>
      </c>
    </row>
    <row r="3681" spans="1:16" x14ac:dyDescent="0.2">
      <c r="A3681" s="559" t="s">
        <v>726</v>
      </c>
      <c r="B3681" s="541" t="s">
        <v>1708</v>
      </c>
      <c r="C3681" s="541" t="s">
        <v>1709</v>
      </c>
      <c r="D3681" s="1074" t="s">
        <v>3681</v>
      </c>
      <c r="E3681" s="1959">
        <v>3500</v>
      </c>
      <c r="F3681" s="1758">
        <v>45425493</v>
      </c>
      <c r="G3681" s="560" t="s">
        <v>9067</v>
      </c>
      <c r="H3681" s="1074" t="s">
        <v>3681</v>
      </c>
      <c r="I3681" s="1074" t="s">
        <v>8766</v>
      </c>
      <c r="J3681" s="561" t="s">
        <v>8766</v>
      </c>
      <c r="K3681" s="563"/>
      <c r="L3681" s="564"/>
      <c r="M3681" s="565"/>
      <c r="N3681" s="563"/>
      <c r="O3681" s="564">
        <v>6</v>
      </c>
      <c r="P3681" s="565">
        <f t="shared" si="131"/>
        <v>21000</v>
      </c>
    </row>
    <row r="3682" spans="1:16" x14ac:dyDescent="0.2">
      <c r="A3682" s="559" t="s">
        <v>726</v>
      </c>
      <c r="B3682" s="541" t="s">
        <v>1708</v>
      </c>
      <c r="C3682" s="541" t="s">
        <v>1709</v>
      </c>
      <c r="D3682" s="560" t="s">
        <v>9068</v>
      </c>
      <c r="E3682" s="1959">
        <v>5000</v>
      </c>
      <c r="F3682" s="1758">
        <v>17532630</v>
      </c>
      <c r="G3682" s="560" t="s">
        <v>9069</v>
      </c>
      <c r="H3682" s="560" t="s">
        <v>9068</v>
      </c>
      <c r="I3682" s="1074" t="s">
        <v>8766</v>
      </c>
      <c r="J3682" s="561" t="s">
        <v>8766</v>
      </c>
      <c r="K3682" s="563"/>
      <c r="L3682" s="564"/>
      <c r="M3682" s="565"/>
      <c r="N3682" s="563"/>
      <c r="O3682" s="564">
        <v>6</v>
      </c>
      <c r="P3682" s="565">
        <f t="shared" si="131"/>
        <v>30000</v>
      </c>
    </row>
    <row r="3683" spans="1:16" x14ac:dyDescent="0.2">
      <c r="A3683" s="559" t="s">
        <v>726</v>
      </c>
      <c r="B3683" s="541" t="s">
        <v>1708</v>
      </c>
      <c r="C3683" s="541" t="s">
        <v>1709</v>
      </c>
      <c r="D3683" s="560" t="s">
        <v>9070</v>
      </c>
      <c r="E3683" s="1959">
        <v>2000</v>
      </c>
      <c r="F3683" s="1757" t="s">
        <v>9071</v>
      </c>
      <c r="G3683" s="560" t="s">
        <v>9072</v>
      </c>
      <c r="H3683" s="560" t="s">
        <v>9070</v>
      </c>
      <c r="I3683" s="1074" t="s">
        <v>300</v>
      </c>
      <c r="J3683" s="561" t="s">
        <v>300</v>
      </c>
      <c r="K3683" s="563"/>
      <c r="L3683" s="564"/>
      <c r="M3683" s="565"/>
      <c r="N3683" s="563"/>
      <c r="O3683" s="564">
        <v>6</v>
      </c>
      <c r="P3683" s="565">
        <f t="shared" si="131"/>
        <v>12000</v>
      </c>
    </row>
    <row r="3684" spans="1:16" x14ac:dyDescent="0.2">
      <c r="A3684" s="559" t="s">
        <v>726</v>
      </c>
      <c r="B3684" s="541" t="s">
        <v>1708</v>
      </c>
      <c r="C3684" s="541" t="s">
        <v>1709</v>
      </c>
      <c r="D3684" s="560" t="s">
        <v>9073</v>
      </c>
      <c r="E3684" s="1959">
        <v>3500</v>
      </c>
      <c r="F3684" s="1757" t="s">
        <v>9074</v>
      </c>
      <c r="G3684" s="560" t="s">
        <v>9075</v>
      </c>
      <c r="H3684" s="560" t="s">
        <v>9073</v>
      </c>
      <c r="I3684" s="1074" t="s">
        <v>8766</v>
      </c>
      <c r="J3684" s="561" t="s">
        <v>8766</v>
      </c>
      <c r="K3684" s="563"/>
      <c r="L3684" s="564"/>
      <c r="M3684" s="565"/>
      <c r="N3684" s="563"/>
      <c r="O3684" s="564">
        <v>6</v>
      </c>
      <c r="P3684" s="565">
        <f t="shared" si="131"/>
        <v>21000</v>
      </c>
    </row>
    <row r="3685" spans="1:16" x14ac:dyDescent="0.2">
      <c r="A3685" s="559" t="s">
        <v>726</v>
      </c>
      <c r="B3685" s="541" t="s">
        <v>1708</v>
      </c>
      <c r="C3685" s="541" t="s">
        <v>1709</v>
      </c>
      <c r="D3685" s="560" t="s">
        <v>9076</v>
      </c>
      <c r="E3685" s="1959">
        <v>2000</v>
      </c>
      <c r="F3685" s="1757" t="s">
        <v>9077</v>
      </c>
      <c r="G3685" s="560" t="s">
        <v>9078</v>
      </c>
      <c r="H3685" s="560" t="s">
        <v>9076</v>
      </c>
      <c r="I3685" s="1074" t="s">
        <v>300</v>
      </c>
      <c r="J3685" s="561" t="s">
        <v>300</v>
      </c>
      <c r="K3685" s="563"/>
      <c r="L3685" s="564"/>
      <c r="M3685" s="565"/>
      <c r="N3685" s="563"/>
      <c r="O3685" s="564">
        <v>6</v>
      </c>
      <c r="P3685" s="565">
        <f t="shared" si="131"/>
        <v>12000</v>
      </c>
    </row>
    <row r="3686" spans="1:16" x14ac:dyDescent="0.2">
      <c r="A3686" s="559" t="s">
        <v>726</v>
      </c>
      <c r="B3686" s="541" t="s">
        <v>1708</v>
      </c>
      <c r="C3686" s="541" t="s">
        <v>1709</v>
      </c>
      <c r="D3686" s="560" t="s">
        <v>9056</v>
      </c>
      <c r="E3686" s="1959">
        <v>1500</v>
      </c>
      <c r="F3686" s="1757" t="s">
        <v>9079</v>
      </c>
      <c r="G3686" s="560" t="s">
        <v>9080</v>
      </c>
      <c r="H3686" s="560" t="s">
        <v>9056</v>
      </c>
      <c r="I3686" s="1074" t="s">
        <v>300</v>
      </c>
      <c r="J3686" s="561" t="s">
        <v>300</v>
      </c>
      <c r="K3686" s="563"/>
      <c r="L3686" s="564"/>
      <c r="M3686" s="565"/>
      <c r="N3686" s="563"/>
      <c r="O3686" s="564">
        <v>6</v>
      </c>
      <c r="P3686" s="565">
        <f t="shared" si="131"/>
        <v>9000</v>
      </c>
    </row>
    <row r="3687" spans="1:16" x14ac:dyDescent="0.2">
      <c r="A3687" s="559" t="s">
        <v>726</v>
      </c>
      <c r="B3687" s="541" t="s">
        <v>1708</v>
      </c>
      <c r="C3687" s="541" t="s">
        <v>1709</v>
      </c>
      <c r="D3687" s="560" t="s">
        <v>9081</v>
      </c>
      <c r="E3687" s="1959">
        <v>3500</v>
      </c>
      <c r="F3687" s="1757" t="s">
        <v>9082</v>
      </c>
      <c r="G3687" s="560" t="s">
        <v>9083</v>
      </c>
      <c r="H3687" s="560" t="s">
        <v>9081</v>
      </c>
      <c r="I3687" s="1074" t="s">
        <v>8766</v>
      </c>
      <c r="J3687" s="561" t="s">
        <v>8766</v>
      </c>
      <c r="K3687" s="563"/>
      <c r="L3687" s="564"/>
      <c r="M3687" s="565"/>
      <c r="N3687" s="563"/>
      <c r="O3687" s="564">
        <v>6</v>
      </c>
      <c r="P3687" s="565">
        <f t="shared" si="131"/>
        <v>21000</v>
      </c>
    </row>
    <row r="3688" spans="1:16" x14ac:dyDescent="0.2">
      <c r="A3688" s="559" t="s">
        <v>726</v>
      </c>
      <c r="B3688" s="541" t="s">
        <v>1708</v>
      </c>
      <c r="C3688" s="541" t="s">
        <v>1709</v>
      </c>
      <c r="D3688" s="560" t="s">
        <v>9084</v>
      </c>
      <c r="E3688" s="1959">
        <v>5000</v>
      </c>
      <c r="F3688" s="1757" t="s">
        <v>9085</v>
      </c>
      <c r="G3688" s="560" t="s">
        <v>9086</v>
      </c>
      <c r="H3688" s="560" t="s">
        <v>9084</v>
      </c>
      <c r="I3688" s="1074" t="s">
        <v>8766</v>
      </c>
      <c r="J3688" s="561" t="s">
        <v>8766</v>
      </c>
      <c r="K3688" s="563"/>
      <c r="L3688" s="564"/>
      <c r="M3688" s="565"/>
      <c r="N3688" s="563"/>
      <c r="O3688" s="564">
        <v>6</v>
      </c>
      <c r="P3688" s="565">
        <f t="shared" si="131"/>
        <v>30000</v>
      </c>
    </row>
    <row r="3689" spans="1:16" x14ac:dyDescent="0.2">
      <c r="A3689" s="559" t="s">
        <v>726</v>
      </c>
      <c r="B3689" s="541" t="s">
        <v>1708</v>
      </c>
      <c r="C3689" s="541" t="s">
        <v>1709</v>
      </c>
      <c r="D3689" s="560" t="s">
        <v>9047</v>
      </c>
      <c r="E3689" s="1959">
        <v>4000</v>
      </c>
      <c r="F3689" s="1757" t="s">
        <v>9087</v>
      </c>
      <c r="G3689" s="560" t="s">
        <v>9088</v>
      </c>
      <c r="H3689" s="560" t="s">
        <v>9047</v>
      </c>
      <c r="I3689" s="1074" t="s">
        <v>8766</v>
      </c>
      <c r="J3689" s="561" t="s">
        <v>8766</v>
      </c>
      <c r="K3689" s="563"/>
      <c r="L3689" s="564"/>
      <c r="M3689" s="565"/>
      <c r="N3689" s="563"/>
      <c r="O3689" s="564">
        <v>6</v>
      </c>
      <c r="P3689" s="565">
        <f t="shared" si="131"/>
        <v>24000</v>
      </c>
    </row>
    <row r="3690" spans="1:16" x14ac:dyDescent="0.2">
      <c r="A3690" s="559" t="s">
        <v>726</v>
      </c>
      <c r="B3690" s="541" t="s">
        <v>1708</v>
      </c>
      <c r="C3690" s="541" t="s">
        <v>1709</v>
      </c>
      <c r="D3690" s="560" t="s">
        <v>9056</v>
      </c>
      <c r="E3690" s="1959">
        <v>1500</v>
      </c>
      <c r="F3690" s="1757" t="s">
        <v>9089</v>
      </c>
      <c r="G3690" s="560" t="s">
        <v>9090</v>
      </c>
      <c r="H3690" s="560" t="s">
        <v>9056</v>
      </c>
      <c r="I3690" s="1074" t="s">
        <v>300</v>
      </c>
      <c r="J3690" s="561" t="s">
        <v>300</v>
      </c>
      <c r="K3690" s="563"/>
      <c r="L3690" s="564"/>
      <c r="M3690" s="565"/>
      <c r="N3690" s="563"/>
      <c r="O3690" s="564">
        <v>6</v>
      </c>
      <c r="P3690" s="565">
        <f t="shared" si="131"/>
        <v>9000</v>
      </c>
    </row>
    <row r="3691" spans="1:16" x14ac:dyDescent="0.2">
      <c r="A3691" s="559" t="s">
        <v>726</v>
      </c>
      <c r="B3691" s="541" t="s">
        <v>1708</v>
      </c>
      <c r="C3691" s="541" t="s">
        <v>1709</v>
      </c>
      <c r="D3691" s="560" t="s">
        <v>9056</v>
      </c>
      <c r="E3691" s="1959">
        <v>1500</v>
      </c>
      <c r="F3691" s="1757" t="s">
        <v>9091</v>
      </c>
      <c r="G3691" s="560" t="s">
        <v>9092</v>
      </c>
      <c r="H3691" s="560" t="s">
        <v>9056</v>
      </c>
      <c r="I3691" s="1074" t="s">
        <v>300</v>
      </c>
      <c r="J3691" s="561" t="s">
        <v>300</v>
      </c>
      <c r="K3691" s="563"/>
      <c r="L3691" s="564"/>
      <c r="M3691" s="565"/>
      <c r="N3691" s="563"/>
      <c r="O3691" s="564">
        <v>6</v>
      </c>
      <c r="P3691" s="565">
        <f t="shared" si="131"/>
        <v>9000</v>
      </c>
    </row>
    <row r="3692" spans="1:16" x14ac:dyDescent="0.2">
      <c r="A3692" s="559" t="s">
        <v>726</v>
      </c>
      <c r="B3692" s="541" t="s">
        <v>1708</v>
      </c>
      <c r="C3692" s="541" t="s">
        <v>1709</v>
      </c>
      <c r="D3692" s="560" t="s">
        <v>9047</v>
      </c>
      <c r="E3692" s="1959">
        <v>4000</v>
      </c>
      <c r="F3692" s="1757" t="s">
        <v>9093</v>
      </c>
      <c r="G3692" s="560" t="s">
        <v>9094</v>
      </c>
      <c r="H3692" s="560" t="s">
        <v>9047</v>
      </c>
      <c r="I3692" s="1074" t="s">
        <v>8766</v>
      </c>
      <c r="J3692" s="561" t="s">
        <v>8766</v>
      </c>
      <c r="K3692" s="563"/>
      <c r="L3692" s="564"/>
      <c r="M3692" s="565"/>
      <c r="N3692" s="563"/>
      <c r="O3692" s="564">
        <v>6</v>
      </c>
      <c r="P3692" s="565">
        <f t="shared" si="131"/>
        <v>24000</v>
      </c>
    </row>
    <row r="3693" spans="1:16" x14ac:dyDescent="0.2">
      <c r="A3693" s="559" t="s">
        <v>726</v>
      </c>
      <c r="B3693" s="541" t="s">
        <v>1708</v>
      </c>
      <c r="C3693" s="541" t="s">
        <v>1709</v>
      </c>
      <c r="D3693" s="560" t="s">
        <v>9056</v>
      </c>
      <c r="E3693" s="1959">
        <v>1500</v>
      </c>
      <c r="F3693" s="1757" t="s">
        <v>9095</v>
      </c>
      <c r="G3693" s="560" t="s">
        <v>9096</v>
      </c>
      <c r="H3693" s="560" t="s">
        <v>9056</v>
      </c>
      <c r="I3693" s="1074" t="s">
        <v>300</v>
      </c>
      <c r="J3693" s="561" t="s">
        <v>300</v>
      </c>
      <c r="K3693" s="563"/>
      <c r="L3693" s="564"/>
      <c r="M3693" s="565"/>
      <c r="N3693" s="563"/>
      <c r="O3693" s="564">
        <v>6</v>
      </c>
      <c r="P3693" s="565">
        <f t="shared" si="131"/>
        <v>9000</v>
      </c>
    </row>
    <row r="3694" spans="1:16" x14ac:dyDescent="0.2">
      <c r="A3694" s="559" t="s">
        <v>726</v>
      </c>
      <c r="B3694" s="541" t="s">
        <v>1708</v>
      </c>
      <c r="C3694" s="541" t="s">
        <v>1709</v>
      </c>
      <c r="D3694" s="1074" t="s">
        <v>9065</v>
      </c>
      <c r="E3694" s="1959">
        <v>1500</v>
      </c>
      <c r="F3694" s="562" t="s">
        <v>9098</v>
      </c>
      <c r="G3694" s="560" t="s">
        <v>9099</v>
      </c>
      <c r="H3694" s="1074" t="s">
        <v>9065</v>
      </c>
      <c r="I3694" s="1074" t="s">
        <v>300</v>
      </c>
      <c r="J3694" s="561" t="s">
        <v>300</v>
      </c>
      <c r="K3694" s="563"/>
      <c r="L3694" s="564"/>
      <c r="M3694" s="565"/>
      <c r="N3694" s="563"/>
      <c r="O3694" s="564">
        <v>6</v>
      </c>
      <c r="P3694" s="565">
        <f t="shared" si="131"/>
        <v>9000</v>
      </c>
    </row>
    <row r="3695" spans="1:16" x14ac:dyDescent="0.2">
      <c r="A3695" s="559" t="s">
        <v>726</v>
      </c>
      <c r="B3695" s="541" t="s">
        <v>1708</v>
      </c>
      <c r="C3695" s="541" t="s">
        <v>1709</v>
      </c>
      <c r="D3695" s="1074" t="s">
        <v>1836</v>
      </c>
      <c r="E3695" s="1959">
        <v>2000</v>
      </c>
      <c r="F3695" s="562">
        <v>40379371</v>
      </c>
      <c r="G3695" s="560" t="s">
        <v>9100</v>
      </c>
      <c r="H3695" s="1074" t="s">
        <v>1836</v>
      </c>
      <c r="I3695" s="1074" t="s">
        <v>300</v>
      </c>
      <c r="J3695" s="561" t="s">
        <v>300</v>
      </c>
      <c r="K3695" s="563"/>
      <c r="L3695" s="564"/>
      <c r="M3695" s="565"/>
      <c r="N3695" s="563"/>
      <c r="O3695" s="564">
        <v>6</v>
      </c>
      <c r="P3695" s="565">
        <f t="shared" si="131"/>
        <v>12000</v>
      </c>
    </row>
    <row r="3696" spans="1:16" x14ac:dyDescent="0.2">
      <c r="A3696" s="559" t="s">
        <v>726</v>
      </c>
      <c r="B3696" s="541" t="s">
        <v>1708</v>
      </c>
      <c r="C3696" s="541" t="s">
        <v>1709</v>
      </c>
      <c r="D3696" s="1074" t="s">
        <v>1836</v>
      </c>
      <c r="E3696" s="1959">
        <v>2000</v>
      </c>
      <c r="F3696" s="562">
        <v>74161874</v>
      </c>
      <c r="G3696" s="560" t="s">
        <v>9101</v>
      </c>
      <c r="H3696" s="1074" t="s">
        <v>1836</v>
      </c>
      <c r="I3696" s="1074" t="s">
        <v>300</v>
      </c>
      <c r="J3696" s="561" t="s">
        <v>300</v>
      </c>
      <c r="K3696" s="563"/>
      <c r="L3696" s="564"/>
      <c r="M3696" s="565"/>
      <c r="N3696" s="563"/>
      <c r="O3696" s="564">
        <v>6</v>
      </c>
      <c r="P3696" s="565">
        <f t="shared" si="131"/>
        <v>12000</v>
      </c>
    </row>
    <row r="3697" spans="1:16" x14ac:dyDescent="0.2">
      <c r="A3697" s="559" t="s">
        <v>726</v>
      </c>
      <c r="B3697" s="541" t="s">
        <v>1708</v>
      </c>
      <c r="C3697" s="541" t="s">
        <v>1709</v>
      </c>
      <c r="D3697" s="1074" t="s">
        <v>1836</v>
      </c>
      <c r="E3697" s="1959">
        <v>2000</v>
      </c>
      <c r="F3697" s="562">
        <v>16710927</v>
      </c>
      <c r="G3697" s="560" t="s">
        <v>9102</v>
      </c>
      <c r="H3697" s="1074" t="s">
        <v>1836</v>
      </c>
      <c r="I3697" s="1074" t="s">
        <v>300</v>
      </c>
      <c r="J3697" s="561" t="s">
        <v>300</v>
      </c>
      <c r="K3697" s="563"/>
      <c r="L3697" s="564"/>
      <c r="M3697" s="565"/>
      <c r="N3697" s="563"/>
      <c r="O3697" s="564">
        <v>6</v>
      </c>
      <c r="P3697" s="565">
        <f t="shared" ref="P3697:P3760" si="132">E3697*O3697</f>
        <v>12000</v>
      </c>
    </row>
    <row r="3698" spans="1:16" x14ac:dyDescent="0.2">
      <c r="A3698" s="559" t="s">
        <v>726</v>
      </c>
      <c r="B3698" s="541" t="s">
        <v>1708</v>
      </c>
      <c r="C3698" s="541" t="s">
        <v>1709</v>
      </c>
      <c r="D3698" s="1074" t="s">
        <v>9103</v>
      </c>
      <c r="E3698" s="1959">
        <v>2500</v>
      </c>
      <c r="F3698" s="562">
        <v>43908196</v>
      </c>
      <c r="G3698" s="560" t="s">
        <v>9104</v>
      </c>
      <c r="H3698" s="1074" t="s">
        <v>9103</v>
      </c>
      <c r="I3698" s="1074" t="s">
        <v>293</v>
      </c>
      <c r="J3698" s="561" t="s">
        <v>293</v>
      </c>
      <c r="K3698" s="563"/>
      <c r="L3698" s="564"/>
      <c r="M3698" s="565"/>
      <c r="N3698" s="563"/>
      <c r="O3698" s="564">
        <v>6</v>
      </c>
      <c r="P3698" s="565">
        <f t="shared" si="132"/>
        <v>15000</v>
      </c>
    </row>
    <row r="3699" spans="1:16" x14ac:dyDescent="0.2">
      <c r="A3699" s="559" t="s">
        <v>726</v>
      </c>
      <c r="B3699" s="541" t="s">
        <v>1708</v>
      </c>
      <c r="C3699" s="541" t="s">
        <v>1709</v>
      </c>
      <c r="D3699" s="560" t="s">
        <v>9037</v>
      </c>
      <c r="E3699" s="1959">
        <v>1500</v>
      </c>
      <c r="F3699" s="562" t="s">
        <v>9105</v>
      </c>
      <c r="G3699" s="560" t="s">
        <v>9106</v>
      </c>
      <c r="H3699" s="560" t="s">
        <v>9037</v>
      </c>
      <c r="I3699" s="1074" t="s">
        <v>300</v>
      </c>
      <c r="J3699" s="561" t="s">
        <v>300</v>
      </c>
      <c r="K3699" s="563"/>
      <c r="L3699" s="564"/>
      <c r="M3699" s="565"/>
      <c r="N3699" s="563"/>
      <c r="O3699" s="564">
        <v>6</v>
      </c>
      <c r="P3699" s="565">
        <f t="shared" si="132"/>
        <v>9000</v>
      </c>
    </row>
    <row r="3700" spans="1:16" x14ac:dyDescent="0.2">
      <c r="A3700" s="559" t="s">
        <v>726</v>
      </c>
      <c r="B3700" s="541" t="s">
        <v>1708</v>
      </c>
      <c r="C3700" s="541" t="s">
        <v>1709</v>
      </c>
      <c r="D3700" s="560" t="s">
        <v>5766</v>
      </c>
      <c r="E3700" s="1959">
        <v>1200</v>
      </c>
      <c r="F3700" s="562" t="s">
        <v>6941</v>
      </c>
      <c r="G3700" s="560" t="s">
        <v>6942</v>
      </c>
      <c r="H3700" s="560" t="s">
        <v>5766</v>
      </c>
      <c r="I3700" s="1074" t="s">
        <v>300</v>
      </c>
      <c r="J3700" s="561" t="s">
        <v>300</v>
      </c>
      <c r="K3700" s="563"/>
      <c r="L3700" s="564"/>
      <c r="M3700" s="565"/>
      <c r="N3700" s="563"/>
      <c r="O3700" s="564">
        <v>6</v>
      </c>
      <c r="P3700" s="565">
        <f t="shared" si="132"/>
        <v>7200</v>
      </c>
    </row>
    <row r="3701" spans="1:16" x14ac:dyDescent="0.2">
      <c r="A3701" s="559" t="s">
        <v>726</v>
      </c>
      <c r="B3701" s="541" t="s">
        <v>1708</v>
      </c>
      <c r="C3701" s="541" t="s">
        <v>1709</v>
      </c>
      <c r="D3701" s="560" t="s">
        <v>9037</v>
      </c>
      <c r="E3701" s="1959">
        <v>1500</v>
      </c>
      <c r="F3701" s="562" t="s">
        <v>9042</v>
      </c>
      <c r="G3701" s="560" t="s">
        <v>9356</v>
      </c>
      <c r="H3701" s="560" t="s">
        <v>9037</v>
      </c>
      <c r="I3701" s="1074" t="s">
        <v>300</v>
      </c>
      <c r="J3701" s="561" t="s">
        <v>300</v>
      </c>
      <c r="K3701" s="563"/>
      <c r="L3701" s="564"/>
      <c r="M3701" s="565"/>
      <c r="N3701" s="563"/>
      <c r="O3701" s="564">
        <v>6</v>
      </c>
      <c r="P3701" s="565">
        <f t="shared" si="132"/>
        <v>9000</v>
      </c>
    </row>
    <row r="3702" spans="1:16" x14ac:dyDescent="0.2">
      <c r="A3702" s="559" t="s">
        <v>726</v>
      </c>
      <c r="B3702" s="541" t="s">
        <v>1708</v>
      </c>
      <c r="C3702" s="541" t="s">
        <v>1709</v>
      </c>
      <c r="D3702" s="560" t="s">
        <v>8978</v>
      </c>
      <c r="E3702" s="1959">
        <v>1500</v>
      </c>
      <c r="F3702" s="1759" t="s">
        <v>9107</v>
      </c>
      <c r="G3702" s="560" t="s">
        <v>9108</v>
      </c>
      <c r="H3702" s="560" t="s">
        <v>8978</v>
      </c>
      <c r="I3702" s="1074" t="s">
        <v>300</v>
      </c>
      <c r="J3702" s="561" t="s">
        <v>300</v>
      </c>
      <c r="K3702" s="563"/>
      <c r="L3702" s="564"/>
      <c r="M3702" s="565"/>
      <c r="N3702" s="563"/>
      <c r="O3702" s="564">
        <v>6</v>
      </c>
      <c r="P3702" s="565">
        <f t="shared" si="132"/>
        <v>9000</v>
      </c>
    </row>
    <row r="3703" spans="1:16" x14ac:dyDescent="0.2">
      <c r="A3703" s="559" t="s">
        <v>726</v>
      </c>
      <c r="B3703" s="541" t="s">
        <v>1708</v>
      </c>
      <c r="C3703" s="541" t="s">
        <v>1709</v>
      </c>
      <c r="D3703" s="560" t="s">
        <v>8978</v>
      </c>
      <c r="E3703" s="1959">
        <v>1500</v>
      </c>
      <c r="F3703" s="1759" t="s">
        <v>9109</v>
      </c>
      <c r="G3703" s="560" t="s">
        <v>9110</v>
      </c>
      <c r="H3703" s="560" t="s">
        <v>8978</v>
      </c>
      <c r="I3703" s="1074" t="s">
        <v>300</v>
      </c>
      <c r="J3703" s="561" t="s">
        <v>300</v>
      </c>
      <c r="K3703" s="563"/>
      <c r="L3703" s="564"/>
      <c r="M3703" s="565"/>
      <c r="N3703" s="563"/>
      <c r="O3703" s="564">
        <v>6</v>
      </c>
      <c r="P3703" s="565">
        <f t="shared" si="132"/>
        <v>9000</v>
      </c>
    </row>
    <row r="3704" spans="1:16" x14ac:dyDescent="0.2">
      <c r="A3704" s="559" t="s">
        <v>726</v>
      </c>
      <c r="B3704" s="541" t="s">
        <v>1708</v>
      </c>
      <c r="C3704" s="541" t="s">
        <v>1709</v>
      </c>
      <c r="D3704" s="1831" t="s">
        <v>9111</v>
      </c>
      <c r="E3704" s="1959">
        <v>3000</v>
      </c>
      <c r="F3704" s="1759" t="s">
        <v>9112</v>
      </c>
      <c r="G3704" s="560" t="s">
        <v>9113</v>
      </c>
      <c r="H3704" s="1831" t="s">
        <v>9111</v>
      </c>
      <c r="I3704" s="1074" t="s">
        <v>293</v>
      </c>
      <c r="J3704" s="561" t="s">
        <v>293</v>
      </c>
      <c r="K3704" s="563"/>
      <c r="L3704" s="564"/>
      <c r="M3704" s="565"/>
      <c r="N3704" s="563"/>
      <c r="O3704" s="564">
        <v>6</v>
      </c>
      <c r="P3704" s="565">
        <f t="shared" si="132"/>
        <v>18000</v>
      </c>
    </row>
    <row r="3705" spans="1:16" x14ac:dyDescent="0.2">
      <c r="A3705" s="559" t="s">
        <v>726</v>
      </c>
      <c r="B3705" s="541" t="s">
        <v>1708</v>
      </c>
      <c r="C3705" s="541" t="s">
        <v>1709</v>
      </c>
      <c r="D3705" s="1831" t="s">
        <v>9111</v>
      </c>
      <c r="E3705" s="1959">
        <v>2000</v>
      </c>
      <c r="F3705" s="1759" t="s">
        <v>9114</v>
      </c>
      <c r="G3705" s="560" t="s">
        <v>9115</v>
      </c>
      <c r="H3705" s="1831" t="s">
        <v>9111</v>
      </c>
      <c r="I3705" s="1074" t="s">
        <v>300</v>
      </c>
      <c r="J3705" s="561" t="s">
        <v>300</v>
      </c>
      <c r="K3705" s="563"/>
      <c r="L3705" s="564"/>
      <c r="M3705" s="565"/>
      <c r="N3705" s="563"/>
      <c r="O3705" s="564">
        <v>6</v>
      </c>
      <c r="P3705" s="565">
        <f t="shared" si="132"/>
        <v>12000</v>
      </c>
    </row>
    <row r="3706" spans="1:16" x14ac:dyDescent="0.2">
      <c r="A3706" s="559" t="s">
        <v>726</v>
      </c>
      <c r="B3706" s="541" t="s">
        <v>1708</v>
      </c>
      <c r="C3706" s="541" t="s">
        <v>1709</v>
      </c>
      <c r="D3706" s="1831" t="s">
        <v>9116</v>
      </c>
      <c r="E3706" s="1959">
        <v>2000</v>
      </c>
      <c r="F3706" s="1759" t="s">
        <v>9117</v>
      </c>
      <c r="G3706" s="560" t="s">
        <v>9118</v>
      </c>
      <c r="H3706" s="1831" t="s">
        <v>9116</v>
      </c>
      <c r="I3706" s="1074" t="s">
        <v>300</v>
      </c>
      <c r="J3706" s="561" t="s">
        <v>300</v>
      </c>
      <c r="K3706" s="563"/>
      <c r="L3706" s="564"/>
      <c r="M3706" s="565"/>
      <c r="N3706" s="563"/>
      <c r="O3706" s="564">
        <v>6</v>
      </c>
      <c r="P3706" s="565">
        <f t="shared" si="132"/>
        <v>12000</v>
      </c>
    </row>
    <row r="3707" spans="1:16" x14ac:dyDescent="0.2">
      <c r="A3707" s="559" t="s">
        <v>726</v>
      </c>
      <c r="B3707" s="541" t="s">
        <v>1708</v>
      </c>
      <c r="C3707" s="541" t="s">
        <v>1709</v>
      </c>
      <c r="D3707" s="560" t="s">
        <v>9119</v>
      </c>
      <c r="E3707" s="1959">
        <v>4500</v>
      </c>
      <c r="F3707" s="562" t="s">
        <v>9120</v>
      </c>
      <c r="G3707" s="560" t="s">
        <v>9121</v>
      </c>
      <c r="H3707" s="560" t="s">
        <v>9119</v>
      </c>
      <c r="I3707" s="1074" t="s">
        <v>8766</v>
      </c>
      <c r="J3707" s="561" t="s">
        <v>8766</v>
      </c>
      <c r="K3707" s="563"/>
      <c r="L3707" s="564"/>
      <c r="M3707" s="565"/>
      <c r="N3707" s="563"/>
      <c r="O3707" s="564">
        <v>6</v>
      </c>
      <c r="P3707" s="565">
        <f t="shared" si="132"/>
        <v>27000</v>
      </c>
    </row>
    <row r="3708" spans="1:16" x14ac:dyDescent="0.2">
      <c r="A3708" s="559" t="s">
        <v>726</v>
      </c>
      <c r="B3708" s="541" t="s">
        <v>1708</v>
      </c>
      <c r="C3708" s="541" t="s">
        <v>1709</v>
      </c>
      <c r="D3708" s="560" t="s">
        <v>8978</v>
      </c>
      <c r="E3708" s="1959">
        <v>1500</v>
      </c>
      <c r="F3708" s="562" t="s">
        <v>9122</v>
      </c>
      <c r="G3708" s="560" t="s">
        <v>9123</v>
      </c>
      <c r="H3708" s="560" t="s">
        <v>8978</v>
      </c>
      <c r="I3708" s="1074" t="s">
        <v>300</v>
      </c>
      <c r="J3708" s="561" t="s">
        <v>300</v>
      </c>
      <c r="K3708" s="563"/>
      <c r="L3708" s="564"/>
      <c r="M3708" s="565"/>
      <c r="N3708" s="563"/>
      <c r="O3708" s="564">
        <v>6</v>
      </c>
      <c r="P3708" s="565">
        <f t="shared" si="132"/>
        <v>9000</v>
      </c>
    </row>
    <row r="3709" spans="1:16" x14ac:dyDescent="0.2">
      <c r="A3709" s="559" t="s">
        <v>726</v>
      </c>
      <c r="B3709" s="541" t="s">
        <v>1708</v>
      </c>
      <c r="C3709" s="541" t="s">
        <v>1709</v>
      </c>
      <c r="D3709" s="1074" t="s">
        <v>9126</v>
      </c>
      <c r="E3709" s="1959">
        <v>1500</v>
      </c>
      <c r="F3709" s="1758">
        <v>42212796</v>
      </c>
      <c r="G3709" s="560" t="s">
        <v>9127</v>
      </c>
      <c r="H3709" s="1074" t="s">
        <v>9126</v>
      </c>
      <c r="I3709" s="1074" t="s">
        <v>300</v>
      </c>
      <c r="J3709" s="561" t="s">
        <v>300</v>
      </c>
      <c r="K3709" s="563"/>
      <c r="L3709" s="564"/>
      <c r="M3709" s="565"/>
      <c r="N3709" s="563"/>
      <c r="O3709" s="564">
        <v>6</v>
      </c>
      <c r="P3709" s="565">
        <f t="shared" si="132"/>
        <v>9000</v>
      </c>
    </row>
    <row r="3710" spans="1:16" x14ac:dyDescent="0.2">
      <c r="A3710" s="559" t="s">
        <v>726</v>
      </c>
      <c r="B3710" s="541" t="s">
        <v>1708</v>
      </c>
      <c r="C3710" s="541" t="s">
        <v>1709</v>
      </c>
      <c r="D3710" s="560" t="s">
        <v>9128</v>
      </c>
      <c r="E3710" s="1959">
        <v>2500</v>
      </c>
      <c r="F3710" s="562" t="s">
        <v>9129</v>
      </c>
      <c r="G3710" s="560" t="s">
        <v>9130</v>
      </c>
      <c r="H3710" s="560" t="s">
        <v>9128</v>
      </c>
      <c r="I3710" s="1074" t="s">
        <v>293</v>
      </c>
      <c r="J3710" s="561" t="s">
        <v>293</v>
      </c>
      <c r="K3710" s="563"/>
      <c r="L3710" s="564"/>
      <c r="M3710" s="565"/>
      <c r="N3710" s="563"/>
      <c r="O3710" s="564">
        <v>6</v>
      </c>
      <c r="P3710" s="565">
        <f t="shared" si="132"/>
        <v>15000</v>
      </c>
    </row>
    <row r="3711" spans="1:16" x14ac:dyDescent="0.2">
      <c r="A3711" s="559" t="s">
        <v>726</v>
      </c>
      <c r="B3711" s="548" t="s">
        <v>9131</v>
      </c>
      <c r="C3711" s="541" t="s">
        <v>1709</v>
      </c>
      <c r="D3711" s="560" t="s">
        <v>9053</v>
      </c>
      <c r="E3711" s="1960">
        <v>1500</v>
      </c>
      <c r="F3711" s="562" t="s">
        <v>9132</v>
      </c>
      <c r="G3711" s="560" t="s">
        <v>9133</v>
      </c>
      <c r="H3711" s="560" t="s">
        <v>9053</v>
      </c>
      <c r="I3711" s="1074" t="s">
        <v>300</v>
      </c>
      <c r="J3711" s="561" t="s">
        <v>300</v>
      </c>
      <c r="K3711" s="563"/>
      <c r="L3711" s="564"/>
      <c r="M3711" s="565"/>
      <c r="N3711" s="563"/>
      <c r="O3711" s="564">
        <v>6</v>
      </c>
      <c r="P3711" s="565">
        <f t="shared" si="132"/>
        <v>9000</v>
      </c>
    </row>
    <row r="3712" spans="1:16" x14ac:dyDescent="0.2">
      <c r="A3712" s="559" t="s">
        <v>726</v>
      </c>
      <c r="B3712" s="548" t="s">
        <v>9131</v>
      </c>
      <c r="C3712" s="541" t="s">
        <v>1709</v>
      </c>
      <c r="D3712" s="560" t="s">
        <v>9053</v>
      </c>
      <c r="E3712" s="1960">
        <v>1500</v>
      </c>
      <c r="F3712" s="562" t="s">
        <v>9141</v>
      </c>
      <c r="G3712" s="560" t="s">
        <v>9142</v>
      </c>
      <c r="H3712" s="560" t="s">
        <v>9053</v>
      </c>
      <c r="I3712" s="1074" t="s">
        <v>300</v>
      </c>
      <c r="J3712" s="561" t="s">
        <v>300</v>
      </c>
      <c r="K3712" s="563"/>
      <c r="L3712" s="564"/>
      <c r="M3712" s="565"/>
      <c r="N3712" s="563"/>
      <c r="O3712" s="564">
        <v>6</v>
      </c>
      <c r="P3712" s="565">
        <f t="shared" si="132"/>
        <v>9000</v>
      </c>
    </row>
    <row r="3713" spans="1:16" x14ac:dyDescent="0.2">
      <c r="A3713" s="559" t="s">
        <v>726</v>
      </c>
      <c r="B3713" s="548" t="s">
        <v>9131</v>
      </c>
      <c r="C3713" s="541" t="s">
        <v>1709</v>
      </c>
      <c r="D3713" s="560" t="s">
        <v>9053</v>
      </c>
      <c r="E3713" s="1960">
        <v>1500</v>
      </c>
      <c r="F3713" s="562" t="s">
        <v>9143</v>
      </c>
      <c r="G3713" s="560" t="s">
        <v>9144</v>
      </c>
      <c r="H3713" s="560" t="s">
        <v>9053</v>
      </c>
      <c r="I3713" s="1074" t="s">
        <v>300</v>
      </c>
      <c r="J3713" s="561" t="s">
        <v>300</v>
      </c>
      <c r="K3713" s="563"/>
      <c r="L3713" s="564"/>
      <c r="M3713" s="565"/>
      <c r="N3713" s="563"/>
      <c r="O3713" s="564">
        <v>6</v>
      </c>
      <c r="P3713" s="565">
        <f t="shared" si="132"/>
        <v>9000</v>
      </c>
    </row>
    <row r="3714" spans="1:16" x14ac:dyDescent="0.2">
      <c r="A3714" s="559" t="s">
        <v>726</v>
      </c>
      <c r="B3714" s="548" t="s">
        <v>9131</v>
      </c>
      <c r="C3714" s="541" t="s">
        <v>1709</v>
      </c>
      <c r="D3714" s="560" t="s">
        <v>9053</v>
      </c>
      <c r="E3714" s="1960">
        <v>1500</v>
      </c>
      <c r="F3714" s="562" t="s">
        <v>9134</v>
      </c>
      <c r="G3714" s="560" t="s">
        <v>9135</v>
      </c>
      <c r="H3714" s="560" t="s">
        <v>9053</v>
      </c>
      <c r="I3714" s="1074" t="s">
        <v>300</v>
      </c>
      <c r="J3714" s="561" t="s">
        <v>300</v>
      </c>
      <c r="K3714" s="563"/>
      <c r="L3714" s="564"/>
      <c r="M3714" s="565"/>
      <c r="N3714" s="563"/>
      <c r="O3714" s="564">
        <v>6</v>
      </c>
      <c r="P3714" s="565">
        <f t="shared" si="132"/>
        <v>9000</v>
      </c>
    </row>
    <row r="3715" spans="1:16" x14ac:dyDescent="0.2">
      <c r="A3715" s="559" t="s">
        <v>726</v>
      </c>
      <c r="B3715" s="548" t="s">
        <v>9131</v>
      </c>
      <c r="C3715" s="541" t="s">
        <v>1709</v>
      </c>
      <c r="D3715" s="560" t="s">
        <v>9136</v>
      </c>
      <c r="E3715" s="1960">
        <v>6000</v>
      </c>
      <c r="F3715" s="562" t="s">
        <v>9137</v>
      </c>
      <c r="G3715" s="560" t="s">
        <v>9138</v>
      </c>
      <c r="H3715" s="560" t="s">
        <v>9136</v>
      </c>
      <c r="I3715" s="1074" t="s">
        <v>8766</v>
      </c>
      <c r="J3715" s="561" t="s">
        <v>8766</v>
      </c>
      <c r="K3715" s="563"/>
      <c r="L3715" s="564"/>
      <c r="M3715" s="565"/>
      <c r="N3715" s="563"/>
      <c r="O3715" s="564">
        <v>6</v>
      </c>
      <c r="P3715" s="565">
        <f t="shared" si="132"/>
        <v>36000</v>
      </c>
    </row>
    <row r="3716" spans="1:16" x14ac:dyDescent="0.2">
      <c r="A3716" s="559" t="s">
        <v>726</v>
      </c>
      <c r="B3716" s="548" t="s">
        <v>9131</v>
      </c>
      <c r="C3716" s="541" t="s">
        <v>1709</v>
      </c>
      <c r="D3716" s="560" t="s">
        <v>9147</v>
      </c>
      <c r="E3716" s="1960">
        <v>2500</v>
      </c>
      <c r="F3716" s="562" t="s">
        <v>9148</v>
      </c>
      <c r="G3716" s="560" t="s">
        <v>9149</v>
      </c>
      <c r="H3716" s="560" t="s">
        <v>9147</v>
      </c>
      <c r="I3716" s="1074" t="s">
        <v>293</v>
      </c>
      <c r="J3716" s="561" t="s">
        <v>293</v>
      </c>
      <c r="K3716" s="563"/>
      <c r="L3716" s="564"/>
      <c r="M3716" s="565"/>
      <c r="N3716" s="563"/>
      <c r="O3716" s="564">
        <v>6</v>
      </c>
      <c r="P3716" s="565">
        <f t="shared" si="132"/>
        <v>15000</v>
      </c>
    </row>
    <row r="3717" spans="1:16" x14ac:dyDescent="0.2">
      <c r="A3717" s="559" t="s">
        <v>726</v>
      </c>
      <c r="B3717" s="548" t="s">
        <v>9131</v>
      </c>
      <c r="C3717" s="541" t="s">
        <v>1709</v>
      </c>
      <c r="D3717" s="1074" t="s">
        <v>3681</v>
      </c>
      <c r="E3717" s="1959">
        <v>2500</v>
      </c>
      <c r="F3717" s="1758">
        <v>20066487</v>
      </c>
      <c r="G3717" s="560" t="s">
        <v>9139</v>
      </c>
      <c r="H3717" s="1074" t="s">
        <v>3681</v>
      </c>
      <c r="I3717" s="1074" t="s">
        <v>293</v>
      </c>
      <c r="J3717" s="561" t="s">
        <v>293</v>
      </c>
      <c r="K3717" s="563"/>
      <c r="L3717" s="564"/>
      <c r="M3717" s="565"/>
      <c r="N3717" s="563"/>
      <c r="O3717" s="564">
        <v>6</v>
      </c>
      <c r="P3717" s="565">
        <f t="shared" si="132"/>
        <v>15000</v>
      </c>
    </row>
    <row r="3718" spans="1:16" x14ac:dyDescent="0.2">
      <c r="A3718" s="559" t="s">
        <v>726</v>
      </c>
      <c r="B3718" s="548" t="s">
        <v>9131</v>
      </c>
      <c r="C3718" s="541" t="s">
        <v>1709</v>
      </c>
      <c r="D3718" s="1074" t="s">
        <v>6930</v>
      </c>
      <c r="E3718" s="1959">
        <v>5000</v>
      </c>
      <c r="F3718" s="1758">
        <v>41590053</v>
      </c>
      <c r="G3718" s="560" t="s">
        <v>9140</v>
      </c>
      <c r="H3718" s="1074" t="s">
        <v>6930</v>
      </c>
      <c r="I3718" s="1074" t="s">
        <v>8766</v>
      </c>
      <c r="J3718" s="561" t="s">
        <v>8766</v>
      </c>
      <c r="K3718" s="563"/>
      <c r="L3718" s="564"/>
      <c r="M3718" s="565"/>
      <c r="N3718" s="563"/>
      <c r="O3718" s="564">
        <v>6</v>
      </c>
      <c r="P3718" s="565">
        <f t="shared" si="132"/>
        <v>30000</v>
      </c>
    </row>
    <row r="3719" spans="1:16" x14ac:dyDescent="0.2">
      <c r="A3719" s="559" t="s">
        <v>726</v>
      </c>
      <c r="B3719" s="548" t="s">
        <v>9131</v>
      </c>
      <c r="C3719" s="541" t="s">
        <v>1709</v>
      </c>
      <c r="D3719" s="1074" t="s">
        <v>9063</v>
      </c>
      <c r="E3719" s="1959">
        <v>1500</v>
      </c>
      <c r="F3719" s="1758">
        <v>45257277</v>
      </c>
      <c r="G3719" s="560" t="s">
        <v>9150</v>
      </c>
      <c r="H3719" s="1074" t="s">
        <v>9063</v>
      </c>
      <c r="I3719" s="1074" t="s">
        <v>300</v>
      </c>
      <c r="J3719" s="561" t="s">
        <v>300</v>
      </c>
      <c r="K3719" s="563"/>
      <c r="L3719" s="564"/>
      <c r="M3719" s="565"/>
      <c r="N3719" s="563"/>
      <c r="O3719" s="564">
        <v>6</v>
      </c>
      <c r="P3719" s="565">
        <f t="shared" si="132"/>
        <v>9000</v>
      </c>
    </row>
    <row r="3720" spans="1:16" x14ac:dyDescent="0.2">
      <c r="A3720" s="559" t="s">
        <v>726</v>
      </c>
      <c r="B3720" s="548" t="s">
        <v>9131</v>
      </c>
      <c r="C3720" s="541" t="s">
        <v>1709</v>
      </c>
      <c r="D3720" s="1074" t="s">
        <v>9063</v>
      </c>
      <c r="E3720" s="1959">
        <v>1500</v>
      </c>
      <c r="F3720" s="1758">
        <v>8580469</v>
      </c>
      <c r="G3720" s="560" t="s">
        <v>9357</v>
      </c>
      <c r="H3720" s="1074" t="s">
        <v>9063</v>
      </c>
      <c r="I3720" s="1074" t="s">
        <v>300</v>
      </c>
      <c r="J3720" s="561" t="s">
        <v>300</v>
      </c>
      <c r="K3720" s="563"/>
      <c r="L3720" s="564"/>
      <c r="M3720" s="565"/>
      <c r="N3720" s="563"/>
      <c r="O3720" s="564">
        <v>6</v>
      </c>
      <c r="P3720" s="565">
        <f t="shared" si="132"/>
        <v>9000</v>
      </c>
    </row>
    <row r="3721" spans="1:16" x14ac:dyDescent="0.2">
      <c r="A3721" s="559" t="s">
        <v>726</v>
      </c>
      <c r="B3721" s="548" t="s">
        <v>9131</v>
      </c>
      <c r="C3721" s="541" t="s">
        <v>1709</v>
      </c>
      <c r="D3721" s="560" t="s">
        <v>9152</v>
      </c>
      <c r="E3721" s="1960">
        <v>5000</v>
      </c>
      <c r="F3721" s="562" t="s">
        <v>9153</v>
      </c>
      <c r="G3721" s="560" t="s">
        <v>9154</v>
      </c>
      <c r="H3721" s="560" t="s">
        <v>9152</v>
      </c>
      <c r="I3721" s="1074" t="s">
        <v>8766</v>
      </c>
      <c r="J3721" s="561" t="s">
        <v>8766</v>
      </c>
      <c r="K3721" s="563"/>
      <c r="L3721" s="564"/>
      <c r="M3721" s="565"/>
      <c r="N3721" s="563"/>
      <c r="O3721" s="564">
        <v>6</v>
      </c>
      <c r="P3721" s="565">
        <f t="shared" si="132"/>
        <v>30000</v>
      </c>
    </row>
    <row r="3722" spans="1:16" x14ac:dyDescent="0.2">
      <c r="A3722" s="559" t="s">
        <v>726</v>
      </c>
      <c r="B3722" s="541" t="s">
        <v>1708</v>
      </c>
      <c r="C3722" s="541" t="s">
        <v>1709</v>
      </c>
      <c r="D3722" s="560" t="s">
        <v>9155</v>
      </c>
      <c r="E3722" s="1959">
        <v>3700</v>
      </c>
      <c r="F3722" s="1760" t="s">
        <v>9156</v>
      </c>
      <c r="G3722" s="560" t="s">
        <v>9157</v>
      </c>
      <c r="H3722" s="560" t="s">
        <v>9155</v>
      </c>
      <c r="I3722" s="1074" t="s">
        <v>8766</v>
      </c>
      <c r="J3722" s="561" t="s">
        <v>8766</v>
      </c>
      <c r="K3722" s="563"/>
      <c r="L3722" s="564"/>
      <c r="M3722" s="565"/>
      <c r="N3722" s="563"/>
      <c r="O3722" s="564">
        <v>6</v>
      </c>
      <c r="P3722" s="565">
        <f t="shared" si="132"/>
        <v>22200</v>
      </c>
    </row>
    <row r="3723" spans="1:16" x14ac:dyDescent="0.2">
      <c r="A3723" s="559" t="s">
        <v>726</v>
      </c>
      <c r="B3723" s="541" t="s">
        <v>1708</v>
      </c>
      <c r="C3723" s="541" t="s">
        <v>1709</v>
      </c>
      <c r="D3723" s="560" t="s">
        <v>9037</v>
      </c>
      <c r="E3723" s="1959">
        <v>1500</v>
      </c>
      <c r="F3723" s="1760" t="s">
        <v>9158</v>
      </c>
      <c r="G3723" s="560" t="s">
        <v>9159</v>
      </c>
      <c r="H3723" s="560" t="s">
        <v>9037</v>
      </c>
      <c r="I3723" s="1074" t="s">
        <v>300</v>
      </c>
      <c r="J3723" s="561" t="s">
        <v>300</v>
      </c>
      <c r="K3723" s="563"/>
      <c r="L3723" s="564"/>
      <c r="M3723" s="565"/>
      <c r="N3723" s="563"/>
      <c r="O3723" s="564">
        <v>6</v>
      </c>
      <c r="P3723" s="565">
        <f t="shared" si="132"/>
        <v>9000</v>
      </c>
    </row>
    <row r="3724" spans="1:16" x14ac:dyDescent="0.2">
      <c r="A3724" s="559" t="s">
        <v>726</v>
      </c>
      <c r="B3724" s="541" t="s">
        <v>1708</v>
      </c>
      <c r="C3724" s="541" t="s">
        <v>1709</v>
      </c>
      <c r="D3724" s="560" t="s">
        <v>9155</v>
      </c>
      <c r="E3724" s="1959">
        <v>2500</v>
      </c>
      <c r="F3724" s="1759" t="s">
        <v>9160</v>
      </c>
      <c r="G3724" s="560" t="s">
        <v>9161</v>
      </c>
      <c r="H3724" s="560" t="s">
        <v>9155</v>
      </c>
      <c r="I3724" s="1074" t="s">
        <v>293</v>
      </c>
      <c r="J3724" s="561" t="s">
        <v>293</v>
      </c>
      <c r="K3724" s="563"/>
      <c r="L3724" s="564"/>
      <c r="M3724" s="565"/>
      <c r="N3724" s="563"/>
      <c r="O3724" s="564">
        <v>6</v>
      </c>
      <c r="P3724" s="565">
        <f t="shared" si="132"/>
        <v>15000</v>
      </c>
    </row>
    <row r="3725" spans="1:16" x14ac:dyDescent="0.2">
      <c r="A3725" s="559" t="s">
        <v>726</v>
      </c>
      <c r="B3725" s="541" t="s">
        <v>1708</v>
      </c>
      <c r="C3725" s="541" t="s">
        <v>1709</v>
      </c>
      <c r="D3725" s="560" t="s">
        <v>9187</v>
      </c>
      <c r="E3725" s="1959">
        <v>6000</v>
      </c>
      <c r="F3725" s="562" t="s">
        <v>9269</v>
      </c>
      <c r="G3725" s="560" t="s">
        <v>9270</v>
      </c>
      <c r="H3725" s="560" t="s">
        <v>9187</v>
      </c>
      <c r="I3725" s="1074" t="s">
        <v>8766</v>
      </c>
      <c r="J3725" s="561" t="s">
        <v>8766</v>
      </c>
      <c r="K3725" s="563"/>
      <c r="L3725" s="564"/>
      <c r="M3725" s="565"/>
      <c r="N3725" s="563"/>
      <c r="O3725" s="564">
        <v>6</v>
      </c>
      <c r="P3725" s="565">
        <f t="shared" si="132"/>
        <v>36000</v>
      </c>
    </row>
    <row r="3726" spans="1:16" x14ac:dyDescent="0.2">
      <c r="A3726" s="559" t="s">
        <v>726</v>
      </c>
      <c r="B3726" s="541" t="s">
        <v>1708</v>
      </c>
      <c r="C3726" s="541" t="s">
        <v>1709</v>
      </c>
      <c r="D3726" s="560" t="s">
        <v>2869</v>
      </c>
      <c r="E3726" s="1959">
        <v>3000</v>
      </c>
      <c r="F3726" s="562" t="s">
        <v>9280</v>
      </c>
      <c r="G3726" s="560" t="s">
        <v>9281</v>
      </c>
      <c r="H3726" s="560" t="s">
        <v>2869</v>
      </c>
      <c r="I3726" s="1074" t="s">
        <v>293</v>
      </c>
      <c r="J3726" s="561" t="s">
        <v>293</v>
      </c>
      <c r="K3726" s="563"/>
      <c r="L3726" s="564"/>
      <c r="M3726" s="565"/>
      <c r="N3726" s="563"/>
      <c r="O3726" s="564">
        <v>6</v>
      </c>
      <c r="P3726" s="565">
        <f t="shared" si="132"/>
        <v>18000</v>
      </c>
    </row>
    <row r="3727" spans="1:16" x14ac:dyDescent="0.2">
      <c r="A3727" s="559" t="s">
        <v>726</v>
      </c>
      <c r="B3727" s="541" t="s">
        <v>1708</v>
      </c>
      <c r="C3727" s="541" t="s">
        <v>1709</v>
      </c>
      <c r="D3727" s="560" t="s">
        <v>9180</v>
      </c>
      <c r="E3727" s="1959">
        <v>6000</v>
      </c>
      <c r="F3727" s="562" t="s">
        <v>9211</v>
      </c>
      <c r="G3727" s="560" t="s">
        <v>9212</v>
      </c>
      <c r="H3727" s="560" t="s">
        <v>9180</v>
      </c>
      <c r="I3727" s="1074" t="s">
        <v>8766</v>
      </c>
      <c r="J3727" s="561" t="s">
        <v>8766</v>
      </c>
      <c r="K3727" s="563"/>
      <c r="L3727" s="564"/>
      <c r="M3727" s="565"/>
      <c r="N3727" s="563"/>
      <c r="O3727" s="564">
        <v>6</v>
      </c>
      <c r="P3727" s="565">
        <f t="shared" si="132"/>
        <v>36000</v>
      </c>
    </row>
    <row r="3728" spans="1:16" x14ac:dyDescent="0.2">
      <c r="A3728" s="559" t="s">
        <v>726</v>
      </c>
      <c r="B3728" s="541" t="s">
        <v>1708</v>
      </c>
      <c r="C3728" s="541" t="s">
        <v>1709</v>
      </c>
      <c r="D3728" s="560" t="s">
        <v>9180</v>
      </c>
      <c r="E3728" s="1959">
        <v>6000</v>
      </c>
      <c r="F3728" s="562" t="s">
        <v>9213</v>
      </c>
      <c r="G3728" s="560" t="s">
        <v>9214</v>
      </c>
      <c r="H3728" s="560" t="s">
        <v>9180</v>
      </c>
      <c r="I3728" s="1074" t="s">
        <v>8766</v>
      </c>
      <c r="J3728" s="561" t="s">
        <v>8766</v>
      </c>
      <c r="K3728" s="563"/>
      <c r="L3728" s="564"/>
      <c r="M3728" s="565"/>
      <c r="N3728" s="563"/>
      <c r="O3728" s="564">
        <v>6</v>
      </c>
      <c r="P3728" s="565">
        <f t="shared" si="132"/>
        <v>36000</v>
      </c>
    </row>
    <row r="3729" spans="1:16" x14ac:dyDescent="0.2">
      <c r="A3729" s="559" t="s">
        <v>726</v>
      </c>
      <c r="B3729" s="541" t="s">
        <v>1708</v>
      </c>
      <c r="C3729" s="541" t="s">
        <v>1709</v>
      </c>
      <c r="D3729" s="560" t="s">
        <v>9180</v>
      </c>
      <c r="E3729" s="1959">
        <v>6000</v>
      </c>
      <c r="F3729" s="562" t="s">
        <v>9215</v>
      </c>
      <c r="G3729" s="560" t="s">
        <v>9216</v>
      </c>
      <c r="H3729" s="560" t="s">
        <v>9180</v>
      </c>
      <c r="I3729" s="1074" t="s">
        <v>8766</v>
      </c>
      <c r="J3729" s="561" t="s">
        <v>8766</v>
      </c>
      <c r="K3729" s="563"/>
      <c r="L3729" s="564"/>
      <c r="M3729" s="565"/>
      <c r="N3729" s="563"/>
      <c r="O3729" s="564">
        <v>6</v>
      </c>
      <c r="P3729" s="565">
        <f t="shared" si="132"/>
        <v>36000</v>
      </c>
    </row>
    <row r="3730" spans="1:16" x14ac:dyDescent="0.2">
      <c r="A3730" s="559" t="s">
        <v>726</v>
      </c>
      <c r="B3730" s="541" t="s">
        <v>1708</v>
      </c>
      <c r="C3730" s="541" t="s">
        <v>1709</v>
      </c>
      <c r="D3730" s="560" t="s">
        <v>9217</v>
      </c>
      <c r="E3730" s="1959">
        <v>6000</v>
      </c>
      <c r="F3730" s="562" t="s">
        <v>9218</v>
      </c>
      <c r="G3730" s="560" t="s">
        <v>9219</v>
      </c>
      <c r="H3730" s="560" t="s">
        <v>9217</v>
      </c>
      <c r="I3730" s="1074" t="s">
        <v>8766</v>
      </c>
      <c r="J3730" s="561" t="s">
        <v>8766</v>
      </c>
      <c r="K3730" s="563"/>
      <c r="L3730" s="564"/>
      <c r="M3730" s="565"/>
      <c r="N3730" s="563"/>
      <c r="O3730" s="564">
        <v>6</v>
      </c>
      <c r="P3730" s="565">
        <f t="shared" si="132"/>
        <v>36000</v>
      </c>
    </row>
    <row r="3731" spans="1:16" x14ac:dyDescent="0.2">
      <c r="A3731" s="559" t="s">
        <v>726</v>
      </c>
      <c r="B3731" s="541" t="s">
        <v>1708</v>
      </c>
      <c r="C3731" s="541" t="s">
        <v>1709</v>
      </c>
      <c r="D3731" s="560" t="s">
        <v>9217</v>
      </c>
      <c r="E3731" s="1959">
        <v>6000</v>
      </c>
      <c r="F3731" s="562" t="s">
        <v>9220</v>
      </c>
      <c r="G3731" s="560" t="s">
        <v>9221</v>
      </c>
      <c r="H3731" s="560" t="s">
        <v>9217</v>
      </c>
      <c r="I3731" s="1074" t="s">
        <v>8766</v>
      </c>
      <c r="J3731" s="561" t="s">
        <v>8766</v>
      </c>
      <c r="K3731" s="563"/>
      <c r="L3731" s="564"/>
      <c r="M3731" s="565"/>
      <c r="N3731" s="563"/>
      <c r="O3731" s="564">
        <v>6</v>
      </c>
      <c r="P3731" s="565">
        <f t="shared" si="132"/>
        <v>36000</v>
      </c>
    </row>
    <row r="3732" spans="1:16" x14ac:dyDescent="0.2">
      <c r="A3732" s="559" t="s">
        <v>726</v>
      </c>
      <c r="B3732" s="541" t="s">
        <v>1708</v>
      </c>
      <c r="C3732" s="541" t="s">
        <v>1709</v>
      </c>
      <c r="D3732" s="560" t="s">
        <v>9222</v>
      </c>
      <c r="E3732" s="1959">
        <v>6000</v>
      </c>
      <c r="F3732" s="562" t="s">
        <v>9223</v>
      </c>
      <c r="G3732" s="560" t="s">
        <v>9224</v>
      </c>
      <c r="H3732" s="560" t="s">
        <v>9222</v>
      </c>
      <c r="I3732" s="1074" t="s">
        <v>8766</v>
      </c>
      <c r="J3732" s="561" t="s">
        <v>8766</v>
      </c>
      <c r="K3732" s="563"/>
      <c r="L3732" s="564"/>
      <c r="M3732" s="565"/>
      <c r="N3732" s="563"/>
      <c r="O3732" s="564">
        <v>6</v>
      </c>
      <c r="P3732" s="565">
        <f t="shared" si="132"/>
        <v>36000</v>
      </c>
    </row>
    <row r="3733" spans="1:16" x14ac:dyDescent="0.2">
      <c r="A3733" s="559" t="s">
        <v>726</v>
      </c>
      <c r="B3733" s="541" t="s">
        <v>1708</v>
      </c>
      <c r="C3733" s="541" t="s">
        <v>1709</v>
      </c>
      <c r="D3733" s="560" t="s">
        <v>9222</v>
      </c>
      <c r="E3733" s="1959">
        <v>6000</v>
      </c>
      <c r="F3733" s="562" t="s">
        <v>9225</v>
      </c>
      <c r="G3733" s="560" t="s">
        <v>9226</v>
      </c>
      <c r="H3733" s="560" t="s">
        <v>9222</v>
      </c>
      <c r="I3733" s="1074" t="s">
        <v>8766</v>
      </c>
      <c r="J3733" s="561" t="s">
        <v>8766</v>
      </c>
      <c r="K3733" s="563"/>
      <c r="L3733" s="564"/>
      <c r="M3733" s="565"/>
      <c r="N3733" s="563"/>
      <c r="O3733" s="564">
        <v>6</v>
      </c>
      <c r="P3733" s="565">
        <f t="shared" si="132"/>
        <v>36000</v>
      </c>
    </row>
    <row r="3734" spans="1:16" x14ac:dyDescent="0.2">
      <c r="A3734" s="559" t="s">
        <v>726</v>
      </c>
      <c r="B3734" s="541" t="s">
        <v>1708</v>
      </c>
      <c r="C3734" s="541" t="s">
        <v>1709</v>
      </c>
      <c r="D3734" s="560" t="s">
        <v>6861</v>
      </c>
      <c r="E3734" s="1959">
        <v>6000</v>
      </c>
      <c r="F3734" s="562" t="s">
        <v>9227</v>
      </c>
      <c r="G3734" s="560" t="s">
        <v>9228</v>
      </c>
      <c r="H3734" s="560" t="s">
        <v>6861</v>
      </c>
      <c r="I3734" s="1074" t="s">
        <v>8766</v>
      </c>
      <c r="J3734" s="561" t="s">
        <v>8766</v>
      </c>
      <c r="K3734" s="563"/>
      <c r="L3734" s="564"/>
      <c r="M3734" s="565"/>
      <c r="N3734" s="563"/>
      <c r="O3734" s="564">
        <v>6</v>
      </c>
      <c r="P3734" s="565">
        <f t="shared" si="132"/>
        <v>36000</v>
      </c>
    </row>
    <row r="3735" spans="1:16" x14ac:dyDescent="0.2">
      <c r="A3735" s="559" t="s">
        <v>726</v>
      </c>
      <c r="B3735" s="541" t="s">
        <v>1708</v>
      </c>
      <c r="C3735" s="541" t="s">
        <v>1709</v>
      </c>
      <c r="D3735" s="560" t="s">
        <v>6861</v>
      </c>
      <c r="E3735" s="1959">
        <v>6000</v>
      </c>
      <c r="F3735" s="562" t="s">
        <v>9229</v>
      </c>
      <c r="G3735" s="560" t="s">
        <v>9230</v>
      </c>
      <c r="H3735" s="560" t="s">
        <v>6861</v>
      </c>
      <c r="I3735" s="1074" t="s">
        <v>8766</v>
      </c>
      <c r="J3735" s="561" t="s">
        <v>8766</v>
      </c>
      <c r="K3735" s="563"/>
      <c r="L3735" s="564"/>
      <c r="M3735" s="565"/>
      <c r="N3735" s="563"/>
      <c r="O3735" s="564">
        <v>6</v>
      </c>
      <c r="P3735" s="565">
        <f t="shared" si="132"/>
        <v>36000</v>
      </c>
    </row>
    <row r="3736" spans="1:16" x14ac:dyDescent="0.2">
      <c r="A3736" s="559" t="s">
        <v>726</v>
      </c>
      <c r="B3736" s="541" t="s">
        <v>1708</v>
      </c>
      <c r="C3736" s="541" t="s">
        <v>1709</v>
      </c>
      <c r="D3736" s="560" t="s">
        <v>6861</v>
      </c>
      <c r="E3736" s="1959">
        <v>6000</v>
      </c>
      <c r="F3736" s="562" t="s">
        <v>9231</v>
      </c>
      <c r="G3736" s="560" t="s">
        <v>9232</v>
      </c>
      <c r="H3736" s="560" t="s">
        <v>6861</v>
      </c>
      <c r="I3736" s="1074" t="s">
        <v>8766</v>
      </c>
      <c r="J3736" s="561" t="s">
        <v>8766</v>
      </c>
      <c r="K3736" s="563"/>
      <c r="L3736" s="564"/>
      <c r="M3736" s="565"/>
      <c r="N3736" s="563"/>
      <c r="O3736" s="564">
        <v>6</v>
      </c>
      <c r="P3736" s="565">
        <f t="shared" si="132"/>
        <v>36000</v>
      </c>
    </row>
    <row r="3737" spans="1:16" x14ac:dyDescent="0.2">
      <c r="A3737" s="559" t="s">
        <v>726</v>
      </c>
      <c r="B3737" s="541" t="s">
        <v>1708</v>
      </c>
      <c r="C3737" s="541" t="s">
        <v>1709</v>
      </c>
      <c r="D3737" s="560" t="s">
        <v>6861</v>
      </c>
      <c r="E3737" s="1959">
        <v>6000</v>
      </c>
      <c r="F3737" s="562" t="s">
        <v>9233</v>
      </c>
      <c r="G3737" s="560" t="s">
        <v>9234</v>
      </c>
      <c r="H3737" s="560" t="s">
        <v>6861</v>
      </c>
      <c r="I3737" s="1074" t="s">
        <v>8766</v>
      </c>
      <c r="J3737" s="561" t="s">
        <v>8766</v>
      </c>
      <c r="K3737" s="563"/>
      <c r="L3737" s="564"/>
      <c r="M3737" s="565"/>
      <c r="N3737" s="563"/>
      <c r="O3737" s="564">
        <v>6</v>
      </c>
      <c r="P3737" s="565">
        <f t="shared" si="132"/>
        <v>36000</v>
      </c>
    </row>
    <row r="3738" spans="1:16" x14ac:dyDescent="0.2">
      <c r="A3738" s="559" t="s">
        <v>726</v>
      </c>
      <c r="B3738" s="541" t="s">
        <v>1708</v>
      </c>
      <c r="C3738" s="541" t="s">
        <v>1709</v>
      </c>
      <c r="D3738" s="560" t="s">
        <v>6861</v>
      </c>
      <c r="E3738" s="1959">
        <v>6000</v>
      </c>
      <c r="F3738" s="562" t="s">
        <v>9235</v>
      </c>
      <c r="G3738" s="560" t="s">
        <v>9236</v>
      </c>
      <c r="H3738" s="560" t="s">
        <v>6861</v>
      </c>
      <c r="I3738" s="1074" t="s">
        <v>8766</v>
      </c>
      <c r="J3738" s="561" t="s">
        <v>8766</v>
      </c>
      <c r="K3738" s="563"/>
      <c r="L3738" s="564"/>
      <c r="M3738" s="565"/>
      <c r="N3738" s="563"/>
      <c r="O3738" s="564">
        <v>6</v>
      </c>
      <c r="P3738" s="565">
        <f t="shared" si="132"/>
        <v>36000</v>
      </c>
    </row>
    <row r="3739" spans="1:16" x14ac:dyDescent="0.2">
      <c r="A3739" s="559" t="s">
        <v>726</v>
      </c>
      <c r="B3739" s="541" t="s">
        <v>1708</v>
      </c>
      <c r="C3739" s="541" t="s">
        <v>1709</v>
      </c>
      <c r="D3739" s="560" t="s">
        <v>8827</v>
      </c>
      <c r="E3739" s="1959">
        <v>6000</v>
      </c>
      <c r="F3739" s="562" t="s">
        <v>9237</v>
      </c>
      <c r="G3739" s="560" t="s">
        <v>9238</v>
      </c>
      <c r="H3739" s="560" t="s">
        <v>8827</v>
      </c>
      <c r="I3739" s="1074" t="s">
        <v>8766</v>
      </c>
      <c r="J3739" s="561" t="s">
        <v>8766</v>
      </c>
      <c r="K3739" s="563"/>
      <c r="L3739" s="564"/>
      <c r="M3739" s="565"/>
      <c r="N3739" s="563"/>
      <c r="O3739" s="564">
        <v>6</v>
      </c>
      <c r="P3739" s="565">
        <f t="shared" si="132"/>
        <v>36000</v>
      </c>
    </row>
    <row r="3740" spans="1:16" x14ac:dyDescent="0.2">
      <c r="A3740" s="559" t="s">
        <v>726</v>
      </c>
      <c r="B3740" s="541" t="s">
        <v>1708</v>
      </c>
      <c r="C3740" s="541" t="s">
        <v>1709</v>
      </c>
      <c r="D3740" s="560" t="s">
        <v>8827</v>
      </c>
      <c r="E3740" s="1959">
        <v>6000</v>
      </c>
      <c r="F3740" s="562" t="s">
        <v>9239</v>
      </c>
      <c r="G3740" s="560" t="s">
        <v>9240</v>
      </c>
      <c r="H3740" s="560" t="s">
        <v>8827</v>
      </c>
      <c r="I3740" s="1074" t="s">
        <v>8766</v>
      </c>
      <c r="J3740" s="561" t="s">
        <v>8766</v>
      </c>
      <c r="K3740" s="563"/>
      <c r="L3740" s="564"/>
      <c r="M3740" s="565"/>
      <c r="N3740" s="563"/>
      <c r="O3740" s="564">
        <v>6</v>
      </c>
      <c r="P3740" s="565">
        <f t="shared" si="132"/>
        <v>36000</v>
      </c>
    </row>
    <row r="3741" spans="1:16" x14ac:dyDescent="0.2">
      <c r="A3741" s="559" t="s">
        <v>726</v>
      </c>
      <c r="B3741" s="541" t="s">
        <v>1708</v>
      </c>
      <c r="C3741" s="541" t="s">
        <v>1709</v>
      </c>
      <c r="D3741" s="560" t="s">
        <v>8827</v>
      </c>
      <c r="E3741" s="1959">
        <v>6000</v>
      </c>
      <c r="F3741" s="562" t="s">
        <v>9241</v>
      </c>
      <c r="G3741" s="560" t="s">
        <v>9242</v>
      </c>
      <c r="H3741" s="560" t="s">
        <v>8827</v>
      </c>
      <c r="I3741" s="1074" t="s">
        <v>8766</v>
      </c>
      <c r="J3741" s="561" t="s">
        <v>8766</v>
      </c>
      <c r="K3741" s="563"/>
      <c r="L3741" s="564"/>
      <c r="M3741" s="565"/>
      <c r="N3741" s="563"/>
      <c r="O3741" s="564">
        <v>6</v>
      </c>
      <c r="P3741" s="565">
        <f t="shared" si="132"/>
        <v>36000</v>
      </c>
    </row>
    <row r="3742" spans="1:16" x14ac:dyDescent="0.2">
      <c r="A3742" s="559" t="s">
        <v>726</v>
      </c>
      <c r="B3742" s="541" t="s">
        <v>1708</v>
      </c>
      <c r="C3742" s="541" t="s">
        <v>1709</v>
      </c>
      <c r="D3742" s="560" t="s">
        <v>8827</v>
      </c>
      <c r="E3742" s="1959">
        <v>6000</v>
      </c>
      <c r="F3742" s="562" t="s">
        <v>9243</v>
      </c>
      <c r="G3742" s="560" t="s">
        <v>9244</v>
      </c>
      <c r="H3742" s="560" t="s">
        <v>8827</v>
      </c>
      <c r="I3742" s="1074" t="s">
        <v>8766</v>
      </c>
      <c r="J3742" s="561" t="s">
        <v>8766</v>
      </c>
      <c r="K3742" s="563"/>
      <c r="L3742" s="564"/>
      <c r="M3742" s="565"/>
      <c r="N3742" s="563"/>
      <c r="O3742" s="564">
        <v>6</v>
      </c>
      <c r="P3742" s="565">
        <f t="shared" si="132"/>
        <v>36000</v>
      </c>
    </row>
    <row r="3743" spans="1:16" x14ac:dyDescent="0.2">
      <c r="A3743" s="559" t="s">
        <v>726</v>
      </c>
      <c r="B3743" s="541" t="s">
        <v>1708</v>
      </c>
      <c r="C3743" s="541" t="s">
        <v>1709</v>
      </c>
      <c r="D3743" s="560" t="s">
        <v>8827</v>
      </c>
      <c r="E3743" s="1959">
        <v>6000</v>
      </c>
      <c r="F3743" s="562" t="s">
        <v>9245</v>
      </c>
      <c r="G3743" s="560" t="s">
        <v>9246</v>
      </c>
      <c r="H3743" s="560" t="s">
        <v>8827</v>
      </c>
      <c r="I3743" s="1074" t="s">
        <v>8766</v>
      </c>
      <c r="J3743" s="561" t="s">
        <v>8766</v>
      </c>
      <c r="K3743" s="563"/>
      <c r="L3743" s="564"/>
      <c r="M3743" s="565"/>
      <c r="N3743" s="563"/>
      <c r="O3743" s="564">
        <v>6</v>
      </c>
      <c r="P3743" s="565">
        <f t="shared" si="132"/>
        <v>36000</v>
      </c>
    </row>
    <row r="3744" spans="1:16" x14ac:dyDescent="0.2">
      <c r="A3744" s="559" t="s">
        <v>726</v>
      </c>
      <c r="B3744" s="541" t="s">
        <v>1708</v>
      </c>
      <c r="C3744" s="541" t="s">
        <v>1709</v>
      </c>
      <c r="D3744" s="560" t="s">
        <v>8827</v>
      </c>
      <c r="E3744" s="1959">
        <v>6000</v>
      </c>
      <c r="F3744" s="562" t="s">
        <v>9247</v>
      </c>
      <c r="G3744" s="560" t="s">
        <v>9248</v>
      </c>
      <c r="H3744" s="560" t="s">
        <v>8827</v>
      </c>
      <c r="I3744" s="1074" t="s">
        <v>8766</v>
      </c>
      <c r="J3744" s="561" t="s">
        <v>8766</v>
      </c>
      <c r="K3744" s="563"/>
      <c r="L3744" s="564"/>
      <c r="M3744" s="565"/>
      <c r="N3744" s="563"/>
      <c r="O3744" s="564">
        <v>6</v>
      </c>
      <c r="P3744" s="565">
        <f t="shared" si="132"/>
        <v>36000</v>
      </c>
    </row>
    <row r="3745" spans="1:16" x14ac:dyDescent="0.2">
      <c r="A3745" s="559" t="s">
        <v>726</v>
      </c>
      <c r="B3745" s="541" t="s">
        <v>1708</v>
      </c>
      <c r="C3745" s="541" t="s">
        <v>1709</v>
      </c>
      <c r="D3745" s="560" t="s">
        <v>9165</v>
      </c>
      <c r="E3745" s="1959">
        <v>9000</v>
      </c>
      <c r="F3745" s="562" t="s">
        <v>9166</v>
      </c>
      <c r="G3745" s="560" t="s">
        <v>9167</v>
      </c>
      <c r="H3745" s="560" t="s">
        <v>9165</v>
      </c>
      <c r="I3745" s="1074" t="s">
        <v>8766</v>
      </c>
      <c r="J3745" s="561" t="s">
        <v>8766</v>
      </c>
      <c r="K3745" s="563"/>
      <c r="L3745" s="564"/>
      <c r="M3745" s="565"/>
      <c r="N3745" s="563"/>
      <c r="O3745" s="564">
        <v>6</v>
      </c>
      <c r="P3745" s="565">
        <f t="shared" si="132"/>
        <v>54000</v>
      </c>
    </row>
    <row r="3746" spans="1:16" x14ac:dyDescent="0.2">
      <c r="A3746" s="559" t="s">
        <v>726</v>
      </c>
      <c r="B3746" s="541" t="s">
        <v>1708</v>
      </c>
      <c r="C3746" s="541" t="s">
        <v>1709</v>
      </c>
      <c r="D3746" s="560" t="s">
        <v>9168</v>
      </c>
      <c r="E3746" s="1959">
        <v>5000</v>
      </c>
      <c r="F3746" s="562" t="s">
        <v>9169</v>
      </c>
      <c r="G3746" s="560" t="s">
        <v>9170</v>
      </c>
      <c r="H3746" s="560" t="s">
        <v>9168</v>
      </c>
      <c r="I3746" s="1074" t="s">
        <v>8766</v>
      </c>
      <c r="J3746" s="561" t="s">
        <v>8766</v>
      </c>
      <c r="K3746" s="563"/>
      <c r="L3746" s="564"/>
      <c r="M3746" s="565"/>
      <c r="N3746" s="563"/>
      <c r="O3746" s="564">
        <v>6</v>
      </c>
      <c r="P3746" s="565">
        <f t="shared" si="132"/>
        <v>30000</v>
      </c>
    </row>
    <row r="3747" spans="1:16" x14ac:dyDescent="0.2">
      <c r="A3747" s="559" t="s">
        <v>726</v>
      </c>
      <c r="B3747" s="541" t="s">
        <v>1708</v>
      </c>
      <c r="C3747" s="541" t="s">
        <v>1709</v>
      </c>
      <c r="D3747" s="560" t="s">
        <v>9171</v>
      </c>
      <c r="E3747" s="1959">
        <v>7000</v>
      </c>
      <c r="F3747" s="562" t="s">
        <v>9172</v>
      </c>
      <c r="G3747" s="560" t="s">
        <v>9173</v>
      </c>
      <c r="H3747" s="560" t="s">
        <v>9171</v>
      </c>
      <c r="I3747" s="1074" t="s">
        <v>8766</v>
      </c>
      <c r="J3747" s="561" t="s">
        <v>8766</v>
      </c>
      <c r="K3747" s="563"/>
      <c r="L3747" s="564"/>
      <c r="M3747" s="565"/>
      <c r="N3747" s="563"/>
      <c r="O3747" s="564">
        <v>6</v>
      </c>
      <c r="P3747" s="565">
        <f t="shared" si="132"/>
        <v>42000</v>
      </c>
    </row>
    <row r="3748" spans="1:16" x14ac:dyDescent="0.2">
      <c r="A3748" s="559" t="s">
        <v>726</v>
      </c>
      <c r="B3748" s="541" t="s">
        <v>1708</v>
      </c>
      <c r="C3748" s="541" t="s">
        <v>1709</v>
      </c>
      <c r="D3748" s="560" t="s">
        <v>9174</v>
      </c>
      <c r="E3748" s="1959">
        <v>3000</v>
      </c>
      <c r="F3748" s="562" t="s">
        <v>9175</v>
      </c>
      <c r="G3748" s="560" t="s">
        <v>9176</v>
      </c>
      <c r="H3748" s="560" t="s">
        <v>9174</v>
      </c>
      <c r="I3748" s="1074" t="s">
        <v>293</v>
      </c>
      <c r="J3748" s="561" t="s">
        <v>293</v>
      </c>
      <c r="K3748" s="563"/>
      <c r="L3748" s="564"/>
      <c r="M3748" s="565"/>
      <c r="N3748" s="563"/>
      <c r="O3748" s="564">
        <v>6</v>
      </c>
      <c r="P3748" s="565">
        <f t="shared" si="132"/>
        <v>18000</v>
      </c>
    </row>
    <row r="3749" spans="1:16" x14ac:dyDescent="0.2">
      <c r="A3749" s="559" t="s">
        <v>726</v>
      </c>
      <c r="B3749" s="541" t="s">
        <v>1708</v>
      </c>
      <c r="C3749" s="541" t="s">
        <v>1709</v>
      </c>
      <c r="D3749" s="560" t="s">
        <v>9177</v>
      </c>
      <c r="E3749" s="1959">
        <v>3000</v>
      </c>
      <c r="F3749" s="562" t="s">
        <v>9178</v>
      </c>
      <c r="G3749" s="560" t="s">
        <v>9179</v>
      </c>
      <c r="H3749" s="560" t="s">
        <v>9177</v>
      </c>
      <c r="I3749" s="1074" t="s">
        <v>293</v>
      </c>
      <c r="J3749" s="561" t="s">
        <v>293</v>
      </c>
      <c r="K3749" s="563"/>
      <c r="L3749" s="564"/>
      <c r="M3749" s="565"/>
      <c r="N3749" s="563"/>
      <c r="O3749" s="564">
        <v>6</v>
      </c>
      <c r="P3749" s="565">
        <f t="shared" si="132"/>
        <v>18000</v>
      </c>
    </row>
    <row r="3750" spans="1:16" x14ac:dyDescent="0.2">
      <c r="A3750" s="559" t="s">
        <v>726</v>
      </c>
      <c r="B3750" s="541" t="s">
        <v>1708</v>
      </c>
      <c r="C3750" s="541" t="s">
        <v>1709</v>
      </c>
      <c r="D3750" s="560" t="s">
        <v>9296</v>
      </c>
      <c r="E3750" s="1959">
        <v>7000</v>
      </c>
      <c r="F3750" s="1757">
        <v>46611070</v>
      </c>
      <c r="G3750" s="560" t="s">
        <v>9297</v>
      </c>
      <c r="H3750" s="560" t="s">
        <v>9296</v>
      </c>
      <c r="I3750" s="1074" t="s">
        <v>8766</v>
      </c>
      <c r="J3750" s="561" t="s">
        <v>8766</v>
      </c>
      <c r="K3750" s="563"/>
      <c r="L3750" s="564"/>
      <c r="M3750" s="565"/>
      <c r="N3750" s="563"/>
      <c r="O3750" s="564">
        <v>6</v>
      </c>
      <c r="P3750" s="565">
        <f t="shared" si="132"/>
        <v>42000</v>
      </c>
    </row>
    <row r="3751" spans="1:16" x14ac:dyDescent="0.2">
      <c r="A3751" s="559" t="s">
        <v>726</v>
      </c>
      <c r="B3751" s="541" t="s">
        <v>1708</v>
      </c>
      <c r="C3751" s="541" t="s">
        <v>1709</v>
      </c>
      <c r="D3751" s="560" t="s">
        <v>9296</v>
      </c>
      <c r="E3751" s="1959">
        <v>7000</v>
      </c>
      <c r="F3751" s="1757">
        <v>43172407</v>
      </c>
      <c r="G3751" s="560" t="s">
        <v>9298</v>
      </c>
      <c r="H3751" s="560" t="s">
        <v>9296</v>
      </c>
      <c r="I3751" s="1074" t="s">
        <v>8766</v>
      </c>
      <c r="J3751" s="561" t="s">
        <v>8766</v>
      </c>
      <c r="K3751" s="563"/>
      <c r="L3751" s="564"/>
      <c r="M3751" s="565"/>
      <c r="N3751" s="563"/>
      <c r="O3751" s="564">
        <v>6</v>
      </c>
      <c r="P3751" s="565">
        <f t="shared" si="132"/>
        <v>42000</v>
      </c>
    </row>
    <row r="3752" spans="1:16" x14ac:dyDescent="0.2">
      <c r="A3752" s="559" t="s">
        <v>726</v>
      </c>
      <c r="B3752" s="541" t="s">
        <v>1708</v>
      </c>
      <c r="C3752" s="541" t="s">
        <v>1709</v>
      </c>
      <c r="D3752" s="560" t="s">
        <v>9299</v>
      </c>
      <c r="E3752" s="1959">
        <v>6000</v>
      </c>
      <c r="F3752" s="1757">
        <v>42405607</v>
      </c>
      <c r="G3752" s="560" t="s">
        <v>9300</v>
      </c>
      <c r="H3752" s="560" t="s">
        <v>9299</v>
      </c>
      <c r="I3752" s="1074" t="s">
        <v>8766</v>
      </c>
      <c r="J3752" s="561" t="s">
        <v>8766</v>
      </c>
      <c r="K3752" s="563"/>
      <c r="L3752" s="564"/>
      <c r="M3752" s="565"/>
      <c r="N3752" s="563"/>
      <c r="O3752" s="564">
        <v>6</v>
      </c>
      <c r="P3752" s="565">
        <f t="shared" si="132"/>
        <v>36000</v>
      </c>
    </row>
    <row r="3753" spans="1:16" x14ac:dyDescent="0.2">
      <c r="A3753" s="559" t="s">
        <v>726</v>
      </c>
      <c r="B3753" s="541" t="s">
        <v>1708</v>
      </c>
      <c r="C3753" s="541" t="s">
        <v>1709</v>
      </c>
      <c r="D3753" s="560" t="s">
        <v>9299</v>
      </c>
      <c r="E3753" s="1959">
        <v>6000</v>
      </c>
      <c r="F3753" s="1832" t="s">
        <v>9301</v>
      </c>
      <c r="G3753" s="560" t="s">
        <v>9302</v>
      </c>
      <c r="H3753" s="560" t="s">
        <v>9299</v>
      </c>
      <c r="I3753" s="1074" t="s">
        <v>8766</v>
      </c>
      <c r="J3753" s="561" t="s">
        <v>8766</v>
      </c>
      <c r="K3753" s="563"/>
      <c r="L3753" s="564"/>
      <c r="M3753" s="565"/>
      <c r="N3753" s="563"/>
      <c r="O3753" s="564">
        <v>6</v>
      </c>
      <c r="P3753" s="565">
        <f t="shared" si="132"/>
        <v>36000</v>
      </c>
    </row>
    <row r="3754" spans="1:16" x14ac:dyDescent="0.2">
      <c r="A3754" s="559" t="s">
        <v>726</v>
      </c>
      <c r="B3754" s="541" t="s">
        <v>1708</v>
      </c>
      <c r="C3754" s="541" t="s">
        <v>1709</v>
      </c>
      <c r="D3754" s="560" t="s">
        <v>9303</v>
      </c>
      <c r="E3754" s="1959">
        <v>6000</v>
      </c>
      <c r="F3754" s="1757">
        <v>10730279</v>
      </c>
      <c r="G3754" s="560" t="s">
        <v>9304</v>
      </c>
      <c r="H3754" s="560" t="s">
        <v>9303</v>
      </c>
      <c r="I3754" s="1074" t="s">
        <v>8766</v>
      </c>
      <c r="J3754" s="561" t="s">
        <v>8766</v>
      </c>
      <c r="K3754" s="563"/>
      <c r="L3754" s="564"/>
      <c r="M3754" s="565"/>
      <c r="N3754" s="563"/>
      <c r="O3754" s="564">
        <v>6</v>
      </c>
      <c r="P3754" s="565">
        <f t="shared" si="132"/>
        <v>36000</v>
      </c>
    </row>
    <row r="3755" spans="1:16" x14ac:dyDescent="0.2">
      <c r="A3755" s="559" t="s">
        <v>726</v>
      </c>
      <c r="B3755" s="541" t="s">
        <v>1708</v>
      </c>
      <c r="C3755" s="541" t="s">
        <v>1709</v>
      </c>
      <c r="D3755" s="560" t="s">
        <v>9305</v>
      </c>
      <c r="E3755" s="1959">
        <v>10000</v>
      </c>
      <c r="F3755" s="1757">
        <v>10046712</v>
      </c>
      <c r="G3755" s="560" t="s">
        <v>9306</v>
      </c>
      <c r="H3755" s="560" t="s">
        <v>9305</v>
      </c>
      <c r="I3755" s="1074" t="s">
        <v>8766</v>
      </c>
      <c r="J3755" s="561" t="s">
        <v>8766</v>
      </c>
      <c r="K3755" s="563"/>
      <c r="L3755" s="564"/>
      <c r="M3755" s="565"/>
      <c r="N3755" s="563"/>
      <c r="O3755" s="564">
        <v>6</v>
      </c>
      <c r="P3755" s="565">
        <f t="shared" si="132"/>
        <v>60000</v>
      </c>
    </row>
    <row r="3756" spans="1:16" x14ac:dyDescent="0.2">
      <c r="A3756" s="559" t="s">
        <v>726</v>
      </c>
      <c r="B3756" s="541" t="s">
        <v>1708</v>
      </c>
      <c r="C3756" s="541" t="s">
        <v>1709</v>
      </c>
      <c r="D3756" s="560" t="s">
        <v>9307</v>
      </c>
      <c r="E3756" s="1959">
        <v>7000</v>
      </c>
      <c r="F3756" s="1757">
        <v>42504211</v>
      </c>
      <c r="G3756" s="560" t="s">
        <v>9308</v>
      </c>
      <c r="H3756" s="560" t="s">
        <v>9307</v>
      </c>
      <c r="I3756" s="1074" t="s">
        <v>8766</v>
      </c>
      <c r="J3756" s="561" t="s">
        <v>8766</v>
      </c>
      <c r="K3756" s="563"/>
      <c r="L3756" s="564"/>
      <c r="M3756" s="565"/>
      <c r="N3756" s="563"/>
      <c r="O3756" s="564">
        <v>6</v>
      </c>
      <c r="P3756" s="565">
        <f t="shared" si="132"/>
        <v>42000</v>
      </c>
    </row>
    <row r="3757" spans="1:16" x14ac:dyDescent="0.2">
      <c r="A3757" s="559" t="s">
        <v>726</v>
      </c>
      <c r="B3757" s="541" t="s">
        <v>1708</v>
      </c>
      <c r="C3757" s="541" t="s">
        <v>1709</v>
      </c>
      <c r="D3757" s="560" t="s">
        <v>9309</v>
      </c>
      <c r="E3757" s="1959">
        <v>9000</v>
      </c>
      <c r="F3757" s="1832" t="s">
        <v>9310</v>
      </c>
      <c r="G3757" s="560" t="s">
        <v>9311</v>
      </c>
      <c r="H3757" s="560" t="s">
        <v>9309</v>
      </c>
      <c r="I3757" s="1074" t="s">
        <v>8766</v>
      </c>
      <c r="J3757" s="561" t="s">
        <v>8766</v>
      </c>
      <c r="K3757" s="563"/>
      <c r="L3757" s="564"/>
      <c r="M3757" s="565"/>
      <c r="N3757" s="563"/>
      <c r="O3757" s="564">
        <v>6</v>
      </c>
      <c r="P3757" s="565">
        <f t="shared" si="132"/>
        <v>54000</v>
      </c>
    </row>
    <row r="3758" spans="1:16" x14ac:dyDescent="0.2">
      <c r="A3758" s="559" t="s">
        <v>726</v>
      </c>
      <c r="B3758" s="541" t="s">
        <v>1708</v>
      </c>
      <c r="C3758" s="541" t="s">
        <v>1709</v>
      </c>
      <c r="D3758" s="560" t="s">
        <v>9312</v>
      </c>
      <c r="E3758" s="1959">
        <v>7000</v>
      </c>
      <c r="F3758" s="1757">
        <v>45694235</v>
      </c>
      <c r="G3758" s="560" t="s">
        <v>9313</v>
      </c>
      <c r="H3758" s="560" t="s">
        <v>9312</v>
      </c>
      <c r="I3758" s="1074" t="s">
        <v>8766</v>
      </c>
      <c r="J3758" s="561" t="s">
        <v>8766</v>
      </c>
      <c r="K3758" s="563"/>
      <c r="L3758" s="564"/>
      <c r="M3758" s="565"/>
      <c r="N3758" s="563"/>
      <c r="O3758" s="564">
        <v>6</v>
      </c>
      <c r="P3758" s="565">
        <f t="shared" si="132"/>
        <v>42000</v>
      </c>
    </row>
    <row r="3759" spans="1:16" x14ac:dyDescent="0.2">
      <c r="A3759" s="559" t="s">
        <v>726</v>
      </c>
      <c r="B3759" s="541" t="s">
        <v>1708</v>
      </c>
      <c r="C3759" s="541" t="s">
        <v>1709</v>
      </c>
      <c r="D3759" s="560" t="s">
        <v>9312</v>
      </c>
      <c r="E3759" s="1959">
        <v>7000</v>
      </c>
      <c r="F3759" s="1757">
        <v>29600742</v>
      </c>
      <c r="G3759" s="560" t="s">
        <v>9314</v>
      </c>
      <c r="H3759" s="560" t="s">
        <v>9312</v>
      </c>
      <c r="I3759" s="1074" t="s">
        <v>8766</v>
      </c>
      <c r="J3759" s="561" t="s">
        <v>8766</v>
      </c>
      <c r="K3759" s="563"/>
      <c r="L3759" s="564"/>
      <c r="M3759" s="565"/>
      <c r="N3759" s="563"/>
      <c r="O3759" s="564">
        <v>6</v>
      </c>
      <c r="P3759" s="565">
        <f t="shared" si="132"/>
        <v>42000</v>
      </c>
    </row>
    <row r="3760" spans="1:16" x14ac:dyDescent="0.2">
      <c r="A3760" s="559" t="s">
        <v>726</v>
      </c>
      <c r="B3760" s="541" t="s">
        <v>1708</v>
      </c>
      <c r="C3760" s="541" t="s">
        <v>1709</v>
      </c>
      <c r="D3760" s="560" t="s">
        <v>9315</v>
      </c>
      <c r="E3760" s="1959">
        <v>7000</v>
      </c>
      <c r="F3760" s="1757">
        <v>45373356</v>
      </c>
      <c r="G3760" s="560" t="s">
        <v>9316</v>
      </c>
      <c r="H3760" s="560" t="s">
        <v>9315</v>
      </c>
      <c r="I3760" s="1074" t="s">
        <v>8766</v>
      </c>
      <c r="J3760" s="561" t="s">
        <v>8766</v>
      </c>
      <c r="K3760" s="563"/>
      <c r="L3760" s="564"/>
      <c r="M3760" s="565"/>
      <c r="N3760" s="563"/>
      <c r="O3760" s="564">
        <v>6</v>
      </c>
      <c r="P3760" s="565">
        <f t="shared" si="132"/>
        <v>42000</v>
      </c>
    </row>
    <row r="3761" spans="1:16" x14ac:dyDescent="0.2">
      <c r="A3761" s="559" t="s">
        <v>726</v>
      </c>
      <c r="B3761" s="541" t="s">
        <v>1708</v>
      </c>
      <c r="C3761" s="541" t="s">
        <v>1709</v>
      </c>
      <c r="D3761" s="560" t="s">
        <v>9315</v>
      </c>
      <c r="E3761" s="1959">
        <v>7000</v>
      </c>
      <c r="F3761" s="1757">
        <v>43066534</v>
      </c>
      <c r="G3761" s="560" t="s">
        <v>9317</v>
      </c>
      <c r="H3761" s="560" t="s">
        <v>9315</v>
      </c>
      <c r="I3761" s="1074" t="s">
        <v>8766</v>
      </c>
      <c r="J3761" s="561" t="s">
        <v>8766</v>
      </c>
      <c r="K3761" s="563"/>
      <c r="L3761" s="564"/>
      <c r="M3761" s="565"/>
      <c r="N3761" s="563"/>
      <c r="O3761" s="564">
        <v>6</v>
      </c>
      <c r="P3761" s="565">
        <f t="shared" ref="P3761:P3802" si="133">E3761*O3761</f>
        <v>42000</v>
      </c>
    </row>
    <row r="3762" spans="1:16" x14ac:dyDescent="0.2">
      <c r="A3762" s="559" t="s">
        <v>726</v>
      </c>
      <c r="B3762" s="541" t="s">
        <v>1708</v>
      </c>
      <c r="C3762" s="541" t="s">
        <v>1709</v>
      </c>
      <c r="D3762" s="560" t="s">
        <v>9315</v>
      </c>
      <c r="E3762" s="1959">
        <v>7000</v>
      </c>
      <c r="F3762" s="1757">
        <v>42878135</v>
      </c>
      <c r="G3762" s="560" t="s">
        <v>9318</v>
      </c>
      <c r="H3762" s="560" t="s">
        <v>9315</v>
      </c>
      <c r="I3762" s="1074" t="s">
        <v>8766</v>
      </c>
      <c r="J3762" s="561" t="s">
        <v>8766</v>
      </c>
      <c r="K3762" s="563"/>
      <c r="L3762" s="564"/>
      <c r="M3762" s="565"/>
      <c r="N3762" s="563"/>
      <c r="O3762" s="564">
        <v>6</v>
      </c>
      <c r="P3762" s="565">
        <f t="shared" si="133"/>
        <v>42000</v>
      </c>
    </row>
    <row r="3763" spans="1:16" x14ac:dyDescent="0.2">
      <c r="A3763" s="559" t="s">
        <v>726</v>
      </c>
      <c r="B3763" s="541" t="s">
        <v>1708</v>
      </c>
      <c r="C3763" s="541" t="s">
        <v>1709</v>
      </c>
      <c r="D3763" s="560" t="s">
        <v>9319</v>
      </c>
      <c r="E3763" s="1959">
        <v>7000</v>
      </c>
      <c r="F3763" s="1757">
        <v>71951747</v>
      </c>
      <c r="G3763" s="560" t="s">
        <v>9320</v>
      </c>
      <c r="H3763" s="560" t="s">
        <v>9319</v>
      </c>
      <c r="I3763" s="1074" t="s">
        <v>8766</v>
      </c>
      <c r="J3763" s="561" t="s">
        <v>8766</v>
      </c>
      <c r="K3763" s="563"/>
      <c r="L3763" s="564"/>
      <c r="M3763" s="565"/>
      <c r="N3763" s="563"/>
      <c r="O3763" s="564">
        <v>6</v>
      </c>
      <c r="P3763" s="565">
        <f t="shared" si="133"/>
        <v>42000</v>
      </c>
    </row>
    <row r="3764" spans="1:16" x14ac:dyDescent="0.2">
      <c r="A3764" s="559" t="s">
        <v>726</v>
      </c>
      <c r="B3764" s="541" t="s">
        <v>1708</v>
      </c>
      <c r="C3764" s="541" t="s">
        <v>1709</v>
      </c>
      <c r="D3764" s="560" t="s">
        <v>9319</v>
      </c>
      <c r="E3764" s="1959">
        <v>7000</v>
      </c>
      <c r="F3764" s="1757">
        <v>45435714</v>
      </c>
      <c r="G3764" s="560" t="s">
        <v>9321</v>
      </c>
      <c r="H3764" s="560" t="s">
        <v>9319</v>
      </c>
      <c r="I3764" s="1074" t="s">
        <v>8766</v>
      </c>
      <c r="J3764" s="561" t="s">
        <v>8766</v>
      </c>
      <c r="K3764" s="563"/>
      <c r="L3764" s="564"/>
      <c r="M3764" s="565"/>
      <c r="N3764" s="563"/>
      <c r="O3764" s="564">
        <v>6</v>
      </c>
      <c r="P3764" s="565">
        <f t="shared" si="133"/>
        <v>42000</v>
      </c>
    </row>
    <row r="3765" spans="1:16" x14ac:dyDescent="0.2">
      <c r="A3765" s="559" t="s">
        <v>726</v>
      </c>
      <c r="B3765" s="541" t="s">
        <v>1708</v>
      </c>
      <c r="C3765" s="541" t="s">
        <v>1709</v>
      </c>
      <c r="D3765" s="560" t="s">
        <v>9319</v>
      </c>
      <c r="E3765" s="1959">
        <v>7000</v>
      </c>
      <c r="F3765" s="1757">
        <v>44000009</v>
      </c>
      <c r="G3765" s="560" t="s">
        <v>9322</v>
      </c>
      <c r="H3765" s="560" t="s">
        <v>9319</v>
      </c>
      <c r="I3765" s="1074" t="s">
        <v>8766</v>
      </c>
      <c r="J3765" s="561" t="s">
        <v>8766</v>
      </c>
      <c r="K3765" s="563"/>
      <c r="L3765" s="564"/>
      <c r="M3765" s="565"/>
      <c r="N3765" s="563"/>
      <c r="O3765" s="564">
        <v>6</v>
      </c>
      <c r="P3765" s="565">
        <f t="shared" si="133"/>
        <v>42000</v>
      </c>
    </row>
    <row r="3766" spans="1:16" x14ac:dyDescent="0.2">
      <c r="A3766" s="559" t="s">
        <v>726</v>
      </c>
      <c r="B3766" s="541" t="s">
        <v>1708</v>
      </c>
      <c r="C3766" s="541" t="s">
        <v>1709</v>
      </c>
      <c r="D3766" s="560" t="s">
        <v>9323</v>
      </c>
      <c r="E3766" s="1959">
        <v>9000</v>
      </c>
      <c r="F3766" s="1832" t="s">
        <v>9324</v>
      </c>
      <c r="G3766" s="560" t="s">
        <v>9325</v>
      </c>
      <c r="H3766" s="560" t="s">
        <v>9323</v>
      </c>
      <c r="I3766" s="1074" t="s">
        <v>8766</v>
      </c>
      <c r="J3766" s="561" t="s">
        <v>8766</v>
      </c>
      <c r="K3766" s="563"/>
      <c r="L3766" s="564"/>
      <c r="M3766" s="565"/>
      <c r="N3766" s="563"/>
      <c r="O3766" s="564">
        <v>6</v>
      </c>
      <c r="P3766" s="565">
        <f t="shared" si="133"/>
        <v>54000</v>
      </c>
    </row>
    <row r="3767" spans="1:16" x14ac:dyDescent="0.2">
      <c r="A3767" s="559" t="s">
        <v>726</v>
      </c>
      <c r="B3767" s="541" t="s">
        <v>1708</v>
      </c>
      <c r="C3767" s="541" t="s">
        <v>1709</v>
      </c>
      <c r="D3767" s="560" t="s">
        <v>9323</v>
      </c>
      <c r="E3767" s="1959">
        <v>9000</v>
      </c>
      <c r="F3767" s="1757">
        <v>42726433</v>
      </c>
      <c r="G3767" s="560" t="s">
        <v>9326</v>
      </c>
      <c r="H3767" s="560" t="s">
        <v>9323</v>
      </c>
      <c r="I3767" s="1074" t="s">
        <v>8766</v>
      </c>
      <c r="J3767" s="561" t="s">
        <v>8766</v>
      </c>
      <c r="K3767" s="563"/>
      <c r="L3767" s="564"/>
      <c r="M3767" s="565"/>
      <c r="N3767" s="563"/>
      <c r="O3767" s="564">
        <v>6</v>
      </c>
      <c r="P3767" s="565">
        <f t="shared" si="133"/>
        <v>54000</v>
      </c>
    </row>
    <row r="3768" spans="1:16" x14ac:dyDescent="0.2">
      <c r="A3768" s="559" t="s">
        <v>726</v>
      </c>
      <c r="B3768" s="541" t="s">
        <v>1708</v>
      </c>
      <c r="C3768" s="541" t="s">
        <v>1709</v>
      </c>
      <c r="D3768" s="560" t="s">
        <v>9327</v>
      </c>
      <c r="E3768" s="1959">
        <v>6000</v>
      </c>
      <c r="F3768" s="1757">
        <v>40708192</v>
      </c>
      <c r="G3768" s="560" t="s">
        <v>9328</v>
      </c>
      <c r="H3768" s="560" t="s">
        <v>9327</v>
      </c>
      <c r="I3768" s="1074" t="s">
        <v>8766</v>
      </c>
      <c r="J3768" s="561" t="s">
        <v>8766</v>
      </c>
      <c r="K3768" s="563"/>
      <c r="L3768" s="564"/>
      <c r="M3768" s="565"/>
      <c r="N3768" s="563"/>
      <c r="O3768" s="564">
        <v>6</v>
      </c>
      <c r="P3768" s="565">
        <f t="shared" si="133"/>
        <v>36000</v>
      </c>
    </row>
    <row r="3769" spans="1:16" x14ac:dyDescent="0.2">
      <c r="A3769" s="559" t="s">
        <v>726</v>
      </c>
      <c r="B3769" s="541" t="s">
        <v>1708</v>
      </c>
      <c r="C3769" s="541" t="s">
        <v>1709</v>
      </c>
      <c r="D3769" s="560" t="s">
        <v>9323</v>
      </c>
      <c r="E3769" s="1959">
        <v>9000</v>
      </c>
      <c r="F3769" s="562" t="s">
        <v>9329</v>
      </c>
      <c r="G3769" s="560" t="s">
        <v>9330</v>
      </c>
      <c r="H3769" s="560" t="s">
        <v>9323</v>
      </c>
      <c r="I3769" s="1074" t="s">
        <v>8766</v>
      </c>
      <c r="J3769" s="561" t="s">
        <v>8766</v>
      </c>
      <c r="K3769" s="563"/>
      <c r="L3769" s="564"/>
      <c r="M3769" s="565"/>
      <c r="N3769" s="563"/>
      <c r="O3769" s="564">
        <v>6</v>
      </c>
      <c r="P3769" s="565">
        <f t="shared" si="133"/>
        <v>54000</v>
      </c>
    </row>
    <row r="3770" spans="1:16" x14ac:dyDescent="0.2">
      <c r="A3770" s="559" t="s">
        <v>726</v>
      </c>
      <c r="B3770" s="541" t="s">
        <v>1708</v>
      </c>
      <c r="C3770" s="541" t="s">
        <v>1709</v>
      </c>
      <c r="D3770" s="560" t="s">
        <v>5766</v>
      </c>
      <c r="E3770" s="1959">
        <v>1500</v>
      </c>
      <c r="F3770" s="562" t="s">
        <v>6969</v>
      </c>
      <c r="G3770" s="560" t="s">
        <v>6970</v>
      </c>
      <c r="H3770" s="560" t="s">
        <v>5766</v>
      </c>
      <c r="I3770" s="1074" t="s">
        <v>300</v>
      </c>
      <c r="J3770" s="561" t="s">
        <v>300</v>
      </c>
      <c r="K3770" s="563"/>
      <c r="L3770" s="564"/>
      <c r="M3770" s="565"/>
      <c r="N3770" s="563"/>
      <c r="O3770" s="564">
        <v>6</v>
      </c>
      <c r="P3770" s="565">
        <f t="shared" si="133"/>
        <v>9000</v>
      </c>
    </row>
    <row r="3771" spans="1:16" x14ac:dyDescent="0.2">
      <c r="A3771" s="559" t="s">
        <v>726</v>
      </c>
      <c r="B3771" s="541" t="s">
        <v>1708</v>
      </c>
      <c r="C3771" s="541" t="s">
        <v>1709</v>
      </c>
      <c r="D3771" s="560" t="s">
        <v>5766</v>
      </c>
      <c r="E3771" s="1959">
        <v>1500</v>
      </c>
      <c r="F3771" s="562" t="s">
        <v>6971</v>
      </c>
      <c r="G3771" s="560" t="s">
        <v>6972</v>
      </c>
      <c r="H3771" s="560" t="s">
        <v>5766</v>
      </c>
      <c r="I3771" s="1074" t="s">
        <v>300</v>
      </c>
      <c r="J3771" s="561" t="s">
        <v>300</v>
      </c>
      <c r="K3771" s="563"/>
      <c r="L3771" s="564"/>
      <c r="M3771" s="565"/>
      <c r="N3771" s="563"/>
      <c r="O3771" s="564">
        <v>6</v>
      </c>
      <c r="P3771" s="565">
        <f t="shared" si="133"/>
        <v>9000</v>
      </c>
    </row>
    <row r="3772" spans="1:16" x14ac:dyDescent="0.2">
      <c r="A3772" s="559" t="s">
        <v>726</v>
      </c>
      <c r="B3772" s="541" t="s">
        <v>1708</v>
      </c>
      <c r="C3772" s="541" t="s">
        <v>1709</v>
      </c>
      <c r="D3772" s="560" t="s">
        <v>9180</v>
      </c>
      <c r="E3772" s="1959">
        <v>6000</v>
      </c>
      <c r="F3772" s="562" t="s">
        <v>9181</v>
      </c>
      <c r="G3772" s="560" t="s">
        <v>9182</v>
      </c>
      <c r="H3772" s="560" t="s">
        <v>9180</v>
      </c>
      <c r="I3772" s="1074" t="s">
        <v>8766</v>
      </c>
      <c r="J3772" s="561" t="s">
        <v>8766</v>
      </c>
      <c r="K3772" s="563"/>
      <c r="L3772" s="564"/>
      <c r="M3772" s="565"/>
      <c r="N3772" s="563"/>
      <c r="O3772" s="564">
        <v>6</v>
      </c>
      <c r="P3772" s="565">
        <f t="shared" si="133"/>
        <v>36000</v>
      </c>
    </row>
    <row r="3773" spans="1:16" x14ac:dyDescent="0.2">
      <c r="A3773" s="559" t="s">
        <v>726</v>
      </c>
      <c r="B3773" s="541" t="s">
        <v>1708</v>
      </c>
      <c r="C3773" s="541" t="s">
        <v>1709</v>
      </c>
      <c r="D3773" s="560" t="s">
        <v>9180</v>
      </c>
      <c r="E3773" s="1959">
        <v>6000</v>
      </c>
      <c r="F3773" s="562" t="s">
        <v>9183</v>
      </c>
      <c r="G3773" s="560" t="s">
        <v>9184</v>
      </c>
      <c r="H3773" s="560" t="s">
        <v>9180</v>
      </c>
      <c r="I3773" s="1074" t="s">
        <v>8766</v>
      </c>
      <c r="J3773" s="561" t="s">
        <v>8766</v>
      </c>
      <c r="K3773" s="563"/>
      <c r="L3773" s="564"/>
      <c r="M3773" s="565"/>
      <c r="N3773" s="563"/>
      <c r="O3773" s="564">
        <v>6</v>
      </c>
      <c r="P3773" s="565">
        <f t="shared" si="133"/>
        <v>36000</v>
      </c>
    </row>
    <row r="3774" spans="1:16" x14ac:dyDescent="0.2">
      <c r="A3774" s="559" t="s">
        <v>726</v>
      </c>
      <c r="B3774" s="541" t="s">
        <v>1708</v>
      </c>
      <c r="C3774" s="541" t="s">
        <v>1709</v>
      </c>
      <c r="D3774" s="560" t="s">
        <v>9180</v>
      </c>
      <c r="E3774" s="1959">
        <v>6000</v>
      </c>
      <c r="F3774" s="562" t="s">
        <v>9185</v>
      </c>
      <c r="G3774" s="560" t="s">
        <v>9186</v>
      </c>
      <c r="H3774" s="560" t="s">
        <v>9180</v>
      </c>
      <c r="I3774" s="1074" t="s">
        <v>8766</v>
      </c>
      <c r="J3774" s="561" t="s">
        <v>8766</v>
      </c>
      <c r="K3774" s="563"/>
      <c r="L3774" s="564"/>
      <c r="M3774" s="565"/>
      <c r="N3774" s="563"/>
      <c r="O3774" s="564">
        <v>6</v>
      </c>
      <c r="P3774" s="565">
        <f t="shared" si="133"/>
        <v>36000</v>
      </c>
    </row>
    <row r="3775" spans="1:16" x14ac:dyDescent="0.2">
      <c r="A3775" s="559" t="s">
        <v>726</v>
      </c>
      <c r="B3775" s="541" t="s">
        <v>1708</v>
      </c>
      <c r="C3775" s="541" t="s">
        <v>1709</v>
      </c>
      <c r="D3775" s="560" t="s">
        <v>9180</v>
      </c>
      <c r="E3775" s="1959">
        <v>6000</v>
      </c>
      <c r="F3775" s="562" t="s">
        <v>9203</v>
      </c>
      <c r="G3775" s="560" t="s">
        <v>9204</v>
      </c>
      <c r="H3775" s="560" t="s">
        <v>9180</v>
      </c>
      <c r="I3775" s="1074" t="s">
        <v>8766</v>
      </c>
      <c r="J3775" s="561" t="s">
        <v>8766</v>
      </c>
      <c r="K3775" s="563"/>
      <c r="L3775" s="564"/>
      <c r="M3775" s="565"/>
      <c r="N3775" s="563"/>
      <c r="O3775" s="564">
        <v>6</v>
      </c>
      <c r="P3775" s="565">
        <f t="shared" si="133"/>
        <v>36000</v>
      </c>
    </row>
    <row r="3776" spans="1:16" x14ac:dyDescent="0.2">
      <c r="A3776" s="559" t="s">
        <v>726</v>
      </c>
      <c r="B3776" s="541" t="s">
        <v>1708</v>
      </c>
      <c r="C3776" s="541" t="s">
        <v>1709</v>
      </c>
      <c r="D3776" s="560" t="s">
        <v>8827</v>
      </c>
      <c r="E3776" s="1959">
        <v>6000</v>
      </c>
      <c r="F3776" s="562" t="s">
        <v>9198</v>
      </c>
      <c r="G3776" s="560" t="s">
        <v>9199</v>
      </c>
      <c r="H3776" s="560" t="s">
        <v>8827</v>
      </c>
      <c r="I3776" s="1074" t="s">
        <v>8766</v>
      </c>
      <c r="J3776" s="561" t="s">
        <v>8766</v>
      </c>
      <c r="K3776" s="563"/>
      <c r="L3776" s="564"/>
      <c r="M3776" s="565"/>
      <c r="N3776" s="563"/>
      <c r="O3776" s="564">
        <v>6</v>
      </c>
      <c r="P3776" s="565">
        <f t="shared" si="133"/>
        <v>36000</v>
      </c>
    </row>
    <row r="3777" spans="1:16" x14ac:dyDescent="0.2">
      <c r="A3777" s="559" t="s">
        <v>726</v>
      </c>
      <c r="B3777" s="541" t="s">
        <v>1708</v>
      </c>
      <c r="C3777" s="541" t="s">
        <v>1709</v>
      </c>
      <c r="D3777" s="560" t="s">
        <v>8827</v>
      </c>
      <c r="E3777" s="1959">
        <v>6000</v>
      </c>
      <c r="F3777" s="562" t="s">
        <v>9205</v>
      </c>
      <c r="G3777" s="560" t="s">
        <v>9206</v>
      </c>
      <c r="H3777" s="560" t="s">
        <v>8827</v>
      </c>
      <c r="I3777" s="1074" t="s">
        <v>8766</v>
      </c>
      <c r="J3777" s="561" t="s">
        <v>8766</v>
      </c>
      <c r="K3777" s="563"/>
      <c r="L3777" s="564"/>
      <c r="M3777" s="565"/>
      <c r="N3777" s="563"/>
      <c r="O3777" s="564">
        <v>6</v>
      </c>
      <c r="P3777" s="565">
        <f t="shared" si="133"/>
        <v>36000</v>
      </c>
    </row>
    <row r="3778" spans="1:16" x14ac:dyDescent="0.2">
      <c r="A3778" s="559" t="s">
        <v>726</v>
      </c>
      <c r="B3778" s="541" t="s">
        <v>1708</v>
      </c>
      <c r="C3778" s="541" t="s">
        <v>1709</v>
      </c>
      <c r="D3778" s="560" t="s">
        <v>8827</v>
      </c>
      <c r="E3778" s="1959">
        <v>6000</v>
      </c>
      <c r="F3778" s="562" t="s">
        <v>9207</v>
      </c>
      <c r="G3778" s="560" t="s">
        <v>9208</v>
      </c>
      <c r="H3778" s="560" t="s">
        <v>8827</v>
      </c>
      <c r="I3778" s="1074" t="s">
        <v>8766</v>
      </c>
      <c r="J3778" s="561" t="s">
        <v>8766</v>
      </c>
      <c r="K3778" s="563"/>
      <c r="L3778" s="564"/>
      <c r="M3778" s="565"/>
      <c r="N3778" s="563"/>
      <c r="O3778" s="564">
        <v>6</v>
      </c>
      <c r="P3778" s="565">
        <f t="shared" si="133"/>
        <v>36000</v>
      </c>
    </row>
    <row r="3779" spans="1:16" x14ac:dyDescent="0.2">
      <c r="A3779" s="559" t="s">
        <v>726</v>
      </c>
      <c r="B3779" s="541" t="s">
        <v>1708</v>
      </c>
      <c r="C3779" s="541" t="s">
        <v>1709</v>
      </c>
      <c r="D3779" s="560" t="s">
        <v>8827</v>
      </c>
      <c r="E3779" s="1959">
        <v>6000</v>
      </c>
      <c r="F3779" s="562" t="s">
        <v>9209</v>
      </c>
      <c r="G3779" s="560" t="s">
        <v>9210</v>
      </c>
      <c r="H3779" s="560" t="s">
        <v>8827</v>
      </c>
      <c r="I3779" s="1074" t="s">
        <v>8766</v>
      </c>
      <c r="J3779" s="561" t="s">
        <v>8766</v>
      </c>
      <c r="K3779" s="563"/>
      <c r="L3779" s="564"/>
      <c r="M3779" s="565"/>
      <c r="N3779" s="563"/>
      <c r="O3779" s="564">
        <v>6</v>
      </c>
      <c r="P3779" s="565">
        <f t="shared" si="133"/>
        <v>36000</v>
      </c>
    </row>
    <row r="3780" spans="1:16" x14ac:dyDescent="0.2">
      <c r="A3780" s="559" t="s">
        <v>726</v>
      </c>
      <c r="B3780" s="541" t="s">
        <v>1708</v>
      </c>
      <c r="C3780" s="541" t="s">
        <v>1709</v>
      </c>
      <c r="D3780" s="560" t="s">
        <v>9187</v>
      </c>
      <c r="E3780" s="1959">
        <v>6000</v>
      </c>
      <c r="F3780" s="562" t="s">
        <v>9188</v>
      </c>
      <c r="G3780" s="560" t="s">
        <v>9189</v>
      </c>
      <c r="H3780" s="560" t="s">
        <v>9187</v>
      </c>
      <c r="I3780" s="1074" t="s">
        <v>8766</v>
      </c>
      <c r="J3780" s="561" t="s">
        <v>8766</v>
      </c>
      <c r="K3780" s="563"/>
      <c r="L3780" s="564"/>
      <c r="M3780" s="565"/>
      <c r="N3780" s="563"/>
      <c r="O3780" s="564">
        <v>6</v>
      </c>
      <c r="P3780" s="565">
        <f t="shared" si="133"/>
        <v>36000</v>
      </c>
    </row>
    <row r="3781" spans="1:16" x14ac:dyDescent="0.2">
      <c r="A3781" s="559" t="s">
        <v>726</v>
      </c>
      <c r="B3781" s="541" t="s">
        <v>1708</v>
      </c>
      <c r="C3781" s="541" t="s">
        <v>1709</v>
      </c>
      <c r="D3781" s="560" t="s">
        <v>9187</v>
      </c>
      <c r="E3781" s="1959">
        <v>6000</v>
      </c>
      <c r="F3781" s="562" t="s">
        <v>9190</v>
      </c>
      <c r="G3781" s="560" t="s">
        <v>9191</v>
      </c>
      <c r="H3781" s="560" t="s">
        <v>9187</v>
      </c>
      <c r="I3781" s="1074" t="s">
        <v>8766</v>
      </c>
      <c r="J3781" s="561" t="s">
        <v>8766</v>
      </c>
      <c r="K3781" s="563"/>
      <c r="L3781" s="564"/>
      <c r="M3781" s="565"/>
      <c r="N3781" s="563"/>
      <c r="O3781" s="564">
        <v>6</v>
      </c>
      <c r="P3781" s="565">
        <f t="shared" si="133"/>
        <v>36000</v>
      </c>
    </row>
    <row r="3782" spans="1:16" x14ac:dyDescent="0.2">
      <c r="A3782" s="559" t="s">
        <v>726</v>
      </c>
      <c r="B3782" s="541" t="s">
        <v>1708</v>
      </c>
      <c r="C3782" s="541" t="s">
        <v>1709</v>
      </c>
      <c r="D3782" s="560" t="s">
        <v>9192</v>
      </c>
      <c r="E3782" s="1959">
        <v>6000</v>
      </c>
      <c r="F3782" s="562" t="s">
        <v>9193</v>
      </c>
      <c r="G3782" s="560" t="s">
        <v>9194</v>
      </c>
      <c r="H3782" s="560" t="s">
        <v>9192</v>
      </c>
      <c r="I3782" s="1074" t="s">
        <v>8766</v>
      </c>
      <c r="J3782" s="561" t="s">
        <v>8766</v>
      </c>
      <c r="K3782" s="563"/>
      <c r="L3782" s="564"/>
      <c r="M3782" s="565"/>
      <c r="N3782" s="563"/>
      <c r="O3782" s="564">
        <v>6</v>
      </c>
      <c r="P3782" s="565">
        <f t="shared" si="133"/>
        <v>36000</v>
      </c>
    </row>
    <row r="3783" spans="1:16" x14ac:dyDescent="0.2">
      <c r="A3783" s="559" t="s">
        <v>726</v>
      </c>
      <c r="B3783" s="541" t="s">
        <v>1708</v>
      </c>
      <c r="C3783" s="541" t="s">
        <v>1709</v>
      </c>
      <c r="D3783" s="560" t="s">
        <v>9195</v>
      </c>
      <c r="E3783" s="1959">
        <v>6000</v>
      </c>
      <c r="F3783" s="562" t="s">
        <v>9196</v>
      </c>
      <c r="G3783" s="560" t="s">
        <v>9197</v>
      </c>
      <c r="H3783" s="560" t="s">
        <v>9195</v>
      </c>
      <c r="I3783" s="1074" t="s">
        <v>8766</v>
      </c>
      <c r="J3783" s="561" t="s">
        <v>8766</v>
      </c>
      <c r="K3783" s="563"/>
      <c r="L3783" s="564"/>
      <c r="M3783" s="565"/>
      <c r="N3783" s="563"/>
      <c r="O3783" s="564">
        <v>6</v>
      </c>
      <c r="P3783" s="565">
        <f t="shared" si="133"/>
        <v>36000</v>
      </c>
    </row>
    <row r="3784" spans="1:16" x14ac:dyDescent="0.2">
      <c r="A3784" s="559" t="s">
        <v>726</v>
      </c>
      <c r="B3784" s="541" t="s">
        <v>1708</v>
      </c>
      <c r="C3784" s="541" t="s">
        <v>1709</v>
      </c>
      <c r="D3784" s="560" t="s">
        <v>9200</v>
      </c>
      <c r="E3784" s="1959">
        <v>6000</v>
      </c>
      <c r="F3784" s="562" t="s">
        <v>9201</v>
      </c>
      <c r="G3784" s="560" t="s">
        <v>9202</v>
      </c>
      <c r="H3784" s="560" t="s">
        <v>9200</v>
      </c>
      <c r="I3784" s="1074" t="s">
        <v>8766</v>
      </c>
      <c r="J3784" s="561" t="s">
        <v>8766</v>
      </c>
      <c r="K3784" s="563"/>
      <c r="L3784" s="564"/>
      <c r="M3784" s="565"/>
      <c r="N3784" s="563"/>
      <c r="O3784" s="564">
        <v>6</v>
      </c>
      <c r="P3784" s="565">
        <f t="shared" si="133"/>
        <v>36000</v>
      </c>
    </row>
    <row r="3785" spans="1:16" x14ac:dyDescent="0.2">
      <c r="A3785" s="559" t="s">
        <v>726</v>
      </c>
      <c r="B3785" s="541" t="s">
        <v>1708</v>
      </c>
      <c r="C3785" s="541" t="s">
        <v>1709</v>
      </c>
      <c r="D3785" s="560" t="s">
        <v>8827</v>
      </c>
      <c r="E3785" s="1959">
        <v>6000</v>
      </c>
      <c r="F3785" s="562" t="s">
        <v>9358</v>
      </c>
      <c r="G3785" s="560" t="s">
        <v>9250</v>
      </c>
      <c r="H3785" s="560" t="s">
        <v>8827</v>
      </c>
      <c r="I3785" s="1074" t="s">
        <v>8766</v>
      </c>
      <c r="J3785" s="561" t="s">
        <v>8766</v>
      </c>
      <c r="K3785" s="563"/>
      <c r="L3785" s="564"/>
      <c r="M3785" s="565"/>
      <c r="N3785" s="563"/>
      <c r="O3785" s="564">
        <v>6</v>
      </c>
      <c r="P3785" s="565">
        <f t="shared" si="133"/>
        <v>36000</v>
      </c>
    </row>
    <row r="3786" spans="1:16" x14ac:dyDescent="0.2">
      <c r="A3786" s="559" t="s">
        <v>726</v>
      </c>
      <c r="B3786" s="541" t="s">
        <v>1708</v>
      </c>
      <c r="C3786" s="541" t="s">
        <v>1709</v>
      </c>
      <c r="D3786" s="560" t="s">
        <v>8827</v>
      </c>
      <c r="E3786" s="1959">
        <v>6000</v>
      </c>
      <c r="F3786" s="562" t="s">
        <v>9251</v>
      </c>
      <c r="G3786" s="560" t="s">
        <v>9252</v>
      </c>
      <c r="H3786" s="560" t="s">
        <v>8827</v>
      </c>
      <c r="I3786" s="1074" t="s">
        <v>8766</v>
      </c>
      <c r="J3786" s="561" t="s">
        <v>8766</v>
      </c>
      <c r="K3786" s="563"/>
      <c r="L3786" s="564"/>
      <c r="M3786" s="565"/>
      <c r="N3786" s="563"/>
      <c r="O3786" s="564">
        <v>6</v>
      </c>
      <c r="P3786" s="565">
        <f t="shared" si="133"/>
        <v>36000</v>
      </c>
    </row>
    <row r="3787" spans="1:16" x14ac:dyDescent="0.2">
      <c r="A3787" s="559" t="s">
        <v>726</v>
      </c>
      <c r="B3787" s="541" t="s">
        <v>1708</v>
      </c>
      <c r="C3787" s="541" t="s">
        <v>1709</v>
      </c>
      <c r="D3787" s="560" t="s">
        <v>8827</v>
      </c>
      <c r="E3787" s="1959">
        <v>6000</v>
      </c>
      <c r="F3787" s="562" t="s">
        <v>9253</v>
      </c>
      <c r="G3787" s="560" t="s">
        <v>9254</v>
      </c>
      <c r="H3787" s="560" t="s">
        <v>8827</v>
      </c>
      <c r="I3787" s="1074" t="s">
        <v>8766</v>
      </c>
      <c r="J3787" s="561" t="s">
        <v>8766</v>
      </c>
      <c r="K3787" s="563"/>
      <c r="L3787" s="564"/>
      <c r="M3787" s="565"/>
      <c r="N3787" s="563"/>
      <c r="O3787" s="564">
        <v>6</v>
      </c>
      <c r="P3787" s="565">
        <f t="shared" si="133"/>
        <v>36000</v>
      </c>
    </row>
    <row r="3788" spans="1:16" x14ac:dyDescent="0.2">
      <c r="A3788" s="559" t="s">
        <v>726</v>
      </c>
      <c r="B3788" s="541" t="s">
        <v>1708</v>
      </c>
      <c r="C3788" s="541" t="s">
        <v>1709</v>
      </c>
      <c r="D3788" s="560" t="s">
        <v>8827</v>
      </c>
      <c r="E3788" s="1959">
        <v>6000</v>
      </c>
      <c r="F3788" s="562" t="s">
        <v>9255</v>
      </c>
      <c r="G3788" s="560" t="s">
        <v>9256</v>
      </c>
      <c r="H3788" s="560" t="s">
        <v>8827</v>
      </c>
      <c r="I3788" s="1074" t="s">
        <v>8766</v>
      </c>
      <c r="J3788" s="561" t="s">
        <v>8766</v>
      </c>
      <c r="K3788" s="563"/>
      <c r="L3788" s="564"/>
      <c r="M3788" s="565"/>
      <c r="N3788" s="563"/>
      <c r="O3788" s="564">
        <v>6</v>
      </c>
      <c r="P3788" s="565">
        <f t="shared" si="133"/>
        <v>36000</v>
      </c>
    </row>
    <row r="3789" spans="1:16" x14ac:dyDescent="0.2">
      <c r="A3789" s="559" t="s">
        <v>726</v>
      </c>
      <c r="B3789" s="541" t="s">
        <v>1708</v>
      </c>
      <c r="C3789" s="541" t="s">
        <v>1709</v>
      </c>
      <c r="D3789" s="560" t="s">
        <v>8827</v>
      </c>
      <c r="E3789" s="1959">
        <v>6000</v>
      </c>
      <c r="F3789" s="562" t="s">
        <v>9257</v>
      </c>
      <c r="G3789" s="560" t="s">
        <v>9258</v>
      </c>
      <c r="H3789" s="560" t="s">
        <v>8827</v>
      </c>
      <c r="I3789" s="1074" t="s">
        <v>8766</v>
      </c>
      <c r="J3789" s="561" t="s">
        <v>8766</v>
      </c>
      <c r="K3789" s="563"/>
      <c r="L3789" s="564"/>
      <c r="M3789" s="565"/>
      <c r="N3789" s="563"/>
      <c r="O3789" s="564">
        <v>6</v>
      </c>
      <c r="P3789" s="565">
        <f t="shared" si="133"/>
        <v>36000</v>
      </c>
    </row>
    <row r="3790" spans="1:16" x14ac:dyDescent="0.2">
      <c r="A3790" s="559" t="s">
        <v>726</v>
      </c>
      <c r="B3790" s="541" t="s">
        <v>1708</v>
      </c>
      <c r="C3790" s="541" t="s">
        <v>1709</v>
      </c>
      <c r="D3790" s="560" t="s">
        <v>8827</v>
      </c>
      <c r="E3790" s="1959">
        <v>6000</v>
      </c>
      <c r="F3790" s="562" t="s">
        <v>9259</v>
      </c>
      <c r="G3790" s="560" t="s">
        <v>9260</v>
      </c>
      <c r="H3790" s="560" t="s">
        <v>8827</v>
      </c>
      <c r="I3790" s="1074" t="s">
        <v>8766</v>
      </c>
      <c r="J3790" s="561" t="s">
        <v>8766</v>
      </c>
      <c r="K3790" s="563"/>
      <c r="L3790" s="564"/>
      <c r="M3790" s="565"/>
      <c r="N3790" s="563"/>
      <c r="O3790" s="564">
        <v>6</v>
      </c>
      <c r="P3790" s="565">
        <f t="shared" si="133"/>
        <v>36000</v>
      </c>
    </row>
    <row r="3791" spans="1:16" x14ac:dyDescent="0.2">
      <c r="A3791" s="559" t="s">
        <v>726</v>
      </c>
      <c r="B3791" s="541" t="s">
        <v>1708</v>
      </c>
      <c r="C3791" s="541" t="s">
        <v>1709</v>
      </c>
      <c r="D3791" s="560" t="s">
        <v>8827</v>
      </c>
      <c r="E3791" s="1959">
        <v>6000</v>
      </c>
      <c r="F3791" s="562" t="s">
        <v>9261</v>
      </c>
      <c r="G3791" s="560" t="s">
        <v>9262</v>
      </c>
      <c r="H3791" s="560" t="s">
        <v>8827</v>
      </c>
      <c r="I3791" s="1074" t="s">
        <v>8766</v>
      </c>
      <c r="J3791" s="561" t="s">
        <v>8766</v>
      </c>
      <c r="K3791" s="563"/>
      <c r="L3791" s="564"/>
      <c r="M3791" s="565"/>
      <c r="N3791" s="563"/>
      <c r="O3791" s="564">
        <v>6</v>
      </c>
      <c r="P3791" s="565">
        <f t="shared" si="133"/>
        <v>36000</v>
      </c>
    </row>
    <row r="3792" spans="1:16" x14ac:dyDescent="0.2">
      <c r="A3792" s="559" t="s">
        <v>726</v>
      </c>
      <c r="B3792" s="541" t="s">
        <v>1708</v>
      </c>
      <c r="C3792" s="541" t="s">
        <v>1709</v>
      </c>
      <c r="D3792" s="560" t="s">
        <v>8827</v>
      </c>
      <c r="E3792" s="1959">
        <v>6000</v>
      </c>
      <c r="F3792" s="562" t="s">
        <v>9263</v>
      </c>
      <c r="G3792" s="560" t="s">
        <v>9264</v>
      </c>
      <c r="H3792" s="560" t="s">
        <v>8827</v>
      </c>
      <c r="I3792" s="1074" t="s">
        <v>8766</v>
      </c>
      <c r="J3792" s="561" t="s">
        <v>8766</v>
      </c>
      <c r="K3792" s="563"/>
      <c r="L3792" s="564"/>
      <c r="M3792" s="565"/>
      <c r="N3792" s="563"/>
      <c r="O3792" s="564">
        <v>6</v>
      </c>
      <c r="P3792" s="565">
        <f t="shared" si="133"/>
        <v>36000</v>
      </c>
    </row>
    <row r="3793" spans="1:16" x14ac:dyDescent="0.2">
      <c r="A3793" s="559" t="s">
        <v>726</v>
      </c>
      <c r="B3793" s="541" t="s">
        <v>1708</v>
      </c>
      <c r="C3793" s="541" t="s">
        <v>1709</v>
      </c>
      <c r="D3793" s="560" t="s">
        <v>8827</v>
      </c>
      <c r="E3793" s="1959">
        <v>6000</v>
      </c>
      <c r="F3793" s="562" t="s">
        <v>9265</v>
      </c>
      <c r="G3793" s="560" t="s">
        <v>9266</v>
      </c>
      <c r="H3793" s="560" t="s">
        <v>8827</v>
      </c>
      <c r="I3793" s="1074" t="s">
        <v>8766</v>
      </c>
      <c r="J3793" s="561" t="s">
        <v>8766</v>
      </c>
      <c r="K3793" s="563"/>
      <c r="L3793" s="564"/>
      <c r="M3793" s="565"/>
      <c r="N3793" s="563"/>
      <c r="O3793" s="564">
        <v>6</v>
      </c>
      <c r="P3793" s="565">
        <f t="shared" si="133"/>
        <v>36000</v>
      </c>
    </row>
    <row r="3794" spans="1:16" x14ac:dyDescent="0.2">
      <c r="A3794" s="559" t="s">
        <v>726</v>
      </c>
      <c r="B3794" s="541" t="s">
        <v>1708</v>
      </c>
      <c r="C3794" s="541" t="s">
        <v>1709</v>
      </c>
      <c r="D3794" s="560" t="s">
        <v>9271</v>
      </c>
      <c r="E3794" s="1959">
        <v>6000</v>
      </c>
      <c r="F3794" s="562" t="s">
        <v>9272</v>
      </c>
      <c r="G3794" s="560" t="s">
        <v>9273</v>
      </c>
      <c r="H3794" s="560" t="s">
        <v>9271</v>
      </c>
      <c r="I3794" s="1074" t="s">
        <v>8766</v>
      </c>
      <c r="J3794" s="561" t="s">
        <v>8766</v>
      </c>
      <c r="K3794" s="563"/>
      <c r="L3794" s="564"/>
      <c r="M3794" s="565"/>
      <c r="N3794" s="563"/>
      <c r="O3794" s="564">
        <v>6</v>
      </c>
      <c r="P3794" s="565">
        <f t="shared" si="133"/>
        <v>36000</v>
      </c>
    </row>
    <row r="3795" spans="1:16" x14ac:dyDescent="0.2">
      <c r="A3795" s="559" t="s">
        <v>726</v>
      </c>
      <c r="B3795" s="541" t="s">
        <v>1708</v>
      </c>
      <c r="C3795" s="541" t="s">
        <v>1709</v>
      </c>
      <c r="D3795" s="560" t="s">
        <v>9271</v>
      </c>
      <c r="E3795" s="1959">
        <v>6000</v>
      </c>
      <c r="F3795" s="562" t="s">
        <v>9274</v>
      </c>
      <c r="G3795" s="560" t="s">
        <v>9275</v>
      </c>
      <c r="H3795" s="560" t="s">
        <v>9271</v>
      </c>
      <c r="I3795" s="1074" t="s">
        <v>8766</v>
      </c>
      <c r="J3795" s="561" t="s">
        <v>8766</v>
      </c>
      <c r="K3795" s="563"/>
      <c r="L3795" s="564"/>
      <c r="M3795" s="565"/>
      <c r="N3795" s="563"/>
      <c r="O3795" s="564">
        <v>6</v>
      </c>
      <c r="P3795" s="565">
        <f t="shared" si="133"/>
        <v>36000</v>
      </c>
    </row>
    <row r="3796" spans="1:16" x14ac:dyDescent="0.2">
      <c r="A3796" s="559" t="s">
        <v>726</v>
      </c>
      <c r="B3796" s="541" t="s">
        <v>1708</v>
      </c>
      <c r="C3796" s="541" t="s">
        <v>1709</v>
      </c>
      <c r="D3796" s="560" t="s">
        <v>9271</v>
      </c>
      <c r="E3796" s="1959">
        <v>6000</v>
      </c>
      <c r="F3796" s="562" t="s">
        <v>9276</v>
      </c>
      <c r="G3796" s="560" t="s">
        <v>9277</v>
      </c>
      <c r="H3796" s="560" t="s">
        <v>9271</v>
      </c>
      <c r="I3796" s="1074" t="s">
        <v>8766</v>
      </c>
      <c r="J3796" s="561" t="s">
        <v>8766</v>
      </c>
      <c r="K3796" s="563"/>
      <c r="L3796" s="564"/>
      <c r="M3796" s="565"/>
      <c r="N3796" s="563"/>
      <c r="O3796" s="564">
        <v>6</v>
      </c>
      <c r="P3796" s="565">
        <f t="shared" si="133"/>
        <v>36000</v>
      </c>
    </row>
    <row r="3797" spans="1:16" x14ac:dyDescent="0.2">
      <c r="A3797" s="559" t="s">
        <v>726</v>
      </c>
      <c r="B3797" s="541" t="s">
        <v>1708</v>
      </c>
      <c r="C3797" s="541" t="s">
        <v>1709</v>
      </c>
      <c r="D3797" s="560" t="s">
        <v>9195</v>
      </c>
      <c r="E3797" s="1959">
        <v>6000</v>
      </c>
      <c r="F3797" s="562" t="s">
        <v>9278</v>
      </c>
      <c r="G3797" s="560" t="s">
        <v>9279</v>
      </c>
      <c r="H3797" s="560" t="s">
        <v>9195</v>
      </c>
      <c r="I3797" s="1074" t="s">
        <v>8766</v>
      </c>
      <c r="J3797" s="561" t="s">
        <v>8766</v>
      </c>
      <c r="K3797" s="563"/>
      <c r="L3797" s="564"/>
      <c r="M3797" s="565"/>
      <c r="N3797" s="563"/>
      <c r="O3797" s="564">
        <v>6</v>
      </c>
      <c r="P3797" s="565">
        <f t="shared" si="133"/>
        <v>36000</v>
      </c>
    </row>
    <row r="3798" spans="1:16" x14ac:dyDescent="0.2">
      <c r="A3798" s="559" t="s">
        <v>726</v>
      </c>
      <c r="B3798" s="541" t="s">
        <v>1708</v>
      </c>
      <c r="C3798" s="541" t="s">
        <v>1709</v>
      </c>
      <c r="D3798" s="560" t="s">
        <v>9284</v>
      </c>
      <c r="E3798" s="1959">
        <v>3000</v>
      </c>
      <c r="F3798" s="562" t="s">
        <v>9289</v>
      </c>
      <c r="G3798" s="560" t="s">
        <v>9290</v>
      </c>
      <c r="H3798" s="560" t="s">
        <v>9284</v>
      </c>
      <c r="I3798" s="1074" t="s">
        <v>293</v>
      </c>
      <c r="J3798" s="561" t="s">
        <v>293</v>
      </c>
      <c r="K3798" s="563"/>
      <c r="L3798" s="564"/>
      <c r="M3798" s="565"/>
      <c r="N3798" s="563"/>
      <c r="O3798" s="564">
        <v>6</v>
      </c>
      <c r="P3798" s="565">
        <f t="shared" si="133"/>
        <v>18000</v>
      </c>
    </row>
    <row r="3799" spans="1:16" x14ac:dyDescent="0.2">
      <c r="A3799" s="559" t="s">
        <v>726</v>
      </c>
      <c r="B3799" s="541" t="s">
        <v>1708</v>
      </c>
      <c r="C3799" s="541" t="s">
        <v>1709</v>
      </c>
      <c r="D3799" s="560" t="s">
        <v>9284</v>
      </c>
      <c r="E3799" s="1959">
        <v>3000</v>
      </c>
      <c r="F3799" s="562" t="s">
        <v>9294</v>
      </c>
      <c r="G3799" s="560" t="s">
        <v>9295</v>
      </c>
      <c r="H3799" s="560" t="s">
        <v>9284</v>
      </c>
      <c r="I3799" s="1074" t="s">
        <v>293</v>
      </c>
      <c r="J3799" s="561" t="s">
        <v>293</v>
      </c>
      <c r="K3799" s="563"/>
      <c r="L3799" s="564"/>
      <c r="M3799" s="565"/>
      <c r="N3799" s="563"/>
      <c r="O3799" s="564">
        <v>6</v>
      </c>
      <c r="P3799" s="565">
        <f t="shared" si="133"/>
        <v>18000</v>
      </c>
    </row>
    <row r="3800" spans="1:16" x14ac:dyDescent="0.2">
      <c r="A3800" s="559" t="s">
        <v>726</v>
      </c>
      <c r="B3800" s="541" t="s">
        <v>1708</v>
      </c>
      <c r="C3800" s="541" t="s">
        <v>1709</v>
      </c>
      <c r="D3800" s="560" t="s">
        <v>9359</v>
      </c>
      <c r="E3800" s="1959">
        <v>3000</v>
      </c>
      <c r="F3800" s="562" t="s">
        <v>9360</v>
      </c>
      <c r="G3800" s="560" t="s">
        <v>9361</v>
      </c>
      <c r="H3800" s="560" t="s">
        <v>9359</v>
      </c>
      <c r="I3800" s="1074" t="s">
        <v>293</v>
      </c>
      <c r="J3800" s="561" t="s">
        <v>293</v>
      </c>
      <c r="K3800" s="563"/>
      <c r="L3800" s="564"/>
      <c r="M3800" s="565"/>
      <c r="N3800" s="563"/>
      <c r="O3800" s="564">
        <v>6</v>
      </c>
      <c r="P3800" s="565">
        <f t="shared" si="133"/>
        <v>18000</v>
      </c>
    </row>
    <row r="3801" spans="1:16" x14ac:dyDescent="0.2">
      <c r="A3801" s="559" t="s">
        <v>726</v>
      </c>
      <c r="B3801" s="541" t="s">
        <v>1708</v>
      </c>
      <c r="C3801" s="541" t="s">
        <v>1709</v>
      </c>
      <c r="D3801" s="560" t="s">
        <v>9359</v>
      </c>
      <c r="E3801" s="1959">
        <v>3000</v>
      </c>
      <c r="F3801" s="562" t="s">
        <v>9362</v>
      </c>
      <c r="G3801" s="560" t="s">
        <v>9363</v>
      </c>
      <c r="H3801" s="560" t="s">
        <v>9359</v>
      </c>
      <c r="I3801" s="1074" t="s">
        <v>293</v>
      </c>
      <c r="J3801" s="561" t="s">
        <v>293</v>
      </c>
      <c r="K3801" s="563"/>
      <c r="L3801" s="564"/>
      <c r="M3801" s="565"/>
      <c r="N3801" s="563"/>
      <c r="O3801" s="564">
        <v>6</v>
      </c>
      <c r="P3801" s="565">
        <f t="shared" si="133"/>
        <v>18000</v>
      </c>
    </row>
    <row r="3802" spans="1:16" x14ac:dyDescent="0.2">
      <c r="A3802" s="559" t="s">
        <v>726</v>
      </c>
      <c r="B3802" s="541" t="s">
        <v>1708</v>
      </c>
      <c r="C3802" s="541" t="s">
        <v>1709</v>
      </c>
      <c r="D3802" s="560" t="s">
        <v>9359</v>
      </c>
      <c r="E3802" s="1959">
        <v>3000</v>
      </c>
      <c r="F3802" s="1757">
        <v>70092204</v>
      </c>
      <c r="G3802" s="560" t="s">
        <v>9364</v>
      </c>
      <c r="H3802" s="560" t="s">
        <v>9359</v>
      </c>
      <c r="I3802" s="1074" t="s">
        <v>293</v>
      </c>
      <c r="J3802" s="561" t="s">
        <v>293</v>
      </c>
      <c r="K3802" s="563"/>
      <c r="L3802" s="564"/>
      <c r="M3802" s="565"/>
      <c r="N3802" s="563"/>
      <c r="O3802" s="564">
        <v>6</v>
      </c>
      <c r="P3802" s="565">
        <f t="shared" si="133"/>
        <v>18000</v>
      </c>
    </row>
    <row r="3803" spans="1:16" x14ac:dyDescent="0.2">
      <c r="A3803" s="1797" t="s">
        <v>18315</v>
      </c>
      <c r="B3803" s="1797" t="s">
        <v>1708</v>
      </c>
      <c r="C3803" s="541" t="s">
        <v>1709</v>
      </c>
      <c r="D3803" s="1797" t="s">
        <v>9366</v>
      </c>
      <c r="E3803" s="1962">
        <v>3500</v>
      </c>
      <c r="F3803" s="567" t="s">
        <v>9367</v>
      </c>
      <c r="G3803" s="1797" t="s">
        <v>9368</v>
      </c>
      <c r="H3803" s="1797" t="s">
        <v>3405</v>
      </c>
      <c r="I3803" s="1797" t="s">
        <v>9369</v>
      </c>
      <c r="J3803" s="567" t="s">
        <v>3405</v>
      </c>
      <c r="K3803" s="1800" t="s">
        <v>8366</v>
      </c>
      <c r="L3803" s="1800" t="s">
        <v>8867</v>
      </c>
      <c r="M3803" s="1833">
        <f>+L3803*E3803</f>
        <v>42000</v>
      </c>
      <c r="N3803" s="1833" t="s">
        <v>8366</v>
      </c>
      <c r="O3803" s="1833" t="s">
        <v>7010</v>
      </c>
      <c r="P3803" s="1833">
        <f>+E3803*O3803</f>
        <v>21000</v>
      </c>
    </row>
    <row r="3804" spans="1:16" x14ac:dyDescent="0.2">
      <c r="A3804" s="1797" t="s">
        <v>18315</v>
      </c>
      <c r="B3804" s="1797" t="s">
        <v>1708</v>
      </c>
      <c r="C3804" s="541" t="s">
        <v>1709</v>
      </c>
      <c r="D3804" s="1797" t="s">
        <v>5766</v>
      </c>
      <c r="E3804" s="1962">
        <v>1500</v>
      </c>
      <c r="F3804" s="567">
        <v>41765411</v>
      </c>
      <c r="G3804" s="1797" t="s">
        <v>9370</v>
      </c>
      <c r="H3804" s="1797" t="s">
        <v>5865</v>
      </c>
      <c r="I3804" s="1797" t="s">
        <v>9371</v>
      </c>
      <c r="J3804" s="567" t="s">
        <v>5865</v>
      </c>
      <c r="K3804" s="1800" t="s">
        <v>8366</v>
      </c>
      <c r="L3804" s="1800" t="s">
        <v>8867</v>
      </c>
      <c r="M3804" s="1833">
        <f>+L3804*E3804</f>
        <v>18000</v>
      </c>
      <c r="N3804" s="1833" t="s">
        <v>8366</v>
      </c>
      <c r="O3804" s="1833" t="s">
        <v>7010</v>
      </c>
      <c r="P3804" s="1833">
        <f t="shared" ref="P3804" si="134">+E3804*O3804</f>
        <v>9000</v>
      </c>
    </row>
    <row r="3805" spans="1:16" x14ac:dyDescent="0.2">
      <c r="A3805" s="1797" t="s">
        <v>18315</v>
      </c>
      <c r="B3805" s="1797" t="s">
        <v>1708</v>
      </c>
      <c r="C3805" s="541" t="s">
        <v>1709</v>
      </c>
      <c r="D3805" s="1797" t="s">
        <v>6559</v>
      </c>
      <c r="E3805" s="1962">
        <v>1500</v>
      </c>
      <c r="F3805" s="1800" t="s">
        <v>9372</v>
      </c>
      <c r="G3805" s="1797" t="s">
        <v>9373</v>
      </c>
      <c r="H3805" s="1797" t="s">
        <v>5865</v>
      </c>
      <c r="I3805" s="1797" t="s">
        <v>9371</v>
      </c>
      <c r="J3805" s="567" t="s">
        <v>5865</v>
      </c>
      <c r="K3805" s="1800" t="s">
        <v>8366</v>
      </c>
      <c r="L3805" s="1800" t="s">
        <v>8867</v>
      </c>
      <c r="M3805" s="1833">
        <f t="shared" ref="M3805:M3869" si="135">+L3805*E3805</f>
        <v>18000</v>
      </c>
      <c r="N3805" s="1833" t="s">
        <v>8366</v>
      </c>
      <c r="O3805" s="1833" t="s">
        <v>7010</v>
      </c>
      <c r="P3805" s="1833">
        <f>+E3805*O3805</f>
        <v>9000</v>
      </c>
    </row>
    <row r="3806" spans="1:16" x14ac:dyDescent="0.2">
      <c r="A3806" s="1797" t="s">
        <v>18315</v>
      </c>
      <c r="B3806" s="1797" t="s">
        <v>1708</v>
      </c>
      <c r="C3806" s="541" t="s">
        <v>1709</v>
      </c>
      <c r="D3806" s="1797" t="s">
        <v>7157</v>
      </c>
      <c r="E3806" s="1962">
        <v>2500</v>
      </c>
      <c r="F3806" s="1800" t="s">
        <v>9374</v>
      </c>
      <c r="G3806" s="1797" t="s">
        <v>9375</v>
      </c>
      <c r="H3806" s="1797" t="s">
        <v>1795</v>
      </c>
      <c r="I3806" s="1797" t="s">
        <v>9376</v>
      </c>
      <c r="J3806" s="567" t="s">
        <v>1795</v>
      </c>
      <c r="K3806" s="1800" t="s">
        <v>8366</v>
      </c>
      <c r="L3806" s="1800" t="s">
        <v>8867</v>
      </c>
      <c r="M3806" s="1833">
        <f t="shared" si="135"/>
        <v>30000</v>
      </c>
      <c r="N3806" s="1833" t="s">
        <v>8366</v>
      </c>
      <c r="O3806" s="1833" t="s">
        <v>7010</v>
      </c>
      <c r="P3806" s="1833">
        <f t="shared" ref="P3806:P3870" si="136">+E3806*O3806</f>
        <v>15000</v>
      </c>
    </row>
    <row r="3807" spans="1:16" x14ac:dyDescent="0.2">
      <c r="A3807" s="1797" t="s">
        <v>18315</v>
      </c>
      <c r="B3807" s="1797" t="s">
        <v>1708</v>
      </c>
      <c r="C3807" s="541" t="s">
        <v>1709</v>
      </c>
      <c r="D3807" s="1797" t="s">
        <v>6559</v>
      </c>
      <c r="E3807" s="1962">
        <v>1500</v>
      </c>
      <c r="F3807" s="1800" t="s">
        <v>9377</v>
      </c>
      <c r="G3807" s="1797" t="s">
        <v>9378</v>
      </c>
      <c r="H3807" s="1797" t="s">
        <v>5865</v>
      </c>
      <c r="I3807" s="1797" t="s">
        <v>9371</v>
      </c>
      <c r="J3807" s="567" t="s">
        <v>5865</v>
      </c>
      <c r="K3807" s="1800" t="s">
        <v>8366</v>
      </c>
      <c r="L3807" s="1800" t="s">
        <v>8867</v>
      </c>
      <c r="M3807" s="1833">
        <f t="shared" si="135"/>
        <v>18000</v>
      </c>
      <c r="N3807" s="1833" t="s">
        <v>8366</v>
      </c>
      <c r="O3807" s="1833" t="s">
        <v>7010</v>
      </c>
      <c r="P3807" s="1833">
        <f t="shared" si="136"/>
        <v>9000</v>
      </c>
    </row>
    <row r="3808" spans="1:16" x14ac:dyDescent="0.2">
      <c r="A3808" s="1797" t="s">
        <v>18315</v>
      </c>
      <c r="B3808" s="1797" t="s">
        <v>1708</v>
      </c>
      <c r="C3808" s="541" t="s">
        <v>1709</v>
      </c>
      <c r="D3808" s="1797" t="s">
        <v>6875</v>
      </c>
      <c r="E3808" s="1962">
        <v>1500</v>
      </c>
      <c r="F3808" s="567" t="s">
        <v>9379</v>
      </c>
      <c r="G3808" s="1797" t="s">
        <v>9380</v>
      </c>
      <c r="H3808" s="1797" t="s">
        <v>5865</v>
      </c>
      <c r="I3808" s="1797" t="s">
        <v>9371</v>
      </c>
      <c r="J3808" s="567" t="s">
        <v>5865</v>
      </c>
      <c r="K3808" s="1800" t="s">
        <v>8366</v>
      </c>
      <c r="L3808" s="1800" t="s">
        <v>8867</v>
      </c>
      <c r="M3808" s="1833">
        <f t="shared" si="135"/>
        <v>18000</v>
      </c>
      <c r="N3808" s="1833" t="s">
        <v>8366</v>
      </c>
      <c r="O3808" s="1833" t="s">
        <v>7010</v>
      </c>
      <c r="P3808" s="1833">
        <f t="shared" si="136"/>
        <v>9000</v>
      </c>
    </row>
    <row r="3809" spans="1:16" x14ac:dyDescent="0.2">
      <c r="A3809" s="1797" t="s">
        <v>18315</v>
      </c>
      <c r="B3809" s="1797" t="s">
        <v>1708</v>
      </c>
      <c r="C3809" s="541" t="s">
        <v>1709</v>
      </c>
      <c r="D3809" s="1797" t="s">
        <v>2135</v>
      </c>
      <c r="E3809" s="1962">
        <v>6000</v>
      </c>
      <c r="F3809" s="1800" t="s">
        <v>9381</v>
      </c>
      <c r="G3809" s="1797" t="s">
        <v>9382</v>
      </c>
      <c r="H3809" s="1797" t="s">
        <v>8766</v>
      </c>
      <c r="I3809" s="1797" t="s">
        <v>9383</v>
      </c>
      <c r="J3809" s="567" t="s">
        <v>8766</v>
      </c>
      <c r="K3809" s="1800" t="s">
        <v>8366</v>
      </c>
      <c r="L3809" s="1800" t="s">
        <v>8867</v>
      </c>
      <c r="M3809" s="1833">
        <f t="shared" si="135"/>
        <v>72000</v>
      </c>
      <c r="N3809" s="1833"/>
      <c r="O3809" s="1833"/>
      <c r="P3809" s="1833"/>
    </row>
    <row r="3810" spans="1:16" x14ac:dyDescent="0.2">
      <c r="A3810" s="1797" t="s">
        <v>18315</v>
      </c>
      <c r="B3810" s="1797" t="s">
        <v>1708</v>
      </c>
      <c r="C3810" s="541" t="s">
        <v>1709</v>
      </c>
      <c r="D3810" s="1797" t="s">
        <v>5766</v>
      </c>
      <c r="E3810" s="1962">
        <v>1500</v>
      </c>
      <c r="F3810" s="567" t="s">
        <v>9384</v>
      </c>
      <c r="G3810" s="1797" t="s">
        <v>9385</v>
      </c>
      <c r="H3810" s="1797" t="s">
        <v>5865</v>
      </c>
      <c r="I3810" s="1797" t="s">
        <v>9371</v>
      </c>
      <c r="J3810" s="567" t="s">
        <v>5865</v>
      </c>
      <c r="K3810" s="1800" t="s">
        <v>8366</v>
      </c>
      <c r="L3810" s="1800" t="s">
        <v>8867</v>
      </c>
      <c r="M3810" s="1833">
        <f t="shared" si="135"/>
        <v>18000</v>
      </c>
      <c r="N3810" s="1833" t="s">
        <v>8366</v>
      </c>
      <c r="O3810" s="1833" t="s">
        <v>7010</v>
      </c>
      <c r="P3810" s="1833">
        <f t="shared" si="136"/>
        <v>9000</v>
      </c>
    </row>
    <row r="3811" spans="1:16" x14ac:dyDescent="0.2">
      <c r="A3811" s="1797" t="s">
        <v>18315</v>
      </c>
      <c r="B3811" s="1797" t="s">
        <v>1708</v>
      </c>
      <c r="C3811" s="541" t="s">
        <v>1709</v>
      </c>
      <c r="D3811" s="1797" t="s">
        <v>5766</v>
      </c>
      <c r="E3811" s="1962">
        <v>1500</v>
      </c>
      <c r="F3811" s="567" t="s">
        <v>9386</v>
      </c>
      <c r="G3811" s="1797" t="s">
        <v>9387</v>
      </c>
      <c r="H3811" s="1797" t="s">
        <v>5865</v>
      </c>
      <c r="I3811" s="1797" t="s">
        <v>9371</v>
      </c>
      <c r="J3811" s="567" t="s">
        <v>5865</v>
      </c>
      <c r="K3811" s="1800" t="s">
        <v>8366</v>
      </c>
      <c r="L3811" s="1800" t="s">
        <v>8867</v>
      </c>
      <c r="M3811" s="1833">
        <f t="shared" si="135"/>
        <v>18000</v>
      </c>
      <c r="N3811" s="1833" t="s">
        <v>8366</v>
      </c>
      <c r="O3811" s="1833" t="s">
        <v>7010</v>
      </c>
      <c r="P3811" s="1833">
        <f t="shared" si="136"/>
        <v>9000</v>
      </c>
    </row>
    <row r="3812" spans="1:16" x14ac:dyDescent="0.2">
      <c r="A3812" s="1797" t="s">
        <v>18315</v>
      </c>
      <c r="B3812" s="1797" t="s">
        <v>1708</v>
      </c>
      <c r="C3812" s="541" t="s">
        <v>1709</v>
      </c>
      <c r="D3812" s="1797" t="s">
        <v>6875</v>
      </c>
      <c r="E3812" s="1962">
        <v>1500</v>
      </c>
      <c r="F3812" s="567">
        <v>74125998</v>
      </c>
      <c r="G3812" s="1797" t="s">
        <v>9388</v>
      </c>
      <c r="H3812" s="1797" t="s">
        <v>5865</v>
      </c>
      <c r="I3812" s="1797" t="s">
        <v>9371</v>
      </c>
      <c r="J3812" s="567" t="s">
        <v>5865</v>
      </c>
      <c r="K3812" s="1800" t="s">
        <v>8366</v>
      </c>
      <c r="L3812" s="1800" t="s">
        <v>9389</v>
      </c>
      <c r="M3812" s="1833">
        <f t="shared" si="135"/>
        <v>4500</v>
      </c>
      <c r="N3812" s="1833"/>
      <c r="O3812" s="1833"/>
      <c r="P3812" s="1833"/>
    </row>
    <row r="3813" spans="1:16" x14ac:dyDescent="0.2">
      <c r="A3813" s="1797" t="s">
        <v>18315</v>
      </c>
      <c r="B3813" s="1797" t="s">
        <v>1708</v>
      </c>
      <c r="C3813" s="541" t="s">
        <v>1709</v>
      </c>
      <c r="D3813" s="1797" t="s">
        <v>9390</v>
      </c>
      <c r="E3813" s="1962">
        <v>5000</v>
      </c>
      <c r="F3813" s="1800" t="s">
        <v>9391</v>
      </c>
      <c r="G3813" s="1797" t="s">
        <v>9392</v>
      </c>
      <c r="H3813" s="1797" t="s">
        <v>8766</v>
      </c>
      <c r="I3813" s="1797" t="s">
        <v>9383</v>
      </c>
      <c r="J3813" s="567" t="s">
        <v>8766</v>
      </c>
      <c r="K3813" s="1800" t="s">
        <v>8366</v>
      </c>
      <c r="L3813" s="1800" t="s">
        <v>9393</v>
      </c>
      <c r="M3813" s="1833">
        <f t="shared" si="135"/>
        <v>35000</v>
      </c>
      <c r="N3813" s="1833"/>
      <c r="O3813" s="1833"/>
      <c r="P3813" s="1833"/>
    </row>
    <row r="3814" spans="1:16" x14ac:dyDescent="0.2">
      <c r="A3814" s="1797" t="s">
        <v>18315</v>
      </c>
      <c r="B3814" s="1797" t="s">
        <v>1708</v>
      </c>
      <c r="C3814" s="541" t="s">
        <v>1709</v>
      </c>
      <c r="D3814" s="1797" t="s">
        <v>5766</v>
      </c>
      <c r="E3814" s="1962">
        <v>1500</v>
      </c>
      <c r="F3814" s="1800" t="s">
        <v>9394</v>
      </c>
      <c r="G3814" s="1797" t="s">
        <v>9395</v>
      </c>
      <c r="H3814" s="1797" t="s">
        <v>8766</v>
      </c>
      <c r="I3814" s="1797" t="s">
        <v>9383</v>
      </c>
      <c r="J3814" s="567" t="s">
        <v>8766</v>
      </c>
      <c r="K3814" s="1800" t="s">
        <v>8366</v>
      </c>
      <c r="L3814" s="1800" t="s">
        <v>8867</v>
      </c>
      <c r="M3814" s="1833">
        <f t="shared" si="135"/>
        <v>18000</v>
      </c>
      <c r="N3814" s="1833" t="s">
        <v>8366</v>
      </c>
      <c r="O3814" s="1833" t="s">
        <v>7010</v>
      </c>
      <c r="P3814" s="1833">
        <f t="shared" si="136"/>
        <v>9000</v>
      </c>
    </row>
    <row r="3815" spans="1:16" x14ac:dyDescent="0.2">
      <c r="A3815" s="1797" t="s">
        <v>18315</v>
      </c>
      <c r="B3815" s="1797" t="s">
        <v>1708</v>
      </c>
      <c r="C3815" s="541" t="s">
        <v>1709</v>
      </c>
      <c r="D3815" s="1797" t="s">
        <v>5766</v>
      </c>
      <c r="E3815" s="1962">
        <v>1500</v>
      </c>
      <c r="F3815" s="567">
        <v>44009454</v>
      </c>
      <c r="G3815" s="1797" t="s">
        <v>9396</v>
      </c>
      <c r="H3815" s="1797" t="s">
        <v>5865</v>
      </c>
      <c r="I3815" s="1797" t="s">
        <v>9371</v>
      </c>
      <c r="J3815" s="567" t="s">
        <v>5865</v>
      </c>
      <c r="K3815" s="1800" t="s">
        <v>8366</v>
      </c>
      <c r="L3815" s="1800" t="s">
        <v>8867</v>
      </c>
      <c r="M3815" s="1833">
        <f t="shared" si="135"/>
        <v>18000</v>
      </c>
      <c r="N3815" s="1833" t="s">
        <v>8366</v>
      </c>
      <c r="O3815" s="1833" t="s">
        <v>7010</v>
      </c>
      <c r="P3815" s="1833">
        <f t="shared" si="136"/>
        <v>9000</v>
      </c>
    </row>
    <row r="3816" spans="1:16" x14ac:dyDescent="0.2">
      <c r="A3816" s="1797" t="s">
        <v>18315</v>
      </c>
      <c r="B3816" s="1797" t="s">
        <v>1708</v>
      </c>
      <c r="C3816" s="541" t="s">
        <v>1709</v>
      </c>
      <c r="D3816" s="1797" t="s">
        <v>6559</v>
      </c>
      <c r="E3816" s="1962">
        <v>1500</v>
      </c>
      <c r="F3816" s="567" t="s">
        <v>9397</v>
      </c>
      <c r="G3816" s="1797" t="s">
        <v>9398</v>
      </c>
      <c r="H3816" s="1797" t="s">
        <v>5865</v>
      </c>
      <c r="I3816" s="1797" t="s">
        <v>9371</v>
      </c>
      <c r="J3816" s="567" t="s">
        <v>5865</v>
      </c>
      <c r="K3816" s="1800" t="s">
        <v>8366</v>
      </c>
      <c r="L3816" s="1800" t="s">
        <v>8867</v>
      </c>
      <c r="M3816" s="1833">
        <f t="shared" si="135"/>
        <v>18000</v>
      </c>
      <c r="N3816" s="1833" t="s">
        <v>8366</v>
      </c>
      <c r="O3816" s="1833" t="s">
        <v>7010</v>
      </c>
      <c r="P3816" s="1833">
        <f t="shared" si="136"/>
        <v>9000</v>
      </c>
    </row>
    <row r="3817" spans="1:16" x14ac:dyDescent="0.2">
      <c r="A3817" s="1797" t="s">
        <v>18315</v>
      </c>
      <c r="B3817" s="1797" t="s">
        <v>1708</v>
      </c>
      <c r="C3817" s="541" t="s">
        <v>1709</v>
      </c>
      <c r="D3817" s="1797" t="s">
        <v>5766</v>
      </c>
      <c r="E3817" s="1962">
        <v>1500</v>
      </c>
      <c r="F3817" s="567" t="s">
        <v>9399</v>
      </c>
      <c r="G3817" s="1797" t="s">
        <v>9400</v>
      </c>
      <c r="H3817" s="1797" t="s">
        <v>5865</v>
      </c>
      <c r="I3817" s="1797" t="s">
        <v>9371</v>
      </c>
      <c r="J3817" s="567" t="s">
        <v>5865</v>
      </c>
      <c r="K3817" s="1800" t="s">
        <v>8366</v>
      </c>
      <c r="L3817" s="1800" t="s">
        <v>8867</v>
      </c>
      <c r="M3817" s="1833">
        <f t="shared" si="135"/>
        <v>18000</v>
      </c>
      <c r="N3817" s="1833" t="s">
        <v>8366</v>
      </c>
      <c r="O3817" s="1833" t="s">
        <v>7010</v>
      </c>
      <c r="P3817" s="1833">
        <f t="shared" si="136"/>
        <v>9000</v>
      </c>
    </row>
    <row r="3818" spans="1:16" x14ac:dyDescent="0.2">
      <c r="A3818" s="1797" t="s">
        <v>18315</v>
      </c>
      <c r="B3818" s="1797" t="s">
        <v>1708</v>
      </c>
      <c r="C3818" s="541" t="s">
        <v>1709</v>
      </c>
      <c r="D3818" s="1797" t="s">
        <v>9401</v>
      </c>
      <c r="E3818" s="1962">
        <v>1500</v>
      </c>
      <c r="F3818" s="567" t="s">
        <v>9402</v>
      </c>
      <c r="G3818" s="1797" t="s">
        <v>9403</v>
      </c>
      <c r="H3818" s="1797" t="s">
        <v>5865</v>
      </c>
      <c r="I3818" s="1797" t="s">
        <v>9371</v>
      </c>
      <c r="J3818" s="567" t="s">
        <v>5865</v>
      </c>
      <c r="K3818" s="1800" t="s">
        <v>8366</v>
      </c>
      <c r="L3818" s="1800" t="s">
        <v>8867</v>
      </c>
      <c r="M3818" s="1833">
        <f t="shared" si="135"/>
        <v>18000</v>
      </c>
      <c r="N3818" s="1833" t="s">
        <v>8366</v>
      </c>
      <c r="O3818" s="1833" t="s">
        <v>7010</v>
      </c>
      <c r="P3818" s="1833">
        <f t="shared" si="136"/>
        <v>9000</v>
      </c>
    </row>
    <row r="3819" spans="1:16" x14ac:dyDescent="0.2">
      <c r="A3819" s="1797" t="s">
        <v>18315</v>
      </c>
      <c r="B3819" s="1797" t="s">
        <v>1708</v>
      </c>
      <c r="C3819" s="541" t="s">
        <v>1709</v>
      </c>
      <c r="D3819" s="1797" t="s">
        <v>6875</v>
      </c>
      <c r="E3819" s="1962">
        <v>1500</v>
      </c>
      <c r="F3819" s="567" t="s">
        <v>9404</v>
      </c>
      <c r="G3819" s="1797" t="s">
        <v>9405</v>
      </c>
      <c r="H3819" s="1797" t="s">
        <v>5865</v>
      </c>
      <c r="I3819" s="1797" t="s">
        <v>9371</v>
      </c>
      <c r="J3819" s="567" t="s">
        <v>5865</v>
      </c>
      <c r="K3819" s="1800" t="s">
        <v>8366</v>
      </c>
      <c r="L3819" s="1800" t="s">
        <v>8867</v>
      </c>
      <c r="M3819" s="1833">
        <f t="shared" si="135"/>
        <v>18000</v>
      </c>
      <c r="N3819" s="1833" t="s">
        <v>8366</v>
      </c>
      <c r="O3819" s="1833" t="s">
        <v>7010</v>
      </c>
      <c r="P3819" s="1833">
        <f t="shared" si="136"/>
        <v>9000</v>
      </c>
    </row>
    <row r="3820" spans="1:16" x14ac:dyDescent="0.2">
      <c r="A3820" s="1797" t="s">
        <v>18315</v>
      </c>
      <c r="B3820" s="1797" t="s">
        <v>1708</v>
      </c>
      <c r="C3820" s="541" t="s">
        <v>1709</v>
      </c>
      <c r="D3820" s="1797" t="s">
        <v>6559</v>
      </c>
      <c r="E3820" s="1962">
        <v>1500</v>
      </c>
      <c r="F3820" s="567" t="s">
        <v>9406</v>
      </c>
      <c r="G3820" s="1797" t="s">
        <v>9407</v>
      </c>
      <c r="H3820" s="1797" t="s">
        <v>5865</v>
      </c>
      <c r="I3820" s="1797" t="s">
        <v>9371</v>
      </c>
      <c r="J3820" s="567" t="s">
        <v>5865</v>
      </c>
      <c r="K3820" s="1800" t="s">
        <v>8366</v>
      </c>
      <c r="L3820" s="1800" t="s">
        <v>8867</v>
      </c>
      <c r="M3820" s="1833">
        <f t="shared" si="135"/>
        <v>18000</v>
      </c>
      <c r="N3820" s="1833" t="s">
        <v>8366</v>
      </c>
      <c r="O3820" s="1833" t="s">
        <v>7010</v>
      </c>
      <c r="P3820" s="1833">
        <f t="shared" si="136"/>
        <v>9000</v>
      </c>
    </row>
    <row r="3821" spans="1:16" x14ac:dyDescent="0.2">
      <c r="A3821" s="1797" t="s">
        <v>18315</v>
      </c>
      <c r="B3821" s="1797" t="s">
        <v>1708</v>
      </c>
      <c r="C3821" s="541" t="s">
        <v>1709</v>
      </c>
      <c r="D3821" s="1797" t="s">
        <v>5766</v>
      </c>
      <c r="E3821" s="1962">
        <v>1500</v>
      </c>
      <c r="F3821" s="567" t="s">
        <v>9408</v>
      </c>
      <c r="G3821" s="1797" t="s">
        <v>9409</v>
      </c>
      <c r="H3821" s="1797" t="s">
        <v>5865</v>
      </c>
      <c r="I3821" s="1797" t="s">
        <v>9371</v>
      </c>
      <c r="J3821" s="567" t="s">
        <v>5865</v>
      </c>
      <c r="K3821" s="1800" t="s">
        <v>8366</v>
      </c>
      <c r="L3821" s="1800" t="s">
        <v>8867</v>
      </c>
      <c r="M3821" s="1833">
        <f t="shared" si="135"/>
        <v>18000</v>
      </c>
      <c r="N3821" s="1833" t="s">
        <v>8366</v>
      </c>
      <c r="O3821" s="1833" t="s">
        <v>7010</v>
      </c>
      <c r="P3821" s="1833">
        <f t="shared" si="136"/>
        <v>9000</v>
      </c>
    </row>
    <row r="3822" spans="1:16" x14ac:dyDescent="0.2">
      <c r="A3822" s="1797" t="s">
        <v>18315</v>
      </c>
      <c r="B3822" s="1797" t="s">
        <v>1708</v>
      </c>
      <c r="C3822" s="541" t="s">
        <v>1709</v>
      </c>
      <c r="D3822" s="1797" t="s">
        <v>5766</v>
      </c>
      <c r="E3822" s="1962">
        <v>1500</v>
      </c>
      <c r="F3822" s="567" t="s">
        <v>9410</v>
      </c>
      <c r="G3822" s="1797" t="s">
        <v>9411</v>
      </c>
      <c r="H3822" s="1797" t="s">
        <v>5865</v>
      </c>
      <c r="I3822" s="1797" t="s">
        <v>9371</v>
      </c>
      <c r="J3822" s="567" t="s">
        <v>5865</v>
      </c>
      <c r="K3822" s="1800" t="s">
        <v>8366</v>
      </c>
      <c r="L3822" s="1800" t="s">
        <v>8867</v>
      </c>
      <c r="M3822" s="1833">
        <f t="shared" si="135"/>
        <v>18000</v>
      </c>
      <c r="N3822" s="1833" t="s">
        <v>8366</v>
      </c>
      <c r="O3822" s="1833" t="s">
        <v>7010</v>
      </c>
      <c r="P3822" s="1833">
        <f t="shared" si="136"/>
        <v>9000</v>
      </c>
    </row>
    <row r="3823" spans="1:16" x14ac:dyDescent="0.2">
      <c r="A3823" s="1797" t="s">
        <v>18315</v>
      </c>
      <c r="B3823" s="1797" t="s">
        <v>1708</v>
      </c>
      <c r="C3823" s="541" t="s">
        <v>1709</v>
      </c>
      <c r="D3823" s="1797" t="s">
        <v>9401</v>
      </c>
      <c r="E3823" s="1962">
        <v>1500</v>
      </c>
      <c r="F3823" s="567" t="s">
        <v>9412</v>
      </c>
      <c r="G3823" s="1797" t="s">
        <v>9413</v>
      </c>
      <c r="H3823" s="1797" t="s">
        <v>5865</v>
      </c>
      <c r="I3823" s="1797" t="s">
        <v>9371</v>
      </c>
      <c r="J3823" s="567" t="s">
        <v>5865</v>
      </c>
      <c r="K3823" s="1800" t="s">
        <v>8366</v>
      </c>
      <c r="L3823" s="1800" t="s">
        <v>8867</v>
      </c>
      <c r="M3823" s="1833">
        <f t="shared" si="135"/>
        <v>18000</v>
      </c>
      <c r="N3823" s="1833"/>
      <c r="O3823" s="1833"/>
      <c r="P3823" s="1833"/>
    </row>
    <row r="3824" spans="1:16" x14ac:dyDescent="0.2">
      <c r="A3824" s="1797" t="s">
        <v>18315</v>
      </c>
      <c r="B3824" s="1797" t="s">
        <v>1708</v>
      </c>
      <c r="C3824" s="541" t="s">
        <v>1709</v>
      </c>
      <c r="D3824" s="1797" t="s">
        <v>5873</v>
      </c>
      <c r="E3824" s="1962">
        <v>2500</v>
      </c>
      <c r="F3824" s="1800" t="s">
        <v>9408</v>
      </c>
      <c r="G3824" s="1797" t="s">
        <v>9414</v>
      </c>
      <c r="H3824" s="1797" t="s">
        <v>1795</v>
      </c>
      <c r="I3824" s="1797" t="s">
        <v>9376</v>
      </c>
      <c r="J3824" s="567" t="s">
        <v>1795</v>
      </c>
      <c r="K3824" s="1800" t="s">
        <v>8366</v>
      </c>
      <c r="L3824" s="1800" t="s">
        <v>8867</v>
      </c>
      <c r="M3824" s="1833">
        <f t="shared" si="135"/>
        <v>30000</v>
      </c>
      <c r="N3824" s="1833" t="s">
        <v>8366</v>
      </c>
      <c r="O3824" s="1833" t="s">
        <v>7010</v>
      </c>
      <c r="P3824" s="1833">
        <f t="shared" si="136"/>
        <v>15000</v>
      </c>
    </row>
    <row r="3825" spans="1:16" x14ac:dyDescent="0.2">
      <c r="A3825" s="1797" t="s">
        <v>18315</v>
      </c>
      <c r="B3825" s="1797" t="s">
        <v>1708</v>
      </c>
      <c r="C3825" s="541" t="s">
        <v>1709</v>
      </c>
      <c r="D3825" s="1797" t="s">
        <v>5766</v>
      </c>
      <c r="E3825" s="1962">
        <v>1500</v>
      </c>
      <c r="F3825" s="567" t="s">
        <v>9415</v>
      </c>
      <c r="G3825" s="1797" t="s">
        <v>9416</v>
      </c>
      <c r="H3825" s="1797" t="s">
        <v>5865</v>
      </c>
      <c r="I3825" s="1797" t="s">
        <v>9371</v>
      </c>
      <c r="J3825" s="567" t="s">
        <v>5865</v>
      </c>
      <c r="K3825" s="1800" t="s">
        <v>8366</v>
      </c>
      <c r="L3825" s="1800" t="s">
        <v>8867</v>
      </c>
      <c r="M3825" s="1833">
        <f t="shared" si="135"/>
        <v>18000</v>
      </c>
      <c r="N3825" s="1833" t="s">
        <v>8366</v>
      </c>
      <c r="O3825" s="1833" t="s">
        <v>7010</v>
      </c>
      <c r="P3825" s="1833">
        <f t="shared" si="136"/>
        <v>9000</v>
      </c>
    </row>
    <row r="3826" spans="1:16" x14ac:dyDescent="0.2">
      <c r="A3826" s="1797" t="s">
        <v>18315</v>
      </c>
      <c r="B3826" s="1797" t="s">
        <v>1708</v>
      </c>
      <c r="C3826" s="541" t="s">
        <v>1709</v>
      </c>
      <c r="D3826" s="1797" t="s">
        <v>6875</v>
      </c>
      <c r="E3826" s="1962">
        <v>1500</v>
      </c>
      <c r="F3826" s="567" t="s">
        <v>9417</v>
      </c>
      <c r="G3826" s="1797" t="s">
        <v>9418</v>
      </c>
      <c r="H3826" s="1797" t="s">
        <v>5865</v>
      </c>
      <c r="I3826" s="1797" t="s">
        <v>9371</v>
      </c>
      <c r="J3826" s="567" t="s">
        <v>5865</v>
      </c>
      <c r="K3826" s="1800" t="s">
        <v>8366</v>
      </c>
      <c r="L3826" s="1800" t="s">
        <v>8867</v>
      </c>
      <c r="M3826" s="1833">
        <f t="shared" si="135"/>
        <v>18000</v>
      </c>
      <c r="N3826" s="1833" t="s">
        <v>8366</v>
      </c>
      <c r="O3826" s="1833" t="s">
        <v>7010</v>
      </c>
      <c r="P3826" s="1833">
        <f t="shared" si="136"/>
        <v>9000</v>
      </c>
    </row>
    <row r="3827" spans="1:16" x14ac:dyDescent="0.2">
      <c r="A3827" s="1797" t="s">
        <v>18315</v>
      </c>
      <c r="B3827" s="1797" t="s">
        <v>1708</v>
      </c>
      <c r="C3827" s="541" t="s">
        <v>1709</v>
      </c>
      <c r="D3827" s="1797" t="s">
        <v>6559</v>
      </c>
      <c r="E3827" s="1962">
        <v>1500</v>
      </c>
      <c r="F3827" s="567" t="s">
        <v>9419</v>
      </c>
      <c r="G3827" s="1797" t="s">
        <v>9420</v>
      </c>
      <c r="H3827" s="1797" t="s">
        <v>5865</v>
      </c>
      <c r="I3827" s="1797" t="s">
        <v>9371</v>
      </c>
      <c r="J3827" s="567" t="s">
        <v>5865</v>
      </c>
      <c r="K3827" s="1800" t="s">
        <v>8366</v>
      </c>
      <c r="L3827" s="1800" t="s">
        <v>8867</v>
      </c>
      <c r="M3827" s="1833">
        <f t="shared" si="135"/>
        <v>18000</v>
      </c>
      <c r="N3827" s="1833" t="s">
        <v>8366</v>
      </c>
      <c r="O3827" s="1833" t="s">
        <v>7010</v>
      </c>
      <c r="P3827" s="1833">
        <f t="shared" si="136"/>
        <v>9000</v>
      </c>
    </row>
    <row r="3828" spans="1:16" x14ac:dyDescent="0.2">
      <c r="A3828" s="1797" t="s">
        <v>18315</v>
      </c>
      <c r="B3828" s="1797" t="s">
        <v>1708</v>
      </c>
      <c r="C3828" s="541" t="s">
        <v>1709</v>
      </c>
      <c r="D3828" s="1797" t="s">
        <v>6559</v>
      </c>
      <c r="E3828" s="1962">
        <v>1500</v>
      </c>
      <c r="F3828" s="567" t="s">
        <v>9421</v>
      </c>
      <c r="G3828" s="1797" t="s">
        <v>9422</v>
      </c>
      <c r="H3828" s="1797" t="s">
        <v>5865</v>
      </c>
      <c r="I3828" s="1797" t="s">
        <v>9371</v>
      </c>
      <c r="J3828" s="567" t="s">
        <v>5865</v>
      </c>
      <c r="K3828" s="1800" t="s">
        <v>8366</v>
      </c>
      <c r="L3828" s="1800" t="s">
        <v>8867</v>
      </c>
      <c r="M3828" s="1833">
        <f t="shared" si="135"/>
        <v>18000</v>
      </c>
      <c r="N3828" s="1833" t="s">
        <v>8366</v>
      </c>
      <c r="O3828" s="1833" t="s">
        <v>7010</v>
      </c>
      <c r="P3828" s="1833">
        <f t="shared" si="136"/>
        <v>9000</v>
      </c>
    </row>
    <row r="3829" spans="1:16" x14ac:dyDescent="0.2">
      <c r="A3829" s="1797" t="s">
        <v>18315</v>
      </c>
      <c r="B3829" s="1797" t="s">
        <v>1708</v>
      </c>
      <c r="C3829" s="541" t="s">
        <v>1709</v>
      </c>
      <c r="D3829" s="1797" t="s">
        <v>5766</v>
      </c>
      <c r="E3829" s="1962">
        <v>1500</v>
      </c>
      <c r="F3829" s="567" t="s">
        <v>9381</v>
      </c>
      <c r="G3829" s="1797" t="s">
        <v>9423</v>
      </c>
      <c r="H3829" s="1797" t="s">
        <v>5865</v>
      </c>
      <c r="I3829" s="1797" t="s">
        <v>9371</v>
      </c>
      <c r="J3829" s="567" t="s">
        <v>5865</v>
      </c>
      <c r="K3829" s="1800" t="s">
        <v>8366</v>
      </c>
      <c r="L3829" s="1800" t="s">
        <v>8867</v>
      </c>
      <c r="M3829" s="1833">
        <f t="shared" si="135"/>
        <v>18000</v>
      </c>
      <c r="N3829" s="1833" t="s">
        <v>8366</v>
      </c>
      <c r="O3829" s="1833" t="s">
        <v>7010</v>
      </c>
      <c r="P3829" s="1833">
        <f t="shared" si="136"/>
        <v>9000</v>
      </c>
    </row>
    <row r="3830" spans="1:16" x14ac:dyDescent="0.2">
      <c r="A3830" s="1797" t="s">
        <v>18315</v>
      </c>
      <c r="B3830" s="1797" t="s">
        <v>1708</v>
      </c>
      <c r="C3830" s="541" t="s">
        <v>1709</v>
      </c>
      <c r="D3830" s="1797" t="s">
        <v>9424</v>
      </c>
      <c r="E3830" s="1962">
        <v>2500</v>
      </c>
      <c r="F3830" s="567" t="s">
        <v>9425</v>
      </c>
      <c r="G3830" s="1797" t="s">
        <v>9426</v>
      </c>
      <c r="H3830" s="1797" t="s">
        <v>9424</v>
      </c>
      <c r="I3830" s="1797" t="s">
        <v>9376</v>
      </c>
      <c r="J3830" s="567" t="s">
        <v>9424</v>
      </c>
      <c r="K3830" s="1800" t="s">
        <v>8366</v>
      </c>
      <c r="L3830" s="1800" t="s">
        <v>8867</v>
      </c>
      <c r="M3830" s="1833">
        <f t="shared" si="135"/>
        <v>30000</v>
      </c>
      <c r="N3830" s="1833" t="s">
        <v>8366</v>
      </c>
      <c r="O3830" s="1833" t="s">
        <v>7010</v>
      </c>
      <c r="P3830" s="1833">
        <f t="shared" si="136"/>
        <v>15000</v>
      </c>
    </row>
    <row r="3831" spans="1:16" x14ac:dyDescent="0.2">
      <c r="A3831" s="1797" t="s">
        <v>18315</v>
      </c>
      <c r="B3831" s="1797" t="s">
        <v>1708</v>
      </c>
      <c r="C3831" s="541" t="s">
        <v>1709</v>
      </c>
      <c r="D3831" s="1797" t="s">
        <v>9401</v>
      </c>
      <c r="E3831" s="1962">
        <v>1500</v>
      </c>
      <c r="F3831" s="567" t="s">
        <v>9427</v>
      </c>
      <c r="G3831" s="1797" t="s">
        <v>9428</v>
      </c>
      <c r="H3831" s="1797" t="s">
        <v>5865</v>
      </c>
      <c r="I3831" s="1797" t="s">
        <v>9371</v>
      </c>
      <c r="J3831" s="567" t="s">
        <v>5865</v>
      </c>
      <c r="K3831" s="1800" t="s">
        <v>8366</v>
      </c>
      <c r="L3831" s="1800" t="s">
        <v>8867</v>
      </c>
      <c r="M3831" s="1833">
        <f t="shared" si="135"/>
        <v>18000</v>
      </c>
      <c r="N3831" s="1833" t="s">
        <v>8366</v>
      </c>
      <c r="O3831" s="1833" t="s">
        <v>7010</v>
      </c>
      <c r="P3831" s="1833">
        <f t="shared" si="136"/>
        <v>9000</v>
      </c>
    </row>
    <row r="3832" spans="1:16" x14ac:dyDescent="0.2">
      <c r="A3832" s="1797" t="s">
        <v>18315</v>
      </c>
      <c r="B3832" s="1797" t="s">
        <v>1708</v>
      </c>
      <c r="C3832" s="541" t="s">
        <v>1709</v>
      </c>
      <c r="D3832" s="1797" t="s">
        <v>9429</v>
      </c>
      <c r="E3832" s="1962">
        <v>5000</v>
      </c>
      <c r="F3832" s="567" t="s">
        <v>9430</v>
      </c>
      <c r="G3832" s="1797" t="s">
        <v>9431</v>
      </c>
      <c r="H3832" s="1834" t="s">
        <v>9432</v>
      </c>
      <c r="I3832" s="1797" t="s">
        <v>9383</v>
      </c>
      <c r="J3832" s="1835" t="s">
        <v>9432</v>
      </c>
      <c r="K3832" s="1800" t="s">
        <v>8366</v>
      </c>
      <c r="L3832" s="1800" t="s">
        <v>8867</v>
      </c>
      <c r="M3832" s="1833">
        <f t="shared" si="135"/>
        <v>60000</v>
      </c>
      <c r="N3832" s="1833" t="s">
        <v>8366</v>
      </c>
      <c r="O3832" s="1833" t="s">
        <v>7010</v>
      </c>
      <c r="P3832" s="1833">
        <f t="shared" si="136"/>
        <v>30000</v>
      </c>
    </row>
    <row r="3833" spans="1:16" x14ac:dyDescent="0.2">
      <c r="A3833" s="1797" t="s">
        <v>18315</v>
      </c>
      <c r="B3833" s="1797" t="s">
        <v>1708</v>
      </c>
      <c r="C3833" s="541" t="s">
        <v>1709</v>
      </c>
      <c r="D3833" s="1797" t="s">
        <v>5873</v>
      </c>
      <c r="E3833" s="1962">
        <v>2500</v>
      </c>
      <c r="F3833" s="567">
        <v>46682441</v>
      </c>
      <c r="G3833" s="1797" t="s">
        <v>9433</v>
      </c>
      <c r="H3833" s="1797" t="s">
        <v>1795</v>
      </c>
      <c r="I3833" s="1797" t="s">
        <v>9383</v>
      </c>
      <c r="J3833" s="567" t="s">
        <v>1795</v>
      </c>
      <c r="K3833" s="1800" t="s">
        <v>8366</v>
      </c>
      <c r="L3833" s="1800" t="s">
        <v>9434</v>
      </c>
      <c r="M3833" s="1833">
        <f t="shared" si="135"/>
        <v>22500</v>
      </c>
      <c r="N3833" s="1833"/>
      <c r="O3833" s="1833"/>
      <c r="P3833" s="1833"/>
    </row>
    <row r="3834" spans="1:16" x14ac:dyDescent="0.2">
      <c r="A3834" s="1797" t="s">
        <v>18315</v>
      </c>
      <c r="B3834" s="1797" t="s">
        <v>1708</v>
      </c>
      <c r="C3834" s="541" t="s">
        <v>1709</v>
      </c>
      <c r="D3834" s="1797" t="s">
        <v>6875</v>
      </c>
      <c r="E3834" s="1962">
        <v>1500</v>
      </c>
      <c r="F3834" s="567" t="s">
        <v>9435</v>
      </c>
      <c r="G3834" s="1797" t="s">
        <v>9436</v>
      </c>
      <c r="H3834" s="1797" t="s">
        <v>5865</v>
      </c>
      <c r="I3834" s="1797" t="s">
        <v>9371</v>
      </c>
      <c r="J3834" s="567" t="s">
        <v>5865</v>
      </c>
      <c r="K3834" s="1800" t="s">
        <v>8366</v>
      </c>
      <c r="L3834" s="1800" t="s">
        <v>8867</v>
      </c>
      <c r="M3834" s="1833">
        <f t="shared" si="135"/>
        <v>18000</v>
      </c>
      <c r="N3834" s="1833" t="s">
        <v>8366</v>
      </c>
      <c r="O3834" s="1833" t="s">
        <v>7010</v>
      </c>
      <c r="P3834" s="1833">
        <f t="shared" si="136"/>
        <v>9000</v>
      </c>
    </row>
    <row r="3835" spans="1:16" x14ac:dyDescent="0.2">
      <c r="A3835" s="1797" t="s">
        <v>18315</v>
      </c>
      <c r="B3835" s="1797" t="s">
        <v>1708</v>
      </c>
      <c r="C3835" s="541" t="s">
        <v>1709</v>
      </c>
      <c r="D3835" s="1797" t="s">
        <v>6929</v>
      </c>
      <c r="E3835" s="1962">
        <v>6000</v>
      </c>
      <c r="F3835" s="1800" t="s">
        <v>9437</v>
      </c>
      <c r="G3835" s="1797" t="s">
        <v>9438</v>
      </c>
      <c r="H3835" s="1797" t="s">
        <v>6929</v>
      </c>
      <c r="I3835" s="1797" t="s">
        <v>9383</v>
      </c>
      <c r="J3835" s="567" t="s">
        <v>8766</v>
      </c>
      <c r="K3835" s="1836" t="s">
        <v>8366</v>
      </c>
      <c r="L3835" s="1836" t="s">
        <v>8867</v>
      </c>
      <c r="M3835" s="1837">
        <f t="shared" ref="M3835" si="137">+L3835*E3835+300</f>
        <v>72300</v>
      </c>
      <c r="N3835" s="1833" t="s">
        <v>8366</v>
      </c>
      <c r="O3835" s="1833" t="s">
        <v>7010</v>
      </c>
      <c r="P3835" s="1833">
        <f t="shared" si="136"/>
        <v>36000</v>
      </c>
    </row>
    <row r="3836" spans="1:16" x14ac:dyDescent="0.2">
      <c r="A3836" s="1797" t="s">
        <v>18315</v>
      </c>
      <c r="B3836" s="1797" t="s">
        <v>1708</v>
      </c>
      <c r="C3836" s="541" t="s">
        <v>1709</v>
      </c>
      <c r="D3836" s="1797" t="s">
        <v>6559</v>
      </c>
      <c r="E3836" s="1962">
        <v>1500</v>
      </c>
      <c r="F3836" s="567" t="s">
        <v>9439</v>
      </c>
      <c r="G3836" s="1797" t="s">
        <v>9440</v>
      </c>
      <c r="H3836" s="1797" t="s">
        <v>5865</v>
      </c>
      <c r="I3836" s="1797" t="s">
        <v>9371</v>
      </c>
      <c r="J3836" s="567" t="s">
        <v>5865</v>
      </c>
      <c r="K3836" s="1800" t="s">
        <v>8366</v>
      </c>
      <c r="L3836" s="1800" t="s">
        <v>8867</v>
      </c>
      <c r="M3836" s="1833">
        <f t="shared" si="135"/>
        <v>18000</v>
      </c>
      <c r="N3836" s="1833" t="s">
        <v>8366</v>
      </c>
      <c r="O3836" s="1833" t="s">
        <v>7010</v>
      </c>
      <c r="P3836" s="1833">
        <f t="shared" si="136"/>
        <v>9000</v>
      </c>
    </row>
    <row r="3837" spans="1:16" x14ac:dyDescent="0.2">
      <c r="A3837" s="1797" t="s">
        <v>18315</v>
      </c>
      <c r="B3837" s="1797" t="s">
        <v>1708</v>
      </c>
      <c r="C3837" s="541" t="s">
        <v>1709</v>
      </c>
      <c r="D3837" s="1797" t="s">
        <v>5766</v>
      </c>
      <c r="E3837" s="1962">
        <v>1500</v>
      </c>
      <c r="F3837" s="1838" t="s">
        <v>9441</v>
      </c>
      <c r="G3837" s="1797" t="s">
        <v>9442</v>
      </c>
      <c r="H3837" s="1797" t="s">
        <v>5865</v>
      </c>
      <c r="I3837" s="1797" t="s">
        <v>9371</v>
      </c>
      <c r="J3837" s="567" t="s">
        <v>5865</v>
      </c>
      <c r="K3837" s="1800" t="s">
        <v>8366</v>
      </c>
      <c r="L3837" s="1800" t="s">
        <v>8867</v>
      </c>
      <c r="M3837" s="1833">
        <f t="shared" si="135"/>
        <v>18000</v>
      </c>
      <c r="N3837" s="1833" t="s">
        <v>8366</v>
      </c>
      <c r="O3837" s="1833" t="s">
        <v>7010</v>
      </c>
      <c r="P3837" s="1833">
        <f t="shared" si="136"/>
        <v>9000</v>
      </c>
    </row>
    <row r="3838" spans="1:16" x14ac:dyDescent="0.2">
      <c r="A3838" s="1797" t="s">
        <v>18315</v>
      </c>
      <c r="B3838" s="1797" t="s">
        <v>1708</v>
      </c>
      <c r="C3838" s="541" t="s">
        <v>1709</v>
      </c>
      <c r="D3838" s="1797" t="s">
        <v>5766</v>
      </c>
      <c r="E3838" s="1962">
        <v>1500</v>
      </c>
      <c r="F3838" s="1838" t="s">
        <v>9443</v>
      </c>
      <c r="G3838" s="1797" t="s">
        <v>9444</v>
      </c>
      <c r="H3838" s="1797" t="s">
        <v>5865</v>
      </c>
      <c r="I3838" s="1797" t="s">
        <v>9371</v>
      </c>
      <c r="J3838" s="567" t="s">
        <v>5865</v>
      </c>
      <c r="K3838" s="1800" t="s">
        <v>8366</v>
      </c>
      <c r="L3838" s="1800" t="s">
        <v>8867</v>
      </c>
      <c r="M3838" s="1833">
        <f t="shared" si="135"/>
        <v>18000</v>
      </c>
      <c r="N3838" s="1833" t="s">
        <v>8366</v>
      </c>
      <c r="O3838" s="1833" t="s">
        <v>7010</v>
      </c>
      <c r="P3838" s="1833">
        <f t="shared" si="136"/>
        <v>9000</v>
      </c>
    </row>
    <row r="3839" spans="1:16" x14ac:dyDescent="0.2">
      <c r="A3839" s="1797" t="s">
        <v>18315</v>
      </c>
      <c r="B3839" s="1797" t="s">
        <v>1708</v>
      </c>
      <c r="C3839" s="541" t="s">
        <v>1709</v>
      </c>
      <c r="D3839" s="1797" t="s">
        <v>6559</v>
      </c>
      <c r="E3839" s="1962">
        <v>1500</v>
      </c>
      <c r="F3839" s="567" t="s">
        <v>9445</v>
      </c>
      <c r="G3839" s="1797" t="s">
        <v>9446</v>
      </c>
      <c r="H3839" s="1797" t="s">
        <v>5865</v>
      </c>
      <c r="I3839" s="1797" t="s">
        <v>9371</v>
      </c>
      <c r="J3839" s="567" t="s">
        <v>5865</v>
      </c>
      <c r="K3839" s="1800" t="s">
        <v>8366</v>
      </c>
      <c r="L3839" s="1800" t="s">
        <v>8867</v>
      </c>
      <c r="M3839" s="1833">
        <f t="shared" si="135"/>
        <v>18000</v>
      </c>
      <c r="N3839" s="1833" t="s">
        <v>8366</v>
      </c>
      <c r="O3839" s="1833" t="s">
        <v>7010</v>
      </c>
      <c r="P3839" s="1833">
        <f t="shared" si="136"/>
        <v>9000</v>
      </c>
    </row>
    <row r="3840" spans="1:16" x14ac:dyDescent="0.2">
      <c r="A3840" s="1797" t="s">
        <v>18315</v>
      </c>
      <c r="B3840" s="1797" t="s">
        <v>1708</v>
      </c>
      <c r="C3840" s="541" t="s">
        <v>1709</v>
      </c>
      <c r="D3840" s="1797" t="s">
        <v>3405</v>
      </c>
      <c r="E3840" s="1962">
        <v>6000</v>
      </c>
      <c r="F3840" s="567" t="s">
        <v>9447</v>
      </c>
      <c r="G3840" s="1797" t="s">
        <v>9448</v>
      </c>
      <c r="H3840" s="1797" t="s">
        <v>3405</v>
      </c>
      <c r="I3840" s="1797" t="s">
        <v>9383</v>
      </c>
      <c r="J3840" s="567" t="s">
        <v>3405</v>
      </c>
      <c r="K3840" s="1800" t="s">
        <v>8366</v>
      </c>
      <c r="L3840" s="1800" t="s">
        <v>9389</v>
      </c>
      <c r="M3840" s="1833">
        <f t="shared" si="135"/>
        <v>18000</v>
      </c>
      <c r="N3840" s="1833"/>
      <c r="O3840" s="1833"/>
      <c r="P3840" s="1833"/>
    </row>
    <row r="3841" spans="1:16" x14ac:dyDescent="0.2">
      <c r="A3841" s="1797" t="s">
        <v>18315</v>
      </c>
      <c r="B3841" s="1797" t="s">
        <v>1708</v>
      </c>
      <c r="C3841" s="541" t="s">
        <v>1709</v>
      </c>
      <c r="D3841" s="1797" t="s">
        <v>6559</v>
      </c>
      <c r="E3841" s="1962">
        <v>1500</v>
      </c>
      <c r="F3841" s="567" t="s">
        <v>9449</v>
      </c>
      <c r="G3841" s="1797" t="s">
        <v>9450</v>
      </c>
      <c r="H3841" s="1797" t="s">
        <v>5865</v>
      </c>
      <c r="I3841" s="1797" t="s">
        <v>9371</v>
      </c>
      <c r="J3841" s="567" t="s">
        <v>5865</v>
      </c>
      <c r="K3841" s="1800" t="s">
        <v>8366</v>
      </c>
      <c r="L3841" s="1800" t="s">
        <v>8867</v>
      </c>
      <c r="M3841" s="1833">
        <f t="shared" si="135"/>
        <v>18000</v>
      </c>
      <c r="N3841" s="1833" t="s">
        <v>8366</v>
      </c>
      <c r="O3841" s="1833" t="s">
        <v>7010</v>
      </c>
      <c r="P3841" s="1833">
        <f t="shared" si="136"/>
        <v>9000</v>
      </c>
    </row>
    <row r="3842" spans="1:16" x14ac:dyDescent="0.2">
      <c r="A3842" s="1797" t="s">
        <v>18315</v>
      </c>
      <c r="B3842" s="1797" t="s">
        <v>1708</v>
      </c>
      <c r="C3842" s="541" t="s">
        <v>1709</v>
      </c>
      <c r="D3842" s="1797" t="s">
        <v>5766</v>
      </c>
      <c r="E3842" s="1962">
        <v>1500</v>
      </c>
      <c r="F3842" s="567">
        <v>41675292</v>
      </c>
      <c r="G3842" s="1797" t="s">
        <v>9451</v>
      </c>
      <c r="H3842" s="1797" t="s">
        <v>5865</v>
      </c>
      <c r="I3842" s="1797" t="s">
        <v>9371</v>
      </c>
      <c r="J3842" s="567" t="s">
        <v>5865</v>
      </c>
      <c r="K3842" s="1800" t="s">
        <v>7009</v>
      </c>
      <c r="L3842" s="1800" t="s">
        <v>8366</v>
      </c>
      <c r="M3842" s="1833">
        <f t="shared" si="135"/>
        <v>3000</v>
      </c>
      <c r="N3842" s="1833"/>
      <c r="O3842" s="1833"/>
      <c r="P3842" s="1833"/>
    </row>
    <row r="3843" spans="1:16" x14ac:dyDescent="0.2">
      <c r="A3843" s="1797" t="s">
        <v>18315</v>
      </c>
      <c r="B3843" s="1797" t="s">
        <v>1708</v>
      </c>
      <c r="C3843" s="541" t="s">
        <v>1709</v>
      </c>
      <c r="D3843" s="1797" t="s">
        <v>9401</v>
      </c>
      <c r="E3843" s="1962">
        <v>1500</v>
      </c>
      <c r="F3843" s="567" t="s">
        <v>9452</v>
      </c>
      <c r="G3843" s="1797" t="s">
        <v>9453</v>
      </c>
      <c r="H3843" s="1797" t="s">
        <v>5865</v>
      </c>
      <c r="I3843" s="1797" t="s">
        <v>9371</v>
      </c>
      <c r="J3843" s="567" t="s">
        <v>5865</v>
      </c>
      <c r="K3843" s="1800" t="s">
        <v>8366</v>
      </c>
      <c r="L3843" s="1800" t="s">
        <v>8867</v>
      </c>
      <c r="M3843" s="1833">
        <f t="shared" si="135"/>
        <v>18000</v>
      </c>
      <c r="N3843" s="1833" t="s">
        <v>8366</v>
      </c>
      <c r="O3843" s="1833" t="s">
        <v>7010</v>
      </c>
      <c r="P3843" s="1833">
        <f t="shared" si="136"/>
        <v>9000</v>
      </c>
    </row>
    <row r="3844" spans="1:16" x14ac:dyDescent="0.2">
      <c r="A3844" s="1797" t="s">
        <v>18315</v>
      </c>
      <c r="B3844" s="1797" t="s">
        <v>1708</v>
      </c>
      <c r="C3844" s="541" t="s">
        <v>1709</v>
      </c>
      <c r="D3844" s="1797" t="s">
        <v>6875</v>
      </c>
      <c r="E3844" s="1962">
        <v>1500</v>
      </c>
      <c r="F3844" s="567" t="s">
        <v>9454</v>
      </c>
      <c r="G3844" s="1797" t="s">
        <v>9455</v>
      </c>
      <c r="H3844" s="1797" t="s">
        <v>5865</v>
      </c>
      <c r="I3844" s="1797" t="s">
        <v>9371</v>
      </c>
      <c r="J3844" s="567" t="s">
        <v>5865</v>
      </c>
      <c r="K3844" s="1800" t="s">
        <v>8366</v>
      </c>
      <c r="L3844" s="1800" t="s">
        <v>8867</v>
      </c>
      <c r="M3844" s="1833">
        <f t="shared" si="135"/>
        <v>18000</v>
      </c>
      <c r="N3844" s="1833" t="s">
        <v>8366</v>
      </c>
      <c r="O3844" s="1833" t="s">
        <v>7010</v>
      </c>
      <c r="P3844" s="1833">
        <f t="shared" si="136"/>
        <v>9000</v>
      </c>
    </row>
    <row r="3845" spans="1:16" x14ac:dyDescent="0.2">
      <c r="A3845" s="1797" t="s">
        <v>18315</v>
      </c>
      <c r="B3845" s="1797" t="s">
        <v>1708</v>
      </c>
      <c r="C3845" s="541" t="s">
        <v>1709</v>
      </c>
      <c r="D3845" s="1797" t="s">
        <v>5766</v>
      </c>
      <c r="E3845" s="1962">
        <v>1500</v>
      </c>
      <c r="F3845" s="567" t="s">
        <v>9456</v>
      </c>
      <c r="G3845" s="1797" t="s">
        <v>9457</v>
      </c>
      <c r="H3845" s="1797" t="s">
        <v>5865</v>
      </c>
      <c r="I3845" s="1797" t="s">
        <v>9371</v>
      </c>
      <c r="J3845" s="567" t="s">
        <v>5865</v>
      </c>
      <c r="K3845" s="1800" t="s">
        <v>8366</v>
      </c>
      <c r="L3845" s="1800" t="s">
        <v>9458</v>
      </c>
      <c r="M3845" s="1833">
        <f t="shared" si="135"/>
        <v>7500</v>
      </c>
      <c r="N3845" s="1833"/>
      <c r="O3845" s="1833"/>
      <c r="P3845" s="1833"/>
    </row>
    <row r="3846" spans="1:16" x14ac:dyDescent="0.2">
      <c r="A3846" s="1797" t="s">
        <v>18315</v>
      </c>
      <c r="B3846" s="1797" t="s">
        <v>1708</v>
      </c>
      <c r="C3846" s="541" t="s">
        <v>1709</v>
      </c>
      <c r="D3846" s="1797" t="s">
        <v>6559</v>
      </c>
      <c r="E3846" s="1962">
        <v>1500</v>
      </c>
      <c r="F3846" s="567" t="s">
        <v>9459</v>
      </c>
      <c r="G3846" s="1797" t="s">
        <v>9460</v>
      </c>
      <c r="H3846" s="1797" t="s">
        <v>5865</v>
      </c>
      <c r="I3846" s="1797" t="s">
        <v>9371</v>
      </c>
      <c r="J3846" s="567" t="s">
        <v>5865</v>
      </c>
      <c r="K3846" s="1800" t="s">
        <v>8366</v>
      </c>
      <c r="L3846" s="1800" t="s">
        <v>8867</v>
      </c>
      <c r="M3846" s="1833">
        <f t="shared" si="135"/>
        <v>18000</v>
      </c>
      <c r="N3846" s="1833" t="s">
        <v>8366</v>
      </c>
      <c r="O3846" s="1833" t="s">
        <v>7010</v>
      </c>
      <c r="P3846" s="1833">
        <f t="shared" si="136"/>
        <v>9000</v>
      </c>
    </row>
    <row r="3847" spans="1:16" x14ac:dyDescent="0.2">
      <c r="A3847" s="1797" t="s">
        <v>18315</v>
      </c>
      <c r="B3847" s="1797" t="s">
        <v>1708</v>
      </c>
      <c r="C3847" s="541" t="s">
        <v>1709</v>
      </c>
      <c r="D3847" s="1797" t="s">
        <v>9401</v>
      </c>
      <c r="E3847" s="1962">
        <v>1500</v>
      </c>
      <c r="F3847" s="567" t="s">
        <v>9461</v>
      </c>
      <c r="G3847" s="1797" t="s">
        <v>9462</v>
      </c>
      <c r="H3847" s="1797" t="s">
        <v>5865</v>
      </c>
      <c r="I3847" s="1797" t="s">
        <v>9371</v>
      </c>
      <c r="J3847" s="567" t="s">
        <v>5865</v>
      </c>
      <c r="K3847" s="1800" t="s">
        <v>8366</v>
      </c>
      <c r="L3847" s="1800" t="s">
        <v>8867</v>
      </c>
      <c r="M3847" s="1833">
        <f t="shared" si="135"/>
        <v>18000</v>
      </c>
      <c r="N3847" s="1833" t="s">
        <v>8366</v>
      </c>
      <c r="O3847" s="1833" t="s">
        <v>7010</v>
      </c>
      <c r="P3847" s="1833">
        <f t="shared" si="136"/>
        <v>9000</v>
      </c>
    </row>
    <row r="3848" spans="1:16" x14ac:dyDescent="0.2">
      <c r="A3848" s="1797" t="s">
        <v>18315</v>
      </c>
      <c r="B3848" s="1797" t="s">
        <v>1708</v>
      </c>
      <c r="C3848" s="541" t="s">
        <v>1709</v>
      </c>
      <c r="D3848" s="1797" t="s">
        <v>6559</v>
      </c>
      <c r="E3848" s="1962">
        <v>1500</v>
      </c>
      <c r="F3848" s="567" t="s">
        <v>9463</v>
      </c>
      <c r="G3848" s="1797" t="s">
        <v>9464</v>
      </c>
      <c r="H3848" s="1797" t="s">
        <v>5865</v>
      </c>
      <c r="I3848" s="1797" t="s">
        <v>9371</v>
      </c>
      <c r="J3848" s="567" t="s">
        <v>5865</v>
      </c>
      <c r="K3848" s="1800" t="s">
        <v>8366</v>
      </c>
      <c r="L3848" s="1800" t="s">
        <v>8867</v>
      </c>
      <c r="M3848" s="1833">
        <f t="shared" si="135"/>
        <v>18000</v>
      </c>
      <c r="N3848" s="1833" t="s">
        <v>8366</v>
      </c>
      <c r="O3848" s="1833" t="s">
        <v>7010</v>
      </c>
      <c r="P3848" s="1833">
        <f t="shared" si="136"/>
        <v>9000</v>
      </c>
    </row>
    <row r="3849" spans="1:16" x14ac:dyDescent="0.2">
      <c r="A3849" s="1797" t="s">
        <v>18315</v>
      </c>
      <c r="B3849" s="1797" t="s">
        <v>1708</v>
      </c>
      <c r="C3849" s="541" t="s">
        <v>1709</v>
      </c>
      <c r="D3849" s="1797" t="s">
        <v>6559</v>
      </c>
      <c r="E3849" s="1962">
        <v>1500</v>
      </c>
      <c r="F3849" s="567" t="s">
        <v>9465</v>
      </c>
      <c r="G3849" s="1797" t="s">
        <v>9466</v>
      </c>
      <c r="H3849" s="1797" t="s">
        <v>5865</v>
      </c>
      <c r="I3849" s="1797" t="s">
        <v>9371</v>
      </c>
      <c r="J3849" s="567" t="s">
        <v>5865</v>
      </c>
      <c r="K3849" s="1800" t="s">
        <v>8366</v>
      </c>
      <c r="L3849" s="1800" t="s">
        <v>8867</v>
      </c>
      <c r="M3849" s="1833">
        <f t="shared" si="135"/>
        <v>18000</v>
      </c>
      <c r="N3849" s="1833" t="s">
        <v>8366</v>
      </c>
      <c r="O3849" s="1833" t="s">
        <v>7010</v>
      </c>
      <c r="P3849" s="1833">
        <f t="shared" si="136"/>
        <v>9000</v>
      </c>
    </row>
    <row r="3850" spans="1:16" x14ac:dyDescent="0.2">
      <c r="A3850" s="1797" t="s">
        <v>18315</v>
      </c>
      <c r="B3850" s="1797" t="s">
        <v>1708</v>
      </c>
      <c r="C3850" s="541" t="s">
        <v>1709</v>
      </c>
      <c r="D3850" s="1797" t="s">
        <v>9401</v>
      </c>
      <c r="E3850" s="1962">
        <v>1500</v>
      </c>
      <c r="F3850" s="567" t="s">
        <v>9467</v>
      </c>
      <c r="G3850" s="1797" t="s">
        <v>9468</v>
      </c>
      <c r="H3850" s="1797" t="s">
        <v>5865</v>
      </c>
      <c r="I3850" s="1797" t="s">
        <v>9371</v>
      </c>
      <c r="J3850" s="567" t="s">
        <v>5865</v>
      </c>
      <c r="K3850" s="1800" t="s">
        <v>8366</v>
      </c>
      <c r="L3850" s="1800" t="s">
        <v>8867</v>
      </c>
      <c r="M3850" s="1833">
        <f t="shared" si="135"/>
        <v>18000</v>
      </c>
      <c r="N3850" s="1833" t="s">
        <v>8366</v>
      </c>
      <c r="O3850" s="1833" t="s">
        <v>7010</v>
      </c>
      <c r="P3850" s="1833">
        <f t="shared" si="136"/>
        <v>9000</v>
      </c>
    </row>
    <row r="3851" spans="1:16" x14ac:dyDescent="0.2">
      <c r="A3851" s="1797" t="s">
        <v>18315</v>
      </c>
      <c r="B3851" s="1797" t="s">
        <v>1708</v>
      </c>
      <c r="C3851" s="541" t="s">
        <v>1709</v>
      </c>
      <c r="D3851" s="1797" t="s">
        <v>6875</v>
      </c>
      <c r="E3851" s="1962">
        <v>1500</v>
      </c>
      <c r="F3851" s="567" t="s">
        <v>9469</v>
      </c>
      <c r="G3851" s="1797" t="s">
        <v>9470</v>
      </c>
      <c r="H3851" s="1797" t="s">
        <v>5865</v>
      </c>
      <c r="I3851" s="1797" t="s">
        <v>9371</v>
      </c>
      <c r="J3851" s="567" t="s">
        <v>5865</v>
      </c>
      <c r="K3851" s="1800" t="s">
        <v>8366</v>
      </c>
      <c r="L3851" s="1800" t="s">
        <v>8867</v>
      </c>
      <c r="M3851" s="1833">
        <f t="shared" si="135"/>
        <v>18000</v>
      </c>
      <c r="N3851" s="1833" t="s">
        <v>8366</v>
      </c>
      <c r="O3851" s="1833" t="s">
        <v>7010</v>
      </c>
      <c r="P3851" s="1833">
        <f t="shared" si="136"/>
        <v>9000</v>
      </c>
    </row>
    <row r="3852" spans="1:16" x14ac:dyDescent="0.2">
      <c r="A3852" s="1797" t="s">
        <v>18315</v>
      </c>
      <c r="B3852" s="1797" t="s">
        <v>1708</v>
      </c>
      <c r="C3852" s="541" t="s">
        <v>1709</v>
      </c>
      <c r="D3852" s="1797" t="s">
        <v>5766</v>
      </c>
      <c r="E3852" s="1962">
        <v>1500</v>
      </c>
      <c r="F3852" s="567" t="s">
        <v>9471</v>
      </c>
      <c r="G3852" s="1797" t="s">
        <v>9472</v>
      </c>
      <c r="H3852" s="1797" t="s">
        <v>5865</v>
      </c>
      <c r="I3852" s="1797" t="s">
        <v>9371</v>
      </c>
      <c r="J3852" s="567" t="s">
        <v>5865</v>
      </c>
      <c r="K3852" s="1800" t="s">
        <v>8366</v>
      </c>
      <c r="L3852" s="1800" t="s">
        <v>8867</v>
      </c>
      <c r="M3852" s="1833">
        <f t="shared" si="135"/>
        <v>18000</v>
      </c>
      <c r="N3852" s="1833" t="s">
        <v>8366</v>
      </c>
      <c r="O3852" s="1833" t="s">
        <v>7010</v>
      </c>
      <c r="P3852" s="1833">
        <f t="shared" si="136"/>
        <v>9000</v>
      </c>
    </row>
    <row r="3853" spans="1:16" x14ac:dyDescent="0.2">
      <c r="A3853" s="1797" t="s">
        <v>18315</v>
      </c>
      <c r="B3853" s="1797" t="s">
        <v>1708</v>
      </c>
      <c r="C3853" s="541" t="s">
        <v>1709</v>
      </c>
      <c r="D3853" s="1797" t="s">
        <v>5783</v>
      </c>
      <c r="E3853" s="1962">
        <v>2500</v>
      </c>
      <c r="F3853" s="567" t="s">
        <v>9473</v>
      </c>
      <c r="G3853" s="1797" t="s">
        <v>9474</v>
      </c>
      <c r="H3853" s="1797" t="s">
        <v>8766</v>
      </c>
      <c r="I3853" s="1797" t="s">
        <v>9383</v>
      </c>
      <c r="J3853" s="567" t="s">
        <v>8766</v>
      </c>
      <c r="K3853" s="1800" t="s">
        <v>8366</v>
      </c>
      <c r="L3853" s="1800" t="s">
        <v>9389</v>
      </c>
      <c r="M3853" s="1833">
        <f t="shared" si="135"/>
        <v>7500</v>
      </c>
      <c r="N3853" s="1833"/>
      <c r="O3853" s="1833"/>
      <c r="P3853" s="1833"/>
    </row>
    <row r="3854" spans="1:16" x14ac:dyDescent="0.2">
      <c r="A3854" s="1797" t="s">
        <v>18315</v>
      </c>
      <c r="B3854" s="1797" t="s">
        <v>1708</v>
      </c>
      <c r="C3854" s="541" t="s">
        <v>1709</v>
      </c>
      <c r="D3854" s="1797" t="s">
        <v>5766</v>
      </c>
      <c r="E3854" s="1962">
        <v>1500</v>
      </c>
      <c r="F3854" s="567" t="s">
        <v>9475</v>
      </c>
      <c r="G3854" s="1797" t="s">
        <v>9476</v>
      </c>
      <c r="H3854" s="1797" t="s">
        <v>5865</v>
      </c>
      <c r="I3854" s="1797" t="s">
        <v>9371</v>
      </c>
      <c r="J3854" s="567" t="s">
        <v>5865</v>
      </c>
      <c r="K3854" s="1800" t="s">
        <v>8366</v>
      </c>
      <c r="L3854" s="1800" t="s">
        <v>8867</v>
      </c>
      <c r="M3854" s="1833">
        <f t="shared" si="135"/>
        <v>18000</v>
      </c>
      <c r="N3854" s="1833" t="s">
        <v>8366</v>
      </c>
      <c r="O3854" s="1833" t="s">
        <v>7010</v>
      </c>
      <c r="P3854" s="1833">
        <f t="shared" si="136"/>
        <v>9000</v>
      </c>
    </row>
    <row r="3855" spans="1:16" x14ac:dyDescent="0.2">
      <c r="A3855" s="1797" t="s">
        <v>18315</v>
      </c>
      <c r="B3855" s="1797" t="s">
        <v>1708</v>
      </c>
      <c r="C3855" s="541" t="s">
        <v>1709</v>
      </c>
      <c r="D3855" s="1797" t="s">
        <v>6924</v>
      </c>
      <c r="E3855" s="1962">
        <v>6000</v>
      </c>
      <c r="F3855" s="1800" t="s">
        <v>9477</v>
      </c>
      <c r="G3855" s="1797" t="s">
        <v>9478</v>
      </c>
      <c r="H3855" s="1797" t="s">
        <v>8766</v>
      </c>
      <c r="I3855" s="1797" t="s">
        <v>9383</v>
      </c>
      <c r="J3855" s="567" t="s">
        <v>8766</v>
      </c>
      <c r="K3855" s="1800" t="s">
        <v>8366</v>
      </c>
      <c r="L3855" s="1800" t="s">
        <v>8867</v>
      </c>
      <c r="M3855" s="1833">
        <f t="shared" si="135"/>
        <v>72000</v>
      </c>
      <c r="N3855" s="1833" t="s">
        <v>7009</v>
      </c>
      <c r="O3855" s="1833" t="s">
        <v>7009</v>
      </c>
      <c r="P3855" s="1833">
        <f t="shared" si="136"/>
        <v>6000</v>
      </c>
    </row>
    <row r="3856" spans="1:16" x14ac:dyDescent="0.2">
      <c r="A3856" s="1797" t="s">
        <v>18315</v>
      </c>
      <c r="B3856" s="1797" t="s">
        <v>1708</v>
      </c>
      <c r="C3856" s="541" t="s">
        <v>1709</v>
      </c>
      <c r="D3856" s="1797" t="s">
        <v>9401</v>
      </c>
      <c r="E3856" s="1962">
        <v>1500</v>
      </c>
      <c r="F3856" s="567" t="s">
        <v>9479</v>
      </c>
      <c r="G3856" s="1797" t="s">
        <v>9480</v>
      </c>
      <c r="H3856" s="1797" t="s">
        <v>5865</v>
      </c>
      <c r="I3856" s="1797" t="s">
        <v>9371</v>
      </c>
      <c r="J3856" s="567" t="s">
        <v>5865</v>
      </c>
      <c r="K3856" s="1800" t="s">
        <v>8366</v>
      </c>
      <c r="L3856" s="1800" t="s">
        <v>8867</v>
      </c>
      <c r="M3856" s="1833">
        <f t="shared" si="135"/>
        <v>18000</v>
      </c>
      <c r="N3856" s="1833" t="s">
        <v>7009</v>
      </c>
      <c r="O3856" s="1833" t="s">
        <v>8366</v>
      </c>
      <c r="P3856" s="1833">
        <f t="shared" si="136"/>
        <v>3000</v>
      </c>
    </row>
    <row r="3857" spans="1:16" x14ac:dyDescent="0.2">
      <c r="A3857" s="1797" t="s">
        <v>18315</v>
      </c>
      <c r="B3857" s="1797" t="s">
        <v>1708</v>
      </c>
      <c r="C3857" s="541" t="s">
        <v>1709</v>
      </c>
      <c r="D3857" s="1797" t="s">
        <v>5766</v>
      </c>
      <c r="E3857" s="1962">
        <v>1500</v>
      </c>
      <c r="F3857" s="567" t="s">
        <v>9481</v>
      </c>
      <c r="G3857" s="1797" t="s">
        <v>9482</v>
      </c>
      <c r="H3857" s="1797" t="s">
        <v>5865</v>
      </c>
      <c r="I3857" s="1797" t="s">
        <v>9371</v>
      </c>
      <c r="J3857" s="567" t="s">
        <v>5865</v>
      </c>
      <c r="K3857" s="1800" t="s">
        <v>8366</v>
      </c>
      <c r="L3857" s="1800" t="s">
        <v>8867</v>
      </c>
      <c r="M3857" s="1833">
        <f t="shared" si="135"/>
        <v>18000</v>
      </c>
      <c r="N3857" s="1833" t="s">
        <v>8366</v>
      </c>
      <c r="O3857" s="1833" t="s">
        <v>7010</v>
      </c>
      <c r="P3857" s="1833">
        <f t="shared" si="136"/>
        <v>9000</v>
      </c>
    </row>
    <row r="3858" spans="1:16" x14ac:dyDescent="0.2">
      <c r="A3858" s="1797" t="s">
        <v>18315</v>
      </c>
      <c r="B3858" s="1797" t="s">
        <v>1708</v>
      </c>
      <c r="C3858" s="541" t="s">
        <v>1709</v>
      </c>
      <c r="D3858" s="1797" t="s">
        <v>6559</v>
      </c>
      <c r="E3858" s="1962">
        <v>1500</v>
      </c>
      <c r="F3858" s="567" t="s">
        <v>9483</v>
      </c>
      <c r="G3858" s="1797" t="s">
        <v>9484</v>
      </c>
      <c r="H3858" s="1797" t="s">
        <v>5865</v>
      </c>
      <c r="I3858" s="1797" t="s">
        <v>9371</v>
      </c>
      <c r="J3858" s="567" t="s">
        <v>5865</v>
      </c>
      <c r="K3858" s="1800" t="s">
        <v>8366</v>
      </c>
      <c r="L3858" s="1800" t="s">
        <v>8867</v>
      </c>
      <c r="M3858" s="1833">
        <f t="shared" si="135"/>
        <v>18000</v>
      </c>
      <c r="N3858" s="1833" t="s">
        <v>8366</v>
      </c>
      <c r="O3858" s="1833" t="s">
        <v>7010</v>
      </c>
      <c r="P3858" s="1833">
        <f t="shared" si="136"/>
        <v>9000</v>
      </c>
    </row>
    <row r="3859" spans="1:16" x14ac:dyDescent="0.2">
      <c r="A3859" s="1797" t="s">
        <v>18315</v>
      </c>
      <c r="B3859" s="1797" t="s">
        <v>1708</v>
      </c>
      <c r="C3859" s="541" t="s">
        <v>1709</v>
      </c>
      <c r="D3859" s="1797" t="s">
        <v>5873</v>
      </c>
      <c r="E3859" s="1962">
        <v>2500</v>
      </c>
      <c r="F3859" s="567">
        <v>46912800</v>
      </c>
      <c r="G3859" s="1797" t="s">
        <v>9485</v>
      </c>
      <c r="H3859" s="1797" t="s">
        <v>1795</v>
      </c>
      <c r="I3859" s="1797" t="s">
        <v>9383</v>
      </c>
      <c r="J3859" s="567" t="s">
        <v>1795</v>
      </c>
      <c r="K3859" s="1800" t="s">
        <v>8366</v>
      </c>
      <c r="L3859" s="1800" t="s">
        <v>8867</v>
      </c>
      <c r="M3859" s="1833">
        <f t="shared" si="135"/>
        <v>30000</v>
      </c>
      <c r="N3859" s="1833" t="s">
        <v>7009</v>
      </c>
      <c r="O3859" s="1833" t="s">
        <v>7009</v>
      </c>
      <c r="P3859" s="1833">
        <f t="shared" si="136"/>
        <v>2500</v>
      </c>
    </row>
    <row r="3860" spans="1:16" x14ac:dyDescent="0.2">
      <c r="A3860" s="1797" t="s">
        <v>18315</v>
      </c>
      <c r="B3860" s="1797" t="s">
        <v>1708</v>
      </c>
      <c r="C3860" s="541" t="s">
        <v>1709</v>
      </c>
      <c r="D3860" s="1797" t="s">
        <v>6559</v>
      </c>
      <c r="E3860" s="1962">
        <v>1500</v>
      </c>
      <c r="F3860" s="567">
        <v>72369294</v>
      </c>
      <c r="G3860" s="1797" t="s">
        <v>9486</v>
      </c>
      <c r="H3860" s="1797" t="s">
        <v>5865</v>
      </c>
      <c r="I3860" s="1797" t="s">
        <v>9371</v>
      </c>
      <c r="J3860" s="567" t="s">
        <v>5865</v>
      </c>
      <c r="K3860" s="1800" t="s">
        <v>8366</v>
      </c>
      <c r="L3860" s="1800" t="s">
        <v>9358</v>
      </c>
      <c r="M3860" s="1833">
        <f t="shared" si="135"/>
        <v>12000</v>
      </c>
      <c r="N3860" s="1833"/>
      <c r="O3860" s="1833"/>
      <c r="P3860" s="1833"/>
    </row>
    <row r="3861" spans="1:16" x14ac:dyDescent="0.2">
      <c r="A3861" s="1797" t="s">
        <v>18315</v>
      </c>
      <c r="B3861" s="1797" t="s">
        <v>1708</v>
      </c>
      <c r="C3861" s="541" t="s">
        <v>1709</v>
      </c>
      <c r="D3861" s="1797" t="s">
        <v>6875</v>
      </c>
      <c r="E3861" s="1962">
        <v>1500</v>
      </c>
      <c r="F3861" s="567" t="s">
        <v>9487</v>
      </c>
      <c r="G3861" s="1797" t="s">
        <v>9488</v>
      </c>
      <c r="H3861" s="1797" t="s">
        <v>5865</v>
      </c>
      <c r="I3861" s="1797" t="s">
        <v>9371</v>
      </c>
      <c r="J3861" s="567" t="s">
        <v>5865</v>
      </c>
      <c r="K3861" s="1800" t="s">
        <v>8366</v>
      </c>
      <c r="L3861" s="1800" t="s">
        <v>8867</v>
      </c>
      <c r="M3861" s="1833">
        <f t="shared" si="135"/>
        <v>18000</v>
      </c>
      <c r="N3861" s="1833" t="s">
        <v>8366</v>
      </c>
      <c r="O3861" s="1833" t="s">
        <v>7010</v>
      </c>
      <c r="P3861" s="1833">
        <f t="shared" si="136"/>
        <v>9000</v>
      </c>
    </row>
    <row r="3862" spans="1:16" x14ac:dyDescent="0.2">
      <c r="A3862" s="1797" t="s">
        <v>18315</v>
      </c>
      <c r="B3862" s="1797" t="s">
        <v>1708</v>
      </c>
      <c r="C3862" s="541" t="s">
        <v>1709</v>
      </c>
      <c r="D3862" s="1797" t="s">
        <v>2819</v>
      </c>
      <c r="E3862" s="1962">
        <v>6000</v>
      </c>
      <c r="F3862" s="1800" t="s">
        <v>9461</v>
      </c>
      <c r="G3862" s="1797" t="s">
        <v>9489</v>
      </c>
      <c r="H3862" s="1797" t="s">
        <v>8766</v>
      </c>
      <c r="I3862" s="1797" t="s">
        <v>9383</v>
      </c>
      <c r="J3862" s="567" t="s">
        <v>8766</v>
      </c>
      <c r="K3862" s="1800" t="s">
        <v>8366</v>
      </c>
      <c r="L3862" s="1800" t="s">
        <v>8867</v>
      </c>
      <c r="M3862" s="1833">
        <f t="shared" si="135"/>
        <v>72000</v>
      </c>
      <c r="N3862" s="1833" t="s">
        <v>8366</v>
      </c>
      <c r="O3862" s="1833" t="s">
        <v>7010</v>
      </c>
      <c r="P3862" s="1833">
        <f t="shared" si="136"/>
        <v>36000</v>
      </c>
    </row>
    <row r="3863" spans="1:16" x14ac:dyDescent="0.2">
      <c r="A3863" s="1797" t="s">
        <v>18315</v>
      </c>
      <c r="B3863" s="1797" t="s">
        <v>1708</v>
      </c>
      <c r="C3863" s="541" t="s">
        <v>1709</v>
      </c>
      <c r="D3863" s="1797" t="s">
        <v>9401</v>
      </c>
      <c r="E3863" s="1962">
        <v>1500</v>
      </c>
      <c r="F3863" s="567">
        <v>80430409</v>
      </c>
      <c r="G3863" s="1797" t="s">
        <v>9490</v>
      </c>
      <c r="H3863" s="1797" t="s">
        <v>5865</v>
      </c>
      <c r="I3863" s="1797" t="s">
        <v>9371</v>
      </c>
      <c r="J3863" s="567" t="s">
        <v>5865</v>
      </c>
      <c r="K3863" s="1800" t="s">
        <v>8366</v>
      </c>
      <c r="L3863" s="1800" t="s">
        <v>8867</v>
      </c>
      <c r="M3863" s="1833">
        <f t="shared" si="135"/>
        <v>18000</v>
      </c>
      <c r="N3863" s="1833" t="s">
        <v>8366</v>
      </c>
      <c r="O3863" s="1833" t="s">
        <v>7010</v>
      </c>
      <c r="P3863" s="1833">
        <f t="shared" si="136"/>
        <v>9000</v>
      </c>
    </row>
    <row r="3864" spans="1:16" x14ac:dyDescent="0.2">
      <c r="A3864" s="1797" t="s">
        <v>18315</v>
      </c>
      <c r="B3864" s="1797" t="s">
        <v>1708</v>
      </c>
      <c r="C3864" s="541" t="s">
        <v>1709</v>
      </c>
      <c r="D3864" s="1797" t="s">
        <v>7157</v>
      </c>
      <c r="E3864" s="1962">
        <v>2500</v>
      </c>
      <c r="F3864" s="567" t="s">
        <v>9491</v>
      </c>
      <c r="G3864" s="1797" t="s">
        <v>9492</v>
      </c>
      <c r="H3864" s="1797" t="s">
        <v>1795</v>
      </c>
      <c r="I3864" s="1797" t="s">
        <v>9493</v>
      </c>
      <c r="J3864" s="567" t="s">
        <v>1795</v>
      </c>
      <c r="K3864" s="1800" t="s">
        <v>8366</v>
      </c>
      <c r="L3864" s="1800" t="s">
        <v>8867</v>
      </c>
      <c r="M3864" s="1833">
        <f>+L3864*E3864</f>
        <v>30000</v>
      </c>
      <c r="N3864" s="1833" t="s">
        <v>8366</v>
      </c>
      <c r="O3864" s="1833" t="s">
        <v>7010</v>
      </c>
      <c r="P3864" s="1833">
        <f t="shared" si="136"/>
        <v>15000</v>
      </c>
    </row>
    <row r="3865" spans="1:16" x14ac:dyDescent="0.2">
      <c r="A3865" s="1797" t="s">
        <v>18315</v>
      </c>
      <c r="B3865" s="1797" t="s">
        <v>1708</v>
      </c>
      <c r="C3865" s="541" t="s">
        <v>1709</v>
      </c>
      <c r="D3865" s="547" t="s">
        <v>6875</v>
      </c>
      <c r="E3865" s="1962">
        <v>1500</v>
      </c>
      <c r="F3865" s="1838" t="s">
        <v>9494</v>
      </c>
      <c r="G3865" s="1839" t="s">
        <v>9495</v>
      </c>
      <c r="H3865" s="1797" t="s">
        <v>5865</v>
      </c>
      <c r="I3865" s="1797" t="s">
        <v>9371</v>
      </c>
      <c r="J3865" s="567" t="s">
        <v>5865</v>
      </c>
      <c r="K3865" s="1776">
        <v>1</v>
      </c>
      <c r="L3865" s="1800" t="s">
        <v>9389</v>
      </c>
      <c r="M3865" s="1833">
        <f t="shared" si="135"/>
        <v>4500</v>
      </c>
      <c r="N3865" s="1833" t="s">
        <v>8366</v>
      </c>
      <c r="O3865" s="1833" t="s">
        <v>7010</v>
      </c>
      <c r="P3865" s="1833">
        <f t="shared" si="136"/>
        <v>9000</v>
      </c>
    </row>
    <row r="3866" spans="1:16" x14ac:dyDescent="0.2">
      <c r="A3866" s="1797" t="s">
        <v>18315</v>
      </c>
      <c r="B3866" s="1797" t="s">
        <v>1708</v>
      </c>
      <c r="C3866" s="541" t="s">
        <v>1709</v>
      </c>
      <c r="D3866" s="547" t="s">
        <v>5766</v>
      </c>
      <c r="E3866" s="1962">
        <v>1500</v>
      </c>
      <c r="F3866" s="1838" t="s">
        <v>9496</v>
      </c>
      <c r="G3866" s="1839" t="s">
        <v>9497</v>
      </c>
      <c r="H3866" s="1797" t="s">
        <v>5865</v>
      </c>
      <c r="I3866" s="1797" t="s">
        <v>9371</v>
      </c>
      <c r="J3866" s="567" t="s">
        <v>5865</v>
      </c>
      <c r="K3866" s="1776">
        <v>1</v>
      </c>
      <c r="L3866" s="1800" t="s">
        <v>9389</v>
      </c>
      <c r="M3866" s="1833">
        <f>+L3866*E3866</f>
        <v>4500</v>
      </c>
      <c r="N3866" s="1833" t="s">
        <v>8366</v>
      </c>
      <c r="O3866" s="1833" t="s">
        <v>7010</v>
      </c>
      <c r="P3866" s="1833">
        <f t="shared" si="136"/>
        <v>9000</v>
      </c>
    </row>
    <row r="3867" spans="1:16" x14ac:dyDescent="0.2">
      <c r="A3867" s="1797" t="s">
        <v>18315</v>
      </c>
      <c r="B3867" s="1797" t="s">
        <v>1708</v>
      </c>
      <c r="C3867" s="541" t="s">
        <v>1709</v>
      </c>
      <c r="D3867" s="1797" t="s">
        <v>5766</v>
      </c>
      <c r="E3867" s="1962">
        <v>1500</v>
      </c>
      <c r="F3867" s="1838" t="s">
        <v>9498</v>
      </c>
      <c r="G3867" s="1839" t="s">
        <v>9499</v>
      </c>
      <c r="H3867" s="1797" t="s">
        <v>5865</v>
      </c>
      <c r="I3867" s="1797" t="s">
        <v>9371</v>
      </c>
      <c r="J3867" s="567" t="s">
        <v>5865</v>
      </c>
      <c r="K3867" s="1776">
        <v>1</v>
      </c>
      <c r="L3867" s="1800" t="s">
        <v>9389</v>
      </c>
      <c r="M3867" s="1833">
        <f t="shared" si="135"/>
        <v>4500</v>
      </c>
      <c r="N3867" s="1833" t="s">
        <v>8366</v>
      </c>
      <c r="O3867" s="1833" t="s">
        <v>7010</v>
      </c>
      <c r="P3867" s="1833">
        <f t="shared" si="136"/>
        <v>9000</v>
      </c>
    </row>
    <row r="3868" spans="1:16" x14ac:dyDescent="0.2">
      <c r="A3868" s="1797" t="s">
        <v>18315</v>
      </c>
      <c r="B3868" s="1797" t="s">
        <v>1708</v>
      </c>
      <c r="C3868" s="541" t="s">
        <v>1709</v>
      </c>
      <c r="D3868" s="547" t="s">
        <v>3405</v>
      </c>
      <c r="E3868" s="1962">
        <v>6000</v>
      </c>
      <c r="F3868" s="1838" t="s">
        <v>9500</v>
      </c>
      <c r="G3868" s="1839" t="s">
        <v>9501</v>
      </c>
      <c r="H3868" s="547" t="s">
        <v>8766</v>
      </c>
      <c r="I3868" s="547" t="s">
        <v>9383</v>
      </c>
      <c r="J3868" s="546" t="s">
        <v>8766</v>
      </c>
      <c r="K3868" s="1776">
        <v>1</v>
      </c>
      <c r="L3868" s="1800" t="s">
        <v>9389</v>
      </c>
      <c r="M3868" s="1833">
        <f t="shared" si="135"/>
        <v>18000</v>
      </c>
      <c r="N3868" s="1833" t="s">
        <v>8366</v>
      </c>
      <c r="O3868" s="1833" t="s">
        <v>7010</v>
      </c>
      <c r="P3868" s="1833">
        <f t="shared" si="136"/>
        <v>36000</v>
      </c>
    </row>
    <row r="3869" spans="1:16" x14ac:dyDescent="0.2">
      <c r="A3869" s="1797" t="s">
        <v>18315</v>
      </c>
      <c r="B3869" s="1797" t="s">
        <v>1708</v>
      </c>
      <c r="C3869" s="541" t="s">
        <v>1709</v>
      </c>
      <c r="D3869" s="1797" t="s">
        <v>5766</v>
      </c>
      <c r="E3869" s="1962">
        <v>1500</v>
      </c>
      <c r="F3869" s="1838" t="s">
        <v>9502</v>
      </c>
      <c r="G3869" s="1839" t="s">
        <v>9503</v>
      </c>
      <c r="H3869" s="1797" t="s">
        <v>5865</v>
      </c>
      <c r="I3869" s="1797" t="s">
        <v>9371</v>
      </c>
      <c r="J3869" s="567" t="s">
        <v>5865</v>
      </c>
      <c r="K3869" s="1776">
        <v>1</v>
      </c>
      <c r="L3869" s="1800" t="s">
        <v>9389</v>
      </c>
      <c r="M3869" s="1833">
        <f t="shared" si="135"/>
        <v>4500</v>
      </c>
      <c r="N3869" s="1833" t="s">
        <v>8366</v>
      </c>
      <c r="O3869" s="1833" t="s">
        <v>7010</v>
      </c>
      <c r="P3869" s="1833">
        <f t="shared" si="136"/>
        <v>9000</v>
      </c>
    </row>
    <row r="3870" spans="1:16" x14ac:dyDescent="0.2">
      <c r="A3870" s="1797" t="s">
        <v>18315</v>
      </c>
      <c r="B3870" s="1797" t="s">
        <v>1708</v>
      </c>
      <c r="C3870" s="541" t="s">
        <v>1709</v>
      </c>
      <c r="D3870" s="1797" t="s">
        <v>5766</v>
      </c>
      <c r="E3870" s="1962">
        <v>1500</v>
      </c>
      <c r="F3870" s="1838" t="s">
        <v>9504</v>
      </c>
      <c r="G3870" s="1839" t="s">
        <v>9505</v>
      </c>
      <c r="H3870" s="1797" t="s">
        <v>5865</v>
      </c>
      <c r="I3870" s="1797" t="s">
        <v>9371</v>
      </c>
      <c r="J3870" s="567" t="s">
        <v>5865</v>
      </c>
      <c r="K3870" s="1776">
        <v>1</v>
      </c>
      <c r="L3870" s="1800" t="s">
        <v>9389</v>
      </c>
      <c r="M3870" s="1833">
        <f t="shared" ref="M3870:M3874" si="138">+L3870*E3870</f>
        <v>4500</v>
      </c>
      <c r="N3870" s="1833" t="s">
        <v>8366</v>
      </c>
      <c r="O3870" s="1833" t="s">
        <v>7010</v>
      </c>
      <c r="P3870" s="1833">
        <f t="shared" si="136"/>
        <v>9000</v>
      </c>
    </row>
    <row r="3871" spans="1:16" x14ac:dyDescent="0.2">
      <c r="A3871" s="1797" t="s">
        <v>18315</v>
      </c>
      <c r="B3871" s="1797" t="s">
        <v>1708</v>
      </c>
      <c r="C3871" s="541" t="s">
        <v>1709</v>
      </c>
      <c r="D3871" s="1797" t="s">
        <v>5766</v>
      </c>
      <c r="E3871" s="1962">
        <v>1500</v>
      </c>
      <c r="F3871" s="1838" t="s">
        <v>9506</v>
      </c>
      <c r="G3871" s="1839" t="s">
        <v>9507</v>
      </c>
      <c r="H3871" s="1797" t="s">
        <v>5865</v>
      </c>
      <c r="I3871" s="1797" t="s">
        <v>9371</v>
      </c>
      <c r="J3871" s="567" t="s">
        <v>5865</v>
      </c>
      <c r="K3871" s="1776">
        <v>1</v>
      </c>
      <c r="L3871" s="1800" t="s">
        <v>9389</v>
      </c>
      <c r="M3871" s="1833">
        <f t="shared" si="138"/>
        <v>4500</v>
      </c>
      <c r="N3871" s="1833" t="s">
        <v>8366</v>
      </c>
      <c r="O3871" s="1833" t="s">
        <v>7010</v>
      </c>
      <c r="P3871" s="1833">
        <f t="shared" ref="P3871:P3878" si="139">+E3871*O3871</f>
        <v>9000</v>
      </c>
    </row>
    <row r="3872" spans="1:16" x14ac:dyDescent="0.2">
      <c r="A3872" s="1797" t="s">
        <v>18315</v>
      </c>
      <c r="B3872" s="1797" t="s">
        <v>1708</v>
      </c>
      <c r="C3872" s="541" t="s">
        <v>1709</v>
      </c>
      <c r="D3872" s="1797" t="s">
        <v>5766</v>
      </c>
      <c r="E3872" s="1962">
        <v>1500</v>
      </c>
      <c r="F3872" s="546">
        <v>18837052</v>
      </c>
      <c r="G3872" s="547" t="s">
        <v>9508</v>
      </c>
      <c r="H3872" s="1797" t="s">
        <v>5865</v>
      </c>
      <c r="I3872" s="1797" t="s">
        <v>9371</v>
      </c>
      <c r="J3872" s="567" t="s">
        <v>5865</v>
      </c>
      <c r="K3872" s="1776">
        <v>1</v>
      </c>
      <c r="L3872" s="1800" t="s">
        <v>9389</v>
      </c>
      <c r="M3872" s="1833">
        <f t="shared" si="138"/>
        <v>4500</v>
      </c>
      <c r="N3872" s="1833" t="s">
        <v>8366</v>
      </c>
      <c r="O3872" s="1833" t="s">
        <v>8366</v>
      </c>
      <c r="P3872" s="1833">
        <f t="shared" si="139"/>
        <v>3000</v>
      </c>
    </row>
    <row r="3873" spans="1:16" x14ac:dyDescent="0.2">
      <c r="A3873" s="1797" t="s">
        <v>18315</v>
      </c>
      <c r="B3873" s="1797" t="s">
        <v>1708</v>
      </c>
      <c r="C3873" s="541" t="s">
        <v>1709</v>
      </c>
      <c r="D3873" s="1797" t="s">
        <v>5766</v>
      </c>
      <c r="E3873" s="1962">
        <v>1500</v>
      </c>
      <c r="F3873" s="546">
        <v>46325709</v>
      </c>
      <c r="G3873" s="547" t="s">
        <v>9509</v>
      </c>
      <c r="H3873" s="1797" t="s">
        <v>5865</v>
      </c>
      <c r="I3873" s="1797" t="s">
        <v>9371</v>
      </c>
      <c r="J3873" s="567" t="s">
        <v>5865</v>
      </c>
      <c r="K3873" s="1776">
        <v>1</v>
      </c>
      <c r="L3873" s="1800" t="s">
        <v>9389</v>
      </c>
      <c r="M3873" s="1833">
        <f t="shared" si="138"/>
        <v>4500</v>
      </c>
      <c r="N3873" s="1833" t="s">
        <v>8366</v>
      </c>
      <c r="O3873" s="1833" t="s">
        <v>7010</v>
      </c>
      <c r="P3873" s="1833">
        <f t="shared" si="139"/>
        <v>9000</v>
      </c>
    </row>
    <row r="3874" spans="1:16" x14ac:dyDescent="0.2">
      <c r="A3874" s="1797" t="s">
        <v>18315</v>
      </c>
      <c r="B3874" s="1797" t="s">
        <v>1708</v>
      </c>
      <c r="C3874" s="541" t="s">
        <v>1709</v>
      </c>
      <c r="D3874" s="547" t="s">
        <v>9390</v>
      </c>
      <c r="E3874" s="1962">
        <v>5000</v>
      </c>
      <c r="F3874" s="567">
        <v>46682441</v>
      </c>
      <c r="G3874" s="547" t="s">
        <v>9433</v>
      </c>
      <c r="H3874" s="547" t="s">
        <v>8766</v>
      </c>
      <c r="I3874" s="547" t="s">
        <v>9383</v>
      </c>
      <c r="J3874" s="546" t="s">
        <v>8766</v>
      </c>
      <c r="K3874" s="1776">
        <v>1</v>
      </c>
      <c r="L3874" s="1800" t="s">
        <v>9389</v>
      </c>
      <c r="M3874" s="1833">
        <f t="shared" si="138"/>
        <v>15000</v>
      </c>
      <c r="N3874" s="1833" t="s">
        <v>8366</v>
      </c>
      <c r="O3874" s="1833" t="s">
        <v>7010</v>
      </c>
      <c r="P3874" s="1833">
        <f t="shared" si="139"/>
        <v>30000</v>
      </c>
    </row>
    <row r="3875" spans="1:16" x14ac:dyDescent="0.2">
      <c r="A3875" s="1797" t="s">
        <v>18315</v>
      </c>
      <c r="B3875" s="1797" t="s">
        <v>1708</v>
      </c>
      <c r="C3875" s="541" t="s">
        <v>1709</v>
      </c>
      <c r="D3875" s="547" t="s">
        <v>6875</v>
      </c>
      <c r="E3875" s="1962">
        <v>1500</v>
      </c>
      <c r="F3875" s="1838" t="s">
        <v>9510</v>
      </c>
      <c r="G3875" s="1839" t="s">
        <v>9511</v>
      </c>
      <c r="H3875" s="547" t="s">
        <v>5865</v>
      </c>
      <c r="I3875" s="547" t="s">
        <v>9371</v>
      </c>
      <c r="J3875" s="567" t="s">
        <v>5865</v>
      </c>
      <c r="K3875" s="1776"/>
      <c r="L3875" s="1800"/>
      <c r="M3875" s="1833"/>
      <c r="N3875" s="1833" t="s">
        <v>8366</v>
      </c>
      <c r="O3875" s="1833" t="s">
        <v>7010</v>
      </c>
      <c r="P3875" s="1833">
        <f t="shared" si="139"/>
        <v>9000</v>
      </c>
    </row>
    <row r="3876" spans="1:16" x14ac:dyDescent="0.2">
      <c r="A3876" s="1797" t="s">
        <v>18315</v>
      </c>
      <c r="B3876" s="1797" t="s">
        <v>1708</v>
      </c>
      <c r="C3876" s="541" t="s">
        <v>1709</v>
      </c>
      <c r="D3876" s="547" t="s">
        <v>5783</v>
      </c>
      <c r="E3876" s="1962">
        <v>2500</v>
      </c>
      <c r="F3876" s="1838" t="s">
        <v>9512</v>
      </c>
      <c r="G3876" s="1839" t="s">
        <v>9513</v>
      </c>
      <c r="H3876" s="1797" t="s">
        <v>1795</v>
      </c>
      <c r="I3876" s="547" t="s">
        <v>9514</v>
      </c>
      <c r="J3876" s="567" t="s">
        <v>1795</v>
      </c>
      <c r="K3876" s="1776"/>
      <c r="L3876" s="1800"/>
      <c r="M3876" s="1833"/>
      <c r="N3876" s="1833" t="s">
        <v>8366</v>
      </c>
      <c r="O3876" s="1833" t="s">
        <v>7010</v>
      </c>
      <c r="P3876" s="1833">
        <f t="shared" si="139"/>
        <v>15000</v>
      </c>
    </row>
    <row r="3877" spans="1:16" x14ac:dyDescent="0.2">
      <c r="A3877" s="1797" t="s">
        <v>18315</v>
      </c>
      <c r="B3877" s="1797" t="s">
        <v>1708</v>
      </c>
      <c r="C3877" s="541" t="s">
        <v>1709</v>
      </c>
      <c r="D3877" s="547" t="s">
        <v>5873</v>
      </c>
      <c r="E3877" s="1962">
        <v>2500</v>
      </c>
      <c r="F3877" s="1838" t="s">
        <v>9515</v>
      </c>
      <c r="G3877" s="1839" t="s">
        <v>9516</v>
      </c>
      <c r="H3877" s="1797" t="s">
        <v>1795</v>
      </c>
      <c r="I3877" s="547" t="s">
        <v>9514</v>
      </c>
      <c r="J3877" s="567" t="s">
        <v>1795</v>
      </c>
      <c r="K3877" s="1776"/>
      <c r="L3877" s="1800"/>
      <c r="M3877" s="1833"/>
      <c r="N3877" s="1833" t="s">
        <v>8366</v>
      </c>
      <c r="O3877" s="1833" t="s">
        <v>7010</v>
      </c>
      <c r="P3877" s="1833">
        <f t="shared" si="139"/>
        <v>15000</v>
      </c>
    </row>
    <row r="3878" spans="1:16" x14ac:dyDescent="0.2">
      <c r="A3878" s="1797" t="s">
        <v>18315</v>
      </c>
      <c r="B3878" s="1797" t="s">
        <v>1708</v>
      </c>
      <c r="C3878" s="541" t="s">
        <v>1709</v>
      </c>
      <c r="D3878" s="547" t="s">
        <v>5783</v>
      </c>
      <c r="E3878" s="1962">
        <v>2500</v>
      </c>
      <c r="F3878" s="1838" t="s">
        <v>9517</v>
      </c>
      <c r="G3878" s="1839" t="s">
        <v>9518</v>
      </c>
      <c r="H3878" s="1797" t="s">
        <v>1795</v>
      </c>
      <c r="I3878" s="547" t="s">
        <v>9514</v>
      </c>
      <c r="J3878" s="567" t="s">
        <v>1795</v>
      </c>
      <c r="K3878" s="1776"/>
      <c r="L3878" s="1800"/>
      <c r="M3878" s="1833"/>
      <c r="N3878" s="1833" t="s">
        <v>8366</v>
      </c>
      <c r="O3878" s="1833" t="s">
        <v>7010</v>
      </c>
      <c r="P3878" s="1833">
        <f t="shared" si="139"/>
        <v>15000</v>
      </c>
    </row>
    <row r="3879" spans="1:16" x14ac:dyDescent="0.2">
      <c r="A3879" s="547" t="s">
        <v>18316</v>
      </c>
      <c r="B3879" s="1797" t="s">
        <v>1708</v>
      </c>
      <c r="C3879" s="541" t="s">
        <v>1709</v>
      </c>
      <c r="D3879" s="547" t="s">
        <v>9520</v>
      </c>
      <c r="E3879" s="1963">
        <v>5000</v>
      </c>
      <c r="F3879" s="1776" t="s">
        <v>9521</v>
      </c>
      <c r="G3879" s="547" t="s">
        <v>9522</v>
      </c>
      <c r="H3879" s="547" t="s">
        <v>1800</v>
      </c>
      <c r="I3879" s="547" t="s">
        <v>9514</v>
      </c>
      <c r="J3879" s="546" t="s">
        <v>9514</v>
      </c>
      <c r="K3879" s="1814"/>
      <c r="L3879" s="570">
        <v>0</v>
      </c>
      <c r="M3879" s="1840">
        <f t="shared" ref="M3879:M3942" si="140">L3879*E3879</f>
        <v>0</v>
      </c>
      <c r="N3879" s="1816"/>
      <c r="O3879" s="1816">
        <v>1</v>
      </c>
      <c r="P3879" s="1840">
        <f t="shared" ref="P3879:P3942" si="141">O3879*E3879</f>
        <v>5000</v>
      </c>
    </row>
    <row r="3880" spans="1:16" x14ac:dyDescent="0.2">
      <c r="A3880" s="547" t="s">
        <v>18316</v>
      </c>
      <c r="B3880" s="1797" t="s">
        <v>1708</v>
      </c>
      <c r="C3880" s="541" t="s">
        <v>1709</v>
      </c>
      <c r="D3880" s="547" t="s">
        <v>9523</v>
      </c>
      <c r="E3880" s="1963">
        <v>2500</v>
      </c>
      <c r="F3880" s="1776" t="s">
        <v>9524</v>
      </c>
      <c r="G3880" s="547" t="s">
        <v>9525</v>
      </c>
      <c r="H3880" s="547" t="s">
        <v>1800</v>
      </c>
      <c r="I3880" s="547" t="s">
        <v>9514</v>
      </c>
      <c r="J3880" s="546" t="s">
        <v>9514</v>
      </c>
      <c r="K3880" s="1814"/>
      <c r="L3880" s="570">
        <v>0</v>
      </c>
      <c r="M3880" s="1840">
        <f t="shared" si="140"/>
        <v>0</v>
      </c>
      <c r="N3880" s="1816"/>
      <c r="O3880" s="1816">
        <v>7</v>
      </c>
      <c r="P3880" s="1840">
        <f t="shared" si="141"/>
        <v>17500</v>
      </c>
    </row>
    <row r="3881" spans="1:16" x14ac:dyDescent="0.2">
      <c r="A3881" s="547" t="s">
        <v>18316</v>
      </c>
      <c r="B3881" s="1797" t="s">
        <v>1708</v>
      </c>
      <c r="C3881" s="541" t="s">
        <v>1709</v>
      </c>
      <c r="D3881" s="547" t="s">
        <v>2470</v>
      </c>
      <c r="E3881" s="1963">
        <v>2500</v>
      </c>
      <c r="F3881" s="1776" t="s">
        <v>9526</v>
      </c>
      <c r="G3881" s="547" t="s">
        <v>9527</v>
      </c>
      <c r="H3881" s="547" t="s">
        <v>191</v>
      </c>
      <c r="I3881" s="547" t="s">
        <v>9371</v>
      </c>
      <c r="J3881" s="546" t="s">
        <v>9371</v>
      </c>
      <c r="K3881" s="1814"/>
      <c r="L3881" s="570">
        <v>12</v>
      </c>
      <c r="M3881" s="1840">
        <f t="shared" si="140"/>
        <v>30000</v>
      </c>
      <c r="N3881" s="1816"/>
      <c r="O3881" s="1816">
        <v>12</v>
      </c>
      <c r="P3881" s="1840">
        <f t="shared" si="141"/>
        <v>30000</v>
      </c>
    </row>
    <row r="3882" spans="1:16" x14ac:dyDescent="0.2">
      <c r="A3882" s="547" t="s">
        <v>18316</v>
      </c>
      <c r="B3882" s="1797" t="s">
        <v>1708</v>
      </c>
      <c r="C3882" s="541" t="s">
        <v>1709</v>
      </c>
      <c r="D3882" s="547" t="s">
        <v>9528</v>
      </c>
      <c r="E3882" s="1963">
        <v>9000</v>
      </c>
      <c r="F3882" s="1776" t="s">
        <v>9529</v>
      </c>
      <c r="G3882" s="547" t="s">
        <v>9530</v>
      </c>
      <c r="H3882" s="547" t="s">
        <v>9531</v>
      </c>
      <c r="I3882" s="547" t="s">
        <v>8413</v>
      </c>
      <c r="J3882" s="546" t="s">
        <v>8413</v>
      </c>
      <c r="K3882" s="1814"/>
      <c r="L3882" s="570">
        <v>0</v>
      </c>
      <c r="M3882" s="1840">
        <f t="shared" si="140"/>
        <v>0</v>
      </c>
      <c r="N3882" s="1816"/>
      <c r="O3882" s="1816">
        <v>8</v>
      </c>
      <c r="P3882" s="1840">
        <f t="shared" si="141"/>
        <v>72000</v>
      </c>
    </row>
    <row r="3883" spans="1:16" x14ac:dyDescent="0.2">
      <c r="A3883" s="547" t="s">
        <v>18316</v>
      </c>
      <c r="B3883" s="1797" t="s">
        <v>1708</v>
      </c>
      <c r="C3883" s="541" t="s">
        <v>1709</v>
      </c>
      <c r="D3883" s="547" t="s">
        <v>9532</v>
      </c>
      <c r="E3883" s="1963">
        <v>8000</v>
      </c>
      <c r="F3883" s="1776" t="s">
        <v>9533</v>
      </c>
      <c r="G3883" s="547" t="s">
        <v>9534</v>
      </c>
      <c r="H3883" s="547" t="s">
        <v>3411</v>
      </c>
      <c r="I3883" s="547" t="s">
        <v>8413</v>
      </c>
      <c r="J3883" s="546" t="s">
        <v>8413</v>
      </c>
      <c r="K3883" s="1814"/>
      <c r="L3883" s="570">
        <v>12</v>
      </c>
      <c r="M3883" s="1840">
        <f t="shared" si="140"/>
        <v>96000</v>
      </c>
      <c r="N3883" s="1816"/>
      <c r="O3883" s="1816">
        <v>12</v>
      </c>
      <c r="P3883" s="1840">
        <f t="shared" si="141"/>
        <v>96000</v>
      </c>
    </row>
    <row r="3884" spans="1:16" x14ac:dyDescent="0.2">
      <c r="A3884" s="547" t="s">
        <v>18316</v>
      </c>
      <c r="B3884" s="1797" t="s">
        <v>1708</v>
      </c>
      <c r="C3884" s="541" t="s">
        <v>1709</v>
      </c>
      <c r="D3884" s="547" t="s">
        <v>3942</v>
      </c>
      <c r="E3884" s="1963">
        <v>6000</v>
      </c>
      <c r="F3884" s="1776" t="s">
        <v>9535</v>
      </c>
      <c r="G3884" s="547" t="s">
        <v>9536</v>
      </c>
      <c r="H3884" s="547" t="s">
        <v>1773</v>
      </c>
      <c r="I3884" s="547" t="s">
        <v>8413</v>
      </c>
      <c r="J3884" s="546" t="s">
        <v>8413</v>
      </c>
      <c r="K3884" s="1814"/>
      <c r="L3884" s="570">
        <v>0</v>
      </c>
      <c r="M3884" s="1840">
        <f t="shared" si="140"/>
        <v>0</v>
      </c>
      <c r="N3884" s="1816"/>
      <c r="O3884" s="1816">
        <v>7</v>
      </c>
      <c r="P3884" s="1840">
        <f t="shared" si="141"/>
        <v>42000</v>
      </c>
    </row>
    <row r="3885" spans="1:16" x14ac:dyDescent="0.2">
      <c r="A3885" s="547" t="s">
        <v>18316</v>
      </c>
      <c r="B3885" s="1797" t="s">
        <v>1708</v>
      </c>
      <c r="C3885" s="541" t="s">
        <v>1709</v>
      </c>
      <c r="D3885" s="547" t="s">
        <v>9537</v>
      </c>
      <c r="E3885" s="1963">
        <v>9000</v>
      </c>
      <c r="F3885" s="1776" t="s">
        <v>9538</v>
      </c>
      <c r="G3885" s="547" t="s">
        <v>9539</v>
      </c>
      <c r="H3885" s="547" t="s">
        <v>3411</v>
      </c>
      <c r="I3885" s="547" t="s">
        <v>8413</v>
      </c>
      <c r="J3885" s="546" t="s">
        <v>8413</v>
      </c>
      <c r="K3885" s="1814"/>
      <c r="L3885" s="570">
        <v>0</v>
      </c>
      <c r="M3885" s="1840">
        <f t="shared" si="140"/>
        <v>0</v>
      </c>
      <c r="N3885" s="1816"/>
      <c r="O3885" s="1816">
        <v>1</v>
      </c>
      <c r="P3885" s="1840">
        <f t="shared" si="141"/>
        <v>9000</v>
      </c>
    </row>
    <row r="3886" spans="1:16" x14ac:dyDescent="0.2">
      <c r="A3886" s="547" t="s">
        <v>18316</v>
      </c>
      <c r="B3886" s="1797" t="s">
        <v>1708</v>
      </c>
      <c r="C3886" s="541" t="s">
        <v>1709</v>
      </c>
      <c r="D3886" s="547" t="s">
        <v>9540</v>
      </c>
      <c r="E3886" s="1963">
        <v>10000</v>
      </c>
      <c r="F3886" s="1776" t="s">
        <v>9541</v>
      </c>
      <c r="G3886" s="547" t="s">
        <v>9542</v>
      </c>
      <c r="H3886" s="547" t="s">
        <v>9531</v>
      </c>
      <c r="I3886" s="547" t="s">
        <v>8413</v>
      </c>
      <c r="J3886" s="546" t="s">
        <v>8413</v>
      </c>
      <c r="K3886" s="1814"/>
      <c r="L3886" s="570">
        <v>0</v>
      </c>
      <c r="M3886" s="1840">
        <f t="shared" si="140"/>
        <v>0</v>
      </c>
      <c r="N3886" s="1816"/>
      <c r="O3886" s="1816">
        <v>0</v>
      </c>
      <c r="P3886" s="1840">
        <f t="shared" si="141"/>
        <v>0</v>
      </c>
    </row>
    <row r="3887" spans="1:16" x14ac:dyDescent="0.2">
      <c r="A3887" s="547" t="s">
        <v>18316</v>
      </c>
      <c r="B3887" s="1797" t="s">
        <v>1708</v>
      </c>
      <c r="C3887" s="541" t="s">
        <v>1709</v>
      </c>
      <c r="D3887" s="547" t="s">
        <v>1736</v>
      </c>
      <c r="E3887" s="1963">
        <v>2400</v>
      </c>
      <c r="F3887" s="1776" t="s">
        <v>9543</v>
      </c>
      <c r="G3887" s="547" t="s">
        <v>9544</v>
      </c>
      <c r="H3887" s="547" t="s">
        <v>191</v>
      </c>
      <c r="I3887" s="547" t="s">
        <v>9371</v>
      </c>
      <c r="J3887" s="546" t="s">
        <v>9371</v>
      </c>
      <c r="K3887" s="1814"/>
      <c r="L3887" s="570">
        <v>12</v>
      </c>
      <c r="M3887" s="1840">
        <f t="shared" si="140"/>
        <v>28800</v>
      </c>
      <c r="N3887" s="1816"/>
      <c r="O3887" s="1816">
        <v>12</v>
      </c>
      <c r="P3887" s="1840">
        <f t="shared" si="141"/>
        <v>28800</v>
      </c>
    </row>
    <row r="3888" spans="1:16" x14ac:dyDescent="0.2">
      <c r="A3888" s="547" t="s">
        <v>18316</v>
      </c>
      <c r="B3888" s="1797" t="s">
        <v>1708</v>
      </c>
      <c r="C3888" s="541" t="s">
        <v>1709</v>
      </c>
      <c r="D3888" s="547" t="s">
        <v>9545</v>
      </c>
      <c r="E3888" s="1963">
        <v>15000</v>
      </c>
      <c r="F3888" s="1776" t="s">
        <v>9546</v>
      </c>
      <c r="G3888" s="547" t="s">
        <v>9547</v>
      </c>
      <c r="H3888" s="547" t="s">
        <v>3411</v>
      </c>
      <c r="I3888" s="547" t="s">
        <v>8413</v>
      </c>
      <c r="J3888" s="546" t="s">
        <v>8413</v>
      </c>
      <c r="K3888" s="1814"/>
      <c r="L3888" s="570">
        <v>0</v>
      </c>
      <c r="M3888" s="1840">
        <f t="shared" si="140"/>
        <v>0</v>
      </c>
      <c r="N3888" s="1816"/>
      <c r="O3888" s="1816">
        <v>8</v>
      </c>
      <c r="P3888" s="1840">
        <f t="shared" si="141"/>
        <v>120000</v>
      </c>
    </row>
    <row r="3889" spans="1:16" x14ac:dyDescent="0.2">
      <c r="A3889" s="547" t="s">
        <v>18316</v>
      </c>
      <c r="B3889" s="1797" t="s">
        <v>1708</v>
      </c>
      <c r="C3889" s="541" t="s">
        <v>1709</v>
      </c>
      <c r="D3889" s="547" t="s">
        <v>9548</v>
      </c>
      <c r="E3889" s="1963">
        <v>9000</v>
      </c>
      <c r="F3889" s="1776" t="s">
        <v>9549</v>
      </c>
      <c r="G3889" s="547" t="s">
        <v>9550</v>
      </c>
      <c r="H3889" s="547" t="s">
        <v>3411</v>
      </c>
      <c r="I3889" s="547" t="s">
        <v>8413</v>
      </c>
      <c r="J3889" s="546" t="s">
        <v>8413</v>
      </c>
      <c r="K3889" s="1814"/>
      <c r="L3889" s="570">
        <v>0</v>
      </c>
      <c r="M3889" s="1840">
        <f t="shared" si="140"/>
        <v>0</v>
      </c>
      <c r="N3889" s="1816"/>
      <c r="O3889" s="1816">
        <v>2</v>
      </c>
      <c r="P3889" s="1840">
        <f t="shared" si="141"/>
        <v>18000</v>
      </c>
    </row>
    <row r="3890" spans="1:16" x14ac:dyDescent="0.2">
      <c r="A3890" s="547" t="s">
        <v>18316</v>
      </c>
      <c r="B3890" s="1797" t="s">
        <v>1708</v>
      </c>
      <c r="C3890" s="541" t="s">
        <v>1709</v>
      </c>
      <c r="D3890" s="547" t="s">
        <v>1923</v>
      </c>
      <c r="E3890" s="1963">
        <v>3000</v>
      </c>
      <c r="F3890" s="1776" t="s">
        <v>9551</v>
      </c>
      <c r="G3890" s="547" t="s">
        <v>9552</v>
      </c>
      <c r="H3890" s="547" t="s">
        <v>8925</v>
      </c>
      <c r="I3890" s="547" t="s">
        <v>9514</v>
      </c>
      <c r="J3890" s="546" t="s">
        <v>9514</v>
      </c>
      <c r="K3890" s="1814"/>
      <c r="L3890" s="570">
        <v>12</v>
      </c>
      <c r="M3890" s="1840">
        <f t="shared" si="140"/>
        <v>36000</v>
      </c>
      <c r="N3890" s="1816"/>
      <c r="O3890" s="1816">
        <v>12</v>
      </c>
      <c r="P3890" s="1840">
        <f t="shared" si="141"/>
        <v>36000</v>
      </c>
    </row>
    <row r="3891" spans="1:16" x14ac:dyDescent="0.2">
      <c r="A3891" s="547" t="s">
        <v>18316</v>
      </c>
      <c r="B3891" s="1797" t="s">
        <v>1708</v>
      </c>
      <c r="C3891" s="541" t="s">
        <v>1709</v>
      </c>
      <c r="D3891" s="547" t="s">
        <v>9553</v>
      </c>
      <c r="E3891" s="1963">
        <v>5000</v>
      </c>
      <c r="F3891" s="1776" t="s">
        <v>9554</v>
      </c>
      <c r="G3891" s="547" t="s">
        <v>9555</v>
      </c>
      <c r="H3891" s="547" t="s">
        <v>8925</v>
      </c>
      <c r="I3891" s="547" t="s">
        <v>9514</v>
      </c>
      <c r="J3891" s="546" t="s">
        <v>9514</v>
      </c>
      <c r="K3891" s="1814"/>
      <c r="L3891" s="570">
        <v>0</v>
      </c>
      <c r="M3891" s="1840">
        <f t="shared" si="140"/>
        <v>0</v>
      </c>
      <c r="N3891" s="1816"/>
      <c r="O3891" s="1816">
        <v>5</v>
      </c>
      <c r="P3891" s="1840">
        <f t="shared" si="141"/>
        <v>25000</v>
      </c>
    </row>
    <row r="3892" spans="1:16" x14ac:dyDescent="0.2">
      <c r="A3892" s="547" t="s">
        <v>18316</v>
      </c>
      <c r="B3892" s="1797" t="s">
        <v>1708</v>
      </c>
      <c r="C3892" s="541" t="s">
        <v>1709</v>
      </c>
      <c r="D3892" s="547" t="s">
        <v>9556</v>
      </c>
      <c r="E3892" s="1963">
        <v>9000</v>
      </c>
      <c r="F3892" s="1776" t="s">
        <v>9557</v>
      </c>
      <c r="G3892" s="547" t="s">
        <v>9558</v>
      </c>
      <c r="H3892" s="547" t="s">
        <v>1713</v>
      </c>
      <c r="I3892" s="547" t="s">
        <v>8413</v>
      </c>
      <c r="J3892" s="546" t="s">
        <v>8413</v>
      </c>
      <c r="K3892" s="1814"/>
      <c r="L3892" s="570">
        <v>1</v>
      </c>
      <c r="M3892" s="1840">
        <f t="shared" si="140"/>
        <v>9000</v>
      </c>
      <c r="N3892" s="1816"/>
      <c r="O3892" s="1816">
        <v>12</v>
      </c>
      <c r="P3892" s="1840">
        <f t="shared" si="141"/>
        <v>108000</v>
      </c>
    </row>
    <row r="3893" spans="1:16" x14ac:dyDescent="0.2">
      <c r="A3893" s="547" t="s">
        <v>18316</v>
      </c>
      <c r="B3893" s="1797" t="s">
        <v>1708</v>
      </c>
      <c r="C3893" s="541" t="s">
        <v>1709</v>
      </c>
      <c r="D3893" s="547" t="s">
        <v>9559</v>
      </c>
      <c r="E3893" s="1963">
        <v>9000</v>
      </c>
      <c r="F3893" s="1776" t="s">
        <v>9560</v>
      </c>
      <c r="G3893" s="547" t="s">
        <v>9561</v>
      </c>
      <c r="H3893" s="547" t="s">
        <v>3411</v>
      </c>
      <c r="I3893" s="547" t="s">
        <v>8413</v>
      </c>
      <c r="J3893" s="546" t="s">
        <v>8413</v>
      </c>
      <c r="K3893" s="1814"/>
      <c r="L3893" s="570">
        <v>0</v>
      </c>
      <c r="M3893" s="1840">
        <f t="shared" si="140"/>
        <v>0</v>
      </c>
      <c r="N3893" s="1816"/>
      <c r="O3893" s="1816">
        <v>1</v>
      </c>
      <c r="P3893" s="1840">
        <f t="shared" si="141"/>
        <v>9000</v>
      </c>
    </row>
    <row r="3894" spans="1:16" x14ac:dyDescent="0.2">
      <c r="A3894" s="547" t="s">
        <v>18316</v>
      </c>
      <c r="B3894" s="1797" t="s">
        <v>1708</v>
      </c>
      <c r="C3894" s="541" t="s">
        <v>1709</v>
      </c>
      <c r="D3894" s="547" t="s">
        <v>9528</v>
      </c>
      <c r="E3894" s="1963">
        <v>9500</v>
      </c>
      <c r="F3894" s="1776" t="s">
        <v>9562</v>
      </c>
      <c r="G3894" s="547" t="s">
        <v>9563</v>
      </c>
      <c r="H3894" s="547" t="s">
        <v>9531</v>
      </c>
      <c r="I3894" s="547" t="s">
        <v>8413</v>
      </c>
      <c r="J3894" s="546" t="s">
        <v>8413</v>
      </c>
      <c r="K3894" s="1814"/>
      <c r="L3894" s="570">
        <v>0</v>
      </c>
      <c r="M3894" s="1840">
        <f t="shared" si="140"/>
        <v>0</v>
      </c>
      <c r="N3894" s="1816"/>
      <c r="O3894" s="1816">
        <v>2</v>
      </c>
      <c r="P3894" s="1840">
        <f t="shared" si="141"/>
        <v>19000</v>
      </c>
    </row>
    <row r="3895" spans="1:16" x14ac:dyDescent="0.2">
      <c r="A3895" s="547" t="s">
        <v>18316</v>
      </c>
      <c r="B3895" s="1797" t="s">
        <v>1708</v>
      </c>
      <c r="C3895" s="541" t="s">
        <v>1709</v>
      </c>
      <c r="D3895" s="547" t="s">
        <v>9559</v>
      </c>
      <c r="E3895" s="1963">
        <v>10000</v>
      </c>
      <c r="F3895" s="1776" t="s">
        <v>9564</v>
      </c>
      <c r="G3895" s="547" t="s">
        <v>9565</v>
      </c>
      <c r="H3895" s="547" t="s">
        <v>9531</v>
      </c>
      <c r="I3895" s="547" t="s">
        <v>8413</v>
      </c>
      <c r="J3895" s="546" t="s">
        <v>8413</v>
      </c>
      <c r="K3895" s="1814"/>
      <c r="L3895" s="570">
        <v>0</v>
      </c>
      <c r="M3895" s="1840">
        <f t="shared" si="140"/>
        <v>0</v>
      </c>
      <c r="N3895" s="1816"/>
      <c r="O3895" s="1816">
        <v>2</v>
      </c>
      <c r="P3895" s="1840">
        <f t="shared" si="141"/>
        <v>20000</v>
      </c>
    </row>
    <row r="3896" spans="1:16" x14ac:dyDescent="0.2">
      <c r="A3896" s="547" t="s">
        <v>18316</v>
      </c>
      <c r="B3896" s="1797" t="s">
        <v>1708</v>
      </c>
      <c r="C3896" s="541" t="s">
        <v>1709</v>
      </c>
      <c r="D3896" s="547" t="s">
        <v>9566</v>
      </c>
      <c r="E3896" s="1963">
        <v>7500</v>
      </c>
      <c r="F3896" s="1776" t="s">
        <v>9567</v>
      </c>
      <c r="G3896" s="547" t="s">
        <v>9568</v>
      </c>
      <c r="H3896" s="547" t="s">
        <v>1800</v>
      </c>
      <c r="I3896" s="547" t="s">
        <v>8413</v>
      </c>
      <c r="J3896" s="546" t="s">
        <v>8413</v>
      </c>
      <c r="K3896" s="1814"/>
      <c r="L3896" s="570">
        <v>0</v>
      </c>
      <c r="M3896" s="1840">
        <f t="shared" si="140"/>
        <v>0</v>
      </c>
      <c r="N3896" s="1816"/>
      <c r="O3896" s="1816">
        <v>1</v>
      </c>
      <c r="P3896" s="1840">
        <f t="shared" si="141"/>
        <v>7500</v>
      </c>
    </row>
    <row r="3897" spans="1:16" x14ac:dyDescent="0.2">
      <c r="A3897" s="547" t="s">
        <v>18316</v>
      </c>
      <c r="B3897" s="1797" t="s">
        <v>1708</v>
      </c>
      <c r="C3897" s="541" t="s">
        <v>1709</v>
      </c>
      <c r="D3897" s="547" t="s">
        <v>9559</v>
      </c>
      <c r="E3897" s="1963">
        <v>9000</v>
      </c>
      <c r="F3897" s="1776" t="s">
        <v>9569</v>
      </c>
      <c r="G3897" s="547" t="s">
        <v>9570</v>
      </c>
      <c r="H3897" s="547" t="s">
        <v>3411</v>
      </c>
      <c r="I3897" s="547" t="s">
        <v>8413</v>
      </c>
      <c r="J3897" s="546" t="s">
        <v>8413</v>
      </c>
      <c r="K3897" s="1814"/>
      <c r="L3897" s="570">
        <v>0</v>
      </c>
      <c r="M3897" s="1840">
        <f t="shared" si="140"/>
        <v>0</v>
      </c>
      <c r="N3897" s="1816"/>
      <c r="O3897" s="1816">
        <v>3</v>
      </c>
      <c r="P3897" s="1840">
        <f t="shared" si="141"/>
        <v>27000</v>
      </c>
    </row>
    <row r="3898" spans="1:16" x14ac:dyDescent="0.2">
      <c r="A3898" s="547" t="s">
        <v>18316</v>
      </c>
      <c r="B3898" s="1797" t="s">
        <v>1708</v>
      </c>
      <c r="C3898" s="541" t="s">
        <v>1709</v>
      </c>
      <c r="D3898" s="547" t="s">
        <v>9571</v>
      </c>
      <c r="E3898" s="1963">
        <v>3000</v>
      </c>
      <c r="F3898" s="1776" t="s">
        <v>9572</v>
      </c>
      <c r="G3898" s="547" t="s">
        <v>9573</v>
      </c>
      <c r="H3898" s="547" t="s">
        <v>8925</v>
      </c>
      <c r="I3898" s="547" t="s">
        <v>9514</v>
      </c>
      <c r="J3898" s="546" t="s">
        <v>9514</v>
      </c>
      <c r="K3898" s="1814"/>
      <c r="L3898" s="570">
        <v>0</v>
      </c>
      <c r="M3898" s="1840">
        <f t="shared" si="140"/>
        <v>0</v>
      </c>
      <c r="N3898" s="1816"/>
      <c r="O3898" s="1816">
        <v>3</v>
      </c>
      <c r="P3898" s="1840">
        <f t="shared" si="141"/>
        <v>9000</v>
      </c>
    </row>
    <row r="3899" spans="1:16" x14ac:dyDescent="0.2">
      <c r="A3899" s="547" t="s">
        <v>18316</v>
      </c>
      <c r="B3899" s="1797" t="s">
        <v>1708</v>
      </c>
      <c r="C3899" s="541" t="s">
        <v>1709</v>
      </c>
      <c r="D3899" s="547" t="s">
        <v>9574</v>
      </c>
      <c r="E3899" s="1963">
        <v>12000</v>
      </c>
      <c r="F3899" s="1776" t="s">
        <v>9575</v>
      </c>
      <c r="G3899" s="547" t="s">
        <v>9576</v>
      </c>
      <c r="H3899" s="547" t="s">
        <v>1713</v>
      </c>
      <c r="I3899" s="547" t="s">
        <v>8413</v>
      </c>
      <c r="J3899" s="546" t="s">
        <v>8413</v>
      </c>
      <c r="K3899" s="1814"/>
      <c r="L3899" s="570">
        <v>0</v>
      </c>
      <c r="M3899" s="1840">
        <f t="shared" si="140"/>
        <v>0</v>
      </c>
      <c r="N3899" s="1816"/>
      <c r="O3899" s="1816">
        <v>11</v>
      </c>
      <c r="P3899" s="1840">
        <f t="shared" si="141"/>
        <v>132000</v>
      </c>
    </row>
    <row r="3900" spans="1:16" x14ac:dyDescent="0.2">
      <c r="A3900" s="547" t="s">
        <v>18316</v>
      </c>
      <c r="B3900" s="1797" t="s">
        <v>1708</v>
      </c>
      <c r="C3900" s="541" t="s">
        <v>1709</v>
      </c>
      <c r="D3900" s="547" t="s">
        <v>9528</v>
      </c>
      <c r="E3900" s="1963">
        <v>8500</v>
      </c>
      <c r="F3900" s="1776" t="s">
        <v>9577</v>
      </c>
      <c r="G3900" s="547" t="s">
        <v>9578</v>
      </c>
      <c r="H3900" s="547" t="s">
        <v>9531</v>
      </c>
      <c r="I3900" s="547" t="s">
        <v>8413</v>
      </c>
      <c r="J3900" s="546" t="s">
        <v>8413</v>
      </c>
      <c r="K3900" s="1814"/>
      <c r="L3900" s="570">
        <v>0</v>
      </c>
      <c r="M3900" s="1840">
        <f t="shared" si="140"/>
        <v>0</v>
      </c>
      <c r="N3900" s="1816"/>
      <c r="O3900" s="1816">
        <v>3</v>
      </c>
      <c r="P3900" s="1840">
        <f t="shared" si="141"/>
        <v>25500</v>
      </c>
    </row>
    <row r="3901" spans="1:16" x14ac:dyDescent="0.2">
      <c r="A3901" s="547" t="s">
        <v>18316</v>
      </c>
      <c r="B3901" s="1797" t="s">
        <v>1708</v>
      </c>
      <c r="C3901" s="541" t="s">
        <v>1709</v>
      </c>
      <c r="D3901" s="547" t="s">
        <v>9548</v>
      </c>
      <c r="E3901" s="1963">
        <v>9000</v>
      </c>
      <c r="F3901" s="1776" t="s">
        <v>9579</v>
      </c>
      <c r="G3901" s="547" t="s">
        <v>9580</v>
      </c>
      <c r="H3901" s="547" t="s">
        <v>3411</v>
      </c>
      <c r="I3901" s="547" t="s">
        <v>8413</v>
      </c>
      <c r="J3901" s="546" t="s">
        <v>8413</v>
      </c>
      <c r="K3901" s="1814"/>
      <c r="L3901" s="570">
        <v>0</v>
      </c>
      <c r="M3901" s="1840">
        <f t="shared" si="140"/>
        <v>0</v>
      </c>
      <c r="N3901" s="1816"/>
      <c r="O3901" s="1816">
        <v>2</v>
      </c>
      <c r="P3901" s="1840">
        <f t="shared" si="141"/>
        <v>18000</v>
      </c>
    </row>
    <row r="3902" spans="1:16" x14ac:dyDescent="0.2">
      <c r="A3902" s="547" t="s">
        <v>18316</v>
      </c>
      <c r="B3902" s="1797" t="s">
        <v>1708</v>
      </c>
      <c r="C3902" s="541" t="s">
        <v>1709</v>
      </c>
      <c r="D3902" s="547" t="s">
        <v>9559</v>
      </c>
      <c r="E3902" s="1963">
        <v>9000</v>
      </c>
      <c r="F3902" s="1776" t="s">
        <v>9581</v>
      </c>
      <c r="G3902" s="547" t="s">
        <v>9582</v>
      </c>
      <c r="H3902" s="547" t="s">
        <v>3411</v>
      </c>
      <c r="I3902" s="547" t="s">
        <v>8413</v>
      </c>
      <c r="J3902" s="546" t="s">
        <v>8413</v>
      </c>
      <c r="K3902" s="1814"/>
      <c r="L3902" s="570">
        <v>3</v>
      </c>
      <c r="M3902" s="1840">
        <f t="shared" si="140"/>
        <v>27000</v>
      </c>
      <c r="N3902" s="1816"/>
      <c r="O3902" s="1816">
        <v>12</v>
      </c>
      <c r="P3902" s="1840">
        <f t="shared" si="141"/>
        <v>108000</v>
      </c>
    </row>
    <row r="3903" spans="1:16" x14ac:dyDescent="0.2">
      <c r="A3903" s="547" t="s">
        <v>18316</v>
      </c>
      <c r="B3903" s="1797" t="s">
        <v>1708</v>
      </c>
      <c r="C3903" s="541" t="s">
        <v>1709</v>
      </c>
      <c r="D3903" s="547" t="s">
        <v>9583</v>
      </c>
      <c r="E3903" s="1963">
        <v>8000</v>
      </c>
      <c r="F3903" s="1776" t="s">
        <v>9584</v>
      </c>
      <c r="G3903" s="547" t="s">
        <v>9585</v>
      </c>
      <c r="H3903" s="547" t="s">
        <v>1800</v>
      </c>
      <c r="I3903" s="547" t="s">
        <v>8413</v>
      </c>
      <c r="J3903" s="546" t="s">
        <v>8413</v>
      </c>
      <c r="K3903" s="1814"/>
      <c r="L3903" s="570">
        <v>0</v>
      </c>
      <c r="M3903" s="1840">
        <f t="shared" si="140"/>
        <v>0</v>
      </c>
      <c r="N3903" s="1816"/>
      <c r="O3903" s="1816">
        <v>1</v>
      </c>
      <c r="P3903" s="1840">
        <f t="shared" si="141"/>
        <v>8000</v>
      </c>
    </row>
    <row r="3904" spans="1:16" x14ac:dyDescent="0.2">
      <c r="A3904" s="547" t="s">
        <v>18316</v>
      </c>
      <c r="B3904" s="1797" t="s">
        <v>1708</v>
      </c>
      <c r="C3904" s="541" t="s">
        <v>1709</v>
      </c>
      <c r="D3904" s="547" t="s">
        <v>9586</v>
      </c>
      <c r="E3904" s="1963">
        <v>8000</v>
      </c>
      <c r="F3904" s="1776" t="s">
        <v>9587</v>
      </c>
      <c r="G3904" s="547" t="s">
        <v>9588</v>
      </c>
      <c r="H3904" s="547" t="s">
        <v>1807</v>
      </c>
      <c r="I3904" s="547" t="s">
        <v>8413</v>
      </c>
      <c r="J3904" s="546" t="s">
        <v>8413</v>
      </c>
      <c r="K3904" s="1814"/>
      <c r="L3904" s="570">
        <v>12</v>
      </c>
      <c r="M3904" s="1840">
        <f t="shared" si="140"/>
        <v>96000</v>
      </c>
      <c r="N3904" s="1816"/>
      <c r="O3904" s="1816">
        <v>12</v>
      </c>
      <c r="P3904" s="1840">
        <f t="shared" si="141"/>
        <v>96000</v>
      </c>
    </row>
    <row r="3905" spans="1:16" x14ac:dyDescent="0.2">
      <c r="A3905" s="547" t="s">
        <v>18316</v>
      </c>
      <c r="B3905" s="1797" t="s">
        <v>1708</v>
      </c>
      <c r="C3905" s="541" t="s">
        <v>1709</v>
      </c>
      <c r="D3905" s="547" t="s">
        <v>9589</v>
      </c>
      <c r="E3905" s="1963">
        <v>8500</v>
      </c>
      <c r="F3905" s="1776" t="s">
        <v>9590</v>
      </c>
      <c r="G3905" s="547" t="s">
        <v>9591</v>
      </c>
      <c r="H3905" s="547" t="s">
        <v>9592</v>
      </c>
      <c r="I3905" s="547" t="s">
        <v>8413</v>
      </c>
      <c r="J3905" s="546" t="s">
        <v>8413</v>
      </c>
      <c r="K3905" s="1814"/>
      <c r="L3905" s="570">
        <v>0</v>
      </c>
      <c r="M3905" s="1840">
        <f t="shared" si="140"/>
        <v>0</v>
      </c>
      <c r="N3905" s="1816"/>
      <c r="O3905" s="1816">
        <v>0</v>
      </c>
      <c r="P3905" s="1840">
        <f t="shared" si="141"/>
        <v>0</v>
      </c>
    </row>
    <row r="3906" spans="1:16" x14ac:dyDescent="0.2">
      <c r="A3906" s="547" t="s">
        <v>18316</v>
      </c>
      <c r="B3906" s="1797" t="s">
        <v>1708</v>
      </c>
      <c r="C3906" s="541" t="s">
        <v>1709</v>
      </c>
      <c r="D3906" s="547" t="s">
        <v>1894</v>
      </c>
      <c r="E3906" s="1963">
        <v>8000</v>
      </c>
      <c r="F3906" s="1776" t="s">
        <v>9593</v>
      </c>
      <c r="G3906" s="547" t="s">
        <v>9594</v>
      </c>
      <c r="H3906" s="547" t="s">
        <v>1800</v>
      </c>
      <c r="I3906" s="547" t="s">
        <v>8413</v>
      </c>
      <c r="J3906" s="546" t="s">
        <v>8413</v>
      </c>
      <c r="K3906" s="1814"/>
      <c r="L3906" s="570">
        <v>6</v>
      </c>
      <c r="M3906" s="1840">
        <f t="shared" si="140"/>
        <v>48000</v>
      </c>
      <c r="N3906" s="1816"/>
      <c r="O3906" s="1816">
        <v>12</v>
      </c>
      <c r="P3906" s="1840">
        <f t="shared" si="141"/>
        <v>96000</v>
      </c>
    </row>
    <row r="3907" spans="1:16" x14ac:dyDescent="0.2">
      <c r="A3907" s="547" t="s">
        <v>18316</v>
      </c>
      <c r="B3907" s="1797" t="s">
        <v>1708</v>
      </c>
      <c r="C3907" s="541" t="s">
        <v>1709</v>
      </c>
      <c r="D3907" s="547" t="s">
        <v>9595</v>
      </c>
      <c r="E3907" s="1963">
        <v>3500</v>
      </c>
      <c r="F3907" s="1776" t="s">
        <v>9596</v>
      </c>
      <c r="G3907" s="547" t="s">
        <v>9597</v>
      </c>
      <c r="H3907" s="547" t="s">
        <v>191</v>
      </c>
      <c r="I3907" s="547" t="s">
        <v>9371</v>
      </c>
      <c r="J3907" s="546" t="s">
        <v>9371</v>
      </c>
      <c r="K3907" s="1814"/>
      <c r="L3907" s="570">
        <v>0</v>
      </c>
      <c r="M3907" s="1840">
        <f t="shared" si="140"/>
        <v>0</v>
      </c>
      <c r="N3907" s="1816"/>
      <c r="O3907" s="1816">
        <v>9</v>
      </c>
      <c r="P3907" s="1840">
        <f t="shared" si="141"/>
        <v>31500</v>
      </c>
    </row>
    <row r="3908" spans="1:16" x14ac:dyDescent="0.2">
      <c r="A3908" s="547" t="s">
        <v>18316</v>
      </c>
      <c r="B3908" s="1797" t="s">
        <v>1708</v>
      </c>
      <c r="C3908" s="541" t="s">
        <v>1709</v>
      </c>
      <c r="D3908" s="547" t="s">
        <v>9559</v>
      </c>
      <c r="E3908" s="1963">
        <v>9000</v>
      </c>
      <c r="F3908" s="1776" t="s">
        <v>9598</v>
      </c>
      <c r="G3908" s="547" t="s">
        <v>9599</v>
      </c>
      <c r="H3908" s="547" t="s">
        <v>3411</v>
      </c>
      <c r="I3908" s="547" t="s">
        <v>8413</v>
      </c>
      <c r="J3908" s="546" t="s">
        <v>8413</v>
      </c>
      <c r="K3908" s="1814"/>
      <c r="L3908" s="570">
        <v>12</v>
      </c>
      <c r="M3908" s="1840">
        <f t="shared" si="140"/>
        <v>108000</v>
      </c>
      <c r="N3908" s="1816"/>
      <c r="O3908" s="1816">
        <v>12</v>
      </c>
      <c r="P3908" s="1840">
        <f t="shared" si="141"/>
        <v>108000</v>
      </c>
    </row>
    <row r="3909" spans="1:16" x14ac:dyDescent="0.2">
      <c r="A3909" s="547" t="s">
        <v>18316</v>
      </c>
      <c r="B3909" s="1797" t="s">
        <v>1708</v>
      </c>
      <c r="C3909" s="541" t="s">
        <v>1709</v>
      </c>
      <c r="D3909" s="547" t="s">
        <v>9556</v>
      </c>
      <c r="E3909" s="1963">
        <v>9000</v>
      </c>
      <c r="F3909" s="1776" t="s">
        <v>9600</v>
      </c>
      <c r="G3909" s="547" t="s">
        <v>9601</v>
      </c>
      <c r="H3909" s="547" t="s">
        <v>1713</v>
      </c>
      <c r="I3909" s="547" t="s">
        <v>8413</v>
      </c>
      <c r="J3909" s="546" t="s">
        <v>8413</v>
      </c>
      <c r="K3909" s="1814"/>
      <c r="L3909" s="570">
        <v>0</v>
      </c>
      <c r="M3909" s="1840">
        <f t="shared" si="140"/>
        <v>0</v>
      </c>
      <c r="N3909" s="1816"/>
      <c r="O3909" s="1816">
        <v>8</v>
      </c>
      <c r="P3909" s="1840">
        <f t="shared" si="141"/>
        <v>72000</v>
      </c>
    </row>
    <row r="3910" spans="1:16" x14ac:dyDescent="0.2">
      <c r="A3910" s="547" t="s">
        <v>18316</v>
      </c>
      <c r="B3910" s="1797" t="s">
        <v>1708</v>
      </c>
      <c r="C3910" s="541" t="s">
        <v>1709</v>
      </c>
      <c r="D3910" s="547" t="s">
        <v>9602</v>
      </c>
      <c r="E3910" s="1963">
        <v>14000</v>
      </c>
      <c r="F3910" s="1776" t="s">
        <v>9603</v>
      </c>
      <c r="G3910" s="547" t="s">
        <v>9604</v>
      </c>
      <c r="H3910" s="547" t="s">
        <v>1713</v>
      </c>
      <c r="I3910" s="547" t="s">
        <v>8413</v>
      </c>
      <c r="J3910" s="546" t="s">
        <v>8413</v>
      </c>
      <c r="K3910" s="1814"/>
      <c r="L3910" s="570">
        <v>0</v>
      </c>
      <c r="M3910" s="1840">
        <f t="shared" si="140"/>
        <v>0</v>
      </c>
      <c r="N3910" s="1816"/>
      <c r="O3910" s="1816">
        <v>4</v>
      </c>
      <c r="P3910" s="1840">
        <f t="shared" si="141"/>
        <v>56000</v>
      </c>
    </row>
    <row r="3911" spans="1:16" x14ac:dyDescent="0.2">
      <c r="A3911" s="547" t="s">
        <v>18316</v>
      </c>
      <c r="B3911" s="1797" t="s">
        <v>1708</v>
      </c>
      <c r="C3911" s="541" t="s">
        <v>1709</v>
      </c>
      <c r="D3911" s="547" t="s">
        <v>9605</v>
      </c>
      <c r="E3911" s="1963">
        <v>8000</v>
      </c>
      <c r="F3911" s="1776" t="s">
        <v>9606</v>
      </c>
      <c r="G3911" s="547" t="s">
        <v>9607</v>
      </c>
      <c r="H3911" s="547" t="s">
        <v>3411</v>
      </c>
      <c r="I3911" s="547" t="s">
        <v>8413</v>
      </c>
      <c r="J3911" s="546" t="s">
        <v>8413</v>
      </c>
      <c r="K3911" s="1814"/>
      <c r="L3911" s="570">
        <v>12</v>
      </c>
      <c r="M3911" s="1840">
        <f t="shared" si="140"/>
        <v>96000</v>
      </c>
      <c r="N3911" s="1816"/>
      <c r="O3911" s="1816">
        <v>12</v>
      </c>
      <c r="P3911" s="1840">
        <f t="shared" si="141"/>
        <v>96000</v>
      </c>
    </row>
    <row r="3912" spans="1:16" x14ac:dyDescent="0.2">
      <c r="A3912" s="547" t="s">
        <v>18316</v>
      </c>
      <c r="B3912" s="1797" t="s">
        <v>1708</v>
      </c>
      <c r="C3912" s="541" t="s">
        <v>1709</v>
      </c>
      <c r="D3912" s="547" t="s">
        <v>9608</v>
      </c>
      <c r="E3912" s="1963">
        <v>11000</v>
      </c>
      <c r="F3912" s="1776" t="s">
        <v>9609</v>
      </c>
      <c r="G3912" s="547" t="s">
        <v>9610</v>
      </c>
      <c r="H3912" s="547" t="s">
        <v>9531</v>
      </c>
      <c r="I3912" s="547" t="s">
        <v>8413</v>
      </c>
      <c r="J3912" s="546" t="s">
        <v>8413</v>
      </c>
      <c r="K3912" s="1814"/>
      <c r="L3912" s="570">
        <v>0</v>
      </c>
      <c r="M3912" s="1840">
        <f t="shared" si="140"/>
        <v>0</v>
      </c>
      <c r="N3912" s="1816"/>
      <c r="O3912" s="1816">
        <v>5</v>
      </c>
      <c r="P3912" s="1840">
        <f t="shared" si="141"/>
        <v>55000</v>
      </c>
    </row>
    <row r="3913" spans="1:16" x14ac:dyDescent="0.2">
      <c r="A3913" s="547" t="s">
        <v>18316</v>
      </c>
      <c r="B3913" s="1797" t="s">
        <v>1708</v>
      </c>
      <c r="C3913" s="541" t="s">
        <v>1709</v>
      </c>
      <c r="D3913" s="547" t="s">
        <v>9611</v>
      </c>
      <c r="E3913" s="1963">
        <v>8500</v>
      </c>
      <c r="F3913" s="1776" t="s">
        <v>9612</v>
      </c>
      <c r="G3913" s="547" t="s">
        <v>9613</v>
      </c>
      <c r="H3913" s="547" t="s">
        <v>3411</v>
      </c>
      <c r="I3913" s="547" t="s">
        <v>8413</v>
      </c>
      <c r="J3913" s="546" t="s">
        <v>8413</v>
      </c>
      <c r="K3913" s="1814"/>
      <c r="L3913" s="570">
        <v>12</v>
      </c>
      <c r="M3913" s="1840">
        <f t="shared" si="140"/>
        <v>102000</v>
      </c>
      <c r="N3913" s="1816"/>
      <c r="O3913" s="1816">
        <v>12</v>
      </c>
      <c r="P3913" s="1840">
        <f t="shared" si="141"/>
        <v>102000</v>
      </c>
    </row>
    <row r="3914" spans="1:16" x14ac:dyDescent="0.2">
      <c r="A3914" s="547" t="s">
        <v>18316</v>
      </c>
      <c r="B3914" s="1797" t="s">
        <v>1708</v>
      </c>
      <c r="C3914" s="541" t="s">
        <v>1709</v>
      </c>
      <c r="D3914" s="547" t="s">
        <v>2558</v>
      </c>
      <c r="E3914" s="1963">
        <v>7500</v>
      </c>
      <c r="F3914" s="1776" t="s">
        <v>9614</v>
      </c>
      <c r="G3914" s="547" t="s">
        <v>9615</v>
      </c>
      <c r="H3914" s="547" t="s">
        <v>1800</v>
      </c>
      <c r="I3914" s="547" t="s">
        <v>8413</v>
      </c>
      <c r="J3914" s="546" t="s">
        <v>8413</v>
      </c>
      <c r="K3914" s="1814"/>
      <c r="L3914" s="570">
        <v>12</v>
      </c>
      <c r="M3914" s="1840">
        <f t="shared" si="140"/>
        <v>90000</v>
      </c>
      <c r="N3914" s="1816"/>
      <c r="O3914" s="1816">
        <v>12</v>
      </c>
      <c r="P3914" s="1840">
        <f t="shared" si="141"/>
        <v>90000</v>
      </c>
    </row>
    <row r="3915" spans="1:16" x14ac:dyDescent="0.2">
      <c r="A3915" s="547" t="s">
        <v>18316</v>
      </c>
      <c r="B3915" s="1797" t="s">
        <v>1708</v>
      </c>
      <c r="C3915" s="541" t="s">
        <v>1709</v>
      </c>
      <c r="D3915" s="547" t="s">
        <v>9616</v>
      </c>
      <c r="E3915" s="1963">
        <v>9000</v>
      </c>
      <c r="F3915" s="551" t="s">
        <v>9617</v>
      </c>
      <c r="G3915" s="547" t="s">
        <v>9618</v>
      </c>
      <c r="H3915" s="547" t="s">
        <v>1713</v>
      </c>
      <c r="I3915" s="547" t="s">
        <v>8413</v>
      </c>
      <c r="J3915" s="546" t="s">
        <v>8413</v>
      </c>
      <c r="K3915" s="1814"/>
      <c r="L3915" s="570">
        <v>0</v>
      </c>
      <c r="M3915" s="1840">
        <f t="shared" si="140"/>
        <v>0</v>
      </c>
      <c r="N3915" s="1816"/>
      <c r="O3915" s="1816">
        <v>10</v>
      </c>
      <c r="P3915" s="1840">
        <f t="shared" si="141"/>
        <v>90000</v>
      </c>
    </row>
    <row r="3916" spans="1:16" x14ac:dyDescent="0.2">
      <c r="A3916" s="547" t="s">
        <v>18316</v>
      </c>
      <c r="B3916" s="1797" t="s">
        <v>1708</v>
      </c>
      <c r="C3916" s="541" t="s">
        <v>1709</v>
      </c>
      <c r="D3916" s="547" t="s">
        <v>1736</v>
      </c>
      <c r="E3916" s="1963">
        <v>2400</v>
      </c>
      <c r="F3916" s="1776" t="s">
        <v>9619</v>
      </c>
      <c r="G3916" s="547" t="s">
        <v>9620</v>
      </c>
      <c r="H3916" s="547" t="s">
        <v>191</v>
      </c>
      <c r="I3916" s="547" t="s">
        <v>9371</v>
      </c>
      <c r="J3916" s="546" t="s">
        <v>9371</v>
      </c>
      <c r="K3916" s="1814"/>
      <c r="L3916" s="570">
        <v>12</v>
      </c>
      <c r="M3916" s="1840">
        <f t="shared" si="140"/>
        <v>28800</v>
      </c>
      <c r="N3916" s="1816"/>
      <c r="O3916" s="1816">
        <v>12</v>
      </c>
      <c r="P3916" s="1840">
        <f t="shared" si="141"/>
        <v>28800</v>
      </c>
    </row>
    <row r="3917" spans="1:16" x14ac:dyDescent="0.2">
      <c r="A3917" s="547" t="s">
        <v>18316</v>
      </c>
      <c r="B3917" s="1797" t="s">
        <v>1708</v>
      </c>
      <c r="C3917" s="541" t="s">
        <v>1709</v>
      </c>
      <c r="D3917" s="547" t="s">
        <v>9621</v>
      </c>
      <c r="E3917" s="1963">
        <v>8000</v>
      </c>
      <c r="F3917" s="1776" t="s">
        <v>9622</v>
      </c>
      <c r="G3917" s="547" t="s">
        <v>9623</v>
      </c>
      <c r="H3917" s="547" t="s">
        <v>9624</v>
      </c>
      <c r="I3917" s="547" t="s">
        <v>8413</v>
      </c>
      <c r="J3917" s="546" t="s">
        <v>8413</v>
      </c>
      <c r="K3917" s="1814"/>
      <c r="L3917" s="570">
        <v>12</v>
      </c>
      <c r="M3917" s="1840">
        <f t="shared" si="140"/>
        <v>96000</v>
      </c>
      <c r="N3917" s="1816"/>
      <c r="O3917" s="1816">
        <v>12</v>
      </c>
      <c r="P3917" s="1840">
        <f t="shared" si="141"/>
        <v>96000</v>
      </c>
    </row>
    <row r="3918" spans="1:16" x14ac:dyDescent="0.2">
      <c r="A3918" s="547" t="s">
        <v>18316</v>
      </c>
      <c r="B3918" s="1797" t="s">
        <v>1708</v>
      </c>
      <c r="C3918" s="541" t="s">
        <v>1709</v>
      </c>
      <c r="D3918" s="547" t="s">
        <v>9625</v>
      </c>
      <c r="E3918" s="1963">
        <v>10000</v>
      </c>
      <c r="F3918" s="1776" t="s">
        <v>9626</v>
      </c>
      <c r="G3918" s="547" t="s">
        <v>9627</v>
      </c>
      <c r="H3918" s="547" t="s">
        <v>9531</v>
      </c>
      <c r="I3918" s="547" t="s">
        <v>8413</v>
      </c>
      <c r="J3918" s="546" t="s">
        <v>8413</v>
      </c>
      <c r="K3918" s="1814"/>
      <c r="L3918" s="570">
        <v>0</v>
      </c>
      <c r="M3918" s="1840">
        <f t="shared" si="140"/>
        <v>0</v>
      </c>
      <c r="N3918" s="1816"/>
      <c r="O3918" s="1816">
        <v>3</v>
      </c>
      <c r="P3918" s="1840">
        <f t="shared" si="141"/>
        <v>30000</v>
      </c>
    </row>
    <row r="3919" spans="1:16" x14ac:dyDescent="0.2">
      <c r="A3919" s="547" t="s">
        <v>18316</v>
      </c>
      <c r="B3919" s="1797" t="s">
        <v>1708</v>
      </c>
      <c r="C3919" s="541" t="s">
        <v>1709</v>
      </c>
      <c r="D3919" s="547" t="s">
        <v>9571</v>
      </c>
      <c r="E3919" s="1963">
        <v>3000</v>
      </c>
      <c r="F3919" s="1776" t="s">
        <v>9628</v>
      </c>
      <c r="G3919" s="547" t="s">
        <v>9629</v>
      </c>
      <c r="H3919" s="547" t="s">
        <v>8925</v>
      </c>
      <c r="I3919" s="547" t="s">
        <v>9514</v>
      </c>
      <c r="J3919" s="546" t="s">
        <v>9514</v>
      </c>
      <c r="K3919" s="1814"/>
      <c r="L3919" s="570">
        <v>0</v>
      </c>
      <c r="M3919" s="1840">
        <f t="shared" si="140"/>
        <v>0</v>
      </c>
      <c r="N3919" s="1816"/>
      <c r="O3919" s="1816">
        <v>4</v>
      </c>
      <c r="P3919" s="1840">
        <f t="shared" si="141"/>
        <v>12000</v>
      </c>
    </row>
    <row r="3920" spans="1:16" x14ac:dyDescent="0.2">
      <c r="A3920" s="547" t="s">
        <v>18316</v>
      </c>
      <c r="B3920" s="1797" t="s">
        <v>1708</v>
      </c>
      <c r="C3920" s="541" t="s">
        <v>1709</v>
      </c>
      <c r="D3920" s="547" t="s">
        <v>9630</v>
      </c>
      <c r="E3920" s="1963">
        <v>7000</v>
      </c>
      <c r="F3920" s="1776" t="s">
        <v>9631</v>
      </c>
      <c r="G3920" s="547" t="s">
        <v>9632</v>
      </c>
      <c r="H3920" s="547" t="s">
        <v>1800</v>
      </c>
      <c r="I3920" s="547" t="s">
        <v>8413</v>
      </c>
      <c r="J3920" s="546" t="s">
        <v>8413</v>
      </c>
      <c r="K3920" s="1814"/>
      <c r="L3920" s="570">
        <v>0</v>
      </c>
      <c r="M3920" s="1840">
        <f t="shared" si="140"/>
        <v>0</v>
      </c>
      <c r="N3920" s="1816"/>
      <c r="O3920" s="1816">
        <v>7</v>
      </c>
      <c r="P3920" s="1840">
        <f t="shared" si="141"/>
        <v>49000</v>
      </c>
    </row>
    <row r="3921" spans="1:16" x14ac:dyDescent="0.2">
      <c r="A3921" s="547" t="s">
        <v>18316</v>
      </c>
      <c r="B3921" s="1797" t="s">
        <v>1708</v>
      </c>
      <c r="C3921" s="541" t="s">
        <v>1709</v>
      </c>
      <c r="D3921" s="547" t="s">
        <v>9633</v>
      </c>
      <c r="E3921" s="1963">
        <v>8000</v>
      </c>
      <c r="F3921" s="1776" t="s">
        <v>9634</v>
      </c>
      <c r="G3921" s="547" t="s">
        <v>9635</v>
      </c>
      <c r="H3921" s="547" t="s">
        <v>3411</v>
      </c>
      <c r="I3921" s="547" t="s">
        <v>8413</v>
      </c>
      <c r="J3921" s="546" t="s">
        <v>8413</v>
      </c>
      <c r="K3921" s="1814"/>
      <c r="L3921" s="570">
        <v>0</v>
      </c>
      <c r="M3921" s="1840">
        <f t="shared" si="140"/>
        <v>0</v>
      </c>
      <c r="N3921" s="1816"/>
      <c r="O3921" s="1816">
        <v>3</v>
      </c>
      <c r="P3921" s="1840">
        <f t="shared" si="141"/>
        <v>24000</v>
      </c>
    </row>
    <row r="3922" spans="1:16" x14ac:dyDescent="0.2">
      <c r="A3922" s="547" t="s">
        <v>18316</v>
      </c>
      <c r="B3922" s="1797" t="s">
        <v>1708</v>
      </c>
      <c r="C3922" s="541" t="s">
        <v>1709</v>
      </c>
      <c r="D3922" s="547" t="s">
        <v>9583</v>
      </c>
      <c r="E3922" s="1963">
        <v>8000</v>
      </c>
      <c r="F3922" s="1776" t="s">
        <v>9636</v>
      </c>
      <c r="G3922" s="547" t="s">
        <v>9637</v>
      </c>
      <c r="H3922" s="547" t="s">
        <v>1773</v>
      </c>
      <c r="I3922" s="547" t="s">
        <v>8413</v>
      </c>
      <c r="J3922" s="546" t="s">
        <v>8413</v>
      </c>
      <c r="K3922" s="1814"/>
      <c r="L3922" s="570">
        <v>0</v>
      </c>
      <c r="M3922" s="1840">
        <f t="shared" si="140"/>
        <v>0</v>
      </c>
      <c r="N3922" s="1816"/>
      <c r="O3922" s="1816">
        <v>5</v>
      </c>
      <c r="P3922" s="1840">
        <f t="shared" si="141"/>
        <v>40000</v>
      </c>
    </row>
    <row r="3923" spans="1:16" x14ac:dyDescent="0.2">
      <c r="A3923" s="547" t="s">
        <v>18316</v>
      </c>
      <c r="B3923" s="1797" t="s">
        <v>1708</v>
      </c>
      <c r="C3923" s="541" t="s">
        <v>1709</v>
      </c>
      <c r="D3923" s="547" t="s">
        <v>1736</v>
      </c>
      <c r="E3923" s="1963">
        <v>2400</v>
      </c>
      <c r="F3923" s="1776" t="s">
        <v>9638</v>
      </c>
      <c r="G3923" s="550" t="s">
        <v>9639</v>
      </c>
      <c r="H3923" s="550" t="s">
        <v>191</v>
      </c>
      <c r="I3923" s="547" t="s">
        <v>9371</v>
      </c>
      <c r="J3923" s="546" t="s">
        <v>9371</v>
      </c>
      <c r="K3923" s="1814"/>
      <c r="L3923" s="570">
        <v>12</v>
      </c>
      <c r="M3923" s="1840">
        <f t="shared" si="140"/>
        <v>28800</v>
      </c>
      <c r="N3923" s="1816"/>
      <c r="O3923" s="1816">
        <v>12</v>
      </c>
      <c r="P3923" s="1840">
        <f t="shared" si="141"/>
        <v>28800</v>
      </c>
    </row>
    <row r="3924" spans="1:16" x14ac:dyDescent="0.2">
      <c r="A3924" s="547" t="s">
        <v>18316</v>
      </c>
      <c r="B3924" s="1797" t="s">
        <v>1708</v>
      </c>
      <c r="C3924" s="541" t="s">
        <v>1709</v>
      </c>
      <c r="D3924" s="547" t="s">
        <v>9640</v>
      </c>
      <c r="E3924" s="1963">
        <v>8000</v>
      </c>
      <c r="F3924" s="1776" t="s">
        <v>9641</v>
      </c>
      <c r="G3924" s="547" t="s">
        <v>9642</v>
      </c>
      <c r="H3924" s="547" t="s">
        <v>3411</v>
      </c>
      <c r="I3924" s="547" t="s">
        <v>8413</v>
      </c>
      <c r="J3924" s="546" t="s">
        <v>8413</v>
      </c>
      <c r="K3924" s="1814"/>
      <c r="L3924" s="570">
        <v>0</v>
      </c>
      <c r="M3924" s="1840">
        <f t="shared" si="140"/>
        <v>0</v>
      </c>
      <c r="N3924" s="1816"/>
      <c r="O3924" s="1816">
        <v>1</v>
      </c>
      <c r="P3924" s="1840">
        <f t="shared" si="141"/>
        <v>8000</v>
      </c>
    </row>
    <row r="3925" spans="1:16" x14ac:dyDescent="0.2">
      <c r="A3925" s="547" t="s">
        <v>18316</v>
      </c>
      <c r="B3925" s="1797" t="s">
        <v>1708</v>
      </c>
      <c r="C3925" s="541" t="s">
        <v>1709</v>
      </c>
      <c r="D3925" s="547" t="s">
        <v>9559</v>
      </c>
      <c r="E3925" s="1963">
        <v>9000</v>
      </c>
      <c r="F3925" s="551" t="s">
        <v>9643</v>
      </c>
      <c r="G3925" s="547" t="s">
        <v>9644</v>
      </c>
      <c r="H3925" s="547" t="s">
        <v>9531</v>
      </c>
      <c r="I3925" s="547" t="s">
        <v>8413</v>
      </c>
      <c r="J3925" s="546" t="s">
        <v>8413</v>
      </c>
      <c r="K3925" s="1814"/>
      <c r="L3925" s="570">
        <v>0</v>
      </c>
      <c r="M3925" s="1840">
        <f t="shared" si="140"/>
        <v>0</v>
      </c>
      <c r="N3925" s="1816"/>
      <c r="O3925" s="1816">
        <v>8</v>
      </c>
      <c r="P3925" s="1840">
        <f t="shared" si="141"/>
        <v>72000</v>
      </c>
    </row>
    <row r="3926" spans="1:16" x14ac:dyDescent="0.2">
      <c r="A3926" s="547" t="s">
        <v>18316</v>
      </c>
      <c r="B3926" s="1797" t="s">
        <v>1708</v>
      </c>
      <c r="C3926" s="541" t="s">
        <v>1709</v>
      </c>
      <c r="D3926" s="547" t="s">
        <v>9645</v>
      </c>
      <c r="E3926" s="1963">
        <v>10000</v>
      </c>
      <c r="F3926" s="1776" t="s">
        <v>9646</v>
      </c>
      <c r="G3926" s="547" t="s">
        <v>9647</v>
      </c>
      <c r="H3926" s="547" t="s">
        <v>1800</v>
      </c>
      <c r="I3926" s="547" t="s">
        <v>8413</v>
      </c>
      <c r="J3926" s="546" t="s">
        <v>8413</v>
      </c>
      <c r="K3926" s="1814"/>
      <c r="L3926" s="570">
        <v>0</v>
      </c>
      <c r="M3926" s="1840">
        <f t="shared" si="140"/>
        <v>0</v>
      </c>
      <c r="N3926" s="1816"/>
      <c r="O3926" s="1816">
        <v>3</v>
      </c>
      <c r="P3926" s="1840">
        <f t="shared" si="141"/>
        <v>30000</v>
      </c>
    </row>
    <row r="3927" spans="1:16" x14ac:dyDescent="0.2">
      <c r="A3927" s="547" t="s">
        <v>18316</v>
      </c>
      <c r="B3927" s="1797" t="s">
        <v>1708</v>
      </c>
      <c r="C3927" s="541" t="s">
        <v>1709</v>
      </c>
      <c r="D3927" s="547" t="s">
        <v>9648</v>
      </c>
      <c r="E3927" s="1963">
        <v>8000</v>
      </c>
      <c r="F3927" s="551" t="s">
        <v>9649</v>
      </c>
      <c r="G3927" s="547" t="s">
        <v>9650</v>
      </c>
      <c r="H3927" s="547" t="s">
        <v>9651</v>
      </c>
      <c r="I3927" s="547" t="s">
        <v>8413</v>
      </c>
      <c r="J3927" s="546" t="s">
        <v>8413</v>
      </c>
      <c r="K3927" s="1814"/>
      <c r="L3927" s="570">
        <v>0</v>
      </c>
      <c r="M3927" s="1840">
        <f t="shared" si="140"/>
        <v>0</v>
      </c>
      <c r="N3927" s="1816"/>
      <c r="O3927" s="1816">
        <v>9</v>
      </c>
      <c r="P3927" s="1840">
        <f t="shared" si="141"/>
        <v>72000</v>
      </c>
    </row>
    <row r="3928" spans="1:16" x14ac:dyDescent="0.2">
      <c r="A3928" s="547" t="s">
        <v>18316</v>
      </c>
      <c r="B3928" s="1797" t="s">
        <v>1708</v>
      </c>
      <c r="C3928" s="541" t="s">
        <v>1709</v>
      </c>
      <c r="D3928" s="547" t="s">
        <v>9559</v>
      </c>
      <c r="E3928" s="1963">
        <v>9000</v>
      </c>
      <c r="F3928" s="551" t="s">
        <v>9652</v>
      </c>
      <c r="G3928" s="547" t="s">
        <v>9653</v>
      </c>
      <c r="H3928" s="547" t="s">
        <v>3411</v>
      </c>
      <c r="I3928" s="547" t="s">
        <v>8413</v>
      </c>
      <c r="J3928" s="546" t="s">
        <v>8413</v>
      </c>
      <c r="K3928" s="1814"/>
      <c r="L3928" s="570">
        <v>0</v>
      </c>
      <c r="M3928" s="1840">
        <f t="shared" si="140"/>
        <v>0</v>
      </c>
      <c r="N3928" s="1816"/>
      <c r="O3928" s="1816">
        <v>3</v>
      </c>
      <c r="P3928" s="1840">
        <f t="shared" si="141"/>
        <v>27000</v>
      </c>
    </row>
    <row r="3929" spans="1:16" x14ac:dyDescent="0.2">
      <c r="A3929" s="547" t="s">
        <v>18316</v>
      </c>
      <c r="B3929" s="1797" t="s">
        <v>1708</v>
      </c>
      <c r="C3929" s="541" t="s">
        <v>1709</v>
      </c>
      <c r="D3929" s="547" t="s">
        <v>9654</v>
      </c>
      <c r="E3929" s="1963">
        <v>8500</v>
      </c>
      <c r="F3929" s="1776" t="s">
        <v>9655</v>
      </c>
      <c r="G3929" s="547" t="s">
        <v>9656</v>
      </c>
      <c r="H3929" s="547" t="s">
        <v>9531</v>
      </c>
      <c r="I3929" s="547" t="s">
        <v>8413</v>
      </c>
      <c r="J3929" s="546" t="s">
        <v>8413</v>
      </c>
      <c r="K3929" s="1814"/>
      <c r="L3929" s="570">
        <v>12</v>
      </c>
      <c r="M3929" s="1840">
        <f t="shared" si="140"/>
        <v>102000</v>
      </c>
      <c r="N3929" s="1816"/>
      <c r="O3929" s="1816">
        <v>12</v>
      </c>
      <c r="P3929" s="1840">
        <f t="shared" si="141"/>
        <v>102000</v>
      </c>
    </row>
    <row r="3930" spans="1:16" x14ac:dyDescent="0.2">
      <c r="A3930" s="547" t="s">
        <v>18316</v>
      </c>
      <c r="B3930" s="1797" t="s">
        <v>1708</v>
      </c>
      <c r="C3930" s="541" t="s">
        <v>1709</v>
      </c>
      <c r="D3930" s="547" t="s">
        <v>4490</v>
      </c>
      <c r="E3930" s="1963">
        <v>8500</v>
      </c>
      <c r="F3930" s="551" t="s">
        <v>9657</v>
      </c>
      <c r="G3930" s="547" t="s">
        <v>9658</v>
      </c>
      <c r="H3930" s="547" t="s">
        <v>1807</v>
      </c>
      <c r="I3930" s="547" t="s">
        <v>8413</v>
      </c>
      <c r="J3930" s="546" t="s">
        <v>8413</v>
      </c>
      <c r="K3930" s="1814"/>
      <c r="L3930" s="570">
        <v>0</v>
      </c>
      <c r="M3930" s="1840">
        <f t="shared" si="140"/>
        <v>0</v>
      </c>
      <c r="N3930" s="1816"/>
      <c r="O3930" s="1816">
        <v>7</v>
      </c>
      <c r="P3930" s="1840">
        <f t="shared" si="141"/>
        <v>59500</v>
      </c>
    </row>
    <row r="3931" spans="1:16" x14ac:dyDescent="0.2">
      <c r="A3931" s="547" t="s">
        <v>18316</v>
      </c>
      <c r="B3931" s="1797" t="s">
        <v>1708</v>
      </c>
      <c r="C3931" s="541" t="s">
        <v>1709</v>
      </c>
      <c r="D3931" s="547" t="s">
        <v>9659</v>
      </c>
      <c r="E3931" s="1963">
        <v>9000</v>
      </c>
      <c r="F3931" s="1776" t="s">
        <v>9660</v>
      </c>
      <c r="G3931" s="547" t="s">
        <v>9661</v>
      </c>
      <c r="H3931" s="547" t="s">
        <v>5786</v>
      </c>
      <c r="I3931" s="547" t="s">
        <v>8413</v>
      </c>
      <c r="J3931" s="546" t="s">
        <v>8413</v>
      </c>
      <c r="K3931" s="1814"/>
      <c r="L3931" s="570">
        <v>0</v>
      </c>
      <c r="M3931" s="1840">
        <f t="shared" si="140"/>
        <v>0</v>
      </c>
      <c r="N3931" s="1816"/>
      <c r="O3931" s="1816">
        <v>1</v>
      </c>
      <c r="P3931" s="1840">
        <f t="shared" si="141"/>
        <v>9000</v>
      </c>
    </row>
    <row r="3932" spans="1:16" x14ac:dyDescent="0.2">
      <c r="A3932" s="547" t="s">
        <v>18316</v>
      </c>
      <c r="B3932" s="1797" t="s">
        <v>1708</v>
      </c>
      <c r="C3932" s="541" t="s">
        <v>1709</v>
      </c>
      <c r="D3932" s="547" t="s">
        <v>4209</v>
      </c>
      <c r="E3932" s="1963">
        <v>9000</v>
      </c>
      <c r="F3932" s="1776" t="s">
        <v>9662</v>
      </c>
      <c r="G3932" s="547" t="s">
        <v>9663</v>
      </c>
      <c r="H3932" s="547" t="s">
        <v>1713</v>
      </c>
      <c r="I3932" s="547" t="s">
        <v>8413</v>
      </c>
      <c r="J3932" s="546" t="s">
        <v>8413</v>
      </c>
      <c r="K3932" s="1814"/>
      <c r="L3932" s="570">
        <v>0</v>
      </c>
      <c r="M3932" s="1840">
        <f t="shared" si="140"/>
        <v>0</v>
      </c>
      <c r="N3932" s="1816"/>
      <c r="O3932" s="1816">
        <v>6</v>
      </c>
      <c r="P3932" s="1840">
        <f t="shared" si="141"/>
        <v>54000</v>
      </c>
    </row>
    <row r="3933" spans="1:16" x14ac:dyDescent="0.2">
      <c r="A3933" s="547" t="s">
        <v>18316</v>
      </c>
      <c r="B3933" s="1797" t="s">
        <v>1708</v>
      </c>
      <c r="C3933" s="541" t="s">
        <v>1709</v>
      </c>
      <c r="D3933" s="547" t="s">
        <v>1923</v>
      </c>
      <c r="E3933" s="1963">
        <v>3500</v>
      </c>
      <c r="F3933" s="1776" t="s">
        <v>9664</v>
      </c>
      <c r="G3933" s="547" t="s">
        <v>9665</v>
      </c>
      <c r="H3933" s="547" t="s">
        <v>8925</v>
      </c>
      <c r="I3933" s="547" t="s">
        <v>9514</v>
      </c>
      <c r="J3933" s="546" t="s">
        <v>9514</v>
      </c>
      <c r="K3933" s="1814"/>
      <c r="L3933" s="570">
        <v>12</v>
      </c>
      <c r="M3933" s="1840">
        <f t="shared" si="140"/>
        <v>42000</v>
      </c>
      <c r="N3933" s="1816"/>
      <c r="O3933" s="1816">
        <v>12</v>
      </c>
      <c r="P3933" s="1840">
        <f t="shared" si="141"/>
        <v>42000</v>
      </c>
    </row>
    <row r="3934" spans="1:16" x14ac:dyDescent="0.2">
      <c r="A3934" s="547" t="s">
        <v>18316</v>
      </c>
      <c r="B3934" s="1797" t="s">
        <v>1708</v>
      </c>
      <c r="C3934" s="541" t="s">
        <v>1709</v>
      </c>
      <c r="D3934" s="547" t="s">
        <v>9528</v>
      </c>
      <c r="E3934" s="1963">
        <v>8500</v>
      </c>
      <c r="F3934" s="1776" t="s">
        <v>9666</v>
      </c>
      <c r="G3934" s="547" t="s">
        <v>9667</v>
      </c>
      <c r="H3934" s="547" t="s">
        <v>9531</v>
      </c>
      <c r="I3934" s="547" t="s">
        <v>8413</v>
      </c>
      <c r="J3934" s="546" t="s">
        <v>8413</v>
      </c>
      <c r="K3934" s="1814"/>
      <c r="L3934" s="570">
        <v>0</v>
      </c>
      <c r="M3934" s="1840">
        <f t="shared" si="140"/>
        <v>0</v>
      </c>
      <c r="N3934" s="1816"/>
      <c r="O3934" s="1816">
        <v>1</v>
      </c>
      <c r="P3934" s="1840">
        <f t="shared" si="141"/>
        <v>8500</v>
      </c>
    </row>
    <row r="3935" spans="1:16" x14ac:dyDescent="0.2">
      <c r="A3935" s="547" t="s">
        <v>18316</v>
      </c>
      <c r="B3935" s="1797" t="s">
        <v>1708</v>
      </c>
      <c r="C3935" s="541" t="s">
        <v>1709</v>
      </c>
      <c r="D3935" s="547" t="s">
        <v>1836</v>
      </c>
      <c r="E3935" s="1963">
        <v>3000</v>
      </c>
      <c r="F3935" s="1776" t="s">
        <v>9668</v>
      </c>
      <c r="G3935" s="547" t="s">
        <v>9669</v>
      </c>
      <c r="H3935" s="547" t="s">
        <v>1773</v>
      </c>
      <c r="I3935" s="547" t="s">
        <v>9514</v>
      </c>
      <c r="J3935" s="546" t="s">
        <v>9514</v>
      </c>
      <c r="K3935" s="1814"/>
      <c r="L3935" s="570">
        <v>0</v>
      </c>
      <c r="M3935" s="1840">
        <f t="shared" si="140"/>
        <v>0</v>
      </c>
      <c r="N3935" s="1816"/>
      <c r="O3935" s="1816">
        <v>3</v>
      </c>
      <c r="P3935" s="1840">
        <f t="shared" si="141"/>
        <v>9000</v>
      </c>
    </row>
    <row r="3936" spans="1:16" x14ac:dyDescent="0.2">
      <c r="A3936" s="547" t="s">
        <v>18316</v>
      </c>
      <c r="B3936" s="1797" t="s">
        <v>1708</v>
      </c>
      <c r="C3936" s="541" t="s">
        <v>1709</v>
      </c>
      <c r="D3936" s="547" t="s">
        <v>1923</v>
      </c>
      <c r="E3936" s="1963">
        <v>3000</v>
      </c>
      <c r="F3936" s="551" t="s">
        <v>9670</v>
      </c>
      <c r="G3936" s="547" t="s">
        <v>9671</v>
      </c>
      <c r="H3936" s="547" t="s">
        <v>8925</v>
      </c>
      <c r="I3936" s="547" t="s">
        <v>9514</v>
      </c>
      <c r="J3936" s="546" t="s">
        <v>9514</v>
      </c>
      <c r="K3936" s="1814"/>
      <c r="L3936" s="570">
        <v>12</v>
      </c>
      <c r="M3936" s="1840">
        <f t="shared" si="140"/>
        <v>36000</v>
      </c>
      <c r="N3936" s="1816"/>
      <c r="O3936" s="1816">
        <v>12</v>
      </c>
      <c r="P3936" s="1840">
        <f t="shared" si="141"/>
        <v>36000</v>
      </c>
    </row>
    <row r="3937" spans="1:16" x14ac:dyDescent="0.2">
      <c r="A3937" s="547" t="s">
        <v>18316</v>
      </c>
      <c r="B3937" s="1797" t="s">
        <v>1708</v>
      </c>
      <c r="C3937" s="541" t="s">
        <v>1709</v>
      </c>
      <c r="D3937" s="547" t="s">
        <v>9672</v>
      </c>
      <c r="E3937" s="1963">
        <v>8500</v>
      </c>
      <c r="F3937" s="551" t="s">
        <v>9673</v>
      </c>
      <c r="G3937" s="547" t="s">
        <v>9674</v>
      </c>
      <c r="H3937" s="547" t="s">
        <v>3411</v>
      </c>
      <c r="I3937" s="547" t="s">
        <v>8413</v>
      </c>
      <c r="J3937" s="546" t="s">
        <v>8413</v>
      </c>
      <c r="K3937" s="1814"/>
      <c r="L3937" s="570">
        <v>12</v>
      </c>
      <c r="M3937" s="1840">
        <f t="shared" si="140"/>
        <v>102000</v>
      </c>
      <c r="N3937" s="1816"/>
      <c r="O3937" s="1816">
        <v>12</v>
      </c>
      <c r="P3937" s="1840">
        <f t="shared" si="141"/>
        <v>102000</v>
      </c>
    </row>
    <row r="3938" spans="1:16" x14ac:dyDescent="0.2">
      <c r="A3938" s="547" t="s">
        <v>18316</v>
      </c>
      <c r="B3938" s="1797" t="s">
        <v>1708</v>
      </c>
      <c r="C3938" s="541" t="s">
        <v>1709</v>
      </c>
      <c r="D3938" s="547" t="s">
        <v>9537</v>
      </c>
      <c r="E3938" s="1963">
        <v>9000</v>
      </c>
      <c r="F3938" s="1776" t="s">
        <v>9675</v>
      </c>
      <c r="G3938" s="547" t="s">
        <v>9676</v>
      </c>
      <c r="H3938" s="547" t="s">
        <v>9531</v>
      </c>
      <c r="I3938" s="547" t="s">
        <v>8413</v>
      </c>
      <c r="J3938" s="546" t="s">
        <v>8413</v>
      </c>
      <c r="K3938" s="1814"/>
      <c r="L3938" s="570">
        <v>0</v>
      </c>
      <c r="M3938" s="1840">
        <f t="shared" si="140"/>
        <v>0</v>
      </c>
      <c r="N3938" s="1816"/>
      <c r="O3938" s="1816">
        <v>5</v>
      </c>
      <c r="P3938" s="1840">
        <f t="shared" si="141"/>
        <v>45000</v>
      </c>
    </row>
    <row r="3939" spans="1:16" x14ac:dyDescent="0.2">
      <c r="A3939" s="547" t="s">
        <v>18316</v>
      </c>
      <c r="B3939" s="1797" t="s">
        <v>1708</v>
      </c>
      <c r="C3939" s="541" t="s">
        <v>1709</v>
      </c>
      <c r="D3939" s="547" t="s">
        <v>9559</v>
      </c>
      <c r="E3939" s="1963">
        <v>9000</v>
      </c>
      <c r="F3939" s="1776" t="s">
        <v>9677</v>
      </c>
      <c r="G3939" s="547" t="s">
        <v>9678</v>
      </c>
      <c r="H3939" s="547" t="s">
        <v>9531</v>
      </c>
      <c r="I3939" s="547" t="s">
        <v>8413</v>
      </c>
      <c r="J3939" s="546" t="s">
        <v>8413</v>
      </c>
      <c r="K3939" s="1814"/>
      <c r="L3939" s="570">
        <v>0</v>
      </c>
      <c r="M3939" s="1840">
        <f t="shared" si="140"/>
        <v>0</v>
      </c>
      <c r="N3939" s="1816"/>
      <c r="O3939" s="1816">
        <v>1</v>
      </c>
      <c r="P3939" s="1840">
        <f t="shared" si="141"/>
        <v>9000</v>
      </c>
    </row>
    <row r="3940" spans="1:16" x14ac:dyDescent="0.2">
      <c r="A3940" s="547" t="s">
        <v>18316</v>
      </c>
      <c r="B3940" s="1797" t="s">
        <v>1708</v>
      </c>
      <c r="C3940" s="541" t="s">
        <v>1709</v>
      </c>
      <c r="D3940" s="547" t="s">
        <v>9679</v>
      </c>
      <c r="E3940" s="1963">
        <v>8500</v>
      </c>
      <c r="F3940" s="551" t="s">
        <v>9680</v>
      </c>
      <c r="G3940" s="547" t="s">
        <v>9681</v>
      </c>
      <c r="H3940" s="547" t="s">
        <v>9624</v>
      </c>
      <c r="I3940" s="547" t="s">
        <v>8413</v>
      </c>
      <c r="J3940" s="546" t="s">
        <v>8413</v>
      </c>
      <c r="K3940" s="1814"/>
      <c r="L3940" s="570">
        <v>0</v>
      </c>
      <c r="M3940" s="1840">
        <f t="shared" si="140"/>
        <v>0</v>
      </c>
      <c r="N3940" s="1816"/>
      <c r="O3940" s="1816">
        <v>10</v>
      </c>
      <c r="P3940" s="1840">
        <f t="shared" si="141"/>
        <v>85000</v>
      </c>
    </row>
    <row r="3941" spans="1:16" x14ac:dyDescent="0.2">
      <c r="A3941" s="547" t="s">
        <v>18316</v>
      </c>
      <c r="B3941" s="1797" t="s">
        <v>1708</v>
      </c>
      <c r="C3941" s="541" t="s">
        <v>1709</v>
      </c>
      <c r="D3941" s="547" t="s">
        <v>9682</v>
      </c>
      <c r="E3941" s="1963">
        <v>6500</v>
      </c>
      <c r="F3941" s="1776" t="s">
        <v>9683</v>
      </c>
      <c r="G3941" s="547" t="s">
        <v>9684</v>
      </c>
      <c r="H3941" s="547" t="s">
        <v>1800</v>
      </c>
      <c r="I3941" s="547" t="s">
        <v>1829</v>
      </c>
      <c r="J3941" s="546" t="s">
        <v>1829</v>
      </c>
      <c r="K3941" s="1814"/>
      <c r="L3941" s="570">
        <v>0</v>
      </c>
      <c r="M3941" s="1840">
        <f t="shared" si="140"/>
        <v>0</v>
      </c>
      <c r="N3941" s="1816"/>
      <c r="O3941" s="1816">
        <v>1</v>
      </c>
      <c r="P3941" s="1840">
        <f t="shared" si="141"/>
        <v>6500</v>
      </c>
    </row>
    <row r="3942" spans="1:16" x14ac:dyDescent="0.2">
      <c r="A3942" s="547" t="s">
        <v>18316</v>
      </c>
      <c r="B3942" s="1797" t="s">
        <v>1708</v>
      </c>
      <c r="C3942" s="541" t="s">
        <v>1709</v>
      </c>
      <c r="D3942" s="547" t="s">
        <v>9685</v>
      </c>
      <c r="E3942" s="1963">
        <v>8000</v>
      </c>
      <c r="F3942" s="1776" t="s">
        <v>9686</v>
      </c>
      <c r="G3942" s="547" t="s">
        <v>9687</v>
      </c>
      <c r="H3942" s="547" t="s">
        <v>1807</v>
      </c>
      <c r="I3942" s="547" t="s">
        <v>8413</v>
      </c>
      <c r="J3942" s="546" t="s">
        <v>8413</v>
      </c>
      <c r="K3942" s="1814"/>
      <c r="L3942" s="570">
        <v>0</v>
      </c>
      <c r="M3942" s="1840">
        <f t="shared" si="140"/>
        <v>0</v>
      </c>
      <c r="N3942" s="1816"/>
      <c r="O3942" s="1816">
        <v>1</v>
      </c>
      <c r="P3942" s="1840">
        <f t="shared" si="141"/>
        <v>8000</v>
      </c>
    </row>
    <row r="3943" spans="1:16" x14ac:dyDescent="0.2">
      <c r="A3943" s="547" t="s">
        <v>18316</v>
      </c>
      <c r="B3943" s="1797" t="s">
        <v>1708</v>
      </c>
      <c r="C3943" s="541" t="s">
        <v>1709</v>
      </c>
      <c r="D3943" s="547" t="s">
        <v>9688</v>
      </c>
      <c r="E3943" s="1963">
        <v>10000</v>
      </c>
      <c r="F3943" s="1776" t="s">
        <v>9689</v>
      </c>
      <c r="G3943" s="547" t="s">
        <v>9690</v>
      </c>
      <c r="H3943" s="547" t="s">
        <v>9531</v>
      </c>
      <c r="I3943" s="547" t="s">
        <v>8413</v>
      </c>
      <c r="J3943" s="546" t="s">
        <v>8413</v>
      </c>
      <c r="K3943" s="1814"/>
      <c r="L3943" s="570">
        <v>0</v>
      </c>
      <c r="M3943" s="1840">
        <f t="shared" ref="M3943:M3966" si="142">L3943*E3943</f>
        <v>0</v>
      </c>
      <c r="N3943" s="1816"/>
      <c r="O3943" s="1816">
        <v>3</v>
      </c>
      <c r="P3943" s="1840">
        <f t="shared" ref="P3943:P3966" si="143">O3943*E3943</f>
        <v>30000</v>
      </c>
    </row>
    <row r="3944" spans="1:16" x14ac:dyDescent="0.2">
      <c r="A3944" s="547" t="s">
        <v>18316</v>
      </c>
      <c r="B3944" s="1797" t="s">
        <v>1708</v>
      </c>
      <c r="C3944" s="541" t="s">
        <v>1709</v>
      </c>
      <c r="D3944" s="547" t="s">
        <v>1736</v>
      </c>
      <c r="E3944" s="1963">
        <v>2400</v>
      </c>
      <c r="F3944" s="551" t="s">
        <v>9691</v>
      </c>
      <c r="G3944" s="547" t="s">
        <v>9692</v>
      </c>
      <c r="H3944" s="547" t="s">
        <v>191</v>
      </c>
      <c r="I3944" s="547" t="s">
        <v>9371</v>
      </c>
      <c r="J3944" s="546" t="s">
        <v>9371</v>
      </c>
      <c r="K3944" s="1814"/>
      <c r="L3944" s="570">
        <v>12</v>
      </c>
      <c r="M3944" s="1840">
        <f t="shared" si="142"/>
        <v>28800</v>
      </c>
      <c r="N3944" s="1816"/>
      <c r="O3944" s="1816">
        <v>12</v>
      </c>
      <c r="P3944" s="1840">
        <f t="shared" si="143"/>
        <v>28800</v>
      </c>
    </row>
    <row r="3945" spans="1:16" x14ac:dyDescent="0.2">
      <c r="A3945" s="547" t="s">
        <v>18316</v>
      </c>
      <c r="B3945" s="1797" t="s">
        <v>1708</v>
      </c>
      <c r="C3945" s="541" t="s">
        <v>1709</v>
      </c>
      <c r="D3945" s="547" t="s">
        <v>9693</v>
      </c>
      <c r="E3945" s="1963">
        <v>9000</v>
      </c>
      <c r="F3945" s="1776" t="s">
        <v>9694</v>
      </c>
      <c r="G3945" s="547" t="s">
        <v>9695</v>
      </c>
      <c r="H3945" s="547" t="s">
        <v>9531</v>
      </c>
      <c r="I3945" s="547" t="s">
        <v>8413</v>
      </c>
      <c r="J3945" s="546" t="s">
        <v>8413</v>
      </c>
      <c r="K3945" s="1814"/>
      <c r="L3945" s="570">
        <v>12</v>
      </c>
      <c r="M3945" s="1840">
        <f t="shared" si="142"/>
        <v>108000</v>
      </c>
      <c r="N3945" s="1816"/>
      <c r="O3945" s="1816">
        <v>12</v>
      </c>
      <c r="P3945" s="1840">
        <f t="shared" si="143"/>
        <v>108000</v>
      </c>
    </row>
    <row r="3946" spans="1:16" x14ac:dyDescent="0.2">
      <c r="A3946" s="547" t="s">
        <v>18316</v>
      </c>
      <c r="B3946" s="1797" t="s">
        <v>1708</v>
      </c>
      <c r="C3946" s="541" t="s">
        <v>1709</v>
      </c>
      <c r="D3946" s="547" t="s">
        <v>9559</v>
      </c>
      <c r="E3946" s="1963">
        <v>9000</v>
      </c>
      <c r="F3946" s="1776" t="s">
        <v>9696</v>
      </c>
      <c r="G3946" s="547" t="s">
        <v>9697</v>
      </c>
      <c r="H3946" s="547" t="s">
        <v>3411</v>
      </c>
      <c r="I3946" s="547" t="s">
        <v>8413</v>
      </c>
      <c r="J3946" s="546" t="s">
        <v>8413</v>
      </c>
      <c r="K3946" s="1814"/>
      <c r="L3946" s="570">
        <v>0</v>
      </c>
      <c r="M3946" s="1840">
        <f t="shared" si="142"/>
        <v>0</v>
      </c>
      <c r="N3946" s="1816"/>
      <c r="O3946" s="1816">
        <v>8</v>
      </c>
      <c r="P3946" s="1840">
        <f t="shared" si="143"/>
        <v>72000</v>
      </c>
    </row>
    <row r="3947" spans="1:16" x14ac:dyDescent="0.2">
      <c r="A3947" s="547" t="s">
        <v>18316</v>
      </c>
      <c r="B3947" s="1797" t="s">
        <v>1708</v>
      </c>
      <c r="C3947" s="541" t="s">
        <v>1709</v>
      </c>
      <c r="D3947" s="547" t="s">
        <v>2558</v>
      </c>
      <c r="E3947" s="1963">
        <v>8000</v>
      </c>
      <c r="F3947" s="1776" t="s">
        <v>9698</v>
      </c>
      <c r="G3947" s="547" t="s">
        <v>9699</v>
      </c>
      <c r="H3947" s="547" t="s">
        <v>1800</v>
      </c>
      <c r="I3947" s="547" t="s">
        <v>8413</v>
      </c>
      <c r="J3947" s="546" t="s">
        <v>8413</v>
      </c>
      <c r="K3947" s="1814"/>
      <c r="L3947" s="570">
        <v>12</v>
      </c>
      <c r="M3947" s="1840">
        <f t="shared" si="142"/>
        <v>96000</v>
      </c>
      <c r="N3947" s="1816"/>
      <c r="O3947" s="1816">
        <v>12</v>
      </c>
      <c r="P3947" s="1840">
        <f t="shared" si="143"/>
        <v>96000</v>
      </c>
    </row>
    <row r="3948" spans="1:16" x14ac:dyDescent="0.2">
      <c r="A3948" s="547" t="s">
        <v>18316</v>
      </c>
      <c r="B3948" s="1797" t="s">
        <v>1708</v>
      </c>
      <c r="C3948" s="541" t="s">
        <v>1709</v>
      </c>
      <c r="D3948" s="547" t="s">
        <v>1894</v>
      </c>
      <c r="E3948" s="1963">
        <v>8000</v>
      </c>
      <c r="F3948" s="1776" t="s">
        <v>9700</v>
      </c>
      <c r="G3948" s="547" t="s">
        <v>9701</v>
      </c>
      <c r="H3948" s="547" t="s">
        <v>1800</v>
      </c>
      <c r="I3948" s="547" t="s">
        <v>8413</v>
      </c>
      <c r="J3948" s="546" t="s">
        <v>8413</v>
      </c>
      <c r="K3948" s="1814"/>
      <c r="L3948" s="570">
        <v>0</v>
      </c>
      <c r="M3948" s="1840">
        <f t="shared" si="142"/>
        <v>0</v>
      </c>
      <c r="N3948" s="1816"/>
      <c r="O3948" s="1816">
        <v>8</v>
      </c>
      <c r="P3948" s="1840">
        <f t="shared" si="143"/>
        <v>64000</v>
      </c>
    </row>
    <row r="3949" spans="1:16" x14ac:dyDescent="0.2">
      <c r="A3949" s="547" t="s">
        <v>18316</v>
      </c>
      <c r="B3949" s="1797" t="s">
        <v>1708</v>
      </c>
      <c r="C3949" s="541" t="s">
        <v>1709</v>
      </c>
      <c r="D3949" s="547" t="s">
        <v>9611</v>
      </c>
      <c r="E3949" s="1963">
        <v>8500</v>
      </c>
      <c r="F3949" s="1776" t="s">
        <v>9702</v>
      </c>
      <c r="G3949" s="547" t="s">
        <v>9703</v>
      </c>
      <c r="H3949" s="547" t="s">
        <v>3411</v>
      </c>
      <c r="I3949" s="547" t="s">
        <v>8413</v>
      </c>
      <c r="J3949" s="546" t="s">
        <v>8413</v>
      </c>
      <c r="K3949" s="1814"/>
      <c r="L3949" s="570">
        <v>12</v>
      </c>
      <c r="M3949" s="1840">
        <f t="shared" si="142"/>
        <v>102000</v>
      </c>
      <c r="N3949" s="1816"/>
      <c r="O3949" s="1816">
        <v>12</v>
      </c>
      <c r="P3949" s="1840">
        <f t="shared" si="143"/>
        <v>102000</v>
      </c>
    </row>
    <row r="3950" spans="1:16" x14ac:dyDescent="0.2">
      <c r="A3950" s="547" t="s">
        <v>18316</v>
      </c>
      <c r="B3950" s="1797" t="s">
        <v>1708</v>
      </c>
      <c r="C3950" s="541" t="s">
        <v>1709</v>
      </c>
      <c r="D3950" s="547" t="s">
        <v>9704</v>
      </c>
      <c r="E3950" s="1963">
        <v>10000</v>
      </c>
      <c r="F3950" s="1776" t="s">
        <v>9705</v>
      </c>
      <c r="G3950" s="547" t="s">
        <v>9706</v>
      </c>
      <c r="H3950" s="547" t="s">
        <v>3411</v>
      </c>
      <c r="I3950" s="547" t="s">
        <v>8413</v>
      </c>
      <c r="J3950" s="546" t="s">
        <v>8413</v>
      </c>
      <c r="K3950" s="1814"/>
      <c r="L3950" s="570">
        <v>0</v>
      </c>
      <c r="M3950" s="1840">
        <f t="shared" si="142"/>
        <v>0</v>
      </c>
      <c r="N3950" s="1816"/>
      <c r="O3950" s="1816">
        <v>5</v>
      </c>
      <c r="P3950" s="1840">
        <f t="shared" si="143"/>
        <v>50000</v>
      </c>
    </row>
    <row r="3951" spans="1:16" x14ac:dyDescent="0.2">
      <c r="A3951" s="547" t="s">
        <v>18316</v>
      </c>
      <c r="B3951" s="1797" t="s">
        <v>1708</v>
      </c>
      <c r="C3951" s="541" t="s">
        <v>1709</v>
      </c>
      <c r="D3951" s="547" t="s">
        <v>9559</v>
      </c>
      <c r="E3951" s="1963">
        <v>9000</v>
      </c>
      <c r="F3951" s="1776" t="s">
        <v>9707</v>
      </c>
      <c r="G3951" s="547" t="s">
        <v>9708</v>
      </c>
      <c r="H3951" s="547" t="s">
        <v>3411</v>
      </c>
      <c r="I3951" s="547" t="s">
        <v>8413</v>
      </c>
      <c r="J3951" s="546" t="s">
        <v>8413</v>
      </c>
      <c r="K3951" s="1814"/>
      <c r="L3951" s="570">
        <v>0</v>
      </c>
      <c r="M3951" s="1840">
        <f t="shared" si="142"/>
        <v>0</v>
      </c>
      <c r="N3951" s="1816"/>
      <c r="O3951" s="1816">
        <v>5</v>
      </c>
      <c r="P3951" s="1840">
        <f t="shared" si="143"/>
        <v>45000</v>
      </c>
    </row>
    <row r="3952" spans="1:16" x14ac:dyDescent="0.2">
      <c r="A3952" s="547" t="s">
        <v>18316</v>
      </c>
      <c r="B3952" s="1797" t="s">
        <v>1708</v>
      </c>
      <c r="C3952" s="541" t="s">
        <v>1709</v>
      </c>
      <c r="D3952" s="547" t="s">
        <v>9630</v>
      </c>
      <c r="E3952" s="1963">
        <v>7000</v>
      </c>
      <c r="F3952" s="1776" t="s">
        <v>9709</v>
      </c>
      <c r="G3952" s="547" t="s">
        <v>9710</v>
      </c>
      <c r="H3952" s="547" t="s">
        <v>1713</v>
      </c>
      <c r="I3952" s="547" t="s">
        <v>1829</v>
      </c>
      <c r="J3952" s="546" t="s">
        <v>1829</v>
      </c>
      <c r="K3952" s="1814"/>
      <c r="L3952" s="570">
        <v>0</v>
      </c>
      <c r="M3952" s="1840">
        <f t="shared" si="142"/>
        <v>0</v>
      </c>
      <c r="N3952" s="1816"/>
      <c r="O3952" s="1816">
        <v>1</v>
      </c>
      <c r="P3952" s="1840">
        <f t="shared" si="143"/>
        <v>7000</v>
      </c>
    </row>
    <row r="3953" spans="1:16" x14ac:dyDescent="0.2">
      <c r="A3953" s="547" t="s">
        <v>18316</v>
      </c>
      <c r="B3953" s="1797" t="s">
        <v>1708</v>
      </c>
      <c r="C3953" s="541" t="s">
        <v>1709</v>
      </c>
      <c r="D3953" s="547" t="s">
        <v>9711</v>
      </c>
      <c r="E3953" s="1963">
        <v>8000</v>
      </c>
      <c r="F3953" s="1776" t="s">
        <v>9712</v>
      </c>
      <c r="G3953" s="547" t="s">
        <v>9713</v>
      </c>
      <c r="H3953" s="547" t="s">
        <v>9531</v>
      </c>
      <c r="I3953" s="547" t="s">
        <v>8413</v>
      </c>
      <c r="J3953" s="546" t="s">
        <v>8413</v>
      </c>
      <c r="K3953" s="1814"/>
      <c r="L3953" s="570">
        <v>12</v>
      </c>
      <c r="M3953" s="1840">
        <f t="shared" si="142"/>
        <v>96000</v>
      </c>
      <c r="N3953" s="1816"/>
      <c r="O3953" s="1816">
        <v>12</v>
      </c>
      <c r="P3953" s="1840">
        <f t="shared" si="143"/>
        <v>96000</v>
      </c>
    </row>
    <row r="3954" spans="1:16" x14ac:dyDescent="0.2">
      <c r="A3954" s="547" t="s">
        <v>18316</v>
      </c>
      <c r="B3954" s="1797" t="s">
        <v>1708</v>
      </c>
      <c r="C3954" s="541" t="s">
        <v>1709</v>
      </c>
      <c r="D3954" s="547" t="s">
        <v>9583</v>
      </c>
      <c r="E3954" s="1963">
        <v>8000</v>
      </c>
      <c r="F3954" s="1776" t="s">
        <v>9714</v>
      </c>
      <c r="G3954" s="547" t="s">
        <v>9715</v>
      </c>
      <c r="H3954" s="547" t="s">
        <v>1800</v>
      </c>
      <c r="I3954" s="547" t="s">
        <v>8413</v>
      </c>
      <c r="J3954" s="546" t="s">
        <v>8413</v>
      </c>
      <c r="K3954" s="1814"/>
      <c r="L3954" s="570">
        <v>0</v>
      </c>
      <c r="M3954" s="1840">
        <f t="shared" si="142"/>
        <v>0</v>
      </c>
      <c r="N3954" s="1816"/>
      <c r="O3954" s="1816">
        <v>0</v>
      </c>
      <c r="P3954" s="1840">
        <f t="shared" si="143"/>
        <v>0</v>
      </c>
    </row>
    <row r="3955" spans="1:16" x14ac:dyDescent="0.2">
      <c r="A3955" s="547" t="s">
        <v>18316</v>
      </c>
      <c r="B3955" s="1797" t="s">
        <v>1708</v>
      </c>
      <c r="C3955" s="541" t="s">
        <v>1709</v>
      </c>
      <c r="D3955" s="547" t="s">
        <v>9716</v>
      </c>
      <c r="E3955" s="1963">
        <v>8500</v>
      </c>
      <c r="F3955" s="1776" t="s">
        <v>9717</v>
      </c>
      <c r="G3955" s="547" t="s">
        <v>9718</v>
      </c>
      <c r="H3955" s="547" t="s">
        <v>5786</v>
      </c>
      <c r="I3955" s="547" t="s">
        <v>8413</v>
      </c>
      <c r="J3955" s="546" t="s">
        <v>8413</v>
      </c>
      <c r="K3955" s="1814"/>
      <c r="L3955" s="570">
        <v>0</v>
      </c>
      <c r="M3955" s="1840">
        <f t="shared" si="142"/>
        <v>0</v>
      </c>
      <c r="N3955" s="1816"/>
      <c r="O3955" s="1816">
        <v>2</v>
      </c>
      <c r="P3955" s="1840">
        <f t="shared" si="143"/>
        <v>17000</v>
      </c>
    </row>
    <row r="3956" spans="1:16" x14ac:dyDescent="0.2">
      <c r="A3956" s="547" t="s">
        <v>18316</v>
      </c>
      <c r="B3956" s="1797" t="s">
        <v>1708</v>
      </c>
      <c r="C3956" s="541" t="s">
        <v>1709</v>
      </c>
      <c r="D3956" s="547" t="s">
        <v>9640</v>
      </c>
      <c r="E3956" s="1963">
        <v>8000</v>
      </c>
      <c r="F3956" s="1776" t="s">
        <v>9719</v>
      </c>
      <c r="G3956" s="547" t="s">
        <v>9720</v>
      </c>
      <c r="H3956" s="547" t="s">
        <v>9531</v>
      </c>
      <c r="I3956" s="547" t="s">
        <v>8413</v>
      </c>
      <c r="J3956" s="546" t="s">
        <v>8413</v>
      </c>
      <c r="K3956" s="1814"/>
      <c r="L3956" s="570">
        <v>0</v>
      </c>
      <c r="M3956" s="1840">
        <f t="shared" si="142"/>
        <v>0</v>
      </c>
      <c r="N3956" s="1816"/>
      <c r="O3956" s="1816">
        <v>3</v>
      </c>
      <c r="P3956" s="1840">
        <f t="shared" si="143"/>
        <v>24000</v>
      </c>
    </row>
    <row r="3957" spans="1:16" x14ac:dyDescent="0.2">
      <c r="A3957" s="547" t="s">
        <v>18316</v>
      </c>
      <c r="B3957" s="1797" t="s">
        <v>1708</v>
      </c>
      <c r="C3957" s="541" t="s">
        <v>1709</v>
      </c>
      <c r="D3957" s="547" t="s">
        <v>9559</v>
      </c>
      <c r="E3957" s="1963">
        <v>9000</v>
      </c>
      <c r="F3957" s="1776" t="s">
        <v>9721</v>
      </c>
      <c r="G3957" s="547" t="s">
        <v>9722</v>
      </c>
      <c r="H3957" s="547" t="s">
        <v>9531</v>
      </c>
      <c r="I3957" s="547" t="s">
        <v>8413</v>
      </c>
      <c r="J3957" s="546" t="s">
        <v>8413</v>
      </c>
      <c r="K3957" s="1814"/>
      <c r="L3957" s="570">
        <v>12</v>
      </c>
      <c r="M3957" s="1840">
        <f t="shared" si="142"/>
        <v>108000</v>
      </c>
      <c r="N3957" s="1816"/>
      <c r="O3957" s="1816">
        <v>12</v>
      </c>
      <c r="P3957" s="1840">
        <f t="shared" si="143"/>
        <v>108000</v>
      </c>
    </row>
    <row r="3958" spans="1:16" x14ac:dyDescent="0.2">
      <c r="A3958" s="547" t="s">
        <v>18316</v>
      </c>
      <c r="B3958" s="1797" t="s">
        <v>1708</v>
      </c>
      <c r="C3958" s="541" t="s">
        <v>1709</v>
      </c>
      <c r="D3958" s="547" t="s">
        <v>9559</v>
      </c>
      <c r="E3958" s="1963">
        <v>10000</v>
      </c>
      <c r="F3958" s="1776" t="s">
        <v>9723</v>
      </c>
      <c r="G3958" s="547" t="s">
        <v>9724</v>
      </c>
      <c r="H3958" s="547" t="s">
        <v>3411</v>
      </c>
      <c r="I3958" s="547" t="s">
        <v>8413</v>
      </c>
      <c r="J3958" s="546" t="s">
        <v>8413</v>
      </c>
      <c r="K3958" s="1814"/>
      <c r="L3958" s="570">
        <v>0</v>
      </c>
      <c r="M3958" s="1840">
        <f t="shared" si="142"/>
        <v>0</v>
      </c>
      <c r="N3958" s="1816"/>
      <c r="O3958" s="1816">
        <v>2</v>
      </c>
      <c r="P3958" s="1840">
        <f t="shared" si="143"/>
        <v>20000</v>
      </c>
    </row>
    <row r="3959" spans="1:16" x14ac:dyDescent="0.2">
      <c r="A3959" s="547" t="s">
        <v>18316</v>
      </c>
      <c r="B3959" s="1797" t="s">
        <v>1708</v>
      </c>
      <c r="C3959" s="541" t="s">
        <v>1709</v>
      </c>
      <c r="D3959" s="547" t="s">
        <v>9725</v>
      </c>
      <c r="E3959" s="1963">
        <v>10000</v>
      </c>
      <c r="F3959" s="1776" t="s">
        <v>9726</v>
      </c>
      <c r="G3959" s="547" t="s">
        <v>9727</v>
      </c>
      <c r="H3959" s="547" t="s">
        <v>1800</v>
      </c>
      <c r="I3959" s="547" t="s">
        <v>8413</v>
      </c>
      <c r="J3959" s="546" t="s">
        <v>8413</v>
      </c>
      <c r="K3959" s="1814"/>
      <c r="L3959" s="570">
        <v>0</v>
      </c>
      <c r="M3959" s="1840">
        <f t="shared" si="142"/>
        <v>0</v>
      </c>
      <c r="N3959" s="1816"/>
      <c r="O3959" s="1816">
        <v>12</v>
      </c>
      <c r="P3959" s="1840">
        <f t="shared" si="143"/>
        <v>120000</v>
      </c>
    </row>
    <row r="3960" spans="1:16" x14ac:dyDescent="0.2">
      <c r="A3960" s="547" t="s">
        <v>18316</v>
      </c>
      <c r="B3960" s="1797" t="s">
        <v>1708</v>
      </c>
      <c r="C3960" s="541" t="s">
        <v>1709</v>
      </c>
      <c r="D3960" s="547" t="s">
        <v>9728</v>
      </c>
      <c r="E3960" s="1963">
        <v>5000</v>
      </c>
      <c r="F3960" s="1776" t="s">
        <v>9729</v>
      </c>
      <c r="G3960" s="547" t="s">
        <v>9730</v>
      </c>
      <c r="H3960" s="547" t="s">
        <v>1773</v>
      </c>
      <c r="I3960" s="547" t="s">
        <v>8413</v>
      </c>
      <c r="J3960" s="546" t="s">
        <v>8413</v>
      </c>
      <c r="K3960" s="1814"/>
      <c r="L3960" s="570">
        <v>0</v>
      </c>
      <c r="M3960" s="1840">
        <f t="shared" si="142"/>
        <v>0</v>
      </c>
      <c r="N3960" s="1816"/>
      <c r="O3960" s="1816">
        <v>6</v>
      </c>
      <c r="P3960" s="1840">
        <f t="shared" si="143"/>
        <v>30000</v>
      </c>
    </row>
    <row r="3961" spans="1:16" x14ac:dyDescent="0.2">
      <c r="A3961" s="547" t="s">
        <v>18316</v>
      </c>
      <c r="B3961" s="1797" t="s">
        <v>1708</v>
      </c>
      <c r="C3961" s="541" t="s">
        <v>1709</v>
      </c>
      <c r="D3961" s="547" t="s">
        <v>9556</v>
      </c>
      <c r="E3961" s="1963">
        <v>9000</v>
      </c>
      <c r="F3961" s="1776" t="s">
        <v>9731</v>
      </c>
      <c r="G3961" s="547" t="s">
        <v>9732</v>
      </c>
      <c r="H3961" s="547" t="s">
        <v>1713</v>
      </c>
      <c r="I3961" s="547" t="s">
        <v>8413</v>
      </c>
      <c r="J3961" s="546" t="s">
        <v>8413</v>
      </c>
      <c r="K3961" s="1814"/>
      <c r="L3961" s="570">
        <v>0</v>
      </c>
      <c r="M3961" s="1840">
        <f t="shared" si="142"/>
        <v>0</v>
      </c>
      <c r="N3961" s="1816"/>
      <c r="O3961" s="1816">
        <v>10</v>
      </c>
      <c r="P3961" s="1840">
        <f t="shared" si="143"/>
        <v>90000</v>
      </c>
    </row>
    <row r="3962" spans="1:16" x14ac:dyDescent="0.2">
      <c r="A3962" s="547" t="s">
        <v>18316</v>
      </c>
      <c r="B3962" s="1797" t="s">
        <v>1708</v>
      </c>
      <c r="C3962" s="541" t="s">
        <v>1709</v>
      </c>
      <c r="D3962" s="547" t="s">
        <v>9733</v>
      </c>
      <c r="E3962" s="1963">
        <v>8500</v>
      </c>
      <c r="F3962" s="1776" t="s">
        <v>9734</v>
      </c>
      <c r="G3962" s="547" t="s">
        <v>9735</v>
      </c>
      <c r="H3962" s="547" t="s">
        <v>3411</v>
      </c>
      <c r="I3962" s="547" t="s">
        <v>8413</v>
      </c>
      <c r="J3962" s="546" t="s">
        <v>8413</v>
      </c>
      <c r="K3962" s="1814"/>
      <c r="L3962" s="570">
        <v>0</v>
      </c>
      <c r="M3962" s="1840">
        <f t="shared" si="142"/>
        <v>0</v>
      </c>
      <c r="N3962" s="1816"/>
      <c r="O3962" s="1816">
        <v>10</v>
      </c>
      <c r="P3962" s="1840">
        <f t="shared" si="143"/>
        <v>85000</v>
      </c>
    </row>
    <row r="3963" spans="1:16" x14ac:dyDescent="0.2">
      <c r="A3963" s="547" t="s">
        <v>18316</v>
      </c>
      <c r="B3963" s="1797" t="s">
        <v>1708</v>
      </c>
      <c r="C3963" s="541" t="s">
        <v>1709</v>
      </c>
      <c r="D3963" s="547" t="s">
        <v>9556</v>
      </c>
      <c r="E3963" s="1963">
        <v>9000</v>
      </c>
      <c r="F3963" s="1776" t="s">
        <v>9736</v>
      </c>
      <c r="G3963" s="547" t="s">
        <v>9737</v>
      </c>
      <c r="H3963" s="547" t="s">
        <v>1713</v>
      </c>
      <c r="I3963" s="547" t="s">
        <v>8413</v>
      </c>
      <c r="J3963" s="546" t="s">
        <v>8413</v>
      </c>
      <c r="K3963" s="1814"/>
      <c r="L3963" s="570">
        <v>0</v>
      </c>
      <c r="M3963" s="1840">
        <f t="shared" si="142"/>
        <v>0</v>
      </c>
      <c r="N3963" s="1816"/>
      <c r="O3963" s="1816">
        <v>3</v>
      </c>
      <c r="P3963" s="1840">
        <f t="shared" si="143"/>
        <v>27000</v>
      </c>
    </row>
    <row r="3964" spans="1:16" x14ac:dyDescent="0.2">
      <c r="A3964" s="547" t="s">
        <v>18316</v>
      </c>
      <c r="B3964" s="1797" t="s">
        <v>1708</v>
      </c>
      <c r="C3964" s="541" t="s">
        <v>1709</v>
      </c>
      <c r="D3964" s="547" t="s">
        <v>9738</v>
      </c>
      <c r="E3964" s="1963">
        <v>15000</v>
      </c>
      <c r="F3964" s="1776" t="s">
        <v>9739</v>
      </c>
      <c r="G3964" s="547" t="s">
        <v>9740</v>
      </c>
      <c r="H3964" s="547" t="s">
        <v>3411</v>
      </c>
      <c r="I3964" s="547" t="s">
        <v>8413</v>
      </c>
      <c r="J3964" s="546" t="s">
        <v>8413</v>
      </c>
      <c r="K3964" s="1814"/>
      <c r="L3964" s="570">
        <v>0</v>
      </c>
      <c r="M3964" s="1840">
        <f t="shared" si="142"/>
        <v>0</v>
      </c>
      <c r="N3964" s="1816"/>
      <c r="O3964" s="1816">
        <v>11</v>
      </c>
      <c r="P3964" s="1840">
        <f t="shared" si="143"/>
        <v>165000</v>
      </c>
    </row>
    <row r="3965" spans="1:16" x14ac:dyDescent="0.2">
      <c r="A3965" s="547" t="s">
        <v>18316</v>
      </c>
      <c r="B3965" s="1797" t="s">
        <v>1708</v>
      </c>
      <c r="C3965" s="541" t="s">
        <v>1709</v>
      </c>
      <c r="D3965" s="547" t="s">
        <v>9559</v>
      </c>
      <c r="E3965" s="1963">
        <v>9000</v>
      </c>
      <c r="F3965" s="1776" t="s">
        <v>9741</v>
      </c>
      <c r="G3965" s="547" t="s">
        <v>9742</v>
      </c>
      <c r="H3965" s="547" t="s">
        <v>9531</v>
      </c>
      <c r="I3965" s="547" t="s">
        <v>8413</v>
      </c>
      <c r="J3965" s="546" t="s">
        <v>8413</v>
      </c>
      <c r="K3965" s="1814"/>
      <c r="L3965" s="570">
        <v>0</v>
      </c>
      <c r="M3965" s="1840">
        <f t="shared" si="142"/>
        <v>0</v>
      </c>
      <c r="N3965" s="1816"/>
      <c r="O3965" s="1816">
        <v>12</v>
      </c>
      <c r="P3965" s="1840">
        <f t="shared" si="143"/>
        <v>108000</v>
      </c>
    </row>
    <row r="3966" spans="1:16" x14ac:dyDescent="0.2">
      <c r="A3966" s="547" t="s">
        <v>18316</v>
      </c>
      <c r="B3966" s="1797" t="s">
        <v>1708</v>
      </c>
      <c r="C3966" s="541" t="s">
        <v>1709</v>
      </c>
      <c r="D3966" s="547" t="s">
        <v>9743</v>
      </c>
      <c r="E3966" s="1963">
        <v>9000</v>
      </c>
      <c r="F3966" s="1776" t="s">
        <v>9744</v>
      </c>
      <c r="G3966" s="547" t="s">
        <v>9745</v>
      </c>
      <c r="H3966" s="547" t="s">
        <v>1800</v>
      </c>
      <c r="I3966" s="547" t="s">
        <v>8413</v>
      </c>
      <c r="J3966" s="546" t="s">
        <v>8413</v>
      </c>
      <c r="K3966" s="1814"/>
      <c r="L3966" s="570">
        <v>0</v>
      </c>
      <c r="M3966" s="1840">
        <f t="shared" si="142"/>
        <v>0</v>
      </c>
      <c r="N3966" s="1816"/>
      <c r="O3966" s="1816">
        <v>0</v>
      </c>
      <c r="P3966" s="1840">
        <f t="shared" si="143"/>
        <v>0</v>
      </c>
    </row>
    <row r="3967" spans="1:16" x14ac:dyDescent="0.2">
      <c r="A3967" s="548" t="s">
        <v>909</v>
      </c>
      <c r="B3967" s="548" t="s">
        <v>1708</v>
      </c>
      <c r="C3967" s="541" t="s">
        <v>1709</v>
      </c>
      <c r="D3967" s="548" t="s">
        <v>3582</v>
      </c>
      <c r="E3967" s="1957">
        <v>6000</v>
      </c>
      <c r="F3967" s="546" t="s">
        <v>9747</v>
      </c>
      <c r="G3967" s="550" t="s">
        <v>9748</v>
      </c>
      <c r="H3967" s="548" t="s">
        <v>2550</v>
      </c>
      <c r="I3967" s="548" t="s">
        <v>1829</v>
      </c>
      <c r="J3967" s="551" t="s">
        <v>8413</v>
      </c>
      <c r="K3967" s="564">
        <v>1</v>
      </c>
      <c r="L3967" s="564">
        <v>12</v>
      </c>
      <c r="M3967" s="1841">
        <f t="shared" ref="M3967:M3974" si="144">E3967*L3967</f>
        <v>72000</v>
      </c>
      <c r="N3967" s="564">
        <v>1</v>
      </c>
      <c r="O3967" s="564">
        <v>6</v>
      </c>
      <c r="P3967" s="1841">
        <f>E3967*O3967</f>
        <v>36000</v>
      </c>
    </row>
    <row r="3968" spans="1:16" x14ac:dyDescent="0.2">
      <c r="A3968" s="548" t="s">
        <v>909</v>
      </c>
      <c r="B3968" s="548" t="s">
        <v>1708</v>
      </c>
      <c r="C3968" s="541" t="s">
        <v>1709</v>
      </c>
      <c r="D3968" s="548" t="s">
        <v>6066</v>
      </c>
      <c r="E3968" s="1957">
        <v>6000</v>
      </c>
      <c r="F3968" s="546" t="s">
        <v>9749</v>
      </c>
      <c r="G3968" s="550" t="s">
        <v>9750</v>
      </c>
      <c r="H3968" s="548" t="s">
        <v>2550</v>
      </c>
      <c r="I3968" s="548" t="s">
        <v>1829</v>
      </c>
      <c r="J3968" s="551" t="s">
        <v>8413</v>
      </c>
      <c r="K3968" s="564">
        <v>1</v>
      </c>
      <c r="L3968" s="564">
        <v>12</v>
      </c>
      <c r="M3968" s="1841">
        <f t="shared" si="144"/>
        <v>72000</v>
      </c>
      <c r="N3968" s="564">
        <v>1</v>
      </c>
      <c r="O3968" s="564">
        <v>6</v>
      </c>
      <c r="P3968" s="1841">
        <f t="shared" ref="P3968:P3974" si="145">E3968*O3968</f>
        <v>36000</v>
      </c>
    </row>
    <row r="3969" spans="1:16" x14ac:dyDescent="0.2">
      <c r="A3969" s="548" t="s">
        <v>909</v>
      </c>
      <c r="B3969" s="548" t="s">
        <v>1708</v>
      </c>
      <c r="C3969" s="541" t="s">
        <v>1709</v>
      </c>
      <c r="D3969" s="548" t="s">
        <v>1836</v>
      </c>
      <c r="E3969" s="1957">
        <v>3500</v>
      </c>
      <c r="F3969" s="546" t="s">
        <v>9751</v>
      </c>
      <c r="G3969" s="550" t="s">
        <v>9752</v>
      </c>
      <c r="H3969" s="548" t="s">
        <v>2550</v>
      </c>
      <c r="I3969" s="548" t="s">
        <v>1829</v>
      </c>
      <c r="J3969" s="551" t="s">
        <v>8413</v>
      </c>
      <c r="K3969" s="564">
        <v>1</v>
      </c>
      <c r="L3969" s="564">
        <v>12</v>
      </c>
      <c r="M3969" s="1841">
        <f t="shared" si="144"/>
        <v>42000</v>
      </c>
      <c r="N3969" s="564">
        <v>1</v>
      </c>
      <c r="O3969" s="564">
        <v>6</v>
      </c>
      <c r="P3969" s="1841">
        <f t="shared" si="145"/>
        <v>21000</v>
      </c>
    </row>
    <row r="3970" spans="1:16" x14ac:dyDescent="0.2">
      <c r="A3970" s="548" t="s">
        <v>909</v>
      </c>
      <c r="B3970" s="548" t="s">
        <v>1708</v>
      </c>
      <c r="C3970" s="541" t="s">
        <v>1709</v>
      </c>
      <c r="D3970" s="548" t="s">
        <v>2266</v>
      </c>
      <c r="E3970" s="1957">
        <v>6000</v>
      </c>
      <c r="F3970" s="546">
        <v>22756000</v>
      </c>
      <c r="G3970" s="550" t="s">
        <v>9753</v>
      </c>
      <c r="H3970" s="548" t="s">
        <v>5957</v>
      </c>
      <c r="I3970" s="548" t="s">
        <v>1829</v>
      </c>
      <c r="J3970" s="551" t="s">
        <v>8413</v>
      </c>
      <c r="K3970" s="564">
        <v>1</v>
      </c>
      <c r="L3970" s="564">
        <v>12</v>
      </c>
      <c r="M3970" s="1841">
        <f t="shared" si="144"/>
        <v>72000</v>
      </c>
      <c r="N3970" s="564">
        <v>1</v>
      </c>
      <c r="O3970" s="564">
        <v>6</v>
      </c>
      <c r="P3970" s="1841">
        <f t="shared" si="145"/>
        <v>36000</v>
      </c>
    </row>
    <row r="3971" spans="1:16" x14ac:dyDescent="0.2">
      <c r="A3971" s="548" t="s">
        <v>909</v>
      </c>
      <c r="B3971" s="548" t="s">
        <v>1708</v>
      </c>
      <c r="C3971" s="541" t="s">
        <v>1709</v>
      </c>
      <c r="D3971" s="548" t="s">
        <v>9754</v>
      </c>
      <c r="E3971" s="1957">
        <v>6000</v>
      </c>
      <c r="F3971" s="546" t="s">
        <v>9755</v>
      </c>
      <c r="G3971" s="550" t="s">
        <v>9756</v>
      </c>
      <c r="H3971" s="548" t="s">
        <v>2550</v>
      </c>
      <c r="I3971" s="548" t="s">
        <v>1829</v>
      </c>
      <c r="J3971" s="551" t="s">
        <v>8413</v>
      </c>
      <c r="K3971" s="564">
        <v>1</v>
      </c>
      <c r="L3971" s="564">
        <v>12</v>
      </c>
      <c r="M3971" s="1841">
        <f t="shared" si="144"/>
        <v>72000</v>
      </c>
      <c r="N3971" s="564">
        <v>1</v>
      </c>
      <c r="O3971" s="564">
        <v>6</v>
      </c>
      <c r="P3971" s="1841">
        <f t="shared" si="145"/>
        <v>36000</v>
      </c>
    </row>
    <row r="3972" spans="1:16" x14ac:dyDescent="0.2">
      <c r="A3972" s="548" t="s">
        <v>909</v>
      </c>
      <c r="B3972" s="548" t="s">
        <v>1708</v>
      </c>
      <c r="C3972" s="541" t="s">
        <v>1709</v>
      </c>
      <c r="D3972" s="548" t="s">
        <v>9757</v>
      </c>
      <c r="E3972" s="1957">
        <v>6000</v>
      </c>
      <c r="F3972" s="546">
        <v>40936720</v>
      </c>
      <c r="G3972" s="550" t="s">
        <v>9758</v>
      </c>
      <c r="H3972" s="548" t="s">
        <v>9759</v>
      </c>
      <c r="I3972" s="548" t="s">
        <v>1829</v>
      </c>
      <c r="J3972" s="551" t="s">
        <v>8413</v>
      </c>
      <c r="K3972" s="564">
        <v>1</v>
      </c>
      <c r="L3972" s="564">
        <v>3</v>
      </c>
      <c r="M3972" s="1841">
        <f t="shared" si="144"/>
        <v>18000</v>
      </c>
      <c r="N3972" s="564">
        <v>1</v>
      </c>
      <c r="O3972" s="564">
        <v>6</v>
      </c>
      <c r="P3972" s="1841">
        <f t="shared" si="145"/>
        <v>36000</v>
      </c>
    </row>
    <row r="3973" spans="1:16" x14ac:dyDescent="0.2">
      <c r="A3973" s="548" t="s">
        <v>909</v>
      </c>
      <c r="B3973" s="548" t="s">
        <v>1708</v>
      </c>
      <c r="C3973" s="541" t="s">
        <v>1709</v>
      </c>
      <c r="D3973" s="548" t="s">
        <v>2698</v>
      </c>
      <c r="E3973" s="1957">
        <v>5000</v>
      </c>
      <c r="F3973" s="546">
        <v>43384136</v>
      </c>
      <c r="G3973" s="550" t="s">
        <v>9760</v>
      </c>
      <c r="H3973" s="548" t="s">
        <v>9759</v>
      </c>
      <c r="I3973" s="548" t="s">
        <v>1829</v>
      </c>
      <c r="J3973" s="551" t="s">
        <v>8413</v>
      </c>
      <c r="K3973" s="564">
        <v>1</v>
      </c>
      <c r="L3973" s="564">
        <v>3</v>
      </c>
      <c r="M3973" s="1841">
        <f t="shared" si="144"/>
        <v>15000</v>
      </c>
      <c r="N3973" s="564">
        <v>1</v>
      </c>
      <c r="O3973" s="564">
        <v>6</v>
      </c>
      <c r="P3973" s="1841">
        <f t="shared" si="145"/>
        <v>30000</v>
      </c>
    </row>
    <row r="3974" spans="1:16" x14ac:dyDescent="0.2">
      <c r="A3974" s="548" t="s">
        <v>909</v>
      </c>
      <c r="B3974" s="548" t="s">
        <v>1708</v>
      </c>
      <c r="C3974" s="541" t="s">
        <v>1709</v>
      </c>
      <c r="D3974" s="548" t="s">
        <v>9761</v>
      </c>
      <c r="E3974" s="1957">
        <v>5000</v>
      </c>
      <c r="F3974" s="546">
        <v>47152318</v>
      </c>
      <c r="G3974" s="550" t="s">
        <v>9762</v>
      </c>
      <c r="H3974" s="548" t="s">
        <v>2550</v>
      </c>
      <c r="I3974" s="548" t="s">
        <v>1829</v>
      </c>
      <c r="J3974" s="551" t="s">
        <v>8413</v>
      </c>
      <c r="K3974" s="564">
        <v>0</v>
      </c>
      <c r="L3974" s="564">
        <v>0</v>
      </c>
      <c r="M3974" s="1841">
        <f t="shared" si="144"/>
        <v>0</v>
      </c>
      <c r="N3974" s="564" t="s">
        <v>7009</v>
      </c>
      <c r="O3974" s="564">
        <v>5</v>
      </c>
      <c r="P3974" s="1841">
        <f t="shared" si="145"/>
        <v>25000</v>
      </c>
    </row>
    <row r="3975" spans="1:16" s="1998" customFormat="1" x14ac:dyDescent="0.2">
      <c r="A3975" s="1992" t="s">
        <v>930</v>
      </c>
      <c r="B3975" s="1993" t="s">
        <v>1708</v>
      </c>
      <c r="C3975" s="1993" t="s">
        <v>306</v>
      </c>
      <c r="D3975" s="1993" t="s">
        <v>3582</v>
      </c>
      <c r="E3975" s="1994">
        <v>6000</v>
      </c>
      <c r="F3975" s="1995">
        <v>28308728</v>
      </c>
      <c r="G3975" s="1993" t="s">
        <v>18317</v>
      </c>
      <c r="H3975" s="1993" t="s">
        <v>3405</v>
      </c>
      <c r="I3975" s="1993" t="s">
        <v>5797</v>
      </c>
      <c r="J3975" s="1993" t="s">
        <v>18318</v>
      </c>
      <c r="K3975" s="1996" t="s">
        <v>7009</v>
      </c>
      <c r="L3975" s="1996" t="s">
        <v>9389</v>
      </c>
      <c r="M3975" s="1997">
        <v>14129</v>
      </c>
      <c r="N3975" s="1996" t="s">
        <v>8366</v>
      </c>
      <c r="O3975" s="1996" t="s">
        <v>7010</v>
      </c>
      <c r="P3975" s="1997">
        <f>6000*O3975</f>
        <v>36000</v>
      </c>
    </row>
    <row r="3976" spans="1:16" s="1998" customFormat="1" x14ac:dyDescent="0.2">
      <c r="A3976" s="1992" t="s">
        <v>930</v>
      </c>
      <c r="B3976" s="1993" t="s">
        <v>1708</v>
      </c>
      <c r="C3976" s="1993" t="s">
        <v>306</v>
      </c>
      <c r="D3976" s="1993" t="s">
        <v>2698</v>
      </c>
      <c r="E3976" s="1994">
        <v>6000</v>
      </c>
      <c r="F3976" s="1999">
        <v>28293475</v>
      </c>
      <c r="G3976" s="1993" t="s">
        <v>18319</v>
      </c>
      <c r="H3976" s="1993" t="s">
        <v>3405</v>
      </c>
      <c r="I3976" s="1993" t="s">
        <v>5797</v>
      </c>
      <c r="J3976" s="1993" t="s">
        <v>18318</v>
      </c>
      <c r="K3976" s="1996" t="s">
        <v>7009</v>
      </c>
      <c r="L3976" s="1996" t="s">
        <v>9389</v>
      </c>
      <c r="M3976" s="1997">
        <v>14129</v>
      </c>
      <c r="N3976" s="1996" t="s">
        <v>8366</v>
      </c>
      <c r="O3976" s="1996" t="s">
        <v>7010</v>
      </c>
      <c r="P3976" s="1997">
        <f t="shared" ref="P3976:P3978" si="146">6000*O3976</f>
        <v>36000</v>
      </c>
    </row>
    <row r="3977" spans="1:16" s="1998" customFormat="1" x14ac:dyDescent="0.2">
      <c r="A3977" s="1992" t="s">
        <v>930</v>
      </c>
      <c r="B3977" s="1993" t="s">
        <v>1708</v>
      </c>
      <c r="C3977" s="1993" t="s">
        <v>306</v>
      </c>
      <c r="D3977" s="1993" t="s">
        <v>18320</v>
      </c>
      <c r="E3977" s="1994">
        <v>6000</v>
      </c>
      <c r="F3977" s="1999">
        <v>31361230</v>
      </c>
      <c r="G3977" s="1993" t="s">
        <v>18321</v>
      </c>
      <c r="H3977" s="1993" t="s">
        <v>3405</v>
      </c>
      <c r="I3977" s="1993" t="s">
        <v>5797</v>
      </c>
      <c r="J3977" s="1993" t="s">
        <v>18318</v>
      </c>
      <c r="K3977" s="1996" t="s">
        <v>7009</v>
      </c>
      <c r="L3977" s="1996" t="s">
        <v>9389</v>
      </c>
      <c r="M3977" s="1997">
        <v>14129</v>
      </c>
      <c r="N3977" s="1996" t="s">
        <v>8366</v>
      </c>
      <c r="O3977" s="1996" t="s">
        <v>7010</v>
      </c>
      <c r="P3977" s="1997">
        <f t="shared" si="146"/>
        <v>36000</v>
      </c>
    </row>
    <row r="3978" spans="1:16" s="1998" customFormat="1" x14ac:dyDescent="0.2">
      <c r="A3978" s="1992" t="s">
        <v>930</v>
      </c>
      <c r="B3978" s="1993" t="s">
        <v>1708</v>
      </c>
      <c r="C3978" s="1993" t="s">
        <v>306</v>
      </c>
      <c r="D3978" s="1993" t="s">
        <v>15604</v>
      </c>
      <c r="E3978" s="1994">
        <v>6000</v>
      </c>
      <c r="F3978" s="1999">
        <v>28314987</v>
      </c>
      <c r="G3978" s="1993" t="s">
        <v>18322</v>
      </c>
      <c r="H3978" s="1993" t="s">
        <v>3405</v>
      </c>
      <c r="I3978" s="1993" t="s">
        <v>5797</v>
      </c>
      <c r="J3978" s="1993" t="s">
        <v>18318</v>
      </c>
      <c r="K3978" s="1996" t="s">
        <v>7009</v>
      </c>
      <c r="L3978" s="1996" t="s">
        <v>9389</v>
      </c>
      <c r="M3978" s="1997">
        <v>14129</v>
      </c>
      <c r="N3978" s="1996" t="s">
        <v>8366</v>
      </c>
      <c r="O3978" s="1996" t="s">
        <v>7010</v>
      </c>
      <c r="P3978" s="1997">
        <f t="shared" si="146"/>
        <v>36000</v>
      </c>
    </row>
    <row r="3979" spans="1:16" s="1998" customFormat="1" x14ac:dyDescent="0.2">
      <c r="A3979" s="1992" t="s">
        <v>930</v>
      </c>
      <c r="B3979" s="1993" t="s">
        <v>1708</v>
      </c>
      <c r="C3979" s="1993" t="s">
        <v>306</v>
      </c>
      <c r="D3979" s="1993" t="s">
        <v>8283</v>
      </c>
      <c r="E3979" s="1994">
        <v>1200</v>
      </c>
      <c r="F3979" s="1999" t="s">
        <v>18323</v>
      </c>
      <c r="G3979" s="1993" t="s">
        <v>18324</v>
      </c>
      <c r="H3979" s="1993" t="s">
        <v>1795</v>
      </c>
      <c r="I3979" s="1993" t="s">
        <v>9514</v>
      </c>
      <c r="J3979" s="1993" t="s">
        <v>3999</v>
      </c>
      <c r="K3979" s="1996" t="s">
        <v>7009</v>
      </c>
      <c r="L3979" s="1996" t="s">
        <v>9389</v>
      </c>
      <c r="M3979" s="1997">
        <v>3040</v>
      </c>
      <c r="N3979" s="1996"/>
      <c r="O3979" s="1996"/>
      <c r="P3979" s="1997">
        <v>0</v>
      </c>
    </row>
    <row r="3980" spans="1:16" s="1998" customFormat="1" x14ac:dyDescent="0.2">
      <c r="A3980" s="1992" t="s">
        <v>930</v>
      </c>
      <c r="B3980" s="1993" t="s">
        <v>1708</v>
      </c>
      <c r="C3980" s="1993" t="s">
        <v>306</v>
      </c>
      <c r="D3980" s="1993" t="s">
        <v>8283</v>
      </c>
      <c r="E3980" s="1994">
        <v>1200</v>
      </c>
      <c r="F3980" s="1999">
        <v>71908855</v>
      </c>
      <c r="G3980" s="1993" t="s">
        <v>18325</v>
      </c>
      <c r="H3980" s="1993" t="s">
        <v>1795</v>
      </c>
      <c r="I3980" s="1993" t="s">
        <v>9514</v>
      </c>
      <c r="J3980" s="1993" t="s">
        <v>3999</v>
      </c>
      <c r="K3980" s="1996" t="s">
        <v>7009</v>
      </c>
      <c r="L3980" s="1996" t="s">
        <v>9389</v>
      </c>
      <c r="M3980" s="1997">
        <v>3040</v>
      </c>
      <c r="N3980" s="1996"/>
      <c r="O3980" s="1996"/>
      <c r="P3980" s="1997">
        <v>0</v>
      </c>
    </row>
    <row r="3981" spans="1:16" s="1998" customFormat="1" x14ac:dyDescent="0.2">
      <c r="A3981" s="1992" t="s">
        <v>930</v>
      </c>
      <c r="B3981" s="1993" t="s">
        <v>1708</v>
      </c>
      <c r="C3981" s="1993" t="s">
        <v>306</v>
      </c>
      <c r="D3981" s="1993" t="s">
        <v>8283</v>
      </c>
      <c r="E3981" s="1994">
        <v>1200</v>
      </c>
      <c r="F3981" s="1999">
        <v>45609302</v>
      </c>
      <c r="G3981" s="1993" t="s">
        <v>18326</v>
      </c>
      <c r="H3981" s="1993" t="s">
        <v>1795</v>
      </c>
      <c r="I3981" s="1993" t="s">
        <v>9514</v>
      </c>
      <c r="J3981" s="1993" t="s">
        <v>3999</v>
      </c>
      <c r="K3981" s="1996" t="s">
        <v>7009</v>
      </c>
      <c r="L3981" s="1996" t="s">
        <v>9389</v>
      </c>
      <c r="M3981" s="1997">
        <v>3040</v>
      </c>
      <c r="N3981" s="1996"/>
      <c r="O3981" s="1996"/>
      <c r="P3981" s="1997">
        <v>0</v>
      </c>
    </row>
    <row r="3982" spans="1:16" s="1998" customFormat="1" x14ac:dyDescent="0.2">
      <c r="A3982" s="1992" t="s">
        <v>930</v>
      </c>
      <c r="B3982" s="1993" t="s">
        <v>1708</v>
      </c>
      <c r="C3982" s="1993" t="s">
        <v>306</v>
      </c>
      <c r="D3982" s="1993" t="s">
        <v>8283</v>
      </c>
      <c r="E3982" s="1994">
        <v>1200</v>
      </c>
      <c r="F3982" s="1999" t="s">
        <v>18327</v>
      </c>
      <c r="G3982" s="1993" t="s">
        <v>18328</v>
      </c>
      <c r="H3982" s="1993" t="s">
        <v>1795</v>
      </c>
      <c r="I3982" s="1993" t="s">
        <v>9514</v>
      </c>
      <c r="J3982" s="1993" t="s">
        <v>3999</v>
      </c>
      <c r="K3982" s="1996" t="s">
        <v>7009</v>
      </c>
      <c r="L3982" s="1996" t="s">
        <v>9389</v>
      </c>
      <c r="M3982" s="1997">
        <v>3040</v>
      </c>
      <c r="N3982" s="1996"/>
      <c r="O3982" s="1996"/>
      <c r="P3982" s="1997">
        <v>0</v>
      </c>
    </row>
    <row r="3983" spans="1:16" s="1998" customFormat="1" x14ac:dyDescent="0.2">
      <c r="A3983" s="1992" t="s">
        <v>930</v>
      </c>
      <c r="B3983" s="1993" t="s">
        <v>1708</v>
      </c>
      <c r="C3983" s="1993" t="s">
        <v>306</v>
      </c>
      <c r="D3983" s="1993" t="s">
        <v>8283</v>
      </c>
      <c r="E3983" s="1994">
        <v>1200</v>
      </c>
      <c r="F3983" s="1999" t="s">
        <v>18329</v>
      </c>
      <c r="G3983" s="1993" t="s">
        <v>18330</v>
      </c>
      <c r="H3983" s="1993" t="s">
        <v>1795</v>
      </c>
      <c r="I3983" s="1993" t="s">
        <v>9514</v>
      </c>
      <c r="J3983" s="1993" t="s">
        <v>3999</v>
      </c>
      <c r="K3983" s="1996" t="s">
        <v>7009</v>
      </c>
      <c r="L3983" s="1996" t="s">
        <v>9389</v>
      </c>
      <c r="M3983" s="1997">
        <v>3040</v>
      </c>
      <c r="N3983" s="1996"/>
      <c r="O3983" s="1996"/>
      <c r="P3983" s="1997">
        <v>0</v>
      </c>
    </row>
    <row r="3984" spans="1:16" s="1998" customFormat="1" x14ac:dyDescent="0.2">
      <c r="A3984" s="1992" t="s">
        <v>930</v>
      </c>
      <c r="B3984" s="1993" t="s">
        <v>1708</v>
      </c>
      <c r="C3984" s="1993" t="s">
        <v>306</v>
      </c>
      <c r="D3984" s="1993" t="s">
        <v>8283</v>
      </c>
      <c r="E3984" s="1994">
        <v>1200</v>
      </c>
      <c r="F3984" s="1999">
        <v>45054192</v>
      </c>
      <c r="G3984" s="1993" t="s">
        <v>18331</v>
      </c>
      <c r="H3984" s="1993" t="s">
        <v>1795</v>
      </c>
      <c r="I3984" s="1993" t="s">
        <v>9514</v>
      </c>
      <c r="J3984" s="1993" t="s">
        <v>3999</v>
      </c>
      <c r="K3984" s="1996" t="s">
        <v>7009</v>
      </c>
      <c r="L3984" s="1996" t="s">
        <v>9389</v>
      </c>
      <c r="M3984" s="1997">
        <v>3040</v>
      </c>
      <c r="N3984" s="1996"/>
      <c r="O3984" s="1996"/>
      <c r="P3984" s="1997">
        <v>0</v>
      </c>
    </row>
    <row r="3985" spans="1:16" s="1998" customFormat="1" x14ac:dyDescent="0.2">
      <c r="A3985" s="1992" t="s">
        <v>930</v>
      </c>
      <c r="B3985" s="1993" t="s">
        <v>1708</v>
      </c>
      <c r="C3985" s="1993" t="s">
        <v>306</v>
      </c>
      <c r="D3985" s="1993" t="s">
        <v>8283</v>
      </c>
      <c r="E3985" s="1994">
        <v>1200</v>
      </c>
      <c r="F3985" s="1999">
        <v>44751153</v>
      </c>
      <c r="G3985" s="1993" t="s">
        <v>18332</v>
      </c>
      <c r="H3985" s="1993" t="s">
        <v>1795</v>
      </c>
      <c r="I3985" s="1993" t="s">
        <v>9514</v>
      </c>
      <c r="J3985" s="1993" t="s">
        <v>3999</v>
      </c>
      <c r="K3985" s="1996" t="s">
        <v>7009</v>
      </c>
      <c r="L3985" s="1996" t="s">
        <v>9389</v>
      </c>
      <c r="M3985" s="1997">
        <v>3040</v>
      </c>
      <c r="N3985" s="1996"/>
      <c r="O3985" s="1996"/>
      <c r="P3985" s="1997">
        <v>0</v>
      </c>
    </row>
    <row r="3986" spans="1:16" s="1998" customFormat="1" x14ac:dyDescent="0.2">
      <c r="A3986" s="1992" t="s">
        <v>930</v>
      </c>
      <c r="B3986" s="1993" t="s">
        <v>1708</v>
      </c>
      <c r="C3986" s="1993" t="s">
        <v>306</v>
      </c>
      <c r="D3986" s="1993" t="s">
        <v>8283</v>
      </c>
      <c r="E3986" s="1994">
        <v>1200</v>
      </c>
      <c r="F3986" s="1999">
        <v>74220312</v>
      </c>
      <c r="G3986" s="1993" t="s">
        <v>18333</v>
      </c>
      <c r="H3986" s="1993" t="s">
        <v>1795</v>
      </c>
      <c r="I3986" s="1993" t="s">
        <v>9514</v>
      </c>
      <c r="J3986" s="1993" t="s">
        <v>3999</v>
      </c>
      <c r="K3986" s="1996" t="s">
        <v>7009</v>
      </c>
      <c r="L3986" s="1996" t="s">
        <v>9389</v>
      </c>
      <c r="M3986" s="1997">
        <v>3040</v>
      </c>
      <c r="N3986" s="1996"/>
      <c r="O3986" s="1996"/>
      <c r="P3986" s="1997">
        <v>0</v>
      </c>
    </row>
    <row r="3987" spans="1:16" s="1998" customFormat="1" x14ac:dyDescent="0.2">
      <c r="A3987" s="1992" t="s">
        <v>930</v>
      </c>
      <c r="B3987" s="1993" t="s">
        <v>1708</v>
      </c>
      <c r="C3987" s="1993" t="s">
        <v>306</v>
      </c>
      <c r="D3987" s="1993" t="s">
        <v>8283</v>
      </c>
      <c r="E3987" s="1994">
        <v>1200</v>
      </c>
      <c r="F3987" s="1999">
        <v>72219347</v>
      </c>
      <c r="G3987" s="1993" t="s">
        <v>18334</v>
      </c>
      <c r="H3987" s="1993" t="s">
        <v>1795</v>
      </c>
      <c r="I3987" s="1993" t="s">
        <v>9514</v>
      </c>
      <c r="J3987" s="1993" t="s">
        <v>3999</v>
      </c>
      <c r="K3987" s="1996" t="s">
        <v>7009</v>
      </c>
      <c r="L3987" s="1996" t="s">
        <v>9389</v>
      </c>
      <c r="M3987" s="1997">
        <v>3040</v>
      </c>
      <c r="N3987" s="1996"/>
      <c r="O3987" s="1996"/>
      <c r="P3987" s="1997">
        <v>0</v>
      </c>
    </row>
    <row r="3988" spans="1:16" s="1998" customFormat="1" x14ac:dyDescent="0.2">
      <c r="A3988" s="1992" t="s">
        <v>930</v>
      </c>
      <c r="B3988" s="1993" t="s">
        <v>1708</v>
      </c>
      <c r="C3988" s="1993" t="s">
        <v>306</v>
      </c>
      <c r="D3988" s="1993" t="s">
        <v>7044</v>
      </c>
      <c r="E3988" s="1994">
        <v>1500</v>
      </c>
      <c r="F3988" s="1999">
        <v>46519016</v>
      </c>
      <c r="G3988" s="1993" t="s">
        <v>18335</v>
      </c>
      <c r="H3988" s="1993" t="s">
        <v>1795</v>
      </c>
      <c r="I3988" s="1993" t="s">
        <v>9514</v>
      </c>
      <c r="J3988" s="1993" t="s">
        <v>3999</v>
      </c>
      <c r="K3988" s="1996" t="s">
        <v>7009</v>
      </c>
      <c r="L3988" s="1996" t="s">
        <v>9389</v>
      </c>
      <c r="M3988" s="1997">
        <v>1650</v>
      </c>
      <c r="N3988" s="1996"/>
      <c r="O3988" s="1996"/>
      <c r="P3988" s="1997">
        <v>0</v>
      </c>
    </row>
    <row r="3989" spans="1:16" s="1998" customFormat="1" x14ac:dyDescent="0.2">
      <c r="A3989" s="1992" t="s">
        <v>930</v>
      </c>
      <c r="B3989" s="1993" t="s">
        <v>1708</v>
      </c>
      <c r="C3989" s="1993" t="s">
        <v>306</v>
      </c>
      <c r="D3989" s="1993" t="s">
        <v>7044</v>
      </c>
      <c r="E3989" s="1994">
        <v>1500</v>
      </c>
      <c r="F3989" s="1999">
        <v>47585917</v>
      </c>
      <c r="G3989" s="1993" t="s">
        <v>18336</v>
      </c>
      <c r="H3989" s="1993" t="s">
        <v>1795</v>
      </c>
      <c r="I3989" s="1993" t="s">
        <v>9514</v>
      </c>
      <c r="J3989" s="1993" t="s">
        <v>3999</v>
      </c>
      <c r="K3989" s="1996" t="s">
        <v>7009</v>
      </c>
      <c r="L3989" s="1996" t="s">
        <v>9389</v>
      </c>
      <c r="M3989" s="1997">
        <v>3800</v>
      </c>
      <c r="N3989" s="1996"/>
      <c r="O3989" s="1996"/>
      <c r="P3989" s="1997">
        <v>0</v>
      </c>
    </row>
    <row r="3990" spans="1:16" s="1998" customFormat="1" x14ac:dyDescent="0.2">
      <c r="A3990" s="1992" t="s">
        <v>930</v>
      </c>
      <c r="B3990" s="1993" t="s">
        <v>1708</v>
      </c>
      <c r="C3990" s="1993" t="s">
        <v>306</v>
      </c>
      <c r="D3990" s="1993" t="s">
        <v>7044</v>
      </c>
      <c r="E3990" s="1994">
        <v>1500</v>
      </c>
      <c r="F3990" s="1999">
        <v>42686593</v>
      </c>
      <c r="G3990" s="1993" t="s">
        <v>18337</v>
      </c>
      <c r="H3990" s="1993" t="s">
        <v>1795</v>
      </c>
      <c r="I3990" s="1993" t="s">
        <v>9514</v>
      </c>
      <c r="J3990" s="1993" t="s">
        <v>3999</v>
      </c>
      <c r="K3990" s="1996" t="s">
        <v>7009</v>
      </c>
      <c r="L3990" s="1996" t="s">
        <v>9389</v>
      </c>
      <c r="M3990" s="1997">
        <v>3800</v>
      </c>
      <c r="N3990" s="1996"/>
      <c r="O3990" s="1996"/>
      <c r="P3990" s="1997">
        <v>0</v>
      </c>
    </row>
    <row r="3991" spans="1:16" s="1998" customFormat="1" x14ac:dyDescent="0.2">
      <c r="A3991" s="1992" t="s">
        <v>930</v>
      </c>
      <c r="B3991" s="1993" t="s">
        <v>1708</v>
      </c>
      <c r="C3991" s="1993" t="s">
        <v>306</v>
      </c>
      <c r="D3991" s="1993" t="s">
        <v>7044</v>
      </c>
      <c r="E3991" s="1994">
        <v>1500</v>
      </c>
      <c r="F3991" s="1999">
        <v>45354656</v>
      </c>
      <c r="G3991" s="1993" t="s">
        <v>18338</v>
      </c>
      <c r="H3991" s="1993" t="s">
        <v>1795</v>
      </c>
      <c r="I3991" s="1993" t="s">
        <v>9514</v>
      </c>
      <c r="J3991" s="1993" t="s">
        <v>3999</v>
      </c>
      <c r="K3991" s="1996" t="s">
        <v>7009</v>
      </c>
      <c r="L3991" s="1996" t="s">
        <v>9389</v>
      </c>
      <c r="M3991" s="1997">
        <v>3800</v>
      </c>
      <c r="N3991" s="1996"/>
      <c r="O3991" s="1996"/>
      <c r="P3991" s="1997">
        <v>0</v>
      </c>
    </row>
    <row r="3992" spans="1:16" s="1998" customFormat="1" x14ac:dyDescent="0.2">
      <c r="A3992" s="1992" t="s">
        <v>930</v>
      </c>
      <c r="B3992" s="1993" t="s">
        <v>1708</v>
      </c>
      <c r="C3992" s="1993" t="s">
        <v>306</v>
      </c>
      <c r="D3992" s="1993" t="s">
        <v>7044</v>
      </c>
      <c r="E3992" s="1994">
        <v>1500</v>
      </c>
      <c r="F3992" s="1999">
        <v>75102858</v>
      </c>
      <c r="G3992" s="1993" t="s">
        <v>18339</v>
      </c>
      <c r="H3992" s="1993" t="s">
        <v>1795</v>
      </c>
      <c r="I3992" s="1993" t="s">
        <v>9514</v>
      </c>
      <c r="J3992" s="1993" t="s">
        <v>3999</v>
      </c>
      <c r="K3992" s="1996" t="s">
        <v>7009</v>
      </c>
      <c r="L3992" s="1996" t="s">
        <v>9389</v>
      </c>
      <c r="M3992" s="1997">
        <v>3800</v>
      </c>
      <c r="N3992" s="1996"/>
      <c r="O3992" s="1996"/>
      <c r="P3992" s="1997">
        <v>0</v>
      </c>
    </row>
    <row r="3993" spans="1:16" s="1998" customFormat="1" x14ac:dyDescent="0.2">
      <c r="A3993" s="1992" t="s">
        <v>930</v>
      </c>
      <c r="B3993" s="1993" t="s">
        <v>1708</v>
      </c>
      <c r="C3993" s="1993" t="s">
        <v>306</v>
      </c>
      <c r="D3993" s="1993" t="s">
        <v>7044</v>
      </c>
      <c r="E3993" s="1994">
        <v>1500</v>
      </c>
      <c r="F3993" s="1999">
        <v>72308243</v>
      </c>
      <c r="G3993" s="1993" t="s">
        <v>18340</v>
      </c>
      <c r="H3993" s="1993" t="s">
        <v>1795</v>
      </c>
      <c r="I3993" s="1993" t="s">
        <v>9514</v>
      </c>
      <c r="J3993" s="1993" t="s">
        <v>3999</v>
      </c>
      <c r="K3993" s="1996" t="s">
        <v>7009</v>
      </c>
      <c r="L3993" s="1996" t="s">
        <v>9389</v>
      </c>
      <c r="M3993" s="1997">
        <v>3800</v>
      </c>
      <c r="N3993" s="1996"/>
      <c r="O3993" s="1996"/>
      <c r="P3993" s="1997">
        <v>0</v>
      </c>
    </row>
    <row r="3994" spans="1:16" s="1998" customFormat="1" x14ac:dyDescent="0.2">
      <c r="A3994" s="1992" t="s">
        <v>930</v>
      </c>
      <c r="B3994" s="1993" t="s">
        <v>1708</v>
      </c>
      <c r="C3994" s="1993" t="s">
        <v>306</v>
      </c>
      <c r="D3994" s="1993" t="s">
        <v>7044</v>
      </c>
      <c r="E3994" s="1994">
        <v>1500</v>
      </c>
      <c r="F3994" s="1999">
        <v>70330411</v>
      </c>
      <c r="G3994" s="1993" t="s">
        <v>18341</v>
      </c>
      <c r="H3994" s="1993" t="s">
        <v>1795</v>
      </c>
      <c r="I3994" s="1993" t="s">
        <v>9514</v>
      </c>
      <c r="J3994" s="1993" t="s">
        <v>3999</v>
      </c>
      <c r="K3994" s="1996" t="s">
        <v>7009</v>
      </c>
      <c r="L3994" s="1996" t="s">
        <v>9389</v>
      </c>
      <c r="M3994" s="1997">
        <v>3800</v>
      </c>
      <c r="N3994" s="1996"/>
      <c r="O3994" s="1996"/>
      <c r="P3994" s="1997">
        <v>0</v>
      </c>
    </row>
    <row r="3995" spans="1:16" s="1998" customFormat="1" x14ac:dyDescent="0.2">
      <c r="A3995" s="1992" t="s">
        <v>930</v>
      </c>
      <c r="B3995" s="1993" t="s">
        <v>1708</v>
      </c>
      <c r="C3995" s="1993" t="s">
        <v>306</v>
      </c>
      <c r="D3995" s="1993" t="s">
        <v>7044</v>
      </c>
      <c r="E3995" s="1994">
        <v>1500</v>
      </c>
      <c r="F3995" s="1999">
        <v>72487518</v>
      </c>
      <c r="G3995" s="1993" t="s">
        <v>18342</v>
      </c>
      <c r="H3995" s="1993" t="s">
        <v>1795</v>
      </c>
      <c r="I3995" s="1993" t="s">
        <v>9514</v>
      </c>
      <c r="J3995" s="1993" t="s">
        <v>3999</v>
      </c>
      <c r="K3995" s="1996" t="s">
        <v>7009</v>
      </c>
      <c r="L3995" s="1996" t="s">
        <v>9389</v>
      </c>
      <c r="M3995" s="1997">
        <v>3800</v>
      </c>
      <c r="N3995" s="1996"/>
      <c r="O3995" s="1996"/>
      <c r="P3995" s="1997">
        <v>0</v>
      </c>
    </row>
    <row r="3996" spans="1:16" s="1998" customFormat="1" x14ac:dyDescent="0.2">
      <c r="A3996" s="1992" t="s">
        <v>930</v>
      </c>
      <c r="B3996" s="1993" t="s">
        <v>1708</v>
      </c>
      <c r="C3996" s="1993" t="s">
        <v>306</v>
      </c>
      <c r="D3996" s="1993" t="s">
        <v>7044</v>
      </c>
      <c r="E3996" s="1994">
        <v>1500</v>
      </c>
      <c r="F3996" s="1999">
        <v>45844039</v>
      </c>
      <c r="G3996" s="1993" t="s">
        <v>18343</v>
      </c>
      <c r="H3996" s="1993" t="s">
        <v>1795</v>
      </c>
      <c r="I3996" s="1993" t="s">
        <v>9514</v>
      </c>
      <c r="J3996" s="1993" t="s">
        <v>3999</v>
      </c>
      <c r="K3996" s="1996" t="s">
        <v>7009</v>
      </c>
      <c r="L3996" s="1996" t="s">
        <v>9389</v>
      </c>
      <c r="M3996" s="1997">
        <v>3800</v>
      </c>
      <c r="N3996" s="1996"/>
      <c r="O3996" s="1996"/>
      <c r="P3996" s="1997">
        <v>0</v>
      </c>
    </row>
    <row r="3997" spans="1:16" s="1998" customFormat="1" x14ac:dyDescent="0.2">
      <c r="A3997" s="1992" t="s">
        <v>930</v>
      </c>
      <c r="B3997" s="1993" t="s">
        <v>1708</v>
      </c>
      <c r="C3997" s="1993" t="s">
        <v>306</v>
      </c>
      <c r="D3997" s="1993" t="s">
        <v>7044</v>
      </c>
      <c r="E3997" s="1994">
        <v>1500</v>
      </c>
      <c r="F3997" s="1999">
        <v>44493661</v>
      </c>
      <c r="G3997" s="1993" t="s">
        <v>18344</v>
      </c>
      <c r="H3997" s="1993" t="s">
        <v>1795</v>
      </c>
      <c r="I3997" s="1993" t="s">
        <v>9514</v>
      </c>
      <c r="J3997" s="1993" t="s">
        <v>3999</v>
      </c>
      <c r="K3997" s="1996" t="s">
        <v>7009</v>
      </c>
      <c r="L3997" s="1996" t="s">
        <v>9389</v>
      </c>
      <c r="M3997" s="1997">
        <v>3800</v>
      </c>
      <c r="N3997" s="1996"/>
      <c r="O3997" s="1996"/>
      <c r="P3997" s="1997">
        <v>0</v>
      </c>
    </row>
    <row r="3998" spans="1:16" s="1998" customFormat="1" x14ac:dyDescent="0.2">
      <c r="A3998" s="1992" t="s">
        <v>930</v>
      </c>
      <c r="B3998" s="1993" t="s">
        <v>1708</v>
      </c>
      <c r="C3998" s="1993" t="s">
        <v>306</v>
      </c>
      <c r="D3998" s="1993" t="s">
        <v>7044</v>
      </c>
      <c r="E3998" s="1994">
        <v>1500</v>
      </c>
      <c r="F3998" s="1999">
        <v>70222511</v>
      </c>
      <c r="G3998" s="1993" t="s">
        <v>18345</v>
      </c>
      <c r="H3998" s="1993" t="s">
        <v>1795</v>
      </c>
      <c r="I3998" s="1993" t="s">
        <v>9514</v>
      </c>
      <c r="J3998" s="1993" t="s">
        <v>3999</v>
      </c>
      <c r="K3998" s="1996" t="s">
        <v>7009</v>
      </c>
      <c r="L3998" s="1996" t="s">
        <v>9389</v>
      </c>
      <c r="M3998" s="1997">
        <v>3800</v>
      </c>
      <c r="N3998" s="1996"/>
      <c r="O3998" s="1996"/>
      <c r="P3998" s="1997">
        <v>0</v>
      </c>
    </row>
    <row r="3999" spans="1:16" s="1998" customFormat="1" x14ac:dyDescent="0.2">
      <c r="A3999" s="1992" t="s">
        <v>930</v>
      </c>
      <c r="B3999" s="1993" t="s">
        <v>1708</v>
      </c>
      <c r="C3999" s="1993" t="s">
        <v>306</v>
      </c>
      <c r="D3999" s="1993" t="s">
        <v>7044</v>
      </c>
      <c r="E3999" s="1994">
        <v>1500</v>
      </c>
      <c r="F3999" s="1999">
        <v>43383600</v>
      </c>
      <c r="G3999" s="1993" t="s">
        <v>18346</v>
      </c>
      <c r="H3999" s="1993" t="s">
        <v>1795</v>
      </c>
      <c r="I3999" s="1993" t="s">
        <v>9514</v>
      </c>
      <c r="J3999" s="1993" t="s">
        <v>3999</v>
      </c>
      <c r="K3999" s="1996" t="s">
        <v>7009</v>
      </c>
      <c r="L3999" s="1996" t="s">
        <v>9389</v>
      </c>
      <c r="M3999" s="1997">
        <v>3050</v>
      </c>
      <c r="N3999" s="1996"/>
      <c r="O3999" s="1996"/>
      <c r="P3999" s="1997">
        <v>0</v>
      </c>
    </row>
    <row r="4000" spans="1:16" s="1998" customFormat="1" x14ac:dyDescent="0.2">
      <c r="A4000" s="1992" t="s">
        <v>930</v>
      </c>
      <c r="B4000" s="1993" t="s">
        <v>1708</v>
      </c>
      <c r="C4000" s="1993" t="s">
        <v>306</v>
      </c>
      <c r="D4000" s="1993" t="s">
        <v>18347</v>
      </c>
      <c r="E4000" s="1994">
        <v>1500</v>
      </c>
      <c r="F4000" s="1999">
        <v>41211461</v>
      </c>
      <c r="G4000" s="1993" t="s">
        <v>18348</v>
      </c>
      <c r="H4000" s="1993" t="s">
        <v>1795</v>
      </c>
      <c r="I4000" s="1993" t="s">
        <v>9514</v>
      </c>
      <c r="J4000" s="1993" t="s">
        <v>3999</v>
      </c>
      <c r="K4000" s="1996" t="s">
        <v>7009</v>
      </c>
      <c r="L4000" s="1996" t="s">
        <v>9389</v>
      </c>
      <c r="M4000" s="1997">
        <v>3800</v>
      </c>
      <c r="N4000" s="1996"/>
      <c r="O4000" s="1996"/>
      <c r="P4000" s="1997">
        <v>0</v>
      </c>
    </row>
    <row r="4001" spans="1:46" s="1998" customFormat="1" x14ac:dyDescent="0.2">
      <c r="A4001" s="1992" t="s">
        <v>930</v>
      </c>
      <c r="B4001" s="1993" t="s">
        <v>1708</v>
      </c>
      <c r="C4001" s="1993" t="s">
        <v>306</v>
      </c>
      <c r="D4001" s="1993" t="s">
        <v>18347</v>
      </c>
      <c r="E4001" s="1994">
        <v>1500</v>
      </c>
      <c r="F4001" s="1999">
        <v>47179732</v>
      </c>
      <c r="G4001" s="1993" t="s">
        <v>18349</v>
      </c>
      <c r="H4001" s="1993" t="s">
        <v>1795</v>
      </c>
      <c r="I4001" s="1993" t="s">
        <v>9514</v>
      </c>
      <c r="J4001" s="1993" t="s">
        <v>3999</v>
      </c>
      <c r="K4001" s="1996" t="s">
        <v>7009</v>
      </c>
      <c r="L4001" s="1996" t="s">
        <v>9389</v>
      </c>
      <c r="M4001" s="1997">
        <v>3800</v>
      </c>
      <c r="N4001" s="1996"/>
      <c r="O4001" s="1996"/>
      <c r="P4001" s="1997">
        <v>0</v>
      </c>
    </row>
    <row r="4002" spans="1:46" s="1998" customFormat="1" x14ac:dyDescent="0.2">
      <c r="A4002" s="1992" t="s">
        <v>930</v>
      </c>
      <c r="B4002" s="1993" t="s">
        <v>1708</v>
      </c>
      <c r="C4002" s="1993" t="s">
        <v>306</v>
      </c>
      <c r="D4002" s="1993" t="s">
        <v>18347</v>
      </c>
      <c r="E4002" s="1994">
        <v>1500</v>
      </c>
      <c r="F4002" s="1999">
        <v>72679961</v>
      </c>
      <c r="G4002" s="1993" t="s">
        <v>18350</v>
      </c>
      <c r="H4002" s="1993" t="s">
        <v>1795</v>
      </c>
      <c r="I4002" s="1993" t="s">
        <v>9514</v>
      </c>
      <c r="J4002" s="1993" t="s">
        <v>3999</v>
      </c>
      <c r="K4002" s="1996" t="s">
        <v>7009</v>
      </c>
      <c r="L4002" s="1996" t="s">
        <v>9389</v>
      </c>
      <c r="M4002" s="1997">
        <v>3800</v>
      </c>
      <c r="N4002" s="1996"/>
      <c r="O4002" s="1996"/>
      <c r="P4002" s="1997">
        <v>0</v>
      </c>
    </row>
    <row r="4003" spans="1:46" s="1998" customFormat="1" x14ac:dyDescent="0.2">
      <c r="A4003" s="1992" t="s">
        <v>930</v>
      </c>
      <c r="B4003" s="1993" t="s">
        <v>1708</v>
      </c>
      <c r="C4003" s="1993" t="s">
        <v>306</v>
      </c>
      <c r="D4003" s="1993" t="s">
        <v>18347</v>
      </c>
      <c r="E4003" s="1994">
        <v>1500</v>
      </c>
      <c r="F4003" s="1999">
        <v>44229501</v>
      </c>
      <c r="G4003" s="1993" t="s">
        <v>18351</v>
      </c>
      <c r="H4003" s="1993" t="s">
        <v>1795</v>
      </c>
      <c r="I4003" s="1993" t="s">
        <v>9514</v>
      </c>
      <c r="J4003" s="1993" t="s">
        <v>3999</v>
      </c>
      <c r="K4003" s="1996" t="s">
        <v>7009</v>
      </c>
      <c r="L4003" s="1996" t="s">
        <v>9389</v>
      </c>
      <c r="M4003" s="1997">
        <v>3800</v>
      </c>
      <c r="N4003" s="1996"/>
      <c r="O4003" s="1996"/>
      <c r="P4003" s="1997">
        <v>0</v>
      </c>
    </row>
    <row r="4004" spans="1:46" x14ac:dyDescent="0.2">
      <c r="A4004" s="572"/>
      <c r="B4004" s="572"/>
      <c r="C4004" s="573"/>
      <c r="D4004" s="572"/>
      <c r="E4004" s="1964"/>
      <c r="F4004" s="574"/>
      <c r="G4004" s="1842"/>
      <c r="H4004" s="572"/>
      <c r="I4004" s="572"/>
      <c r="J4004" s="1843"/>
      <c r="K4004" s="1844"/>
      <c r="L4004" s="1844"/>
      <c r="M4004" s="1845"/>
      <c r="N4004" s="1844"/>
      <c r="O4004" s="1844"/>
      <c r="P4004" s="1845"/>
    </row>
    <row r="4005" spans="1:46" ht="12.75" customHeight="1" x14ac:dyDescent="0.2">
      <c r="A4005" s="1761" t="s">
        <v>1689</v>
      </c>
      <c r="B4005" s="1761"/>
      <c r="C4005" s="1761"/>
      <c r="D4005" s="1761"/>
      <c r="E4005" s="1949"/>
      <c r="F4005" s="1762"/>
      <c r="G4005" s="1761"/>
      <c r="H4005" s="1763"/>
      <c r="I4005" s="1763"/>
      <c r="J4005" s="1761"/>
      <c r="K4005" s="1761"/>
      <c r="L4005" s="1761"/>
      <c r="M4005" s="1761"/>
      <c r="N4005" s="1761"/>
      <c r="O4005" s="1761"/>
      <c r="P4005" s="1761"/>
      <c r="Q4005" s="1761"/>
      <c r="R4005" s="1761"/>
      <c r="S4005" s="1761"/>
      <c r="T4005" s="1761"/>
      <c r="U4005" s="1761"/>
      <c r="V4005" s="1761"/>
    </row>
    <row r="4006" spans="1:46" s="558" customFormat="1" ht="12" x14ac:dyDescent="0.2">
      <c r="A4006" s="197" t="s">
        <v>368</v>
      </c>
      <c r="B4006" s="197"/>
      <c r="C4006" s="197"/>
      <c r="D4006" s="197"/>
      <c r="E4006" s="588"/>
      <c r="F4006" s="197"/>
      <c r="G4006" s="197"/>
      <c r="H4006" s="1764"/>
      <c r="I4006" s="1764"/>
      <c r="J4006" s="197"/>
      <c r="K4006" s="197"/>
      <c r="L4006" s="197"/>
      <c r="M4006" s="197"/>
      <c r="N4006" s="197"/>
      <c r="O4006" s="197"/>
      <c r="P4006" s="197"/>
      <c r="Q4006" s="197"/>
      <c r="R4006" s="197"/>
      <c r="S4006" s="197"/>
      <c r="T4006" s="197"/>
      <c r="U4006" s="197"/>
      <c r="V4006" s="197"/>
      <c r="W4006" s="197"/>
      <c r="AD4006" s="1855"/>
      <c r="AE4006" s="1855"/>
      <c r="AF4006" s="1855"/>
      <c r="AG4006" s="1855"/>
      <c r="AH4006" s="1855"/>
      <c r="AI4006" s="1855"/>
      <c r="AJ4006" s="1855"/>
      <c r="AK4006" s="1855"/>
      <c r="AL4006" s="1855"/>
      <c r="AM4006" s="1855"/>
      <c r="AN4006" s="1855"/>
      <c r="AO4006" s="1855"/>
      <c r="AP4006" s="1855"/>
      <c r="AQ4006" s="1855"/>
      <c r="AR4006" s="1855"/>
      <c r="AS4006" s="1855"/>
      <c r="AT4006" s="1855"/>
    </row>
    <row r="4007" spans="1:46" s="558" customFormat="1" thickBot="1" x14ac:dyDescent="0.25">
      <c r="A4007" s="1765" t="s">
        <v>9763</v>
      </c>
      <c r="B4007" s="1765"/>
      <c r="C4007" s="1765"/>
      <c r="D4007" s="1766"/>
      <c r="E4007" s="1950"/>
      <c r="F4007" s="1766"/>
      <c r="H4007" s="1767"/>
      <c r="I4007" s="1767"/>
      <c r="AD4007" s="1855"/>
      <c r="AE4007" s="1855"/>
      <c r="AF4007" s="1855"/>
      <c r="AG4007" s="1855"/>
      <c r="AH4007" s="1855"/>
      <c r="AI4007" s="1855"/>
      <c r="AJ4007" s="1855"/>
      <c r="AK4007" s="1855"/>
      <c r="AL4007" s="1855"/>
      <c r="AM4007" s="1855"/>
      <c r="AN4007" s="1855"/>
      <c r="AO4007" s="1855"/>
      <c r="AP4007" s="1855"/>
      <c r="AQ4007" s="1855"/>
      <c r="AR4007" s="1855"/>
      <c r="AS4007" s="1855"/>
      <c r="AT4007" s="1855"/>
    </row>
    <row r="4008" spans="1:46" ht="12.75" customHeight="1" thickBot="1" x14ac:dyDescent="0.25">
      <c r="A4008" s="2272" t="s">
        <v>1691</v>
      </c>
      <c r="B4008" s="2273"/>
      <c r="C4008" s="2273"/>
      <c r="D4008" s="2273"/>
      <c r="E4008" s="2274"/>
      <c r="F4008" s="2272" t="s">
        <v>1692</v>
      </c>
      <c r="G4008" s="2273"/>
      <c r="H4008" s="2273"/>
      <c r="I4008" s="2273"/>
      <c r="J4008" s="2274"/>
      <c r="K4008" s="2275" t="s">
        <v>1693</v>
      </c>
      <c r="L4008" s="2273"/>
      <c r="M4008" s="2274"/>
      <c r="N4008" s="2275" t="s">
        <v>1694</v>
      </c>
      <c r="O4008" s="2273"/>
      <c r="P4008" s="2274"/>
      <c r="Q4008" s="1768"/>
      <c r="R4008" s="1768"/>
      <c r="S4008" s="1768"/>
      <c r="T4008" s="1768"/>
      <c r="U4008" s="1768"/>
      <c r="V4008" s="1768"/>
    </row>
    <row r="4009" spans="1:46" ht="79.5" customHeight="1" x14ac:dyDescent="0.2">
      <c r="A4009" s="1860" t="s">
        <v>447</v>
      </c>
      <c r="B4009" s="1861" t="s">
        <v>1695</v>
      </c>
      <c r="C4009" s="1861" t="s">
        <v>1696</v>
      </c>
      <c r="D4009" s="1862" t="s">
        <v>1697</v>
      </c>
      <c r="E4009" s="1951" t="s">
        <v>1698</v>
      </c>
      <c r="F4009" s="1860" t="s">
        <v>1699</v>
      </c>
      <c r="G4009" s="1862" t="s">
        <v>1700</v>
      </c>
      <c r="H4009" s="1863" t="s">
        <v>1701</v>
      </c>
      <c r="I4009" s="1864" t="s">
        <v>1702</v>
      </c>
      <c r="J4009" s="1865" t="s">
        <v>1703</v>
      </c>
      <c r="K4009" s="1866" t="s">
        <v>1704</v>
      </c>
      <c r="L4009" s="1867" t="s">
        <v>1705</v>
      </c>
      <c r="M4009" s="1868" t="s">
        <v>1706</v>
      </c>
      <c r="N4009" s="1866" t="s">
        <v>1704</v>
      </c>
      <c r="O4009" s="1867" t="s">
        <v>1705</v>
      </c>
      <c r="P4009" s="1868" t="s">
        <v>1706</v>
      </c>
      <c r="Q4009" s="1769"/>
      <c r="R4009" s="1769"/>
      <c r="S4009" s="1769"/>
      <c r="T4009" s="1769"/>
      <c r="U4009" s="1769"/>
      <c r="V4009" s="1769"/>
    </row>
    <row r="4010" spans="1:46" x14ac:dyDescent="0.2">
      <c r="A4010" s="568" t="s">
        <v>946</v>
      </c>
      <c r="B4010" s="548" t="s">
        <v>1708</v>
      </c>
      <c r="C4010" s="541" t="s">
        <v>1709</v>
      </c>
      <c r="D4010" s="548" t="s">
        <v>9764</v>
      </c>
      <c r="E4010" s="1962">
        <v>11000</v>
      </c>
      <c r="F4010" s="546" t="s">
        <v>9765</v>
      </c>
      <c r="G4010" s="569" t="s">
        <v>9766</v>
      </c>
      <c r="H4010" s="547" t="s">
        <v>8766</v>
      </c>
      <c r="I4010" s="547" t="s">
        <v>8766</v>
      </c>
      <c r="J4010" s="546" t="s">
        <v>5797</v>
      </c>
      <c r="K4010" s="570">
        <v>1</v>
      </c>
      <c r="L4010" s="546">
        <v>12</v>
      </c>
      <c r="M4010" s="566">
        <v>134140.85599999997</v>
      </c>
      <c r="N4010" s="546"/>
      <c r="O4010" s="546"/>
      <c r="P4010" s="566"/>
    </row>
    <row r="4011" spans="1:46" x14ac:dyDescent="0.2">
      <c r="A4011" s="568" t="s">
        <v>946</v>
      </c>
      <c r="B4011" s="548" t="s">
        <v>1708</v>
      </c>
      <c r="C4011" s="541" t="s">
        <v>1709</v>
      </c>
      <c r="D4011" s="547" t="s">
        <v>1882</v>
      </c>
      <c r="E4011" s="1962">
        <v>1700</v>
      </c>
      <c r="F4011" s="546" t="s">
        <v>9767</v>
      </c>
      <c r="G4011" s="569" t="s">
        <v>9768</v>
      </c>
      <c r="H4011" s="547" t="s">
        <v>9371</v>
      </c>
      <c r="I4011" s="547" t="s">
        <v>9371</v>
      </c>
      <c r="J4011" s="546" t="s">
        <v>5865</v>
      </c>
      <c r="K4011" s="570">
        <v>1</v>
      </c>
      <c r="L4011" s="546">
        <v>8</v>
      </c>
      <c r="M4011" s="566">
        <v>14633.925999999999</v>
      </c>
      <c r="N4011" s="546"/>
      <c r="O4011" s="546"/>
      <c r="P4011" s="566"/>
    </row>
    <row r="4012" spans="1:46" x14ac:dyDescent="0.2">
      <c r="A4012" s="568" t="s">
        <v>946</v>
      </c>
      <c r="B4012" s="548" t="s">
        <v>1708</v>
      </c>
      <c r="C4012" s="541" t="s">
        <v>1709</v>
      </c>
      <c r="D4012" s="547" t="s">
        <v>1882</v>
      </c>
      <c r="E4012" s="1962">
        <v>1700</v>
      </c>
      <c r="F4012" s="546" t="s">
        <v>9769</v>
      </c>
      <c r="G4012" s="569" t="s">
        <v>9770</v>
      </c>
      <c r="H4012" s="547" t="s">
        <v>9371</v>
      </c>
      <c r="I4012" s="547" t="s">
        <v>9371</v>
      </c>
      <c r="J4012" s="546" t="s">
        <v>5865</v>
      </c>
      <c r="K4012" s="570">
        <v>1</v>
      </c>
      <c r="L4012" s="546">
        <v>8</v>
      </c>
      <c r="M4012" s="566">
        <v>14633.925999999999</v>
      </c>
      <c r="N4012" s="546"/>
      <c r="O4012" s="546"/>
      <c r="P4012" s="566"/>
    </row>
    <row r="4013" spans="1:46" x14ac:dyDescent="0.2">
      <c r="A4013" s="568" t="s">
        <v>946</v>
      </c>
      <c r="B4013" s="548" t="s">
        <v>1708</v>
      </c>
      <c r="C4013" s="541" t="s">
        <v>1709</v>
      </c>
      <c r="D4013" s="547" t="s">
        <v>1882</v>
      </c>
      <c r="E4013" s="1962">
        <v>1700</v>
      </c>
      <c r="F4013" s="546" t="s">
        <v>9771</v>
      </c>
      <c r="G4013" s="569" t="s">
        <v>9772</v>
      </c>
      <c r="H4013" s="547" t="s">
        <v>9371</v>
      </c>
      <c r="I4013" s="547" t="s">
        <v>9371</v>
      </c>
      <c r="J4013" s="546" t="s">
        <v>5865</v>
      </c>
      <c r="K4013" s="570">
        <v>1</v>
      </c>
      <c r="L4013" s="546">
        <v>8</v>
      </c>
      <c r="M4013" s="566">
        <v>14633.925999999999</v>
      </c>
      <c r="N4013" s="546"/>
      <c r="O4013" s="546"/>
      <c r="P4013" s="566"/>
    </row>
    <row r="4014" spans="1:46" x14ac:dyDescent="0.2">
      <c r="A4014" s="568" t="s">
        <v>946</v>
      </c>
      <c r="B4014" s="548" t="s">
        <v>1708</v>
      </c>
      <c r="C4014" s="541" t="s">
        <v>1709</v>
      </c>
      <c r="D4014" s="547" t="s">
        <v>1882</v>
      </c>
      <c r="E4014" s="1962">
        <v>1700</v>
      </c>
      <c r="F4014" s="546" t="s">
        <v>9773</v>
      </c>
      <c r="G4014" s="569" t="s">
        <v>9774</v>
      </c>
      <c r="H4014" s="547" t="s">
        <v>9371</v>
      </c>
      <c r="I4014" s="547" t="s">
        <v>9371</v>
      </c>
      <c r="J4014" s="546" t="s">
        <v>5865</v>
      </c>
      <c r="K4014" s="570">
        <v>1</v>
      </c>
      <c r="L4014" s="546">
        <v>12</v>
      </c>
      <c r="M4014" s="566">
        <v>22540.856000000007</v>
      </c>
      <c r="N4014" s="546"/>
      <c r="O4014" s="546"/>
      <c r="P4014" s="566"/>
    </row>
    <row r="4015" spans="1:46" x14ac:dyDescent="0.2">
      <c r="A4015" s="568" t="s">
        <v>946</v>
      </c>
      <c r="B4015" s="548" t="s">
        <v>1708</v>
      </c>
      <c r="C4015" s="541" t="s">
        <v>1709</v>
      </c>
      <c r="D4015" s="547" t="s">
        <v>1882</v>
      </c>
      <c r="E4015" s="1962">
        <v>1700</v>
      </c>
      <c r="F4015" s="546" t="s">
        <v>9775</v>
      </c>
      <c r="G4015" s="569" t="s">
        <v>9776</v>
      </c>
      <c r="H4015" s="547" t="s">
        <v>9371</v>
      </c>
      <c r="I4015" s="547" t="s">
        <v>9371</v>
      </c>
      <c r="J4015" s="546" t="s">
        <v>5865</v>
      </c>
      <c r="K4015" s="570">
        <v>1</v>
      </c>
      <c r="L4015" s="546">
        <v>12</v>
      </c>
      <c r="M4015" s="566">
        <v>22540.856000000007</v>
      </c>
      <c r="N4015" s="546"/>
      <c r="O4015" s="546"/>
      <c r="P4015" s="566"/>
    </row>
    <row r="4016" spans="1:46" x14ac:dyDescent="0.2">
      <c r="A4016" s="568" t="s">
        <v>946</v>
      </c>
      <c r="B4016" s="548" t="s">
        <v>1708</v>
      </c>
      <c r="C4016" s="541" t="s">
        <v>1709</v>
      </c>
      <c r="D4016" s="547" t="s">
        <v>1882</v>
      </c>
      <c r="E4016" s="1962">
        <v>1700</v>
      </c>
      <c r="F4016" s="546" t="s">
        <v>9777</v>
      </c>
      <c r="G4016" s="569" t="s">
        <v>9778</v>
      </c>
      <c r="H4016" s="547" t="s">
        <v>9371</v>
      </c>
      <c r="I4016" s="547" t="s">
        <v>9371</v>
      </c>
      <c r="J4016" s="546" t="s">
        <v>5865</v>
      </c>
      <c r="K4016" s="570">
        <v>1</v>
      </c>
      <c r="L4016" s="546">
        <v>8</v>
      </c>
      <c r="M4016" s="566">
        <v>14577.255999999999</v>
      </c>
      <c r="N4016" s="546"/>
      <c r="O4016" s="546"/>
      <c r="P4016" s="566"/>
    </row>
    <row r="4017" spans="1:16" x14ac:dyDescent="0.2">
      <c r="A4017" s="568" t="s">
        <v>946</v>
      </c>
      <c r="B4017" s="548" t="s">
        <v>1708</v>
      </c>
      <c r="C4017" s="541" t="s">
        <v>1709</v>
      </c>
      <c r="D4017" s="547" t="s">
        <v>1882</v>
      </c>
      <c r="E4017" s="1962">
        <v>1700</v>
      </c>
      <c r="F4017" s="546" t="s">
        <v>9779</v>
      </c>
      <c r="G4017" s="569" t="s">
        <v>9780</v>
      </c>
      <c r="H4017" s="547" t="s">
        <v>9371</v>
      </c>
      <c r="I4017" s="547" t="s">
        <v>9371</v>
      </c>
      <c r="J4017" s="546" t="s">
        <v>5865</v>
      </c>
      <c r="K4017" s="570">
        <v>1</v>
      </c>
      <c r="L4017" s="546">
        <v>8</v>
      </c>
      <c r="M4017" s="566">
        <v>14577.255999999999</v>
      </c>
      <c r="N4017" s="546"/>
      <c r="O4017" s="546"/>
      <c r="P4017" s="566"/>
    </row>
    <row r="4018" spans="1:16" x14ac:dyDescent="0.2">
      <c r="A4018" s="568" t="s">
        <v>946</v>
      </c>
      <c r="B4018" s="548" t="s">
        <v>1708</v>
      </c>
      <c r="C4018" s="541" t="s">
        <v>1709</v>
      </c>
      <c r="D4018" s="547" t="s">
        <v>1882</v>
      </c>
      <c r="E4018" s="1962">
        <v>1700</v>
      </c>
      <c r="F4018" s="546" t="s">
        <v>9781</v>
      </c>
      <c r="G4018" s="569" t="s">
        <v>9782</v>
      </c>
      <c r="H4018" s="547" t="s">
        <v>9371</v>
      </c>
      <c r="I4018" s="547" t="s">
        <v>9371</v>
      </c>
      <c r="J4018" s="546" t="s">
        <v>5865</v>
      </c>
      <c r="K4018" s="570">
        <v>1</v>
      </c>
      <c r="L4018" s="546">
        <v>8</v>
      </c>
      <c r="M4018" s="566">
        <v>14690.585999999999</v>
      </c>
      <c r="N4018" s="546"/>
      <c r="O4018" s="546"/>
      <c r="P4018" s="566"/>
    </row>
    <row r="4019" spans="1:16" x14ac:dyDescent="0.2">
      <c r="A4019" s="568" t="s">
        <v>946</v>
      </c>
      <c r="B4019" s="548" t="s">
        <v>1708</v>
      </c>
      <c r="C4019" s="541" t="s">
        <v>1709</v>
      </c>
      <c r="D4019" s="547" t="s">
        <v>2213</v>
      </c>
      <c r="E4019" s="1962">
        <v>2100</v>
      </c>
      <c r="F4019" s="546" t="s">
        <v>9783</v>
      </c>
      <c r="G4019" s="569" t="s">
        <v>9784</v>
      </c>
      <c r="H4019" s="547" t="s">
        <v>2213</v>
      </c>
      <c r="I4019" s="547" t="s">
        <v>1795</v>
      </c>
      <c r="J4019" s="546" t="s">
        <v>1795</v>
      </c>
      <c r="K4019" s="570">
        <v>1</v>
      </c>
      <c r="L4019" s="546">
        <v>8</v>
      </c>
      <c r="M4019" s="566">
        <v>17307.256000000001</v>
      </c>
      <c r="N4019" s="546"/>
      <c r="O4019" s="546"/>
      <c r="P4019" s="566"/>
    </row>
    <row r="4020" spans="1:16" x14ac:dyDescent="0.2">
      <c r="A4020" s="568" t="s">
        <v>946</v>
      </c>
      <c r="B4020" s="548" t="s">
        <v>1708</v>
      </c>
      <c r="C4020" s="541" t="s">
        <v>1709</v>
      </c>
      <c r="D4020" s="547" t="s">
        <v>1882</v>
      </c>
      <c r="E4020" s="1962">
        <v>1700</v>
      </c>
      <c r="F4020" s="546" t="s">
        <v>9785</v>
      </c>
      <c r="G4020" s="569" t="s">
        <v>9786</v>
      </c>
      <c r="H4020" s="547" t="s">
        <v>9371</v>
      </c>
      <c r="I4020" s="547" t="s">
        <v>9371</v>
      </c>
      <c r="J4020" s="546" t="s">
        <v>5865</v>
      </c>
      <c r="K4020" s="570">
        <v>1</v>
      </c>
      <c r="L4020" s="546">
        <v>8</v>
      </c>
      <c r="M4020" s="566">
        <v>14690.585999999999</v>
      </c>
      <c r="N4020" s="546"/>
      <c r="O4020" s="546"/>
      <c r="P4020" s="566"/>
    </row>
    <row r="4021" spans="1:16" x14ac:dyDescent="0.2">
      <c r="A4021" s="568" t="s">
        <v>946</v>
      </c>
      <c r="B4021" s="548" t="s">
        <v>1708</v>
      </c>
      <c r="C4021" s="541" t="s">
        <v>1709</v>
      </c>
      <c r="D4021" s="547" t="s">
        <v>9787</v>
      </c>
      <c r="E4021" s="1962">
        <v>5500</v>
      </c>
      <c r="F4021" s="546" t="s">
        <v>9788</v>
      </c>
      <c r="G4021" s="569" t="s">
        <v>9789</v>
      </c>
      <c r="H4021" s="547" t="s">
        <v>2120</v>
      </c>
      <c r="I4021" s="547" t="s">
        <v>8766</v>
      </c>
      <c r="J4021" s="546" t="s">
        <v>5797</v>
      </c>
      <c r="K4021" s="570">
        <v>1</v>
      </c>
      <c r="L4021" s="546">
        <v>1</v>
      </c>
      <c r="M4021" s="566">
        <v>14156.856</v>
      </c>
      <c r="N4021" s="546"/>
      <c r="O4021" s="546"/>
      <c r="P4021" s="566"/>
    </row>
    <row r="4022" spans="1:16" x14ac:dyDescent="0.2">
      <c r="A4022" s="568" t="s">
        <v>946</v>
      </c>
      <c r="B4022" s="548" t="s">
        <v>1708</v>
      </c>
      <c r="C4022" s="541" t="s">
        <v>1709</v>
      </c>
      <c r="D4022" s="547" t="s">
        <v>6277</v>
      </c>
      <c r="E4022" s="1962">
        <v>3000</v>
      </c>
      <c r="F4022" s="546" t="s">
        <v>9790</v>
      </c>
      <c r="G4022" s="569" t="s">
        <v>9791</v>
      </c>
      <c r="H4022" s="547" t="s">
        <v>1773</v>
      </c>
      <c r="I4022" s="547" t="s">
        <v>8766</v>
      </c>
      <c r="J4022" s="546" t="s">
        <v>5797</v>
      </c>
      <c r="K4022" s="570">
        <v>1</v>
      </c>
      <c r="L4022" s="546">
        <v>11</v>
      </c>
      <c r="M4022" s="566">
        <v>36130.905000000006</v>
      </c>
      <c r="N4022" s="546"/>
      <c r="O4022" s="546"/>
      <c r="P4022" s="566"/>
    </row>
    <row r="4023" spans="1:16" x14ac:dyDescent="0.2">
      <c r="A4023" s="568" t="s">
        <v>946</v>
      </c>
      <c r="B4023" s="548" t="s">
        <v>1708</v>
      </c>
      <c r="C4023" s="541" t="s">
        <v>1709</v>
      </c>
      <c r="D4023" s="547" t="s">
        <v>1882</v>
      </c>
      <c r="E4023" s="1962">
        <v>1000</v>
      </c>
      <c r="F4023" s="546" t="s">
        <v>9792</v>
      </c>
      <c r="G4023" s="569" t="s">
        <v>9793</v>
      </c>
      <c r="H4023" s="547" t="s">
        <v>9371</v>
      </c>
      <c r="I4023" s="547" t="s">
        <v>9371</v>
      </c>
      <c r="J4023" s="546" t="s">
        <v>5865</v>
      </c>
      <c r="K4023" s="570">
        <v>1</v>
      </c>
      <c r="L4023" s="546">
        <v>5</v>
      </c>
      <c r="M4023" s="566">
        <v>6165.9762999999994</v>
      </c>
      <c r="N4023" s="546"/>
      <c r="O4023" s="546"/>
      <c r="P4023" s="566"/>
    </row>
    <row r="4024" spans="1:16" x14ac:dyDescent="0.2">
      <c r="A4024" s="568" t="s">
        <v>946</v>
      </c>
      <c r="B4024" s="548" t="s">
        <v>1708</v>
      </c>
      <c r="C4024" s="541" t="s">
        <v>1709</v>
      </c>
      <c r="D4024" s="547" t="s">
        <v>1882</v>
      </c>
      <c r="E4024" s="1962">
        <v>1700</v>
      </c>
      <c r="F4024" s="546" t="s">
        <v>9794</v>
      </c>
      <c r="G4024" s="569" t="s">
        <v>9795</v>
      </c>
      <c r="H4024" s="547" t="s">
        <v>9371</v>
      </c>
      <c r="I4024" s="547" t="s">
        <v>9371</v>
      </c>
      <c r="J4024" s="546" t="s">
        <v>5865</v>
      </c>
      <c r="K4024" s="570">
        <v>1</v>
      </c>
      <c r="L4024" s="546">
        <v>12</v>
      </c>
      <c r="M4024" s="566">
        <v>22540.856000000007</v>
      </c>
      <c r="N4024" s="546"/>
      <c r="O4024" s="546"/>
      <c r="P4024" s="566"/>
    </row>
    <row r="4025" spans="1:16" x14ac:dyDescent="0.2">
      <c r="A4025" s="568" t="s">
        <v>946</v>
      </c>
      <c r="B4025" s="548" t="s">
        <v>1708</v>
      </c>
      <c r="C4025" s="541" t="s">
        <v>1709</v>
      </c>
      <c r="D4025" s="547" t="s">
        <v>2213</v>
      </c>
      <c r="E4025" s="1962">
        <v>2100</v>
      </c>
      <c r="F4025" s="546" t="s">
        <v>9796</v>
      </c>
      <c r="G4025" s="569" t="s">
        <v>9797</v>
      </c>
      <c r="H4025" s="547" t="s">
        <v>2213</v>
      </c>
      <c r="I4025" s="547" t="s">
        <v>1795</v>
      </c>
      <c r="J4025" s="546" t="s">
        <v>1795</v>
      </c>
      <c r="K4025" s="570">
        <v>1</v>
      </c>
      <c r="L4025" s="546">
        <v>8</v>
      </c>
      <c r="M4025" s="566">
        <v>26134.856000000007</v>
      </c>
      <c r="N4025" s="546"/>
      <c r="O4025" s="546"/>
      <c r="P4025" s="566"/>
    </row>
    <row r="4026" spans="1:16" x14ac:dyDescent="0.2">
      <c r="A4026" s="568" t="s">
        <v>946</v>
      </c>
      <c r="B4026" s="548" t="s">
        <v>1708</v>
      </c>
      <c r="C4026" s="541" t="s">
        <v>1709</v>
      </c>
      <c r="D4026" s="547" t="s">
        <v>2213</v>
      </c>
      <c r="E4026" s="1962">
        <v>930</v>
      </c>
      <c r="F4026" s="546" t="s">
        <v>9798</v>
      </c>
      <c r="G4026" s="569" t="s">
        <v>9799</v>
      </c>
      <c r="H4026" s="547" t="s">
        <v>2213</v>
      </c>
      <c r="I4026" s="547" t="s">
        <v>1795</v>
      </c>
      <c r="J4026" s="546" t="s">
        <v>1795</v>
      </c>
      <c r="K4026" s="570">
        <v>1</v>
      </c>
      <c r="L4026" s="546">
        <v>12</v>
      </c>
      <c r="M4026" s="566">
        <v>12944.456000000004</v>
      </c>
      <c r="N4026" s="546"/>
      <c r="O4026" s="546"/>
      <c r="P4026" s="566"/>
    </row>
    <row r="4027" spans="1:16" x14ac:dyDescent="0.2">
      <c r="A4027" s="568" t="s">
        <v>946</v>
      </c>
      <c r="B4027" s="548" t="s">
        <v>1708</v>
      </c>
      <c r="C4027" s="541" t="s">
        <v>1709</v>
      </c>
      <c r="D4027" s="547" t="s">
        <v>1882</v>
      </c>
      <c r="E4027" s="1962">
        <v>1700</v>
      </c>
      <c r="F4027" s="546" t="s">
        <v>9800</v>
      </c>
      <c r="G4027" s="569" t="s">
        <v>9801</v>
      </c>
      <c r="H4027" s="547" t="s">
        <v>9371</v>
      </c>
      <c r="I4027" s="547" t="s">
        <v>9371</v>
      </c>
      <c r="J4027" s="546" t="s">
        <v>5865</v>
      </c>
      <c r="K4027" s="570">
        <v>1</v>
      </c>
      <c r="L4027" s="546">
        <v>6</v>
      </c>
      <c r="M4027" s="566">
        <v>10759.056</v>
      </c>
      <c r="N4027" s="546"/>
      <c r="O4027" s="546"/>
      <c r="P4027" s="566"/>
    </row>
    <row r="4028" spans="1:16" x14ac:dyDescent="0.2">
      <c r="A4028" s="568" t="s">
        <v>946</v>
      </c>
      <c r="B4028" s="548" t="s">
        <v>1708</v>
      </c>
      <c r="C4028" s="541" t="s">
        <v>1709</v>
      </c>
      <c r="D4028" s="547" t="s">
        <v>1882</v>
      </c>
      <c r="E4028" s="1962">
        <v>1700</v>
      </c>
      <c r="F4028" s="546" t="s">
        <v>9802</v>
      </c>
      <c r="G4028" s="569" t="s">
        <v>9803</v>
      </c>
      <c r="H4028" s="547" t="s">
        <v>9371</v>
      </c>
      <c r="I4028" s="547" t="s">
        <v>9371</v>
      </c>
      <c r="J4028" s="546" t="s">
        <v>5865</v>
      </c>
      <c r="K4028" s="570">
        <v>1</v>
      </c>
      <c r="L4028" s="546">
        <v>6</v>
      </c>
      <c r="M4028" s="566">
        <v>11190.456</v>
      </c>
      <c r="N4028" s="546"/>
      <c r="O4028" s="546"/>
      <c r="P4028" s="566"/>
    </row>
    <row r="4029" spans="1:16" x14ac:dyDescent="0.2">
      <c r="A4029" s="568" t="s">
        <v>946</v>
      </c>
      <c r="B4029" s="548" t="s">
        <v>1708</v>
      </c>
      <c r="C4029" s="541" t="s">
        <v>1709</v>
      </c>
      <c r="D4029" s="547" t="s">
        <v>1882</v>
      </c>
      <c r="E4029" s="1962">
        <v>1500</v>
      </c>
      <c r="F4029" s="546" t="s">
        <v>9804</v>
      </c>
      <c r="G4029" s="569" t="s">
        <v>9805</v>
      </c>
      <c r="H4029" s="547" t="s">
        <v>9371</v>
      </c>
      <c r="I4029" s="547" t="s">
        <v>9371</v>
      </c>
      <c r="J4029" s="546" t="s">
        <v>5865</v>
      </c>
      <c r="K4029" s="570">
        <v>1</v>
      </c>
      <c r="L4029" s="546">
        <v>10</v>
      </c>
      <c r="M4029" s="566">
        <v>17617.306</v>
      </c>
      <c r="N4029" s="546"/>
      <c r="O4029" s="546"/>
      <c r="P4029" s="566"/>
    </row>
    <row r="4030" spans="1:16" x14ac:dyDescent="0.2">
      <c r="A4030" s="568" t="s">
        <v>946</v>
      </c>
      <c r="B4030" s="548" t="s">
        <v>1708</v>
      </c>
      <c r="C4030" s="541" t="s">
        <v>1709</v>
      </c>
      <c r="D4030" s="547" t="s">
        <v>1882</v>
      </c>
      <c r="E4030" s="1962">
        <v>1700</v>
      </c>
      <c r="F4030" s="546" t="s">
        <v>9806</v>
      </c>
      <c r="G4030" s="569" t="s">
        <v>9807</v>
      </c>
      <c r="H4030" s="547" t="s">
        <v>9371</v>
      </c>
      <c r="I4030" s="547" t="s">
        <v>9371</v>
      </c>
      <c r="J4030" s="546" t="s">
        <v>5865</v>
      </c>
      <c r="K4030" s="570">
        <v>1</v>
      </c>
      <c r="L4030" s="546">
        <v>12</v>
      </c>
      <c r="M4030" s="566">
        <v>22540.856000000007</v>
      </c>
      <c r="N4030" s="546"/>
      <c r="O4030" s="546"/>
      <c r="P4030" s="566"/>
    </row>
    <row r="4031" spans="1:16" x14ac:dyDescent="0.2">
      <c r="A4031" s="568" t="s">
        <v>946</v>
      </c>
      <c r="B4031" s="548" t="s">
        <v>1708</v>
      </c>
      <c r="C4031" s="541" t="s">
        <v>1709</v>
      </c>
      <c r="D4031" s="547" t="s">
        <v>1882</v>
      </c>
      <c r="E4031" s="1962">
        <v>2000</v>
      </c>
      <c r="F4031" s="546" t="s">
        <v>9808</v>
      </c>
      <c r="G4031" s="569" t="s">
        <v>9809</v>
      </c>
      <c r="H4031" s="547" t="s">
        <v>9371</v>
      </c>
      <c r="I4031" s="547" t="s">
        <v>9371</v>
      </c>
      <c r="J4031" s="546" t="s">
        <v>5865</v>
      </c>
      <c r="K4031" s="570">
        <v>1</v>
      </c>
      <c r="L4031" s="546">
        <v>8</v>
      </c>
      <c r="M4031" s="566">
        <v>17287.256000000001</v>
      </c>
      <c r="N4031" s="546"/>
      <c r="O4031" s="546"/>
      <c r="P4031" s="566"/>
    </row>
    <row r="4032" spans="1:16" x14ac:dyDescent="0.2">
      <c r="A4032" s="568" t="s">
        <v>946</v>
      </c>
      <c r="B4032" s="548" t="s">
        <v>1708</v>
      </c>
      <c r="C4032" s="541" t="s">
        <v>1709</v>
      </c>
      <c r="D4032" s="547" t="s">
        <v>1882</v>
      </c>
      <c r="E4032" s="1962">
        <v>1500</v>
      </c>
      <c r="F4032" s="546" t="s">
        <v>9810</v>
      </c>
      <c r="G4032" s="569" t="s">
        <v>9811</v>
      </c>
      <c r="H4032" s="547" t="s">
        <v>9371</v>
      </c>
      <c r="I4032" s="547" t="s">
        <v>9371</v>
      </c>
      <c r="J4032" s="546" t="s">
        <v>5865</v>
      </c>
      <c r="K4032" s="570">
        <v>1</v>
      </c>
      <c r="L4032" s="546">
        <v>12</v>
      </c>
      <c r="M4032" s="566">
        <v>20140.856000000003</v>
      </c>
      <c r="N4032" s="546"/>
      <c r="O4032" s="546"/>
      <c r="P4032" s="566"/>
    </row>
    <row r="4033" spans="1:16" x14ac:dyDescent="0.2">
      <c r="A4033" s="568" t="s">
        <v>946</v>
      </c>
      <c r="B4033" s="548" t="s">
        <v>1708</v>
      </c>
      <c r="C4033" s="541" t="s">
        <v>1709</v>
      </c>
      <c r="D4033" s="547" t="s">
        <v>1882</v>
      </c>
      <c r="E4033" s="1962">
        <v>1700</v>
      </c>
      <c r="F4033" s="546" t="s">
        <v>9812</v>
      </c>
      <c r="G4033" s="569" t="s">
        <v>9813</v>
      </c>
      <c r="H4033" s="547" t="s">
        <v>9371</v>
      </c>
      <c r="I4033" s="547" t="s">
        <v>9371</v>
      </c>
      <c r="J4033" s="546" t="s">
        <v>5865</v>
      </c>
      <c r="K4033" s="570">
        <v>1</v>
      </c>
      <c r="L4033" s="546">
        <v>3</v>
      </c>
      <c r="M4033" s="566">
        <v>6165.8659999999991</v>
      </c>
      <c r="N4033" s="546"/>
      <c r="O4033" s="546"/>
      <c r="P4033" s="566"/>
    </row>
    <row r="4034" spans="1:16" x14ac:dyDescent="0.2">
      <c r="A4034" s="568" t="s">
        <v>946</v>
      </c>
      <c r="B4034" s="548" t="s">
        <v>1708</v>
      </c>
      <c r="C4034" s="541" t="s">
        <v>1709</v>
      </c>
      <c r="D4034" s="547" t="s">
        <v>1882</v>
      </c>
      <c r="E4034" s="1962">
        <v>1700</v>
      </c>
      <c r="F4034" s="546" t="s">
        <v>9814</v>
      </c>
      <c r="G4034" s="569" t="s">
        <v>9815</v>
      </c>
      <c r="H4034" s="547" t="s">
        <v>9371</v>
      </c>
      <c r="I4034" s="547" t="s">
        <v>9371</v>
      </c>
      <c r="J4034" s="546" t="s">
        <v>5865</v>
      </c>
      <c r="K4034" s="570">
        <v>1</v>
      </c>
      <c r="L4034" s="546">
        <v>8</v>
      </c>
      <c r="M4034" s="566">
        <v>14520.585999999999</v>
      </c>
      <c r="N4034" s="546"/>
      <c r="O4034" s="546"/>
      <c r="P4034" s="566"/>
    </row>
    <row r="4035" spans="1:16" x14ac:dyDescent="0.2">
      <c r="A4035" s="568" t="s">
        <v>946</v>
      </c>
      <c r="B4035" s="548" t="s">
        <v>1708</v>
      </c>
      <c r="C4035" s="541" t="s">
        <v>1709</v>
      </c>
      <c r="D4035" s="547" t="s">
        <v>1882</v>
      </c>
      <c r="E4035" s="1962">
        <v>1700</v>
      </c>
      <c r="F4035" s="546" t="s">
        <v>9816</v>
      </c>
      <c r="G4035" s="569" t="s">
        <v>9817</v>
      </c>
      <c r="H4035" s="547" t="s">
        <v>9371</v>
      </c>
      <c r="I4035" s="547" t="s">
        <v>9371</v>
      </c>
      <c r="J4035" s="546" t="s">
        <v>5865</v>
      </c>
      <c r="K4035" s="570">
        <v>1</v>
      </c>
      <c r="L4035" s="546">
        <v>8</v>
      </c>
      <c r="M4035" s="566">
        <v>14520.585999999999</v>
      </c>
      <c r="N4035" s="546"/>
      <c r="O4035" s="546"/>
      <c r="P4035" s="566"/>
    </row>
    <row r="4036" spans="1:16" x14ac:dyDescent="0.2">
      <c r="A4036" s="568" t="s">
        <v>946</v>
      </c>
      <c r="B4036" s="548" t="s">
        <v>1708</v>
      </c>
      <c r="C4036" s="541" t="s">
        <v>1709</v>
      </c>
      <c r="D4036" s="547" t="s">
        <v>1882</v>
      </c>
      <c r="E4036" s="1962">
        <v>1700</v>
      </c>
      <c r="F4036" s="546" t="s">
        <v>9818</v>
      </c>
      <c r="G4036" s="569" t="s">
        <v>9819</v>
      </c>
      <c r="H4036" s="547" t="s">
        <v>9371</v>
      </c>
      <c r="I4036" s="547" t="s">
        <v>9371</v>
      </c>
      <c r="J4036" s="546" t="s">
        <v>5865</v>
      </c>
      <c r="K4036" s="570">
        <v>1</v>
      </c>
      <c r="L4036" s="546">
        <v>6</v>
      </c>
      <c r="M4036" s="566">
        <v>11360.456</v>
      </c>
      <c r="N4036" s="546"/>
      <c r="O4036" s="546"/>
      <c r="P4036" s="566"/>
    </row>
    <row r="4037" spans="1:16" x14ac:dyDescent="0.2">
      <c r="A4037" s="568" t="s">
        <v>946</v>
      </c>
      <c r="B4037" s="548" t="s">
        <v>1708</v>
      </c>
      <c r="C4037" s="541" t="s">
        <v>1709</v>
      </c>
      <c r="D4037" s="547" t="s">
        <v>1882</v>
      </c>
      <c r="E4037" s="1962">
        <v>1500</v>
      </c>
      <c r="F4037" s="546" t="s">
        <v>9820</v>
      </c>
      <c r="G4037" s="569" t="s">
        <v>9821</v>
      </c>
      <c r="H4037" s="547" t="s">
        <v>9371</v>
      </c>
      <c r="I4037" s="547" t="s">
        <v>9371</v>
      </c>
      <c r="J4037" s="546" t="s">
        <v>5865</v>
      </c>
      <c r="K4037" s="570">
        <v>1</v>
      </c>
      <c r="L4037" s="546">
        <v>6</v>
      </c>
      <c r="M4037" s="566">
        <v>9884.5060000000012</v>
      </c>
      <c r="N4037" s="546"/>
      <c r="O4037" s="546"/>
      <c r="P4037" s="566"/>
    </row>
    <row r="4038" spans="1:16" x14ac:dyDescent="0.2">
      <c r="A4038" s="568" t="s">
        <v>946</v>
      </c>
      <c r="B4038" s="548" t="s">
        <v>1708</v>
      </c>
      <c r="C4038" s="541" t="s">
        <v>1709</v>
      </c>
      <c r="D4038" s="547" t="s">
        <v>1882</v>
      </c>
      <c r="E4038" s="1962">
        <v>2000</v>
      </c>
      <c r="F4038" s="546" t="s">
        <v>9822</v>
      </c>
      <c r="G4038" s="569" t="s">
        <v>9823</v>
      </c>
      <c r="H4038" s="547" t="s">
        <v>9371</v>
      </c>
      <c r="I4038" s="547" t="s">
        <v>9371</v>
      </c>
      <c r="J4038" s="546" t="s">
        <v>5865</v>
      </c>
      <c r="K4038" s="570">
        <v>1</v>
      </c>
      <c r="L4038" s="546">
        <v>12</v>
      </c>
      <c r="M4038" s="566">
        <v>26140.856000000007</v>
      </c>
      <c r="N4038" s="546"/>
      <c r="O4038" s="546"/>
      <c r="P4038" s="566"/>
    </row>
    <row r="4039" spans="1:16" x14ac:dyDescent="0.2">
      <c r="A4039" s="568" t="s">
        <v>946</v>
      </c>
      <c r="B4039" s="548" t="s">
        <v>1708</v>
      </c>
      <c r="C4039" s="541" t="s">
        <v>1709</v>
      </c>
      <c r="D4039" s="547" t="s">
        <v>1882</v>
      </c>
      <c r="E4039" s="1962">
        <v>1700</v>
      </c>
      <c r="F4039" s="546" t="s">
        <v>9824</v>
      </c>
      <c r="G4039" s="569" t="s">
        <v>9825</v>
      </c>
      <c r="H4039" s="547" t="s">
        <v>9371</v>
      </c>
      <c r="I4039" s="547" t="s">
        <v>9371</v>
      </c>
      <c r="J4039" s="546" t="s">
        <v>5865</v>
      </c>
      <c r="K4039" s="570">
        <v>1</v>
      </c>
      <c r="L4039" s="546">
        <v>6</v>
      </c>
      <c r="M4039" s="566">
        <v>11190.456</v>
      </c>
      <c r="N4039" s="546"/>
      <c r="O4039" s="546"/>
      <c r="P4039" s="566"/>
    </row>
    <row r="4040" spans="1:16" x14ac:dyDescent="0.2">
      <c r="A4040" s="568" t="s">
        <v>946</v>
      </c>
      <c r="B4040" s="548" t="s">
        <v>1708</v>
      </c>
      <c r="C4040" s="541" t="s">
        <v>1709</v>
      </c>
      <c r="D4040" s="547" t="s">
        <v>1882</v>
      </c>
      <c r="E4040" s="1962">
        <v>2000</v>
      </c>
      <c r="F4040" s="546" t="s">
        <v>9826</v>
      </c>
      <c r="G4040" s="569" t="s">
        <v>9827</v>
      </c>
      <c r="H4040" s="547" t="s">
        <v>9371</v>
      </c>
      <c r="I4040" s="547" t="s">
        <v>9371</v>
      </c>
      <c r="J4040" s="546" t="s">
        <v>5865</v>
      </c>
      <c r="K4040" s="570">
        <v>1</v>
      </c>
      <c r="L4040" s="546">
        <v>6</v>
      </c>
      <c r="M4040" s="566">
        <v>12560.456</v>
      </c>
      <c r="N4040" s="546"/>
      <c r="O4040" s="546"/>
      <c r="P4040" s="566"/>
    </row>
    <row r="4041" spans="1:16" x14ac:dyDescent="0.2">
      <c r="A4041" s="568" t="s">
        <v>946</v>
      </c>
      <c r="B4041" s="548" t="s">
        <v>1708</v>
      </c>
      <c r="C4041" s="541" t="s">
        <v>1709</v>
      </c>
      <c r="D4041" s="547" t="s">
        <v>1882</v>
      </c>
      <c r="E4041" s="1962">
        <v>1500</v>
      </c>
      <c r="F4041" s="546" t="s">
        <v>9828</v>
      </c>
      <c r="G4041" s="569" t="s">
        <v>9829</v>
      </c>
      <c r="H4041" s="547" t="s">
        <v>9371</v>
      </c>
      <c r="I4041" s="547" t="s">
        <v>9371</v>
      </c>
      <c r="J4041" s="546" t="s">
        <v>5865</v>
      </c>
      <c r="K4041" s="570">
        <v>1</v>
      </c>
      <c r="L4041" s="546">
        <v>12</v>
      </c>
      <c r="M4041" s="566">
        <v>20140.856000000003</v>
      </c>
      <c r="N4041" s="546"/>
      <c r="O4041" s="546"/>
      <c r="P4041" s="566"/>
    </row>
    <row r="4042" spans="1:16" x14ac:dyDescent="0.2">
      <c r="A4042" s="568" t="s">
        <v>946</v>
      </c>
      <c r="B4042" s="548" t="s">
        <v>1708</v>
      </c>
      <c r="C4042" s="541" t="s">
        <v>1709</v>
      </c>
      <c r="D4042" s="547" t="s">
        <v>1882</v>
      </c>
      <c r="E4042" s="1962">
        <v>1700</v>
      </c>
      <c r="F4042" s="546" t="s">
        <v>9830</v>
      </c>
      <c r="G4042" s="569" t="s">
        <v>9831</v>
      </c>
      <c r="H4042" s="547" t="s">
        <v>9371</v>
      </c>
      <c r="I4042" s="547" t="s">
        <v>9371</v>
      </c>
      <c r="J4042" s="546" t="s">
        <v>5865</v>
      </c>
      <c r="K4042" s="570">
        <v>1</v>
      </c>
      <c r="L4042" s="546">
        <v>8</v>
      </c>
      <c r="M4042" s="566">
        <v>14747.255999999999</v>
      </c>
      <c r="N4042" s="546"/>
      <c r="O4042" s="546"/>
      <c r="P4042" s="566"/>
    </row>
    <row r="4043" spans="1:16" x14ac:dyDescent="0.2">
      <c r="A4043" s="568" t="s">
        <v>946</v>
      </c>
      <c r="B4043" s="548" t="s">
        <v>1708</v>
      </c>
      <c r="C4043" s="541" t="s">
        <v>1709</v>
      </c>
      <c r="D4043" s="547" t="s">
        <v>1882</v>
      </c>
      <c r="E4043" s="1962">
        <v>1700</v>
      </c>
      <c r="F4043" s="546" t="s">
        <v>9832</v>
      </c>
      <c r="G4043" s="569" t="s">
        <v>9833</v>
      </c>
      <c r="H4043" s="547" t="s">
        <v>9371</v>
      </c>
      <c r="I4043" s="547" t="s">
        <v>9371</v>
      </c>
      <c r="J4043" s="546" t="s">
        <v>5865</v>
      </c>
      <c r="K4043" s="570">
        <v>1</v>
      </c>
      <c r="L4043" s="546">
        <v>8</v>
      </c>
      <c r="M4043" s="566">
        <v>14747.255999999999</v>
      </c>
      <c r="N4043" s="546"/>
      <c r="O4043" s="546"/>
      <c r="P4043" s="566"/>
    </row>
    <row r="4044" spans="1:16" x14ac:dyDescent="0.2">
      <c r="A4044" s="568" t="s">
        <v>946</v>
      </c>
      <c r="B4044" s="548" t="s">
        <v>1708</v>
      </c>
      <c r="C4044" s="541" t="s">
        <v>1709</v>
      </c>
      <c r="D4044" s="547" t="s">
        <v>1882</v>
      </c>
      <c r="E4044" s="1962">
        <v>1700</v>
      </c>
      <c r="F4044" s="546" t="s">
        <v>9834</v>
      </c>
      <c r="G4044" s="569" t="s">
        <v>9835</v>
      </c>
      <c r="H4044" s="547" t="s">
        <v>9371</v>
      </c>
      <c r="I4044" s="547" t="s">
        <v>9371</v>
      </c>
      <c r="J4044" s="546" t="s">
        <v>5865</v>
      </c>
      <c r="K4044" s="570">
        <v>1</v>
      </c>
      <c r="L4044" s="546">
        <v>8</v>
      </c>
      <c r="M4044" s="566">
        <v>14747.255999999999</v>
      </c>
      <c r="N4044" s="546"/>
      <c r="O4044" s="546"/>
      <c r="P4044" s="566"/>
    </row>
    <row r="4045" spans="1:16" x14ac:dyDescent="0.2">
      <c r="A4045" s="568" t="s">
        <v>946</v>
      </c>
      <c r="B4045" s="548" t="s">
        <v>1708</v>
      </c>
      <c r="C4045" s="541" t="s">
        <v>1709</v>
      </c>
      <c r="D4045" s="547" t="s">
        <v>1882</v>
      </c>
      <c r="E4045" s="1962">
        <v>1700</v>
      </c>
      <c r="F4045" s="546" t="s">
        <v>9836</v>
      </c>
      <c r="G4045" s="569" t="s">
        <v>9837</v>
      </c>
      <c r="H4045" s="547" t="s">
        <v>9371</v>
      </c>
      <c r="I4045" s="547" t="s">
        <v>9371</v>
      </c>
      <c r="J4045" s="546" t="s">
        <v>5865</v>
      </c>
      <c r="K4045" s="570">
        <v>1</v>
      </c>
      <c r="L4045" s="546">
        <v>8</v>
      </c>
      <c r="M4045" s="566">
        <v>14747.255999999999</v>
      </c>
      <c r="N4045" s="546"/>
      <c r="O4045" s="546"/>
      <c r="P4045" s="566"/>
    </row>
    <row r="4046" spans="1:16" x14ac:dyDescent="0.2">
      <c r="A4046" s="568" t="s">
        <v>946</v>
      </c>
      <c r="B4046" s="548" t="s">
        <v>1708</v>
      </c>
      <c r="C4046" s="541" t="s">
        <v>1709</v>
      </c>
      <c r="D4046" s="547" t="s">
        <v>1882</v>
      </c>
      <c r="E4046" s="1962">
        <v>1700</v>
      </c>
      <c r="F4046" s="546" t="s">
        <v>9838</v>
      </c>
      <c r="G4046" s="569" t="s">
        <v>9839</v>
      </c>
      <c r="H4046" s="547" t="s">
        <v>9371</v>
      </c>
      <c r="I4046" s="547" t="s">
        <v>9371</v>
      </c>
      <c r="J4046" s="546" t="s">
        <v>5865</v>
      </c>
      <c r="K4046" s="570">
        <v>1</v>
      </c>
      <c r="L4046" s="546">
        <v>6</v>
      </c>
      <c r="M4046" s="566">
        <v>11190.456</v>
      </c>
      <c r="N4046" s="546"/>
      <c r="O4046" s="546"/>
      <c r="P4046" s="566"/>
    </row>
    <row r="4047" spans="1:16" x14ac:dyDescent="0.2">
      <c r="A4047" s="568" t="s">
        <v>946</v>
      </c>
      <c r="B4047" s="548" t="s">
        <v>1708</v>
      </c>
      <c r="C4047" s="541" t="s">
        <v>1709</v>
      </c>
      <c r="D4047" s="547" t="s">
        <v>1882</v>
      </c>
      <c r="E4047" s="1962">
        <v>1700</v>
      </c>
      <c r="F4047" s="546" t="s">
        <v>9840</v>
      </c>
      <c r="G4047" s="569" t="s">
        <v>9841</v>
      </c>
      <c r="H4047" s="547" t="s">
        <v>9371</v>
      </c>
      <c r="I4047" s="547" t="s">
        <v>9371</v>
      </c>
      <c r="J4047" s="546" t="s">
        <v>5865</v>
      </c>
      <c r="K4047" s="570">
        <v>1</v>
      </c>
      <c r="L4047" s="546">
        <v>8</v>
      </c>
      <c r="M4047" s="566">
        <v>14577.255999999999</v>
      </c>
      <c r="N4047" s="546"/>
      <c r="O4047" s="546"/>
      <c r="P4047" s="566"/>
    </row>
    <row r="4048" spans="1:16" x14ac:dyDescent="0.2">
      <c r="A4048" s="568" t="s">
        <v>946</v>
      </c>
      <c r="B4048" s="548" t="s">
        <v>1708</v>
      </c>
      <c r="C4048" s="541" t="s">
        <v>1709</v>
      </c>
      <c r="D4048" s="547" t="s">
        <v>1882</v>
      </c>
      <c r="E4048" s="1962">
        <v>1500</v>
      </c>
      <c r="F4048" s="546" t="s">
        <v>9842</v>
      </c>
      <c r="G4048" s="569" t="s">
        <v>9843</v>
      </c>
      <c r="H4048" s="547" t="s">
        <v>9371</v>
      </c>
      <c r="I4048" s="547" t="s">
        <v>9371</v>
      </c>
      <c r="J4048" s="546" t="s">
        <v>5865</v>
      </c>
      <c r="K4048" s="570">
        <v>1</v>
      </c>
      <c r="L4048" s="546">
        <v>12</v>
      </c>
      <c r="M4048" s="566">
        <v>20140.856000000003</v>
      </c>
      <c r="N4048" s="546"/>
      <c r="O4048" s="546"/>
      <c r="P4048" s="566"/>
    </row>
    <row r="4049" spans="1:16" x14ac:dyDescent="0.2">
      <c r="A4049" s="568" t="s">
        <v>946</v>
      </c>
      <c r="B4049" s="548" t="s">
        <v>1708</v>
      </c>
      <c r="C4049" s="541" t="s">
        <v>1709</v>
      </c>
      <c r="D4049" s="547" t="s">
        <v>1882</v>
      </c>
      <c r="E4049" s="1962">
        <v>1700</v>
      </c>
      <c r="F4049" s="546" t="s">
        <v>9844</v>
      </c>
      <c r="G4049" s="569" t="s">
        <v>9845</v>
      </c>
      <c r="H4049" s="547" t="s">
        <v>9371</v>
      </c>
      <c r="I4049" s="547" t="s">
        <v>9371</v>
      </c>
      <c r="J4049" s="546" t="s">
        <v>5865</v>
      </c>
      <c r="K4049" s="570">
        <v>1</v>
      </c>
      <c r="L4049" s="546">
        <v>8</v>
      </c>
      <c r="M4049" s="566">
        <v>14520.585999999999</v>
      </c>
      <c r="N4049" s="546"/>
      <c r="O4049" s="546"/>
      <c r="P4049" s="566"/>
    </row>
    <row r="4050" spans="1:16" x14ac:dyDescent="0.2">
      <c r="A4050" s="568" t="s">
        <v>946</v>
      </c>
      <c r="B4050" s="548" t="s">
        <v>1708</v>
      </c>
      <c r="C4050" s="541" t="s">
        <v>1709</v>
      </c>
      <c r="D4050" s="547" t="s">
        <v>1882</v>
      </c>
      <c r="E4050" s="1962">
        <v>1700</v>
      </c>
      <c r="F4050" s="546" t="s">
        <v>9846</v>
      </c>
      <c r="G4050" s="569" t="s">
        <v>9847</v>
      </c>
      <c r="H4050" s="547" t="s">
        <v>9371</v>
      </c>
      <c r="I4050" s="547" t="s">
        <v>9371</v>
      </c>
      <c r="J4050" s="546" t="s">
        <v>5865</v>
      </c>
      <c r="K4050" s="570">
        <v>1</v>
      </c>
      <c r="L4050" s="546">
        <v>8</v>
      </c>
      <c r="M4050" s="566">
        <v>14520.585999999999</v>
      </c>
      <c r="N4050" s="546"/>
      <c r="O4050" s="546"/>
      <c r="P4050" s="566"/>
    </row>
    <row r="4051" spans="1:16" x14ac:dyDescent="0.2">
      <c r="A4051" s="568" t="s">
        <v>946</v>
      </c>
      <c r="B4051" s="548" t="s">
        <v>1708</v>
      </c>
      <c r="C4051" s="541" t="s">
        <v>1709</v>
      </c>
      <c r="D4051" s="547" t="s">
        <v>9848</v>
      </c>
      <c r="E4051" s="1962">
        <v>9000</v>
      </c>
      <c r="F4051" s="546" t="s">
        <v>9849</v>
      </c>
      <c r="G4051" s="569" t="s">
        <v>9850</v>
      </c>
      <c r="H4051" s="547" t="s">
        <v>8766</v>
      </c>
      <c r="I4051" s="547" t="s">
        <v>8766</v>
      </c>
      <c r="J4051" s="546" t="s">
        <v>5797</v>
      </c>
      <c r="K4051" s="570">
        <v>1</v>
      </c>
      <c r="L4051" s="546">
        <v>6</v>
      </c>
      <c r="M4051" s="566">
        <v>53960.456000000006</v>
      </c>
      <c r="N4051" s="546"/>
      <c r="O4051" s="546"/>
      <c r="P4051" s="566"/>
    </row>
    <row r="4052" spans="1:16" x14ac:dyDescent="0.2">
      <c r="A4052" s="568" t="s">
        <v>946</v>
      </c>
      <c r="B4052" s="548" t="s">
        <v>1708</v>
      </c>
      <c r="C4052" s="541" t="s">
        <v>1709</v>
      </c>
      <c r="D4052" s="547" t="s">
        <v>1882</v>
      </c>
      <c r="E4052" s="1962">
        <v>1700</v>
      </c>
      <c r="F4052" s="546" t="s">
        <v>9851</v>
      </c>
      <c r="G4052" s="569" t="s">
        <v>9852</v>
      </c>
      <c r="H4052" s="547" t="s">
        <v>9371</v>
      </c>
      <c r="I4052" s="547" t="s">
        <v>9371</v>
      </c>
      <c r="J4052" s="546" t="s">
        <v>5865</v>
      </c>
      <c r="K4052" s="570">
        <v>1</v>
      </c>
      <c r="L4052" s="546">
        <v>5</v>
      </c>
      <c r="M4052" s="566">
        <v>9247.0560000000005</v>
      </c>
      <c r="N4052" s="546"/>
      <c r="O4052" s="546"/>
      <c r="P4052" s="566"/>
    </row>
    <row r="4053" spans="1:16" x14ac:dyDescent="0.2">
      <c r="A4053" s="568" t="s">
        <v>946</v>
      </c>
      <c r="B4053" s="548" t="s">
        <v>1708</v>
      </c>
      <c r="C4053" s="541" t="s">
        <v>1709</v>
      </c>
      <c r="D4053" s="547" t="s">
        <v>1882</v>
      </c>
      <c r="E4053" s="1962">
        <v>1700</v>
      </c>
      <c r="F4053" s="546" t="s">
        <v>9853</v>
      </c>
      <c r="G4053" s="569" t="s">
        <v>9854</v>
      </c>
      <c r="H4053" s="547" t="s">
        <v>9371</v>
      </c>
      <c r="I4053" s="547" t="s">
        <v>9371</v>
      </c>
      <c r="J4053" s="546" t="s">
        <v>5865</v>
      </c>
      <c r="K4053" s="570">
        <v>1</v>
      </c>
      <c r="L4053" s="546">
        <v>8</v>
      </c>
      <c r="M4053" s="566">
        <v>14520.585999999999</v>
      </c>
      <c r="N4053" s="546"/>
      <c r="O4053" s="546"/>
      <c r="P4053" s="566"/>
    </row>
    <row r="4054" spans="1:16" x14ac:dyDescent="0.2">
      <c r="A4054" s="568" t="s">
        <v>946</v>
      </c>
      <c r="B4054" s="548" t="s">
        <v>1708</v>
      </c>
      <c r="C4054" s="541" t="s">
        <v>1709</v>
      </c>
      <c r="D4054" s="547" t="s">
        <v>1882</v>
      </c>
      <c r="E4054" s="1962">
        <v>1700</v>
      </c>
      <c r="F4054" s="546" t="s">
        <v>9855</v>
      </c>
      <c r="G4054" s="569" t="s">
        <v>9856</v>
      </c>
      <c r="H4054" s="547" t="s">
        <v>9371</v>
      </c>
      <c r="I4054" s="547" t="s">
        <v>9371</v>
      </c>
      <c r="J4054" s="546" t="s">
        <v>5865</v>
      </c>
      <c r="K4054" s="570">
        <v>1</v>
      </c>
      <c r="L4054" s="546">
        <v>12</v>
      </c>
      <c r="M4054" s="566">
        <v>22540.856000000007</v>
      </c>
      <c r="N4054" s="546"/>
      <c r="O4054" s="546"/>
      <c r="P4054" s="566"/>
    </row>
    <row r="4055" spans="1:16" x14ac:dyDescent="0.2">
      <c r="A4055" s="568" t="s">
        <v>946</v>
      </c>
      <c r="B4055" s="548" t="s">
        <v>1708</v>
      </c>
      <c r="C4055" s="541" t="s">
        <v>1709</v>
      </c>
      <c r="D4055" s="547" t="s">
        <v>1882</v>
      </c>
      <c r="E4055" s="1962">
        <v>1700</v>
      </c>
      <c r="F4055" s="546" t="s">
        <v>9857</v>
      </c>
      <c r="G4055" s="569" t="s">
        <v>9858</v>
      </c>
      <c r="H4055" s="547" t="s">
        <v>9371</v>
      </c>
      <c r="I4055" s="547" t="s">
        <v>9371</v>
      </c>
      <c r="J4055" s="546" t="s">
        <v>5865</v>
      </c>
      <c r="K4055" s="570">
        <v>1</v>
      </c>
      <c r="L4055" s="546">
        <v>8</v>
      </c>
      <c r="M4055" s="566">
        <v>14520.585999999999</v>
      </c>
      <c r="N4055" s="546"/>
      <c r="O4055" s="546"/>
      <c r="P4055" s="566"/>
    </row>
    <row r="4056" spans="1:16" x14ac:dyDescent="0.2">
      <c r="A4056" s="568" t="s">
        <v>946</v>
      </c>
      <c r="B4056" s="548" t="s">
        <v>1708</v>
      </c>
      <c r="C4056" s="541" t="s">
        <v>1709</v>
      </c>
      <c r="D4056" s="547" t="s">
        <v>1882</v>
      </c>
      <c r="E4056" s="1962">
        <v>1700</v>
      </c>
      <c r="F4056" s="546" t="s">
        <v>9859</v>
      </c>
      <c r="G4056" s="569" t="s">
        <v>9860</v>
      </c>
      <c r="H4056" s="547" t="s">
        <v>9371</v>
      </c>
      <c r="I4056" s="547" t="s">
        <v>9371</v>
      </c>
      <c r="J4056" s="546" t="s">
        <v>5865</v>
      </c>
      <c r="K4056" s="570">
        <v>1</v>
      </c>
      <c r="L4056" s="546">
        <v>6</v>
      </c>
      <c r="M4056" s="566">
        <v>11727.126</v>
      </c>
      <c r="N4056" s="546"/>
      <c r="O4056" s="546"/>
      <c r="P4056" s="566"/>
    </row>
    <row r="4057" spans="1:16" x14ac:dyDescent="0.2">
      <c r="A4057" s="568" t="s">
        <v>946</v>
      </c>
      <c r="B4057" s="548" t="s">
        <v>1708</v>
      </c>
      <c r="C4057" s="541" t="s">
        <v>1709</v>
      </c>
      <c r="D4057" s="547" t="s">
        <v>1882</v>
      </c>
      <c r="E4057" s="1962">
        <v>1700</v>
      </c>
      <c r="F4057" s="546" t="s">
        <v>9861</v>
      </c>
      <c r="G4057" s="569" t="s">
        <v>9862</v>
      </c>
      <c r="H4057" s="547" t="s">
        <v>9371</v>
      </c>
      <c r="I4057" s="547" t="s">
        <v>9371</v>
      </c>
      <c r="J4057" s="546" t="s">
        <v>5865</v>
      </c>
      <c r="K4057" s="570">
        <v>1</v>
      </c>
      <c r="L4057" s="546">
        <v>12</v>
      </c>
      <c r="M4057" s="566">
        <v>22540.856000000007</v>
      </c>
      <c r="N4057" s="546"/>
      <c r="O4057" s="546"/>
      <c r="P4057" s="566"/>
    </row>
    <row r="4058" spans="1:16" x14ac:dyDescent="0.2">
      <c r="A4058" s="568" t="s">
        <v>946</v>
      </c>
      <c r="B4058" s="548" t="s">
        <v>1708</v>
      </c>
      <c r="C4058" s="541" t="s">
        <v>1709</v>
      </c>
      <c r="D4058" s="547" t="s">
        <v>1882</v>
      </c>
      <c r="E4058" s="1962">
        <v>1700</v>
      </c>
      <c r="F4058" s="546" t="s">
        <v>9863</v>
      </c>
      <c r="G4058" s="569" t="s">
        <v>9864</v>
      </c>
      <c r="H4058" s="547" t="s">
        <v>9371</v>
      </c>
      <c r="I4058" s="547" t="s">
        <v>9371</v>
      </c>
      <c r="J4058" s="546" t="s">
        <v>5865</v>
      </c>
      <c r="K4058" s="570">
        <v>1</v>
      </c>
      <c r="L4058" s="546">
        <v>8</v>
      </c>
      <c r="M4058" s="566">
        <v>14633.925999999999</v>
      </c>
      <c r="N4058" s="546"/>
      <c r="O4058" s="546"/>
      <c r="P4058" s="566"/>
    </row>
    <row r="4059" spans="1:16" x14ac:dyDescent="0.2">
      <c r="A4059" s="568" t="s">
        <v>946</v>
      </c>
      <c r="B4059" s="548" t="s">
        <v>1708</v>
      </c>
      <c r="C4059" s="541" t="s">
        <v>1709</v>
      </c>
      <c r="D4059" s="547" t="s">
        <v>1882</v>
      </c>
      <c r="E4059" s="1962">
        <v>1700</v>
      </c>
      <c r="F4059" s="546" t="s">
        <v>9865</v>
      </c>
      <c r="G4059" s="569" t="s">
        <v>9866</v>
      </c>
      <c r="H4059" s="547" t="s">
        <v>9371</v>
      </c>
      <c r="I4059" s="547" t="s">
        <v>9371</v>
      </c>
      <c r="J4059" s="546" t="s">
        <v>5865</v>
      </c>
      <c r="K4059" s="570">
        <v>1</v>
      </c>
      <c r="L4059" s="546">
        <v>6</v>
      </c>
      <c r="M4059" s="566">
        <v>11360.456</v>
      </c>
      <c r="N4059" s="546"/>
      <c r="O4059" s="546"/>
      <c r="P4059" s="566"/>
    </row>
    <row r="4060" spans="1:16" x14ac:dyDescent="0.2">
      <c r="A4060" s="568" t="s">
        <v>946</v>
      </c>
      <c r="B4060" s="548" t="s">
        <v>1708</v>
      </c>
      <c r="C4060" s="541" t="s">
        <v>1709</v>
      </c>
      <c r="D4060" s="547" t="s">
        <v>8415</v>
      </c>
      <c r="E4060" s="1962">
        <v>8000</v>
      </c>
      <c r="F4060" s="546" t="s">
        <v>9867</v>
      </c>
      <c r="G4060" s="569" t="s">
        <v>9868</v>
      </c>
      <c r="H4060" s="547" t="s">
        <v>1800</v>
      </c>
      <c r="I4060" s="547" t="s">
        <v>8766</v>
      </c>
      <c r="J4060" s="546" t="s">
        <v>5797</v>
      </c>
      <c r="K4060" s="570">
        <v>1</v>
      </c>
      <c r="L4060" s="546">
        <v>6</v>
      </c>
      <c r="M4060" s="566">
        <v>47293.786</v>
      </c>
      <c r="N4060" s="546"/>
      <c r="O4060" s="546"/>
      <c r="P4060" s="566"/>
    </row>
    <row r="4061" spans="1:16" x14ac:dyDescent="0.2">
      <c r="A4061" s="568" t="s">
        <v>946</v>
      </c>
      <c r="B4061" s="548" t="s">
        <v>1708</v>
      </c>
      <c r="C4061" s="541" t="s">
        <v>1709</v>
      </c>
      <c r="D4061" s="547" t="s">
        <v>9869</v>
      </c>
      <c r="E4061" s="1962">
        <v>9000</v>
      </c>
      <c r="F4061" s="546" t="s">
        <v>9870</v>
      </c>
      <c r="G4061" s="569" t="s">
        <v>9871</v>
      </c>
      <c r="H4061" s="547" t="s">
        <v>8766</v>
      </c>
      <c r="I4061" s="547" t="s">
        <v>8766</v>
      </c>
      <c r="J4061" s="546" t="s">
        <v>5797</v>
      </c>
      <c r="K4061" s="570">
        <v>1</v>
      </c>
      <c r="L4061" s="546">
        <v>2</v>
      </c>
      <c r="M4061" s="566">
        <v>24570.255999999998</v>
      </c>
      <c r="N4061" s="546"/>
      <c r="O4061" s="546"/>
      <c r="P4061" s="566"/>
    </row>
    <row r="4062" spans="1:16" x14ac:dyDescent="0.2">
      <c r="A4062" s="568" t="s">
        <v>946</v>
      </c>
      <c r="B4062" s="548" t="s">
        <v>1708</v>
      </c>
      <c r="C4062" s="541" t="s">
        <v>1709</v>
      </c>
      <c r="D4062" s="547" t="s">
        <v>9872</v>
      </c>
      <c r="E4062" s="1962">
        <v>13000</v>
      </c>
      <c r="F4062" s="546" t="s">
        <v>9873</v>
      </c>
      <c r="G4062" s="569" t="s">
        <v>9874</v>
      </c>
      <c r="H4062" s="547" t="s">
        <v>8766</v>
      </c>
      <c r="I4062" s="547" t="s">
        <v>8766</v>
      </c>
      <c r="J4062" s="546" t="s">
        <v>5797</v>
      </c>
      <c r="K4062" s="570">
        <v>1</v>
      </c>
      <c r="L4062" s="546">
        <v>3</v>
      </c>
      <c r="M4062" s="566">
        <v>31539.696000000004</v>
      </c>
      <c r="N4062" s="546"/>
      <c r="O4062" s="546"/>
      <c r="P4062" s="566"/>
    </row>
    <row r="4063" spans="1:16" x14ac:dyDescent="0.2">
      <c r="A4063" s="568" t="s">
        <v>946</v>
      </c>
      <c r="B4063" s="548" t="s">
        <v>1708</v>
      </c>
      <c r="C4063" s="541" t="s">
        <v>1709</v>
      </c>
      <c r="D4063" s="547" t="s">
        <v>1882</v>
      </c>
      <c r="E4063" s="1962">
        <v>2000</v>
      </c>
      <c r="F4063" s="546" t="s">
        <v>9875</v>
      </c>
      <c r="G4063" s="569" t="s">
        <v>9876</v>
      </c>
      <c r="H4063" s="547" t="s">
        <v>9371</v>
      </c>
      <c r="I4063" s="547" t="s">
        <v>9371</v>
      </c>
      <c r="J4063" s="546" t="s">
        <v>5865</v>
      </c>
      <c r="K4063" s="570">
        <v>1</v>
      </c>
      <c r="L4063" s="546">
        <v>8</v>
      </c>
      <c r="M4063" s="566">
        <v>17353.925999999999</v>
      </c>
      <c r="N4063" s="546"/>
      <c r="O4063" s="546"/>
      <c r="P4063" s="566"/>
    </row>
    <row r="4064" spans="1:16" x14ac:dyDescent="0.2">
      <c r="A4064" s="568" t="s">
        <v>946</v>
      </c>
      <c r="B4064" s="548" t="s">
        <v>1708</v>
      </c>
      <c r="C4064" s="541" t="s">
        <v>1709</v>
      </c>
      <c r="D4064" s="547" t="s">
        <v>1882</v>
      </c>
      <c r="E4064" s="1962">
        <v>2000</v>
      </c>
      <c r="F4064" s="546" t="s">
        <v>9877</v>
      </c>
      <c r="G4064" s="569" t="s">
        <v>9878</v>
      </c>
      <c r="H4064" s="547" t="s">
        <v>9371</v>
      </c>
      <c r="I4064" s="547" t="s">
        <v>9371</v>
      </c>
      <c r="J4064" s="546" t="s">
        <v>5865</v>
      </c>
      <c r="K4064" s="570">
        <v>1</v>
      </c>
      <c r="L4064" s="546">
        <v>12</v>
      </c>
      <c r="M4064" s="566">
        <v>26140.856000000007</v>
      </c>
      <c r="N4064" s="546"/>
      <c r="O4064" s="546"/>
      <c r="P4064" s="566"/>
    </row>
    <row r="4065" spans="1:16" x14ac:dyDescent="0.2">
      <c r="A4065" s="568" t="s">
        <v>946</v>
      </c>
      <c r="B4065" s="548" t="s">
        <v>1708</v>
      </c>
      <c r="C4065" s="541" t="s">
        <v>1709</v>
      </c>
      <c r="D4065" s="547" t="s">
        <v>9879</v>
      </c>
      <c r="E4065" s="1962">
        <v>14000</v>
      </c>
      <c r="F4065" s="546" t="s">
        <v>9880</v>
      </c>
      <c r="G4065" s="569" t="s">
        <v>9881</v>
      </c>
      <c r="H4065" s="547" t="s">
        <v>8766</v>
      </c>
      <c r="I4065" s="547" t="s">
        <v>8766</v>
      </c>
      <c r="J4065" s="546" t="s">
        <v>5797</v>
      </c>
      <c r="K4065" s="570">
        <v>1</v>
      </c>
      <c r="L4065" s="546">
        <v>2</v>
      </c>
      <c r="M4065" s="566">
        <v>26498.035999999996</v>
      </c>
      <c r="N4065" s="546"/>
      <c r="O4065" s="546"/>
      <c r="P4065" s="566"/>
    </row>
    <row r="4066" spans="1:16" x14ac:dyDescent="0.2">
      <c r="A4066" s="568" t="s">
        <v>946</v>
      </c>
      <c r="B4066" s="548" t="s">
        <v>1708</v>
      </c>
      <c r="C4066" s="541" t="s">
        <v>1709</v>
      </c>
      <c r="D4066" s="547" t="s">
        <v>9882</v>
      </c>
      <c r="E4066" s="1962">
        <v>11000</v>
      </c>
      <c r="F4066" s="546" t="s">
        <v>9883</v>
      </c>
      <c r="G4066" s="569" t="s">
        <v>9884</v>
      </c>
      <c r="H4066" s="547" t="s">
        <v>8766</v>
      </c>
      <c r="I4066" s="547" t="s">
        <v>8766</v>
      </c>
      <c r="J4066" s="546" t="s">
        <v>5797</v>
      </c>
      <c r="K4066" s="570">
        <v>2</v>
      </c>
      <c r="L4066" s="546">
        <v>12</v>
      </c>
      <c r="M4066" s="566">
        <v>61102.126000000004</v>
      </c>
      <c r="N4066" s="546"/>
      <c r="O4066" s="546"/>
      <c r="P4066" s="566"/>
    </row>
    <row r="4067" spans="1:16" x14ac:dyDescent="0.2">
      <c r="A4067" s="568" t="s">
        <v>946</v>
      </c>
      <c r="B4067" s="548" t="s">
        <v>1708</v>
      </c>
      <c r="C4067" s="541" t="s">
        <v>1709</v>
      </c>
      <c r="D4067" s="547" t="s">
        <v>1882</v>
      </c>
      <c r="E4067" s="1962">
        <v>2000</v>
      </c>
      <c r="F4067" s="546" t="s">
        <v>9885</v>
      </c>
      <c r="G4067" s="569" t="s">
        <v>9886</v>
      </c>
      <c r="H4067" s="547" t="s">
        <v>9371</v>
      </c>
      <c r="I4067" s="547" t="s">
        <v>9371</v>
      </c>
      <c r="J4067" s="546" t="s">
        <v>5865</v>
      </c>
      <c r="K4067" s="570">
        <v>1</v>
      </c>
      <c r="L4067" s="546">
        <v>8</v>
      </c>
      <c r="M4067" s="566">
        <v>17287.256000000001</v>
      </c>
      <c r="N4067" s="546"/>
      <c r="O4067" s="546"/>
      <c r="P4067" s="566"/>
    </row>
    <row r="4068" spans="1:16" x14ac:dyDescent="0.2">
      <c r="A4068" s="568" t="s">
        <v>946</v>
      </c>
      <c r="B4068" s="548" t="s">
        <v>1708</v>
      </c>
      <c r="C4068" s="541" t="s">
        <v>1709</v>
      </c>
      <c r="D4068" s="547" t="s">
        <v>1882</v>
      </c>
      <c r="E4068" s="1962">
        <v>1500</v>
      </c>
      <c r="F4068" s="546" t="s">
        <v>9887</v>
      </c>
      <c r="G4068" s="569" t="s">
        <v>9888</v>
      </c>
      <c r="H4068" s="547" t="s">
        <v>9371</v>
      </c>
      <c r="I4068" s="547" t="s">
        <v>9371</v>
      </c>
      <c r="J4068" s="546" t="s">
        <v>5865</v>
      </c>
      <c r="K4068" s="570">
        <v>1</v>
      </c>
      <c r="L4068" s="546">
        <v>12</v>
      </c>
      <c r="M4068" s="566">
        <v>20140.856000000003</v>
      </c>
      <c r="N4068" s="546"/>
      <c r="O4068" s="546"/>
      <c r="P4068" s="566"/>
    </row>
    <row r="4069" spans="1:16" x14ac:dyDescent="0.2">
      <c r="A4069" s="568" t="s">
        <v>946</v>
      </c>
      <c r="B4069" s="548" t="s">
        <v>1708</v>
      </c>
      <c r="C4069" s="541" t="s">
        <v>1709</v>
      </c>
      <c r="D4069" s="547" t="s">
        <v>6277</v>
      </c>
      <c r="E4069" s="1962">
        <v>3000</v>
      </c>
      <c r="F4069" s="546" t="s">
        <v>9889</v>
      </c>
      <c r="G4069" s="569" t="s">
        <v>9890</v>
      </c>
      <c r="H4069" s="547" t="s">
        <v>1773</v>
      </c>
      <c r="I4069" s="547" t="s">
        <v>8766</v>
      </c>
      <c r="J4069" s="546" t="s">
        <v>5797</v>
      </c>
      <c r="K4069" s="570">
        <v>1</v>
      </c>
      <c r="L4069" s="546">
        <v>12</v>
      </c>
      <c r="M4069" s="566">
        <v>38140.856000000007</v>
      </c>
      <c r="N4069" s="546"/>
      <c r="O4069" s="546"/>
      <c r="P4069" s="566"/>
    </row>
    <row r="4070" spans="1:16" x14ac:dyDescent="0.2">
      <c r="A4070" s="568" t="s">
        <v>946</v>
      </c>
      <c r="B4070" s="548" t="s">
        <v>1708</v>
      </c>
      <c r="C4070" s="541" t="s">
        <v>1709</v>
      </c>
      <c r="D4070" s="547" t="s">
        <v>9891</v>
      </c>
      <c r="E4070" s="1962">
        <v>5000</v>
      </c>
      <c r="F4070" s="546" t="s">
        <v>9892</v>
      </c>
      <c r="G4070" s="569" t="s">
        <v>9893</v>
      </c>
      <c r="H4070" s="547" t="s">
        <v>8766</v>
      </c>
      <c r="I4070" s="547" t="s">
        <v>8766</v>
      </c>
      <c r="J4070" s="546" t="s">
        <v>5797</v>
      </c>
      <c r="K4070" s="570">
        <v>2</v>
      </c>
      <c r="L4070" s="546">
        <v>7</v>
      </c>
      <c r="M4070" s="566">
        <v>40873.856000000007</v>
      </c>
      <c r="N4070" s="546"/>
      <c r="O4070" s="546"/>
      <c r="P4070" s="566"/>
    </row>
    <row r="4071" spans="1:16" x14ac:dyDescent="0.2">
      <c r="A4071" s="568" t="s">
        <v>946</v>
      </c>
      <c r="B4071" s="548" t="s">
        <v>1708</v>
      </c>
      <c r="C4071" s="541" t="s">
        <v>1709</v>
      </c>
      <c r="D4071" s="547" t="s">
        <v>9894</v>
      </c>
      <c r="E4071" s="1962">
        <v>13000</v>
      </c>
      <c r="F4071" s="546" t="s">
        <v>9895</v>
      </c>
      <c r="G4071" s="569" t="s">
        <v>9896</v>
      </c>
      <c r="H4071" s="547" t="s">
        <v>8766</v>
      </c>
      <c r="I4071" s="547" t="s">
        <v>8766</v>
      </c>
      <c r="J4071" s="546" t="s">
        <v>5797</v>
      </c>
      <c r="K4071" s="570">
        <v>1</v>
      </c>
      <c r="L4071" s="546">
        <v>9</v>
      </c>
      <c r="M4071" s="566">
        <v>118800.65599999997</v>
      </c>
      <c r="N4071" s="546"/>
      <c r="O4071" s="546"/>
      <c r="P4071" s="566"/>
    </row>
    <row r="4072" spans="1:16" x14ac:dyDescent="0.2">
      <c r="A4072" s="568" t="s">
        <v>946</v>
      </c>
      <c r="B4072" s="548" t="s">
        <v>1708</v>
      </c>
      <c r="C4072" s="541" t="s">
        <v>1709</v>
      </c>
      <c r="D4072" s="547" t="s">
        <v>9897</v>
      </c>
      <c r="E4072" s="1962">
        <v>12000</v>
      </c>
      <c r="F4072" s="546" t="s">
        <v>9898</v>
      </c>
      <c r="G4072" s="569" t="s">
        <v>9899</v>
      </c>
      <c r="H4072" s="547" t="s">
        <v>8766</v>
      </c>
      <c r="I4072" s="547" t="s">
        <v>8766</v>
      </c>
      <c r="J4072" s="546" t="s">
        <v>5797</v>
      </c>
      <c r="K4072" s="570">
        <v>1</v>
      </c>
      <c r="L4072" s="546">
        <v>5</v>
      </c>
      <c r="M4072" s="566">
        <v>53247.055999999997</v>
      </c>
      <c r="N4072" s="546"/>
      <c r="O4072" s="546"/>
      <c r="P4072" s="566"/>
    </row>
    <row r="4073" spans="1:16" x14ac:dyDescent="0.2">
      <c r="A4073" s="568" t="s">
        <v>946</v>
      </c>
      <c r="B4073" s="548" t="s">
        <v>1708</v>
      </c>
      <c r="C4073" s="541" t="s">
        <v>1709</v>
      </c>
      <c r="D4073" s="547" t="s">
        <v>1882</v>
      </c>
      <c r="E4073" s="1962">
        <v>2000</v>
      </c>
      <c r="F4073" s="546" t="s">
        <v>9900</v>
      </c>
      <c r="G4073" s="569" t="s">
        <v>9901</v>
      </c>
      <c r="H4073" s="547" t="s">
        <v>9371</v>
      </c>
      <c r="I4073" s="547" t="s">
        <v>9371</v>
      </c>
      <c r="J4073" s="546" t="s">
        <v>5865</v>
      </c>
      <c r="K4073" s="570">
        <v>1</v>
      </c>
      <c r="L4073" s="546">
        <v>8</v>
      </c>
      <c r="M4073" s="566">
        <v>17287.256000000001</v>
      </c>
      <c r="N4073" s="546"/>
      <c r="O4073" s="546"/>
      <c r="P4073" s="566"/>
    </row>
    <row r="4074" spans="1:16" x14ac:dyDescent="0.2">
      <c r="A4074" s="568" t="s">
        <v>946</v>
      </c>
      <c r="B4074" s="548" t="s">
        <v>1708</v>
      </c>
      <c r="C4074" s="541" t="s">
        <v>1709</v>
      </c>
      <c r="D4074" s="547" t="s">
        <v>9902</v>
      </c>
      <c r="E4074" s="1962">
        <v>15000</v>
      </c>
      <c r="F4074" s="546" t="s">
        <v>9903</v>
      </c>
      <c r="G4074" s="569" t="s">
        <v>9904</v>
      </c>
      <c r="H4074" s="547" t="s">
        <v>1800</v>
      </c>
      <c r="I4074" s="547" t="s">
        <v>8766</v>
      </c>
      <c r="J4074" s="546" t="s">
        <v>5797</v>
      </c>
      <c r="K4074" s="570">
        <v>1</v>
      </c>
      <c r="L4074" s="546">
        <v>4</v>
      </c>
      <c r="M4074" s="566">
        <v>52300.325999999994</v>
      </c>
      <c r="N4074" s="546"/>
      <c r="O4074" s="546"/>
      <c r="P4074" s="566"/>
    </row>
    <row r="4075" spans="1:16" x14ac:dyDescent="0.2">
      <c r="A4075" s="568" t="s">
        <v>946</v>
      </c>
      <c r="B4075" s="548" t="s">
        <v>1708</v>
      </c>
      <c r="C4075" s="541" t="s">
        <v>1709</v>
      </c>
      <c r="D4075" s="547" t="s">
        <v>9905</v>
      </c>
      <c r="E4075" s="1962">
        <v>11000</v>
      </c>
      <c r="F4075" s="546" t="s">
        <v>9906</v>
      </c>
      <c r="G4075" s="569" t="s">
        <v>9907</v>
      </c>
      <c r="H4075" s="547" t="s">
        <v>8766</v>
      </c>
      <c r="I4075" s="547" t="s">
        <v>8766</v>
      </c>
      <c r="J4075" s="546" t="s">
        <v>5797</v>
      </c>
      <c r="K4075" s="570">
        <v>1</v>
      </c>
      <c r="L4075" s="546">
        <v>9</v>
      </c>
      <c r="M4075" s="566">
        <v>73813.504000000001</v>
      </c>
      <c r="N4075" s="546"/>
      <c r="O4075" s="546"/>
      <c r="P4075" s="566"/>
    </row>
    <row r="4076" spans="1:16" x14ac:dyDescent="0.2">
      <c r="A4076" s="568" t="s">
        <v>946</v>
      </c>
      <c r="B4076" s="548" t="s">
        <v>1708</v>
      </c>
      <c r="C4076" s="541" t="s">
        <v>1709</v>
      </c>
      <c r="D4076" s="547" t="s">
        <v>9894</v>
      </c>
      <c r="E4076" s="1962">
        <v>13000</v>
      </c>
      <c r="F4076" s="546" t="s">
        <v>9908</v>
      </c>
      <c r="G4076" s="569" t="s">
        <v>9909</v>
      </c>
      <c r="H4076" s="547" t="s">
        <v>8766</v>
      </c>
      <c r="I4076" s="547" t="s">
        <v>8766</v>
      </c>
      <c r="J4076" s="546" t="s">
        <v>5797</v>
      </c>
      <c r="K4076" s="570">
        <v>1</v>
      </c>
      <c r="L4076" s="546">
        <v>2</v>
      </c>
      <c r="M4076" s="566">
        <v>22114.696</v>
      </c>
      <c r="N4076" s="546"/>
      <c r="O4076" s="546"/>
      <c r="P4076" s="566"/>
    </row>
    <row r="4077" spans="1:16" x14ac:dyDescent="0.2">
      <c r="A4077" s="568" t="s">
        <v>946</v>
      </c>
      <c r="B4077" s="548" t="s">
        <v>1708</v>
      </c>
      <c r="C4077" s="541" t="s">
        <v>1709</v>
      </c>
      <c r="D4077" s="547" t="s">
        <v>2038</v>
      </c>
      <c r="E4077" s="1962">
        <v>14500</v>
      </c>
      <c r="F4077" s="546" t="s">
        <v>9910</v>
      </c>
      <c r="G4077" s="569" t="s">
        <v>9911</v>
      </c>
      <c r="H4077" s="547" t="s">
        <v>1753</v>
      </c>
      <c r="I4077" s="547" t="s">
        <v>8766</v>
      </c>
      <c r="J4077" s="546" t="s">
        <v>5797</v>
      </c>
      <c r="K4077" s="570">
        <v>1</v>
      </c>
      <c r="L4077" s="546">
        <v>4</v>
      </c>
      <c r="M4077" s="566">
        <v>50578.095999999998</v>
      </c>
      <c r="N4077" s="546"/>
      <c r="O4077" s="546"/>
      <c r="P4077" s="566"/>
    </row>
    <row r="4078" spans="1:16" x14ac:dyDescent="0.2">
      <c r="A4078" s="568" t="s">
        <v>946</v>
      </c>
      <c r="B4078" s="548" t="s">
        <v>1708</v>
      </c>
      <c r="C4078" s="541" t="s">
        <v>1709</v>
      </c>
      <c r="D4078" s="547" t="s">
        <v>9912</v>
      </c>
      <c r="E4078" s="1962">
        <v>14000</v>
      </c>
      <c r="F4078" s="546" t="s">
        <v>9913</v>
      </c>
      <c r="G4078" s="569" t="s">
        <v>9914</v>
      </c>
      <c r="H4078" s="547" t="s">
        <v>8766</v>
      </c>
      <c r="I4078" s="547" t="s">
        <v>8766</v>
      </c>
      <c r="J4078" s="546" t="s">
        <v>5797</v>
      </c>
      <c r="K4078" s="570">
        <v>1</v>
      </c>
      <c r="L4078" s="546">
        <v>2</v>
      </c>
      <c r="M4078" s="566">
        <v>17284.636000000002</v>
      </c>
      <c r="N4078" s="546"/>
      <c r="O4078" s="546"/>
      <c r="P4078" s="566"/>
    </row>
    <row r="4079" spans="1:16" x14ac:dyDescent="0.2">
      <c r="A4079" s="568" t="s">
        <v>946</v>
      </c>
      <c r="B4079" s="548" t="s">
        <v>1708</v>
      </c>
      <c r="C4079" s="541" t="s">
        <v>1709</v>
      </c>
      <c r="D4079" s="547" t="s">
        <v>1836</v>
      </c>
      <c r="E4079" s="1962">
        <v>3000</v>
      </c>
      <c r="F4079" s="546" t="s">
        <v>9915</v>
      </c>
      <c r="G4079" s="569" t="s">
        <v>9916</v>
      </c>
      <c r="H4079" s="547" t="s">
        <v>1773</v>
      </c>
      <c r="I4079" s="547" t="s">
        <v>1795</v>
      </c>
      <c r="J4079" s="546" t="s">
        <v>1795</v>
      </c>
      <c r="K4079" s="570">
        <v>1</v>
      </c>
      <c r="L4079" s="546">
        <v>7</v>
      </c>
      <c r="M4079" s="566">
        <v>34591.416000000005</v>
      </c>
      <c r="N4079" s="546"/>
      <c r="O4079" s="546"/>
      <c r="P4079" s="566"/>
    </row>
    <row r="4080" spans="1:16" x14ac:dyDescent="0.2">
      <c r="A4080" s="568" t="s">
        <v>946</v>
      </c>
      <c r="B4080" s="548" t="s">
        <v>1708</v>
      </c>
      <c r="C4080" s="541" t="s">
        <v>1709</v>
      </c>
      <c r="D4080" s="547" t="s">
        <v>9897</v>
      </c>
      <c r="E4080" s="1962">
        <v>11000</v>
      </c>
      <c r="F4080" s="546" t="s">
        <v>9917</v>
      </c>
      <c r="G4080" s="569" t="s">
        <v>9918</v>
      </c>
      <c r="H4080" s="547" t="s">
        <v>8766</v>
      </c>
      <c r="I4080" s="547" t="s">
        <v>8766</v>
      </c>
      <c r="J4080" s="546" t="s">
        <v>5797</v>
      </c>
      <c r="K4080" s="570">
        <v>1</v>
      </c>
      <c r="L4080" s="546">
        <v>8</v>
      </c>
      <c r="M4080" s="566">
        <v>42739.205999999998</v>
      </c>
      <c r="N4080" s="546"/>
      <c r="O4080" s="546"/>
      <c r="P4080" s="566"/>
    </row>
    <row r="4081" spans="1:16" x14ac:dyDescent="0.2">
      <c r="A4081" s="568" t="s">
        <v>946</v>
      </c>
      <c r="B4081" s="548" t="s">
        <v>1708</v>
      </c>
      <c r="C4081" s="541" t="s">
        <v>1709</v>
      </c>
      <c r="D4081" s="547" t="s">
        <v>9919</v>
      </c>
      <c r="E4081" s="1962">
        <v>9000</v>
      </c>
      <c r="F4081" s="546" t="s">
        <v>9920</v>
      </c>
      <c r="G4081" s="569" t="s">
        <v>9921</v>
      </c>
      <c r="H4081" s="547" t="s">
        <v>8766</v>
      </c>
      <c r="I4081" s="547" t="s">
        <v>8766</v>
      </c>
      <c r="J4081" s="546" t="s">
        <v>5797</v>
      </c>
      <c r="K4081" s="570">
        <v>1</v>
      </c>
      <c r="L4081" s="546">
        <v>11</v>
      </c>
      <c r="M4081" s="566">
        <v>100727.45599999998</v>
      </c>
      <c r="N4081" s="546"/>
      <c r="O4081" s="546"/>
      <c r="P4081" s="566"/>
    </row>
    <row r="4082" spans="1:16" x14ac:dyDescent="0.2">
      <c r="A4082" s="568" t="s">
        <v>946</v>
      </c>
      <c r="B4082" s="548" t="s">
        <v>1708</v>
      </c>
      <c r="C4082" s="541" t="s">
        <v>1709</v>
      </c>
      <c r="D4082" s="547" t="s">
        <v>9922</v>
      </c>
      <c r="E4082" s="1962">
        <v>8690</v>
      </c>
      <c r="F4082" s="546" t="s">
        <v>9923</v>
      </c>
      <c r="G4082" s="569" t="s">
        <v>9924</v>
      </c>
      <c r="H4082" s="547" t="s">
        <v>8766</v>
      </c>
      <c r="I4082" s="547" t="s">
        <v>8766</v>
      </c>
      <c r="J4082" s="546" t="s">
        <v>5797</v>
      </c>
      <c r="K4082" s="570">
        <v>1</v>
      </c>
      <c r="L4082" s="546">
        <v>10</v>
      </c>
      <c r="M4082" s="566">
        <v>74696.274999999994</v>
      </c>
      <c r="N4082" s="546"/>
      <c r="O4082" s="546"/>
      <c r="P4082" s="566"/>
    </row>
    <row r="4083" spans="1:16" x14ac:dyDescent="0.2">
      <c r="A4083" s="568" t="s">
        <v>946</v>
      </c>
      <c r="B4083" s="548" t="s">
        <v>1708</v>
      </c>
      <c r="C4083" s="541" t="s">
        <v>1709</v>
      </c>
      <c r="D4083" s="547" t="s">
        <v>9925</v>
      </c>
      <c r="E4083" s="1962">
        <v>2000</v>
      </c>
      <c r="F4083" s="546" t="s">
        <v>9926</v>
      </c>
      <c r="G4083" s="569" t="s">
        <v>9927</v>
      </c>
      <c r="H4083" s="547" t="s">
        <v>2213</v>
      </c>
      <c r="I4083" s="547" t="s">
        <v>1795</v>
      </c>
      <c r="J4083" s="546" t="s">
        <v>1795</v>
      </c>
      <c r="K4083" s="570">
        <v>1</v>
      </c>
      <c r="L4083" s="546">
        <v>6</v>
      </c>
      <c r="M4083" s="566">
        <v>12693.786</v>
      </c>
      <c r="N4083" s="546"/>
      <c r="O4083" s="546"/>
      <c r="P4083" s="566"/>
    </row>
    <row r="4084" spans="1:16" x14ac:dyDescent="0.2">
      <c r="A4084" s="568" t="s">
        <v>946</v>
      </c>
      <c r="B4084" s="548" t="s">
        <v>1708</v>
      </c>
      <c r="C4084" s="541" t="s">
        <v>1709</v>
      </c>
      <c r="D4084" s="547" t="s">
        <v>9928</v>
      </c>
      <c r="E4084" s="1962">
        <v>7000</v>
      </c>
      <c r="F4084" s="546" t="s">
        <v>9929</v>
      </c>
      <c r="G4084" s="569" t="s">
        <v>9930</v>
      </c>
      <c r="H4084" s="547" t="s">
        <v>8766</v>
      </c>
      <c r="I4084" s="547" t="s">
        <v>8766</v>
      </c>
      <c r="J4084" s="546" t="s">
        <v>5797</v>
      </c>
      <c r="K4084" s="570">
        <v>1</v>
      </c>
      <c r="L4084" s="546">
        <v>6</v>
      </c>
      <c r="M4084" s="566">
        <v>41527.126000000004</v>
      </c>
      <c r="N4084" s="546"/>
      <c r="O4084" s="546"/>
      <c r="P4084" s="566"/>
    </row>
    <row r="4085" spans="1:16" x14ac:dyDescent="0.2">
      <c r="A4085" s="568" t="s">
        <v>946</v>
      </c>
      <c r="B4085" s="548" t="s">
        <v>1708</v>
      </c>
      <c r="C4085" s="541" t="s">
        <v>1709</v>
      </c>
      <c r="D4085" s="547" t="s">
        <v>1882</v>
      </c>
      <c r="E4085" s="1962">
        <v>2000</v>
      </c>
      <c r="F4085" s="546" t="s">
        <v>9931</v>
      </c>
      <c r="G4085" s="569" t="s">
        <v>9932</v>
      </c>
      <c r="H4085" s="547" t="s">
        <v>9371</v>
      </c>
      <c r="I4085" s="547" t="s">
        <v>9371</v>
      </c>
      <c r="J4085" s="546" t="s">
        <v>5865</v>
      </c>
      <c r="K4085" s="570">
        <v>1</v>
      </c>
      <c r="L4085" s="546">
        <v>8</v>
      </c>
      <c r="M4085" s="566">
        <v>17287.256000000001</v>
      </c>
      <c r="N4085" s="546"/>
      <c r="O4085" s="546"/>
      <c r="P4085" s="566"/>
    </row>
    <row r="4086" spans="1:16" x14ac:dyDescent="0.2">
      <c r="A4086" s="568" t="s">
        <v>946</v>
      </c>
      <c r="B4086" s="548" t="s">
        <v>1708</v>
      </c>
      <c r="C4086" s="541" t="s">
        <v>1709</v>
      </c>
      <c r="D4086" s="547" t="s">
        <v>9933</v>
      </c>
      <c r="E4086" s="1962">
        <v>1500</v>
      </c>
      <c r="F4086" s="546" t="s">
        <v>9934</v>
      </c>
      <c r="G4086" s="569" t="s">
        <v>9935</v>
      </c>
      <c r="H4086" s="547" t="s">
        <v>9371</v>
      </c>
      <c r="I4086" s="547" t="s">
        <v>9371</v>
      </c>
      <c r="J4086" s="546" t="s">
        <v>5865</v>
      </c>
      <c r="K4086" s="570">
        <v>2</v>
      </c>
      <c r="L4086" s="546">
        <v>12</v>
      </c>
      <c r="M4086" s="566">
        <v>25911.335000000003</v>
      </c>
      <c r="N4086" s="546"/>
      <c r="O4086" s="546"/>
      <c r="P4086" s="566"/>
    </row>
    <row r="4087" spans="1:16" x14ac:dyDescent="0.2">
      <c r="A4087" s="568" t="s">
        <v>946</v>
      </c>
      <c r="B4087" s="548" t="s">
        <v>1708</v>
      </c>
      <c r="C4087" s="541" t="s">
        <v>1709</v>
      </c>
      <c r="D4087" s="547" t="s">
        <v>1836</v>
      </c>
      <c r="E4087" s="1962">
        <v>3500</v>
      </c>
      <c r="F4087" s="546" t="s">
        <v>9936</v>
      </c>
      <c r="G4087" s="569" t="s">
        <v>9937</v>
      </c>
      <c r="H4087" s="547" t="s">
        <v>1773</v>
      </c>
      <c r="I4087" s="547" t="s">
        <v>1795</v>
      </c>
      <c r="J4087" s="546" t="s">
        <v>1795</v>
      </c>
      <c r="K4087" s="570">
        <v>1</v>
      </c>
      <c r="L4087" s="546">
        <v>6</v>
      </c>
      <c r="M4087" s="566">
        <v>18547.056</v>
      </c>
      <c r="N4087" s="546"/>
      <c r="O4087" s="546"/>
      <c r="P4087" s="566"/>
    </row>
    <row r="4088" spans="1:16" x14ac:dyDescent="0.2">
      <c r="A4088" s="568" t="s">
        <v>946</v>
      </c>
      <c r="B4088" s="548" t="s">
        <v>1708</v>
      </c>
      <c r="C4088" s="541" t="s">
        <v>1709</v>
      </c>
      <c r="D4088" s="547" t="s">
        <v>9928</v>
      </c>
      <c r="E4088" s="1962">
        <v>7000</v>
      </c>
      <c r="F4088" s="546" t="s">
        <v>9938</v>
      </c>
      <c r="G4088" s="569" t="s">
        <v>9939</v>
      </c>
      <c r="H4088" s="547" t="s">
        <v>8766</v>
      </c>
      <c r="I4088" s="547" t="s">
        <v>8766</v>
      </c>
      <c r="J4088" s="546" t="s">
        <v>5797</v>
      </c>
      <c r="K4088" s="570">
        <v>1</v>
      </c>
      <c r="L4088" s="546">
        <v>6</v>
      </c>
      <c r="M4088" s="566">
        <v>83044.824999999997</v>
      </c>
      <c r="N4088" s="546"/>
      <c r="O4088" s="546"/>
      <c r="P4088" s="566"/>
    </row>
    <row r="4089" spans="1:16" x14ac:dyDescent="0.2">
      <c r="A4089" s="568" t="s">
        <v>946</v>
      </c>
      <c r="B4089" s="548" t="s">
        <v>1708</v>
      </c>
      <c r="C4089" s="541" t="s">
        <v>1709</v>
      </c>
      <c r="D4089" s="547" t="s">
        <v>1882</v>
      </c>
      <c r="E4089" s="1962">
        <v>2000</v>
      </c>
      <c r="F4089" s="546" t="s">
        <v>9940</v>
      </c>
      <c r="G4089" s="569" t="s">
        <v>9941</v>
      </c>
      <c r="H4089" s="547" t="s">
        <v>9371</v>
      </c>
      <c r="I4089" s="547" t="s">
        <v>9371</v>
      </c>
      <c r="J4089" s="546" t="s">
        <v>5865</v>
      </c>
      <c r="K4089" s="570">
        <v>1</v>
      </c>
      <c r="L4089" s="546">
        <v>8</v>
      </c>
      <c r="M4089" s="566">
        <v>17353.925999999999</v>
      </c>
      <c r="N4089" s="546"/>
      <c r="O4089" s="546"/>
      <c r="P4089" s="566"/>
    </row>
    <row r="4090" spans="1:16" x14ac:dyDescent="0.2">
      <c r="A4090" s="568" t="s">
        <v>946</v>
      </c>
      <c r="B4090" s="548" t="s">
        <v>1708</v>
      </c>
      <c r="C4090" s="541" t="s">
        <v>1709</v>
      </c>
      <c r="D4090" s="547" t="s">
        <v>1882</v>
      </c>
      <c r="E4090" s="1962">
        <v>1500</v>
      </c>
      <c r="F4090" s="546" t="s">
        <v>9942</v>
      </c>
      <c r="G4090" s="569" t="s">
        <v>9943</v>
      </c>
      <c r="H4090" s="547" t="s">
        <v>9371</v>
      </c>
      <c r="I4090" s="547" t="s">
        <v>9371</v>
      </c>
      <c r="J4090" s="546" t="s">
        <v>5865</v>
      </c>
      <c r="K4090" s="570">
        <v>1</v>
      </c>
      <c r="L4090" s="546">
        <v>1</v>
      </c>
      <c r="M4090" s="566">
        <v>3656.8560000000002</v>
      </c>
      <c r="N4090" s="546"/>
      <c r="O4090" s="546"/>
      <c r="P4090" s="566"/>
    </row>
    <row r="4091" spans="1:16" x14ac:dyDescent="0.2">
      <c r="A4091" s="568" t="s">
        <v>946</v>
      </c>
      <c r="B4091" s="548" t="s">
        <v>1708</v>
      </c>
      <c r="C4091" s="541" t="s">
        <v>1709</v>
      </c>
      <c r="D4091" s="547" t="s">
        <v>1882</v>
      </c>
      <c r="E4091" s="1962">
        <v>2000</v>
      </c>
      <c r="F4091" s="546" t="s">
        <v>9944</v>
      </c>
      <c r="G4091" s="569" t="s">
        <v>9945</v>
      </c>
      <c r="H4091" s="547" t="s">
        <v>9371</v>
      </c>
      <c r="I4091" s="547" t="s">
        <v>9371</v>
      </c>
      <c r="J4091" s="546" t="s">
        <v>5865</v>
      </c>
      <c r="K4091" s="570">
        <v>2</v>
      </c>
      <c r="L4091" s="546">
        <v>6</v>
      </c>
      <c r="M4091" s="566">
        <v>14893.785999999998</v>
      </c>
      <c r="N4091" s="546"/>
      <c r="O4091" s="546"/>
      <c r="P4091" s="566"/>
    </row>
    <row r="4092" spans="1:16" x14ac:dyDescent="0.2">
      <c r="A4092" s="568" t="s">
        <v>946</v>
      </c>
      <c r="B4092" s="548" t="s">
        <v>1708</v>
      </c>
      <c r="C4092" s="541" t="s">
        <v>1709</v>
      </c>
      <c r="D4092" s="547" t="s">
        <v>1882</v>
      </c>
      <c r="E4092" s="1962">
        <v>1000</v>
      </c>
      <c r="F4092" s="546" t="s">
        <v>9946</v>
      </c>
      <c r="G4092" s="569" t="s">
        <v>9947</v>
      </c>
      <c r="H4092" s="547" t="s">
        <v>9371</v>
      </c>
      <c r="I4092" s="547" t="s">
        <v>9371</v>
      </c>
      <c r="J4092" s="546" t="s">
        <v>5865</v>
      </c>
      <c r="K4092" s="570">
        <v>1</v>
      </c>
      <c r="L4092" s="546">
        <v>12</v>
      </c>
      <c r="M4092" s="566">
        <v>13860.056</v>
      </c>
      <c r="N4092" s="546"/>
      <c r="O4092" s="546"/>
      <c r="P4092" s="566"/>
    </row>
    <row r="4093" spans="1:16" x14ac:dyDescent="0.2">
      <c r="A4093" s="568" t="s">
        <v>946</v>
      </c>
      <c r="B4093" s="548" t="s">
        <v>1708</v>
      </c>
      <c r="C4093" s="541" t="s">
        <v>1709</v>
      </c>
      <c r="D4093" s="547" t="s">
        <v>6277</v>
      </c>
      <c r="E4093" s="1962">
        <v>3000</v>
      </c>
      <c r="F4093" s="546" t="s">
        <v>9948</v>
      </c>
      <c r="G4093" s="569" t="s">
        <v>9949</v>
      </c>
      <c r="H4093" s="547" t="s">
        <v>1773</v>
      </c>
      <c r="I4093" s="547" t="s">
        <v>8766</v>
      </c>
      <c r="J4093" s="546" t="s">
        <v>5797</v>
      </c>
      <c r="K4093" s="570">
        <v>1</v>
      </c>
      <c r="L4093" s="546">
        <v>12</v>
      </c>
      <c r="M4093" s="566">
        <v>38140.856000000007</v>
      </c>
      <c r="N4093" s="546"/>
      <c r="O4093" s="546"/>
      <c r="P4093" s="566"/>
    </row>
    <row r="4094" spans="1:16" x14ac:dyDescent="0.2">
      <c r="A4094" s="568" t="s">
        <v>946</v>
      </c>
      <c r="B4094" s="548" t="s">
        <v>1708</v>
      </c>
      <c r="C4094" s="541" t="s">
        <v>1709</v>
      </c>
      <c r="D4094" s="547" t="s">
        <v>2038</v>
      </c>
      <c r="E4094" s="1962">
        <v>12000</v>
      </c>
      <c r="F4094" s="546" t="s">
        <v>9950</v>
      </c>
      <c r="G4094" s="569" t="s">
        <v>9951</v>
      </c>
      <c r="H4094" s="547" t="s">
        <v>1753</v>
      </c>
      <c r="I4094" s="547" t="s">
        <v>8766</v>
      </c>
      <c r="J4094" s="546" t="s">
        <v>5797</v>
      </c>
      <c r="K4094" s="570">
        <v>1</v>
      </c>
      <c r="L4094" s="546">
        <v>4</v>
      </c>
      <c r="M4094" s="566">
        <v>87066.005999999994</v>
      </c>
      <c r="N4094" s="546"/>
      <c r="O4094" s="546"/>
      <c r="P4094" s="566"/>
    </row>
    <row r="4095" spans="1:16" x14ac:dyDescent="0.2">
      <c r="A4095" s="568" t="s">
        <v>946</v>
      </c>
      <c r="B4095" s="548" t="s">
        <v>1708</v>
      </c>
      <c r="C4095" s="541" t="s">
        <v>1709</v>
      </c>
      <c r="D4095" s="547" t="s">
        <v>9952</v>
      </c>
      <c r="E4095" s="1962">
        <v>9000</v>
      </c>
      <c r="F4095" s="546" t="s">
        <v>9953</v>
      </c>
      <c r="G4095" s="569" t="s">
        <v>9954</v>
      </c>
      <c r="H4095" s="547" t="s">
        <v>8766</v>
      </c>
      <c r="I4095" s="547" t="s">
        <v>8766</v>
      </c>
      <c r="J4095" s="546" t="s">
        <v>5797</v>
      </c>
      <c r="K4095" s="570">
        <v>1</v>
      </c>
      <c r="L4095" s="546">
        <v>2</v>
      </c>
      <c r="M4095" s="566">
        <v>12781.856</v>
      </c>
      <c r="N4095" s="546"/>
      <c r="O4095" s="546"/>
      <c r="P4095" s="566"/>
    </row>
    <row r="4096" spans="1:16" x14ac:dyDescent="0.2">
      <c r="A4096" s="568" t="s">
        <v>946</v>
      </c>
      <c r="B4096" s="548" t="s">
        <v>1708</v>
      </c>
      <c r="C4096" s="541" t="s">
        <v>1709</v>
      </c>
      <c r="D4096" s="547" t="s">
        <v>1882</v>
      </c>
      <c r="E4096" s="1962">
        <v>2000</v>
      </c>
      <c r="F4096" s="546" t="s">
        <v>9955</v>
      </c>
      <c r="G4096" s="569" t="s">
        <v>9956</v>
      </c>
      <c r="H4096" s="547" t="s">
        <v>9371</v>
      </c>
      <c r="I4096" s="547" t="s">
        <v>9371</v>
      </c>
      <c r="J4096" s="546" t="s">
        <v>5865</v>
      </c>
      <c r="K4096" s="570">
        <v>1</v>
      </c>
      <c r="L4096" s="546">
        <v>12</v>
      </c>
      <c r="M4096" s="566">
        <v>26140.856000000007</v>
      </c>
      <c r="N4096" s="546"/>
      <c r="O4096" s="546"/>
      <c r="P4096" s="566"/>
    </row>
    <row r="4097" spans="1:16" x14ac:dyDescent="0.2">
      <c r="A4097" s="568" t="s">
        <v>946</v>
      </c>
      <c r="B4097" s="548" t="s">
        <v>1708</v>
      </c>
      <c r="C4097" s="541" t="s">
        <v>1709</v>
      </c>
      <c r="D4097" s="547" t="s">
        <v>1882</v>
      </c>
      <c r="E4097" s="1962">
        <v>1500</v>
      </c>
      <c r="F4097" s="546" t="s">
        <v>9957</v>
      </c>
      <c r="G4097" s="569" t="s">
        <v>9958</v>
      </c>
      <c r="H4097" s="547" t="s">
        <v>9371</v>
      </c>
      <c r="I4097" s="547" t="s">
        <v>9371</v>
      </c>
      <c r="J4097" s="546" t="s">
        <v>5865</v>
      </c>
      <c r="K4097" s="570">
        <v>1</v>
      </c>
      <c r="L4097" s="546">
        <v>12</v>
      </c>
      <c r="M4097" s="566">
        <v>13127.125999999998</v>
      </c>
      <c r="N4097" s="546"/>
      <c r="O4097" s="546"/>
      <c r="P4097" s="566"/>
    </row>
    <row r="4098" spans="1:16" x14ac:dyDescent="0.2">
      <c r="A4098" s="568" t="s">
        <v>946</v>
      </c>
      <c r="B4098" s="548" t="s">
        <v>1708</v>
      </c>
      <c r="C4098" s="541" t="s">
        <v>1709</v>
      </c>
      <c r="D4098" s="547" t="s">
        <v>9959</v>
      </c>
      <c r="E4098" s="1962">
        <v>4000</v>
      </c>
      <c r="F4098" s="546" t="s">
        <v>9960</v>
      </c>
      <c r="G4098" s="569" t="s">
        <v>9961</v>
      </c>
      <c r="H4098" s="547" t="s">
        <v>1795</v>
      </c>
      <c r="I4098" s="547" t="s">
        <v>1795</v>
      </c>
      <c r="J4098" s="546" t="s">
        <v>1795</v>
      </c>
      <c r="K4098" s="570">
        <v>1</v>
      </c>
      <c r="L4098" s="546">
        <v>7</v>
      </c>
      <c r="M4098" s="566">
        <v>29373.856000000007</v>
      </c>
      <c r="N4098" s="546"/>
      <c r="O4098" s="546"/>
      <c r="P4098" s="566"/>
    </row>
    <row r="4099" spans="1:16" x14ac:dyDescent="0.2">
      <c r="A4099" s="568" t="s">
        <v>946</v>
      </c>
      <c r="B4099" s="548" t="s">
        <v>1708</v>
      </c>
      <c r="C4099" s="541" t="s">
        <v>1709</v>
      </c>
      <c r="D4099" s="547" t="s">
        <v>1882</v>
      </c>
      <c r="E4099" s="1962">
        <v>2000</v>
      </c>
      <c r="F4099" s="546" t="s">
        <v>9962</v>
      </c>
      <c r="G4099" s="569" t="s">
        <v>9963</v>
      </c>
      <c r="H4099" s="547" t="s">
        <v>9371</v>
      </c>
      <c r="I4099" s="547" t="s">
        <v>9371</v>
      </c>
      <c r="J4099" s="546" t="s">
        <v>5865</v>
      </c>
      <c r="K4099" s="570">
        <v>1</v>
      </c>
      <c r="L4099" s="546">
        <v>8</v>
      </c>
      <c r="M4099" s="566">
        <v>17287.256000000001</v>
      </c>
      <c r="N4099" s="546"/>
      <c r="O4099" s="546"/>
      <c r="P4099" s="566"/>
    </row>
    <row r="4100" spans="1:16" x14ac:dyDescent="0.2">
      <c r="A4100" s="568" t="s">
        <v>946</v>
      </c>
      <c r="B4100" s="548" t="s">
        <v>1708</v>
      </c>
      <c r="C4100" s="541" t="s">
        <v>1709</v>
      </c>
      <c r="D4100" s="547" t="s">
        <v>1882</v>
      </c>
      <c r="E4100" s="1962">
        <v>2000</v>
      </c>
      <c r="F4100" s="546" t="s">
        <v>9964</v>
      </c>
      <c r="G4100" s="569" t="s">
        <v>9965</v>
      </c>
      <c r="H4100" s="547" t="s">
        <v>9371</v>
      </c>
      <c r="I4100" s="547" t="s">
        <v>9371</v>
      </c>
      <c r="J4100" s="546" t="s">
        <v>5865</v>
      </c>
      <c r="K4100" s="570">
        <v>1</v>
      </c>
      <c r="L4100" s="546">
        <v>8</v>
      </c>
      <c r="M4100" s="566">
        <v>17287.256000000001</v>
      </c>
      <c r="N4100" s="546"/>
      <c r="O4100" s="546"/>
      <c r="P4100" s="566"/>
    </row>
    <row r="4101" spans="1:16" x14ac:dyDescent="0.2">
      <c r="A4101" s="568" t="s">
        <v>946</v>
      </c>
      <c r="B4101" s="548" t="s">
        <v>1708</v>
      </c>
      <c r="C4101" s="541" t="s">
        <v>1709</v>
      </c>
      <c r="D4101" s="547" t="s">
        <v>1882</v>
      </c>
      <c r="E4101" s="1962">
        <v>2000</v>
      </c>
      <c r="F4101" s="546" t="s">
        <v>9966</v>
      </c>
      <c r="G4101" s="569" t="s">
        <v>9967</v>
      </c>
      <c r="H4101" s="547" t="s">
        <v>9371</v>
      </c>
      <c r="I4101" s="547" t="s">
        <v>9371</v>
      </c>
      <c r="J4101" s="546" t="s">
        <v>5865</v>
      </c>
      <c r="K4101" s="570">
        <v>1</v>
      </c>
      <c r="L4101" s="546">
        <v>12</v>
      </c>
      <c r="M4101" s="566">
        <v>26140.856000000007</v>
      </c>
      <c r="N4101" s="546"/>
      <c r="O4101" s="546"/>
      <c r="P4101" s="566"/>
    </row>
    <row r="4102" spans="1:16" x14ac:dyDescent="0.2">
      <c r="A4102" s="568" t="s">
        <v>946</v>
      </c>
      <c r="B4102" s="548" t="s">
        <v>1708</v>
      </c>
      <c r="C4102" s="541" t="s">
        <v>1709</v>
      </c>
      <c r="D4102" s="547" t="s">
        <v>9848</v>
      </c>
      <c r="E4102" s="1962">
        <v>11000</v>
      </c>
      <c r="F4102" s="546" t="s">
        <v>9968</v>
      </c>
      <c r="G4102" s="569" t="s">
        <v>9969</v>
      </c>
      <c r="H4102" s="547" t="s">
        <v>8766</v>
      </c>
      <c r="I4102" s="547" t="s">
        <v>8766</v>
      </c>
      <c r="J4102" s="546" t="s">
        <v>5797</v>
      </c>
      <c r="K4102" s="570">
        <v>1</v>
      </c>
      <c r="L4102" s="546">
        <v>3</v>
      </c>
      <c r="M4102" s="566">
        <v>25148.026000000002</v>
      </c>
      <c r="N4102" s="546"/>
      <c r="O4102" s="546"/>
      <c r="P4102" s="566"/>
    </row>
    <row r="4103" spans="1:16" x14ac:dyDescent="0.2">
      <c r="A4103" s="568" t="s">
        <v>946</v>
      </c>
      <c r="B4103" s="548" t="s">
        <v>1708</v>
      </c>
      <c r="C4103" s="541" t="s">
        <v>1709</v>
      </c>
      <c r="D4103" s="547" t="s">
        <v>9882</v>
      </c>
      <c r="E4103" s="1962">
        <v>11000</v>
      </c>
      <c r="F4103" s="546" t="s">
        <v>9970</v>
      </c>
      <c r="G4103" s="569" t="s">
        <v>9971</v>
      </c>
      <c r="H4103" s="547" t="s">
        <v>8766</v>
      </c>
      <c r="I4103" s="547" t="s">
        <v>8766</v>
      </c>
      <c r="J4103" s="546" t="s">
        <v>5797</v>
      </c>
      <c r="K4103" s="570">
        <v>1</v>
      </c>
      <c r="L4103" s="546">
        <v>3</v>
      </c>
      <c r="M4103" s="566">
        <v>94407.332399999999</v>
      </c>
      <c r="N4103" s="546"/>
      <c r="O4103" s="546"/>
      <c r="P4103" s="566"/>
    </row>
    <row r="4104" spans="1:16" x14ac:dyDescent="0.2">
      <c r="A4104" s="568" t="s">
        <v>946</v>
      </c>
      <c r="B4104" s="548" t="s">
        <v>1708</v>
      </c>
      <c r="C4104" s="541" t="s">
        <v>1709</v>
      </c>
      <c r="D4104" s="547" t="s">
        <v>9972</v>
      </c>
      <c r="E4104" s="1962">
        <v>5500</v>
      </c>
      <c r="F4104" s="546" t="s">
        <v>9973</v>
      </c>
      <c r="G4104" s="569" t="s">
        <v>9974</v>
      </c>
      <c r="H4104" s="547" t="s">
        <v>8766</v>
      </c>
      <c r="I4104" s="547" t="s">
        <v>8766</v>
      </c>
      <c r="J4104" s="546" t="s">
        <v>5797</v>
      </c>
      <c r="K4104" s="570">
        <v>1</v>
      </c>
      <c r="L4104" s="546">
        <v>7</v>
      </c>
      <c r="M4104" s="566">
        <v>36657.186000000002</v>
      </c>
      <c r="N4104" s="546"/>
      <c r="O4104" s="546"/>
      <c r="P4104" s="566"/>
    </row>
    <row r="4105" spans="1:16" x14ac:dyDescent="0.2">
      <c r="A4105" s="568" t="s">
        <v>946</v>
      </c>
      <c r="B4105" s="548" t="s">
        <v>1708</v>
      </c>
      <c r="C4105" s="541" t="s">
        <v>1709</v>
      </c>
      <c r="D4105" s="547" t="s">
        <v>9975</v>
      </c>
      <c r="E4105" s="1962">
        <v>8000</v>
      </c>
      <c r="F4105" s="546" t="s">
        <v>9976</v>
      </c>
      <c r="G4105" s="569" t="s">
        <v>9977</v>
      </c>
      <c r="H4105" s="547" t="s">
        <v>8766</v>
      </c>
      <c r="I4105" s="547" t="s">
        <v>8766</v>
      </c>
      <c r="J4105" s="546" t="s">
        <v>5797</v>
      </c>
      <c r="K4105" s="570">
        <v>1</v>
      </c>
      <c r="L4105" s="546">
        <v>7</v>
      </c>
      <c r="M4105" s="566">
        <v>57373.856000000007</v>
      </c>
      <c r="N4105" s="546"/>
      <c r="O4105" s="546"/>
      <c r="P4105" s="566"/>
    </row>
    <row r="4106" spans="1:16" x14ac:dyDescent="0.2">
      <c r="A4106" s="568" t="s">
        <v>946</v>
      </c>
      <c r="B4106" s="548" t="s">
        <v>1708</v>
      </c>
      <c r="C4106" s="541" t="s">
        <v>1709</v>
      </c>
      <c r="D4106" s="547" t="s">
        <v>9905</v>
      </c>
      <c r="E4106" s="1962">
        <v>7500</v>
      </c>
      <c r="F4106" s="546" t="s">
        <v>1523</v>
      </c>
      <c r="G4106" s="569" t="s">
        <v>9978</v>
      </c>
      <c r="H4106" s="547" t="s">
        <v>8766</v>
      </c>
      <c r="I4106" s="547" t="s">
        <v>8766</v>
      </c>
      <c r="J4106" s="546" t="s">
        <v>5797</v>
      </c>
      <c r="K4106" s="570">
        <v>1</v>
      </c>
      <c r="L4106" s="546">
        <v>1</v>
      </c>
      <c r="M4106" s="566">
        <v>17677.685999999998</v>
      </c>
      <c r="N4106" s="546"/>
      <c r="O4106" s="546"/>
      <c r="P4106" s="566"/>
    </row>
    <row r="4107" spans="1:16" x14ac:dyDescent="0.2">
      <c r="A4107" s="568" t="s">
        <v>946</v>
      </c>
      <c r="B4107" s="548" t="s">
        <v>1708</v>
      </c>
      <c r="C4107" s="541" t="s">
        <v>1709</v>
      </c>
      <c r="D4107" s="547" t="s">
        <v>1882</v>
      </c>
      <c r="E4107" s="1962">
        <v>1700</v>
      </c>
      <c r="F4107" s="546" t="s">
        <v>9979</v>
      </c>
      <c r="G4107" s="569" t="s">
        <v>9980</v>
      </c>
      <c r="H4107" s="547" t="s">
        <v>9371</v>
      </c>
      <c r="I4107" s="547" t="s">
        <v>9371</v>
      </c>
      <c r="J4107" s="546" t="s">
        <v>5865</v>
      </c>
      <c r="K4107" s="570">
        <v>1</v>
      </c>
      <c r="L4107" s="546">
        <v>12</v>
      </c>
      <c r="M4107" s="566">
        <v>22540.856000000007</v>
      </c>
      <c r="N4107" s="546"/>
      <c r="O4107" s="546"/>
      <c r="P4107" s="566"/>
    </row>
    <row r="4108" spans="1:16" x14ac:dyDescent="0.2">
      <c r="A4108" s="568" t="s">
        <v>946</v>
      </c>
      <c r="B4108" s="548" t="s">
        <v>1708</v>
      </c>
      <c r="C4108" s="541" t="s">
        <v>1709</v>
      </c>
      <c r="D4108" s="547" t="s">
        <v>1882</v>
      </c>
      <c r="E4108" s="1962">
        <v>2000</v>
      </c>
      <c r="F4108" s="546" t="s">
        <v>9981</v>
      </c>
      <c r="G4108" s="569" t="s">
        <v>9982</v>
      </c>
      <c r="H4108" s="547" t="s">
        <v>9371</v>
      </c>
      <c r="I4108" s="547" t="s">
        <v>9371</v>
      </c>
      <c r="J4108" s="546" t="s">
        <v>5865</v>
      </c>
      <c r="K4108" s="570">
        <v>1</v>
      </c>
      <c r="L4108" s="546">
        <v>6</v>
      </c>
      <c r="M4108" s="566">
        <v>13093.785999999998</v>
      </c>
      <c r="N4108" s="546"/>
      <c r="O4108" s="546"/>
      <c r="P4108" s="566"/>
    </row>
    <row r="4109" spans="1:16" x14ac:dyDescent="0.2">
      <c r="A4109" s="568" t="s">
        <v>946</v>
      </c>
      <c r="B4109" s="548" t="s">
        <v>1708</v>
      </c>
      <c r="C4109" s="541" t="s">
        <v>1709</v>
      </c>
      <c r="D4109" s="547" t="s">
        <v>9983</v>
      </c>
      <c r="E4109" s="1962">
        <v>7000</v>
      </c>
      <c r="F4109" s="546" t="s">
        <v>9984</v>
      </c>
      <c r="G4109" s="569" t="s">
        <v>9985</v>
      </c>
      <c r="H4109" s="547" t="s">
        <v>8766</v>
      </c>
      <c r="I4109" s="547" t="s">
        <v>8766</v>
      </c>
      <c r="J4109" s="546" t="s">
        <v>5797</v>
      </c>
      <c r="K4109" s="570">
        <v>1</v>
      </c>
      <c r="L4109" s="546">
        <v>9</v>
      </c>
      <c r="M4109" s="566">
        <v>53542.828399999999</v>
      </c>
      <c r="N4109" s="546"/>
      <c r="O4109" s="546"/>
      <c r="P4109" s="566"/>
    </row>
    <row r="4110" spans="1:16" x14ac:dyDescent="0.2">
      <c r="A4110" s="568" t="s">
        <v>946</v>
      </c>
      <c r="B4110" s="548" t="s">
        <v>1708</v>
      </c>
      <c r="C4110" s="541" t="s">
        <v>1709</v>
      </c>
      <c r="D4110" s="547" t="s">
        <v>6277</v>
      </c>
      <c r="E4110" s="1962">
        <v>3000</v>
      </c>
      <c r="F4110" s="546" t="s">
        <v>9986</v>
      </c>
      <c r="G4110" s="569" t="s">
        <v>9987</v>
      </c>
      <c r="H4110" s="547" t="s">
        <v>1773</v>
      </c>
      <c r="I4110" s="547" t="s">
        <v>8766</v>
      </c>
      <c r="J4110" s="546" t="s">
        <v>5797</v>
      </c>
      <c r="K4110" s="570">
        <v>1</v>
      </c>
      <c r="L4110" s="546">
        <v>6</v>
      </c>
      <c r="M4110" s="566">
        <v>19060.455999999998</v>
      </c>
      <c r="N4110" s="546"/>
      <c r="O4110" s="546"/>
      <c r="P4110" s="566"/>
    </row>
    <row r="4111" spans="1:16" x14ac:dyDescent="0.2">
      <c r="A4111" s="568" t="s">
        <v>946</v>
      </c>
      <c r="B4111" s="548" t="s">
        <v>1708</v>
      </c>
      <c r="C4111" s="541" t="s">
        <v>1709</v>
      </c>
      <c r="D4111" s="547" t="s">
        <v>9988</v>
      </c>
      <c r="E4111" s="1962">
        <v>4500</v>
      </c>
      <c r="F4111" s="546" t="s">
        <v>9989</v>
      </c>
      <c r="G4111" s="569" t="s">
        <v>9990</v>
      </c>
      <c r="H4111" s="547" t="s">
        <v>1795</v>
      </c>
      <c r="I4111" s="547" t="s">
        <v>1795</v>
      </c>
      <c r="J4111" s="546" t="s">
        <v>1795</v>
      </c>
      <c r="K4111" s="570">
        <v>1</v>
      </c>
      <c r="L4111" s="546">
        <v>4</v>
      </c>
      <c r="M4111" s="566">
        <v>21008.655999999999</v>
      </c>
      <c r="N4111" s="546"/>
      <c r="O4111" s="546"/>
      <c r="P4111" s="566"/>
    </row>
    <row r="4112" spans="1:16" x14ac:dyDescent="0.2">
      <c r="A4112" s="568" t="s">
        <v>946</v>
      </c>
      <c r="B4112" s="548" t="s">
        <v>1708</v>
      </c>
      <c r="C4112" s="541" t="s">
        <v>1709</v>
      </c>
      <c r="D4112" s="547" t="s">
        <v>1882</v>
      </c>
      <c r="E4112" s="1962">
        <v>2000</v>
      </c>
      <c r="F4112" s="546" t="s">
        <v>9991</v>
      </c>
      <c r="G4112" s="569" t="s">
        <v>9992</v>
      </c>
      <c r="H4112" s="547" t="s">
        <v>9371</v>
      </c>
      <c r="I4112" s="547" t="s">
        <v>9371</v>
      </c>
      <c r="J4112" s="546" t="s">
        <v>5865</v>
      </c>
      <c r="K4112" s="570">
        <v>1</v>
      </c>
      <c r="L4112" s="546">
        <v>8</v>
      </c>
      <c r="M4112" s="566">
        <v>17353.925999999999</v>
      </c>
      <c r="N4112" s="546"/>
      <c r="O4112" s="546"/>
      <c r="P4112" s="566"/>
    </row>
    <row r="4113" spans="1:16" x14ac:dyDescent="0.2">
      <c r="A4113" s="568" t="s">
        <v>946</v>
      </c>
      <c r="B4113" s="548" t="s">
        <v>1708</v>
      </c>
      <c r="C4113" s="541" t="s">
        <v>1709</v>
      </c>
      <c r="D4113" s="547" t="s">
        <v>1882</v>
      </c>
      <c r="E4113" s="1962">
        <v>1600</v>
      </c>
      <c r="F4113" s="546" t="s">
        <v>9993</v>
      </c>
      <c r="G4113" s="569" t="s">
        <v>9994</v>
      </c>
      <c r="H4113" s="547" t="s">
        <v>9371</v>
      </c>
      <c r="I4113" s="547" t="s">
        <v>9371</v>
      </c>
      <c r="J4113" s="546" t="s">
        <v>5865</v>
      </c>
      <c r="K4113" s="570">
        <v>1</v>
      </c>
      <c r="L4113" s="546">
        <v>12</v>
      </c>
      <c r="M4113" s="566">
        <v>17287.256000000001</v>
      </c>
      <c r="N4113" s="546"/>
      <c r="O4113" s="546"/>
      <c r="P4113" s="566"/>
    </row>
    <row r="4114" spans="1:16" x14ac:dyDescent="0.2">
      <c r="A4114" s="568" t="s">
        <v>946</v>
      </c>
      <c r="B4114" s="548" t="s">
        <v>1708</v>
      </c>
      <c r="C4114" s="541" t="s">
        <v>1709</v>
      </c>
      <c r="D4114" s="547" t="s">
        <v>1882</v>
      </c>
      <c r="E4114" s="1962">
        <v>2000</v>
      </c>
      <c r="F4114" s="546" t="s">
        <v>9995</v>
      </c>
      <c r="G4114" s="569" t="s">
        <v>9996</v>
      </c>
      <c r="H4114" s="547" t="s">
        <v>9371</v>
      </c>
      <c r="I4114" s="547" t="s">
        <v>9371</v>
      </c>
      <c r="J4114" s="546" t="s">
        <v>5865</v>
      </c>
      <c r="K4114" s="570">
        <v>1</v>
      </c>
      <c r="L4114" s="546">
        <v>8</v>
      </c>
      <c r="M4114" s="566">
        <v>17287.256000000001</v>
      </c>
      <c r="N4114" s="546"/>
      <c r="O4114" s="546"/>
      <c r="P4114" s="566"/>
    </row>
    <row r="4115" spans="1:16" x14ac:dyDescent="0.2">
      <c r="A4115" s="568" t="s">
        <v>946</v>
      </c>
      <c r="B4115" s="548" t="s">
        <v>1708</v>
      </c>
      <c r="C4115" s="541" t="s">
        <v>1709</v>
      </c>
      <c r="D4115" s="547" t="s">
        <v>1882</v>
      </c>
      <c r="E4115" s="1962">
        <v>1700</v>
      </c>
      <c r="F4115" s="546" t="s">
        <v>9997</v>
      </c>
      <c r="G4115" s="569" t="s">
        <v>9998</v>
      </c>
      <c r="H4115" s="547" t="s">
        <v>9371</v>
      </c>
      <c r="I4115" s="547" t="s">
        <v>9371</v>
      </c>
      <c r="J4115" s="546" t="s">
        <v>5865</v>
      </c>
      <c r="K4115" s="570">
        <v>1</v>
      </c>
      <c r="L4115" s="546">
        <v>8</v>
      </c>
      <c r="M4115" s="566">
        <v>14690.585999999999</v>
      </c>
      <c r="N4115" s="546"/>
      <c r="O4115" s="546"/>
      <c r="P4115" s="566"/>
    </row>
    <row r="4116" spans="1:16" x14ac:dyDescent="0.2">
      <c r="A4116" s="568" t="s">
        <v>946</v>
      </c>
      <c r="B4116" s="548" t="s">
        <v>1708</v>
      </c>
      <c r="C4116" s="541" t="s">
        <v>1709</v>
      </c>
      <c r="D4116" s="547" t="s">
        <v>9999</v>
      </c>
      <c r="E4116" s="1962">
        <v>9000</v>
      </c>
      <c r="F4116" s="546" t="s">
        <v>10000</v>
      </c>
      <c r="G4116" s="569" t="s">
        <v>10001</v>
      </c>
      <c r="H4116" s="547" t="s">
        <v>8766</v>
      </c>
      <c r="I4116" s="547" t="s">
        <v>8766</v>
      </c>
      <c r="J4116" s="546" t="s">
        <v>5797</v>
      </c>
      <c r="K4116" s="570">
        <v>2</v>
      </c>
      <c r="L4116" s="546">
        <v>7</v>
      </c>
      <c r="M4116" s="566">
        <v>68973.856</v>
      </c>
      <c r="N4116" s="546"/>
      <c r="O4116" s="546"/>
      <c r="P4116" s="566"/>
    </row>
    <row r="4117" spans="1:16" x14ac:dyDescent="0.2">
      <c r="A4117" s="568" t="s">
        <v>946</v>
      </c>
      <c r="B4117" s="548" t="s">
        <v>1708</v>
      </c>
      <c r="C4117" s="541" t="s">
        <v>1709</v>
      </c>
      <c r="D4117" s="547" t="s">
        <v>10002</v>
      </c>
      <c r="E4117" s="1962">
        <v>13000</v>
      </c>
      <c r="F4117" s="546" t="s">
        <v>10003</v>
      </c>
      <c r="G4117" s="569" t="s">
        <v>10004</v>
      </c>
      <c r="H4117" s="547" t="s">
        <v>1753</v>
      </c>
      <c r="I4117" s="547" t="s">
        <v>8766</v>
      </c>
      <c r="J4117" s="546" t="s">
        <v>5797</v>
      </c>
      <c r="K4117" s="570">
        <v>1</v>
      </c>
      <c r="L4117" s="546">
        <v>4</v>
      </c>
      <c r="M4117" s="566">
        <v>39886.425999999999</v>
      </c>
      <c r="N4117" s="546"/>
      <c r="O4117" s="546"/>
      <c r="P4117" s="566"/>
    </row>
    <row r="4118" spans="1:16" x14ac:dyDescent="0.2">
      <c r="A4118" s="568" t="s">
        <v>946</v>
      </c>
      <c r="B4118" s="548" t="s">
        <v>1708</v>
      </c>
      <c r="C4118" s="541" t="s">
        <v>1709</v>
      </c>
      <c r="D4118" s="547" t="s">
        <v>10005</v>
      </c>
      <c r="E4118" s="1962">
        <v>5500</v>
      </c>
      <c r="F4118" s="546" t="s">
        <v>10006</v>
      </c>
      <c r="G4118" s="569" t="s">
        <v>10007</v>
      </c>
      <c r="H4118" s="547" t="s">
        <v>1800</v>
      </c>
      <c r="I4118" s="547" t="s">
        <v>1795</v>
      </c>
      <c r="J4118" s="546" t="s">
        <v>1795</v>
      </c>
      <c r="K4118" s="570">
        <v>1</v>
      </c>
      <c r="L4118" s="546">
        <v>9</v>
      </c>
      <c r="M4118" s="566">
        <v>59005.476000000002</v>
      </c>
      <c r="N4118" s="546"/>
      <c r="O4118" s="546"/>
      <c r="P4118" s="566"/>
    </row>
    <row r="4119" spans="1:16" x14ac:dyDescent="0.2">
      <c r="A4119" s="568" t="s">
        <v>946</v>
      </c>
      <c r="B4119" s="548" t="s">
        <v>1708</v>
      </c>
      <c r="C4119" s="541" t="s">
        <v>1709</v>
      </c>
      <c r="D4119" s="547" t="s">
        <v>2213</v>
      </c>
      <c r="E4119" s="1962">
        <v>1600</v>
      </c>
      <c r="F4119" s="546" t="s">
        <v>10008</v>
      </c>
      <c r="G4119" s="569" t="s">
        <v>10009</v>
      </c>
      <c r="H4119" s="547" t="s">
        <v>2213</v>
      </c>
      <c r="I4119" s="547" t="s">
        <v>1795</v>
      </c>
      <c r="J4119" s="546" t="s">
        <v>1795</v>
      </c>
      <c r="K4119" s="570">
        <v>1</v>
      </c>
      <c r="L4119" s="546">
        <v>12</v>
      </c>
      <c r="M4119" s="566">
        <v>39087.526000000005</v>
      </c>
      <c r="N4119" s="546"/>
      <c r="O4119" s="546"/>
      <c r="P4119" s="566"/>
    </row>
    <row r="4120" spans="1:16" x14ac:dyDescent="0.2">
      <c r="A4120" s="568" t="s">
        <v>946</v>
      </c>
      <c r="B4120" s="548" t="s">
        <v>1708</v>
      </c>
      <c r="C4120" s="541" t="s">
        <v>1709</v>
      </c>
      <c r="D4120" s="547" t="s">
        <v>1882</v>
      </c>
      <c r="E4120" s="1962">
        <v>2000</v>
      </c>
      <c r="F4120" s="546" t="s">
        <v>10010</v>
      </c>
      <c r="G4120" s="569" t="s">
        <v>10011</v>
      </c>
      <c r="H4120" s="547" t="s">
        <v>9371</v>
      </c>
      <c r="I4120" s="547" t="s">
        <v>9371</v>
      </c>
      <c r="J4120" s="546" t="s">
        <v>5865</v>
      </c>
      <c r="K4120" s="570">
        <v>1</v>
      </c>
      <c r="L4120" s="546">
        <v>8</v>
      </c>
      <c r="M4120" s="566">
        <v>17287.256000000001</v>
      </c>
      <c r="N4120" s="546"/>
      <c r="O4120" s="546"/>
      <c r="P4120" s="566"/>
    </row>
    <row r="4121" spans="1:16" x14ac:dyDescent="0.2">
      <c r="A4121" s="568" t="s">
        <v>946</v>
      </c>
      <c r="B4121" s="548" t="s">
        <v>1708</v>
      </c>
      <c r="C4121" s="541" t="s">
        <v>1709</v>
      </c>
      <c r="D4121" s="547" t="s">
        <v>10012</v>
      </c>
      <c r="E4121" s="1962">
        <v>5000</v>
      </c>
      <c r="F4121" s="546" t="s">
        <v>10013</v>
      </c>
      <c r="G4121" s="569" t="s">
        <v>10014</v>
      </c>
      <c r="H4121" s="547" t="s">
        <v>8766</v>
      </c>
      <c r="I4121" s="547" t="s">
        <v>8766</v>
      </c>
      <c r="J4121" s="546" t="s">
        <v>5797</v>
      </c>
      <c r="K4121" s="570">
        <v>1</v>
      </c>
      <c r="L4121" s="546">
        <v>5</v>
      </c>
      <c r="M4121" s="566">
        <v>21413.715999999997</v>
      </c>
      <c r="N4121" s="546"/>
      <c r="O4121" s="546"/>
      <c r="P4121" s="566"/>
    </row>
    <row r="4122" spans="1:16" x14ac:dyDescent="0.2">
      <c r="A4122" s="568" t="s">
        <v>946</v>
      </c>
      <c r="B4122" s="548" t="s">
        <v>1708</v>
      </c>
      <c r="C4122" s="541" t="s">
        <v>1709</v>
      </c>
      <c r="D4122" s="547" t="s">
        <v>1882</v>
      </c>
      <c r="E4122" s="1962">
        <v>2000</v>
      </c>
      <c r="F4122" s="546" t="s">
        <v>10015</v>
      </c>
      <c r="G4122" s="569" t="s">
        <v>10016</v>
      </c>
      <c r="H4122" s="547" t="s">
        <v>9371</v>
      </c>
      <c r="I4122" s="547" t="s">
        <v>9371</v>
      </c>
      <c r="J4122" s="546" t="s">
        <v>5865</v>
      </c>
      <c r="K4122" s="570">
        <v>1</v>
      </c>
      <c r="L4122" s="546">
        <v>8</v>
      </c>
      <c r="M4122" s="566">
        <v>15990.895999999999</v>
      </c>
      <c r="N4122" s="546"/>
      <c r="O4122" s="546"/>
      <c r="P4122" s="566"/>
    </row>
    <row r="4123" spans="1:16" x14ac:dyDescent="0.2">
      <c r="A4123" s="568" t="s">
        <v>946</v>
      </c>
      <c r="B4123" s="548" t="s">
        <v>1708</v>
      </c>
      <c r="C4123" s="541" t="s">
        <v>1709</v>
      </c>
      <c r="D4123" s="547" t="s">
        <v>1882</v>
      </c>
      <c r="E4123" s="1962">
        <v>2000</v>
      </c>
      <c r="F4123" s="546" t="s">
        <v>10017</v>
      </c>
      <c r="G4123" s="569" t="s">
        <v>10018</v>
      </c>
      <c r="H4123" s="547" t="s">
        <v>9371</v>
      </c>
      <c r="I4123" s="547" t="s">
        <v>9371</v>
      </c>
      <c r="J4123" s="546" t="s">
        <v>5865</v>
      </c>
      <c r="K4123" s="570">
        <v>1</v>
      </c>
      <c r="L4123" s="546">
        <v>8</v>
      </c>
      <c r="M4123" s="566">
        <v>17287.256000000001</v>
      </c>
      <c r="N4123" s="546"/>
      <c r="O4123" s="546"/>
      <c r="P4123" s="566"/>
    </row>
    <row r="4124" spans="1:16" x14ac:dyDescent="0.2">
      <c r="A4124" s="568" t="s">
        <v>946</v>
      </c>
      <c r="B4124" s="548" t="s">
        <v>1708</v>
      </c>
      <c r="C4124" s="541" t="s">
        <v>1709</v>
      </c>
      <c r="D4124" s="547" t="s">
        <v>1882</v>
      </c>
      <c r="E4124" s="1962">
        <v>1700</v>
      </c>
      <c r="F4124" s="546" t="s">
        <v>10019</v>
      </c>
      <c r="G4124" s="569" t="s">
        <v>10020</v>
      </c>
      <c r="H4124" s="547" t="s">
        <v>9371</v>
      </c>
      <c r="I4124" s="547" t="s">
        <v>9371</v>
      </c>
      <c r="J4124" s="546" t="s">
        <v>5865</v>
      </c>
      <c r="K4124" s="570">
        <v>1</v>
      </c>
      <c r="L4124" s="546">
        <v>6</v>
      </c>
      <c r="M4124" s="566">
        <v>11190.456</v>
      </c>
      <c r="N4124" s="546"/>
      <c r="O4124" s="546"/>
      <c r="P4124" s="566"/>
    </row>
    <row r="4125" spans="1:16" x14ac:dyDescent="0.2">
      <c r="A4125" s="568" t="s">
        <v>946</v>
      </c>
      <c r="B4125" s="548" t="s">
        <v>1708</v>
      </c>
      <c r="C4125" s="541" t="s">
        <v>1709</v>
      </c>
      <c r="D4125" s="547" t="s">
        <v>10021</v>
      </c>
      <c r="E4125" s="1962">
        <v>13000</v>
      </c>
      <c r="F4125" s="546" t="s">
        <v>10022</v>
      </c>
      <c r="G4125" s="569" t="s">
        <v>10023</v>
      </c>
      <c r="H4125" s="547" t="s">
        <v>8766</v>
      </c>
      <c r="I4125" s="547" t="s">
        <v>8766</v>
      </c>
      <c r="J4125" s="546" t="s">
        <v>5797</v>
      </c>
      <c r="K4125" s="570">
        <v>1</v>
      </c>
      <c r="L4125" s="546">
        <v>5</v>
      </c>
      <c r="M4125" s="566">
        <v>66144.285999999993</v>
      </c>
      <c r="N4125" s="546"/>
      <c r="O4125" s="546"/>
      <c r="P4125" s="566"/>
    </row>
    <row r="4126" spans="1:16" x14ac:dyDescent="0.2">
      <c r="A4126" s="568" t="s">
        <v>946</v>
      </c>
      <c r="B4126" s="548" t="s">
        <v>1708</v>
      </c>
      <c r="C4126" s="541" t="s">
        <v>1709</v>
      </c>
      <c r="D4126" s="547" t="s">
        <v>2038</v>
      </c>
      <c r="E4126" s="1962">
        <v>8500</v>
      </c>
      <c r="F4126" s="546" t="s">
        <v>10024</v>
      </c>
      <c r="G4126" s="569" t="s">
        <v>10025</v>
      </c>
      <c r="H4126" s="547" t="s">
        <v>1753</v>
      </c>
      <c r="I4126" s="547" t="s">
        <v>8766</v>
      </c>
      <c r="J4126" s="546" t="s">
        <v>5797</v>
      </c>
      <c r="K4126" s="570">
        <v>1</v>
      </c>
      <c r="L4126" s="546">
        <v>7</v>
      </c>
      <c r="M4126" s="566">
        <v>50396.779599999994</v>
      </c>
      <c r="N4126" s="546"/>
      <c r="O4126" s="546"/>
      <c r="P4126" s="566"/>
    </row>
    <row r="4127" spans="1:16" x14ac:dyDescent="0.2">
      <c r="A4127" s="568" t="s">
        <v>946</v>
      </c>
      <c r="B4127" s="548" t="s">
        <v>1708</v>
      </c>
      <c r="C4127" s="541" t="s">
        <v>1709</v>
      </c>
      <c r="D4127" s="547" t="s">
        <v>1882</v>
      </c>
      <c r="E4127" s="1962">
        <v>2000</v>
      </c>
      <c r="F4127" s="546" t="s">
        <v>10026</v>
      </c>
      <c r="G4127" s="569" t="s">
        <v>10027</v>
      </c>
      <c r="H4127" s="547" t="s">
        <v>9371</v>
      </c>
      <c r="I4127" s="547" t="s">
        <v>9371</v>
      </c>
      <c r="J4127" s="546" t="s">
        <v>5865</v>
      </c>
      <c r="K4127" s="570">
        <v>1</v>
      </c>
      <c r="L4127" s="546">
        <v>12</v>
      </c>
      <c r="M4127" s="566">
        <v>26140.856000000007</v>
      </c>
      <c r="N4127" s="546"/>
      <c r="O4127" s="546"/>
      <c r="P4127" s="566"/>
    </row>
    <row r="4128" spans="1:16" x14ac:dyDescent="0.2">
      <c r="A4128" s="568" t="s">
        <v>946</v>
      </c>
      <c r="B4128" s="548" t="s">
        <v>1708</v>
      </c>
      <c r="C4128" s="541" t="s">
        <v>1709</v>
      </c>
      <c r="D4128" s="547" t="s">
        <v>2213</v>
      </c>
      <c r="E4128" s="1962">
        <v>2500</v>
      </c>
      <c r="F4128" s="546" t="s">
        <v>10028</v>
      </c>
      <c r="G4128" s="569" t="s">
        <v>10029</v>
      </c>
      <c r="H4128" s="547" t="s">
        <v>2213</v>
      </c>
      <c r="I4128" s="547" t="s">
        <v>1795</v>
      </c>
      <c r="J4128" s="546" t="s">
        <v>1795</v>
      </c>
      <c r="K4128" s="570">
        <v>1</v>
      </c>
      <c r="L4128" s="546">
        <v>8</v>
      </c>
      <c r="M4128" s="566">
        <v>20903.926000000003</v>
      </c>
      <c r="N4128" s="546"/>
      <c r="O4128" s="546"/>
      <c r="P4128" s="566"/>
    </row>
    <row r="4129" spans="1:16" x14ac:dyDescent="0.2">
      <c r="A4129" s="568" t="s">
        <v>946</v>
      </c>
      <c r="B4129" s="548" t="s">
        <v>1708</v>
      </c>
      <c r="C4129" s="541" t="s">
        <v>1709</v>
      </c>
      <c r="D4129" s="547" t="s">
        <v>1882</v>
      </c>
      <c r="E4129" s="1962">
        <v>1700</v>
      </c>
      <c r="F4129" s="546" t="s">
        <v>10030</v>
      </c>
      <c r="G4129" s="569" t="s">
        <v>10031</v>
      </c>
      <c r="H4129" s="547" t="s">
        <v>9371</v>
      </c>
      <c r="I4129" s="547" t="s">
        <v>9371</v>
      </c>
      <c r="J4129" s="546" t="s">
        <v>5865</v>
      </c>
      <c r="K4129" s="570">
        <v>1</v>
      </c>
      <c r="L4129" s="546">
        <v>6</v>
      </c>
      <c r="M4129" s="566">
        <v>11190.456</v>
      </c>
      <c r="N4129" s="546"/>
      <c r="O4129" s="546"/>
      <c r="P4129" s="566"/>
    </row>
    <row r="4130" spans="1:16" x14ac:dyDescent="0.2">
      <c r="A4130" s="568" t="s">
        <v>946</v>
      </c>
      <c r="B4130" s="548" t="s">
        <v>1708</v>
      </c>
      <c r="C4130" s="541" t="s">
        <v>1709</v>
      </c>
      <c r="D4130" s="547" t="s">
        <v>10032</v>
      </c>
      <c r="E4130" s="1962">
        <v>9000</v>
      </c>
      <c r="F4130" s="546" t="s">
        <v>10033</v>
      </c>
      <c r="G4130" s="569" t="s">
        <v>10034</v>
      </c>
      <c r="H4130" s="547" t="s">
        <v>8766</v>
      </c>
      <c r="I4130" s="547" t="s">
        <v>8766</v>
      </c>
      <c r="J4130" s="546" t="s">
        <v>5797</v>
      </c>
      <c r="K4130" s="570">
        <v>3</v>
      </c>
      <c r="L4130" s="546">
        <v>11</v>
      </c>
      <c r="M4130" s="566">
        <v>90695.055999999982</v>
      </c>
      <c r="N4130" s="546"/>
      <c r="O4130" s="546"/>
      <c r="P4130" s="566"/>
    </row>
    <row r="4131" spans="1:16" x14ac:dyDescent="0.2">
      <c r="A4131" s="568" t="s">
        <v>946</v>
      </c>
      <c r="B4131" s="548" t="s">
        <v>1708</v>
      </c>
      <c r="C4131" s="541" t="s">
        <v>1709</v>
      </c>
      <c r="D4131" s="547" t="s">
        <v>1882</v>
      </c>
      <c r="E4131" s="1962">
        <v>2000</v>
      </c>
      <c r="F4131" s="546" t="s">
        <v>10035</v>
      </c>
      <c r="G4131" s="569" t="s">
        <v>10036</v>
      </c>
      <c r="H4131" s="547" t="s">
        <v>9371</v>
      </c>
      <c r="I4131" s="547" t="s">
        <v>9371</v>
      </c>
      <c r="J4131" s="546" t="s">
        <v>5865</v>
      </c>
      <c r="K4131" s="570">
        <v>1</v>
      </c>
      <c r="L4131" s="546">
        <v>8</v>
      </c>
      <c r="M4131" s="566">
        <v>17353.925999999999</v>
      </c>
      <c r="N4131" s="546"/>
      <c r="O4131" s="546"/>
      <c r="P4131" s="566"/>
    </row>
    <row r="4132" spans="1:16" x14ac:dyDescent="0.2">
      <c r="A4132" s="568" t="s">
        <v>946</v>
      </c>
      <c r="B4132" s="548" t="s">
        <v>1708</v>
      </c>
      <c r="C4132" s="541" t="s">
        <v>1709</v>
      </c>
      <c r="D4132" s="547" t="s">
        <v>1882</v>
      </c>
      <c r="E4132" s="1962">
        <v>1700</v>
      </c>
      <c r="F4132" s="546" t="s">
        <v>10037</v>
      </c>
      <c r="G4132" s="569" t="s">
        <v>10038</v>
      </c>
      <c r="H4132" s="547" t="s">
        <v>9371</v>
      </c>
      <c r="I4132" s="547" t="s">
        <v>9371</v>
      </c>
      <c r="J4132" s="546" t="s">
        <v>5865</v>
      </c>
      <c r="K4132" s="570">
        <v>1</v>
      </c>
      <c r="L4132" s="546">
        <v>6</v>
      </c>
      <c r="M4132" s="566">
        <v>11133.786</v>
      </c>
      <c r="N4132" s="546"/>
      <c r="O4132" s="546"/>
      <c r="P4132" s="566"/>
    </row>
    <row r="4133" spans="1:16" x14ac:dyDescent="0.2">
      <c r="A4133" s="568" t="s">
        <v>946</v>
      </c>
      <c r="B4133" s="548" t="s">
        <v>1708</v>
      </c>
      <c r="C4133" s="541" t="s">
        <v>1709</v>
      </c>
      <c r="D4133" s="547" t="s">
        <v>1882</v>
      </c>
      <c r="E4133" s="1962">
        <v>1700</v>
      </c>
      <c r="F4133" s="546" t="s">
        <v>10039</v>
      </c>
      <c r="G4133" s="569" t="s">
        <v>10040</v>
      </c>
      <c r="H4133" s="547" t="s">
        <v>9371</v>
      </c>
      <c r="I4133" s="547" t="s">
        <v>9371</v>
      </c>
      <c r="J4133" s="546" t="s">
        <v>5865</v>
      </c>
      <c r="K4133" s="570">
        <v>1</v>
      </c>
      <c r="L4133" s="546">
        <v>8</v>
      </c>
      <c r="M4133" s="566">
        <v>14633.925999999999</v>
      </c>
      <c r="N4133" s="546"/>
      <c r="O4133" s="546"/>
      <c r="P4133" s="566"/>
    </row>
    <row r="4134" spans="1:16" x14ac:dyDescent="0.2">
      <c r="A4134" s="568" t="s">
        <v>946</v>
      </c>
      <c r="B4134" s="548" t="s">
        <v>1708</v>
      </c>
      <c r="C4134" s="541" t="s">
        <v>1709</v>
      </c>
      <c r="D4134" s="547" t="s">
        <v>10041</v>
      </c>
      <c r="E4134" s="1962">
        <v>3500</v>
      </c>
      <c r="F4134" s="546" t="s">
        <v>10042</v>
      </c>
      <c r="G4134" s="569" t="s">
        <v>10043</v>
      </c>
      <c r="H4134" s="547" t="s">
        <v>1795</v>
      </c>
      <c r="I4134" s="547" t="s">
        <v>1795</v>
      </c>
      <c r="J4134" s="546" t="s">
        <v>1795</v>
      </c>
      <c r="K4134" s="570">
        <v>1</v>
      </c>
      <c r="L4134" s="546">
        <v>12</v>
      </c>
      <c r="M4134" s="566">
        <v>55996.416000000005</v>
      </c>
      <c r="N4134" s="546"/>
      <c r="O4134" s="546"/>
      <c r="P4134" s="566"/>
    </row>
    <row r="4135" spans="1:16" x14ac:dyDescent="0.2">
      <c r="A4135" s="568" t="s">
        <v>946</v>
      </c>
      <c r="B4135" s="548" t="s">
        <v>1708</v>
      </c>
      <c r="C4135" s="541" t="s">
        <v>1709</v>
      </c>
      <c r="D4135" s="547" t="s">
        <v>9879</v>
      </c>
      <c r="E4135" s="1962">
        <v>14000</v>
      </c>
      <c r="F4135" s="546" t="s">
        <v>10044</v>
      </c>
      <c r="G4135" s="569" t="s">
        <v>10045</v>
      </c>
      <c r="H4135" s="547" t="s">
        <v>8766</v>
      </c>
      <c r="I4135" s="547" t="s">
        <v>8766</v>
      </c>
      <c r="J4135" s="546" t="s">
        <v>5797</v>
      </c>
      <c r="K4135" s="570">
        <v>1</v>
      </c>
      <c r="L4135" s="546">
        <v>6</v>
      </c>
      <c r="M4135" s="566">
        <v>145116.82599999997</v>
      </c>
      <c r="N4135" s="546"/>
      <c r="O4135" s="546"/>
      <c r="P4135" s="566"/>
    </row>
    <row r="4136" spans="1:16" x14ac:dyDescent="0.2">
      <c r="A4136" s="568" t="s">
        <v>946</v>
      </c>
      <c r="B4136" s="548" t="s">
        <v>1708</v>
      </c>
      <c r="C4136" s="541" t="s">
        <v>1709</v>
      </c>
      <c r="D4136" s="547" t="s">
        <v>1882</v>
      </c>
      <c r="E4136" s="1962">
        <v>2000</v>
      </c>
      <c r="F4136" s="546" t="s">
        <v>10046</v>
      </c>
      <c r="G4136" s="569" t="s">
        <v>10047</v>
      </c>
      <c r="H4136" s="547" t="s">
        <v>9371</v>
      </c>
      <c r="I4136" s="547" t="s">
        <v>9371</v>
      </c>
      <c r="J4136" s="546" t="s">
        <v>5865</v>
      </c>
      <c r="K4136" s="570">
        <v>1</v>
      </c>
      <c r="L4136" s="546">
        <v>6</v>
      </c>
      <c r="M4136" s="566">
        <v>12893.785999999998</v>
      </c>
      <c r="N4136" s="546"/>
      <c r="O4136" s="546"/>
      <c r="P4136" s="566"/>
    </row>
    <row r="4137" spans="1:16" x14ac:dyDescent="0.2">
      <c r="A4137" s="568" t="s">
        <v>946</v>
      </c>
      <c r="B4137" s="548" t="s">
        <v>1708</v>
      </c>
      <c r="C4137" s="541" t="s">
        <v>1709</v>
      </c>
      <c r="D4137" s="547" t="s">
        <v>10048</v>
      </c>
      <c r="E4137" s="1962">
        <v>4000</v>
      </c>
      <c r="F4137" s="546" t="s">
        <v>10049</v>
      </c>
      <c r="G4137" s="569" t="s">
        <v>10050</v>
      </c>
      <c r="H4137" s="547" t="s">
        <v>1795</v>
      </c>
      <c r="I4137" s="547" t="s">
        <v>1795</v>
      </c>
      <c r="J4137" s="546" t="s">
        <v>1795</v>
      </c>
      <c r="K4137" s="570">
        <v>1</v>
      </c>
      <c r="L4137" s="546">
        <v>6</v>
      </c>
      <c r="M4137" s="566">
        <v>23827.125999999997</v>
      </c>
      <c r="N4137" s="546"/>
      <c r="O4137" s="546"/>
      <c r="P4137" s="566"/>
    </row>
    <row r="4138" spans="1:16" x14ac:dyDescent="0.2">
      <c r="A4138" s="568" t="s">
        <v>946</v>
      </c>
      <c r="B4138" s="548" t="s">
        <v>1708</v>
      </c>
      <c r="C4138" s="541" t="s">
        <v>1709</v>
      </c>
      <c r="D4138" s="547" t="s">
        <v>1882</v>
      </c>
      <c r="E4138" s="1962">
        <v>2000</v>
      </c>
      <c r="F4138" s="546" t="s">
        <v>10051</v>
      </c>
      <c r="G4138" s="569" t="s">
        <v>10052</v>
      </c>
      <c r="H4138" s="547" t="s">
        <v>9371</v>
      </c>
      <c r="I4138" s="547" t="s">
        <v>9371</v>
      </c>
      <c r="J4138" s="546" t="s">
        <v>5865</v>
      </c>
      <c r="K4138" s="570">
        <v>1</v>
      </c>
      <c r="L4138" s="546">
        <v>8</v>
      </c>
      <c r="M4138" s="566">
        <v>17353.925999999999</v>
      </c>
      <c r="N4138" s="546"/>
      <c r="O4138" s="546"/>
      <c r="P4138" s="566"/>
    </row>
    <row r="4139" spans="1:16" x14ac:dyDescent="0.2">
      <c r="A4139" s="568" t="s">
        <v>946</v>
      </c>
      <c r="B4139" s="548" t="s">
        <v>1708</v>
      </c>
      <c r="C4139" s="541" t="s">
        <v>1709</v>
      </c>
      <c r="D4139" s="547" t="s">
        <v>10053</v>
      </c>
      <c r="E4139" s="1962">
        <v>13000</v>
      </c>
      <c r="F4139" s="546" t="s">
        <v>10054</v>
      </c>
      <c r="G4139" s="569" t="s">
        <v>10055</v>
      </c>
      <c r="H4139" s="547" t="s">
        <v>8766</v>
      </c>
      <c r="I4139" s="547" t="s">
        <v>8766</v>
      </c>
      <c r="J4139" s="546" t="s">
        <v>5797</v>
      </c>
      <c r="K4139" s="570">
        <v>1</v>
      </c>
      <c r="L4139" s="546">
        <v>3</v>
      </c>
      <c r="M4139" s="566">
        <v>35841.995999999992</v>
      </c>
      <c r="N4139" s="546"/>
      <c r="O4139" s="546"/>
      <c r="P4139" s="566"/>
    </row>
    <row r="4140" spans="1:16" x14ac:dyDescent="0.2">
      <c r="A4140" s="568" t="s">
        <v>946</v>
      </c>
      <c r="B4140" s="548" t="s">
        <v>1708</v>
      </c>
      <c r="C4140" s="541" t="s">
        <v>1709</v>
      </c>
      <c r="D4140" s="547" t="s">
        <v>9897</v>
      </c>
      <c r="E4140" s="1962">
        <v>11000</v>
      </c>
      <c r="F4140" s="546" t="s">
        <v>10056</v>
      </c>
      <c r="G4140" s="569" t="s">
        <v>10057</v>
      </c>
      <c r="H4140" s="547" t="s">
        <v>8766</v>
      </c>
      <c r="I4140" s="547" t="s">
        <v>8766</v>
      </c>
      <c r="J4140" s="546" t="s">
        <v>5797</v>
      </c>
      <c r="K4140" s="570">
        <v>1</v>
      </c>
      <c r="L4140" s="546">
        <v>2</v>
      </c>
      <c r="M4140" s="566">
        <v>18281.865999999998</v>
      </c>
      <c r="N4140" s="546"/>
      <c r="O4140" s="546"/>
      <c r="P4140" s="566"/>
    </row>
    <row r="4141" spans="1:16" x14ac:dyDescent="0.2">
      <c r="A4141" s="568" t="s">
        <v>946</v>
      </c>
      <c r="B4141" s="548" t="s">
        <v>1708</v>
      </c>
      <c r="C4141" s="541" t="s">
        <v>1709</v>
      </c>
      <c r="D4141" s="547" t="s">
        <v>1882</v>
      </c>
      <c r="E4141" s="1962">
        <v>2000</v>
      </c>
      <c r="F4141" s="546" t="s">
        <v>10058</v>
      </c>
      <c r="G4141" s="569" t="s">
        <v>10059</v>
      </c>
      <c r="H4141" s="547" t="s">
        <v>9371</v>
      </c>
      <c r="I4141" s="547" t="s">
        <v>9371</v>
      </c>
      <c r="J4141" s="546" t="s">
        <v>5865</v>
      </c>
      <c r="K4141" s="570">
        <v>1</v>
      </c>
      <c r="L4141" s="546">
        <v>8</v>
      </c>
      <c r="M4141" s="566">
        <v>17287.256000000001</v>
      </c>
      <c r="N4141" s="546"/>
      <c r="O4141" s="546"/>
      <c r="P4141" s="566"/>
    </row>
    <row r="4142" spans="1:16" x14ac:dyDescent="0.2">
      <c r="A4142" s="568" t="s">
        <v>946</v>
      </c>
      <c r="B4142" s="548" t="s">
        <v>1708</v>
      </c>
      <c r="C4142" s="541" t="s">
        <v>1709</v>
      </c>
      <c r="D4142" s="547" t="s">
        <v>1882</v>
      </c>
      <c r="E4142" s="1962">
        <v>1500</v>
      </c>
      <c r="F4142" s="546" t="s">
        <v>10060</v>
      </c>
      <c r="G4142" s="569" t="s">
        <v>10061</v>
      </c>
      <c r="H4142" s="547" t="s">
        <v>9371</v>
      </c>
      <c r="I4142" s="547" t="s">
        <v>9371</v>
      </c>
      <c r="J4142" s="546" t="s">
        <v>5865</v>
      </c>
      <c r="K4142" s="570">
        <v>1</v>
      </c>
      <c r="L4142" s="546">
        <v>12</v>
      </c>
      <c r="M4142" s="566">
        <v>20140.856000000003</v>
      </c>
      <c r="N4142" s="546"/>
      <c r="O4142" s="546"/>
      <c r="P4142" s="566"/>
    </row>
    <row r="4143" spans="1:16" x14ac:dyDescent="0.2">
      <c r="A4143" s="568" t="s">
        <v>946</v>
      </c>
      <c r="B4143" s="548" t="s">
        <v>1708</v>
      </c>
      <c r="C4143" s="541" t="s">
        <v>1709</v>
      </c>
      <c r="D4143" s="547" t="s">
        <v>1882</v>
      </c>
      <c r="E4143" s="1962">
        <v>2000</v>
      </c>
      <c r="F4143" s="546" t="s">
        <v>10062</v>
      </c>
      <c r="G4143" s="569" t="s">
        <v>10063</v>
      </c>
      <c r="H4143" s="547" t="s">
        <v>9371</v>
      </c>
      <c r="I4143" s="547" t="s">
        <v>9371</v>
      </c>
      <c r="J4143" s="546" t="s">
        <v>5865</v>
      </c>
      <c r="K4143" s="570">
        <v>1</v>
      </c>
      <c r="L4143" s="546">
        <v>8</v>
      </c>
      <c r="M4143" s="566">
        <v>17287.256000000001</v>
      </c>
      <c r="N4143" s="546"/>
      <c r="O4143" s="546"/>
      <c r="P4143" s="566"/>
    </row>
    <row r="4144" spans="1:16" x14ac:dyDescent="0.2">
      <c r="A4144" s="568" t="s">
        <v>946</v>
      </c>
      <c r="B4144" s="548" t="s">
        <v>1708</v>
      </c>
      <c r="C4144" s="541" t="s">
        <v>1709</v>
      </c>
      <c r="D4144" s="547" t="s">
        <v>10064</v>
      </c>
      <c r="E4144" s="1962">
        <v>13000</v>
      </c>
      <c r="F4144" s="546" t="s">
        <v>10065</v>
      </c>
      <c r="G4144" s="569" t="s">
        <v>10066</v>
      </c>
      <c r="H4144" s="547" t="s">
        <v>8766</v>
      </c>
      <c r="I4144" s="547" t="s">
        <v>8766</v>
      </c>
      <c r="J4144" s="546" t="s">
        <v>5797</v>
      </c>
      <c r="K4144" s="570">
        <v>1</v>
      </c>
      <c r="L4144" s="546">
        <v>2</v>
      </c>
      <c r="M4144" s="566">
        <v>22114.696</v>
      </c>
      <c r="N4144" s="546"/>
      <c r="O4144" s="546"/>
      <c r="P4144" s="566"/>
    </row>
    <row r="4145" spans="1:16" x14ac:dyDescent="0.2">
      <c r="A4145" s="568" t="s">
        <v>946</v>
      </c>
      <c r="B4145" s="548" t="s">
        <v>1708</v>
      </c>
      <c r="C4145" s="541" t="s">
        <v>1709</v>
      </c>
      <c r="D4145" s="547" t="s">
        <v>1882</v>
      </c>
      <c r="E4145" s="1962">
        <v>2000</v>
      </c>
      <c r="F4145" s="546" t="s">
        <v>10067</v>
      </c>
      <c r="G4145" s="569" t="s">
        <v>10068</v>
      </c>
      <c r="H4145" s="547" t="s">
        <v>9371</v>
      </c>
      <c r="I4145" s="547" t="s">
        <v>9371</v>
      </c>
      <c r="J4145" s="546" t="s">
        <v>5865</v>
      </c>
      <c r="K4145" s="570">
        <v>1</v>
      </c>
      <c r="L4145" s="546">
        <v>8</v>
      </c>
      <c r="M4145" s="566">
        <v>17287.256000000001</v>
      </c>
      <c r="N4145" s="546"/>
      <c r="O4145" s="546"/>
      <c r="P4145" s="566"/>
    </row>
    <row r="4146" spans="1:16" x14ac:dyDescent="0.2">
      <c r="A4146" s="568" t="s">
        <v>946</v>
      </c>
      <c r="B4146" s="548" t="s">
        <v>1708</v>
      </c>
      <c r="C4146" s="541" t="s">
        <v>1709</v>
      </c>
      <c r="D4146" s="547" t="s">
        <v>1882</v>
      </c>
      <c r="E4146" s="1962">
        <v>2000</v>
      </c>
      <c r="F4146" s="546" t="s">
        <v>10069</v>
      </c>
      <c r="G4146" s="569" t="s">
        <v>10070</v>
      </c>
      <c r="H4146" s="547" t="s">
        <v>9371</v>
      </c>
      <c r="I4146" s="547" t="s">
        <v>9371</v>
      </c>
      <c r="J4146" s="546" t="s">
        <v>5865</v>
      </c>
      <c r="K4146" s="570">
        <v>1</v>
      </c>
      <c r="L4146" s="546">
        <v>8</v>
      </c>
      <c r="M4146" s="566">
        <v>17287.256000000001</v>
      </c>
      <c r="N4146" s="546"/>
      <c r="O4146" s="546"/>
      <c r="P4146" s="566"/>
    </row>
    <row r="4147" spans="1:16" x14ac:dyDescent="0.2">
      <c r="A4147" s="568" t="s">
        <v>946</v>
      </c>
      <c r="B4147" s="548" t="s">
        <v>1708</v>
      </c>
      <c r="C4147" s="541" t="s">
        <v>1709</v>
      </c>
      <c r="D4147" s="547" t="s">
        <v>1882</v>
      </c>
      <c r="E4147" s="1962">
        <v>2000</v>
      </c>
      <c r="F4147" s="546" t="s">
        <v>10071</v>
      </c>
      <c r="G4147" s="569" t="s">
        <v>10072</v>
      </c>
      <c r="H4147" s="547" t="s">
        <v>9371</v>
      </c>
      <c r="I4147" s="547" t="s">
        <v>9371</v>
      </c>
      <c r="J4147" s="546" t="s">
        <v>5865</v>
      </c>
      <c r="K4147" s="570">
        <v>1</v>
      </c>
      <c r="L4147" s="546">
        <v>8</v>
      </c>
      <c r="M4147" s="566">
        <v>17353.925999999999</v>
      </c>
      <c r="N4147" s="546"/>
      <c r="O4147" s="546"/>
      <c r="P4147" s="566"/>
    </row>
    <row r="4148" spans="1:16" x14ac:dyDescent="0.2">
      <c r="A4148" s="568" t="s">
        <v>946</v>
      </c>
      <c r="B4148" s="548" t="s">
        <v>1708</v>
      </c>
      <c r="C4148" s="541" t="s">
        <v>1709</v>
      </c>
      <c r="D4148" s="547" t="s">
        <v>2213</v>
      </c>
      <c r="E4148" s="1962">
        <v>2100</v>
      </c>
      <c r="F4148" s="546" t="s">
        <v>10073</v>
      </c>
      <c r="G4148" s="569" t="s">
        <v>10074</v>
      </c>
      <c r="H4148" s="547" t="s">
        <v>2213</v>
      </c>
      <c r="I4148" s="547" t="s">
        <v>1795</v>
      </c>
      <c r="J4148" s="546" t="s">
        <v>1795</v>
      </c>
      <c r="K4148" s="570">
        <v>1</v>
      </c>
      <c r="L4148" s="546">
        <v>8</v>
      </c>
      <c r="M4148" s="566">
        <v>26629.186000000005</v>
      </c>
      <c r="N4148" s="546"/>
      <c r="O4148" s="546"/>
      <c r="P4148" s="566"/>
    </row>
    <row r="4149" spans="1:16" x14ac:dyDescent="0.2">
      <c r="A4149" s="568" t="s">
        <v>946</v>
      </c>
      <c r="B4149" s="548" t="s">
        <v>1708</v>
      </c>
      <c r="C4149" s="541" t="s">
        <v>1709</v>
      </c>
      <c r="D4149" s="547" t="s">
        <v>6277</v>
      </c>
      <c r="E4149" s="1962">
        <v>3000</v>
      </c>
      <c r="F4149" s="546" t="s">
        <v>10075</v>
      </c>
      <c r="G4149" s="569" t="s">
        <v>10076</v>
      </c>
      <c r="H4149" s="547" t="s">
        <v>1773</v>
      </c>
      <c r="I4149" s="547" t="s">
        <v>8766</v>
      </c>
      <c r="J4149" s="546" t="s">
        <v>5797</v>
      </c>
      <c r="K4149" s="570">
        <v>1</v>
      </c>
      <c r="L4149" s="546">
        <v>11</v>
      </c>
      <c r="M4149" s="566">
        <v>35814.595000000001</v>
      </c>
      <c r="N4149" s="546"/>
      <c r="O4149" s="546"/>
      <c r="P4149" s="566"/>
    </row>
    <row r="4150" spans="1:16" x14ac:dyDescent="0.2">
      <c r="A4150" s="568" t="s">
        <v>946</v>
      </c>
      <c r="B4150" s="548" t="s">
        <v>1708</v>
      </c>
      <c r="C4150" s="541" t="s">
        <v>1709</v>
      </c>
      <c r="D4150" s="547" t="s">
        <v>1882</v>
      </c>
      <c r="E4150" s="1962">
        <v>1500</v>
      </c>
      <c r="F4150" s="546" t="s">
        <v>10077</v>
      </c>
      <c r="G4150" s="569" t="s">
        <v>10078</v>
      </c>
      <c r="H4150" s="547" t="s">
        <v>9371</v>
      </c>
      <c r="I4150" s="547" t="s">
        <v>9371</v>
      </c>
      <c r="J4150" s="546" t="s">
        <v>5865</v>
      </c>
      <c r="K4150" s="570">
        <v>1</v>
      </c>
      <c r="L4150" s="546">
        <v>12</v>
      </c>
      <c r="M4150" s="566">
        <v>20140.856000000003</v>
      </c>
      <c r="N4150" s="546"/>
      <c r="O4150" s="546"/>
      <c r="P4150" s="566"/>
    </row>
    <row r="4151" spans="1:16" x14ac:dyDescent="0.2">
      <c r="A4151" s="568" t="s">
        <v>946</v>
      </c>
      <c r="B4151" s="548" t="s">
        <v>1708</v>
      </c>
      <c r="C4151" s="541" t="s">
        <v>1709</v>
      </c>
      <c r="D4151" s="547" t="s">
        <v>2038</v>
      </c>
      <c r="E4151" s="1962">
        <v>11000</v>
      </c>
      <c r="F4151" s="546" t="s">
        <v>10079</v>
      </c>
      <c r="G4151" s="569" t="s">
        <v>10080</v>
      </c>
      <c r="H4151" s="547" t="s">
        <v>1753</v>
      </c>
      <c r="I4151" s="547" t="s">
        <v>8766</v>
      </c>
      <c r="J4151" s="546" t="s">
        <v>5797</v>
      </c>
      <c r="K4151" s="570">
        <v>1</v>
      </c>
      <c r="L4151" s="546">
        <v>8</v>
      </c>
      <c r="M4151" s="566">
        <v>42058.165999999997</v>
      </c>
      <c r="N4151" s="546"/>
      <c r="O4151" s="546"/>
      <c r="P4151" s="566"/>
    </row>
    <row r="4152" spans="1:16" x14ac:dyDescent="0.2">
      <c r="A4152" s="568" t="s">
        <v>946</v>
      </c>
      <c r="B4152" s="548" t="s">
        <v>1708</v>
      </c>
      <c r="C4152" s="541" t="s">
        <v>1709</v>
      </c>
      <c r="D4152" s="547" t="s">
        <v>1882</v>
      </c>
      <c r="E4152" s="1962">
        <v>1700</v>
      </c>
      <c r="F4152" s="546" t="s">
        <v>10081</v>
      </c>
      <c r="G4152" s="569" t="s">
        <v>10082</v>
      </c>
      <c r="H4152" s="547" t="s">
        <v>9371</v>
      </c>
      <c r="I4152" s="547" t="s">
        <v>9371</v>
      </c>
      <c r="J4152" s="546" t="s">
        <v>5865</v>
      </c>
      <c r="K4152" s="570">
        <v>1</v>
      </c>
      <c r="L4152" s="546">
        <v>7</v>
      </c>
      <c r="M4152" s="566">
        <v>13230.470600000001</v>
      </c>
      <c r="N4152" s="546"/>
      <c r="O4152" s="546"/>
      <c r="P4152" s="566"/>
    </row>
    <row r="4153" spans="1:16" x14ac:dyDescent="0.2">
      <c r="A4153" s="568" t="s">
        <v>946</v>
      </c>
      <c r="B4153" s="548" t="s">
        <v>1708</v>
      </c>
      <c r="C4153" s="541" t="s">
        <v>1709</v>
      </c>
      <c r="D4153" s="547" t="s">
        <v>2213</v>
      </c>
      <c r="E4153" s="1962">
        <v>2100</v>
      </c>
      <c r="F4153" s="546" t="s">
        <v>10083</v>
      </c>
      <c r="G4153" s="569" t="s">
        <v>10084</v>
      </c>
      <c r="H4153" s="547" t="s">
        <v>2213</v>
      </c>
      <c r="I4153" s="547" t="s">
        <v>1795</v>
      </c>
      <c r="J4153" s="546" t="s">
        <v>1795</v>
      </c>
      <c r="K4153" s="570">
        <v>1</v>
      </c>
      <c r="L4153" s="546">
        <v>8</v>
      </c>
      <c r="M4153" s="566">
        <v>17307.256000000001</v>
      </c>
      <c r="N4153" s="546"/>
      <c r="O4153" s="546"/>
      <c r="P4153" s="566"/>
    </row>
    <row r="4154" spans="1:16" x14ac:dyDescent="0.2">
      <c r="A4154" s="568" t="s">
        <v>946</v>
      </c>
      <c r="B4154" s="548" t="s">
        <v>1708</v>
      </c>
      <c r="C4154" s="541" t="s">
        <v>1709</v>
      </c>
      <c r="D4154" s="547" t="s">
        <v>10002</v>
      </c>
      <c r="E4154" s="1962">
        <v>8000</v>
      </c>
      <c r="F4154" s="546" t="s">
        <v>10085</v>
      </c>
      <c r="G4154" s="569" t="s">
        <v>10086</v>
      </c>
      <c r="H4154" s="547" t="s">
        <v>1753</v>
      </c>
      <c r="I4154" s="547" t="s">
        <v>8766</v>
      </c>
      <c r="J4154" s="546" t="s">
        <v>5797</v>
      </c>
      <c r="K4154" s="570">
        <v>1</v>
      </c>
      <c r="L4154" s="546">
        <v>5</v>
      </c>
      <c r="M4154" s="566">
        <v>22589.206000000002</v>
      </c>
      <c r="N4154" s="546"/>
      <c r="O4154" s="546"/>
      <c r="P4154" s="566"/>
    </row>
    <row r="4155" spans="1:16" x14ac:dyDescent="0.2">
      <c r="A4155" s="568" t="s">
        <v>946</v>
      </c>
      <c r="B4155" s="548" t="s">
        <v>1708</v>
      </c>
      <c r="C4155" s="541" t="s">
        <v>1709</v>
      </c>
      <c r="D4155" s="547" t="s">
        <v>1882</v>
      </c>
      <c r="E4155" s="1962">
        <v>1700</v>
      </c>
      <c r="F4155" s="546" t="s">
        <v>10087</v>
      </c>
      <c r="G4155" s="569" t="s">
        <v>10088</v>
      </c>
      <c r="H4155" s="547" t="s">
        <v>9371</v>
      </c>
      <c r="I4155" s="547" t="s">
        <v>9371</v>
      </c>
      <c r="J4155" s="546" t="s">
        <v>5865</v>
      </c>
      <c r="K4155" s="570">
        <v>1</v>
      </c>
      <c r="L4155" s="546">
        <v>12</v>
      </c>
      <c r="M4155" s="566">
        <v>22540.856000000007</v>
      </c>
      <c r="N4155" s="546"/>
      <c r="O4155" s="546"/>
      <c r="P4155" s="566"/>
    </row>
    <row r="4156" spans="1:16" x14ac:dyDescent="0.2">
      <c r="A4156" s="568" t="s">
        <v>946</v>
      </c>
      <c r="B4156" s="548" t="s">
        <v>1708</v>
      </c>
      <c r="C4156" s="541" t="s">
        <v>1709</v>
      </c>
      <c r="D4156" s="547" t="s">
        <v>1882</v>
      </c>
      <c r="E4156" s="1962">
        <v>1700</v>
      </c>
      <c r="F4156" s="546" t="s">
        <v>10089</v>
      </c>
      <c r="G4156" s="569" t="s">
        <v>10090</v>
      </c>
      <c r="H4156" s="547" t="s">
        <v>9371</v>
      </c>
      <c r="I4156" s="547" t="s">
        <v>9371</v>
      </c>
      <c r="J4156" s="546" t="s">
        <v>5865</v>
      </c>
      <c r="K4156" s="570">
        <v>1</v>
      </c>
      <c r="L4156" s="546">
        <v>8</v>
      </c>
      <c r="M4156" s="566">
        <v>20319.226000000002</v>
      </c>
      <c r="N4156" s="546"/>
      <c r="O4156" s="546"/>
      <c r="P4156" s="566"/>
    </row>
    <row r="4157" spans="1:16" x14ac:dyDescent="0.2">
      <c r="A4157" s="568" t="s">
        <v>946</v>
      </c>
      <c r="B4157" s="548" t="s">
        <v>1708</v>
      </c>
      <c r="C4157" s="541" t="s">
        <v>1709</v>
      </c>
      <c r="D4157" s="547" t="s">
        <v>1882</v>
      </c>
      <c r="E4157" s="1962">
        <v>1700</v>
      </c>
      <c r="F4157" s="546" t="s">
        <v>10091</v>
      </c>
      <c r="G4157" s="569" t="s">
        <v>10092</v>
      </c>
      <c r="H4157" s="547" t="s">
        <v>9371</v>
      </c>
      <c r="I4157" s="547" t="s">
        <v>9371</v>
      </c>
      <c r="J4157" s="546" t="s">
        <v>5865</v>
      </c>
      <c r="K4157" s="570">
        <v>1</v>
      </c>
      <c r="L4157" s="546">
        <v>8</v>
      </c>
      <c r="M4157" s="566">
        <v>14633.925999999999</v>
      </c>
      <c r="N4157" s="546"/>
      <c r="O4157" s="546"/>
      <c r="P4157" s="566"/>
    </row>
    <row r="4158" spans="1:16" x14ac:dyDescent="0.2">
      <c r="A4158" s="568" t="s">
        <v>946</v>
      </c>
      <c r="B4158" s="548" t="s">
        <v>1708</v>
      </c>
      <c r="C4158" s="541" t="s">
        <v>1709</v>
      </c>
      <c r="D4158" s="547" t="s">
        <v>9894</v>
      </c>
      <c r="E4158" s="1962">
        <v>10000</v>
      </c>
      <c r="F4158" s="546" t="s">
        <v>10093</v>
      </c>
      <c r="G4158" s="569" t="s">
        <v>10094</v>
      </c>
      <c r="H4158" s="547" t="s">
        <v>8766</v>
      </c>
      <c r="I4158" s="547" t="s">
        <v>8766</v>
      </c>
      <c r="J4158" s="546" t="s">
        <v>5797</v>
      </c>
      <c r="K4158" s="570">
        <v>1</v>
      </c>
      <c r="L4158" s="546">
        <v>1</v>
      </c>
      <c r="M4158" s="566">
        <v>6626.7859999999991</v>
      </c>
      <c r="N4158" s="546"/>
      <c r="O4158" s="546"/>
      <c r="P4158" s="566"/>
    </row>
    <row r="4159" spans="1:16" x14ac:dyDescent="0.2">
      <c r="A4159" s="568" t="s">
        <v>946</v>
      </c>
      <c r="B4159" s="548" t="s">
        <v>1708</v>
      </c>
      <c r="C4159" s="541" t="s">
        <v>1709</v>
      </c>
      <c r="D4159" s="547" t="s">
        <v>1882</v>
      </c>
      <c r="E4159" s="1962">
        <v>1500</v>
      </c>
      <c r="F4159" s="546" t="s">
        <v>10095</v>
      </c>
      <c r="G4159" s="569" t="s">
        <v>10096</v>
      </c>
      <c r="H4159" s="547" t="s">
        <v>9371</v>
      </c>
      <c r="I4159" s="547" t="s">
        <v>9371</v>
      </c>
      <c r="J4159" s="546" t="s">
        <v>5865</v>
      </c>
      <c r="K4159" s="570">
        <v>1</v>
      </c>
      <c r="L4159" s="546">
        <v>3</v>
      </c>
      <c r="M4159" s="566">
        <v>5565.2559999999994</v>
      </c>
      <c r="N4159" s="546"/>
      <c r="O4159" s="546"/>
      <c r="P4159" s="566"/>
    </row>
    <row r="4160" spans="1:16" x14ac:dyDescent="0.2">
      <c r="A4160" s="568" t="s">
        <v>946</v>
      </c>
      <c r="B4160" s="548" t="s">
        <v>1708</v>
      </c>
      <c r="C4160" s="541" t="s">
        <v>1709</v>
      </c>
      <c r="D4160" s="547" t="s">
        <v>6277</v>
      </c>
      <c r="E4160" s="1962">
        <v>3000</v>
      </c>
      <c r="F4160" s="546" t="s">
        <v>10097</v>
      </c>
      <c r="G4160" s="569" t="s">
        <v>10098</v>
      </c>
      <c r="H4160" s="547" t="s">
        <v>1773</v>
      </c>
      <c r="I4160" s="547" t="s">
        <v>8766</v>
      </c>
      <c r="J4160" s="546" t="s">
        <v>5797</v>
      </c>
      <c r="K4160" s="570">
        <v>1</v>
      </c>
      <c r="L4160" s="546">
        <v>10</v>
      </c>
      <c r="M4160" s="566">
        <v>33276.865000000005</v>
      </c>
      <c r="N4160" s="546"/>
      <c r="O4160" s="546"/>
      <c r="P4160" s="566"/>
    </row>
    <row r="4161" spans="1:16" x14ac:dyDescent="0.2">
      <c r="A4161" s="568" t="s">
        <v>946</v>
      </c>
      <c r="B4161" s="548" t="s">
        <v>1708</v>
      </c>
      <c r="C4161" s="541" t="s">
        <v>1709</v>
      </c>
      <c r="D4161" s="547" t="s">
        <v>1882</v>
      </c>
      <c r="E4161" s="1962">
        <v>1700</v>
      </c>
      <c r="F4161" s="546" t="s">
        <v>10099</v>
      </c>
      <c r="G4161" s="569" t="s">
        <v>10100</v>
      </c>
      <c r="H4161" s="547" t="s">
        <v>9371</v>
      </c>
      <c r="I4161" s="547" t="s">
        <v>9371</v>
      </c>
      <c r="J4161" s="546" t="s">
        <v>5865</v>
      </c>
      <c r="K4161" s="570">
        <v>1</v>
      </c>
      <c r="L4161" s="546">
        <v>12</v>
      </c>
      <c r="M4161" s="566">
        <v>22540.856000000007</v>
      </c>
      <c r="N4161" s="546"/>
      <c r="O4161" s="546"/>
      <c r="P4161" s="566"/>
    </row>
    <row r="4162" spans="1:16" x14ac:dyDescent="0.2">
      <c r="A4162" s="568" t="s">
        <v>946</v>
      </c>
      <c r="B4162" s="548" t="s">
        <v>1708</v>
      </c>
      <c r="C4162" s="541" t="s">
        <v>1709</v>
      </c>
      <c r="D4162" s="547" t="s">
        <v>1882</v>
      </c>
      <c r="E4162" s="1962">
        <v>1500</v>
      </c>
      <c r="F4162" s="546" t="s">
        <v>10101</v>
      </c>
      <c r="G4162" s="569" t="s">
        <v>10102</v>
      </c>
      <c r="H4162" s="547" t="s">
        <v>9371</v>
      </c>
      <c r="I4162" s="547" t="s">
        <v>9371</v>
      </c>
      <c r="J4162" s="546" t="s">
        <v>5865</v>
      </c>
      <c r="K4162" s="570">
        <v>1</v>
      </c>
      <c r="L4162" s="546">
        <v>12</v>
      </c>
      <c r="M4162" s="566">
        <v>20140.856000000003</v>
      </c>
      <c r="N4162" s="546"/>
      <c r="O4162" s="546"/>
      <c r="P4162" s="566"/>
    </row>
    <row r="4163" spans="1:16" x14ac:dyDescent="0.2">
      <c r="A4163" s="568" t="s">
        <v>946</v>
      </c>
      <c r="B4163" s="548" t="s">
        <v>1708</v>
      </c>
      <c r="C4163" s="541" t="s">
        <v>1709</v>
      </c>
      <c r="D4163" s="547" t="s">
        <v>1882</v>
      </c>
      <c r="E4163" s="1962">
        <v>1700</v>
      </c>
      <c r="F4163" s="546" t="s">
        <v>10103</v>
      </c>
      <c r="G4163" s="569" t="s">
        <v>10104</v>
      </c>
      <c r="H4163" s="547" t="s">
        <v>9371</v>
      </c>
      <c r="I4163" s="547" t="s">
        <v>9371</v>
      </c>
      <c r="J4163" s="546" t="s">
        <v>5865</v>
      </c>
      <c r="K4163" s="570">
        <v>1</v>
      </c>
      <c r="L4163" s="546">
        <v>8</v>
      </c>
      <c r="M4163" s="566">
        <v>14690.585999999999</v>
      </c>
      <c r="N4163" s="546"/>
      <c r="O4163" s="546"/>
      <c r="P4163" s="566"/>
    </row>
    <row r="4164" spans="1:16" x14ac:dyDescent="0.2">
      <c r="A4164" s="568" t="s">
        <v>946</v>
      </c>
      <c r="B4164" s="548" t="s">
        <v>1708</v>
      </c>
      <c r="C4164" s="541" t="s">
        <v>1709</v>
      </c>
      <c r="D4164" s="547" t="s">
        <v>1882</v>
      </c>
      <c r="E4164" s="1962">
        <v>1500</v>
      </c>
      <c r="F4164" s="546" t="s">
        <v>10105</v>
      </c>
      <c r="G4164" s="569" t="s">
        <v>10106</v>
      </c>
      <c r="H4164" s="547" t="s">
        <v>9371</v>
      </c>
      <c r="I4164" s="547" t="s">
        <v>9371</v>
      </c>
      <c r="J4164" s="546" t="s">
        <v>5865</v>
      </c>
      <c r="K4164" s="570">
        <v>1</v>
      </c>
      <c r="L4164" s="546">
        <v>12</v>
      </c>
      <c r="M4164" s="566">
        <v>20140.856000000003</v>
      </c>
      <c r="N4164" s="546"/>
      <c r="O4164" s="546"/>
      <c r="P4164" s="566"/>
    </row>
    <row r="4165" spans="1:16" x14ac:dyDescent="0.2">
      <c r="A4165" s="568" t="s">
        <v>946</v>
      </c>
      <c r="B4165" s="548" t="s">
        <v>1708</v>
      </c>
      <c r="C4165" s="541" t="s">
        <v>1709</v>
      </c>
      <c r="D4165" s="547" t="s">
        <v>2213</v>
      </c>
      <c r="E4165" s="1962">
        <v>2100</v>
      </c>
      <c r="F4165" s="546" t="s">
        <v>10107</v>
      </c>
      <c r="G4165" s="569" t="s">
        <v>10108</v>
      </c>
      <c r="H4165" s="547" t="s">
        <v>2213</v>
      </c>
      <c r="I4165" s="547" t="s">
        <v>1795</v>
      </c>
      <c r="J4165" s="546" t="s">
        <v>1795</v>
      </c>
      <c r="K4165" s="570">
        <v>1</v>
      </c>
      <c r="L4165" s="546">
        <v>8</v>
      </c>
      <c r="M4165" s="566">
        <v>17377.256000000001</v>
      </c>
      <c r="N4165" s="546"/>
      <c r="O4165" s="546"/>
      <c r="P4165" s="566"/>
    </row>
    <row r="4166" spans="1:16" x14ac:dyDescent="0.2">
      <c r="A4166" s="568" t="s">
        <v>946</v>
      </c>
      <c r="B4166" s="548" t="s">
        <v>1708</v>
      </c>
      <c r="C4166" s="541" t="s">
        <v>1709</v>
      </c>
      <c r="D4166" s="547" t="s">
        <v>10109</v>
      </c>
      <c r="E4166" s="1962">
        <v>13000</v>
      </c>
      <c r="F4166" s="546" t="s">
        <v>10110</v>
      </c>
      <c r="G4166" s="569" t="s">
        <v>10111</v>
      </c>
      <c r="H4166" s="547" t="s">
        <v>8766</v>
      </c>
      <c r="I4166" s="547" t="s">
        <v>8766</v>
      </c>
      <c r="J4166" s="546" t="s">
        <v>5797</v>
      </c>
      <c r="K4166" s="570">
        <v>1</v>
      </c>
      <c r="L4166" s="546">
        <v>3</v>
      </c>
      <c r="M4166" s="566">
        <v>110062.2316</v>
      </c>
      <c r="N4166" s="546"/>
      <c r="O4166" s="546"/>
      <c r="P4166" s="566"/>
    </row>
    <row r="4167" spans="1:16" x14ac:dyDescent="0.2">
      <c r="A4167" s="568" t="s">
        <v>946</v>
      </c>
      <c r="B4167" s="548" t="s">
        <v>1708</v>
      </c>
      <c r="C4167" s="541" t="s">
        <v>1709</v>
      </c>
      <c r="D4167" s="547" t="s">
        <v>1882</v>
      </c>
      <c r="E4167" s="1962">
        <v>1700</v>
      </c>
      <c r="F4167" s="546" t="s">
        <v>10112</v>
      </c>
      <c r="G4167" s="569" t="s">
        <v>10113</v>
      </c>
      <c r="H4167" s="547" t="s">
        <v>9371</v>
      </c>
      <c r="I4167" s="547" t="s">
        <v>9371</v>
      </c>
      <c r="J4167" s="546" t="s">
        <v>5865</v>
      </c>
      <c r="K4167" s="570">
        <v>1</v>
      </c>
      <c r="L4167" s="546">
        <v>3</v>
      </c>
      <c r="M4167" s="566">
        <v>6165.8659999999991</v>
      </c>
      <c r="N4167" s="546"/>
      <c r="O4167" s="546"/>
      <c r="P4167" s="566"/>
    </row>
    <row r="4168" spans="1:16" x14ac:dyDescent="0.2">
      <c r="A4168" s="568" t="s">
        <v>946</v>
      </c>
      <c r="B4168" s="548" t="s">
        <v>1708</v>
      </c>
      <c r="C4168" s="541" t="s">
        <v>1709</v>
      </c>
      <c r="D4168" s="547" t="s">
        <v>10114</v>
      </c>
      <c r="E4168" s="1962">
        <v>7000</v>
      </c>
      <c r="F4168" s="546" t="s">
        <v>10115</v>
      </c>
      <c r="G4168" s="569" t="s">
        <v>10116</v>
      </c>
      <c r="H4168" s="547" t="s">
        <v>8766</v>
      </c>
      <c r="I4168" s="547" t="s">
        <v>8766</v>
      </c>
      <c r="J4168" s="546" t="s">
        <v>5797</v>
      </c>
      <c r="K4168" s="570">
        <v>1</v>
      </c>
      <c r="L4168" s="546">
        <v>4</v>
      </c>
      <c r="M4168" s="566">
        <v>22961.904000000002</v>
      </c>
      <c r="N4168" s="546"/>
      <c r="O4168" s="546"/>
      <c r="P4168" s="566"/>
    </row>
    <row r="4169" spans="1:16" x14ac:dyDescent="0.2">
      <c r="A4169" s="568" t="s">
        <v>946</v>
      </c>
      <c r="B4169" s="548" t="s">
        <v>1708</v>
      </c>
      <c r="C4169" s="541" t="s">
        <v>1709</v>
      </c>
      <c r="D4169" s="547" t="s">
        <v>1882</v>
      </c>
      <c r="E4169" s="1962">
        <v>1700</v>
      </c>
      <c r="F4169" s="546" t="s">
        <v>10117</v>
      </c>
      <c r="G4169" s="569" t="s">
        <v>10118</v>
      </c>
      <c r="H4169" s="547" t="s">
        <v>9371</v>
      </c>
      <c r="I4169" s="547" t="s">
        <v>9371</v>
      </c>
      <c r="J4169" s="546" t="s">
        <v>5865</v>
      </c>
      <c r="K4169" s="570">
        <v>1</v>
      </c>
      <c r="L4169" s="546">
        <v>8</v>
      </c>
      <c r="M4169" s="566">
        <v>14690.585999999999</v>
      </c>
      <c r="N4169" s="546"/>
      <c r="O4169" s="546"/>
      <c r="P4169" s="566"/>
    </row>
    <row r="4170" spans="1:16" x14ac:dyDescent="0.2">
      <c r="A4170" s="568" t="s">
        <v>946</v>
      </c>
      <c r="B4170" s="548" t="s">
        <v>1708</v>
      </c>
      <c r="C4170" s="541" t="s">
        <v>1709</v>
      </c>
      <c r="D4170" s="547" t="s">
        <v>1882</v>
      </c>
      <c r="E4170" s="1962">
        <v>1700</v>
      </c>
      <c r="F4170" s="546" t="s">
        <v>10119</v>
      </c>
      <c r="G4170" s="569" t="s">
        <v>10120</v>
      </c>
      <c r="H4170" s="547" t="s">
        <v>9371</v>
      </c>
      <c r="I4170" s="547" t="s">
        <v>9371</v>
      </c>
      <c r="J4170" s="546" t="s">
        <v>5865</v>
      </c>
      <c r="K4170" s="570">
        <v>1</v>
      </c>
      <c r="L4170" s="546">
        <v>8</v>
      </c>
      <c r="M4170" s="566">
        <v>14690.585999999999</v>
      </c>
      <c r="N4170" s="546"/>
      <c r="O4170" s="546"/>
      <c r="P4170" s="566"/>
    </row>
    <row r="4171" spans="1:16" x14ac:dyDescent="0.2">
      <c r="A4171" s="568" t="s">
        <v>946</v>
      </c>
      <c r="B4171" s="548" t="s">
        <v>1708</v>
      </c>
      <c r="C4171" s="541" t="s">
        <v>1709</v>
      </c>
      <c r="D4171" s="547" t="s">
        <v>1882</v>
      </c>
      <c r="E4171" s="1962">
        <v>1700</v>
      </c>
      <c r="F4171" s="546" t="s">
        <v>10121</v>
      </c>
      <c r="G4171" s="569" t="s">
        <v>10122</v>
      </c>
      <c r="H4171" s="547" t="s">
        <v>9371</v>
      </c>
      <c r="I4171" s="547" t="s">
        <v>9371</v>
      </c>
      <c r="J4171" s="546" t="s">
        <v>5865</v>
      </c>
      <c r="K4171" s="570">
        <v>1</v>
      </c>
      <c r="L4171" s="546">
        <v>12</v>
      </c>
      <c r="M4171" s="566">
        <v>22540.856000000007</v>
      </c>
      <c r="N4171" s="546"/>
      <c r="O4171" s="546"/>
      <c r="P4171" s="566"/>
    </row>
    <row r="4172" spans="1:16" x14ac:dyDescent="0.2">
      <c r="A4172" s="568" t="s">
        <v>946</v>
      </c>
      <c r="B4172" s="548" t="s">
        <v>1708</v>
      </c>
      <c r="C4172" s="541" t="s">
        <v>1709</v>
      </c>
      <c r="D4172" s="547" t="s">
        <v>1882</v>
      </c>
      <c r="E4172" s="1962">
        <v>1700</v>
      </c>
      <c r="F4172" s="546" t="s">
        <v>10123</v>
      </c>
      <c r="G4172" s="569" t="s">
        <v>10124</v>
      </c>
      <c r="H4172" s="547" t="s">
        <v>9371</v>
      </c>
      <c r="I4172" s="547" t="s">
        <v>9371</v>
      </c>
      <c r="J4172" s="546" t="s">
        <v>5865</v>
      </c>
      <c r="K4172" s="570">
        <v>1</v>
      </c>
      <c r="L4172" s="546">
        <v>8</v>
      </c>
      <c r="M4172" s="566">
        <v>14690.585999999999</v>
      </c>
      <c r="N4172" s="546"/>
      <c r="O4172" s="546"/>
      <c r="P4172" s="566"/>
    </row>
    <row r="4173" spans="1:16" x14ac:dyDescent="0.2">
      <c r="A4173" s="568" t="s">
        <v>946</v>
      </c>
      <c r="B4173" s="548" t="s">
        <v>1708</v>
      </c>
      <c r="C4173" s="541" t="s">
        <v>1709</v>
      </c>
      <c r="D4173" s="547" t="s">
        <v>1882</v>
      </c>
      <c r="E4173" s="1962">
        <v>1700</v>
      </c>
      <c r="F4173" s="546" t="s">
        <v>10125</v>
      </c>
      <c r="G4173" s="569" t="s">
        <v>10126</v>
      </c>
      <c r="H4173" s="547" t="s">
        <v>9371</v>
      </c>
      <c r="I4173" s="547" t="s">
        <v>9371</v>
      </c>
      <c r="J4173" s="546" t="s">
        <v>5865</v>
      </c>
      <c r="K4173" s="570">
        <v>1</v>
      </c>
      <c r="L4173" s="546">
        <v>8</v>
      </c>
      <c r="M4173" s="566">
        <v>14633.925999999999</v>
      </c>
      <c r="N4173" s="546"/>
      <c r="O4173" s="546"/>
      <c r="P4173" s="566"/>
    </row>
    <row r="4174" spans="1:16" x14ac:dyDescent="0.2">
      <c r="A4174" s="568" t="s">
        <v>946</v>
      </c>
      <c r="B4174" s="548" t="s">
        <v>1708</v>
      </c>
      <c r="C4174" s="541" t="s">
        <v>1709</v>
      </c>
      <c r="D4174" s="547" t="s">
        <v>1882</v>
      </c>
      <c r="E4174" s="1962">
        <v>1700</v>
      </c>
      <c r="F4174" s="546" t="s">
        <v>10127</v>
      </c>
      <c r="G4174" s="569" t="s">
        <v>10128</v>
      </c>
      <c r="H4174" s="547" t="s">
        <v>9371</v>
      </c>
      <c r="I4174" s="547" t="s">
        <v>9371</v>
      </c>
      <c r="J4174" s="546" t="s">
        <v>5865</v>
      </c>
      <c r="K4174" s="570">
        <v>1</v>
      </c>
      <c r="L4174" s="546">
        <v>8</v>
      </c>
      <c r="M4174" s="566">
        <v>14577.255999999999</v>
      </c>
      <c r="N4174" s="546"/>
      <c r="O4174" s="546"/>
      <c r="P4174" s="566"/>
    </row>
    <row r="4175" spans="1:16" x14ac:dyDescent="0.2">
      <c r="A4175" s="568" t="s">
        <v>946</v>
      </c>
      <c r="B4175" s="548" t="s">
        <v>1708</v>
      </c>
      <c r="C4175" s="541" t="s">
        <v>1709</v>
      </c>
      <c r="D4175" s="547" t="s">
        <v>1882</v>
      </c>
      <c r="E4175" s="1962">
        <v>1500</v>
      </c>
      <c r="F4175" s="546" t="s">
        <v>10129</v>
      </c>
      <c r="G4175" s="569" t="s">
        <v>10130</v>
      </c>
      <c r="H4175" s="547" t="s">
        <v>9371</v>
      </c>
      <c r="I4175" s="547" t="s">
        <v>9371</v>
      </c>
      <c r="J4175" s="546" t="s">
        <v>5865</v>
      </c>
      <c r="K4175" s="570">
        <v>1</v>
      </c>
      <c r="L4175" s="546">
        <v>12</v>
      </c>
      <c r="M4175" s="566">
        <v>20140.856000000003</v>
      </c>
      <c r="N4175" s="546"/>
      <c r="O4175" s="546"/>
      <c r="P4175" s="566"/>
    </row>
    <row r="4176" spans="1:16" x14ac:dyDescent="0.2">
      <c r="A4176" s="568" t="s">
        <v>946</v>
      </c>
      <c r="B4176" s="548" t="s">
        <v>1708</v>
      </c>
      <c r="C4176" s="541" t="s">
        <v>1709</v>
      </c>
      <c r="D4176" s="547" t="s">
        <v>6277</v>
      </c>
      <c r="E4176" s="1962">
        <v>3000</v>
      </c>
      <c r="F4176" s="546" t="s">
        <v>10131</v>
      </c>
      <c r="G4176" s="569" t="s">
        <v>10132</v>
      </c>
      <c r="H4176" s="547" t="s">
        <v>1773</v>
      </c>
      <c r="I4176" s="547" t="s">
        <v>8766</v>
      </c>
      <c r="J4176" s="546" t="s">
        <v>5797</v>
      </c>
      <c r="K4176" s="570">
        <v>1</v>
      </c>
      <c r="L4176" s="546">
        <v>12</v>
      </c>
      <c r="M4176" s="566">
        <v>38140.856000000007</v>
      </c>
      <c r="N4176" s="546"/>
      <c r="O4176" s="546"/>
      <c r="P4176" s="566"/>
    </row>
    <row r="4177" spans="1:16" x14ac:dyDescent="0.2">
      <c r="A4177" s="568" t="s">
        <v>946</v>
      </c>
      <c r="B4177" s="548" t="s">
        <v>1708</v>
      </c>
      <c r="C4177" s="541" t="s">
        <v>1709</v>
      </c>
      <c r="D4177" s="547" t="s">
        <v>1882</v>
      </c>
      <c r="E4177" s="1962">
        <v>1700</v>
      </c>
      <c r="F4177" s="546" t="s">
        <v>10133</v>
      </c>
      <c r="G4177" s="569" t="s">
        <v>10134</v>
      </c>
      <c r="H4177" s="547" t="s">
        <v>9371</v>
      </c>
      <c r="I4177" s="547" t="s">
        <v>9371</v>
      </c>
      <c r="J4177" s="546" t="s">
        <v>5865</v>
      </c>
      <c r="K4177" s="570">
        <v>1</v>
      </c>
      <c r="L4177" s="546">
        <v>12</v>
      </c>
      <c r="M4177" s="566">
        <v>22540.856000000007</v>
      </c>
      <c r="N4177" s="546"/>
      <c r="O4177" s="546"/>
      <c r="P4177" s="566"/>
    </row>
    <row r="4178" spans="1:16" x14ac:dyDescent="0.2">
      <c r="A4178" s="568" t="s">
        <v>946</v>
      </c>
      <c r="B4178" s="548" t="s">
        <v>1708</v>
      </c>
      <c r="C4178" s="541" t="s">
        <v>1709</v>
      </c>
      <c r="D4178" s="547" t="s">
        <v>1882</v>
      </c>
      <c r="E4178" s="1962">
        <v>1700</v>
      </c>
      <c r="F4178" s="546" t="s">
        <v>10135</v>
      </c>
      <c r="G4178" s="569" t="s">
        <v>10136</v>
      </c>
      <c r="H4178" s="547" t="s">
        <v>9371</v>
      </c>
      <c r="I4178" s="547" t="s">
        <v>9371</v>
      </c>
      <c r="J4178" s="546" t="s">
        <v>5865</v>
      </c>
      <c r="K4178" s="570">
        <v>1</v>
      </c>
      <c r="L4178" s="546">
        <v>8</v>
      </c>
      <c r="M4178" s="566">
        <v>14577.255999999999</v>
      </c>
      <c r="N4178" s="546"/>
      <c r="O4178" s="546"/>
      <c r="P4178" s="566"/>
    </row>
    <row r="4179" spans="1:16" x14ac:dyDescent="0.2">
      <c r="A4179" s="568" t="s">
        <v>946</v>
      </c>
      <c r="B4179" s="548" t="s">
        <v>1708</v>
      </c>
      <c r="C4179" s="541" t="s">
        <v>1709</v>
      </c>
      <c r="D4179" s="547" t="s">
        <v>1882</v>
      </c>
      <c r="E4179" s="1962">
        <v>1500</v>
      </c>
      <c r="F4179" s="546" t="s">
        <v>10137</v>
      </c>
      <c r="G4179" s="569" t="s">
        <v>10138</v>
      </c>
      <c r="H4179" s="547" t="s">
        <v>9371</v>
      </c>
      <c r="I4179" s="547" t="s">
        <v>9371</v>
      </c>
      <c r="J4179" s="546" t="s">
        <v>5865</v>
      </c>
      <c r="K4179" s="570">
        <v>1</v>
      </c>
      <c r="L4179" s="546">
        <v>12</v>
      </c>
      <c r="M4179" s="566">
        <v>20140.856000000003</v>
      </c>
      <c r="N4179" s="546"/>
      <c r="O4179" s="546"/>
      <c r="P4179" s="566"/>
    </row>
    <row r="4180" spans="1:16" x14ac:dyDescent="0.2">
      <c r="A4180" s="568" t="s">
        <v>946</v>
      </c>
      <c r="B4180" s="548" t="s">
        <v>1708</v>
      </c>
      <c r="C4180" s="541" t="s">
        <v>1709</v>
      </c>
      <c r="D4180" s="547" t="s">
        <v>1882</v>
      </c>
      <c r="E4180" s="1962">
        <v>1700</v>
      </c>
      <c r="F4180" s="546" t="s">
        <v>10139</v>
      </c>
      <c r="G4180" s="569" t="s">
        <v>10140</v>
      </c>
      <c r="H4180" s="547" t="s">
        <v>9371</v>
      </c>
      <c r="I4180" s="547" t="s">
        <v>9371</v>
      </c>
      <c r="J4180" s="546" t="s">
        <v>5865</v>
      </c>
      <c r="K4180" s="570">
        <v>1</v>
      </c>
      <c r="L4180" s="546">
        <v>12</v>
      </c>
      <c r="M4180" s="566">
        <v>22540.856000000007</v>
      </c>
      <c r="N4180" s="546"/>
      <c r="O4180" s="546"/>
      <c r="P4180" s="566"/>
    </row>
    <row r="4181" spans="1:16" x14ac:dyDescent="0.2">
      <c r="A4181" s="568" t="s">
        <v>946</v>
      </c>
      <c r="B4181" s="548" t="s">
        <v>1708</v>
      </c>
      <c r="C4181" s="541" t="s">
        <v>1709</v>
      </c>
      <c r="D4181" s="547" t="s">
        <v>1882</v>
      </c>
      <c r="E4181" s="1962">
        <v>1700</v>
      </c>
      <c r="F4181" s="546" t="s">
        <v>10141</v>
      </c>
      <c r="G4181" s="569" t="s">
        <v>10142</v>
      </c>
      <c r="H4181" s="547" t="s">
        <v>9371</v>
      </c>
      <c r="I4181" s="547" t="s">
        <v>9371</v>
      </c>
      <c r="J4181" s="546" t="s">
        <v>5865</v>
      </c>
      <c r="K4181" s="570">
        <v>1</v>
      </c>
      <c r="L4181" s="546">
        <v>12</v>
      </c>
      <c r="M4181" s="566">
        <v>22540.856000000007</v>
      </c>
      <c r="N4181" s="546"/>
      <c r="O4181" s="546"/>
      <c r="P4181" s="566"/>
    </row>
    <row r="4182" spans="1:16" x14ac:dyDescent="0.2">
      <c r="A4182" s="568" t="s">
        <v>946</v>
      </c>
      <c r="B4182" s="548" t="s">
        <v>1708</v>
      </c>
      <c r="C4182" s="541" t="s">
        <v>1709</v>
      </c>
      <c r="D4182" s="547" t="s">
        <v>1882</v>
      </c>
      <c r="E4182" s="1962">
        <v>1000</v>
      </c>
      <c r="F4182" s="546" t="s">
        <v>10143</v>
      </c>
      <c r="G4182" s="569" t="s">
        <v>10144</v>
      </c>
      <c r="H4182" s="547" t="s">
        <v>9371</v>
      </c>
      <c r="I4182" s="547" t="s">
        <v>9371</v>
      </c>
      <c r="J4182" s="546" t="s">
        <v>5865</v>
      </c>
      <c r="K4182" s="570">
        <v>1</v>
      </c>
      <c r="L4182" s="546">
        <v>8</v>
      </c>
      <c r="M4182" s="566">
        <v>9200.0560000000005</v>
      </c>
      <c r="N4182" s="546"/>
      <c r="O4182" s="546"/>
      <c r="P4182" s="566"/>
    </row>
    <row r="4183" spans="1:16" x14ac:dyDescent="0.2">
      <c r="A4183" s="568" t="s">
        <v>946</v>
      </c>
      <c r="B4183" s="548" t="s">
        <v>1708</v>
      </c>
      <c r="C4183" s="541" t="s">
        <v>1709</v>
      </c>
      <c r="D4183" s="547" t="s">
        <v>1882</v>
      </c>
      <c r="E4183" s="1962">
        <v>1700</v>
      </c>
      <c r="F4183" s="546" t="s">
        <v>10145</v>
      </c>
      <c r="G4183" s="569" t="s">
        <v>10146</v>
      </c>
      <c r="H4183" s="547" t="s">
        <v>9371</v>
      </c>
      <c r="I4183" s="547" t="s">
        <v>9371</v>
      </c>
      <c r="J4183" s="546" t="s">
        <v>5865</v>
      </c>
      <c r="K4183" s="570">
        <v>1</v>
      </c>
      <c r="L4183" s="546">
        <v>2</v>
      </c>
      <c r="M4183" s="566">
        <v>5119.3859999999995</v>
      </c>
      <c r="N4183" s="546"/>
      <c r="O4183" s="546"/>
      <c r="P4183" s="566"/>
    </row>
    <row r="4184" spans="1:16" x14ac:dyDescent="0.2">
      <c r="A4184" s="568" t="s">
        <v>946</v>
      </c>
      <c r="B4184" s="548" t="s">
        <v>1708</v>
      </c>
      <c r="C4184" s="541" t="s">
        <v>1709</v>
      </c>
      <c r="D4184" s="547" t="s">
        <v>1882</v>
      </c>
      <c r="E4184" s="1962">
        <v>1000</v>
      </c>
      <c r="F4184" s="546" t="s">
        <v>10147</v>
      </c>
      <c r="G4184" s="569" t="s">
        <v>10148</v>
      </c>
      <c r="H4184" s="547" t="s">
        <v>9371</v>
      </c>
      <c r="I4184" s="547" t="s">
        <v>9371</v>
      </c>
      <c r="J4184" s="546" t="s">
        <v>5865</v>
      </c>
      <c r="K4184" s="570">
        <v>1</v>
      </c>
      <c r="L4184" s="546">
        <v>9</v>
      </c>
      <c r="M4184" s="566">
        <v>8956.626000000002</v>
      </c>
      <c r="N4184" s="546"/>
      <c r="O4184" s="546"/>
      <c r="P4184" s="566"/>
    </row>
    <row r="4185" spans="1:16" x14ac:dyDescent="0.2">
      <c r="A4185" s="568" t="s">
        <v>946</v>
      </c>
      <c r="B4185" s="548" t="s">
        <v>1708</v>
      </c>
      <c r="C4185" s="541" t="s">
        <v>1709</v>
      </c>
      <c r="D4185" s="547" t="s">
        <v>1882</v>
      </c>
      <c r="E4185" s="1962">
        <v>1700</v>
      </c>
      <c r="F4185" s="546" t="s">
        <v>10149</v>
      </c>
      <c r="G4185" s="569" t="s">
        <v>10150</v>
      </c>
      <c r="H4185" s="547" t="s">
        <v>9371</v>
      </c>
      <c r="I4185" s="547" t="s">
        <v>9371</v>
      </c>
      <c r="J4185" s="546" t="s">
        <v>5865</v>
      </c>
      <c r="K4185" s="570">
        <v>1</v>
      </c>
      <c r="L4185" s="546">
        <v>12</v>
      </c>
      <c r="M4185" s="566">
        <v>22540.856000000007</v>
      </c>
      <c r="N4185" s="546"/>
      <c r="O4185" s="546"/>
      <c r="P4185" s="566"/>
    </row>
    <row r="4186" spans="1:16" x14ac:dyDescent="0.2">
      <c r="A4186" s="568" t="s">
        <v>946</v>
      </c>
      <c r="B4186" s="548" t="s">
        <v>1708</v>
      </c>
      <c r="C4186" s="541" t="s">
        <v>1709</v>
      </c>
      <c r="D4186" s="547" t="s">
        <v>10002</v>
      </c>
      <c r="E4186" s="1962">
        <v>10000</v>
      </c>
      <c r="F4186" s="546" t="s">
        <v>10151</v>
      </c>
      <c r="G4186" s="569" t="s">
        <v>10152</v>
      </c>
      <c r="H4186" s="547" t="s">
        <v>1753</v>
      </c>
      <c r="I4186" s="547" t="s">
        <v>8766</v>
      </c>
      <c r="J4186" s="546" t="s">
        <v>5797</v>
      </c>
      <c r="K4186" s="570">
        <v>1</v>
      </c>
      <c r="L4186" s="546">
        <v>5</v>
      </c>
      <c r="M4186" s="566">
        <v>13293.456</v>
      </c>
      <c r="N4186" s="546"/>
      <c r="O4186" s="546"/>
      <c r="P4186" s="566"/>
    </row>
    <row r="4187" spans="1:16" x14ac:dyDescent="0.2">
      <c r="A4187" s="568" t="s">
        <v>946</v>
      </c>
      <c r="B4187" s="548" t="s">
        <v>1708</v>
      </c>
      <c r="C4187" s="541" t="s">
        <v>1709</v>
      </c>
      <c r="D4187" s="547" t="s">
        <v>10153</v>
      </c>
      <c r="E4187" s="1962">
        <v>15500</v>
      </c>
      <c r="F4187" s="546" t="s">
        <v>10154</v>
      </c>
      <c r="G4187" s="569" t="s">
        <v>10155</v>
      </c>
      <c r="H4187" s="547" t="s">
        <v>10156</v>
      </c>
      <c r="I4187" s="547" t="s">
        <v>8766</v>
      </c>
      <c r="J4187" s="546" t="s">
        <v>8766</v>
      </c>
      <c r="K4187" s="570">
        <v>1</v>
      </c>
      <c r="L4187" s="546">
        <v>5</v>
      </c>
      <c r="M4187" s="566">
        <v>76997.055999999997</v>
      </c>
      <c r="N4187" s="546"/>
      <c r="O4187" s="546"/>
      <c r="P4187" s="566"/>
    </row>
    <row r="4188" spans="1:16" x14ac:dyDescent="0.2">
      <c r="A4188" s="568" t="s">
        <v>946</v>
      </c>
      <c r="B4188" s="548" t="s">
        <v>1708</v>
      </c>
      <c r="C4188" s="541" t="s">
        <v>1709</v>
      </c>
      <c r="D4188" s="547" t="s">
        <v>2213</v>
      </c>
      <c r="E4188" s="1962">
        <v>2100</v>
      </c>
      <c r="F4188" s="546" t="s">
        <v>10157</v>
      </c>
      <c r="G4188" s="569" t="s">
        <v>10158</v>
      </c>
      <c r="H4188" s="547" t="s">
        <v>2213</v>
      </c>
      <c r="I4188" s="547" t="s">
        <v>1795</v>
      </c>
      <c r="J4188" s="546" t="s">
        <v>1795</v>
      </c>
      <c r="K4188" s="570">
        <v>1</v>
      </c>
      <c r="L4188" s="546">
        <v>8</v>
      </c>
      <c r="M4188" s="566">
        <v>17307.256000000001</v>
      </c>
      <c r="N4188" s="546"/>
      <c r="O4188" s="546"/>
      <c r="P4188" s="566"/>
    </row>
    <row r="4189" spans="1:16" x14ac:dyDescent="0.2">
      <c r="A4189" s="568" t="s">
        <v>946</v>
      </c>
      <c r="B4189" s="548" t="s">
        <v>1708</v>
      </c>
      <c r="C4189" s="541" t="s">
        <v>1709</v>
      </c>
      <c r="D4189" s="547" t="s">
        <v>1882</v>
      </c>
      <c r="E4189" s="1962">
        <v>1700</v>
      </c>
      <c r="F4189" s="546" t="s">
        <v>10159</v>
      </c>
      <c r="G4189" s="569" t="s">
        <v>10160</v>
      </c>
      <c r="H4189" s="547" t="s">
        <v>9371</v>
      </c>
      <c r="I4189" s="547" t="s">
        <v>9371</v>
      </c>
      <c r="J4189" s="546" t="s">
        <v>5865</v>
      </c>
      <c r="K4189" s="570">
        <v>1</v>
      </c>
      <c r="L4189" s="546">
        <v>12</v>
      </c>
      <c r="M4189" s="566">
        <v>22540.856000000007</v>
      </c>
      <c r="N4189" s="546"/>
      <c r="O4189" s="546"/>
      <c r="P4189" s="566"/>
    </row>
    <row r="4190" spans="1:16" x14ac:dyDescent="0.2">
      <c r="A4190" s="568" t="s">
        <v>946</v>
      </c>
      <c r="B4190" s="548" t="s">
        <v>1708</v>
      </c>
      <c r="C4190" s="541" t="s">
        <v>1709</v>
      </c>
      <c r="D4190" s="547" t="s">
        <v>1882</v>
      </c>
      <c r="E4190" s="1962">
        <v>1500</v>
      </c>
      <c r="F4190" s="546" t="s">
        <v>10161</v>
      </c>
      <c r="G4190" s="569" t="s">
        <v>10162</v>
      </c>
      <c r="H4190" s="547" t="s">
        <v>9371</v>
      </c>
      <c r="I4190" s="547" t="s">
        <v>9371</v>
      </c>
      <c r="J4190" s="546" t="s">
        <v>5865</v>
      </c>
      <c r="K4190" s="570">
        <v>1</v>
      </c>
      <c r="L4190" s="546">
        <v>1</v>
      </c>
      <c r="M4190" s="566">
        <v>2065.9560000000001</v>
      </c>
      <c r="N4190" s="546"/>
      <c r="O4190" s="546"/>
      <c r="P4190" s="566"/>
    </row>
    <row r="4191" spans="1:16" x14ac:dyDescent="0.2">
      <c r="A4191" s="568" t="s">
        <v>946</v>
      </c>
      <c r="B4191" s="548" t="s">
        <v>1708</v>
      </c>
      <c r="C4191" s="541" t="s">
        <v>1709</v>
      </c>
      <c r="D4191" s="547" t="s">
        <v>1882</v>
      </c>
      <c r="E4191" s="1962">
        <v>1500</v>
      </c>
      <c r="F4191" s="546" t="s">
        <v>10163</v>
      </c>
      <c r="G4191" s="569" t="s">
        <v>10164</v>
      </c>
      <c r="H4191" s="547" t="s">
        <v>9371</v>
      </c>
      <c r="I4191" s="547" t="s">
        <v>9371</v>
      </c>
      <c r="J4191" s="546" t="s">
        <v>5865</v>
      </c>
      <c r="K4191" s="570">
        <v>1</v>
      </c>
      <c r="L4191" s="546">
        <v>12</v>
      </c>
      <c r="M4191" s="566">
        <v>20140.856000000003</v>
      </c>
      <c r="N4191" s="546"/>
      <c r="O4191" s="546"/>
      <c r="P4191" s="566"/>
    </row>
    <row r="4192" spans="1:16" x14ac:dyDescent="0.2">
      <c r="A4192" s="568" t="s">
        <v>946</v>
      </c>
      <c r="B4192" s="548" t="s">
        <v>1708</v>
      </c>
      <c r="C4192" s="541" t="s">
        <v>1709</v>
      </c>
      <c r="D4192" s="547" t="s">
        <v>1882</v>
      </c>
      <c r="E4192" s="1962">
        <v>1500</v>
      </c>
      <c r="F4192" s="546" t="s">
        <v>10165</v>
      </c>
      <c r="G4192" s="569" t="s">
        <v>10166</v>
      </c>
      <c r="H4192" s="547" t="s">
        <v>9371</v>
      </c>
      <c r="I4192" s="547" t="s">
        <v>9371</v>
      </c>
      <c r="J4192" s="546" t="s">
        <v>5865</v>
      </c>
      <c r="K4192" s="570">
        <v>1</v>
      </c>
      <c r="L4192" s="546">
        <v>12</v>
      </c>
      <c r="M4192" s="566">
        <v>20140.856000000003</v>
      </c>
      <c r="N4192" s="546"/>
      <c r="O4192" s="546"/>
      <c r="P4192" s="566"/>
    </row>
    <row r="4193" spans="1:16" x14ac:dyDescent="0.2">
      <c r="A4193" s="568" t="s">
        <v>946</v>
      </c>
      <c r="B4193" s="548" t="s">
        <v>1708</v>
      </c>
      <c r="C4193" s="541" t="s">
        <v>1709</v>
      </c>
      <c r="D4193" s="547" t="s">
        <v>1882</v>
      </c>
      <c r="E4193" s="1962">
        <v>1700</v>
      </c>
      <c r="F4193" s="546" t="s">
        <v>10167</v>
      </c>
      <c r="G4193" s="569" t="s">
        <v>10168</v>
      </c>
      <c r="H4193" s="547" t="s">
        <v>9371</v>
      </c>
      <c r="I4193" s="547" t="s">
        <v>9371</v>
      </c>
      <c r="J4193" s="546" t="s">
        <v>5865</v>
      </c>
      <c r="K4193" s="570">
        <v>1</v>
      </c>
      <c r="L4193" s="546">
        <v>8</v>
      </c>
      <c r="M4193" s="566">
        <v>14633.925999999999</v>
      </c>
      <c r="N4193" s="546"/>
      <c r="O4193" s="546"/>
      <c r="P4193" s="566"/>
    </row>
    <row r="4194" spans="1:16" x14ac:dyDescent="0.2">
      <c r="A4194" s="568" t="s">
        <v>946</v>
      </c>
      <c r="B4194" s="548" t="s">
        <v>1708</v>
      </c>
      <c r="C4194" s="541" t="s">
        <v>1709</v>
      </c>
      <c r="D4194" s="547" t="s">
        <v>1882</v>
      </c>
      <c r="E4194" s="1962">
        <v>1500</v>
      </c>
      <c r="F4194" s="546" t="s">
        <v>10169</v>
      </c>
      <c r="G4194" s="569" t="s">
        <v>10170</v>
      </c>
      <c r="H4194" s="547" t="s">
        <v>9371</v>
      </c>
      <c r="I4194" s="547" t="s">
        <v>9371</v>
      </c>
      <c r="J4194" s="546" t="s">
        <v>5865</v>
      </c>
      <c r="K4194" s="570">
        <v>1</v>
      </c>
      <c r="L4194" s="546">
        <v>12</v>
      </c>
      <c r="M4194" s="566">
        <v>20140.856000000003</v>
      </c>
      <c r="N4194" s="546"/>
      <c r="O4194" s="546"/>
      <c r="P4194" s="566"/>
    </row>
    <row r="4195" spans="1:16" x14ac:dyDescent="0.2">
      <c r="A4195" s="568" t="s">
        <v>946</v>
      </c>
      <c r="B4195" s="548" t="s">
        <v>1708</v>
      </c>
      <c r="C4195" s="541" t="s">
        <v>1709</v>
      </c>
      <c r="D4195" s="547" t="s">
        <v>10171</v>
      </c>
      <c r="E4195" s="1962">
        <v>3500</v>
      </c>
      <c r="F4195" s="546" t="s">
        <v>10172</v>
      </c>
      <c r="G4195" s="569" t="s">
        <v>10173</v>
      </c>
      <c r="H4195" s="547" t="s">
        <v>1795</v>
      </c>
      <c r="I4195" s="547" t="s">
        <v>1795</v>
      </c>
      <c r="J4195" s="546" t="s">
        <v>1795</v>
      </c>
      <c r="K4195" s="570">
        <v>1</v>
      </c>
      <c r="L4195" s="546">
        <v>6</v>
      </c>
      <c r="M4195" s="566">
        <v>18547.056</v>
      </c>
      <c r="N4195" s="546"/>
      <c r="O4195" s="546"/>
      <c r="P4195" s="566"/>
    </row>
    <row r="4196" spans="1:16" x14ac:dyDescent="0.2">
      <c r="A4196" s="568" t="s">
        <v>946</v>
      </c>
      <c r="B4196" s="548" t="s">
        <v>1708</v>
      </c>
      <c r="C4196" s="541" t="s">
        <v>1709</v>
      </c>
      <c r="D4196" s="547" t="s">
        <v>1882</v>
      </c>
      <c r="E4196" s="1962">
        <v>2000</v>
      </c>
      <c r="F4196" s="546" t="s">
        <v>10174</v>
      </c>
      <c r="G4196" s="569" t="s">
        <v>10175</v>
      </c>
      <c r="H4196" s="547" t="s">
        <v>9371</v>
      </c>
      <c r="I4196" s="547" t="s">
        <v>9371</v>
      </c>
      <c r="J4196" s="546" t="s">
        <v>5865</v>
      </c>
      <c r="K4196" s="570">
        <v>1</v>
      </c>
      <c r="L4196" s="546">
        <v>8</v>
      </c>
      <c r="M4196" s="566">
        <v>17353.925999999999</v>
      </c>
      <c r="N4196" s="546"/>
      <c r="O4196" s="546"/>
      <c r="P4196" s="566"/>
    </row>
    <row r="4197" spans="1:16" x14ac:dyDescent="0.2">
      <c r="A4197" s="568" t="s">
        <v>946</v>
      </c>
      <c r="B4197" s="548" t="s">
        <v>1708</v>
      </c>
      <c r="C4197" s="541" t="s">
        <v>1709</v>
      </c>
      <c r="D4197" s="547" t="s">
        <v>1882</v>
      </c>
      <c r="E4197" s="1962">
        <v>2000</v>
      </c>
      <c r="F4197" s="546" t="s">
        <v>10176</v>
      </c>
      <c r="G4197" s="569" t="s">
        <v>10177</v>
      </c>
      <c r="H4197" s="547" t="s">
        <v>9371</v>
      </c>
      <c r="I4197" s="547" t="s">
        <v>9371</v>
      </c>
      <c r="J4197" s="546" t="s">
        <v>5865</v>
      </c>
      <c r="K4197" s="570">
        <v>1</v>
      </c>
      <c r="L4197" s="546">
        <v>8</v>
      </c>
      <c r="M4197" s="566">
        <v>17353.925999999999</v>
      </c>
      <c r="N4197" s="546"/>
      <c r="O4197" s="546"/>
      <c r="P4197" s="566"/>
    </row>
    <row r="4198" spans="1:16" x14ac:dyDescent="0.2">
      <c r="A4198" s="568" t="s">
        <v>946</v>
      </c>
      <c r="B4198" s="548" t="s">
        <v>1708</v>
      </c>
      <c r="C4198" s="541" t="s">
        <v>1709</v>
      </c>
      <c r="D4198" s="547" t="s">
        <v>1882</v>
      </c>
      <c r="E4198" s="1962">
        <v>2000</v>
      </c>
      <c r="F4198" s="546" t="s">
        <v>10178</v>
      </c>
      <c r="G4198" s="569" t="s">
        <v>10179</v>
      </c>
      <c r="H4198" s="547" t="s">
        <v>9371</v>
      </c>
      <c r="I4198" s="547" t="s">
        <v>9371</v>
      </c>
      <c r="J4198" s="546" t="s">
        <v>5865</v>
      </c>
      <c r="K4198" s="570">
        <v>1</v>
      </c>
      <c r="L4198" s="546">
        <v>12</v>
      </c>
      <c r="M4198" s="566">
        <v>26140.856000000007</v>
      </c>
      <c r="N4198" s="546"/>
      <c r="O4198" s="546"/>
      <c r="P4198" s="566"/>
    </row>
    <row r="4199" spans="1:16" x14ac:dyDescent="0.2">
      <c r="A4199" s="568" t="s">
        <v>946</v>
      </c>
      <c r="B4199" s="548" t="s">
        <v>1708</v>
      </c>
      <c r="C4199" s="541" t="s">
        <v>1709</v>
      </c>
      <c r="D4199" s="547" t="s">
        <v>2213</v>
      </c>
      <c r="E4199" s="1962">
        <v>2500</v>
      </c>
      <c r="F4199" s="546" t="s">
        <v>10180</v>
      </c>
      <c r="G4199" s="569" t="s">
        <v>10181</v>
      </c>
      <c r="H4199" s="547" t="s">
        <v>2213</v>
      </c>
      <c r="I4199" s="547" t="s">
        <v>1795</v>
      </c>
      <c r="J4199" s="546" t="s">
        <v>1795</v>
      </c>
      <c r="K4199" s="570">
        <v>1</v>
      </c>
      <c r="L4199" s="546">
        <v>8</v>
      </c>
      <c r="M4199" s="566">
        <v>20236.356000000003</v>
      </c>
      <c r="N4199" s="546"/>
      <c r="O4199" s="546"/>
      <c r="P4199" s="566"/>
    </row>
    <row r="4200" spans="1:16" x14ac:dyDescent="0.2">
      <c r="A4200" s="568" t="s">
        <v>946</v>
      </c>
      <c r="B4200" s="548" t="s">
        <v>1708</v>
      </c>
      <c r="C4200" s="541" t="s">
        <v>1709</v>
      </c>
      <c r="D4200" s="547" t="s">
        <v>2213</v>
      </c>
      <c r="E4200" s="1962">
        <v>2500</v>
      </c>
      <c r="F4200" s="546" t="s">
        <v>10182</v>
      </c>
      <c r="G4200" s="569" t="s">
        <v>10183</v>
      </c>
      <c r="H4200" s="547" t="s">
        <v>2213</v>
      </c>
      <c r="I4200" s="547" t="s">
        <v>1795</v>
      </c>
      <c r="J4200" s="546" t="s">
        <v>1795</v>
      </c>
      <c r="K4200" s="570">
        <v>1</v>
      </c>
      <c r="L4200" s="546">
        <v>8</v>
      </c>
      <c r="M4200" s="566">
        <v>20903.926000000003</v>
      </c>
      <c r="N4200" s="546"/>
      <c r="O4200" s="546"/>
      <c r="P4200" s="566"/>
    </row>
    <row r="4201" spans="1:16" x14ac:dyDescent="0.2">
      <c r="A4201" s="568" t="s">
        <v>946</v>
      </c>
      <c r="B4201" s="548" t="s">
        <v>1708</v>
      </c>
      <c r="C4201" s="541" t="s">
        <v>1709</v>
      </c>
      <c r="D4201" s="547" t="s">
        <v>1882</v>
      </c>
      <c r="E4201" s="1962">
        <v>1500</v>
      </c>
      <c r="F4201" s="546" t="s">
        <v>10184</v>
      </c>
      <c r="G4201" s="569" t="s">
        <v>10185</v>
      </c>
      <c r="H4201" s="547" t="s">
        <v>9371</v>
      </c>
      <c r="I4201" s="547" t="s">
        <v>9371</v>
      </c>
      <c r="J4201" s="546" t="s">
        <v>5865</v>
      </c>
      <c r="K4201" s="570">
        <v>2</v>
      </c>
      <c r="L4201" s="546">
        <v>12</v>
      </c>
      <c r="M4201" s="566">
        <v>21614.186000000002</v>
      </c>
      <c r="N4201" s="546"/>
      <c r="O4201" s="546"/>
      <c r="P4201" s="566"/>
    </row>
    <row r="4202" spans="1:16" x14ac:dyDescent="0.2">
      <c r="A4202" s="568" t="s">
        <v>946</v>
      </c>
      <c r="B4202" s="548" t="s">
        <v>1708</v>
      </c>
      <c r="C4202" s="541" t="s">
        <v>1709</v>
      </c>
      <c r="D4202" s="547" t="s">
        <v>1882</v>
      </c>
      <c r="E4202" s="1962">
        <v>1500</v>
      </c>
      <c r="F4202" s="546" t="s">
        <v>10186</v>
      </c>
      <c r="G4202" s="569" t="s">
        <v>10187</v>
      </c>
      <c r="H4202" s="547" t="s">
        <v>9371</v>
      </c>
      <c r="I4202" s="547" t="s">
        <v>9371</v>
      </c>
      <c r="J4202" s="546" t="s">
        <v>5865</v>
      </c>
      <c r="K4202" s="570">
        <v>1</v>
      </c>
      <c r="L4202" s="546">
        <v>12</v>
      </c>
      <c r="M4202" s="566">
        <v>20140.856000000003</v>
      </c>
      <c r="N4202" s="546"/>
      <c r="O4202" s="546"/>
      <c r="P4202" s="566"/>
    </row>
    <row r="4203" spans="1:16" x14ac:dyDescent="0.2">
      <c r="A4203" s="568" t="s">
        <v>946</v>
      </c>
      <c r="B4203" s="548" t="s">
        <v>1708</v>
      </c>
      <c r="C4203" s="541" t="s">
        <v>1709</v>
      </c>
      <c r="D4203" s="547" t="s">
        <v>9925</v>
      </c>
      <c r="E4203" s="1962">
        <v>1700</v>
      </c>
      <c r="F4203" s="546" t="s">
        <v>10188</v>
      </c>
      <c r="G4203" s="569" t="s">
        <v>10189</v>
      </c>
      <c r="H4203" s="547" t="s">
        <v>2213</v>
      </c>
      <c r="I4203" s="547" t="s">
        <v>1795</v>
      </c>
      <c r="J4203" s="546" t="s">
        <v>1795</v>
      </c>
      <c r="K4203" s="570">
        <v>1</v>
      </c>
      <c r="L4203" s="546">
        <v>6</v>
      </c>
      <c r="M4203" s="566">
        <v>10963.786</v>
      </c>
      <c r="N4203" s="546"/>
      <c r="O4203" s="546"/>
      <c r="P4203" s="566"/>
    </row>
    <row r="4204" spans="1:16" x14ac:dyDescent="0.2">
      <c r="A4204" s="568" t="s">
        <v>946</v>
      </c>
      <c r="B4204" s="548" t="s">
        <v>1708</v>
      </c>
      <c r="C4204" s="541" t="s">
        <v>1709</v>
      </c>
      <c r="D4204" s="547" t="s">
        <v>1882</v>
      </c>
      <c r="E4204" s="1962">
        <v>1000</v>
      </c>
      <c r="F4204" s="546" t="s">
        <v>10190</v>
      </c>
      <c r="G4204" s="569" t="s">
        <v>10191</v>
      </c>
      <c r="H4204" s="547" t="s">
        <v>9371</v>
      </c>
      <c r="I4204" s="547" t="s">
        <v>9371</v>
      </c>
      <c r="J4204" s="546" t="s">
        <v>5865</v>
      </c>
      <c r="K4204" s="570">
        <v>1</v>
      </c>
      <c r="L4204" s="546">
        <v>12</v>
      </c>
      <c r="M4204" s="566">
        <v>15243.456</v>
      </c>
      <c r="N4204" s="546"/>
      <c r="O4204" s="546"/>
      <c r="P4204" s="566"/>
    </row>
    <row r="4205" spans="1:16" x14ac:dyDescent="0.2">
      <c r="A4205" s="568" t="s">
        <v>946</v>
      </c>
      <c r="B4205" s="548" t="s">
        <v>1708</v>
      </c>
      <c r="C4205" s="541" t="s">
        <v>1709</v>
      </c>
      <c r="D4205" s="547" t="s">
        <v>9925</v>
      </c>
      <c r="E4205" s="1962">
        <v>1700</v>
      </c>
      <c r="F4205" s="546" t="s">
        <v>10192</v>
      </c>
      <c r="G4205" s="569" t="s">
        <v>10193</v>
      </c>
      <c r="H4205" s="547" t="s">
        <v>2213</v>
      </c>
      <c r="I4205" s="547" t="s">
        <v>1795</v>
      </c>
      <c r="J4205" s="546" t="s">
        <v>1795</v>
      </c>
      <c r="K4205" s="570">
        <v>1</v>
      </c>
      <c r="L4205" s="546">
        <v>6</v>
      </c>
      <c r="M4205" s="566">
        <v>10963.786</v>
      </c>
      <c r="N4205" s="546"/>
      <c r="O4205" s="546"/>
      <c r="P4205" s="566"/>
    </row>
    <row r="4206" spans="1:16" x14ac:dyDescent="0.2">
      <c r="A4206" s="568" t="s">
        <v>946</v>
      </c>
      <c r="B4206" s="548" t="s">
        <v>1708</v>
      </c>
      <c r="C4206" s="541" t="s">
        <v>1709</v>
      </c>
      <c r="D4206" s="547" t="s">
        <v>1882</v>
      </c>
      <c r="E4206" s="1962">
        <v>1700</v>
      </c>
      <c r="F4206" s="546" t="s">
        <v>10194</v>
      </c>
      <c r="G4206" s="569" t="s">
        <v>10195</v>
      </c>
      <c r="H4206" s="547" t="s">
        <v>9371</v>
      </c>
      <c r="I4206" s="547" t="s">
        <v>9371</v>
      </c>
      <c r="J4206" s="546" t="s">
        <v>5865</v>
      </c>
      <c r="K4206" s="570">
        <v>1</v>
      </c>
      <c r="L4206" s="546">
        <v>6</v>
      </c>
      <c r="M4206" s="566">
        <v>11190.456</v>
      </c>
      <c r="N4206" s="546"/>
      <c r="O4206" s="546"/>
      <c r="P4206" s="566"/>
    </row>
    <row r="4207" spans="1:16" x14ac:dyDescent="0.2">
      <c r="A4207" s="568" t="s">
        <v>946</v>
      </c>
      <c r="B4207" s="548" t="s">
        <v>1708</v>
      </c>
      <c r="C4207" s="541" t="s">
        <v>1709</v>
      </c>
      <c r="D4207" s="547" t="s">
        <v>1882</v>
      </c>
      <c r="E4207" s="1962">
        <v>1500</v>
      </c>
      <c r="F4207" s="546" t="s">
        <v>10196</v>
      </c>
      <c r="G4207" s="569" t="s">
        <v>10197</v>
      </c>
      <c r="H4207" s="547" t="s">
        <v>9371</v>
      </c>
      <c r="I4207" s="547" t="s">
        <v>9371</v>
      </c>
      <c r="J4207" s="546" t="s">
        <v>5865</v>
      </c>
      <c r="K4207" s="570">
        <v>1</v>
      </c>
      <c r="L4207" s="546">
        <v>12</v>
      </c>
      <c r="M4207" s="566">
        <v>20140.856000000003</v>
      </c>
      <c r="N4207" s="546"/>
      <c r="O4207" s="546"/>
      <c r="P4207" s="566"/>
    </row>
    <row r="4208" spans="1:16" x14ac:dyDescent="0.2">
      <c r="A4208" s="568" t="s">
        <v>946</v>
      </c>
      <c r="B4208" s="548" t="s">
        <v>1708</v>
      </c>
      <c r="C4208" s="541" t="s">
        <v>1709</v>
      </c>
      <c r="D4208" s="547" t="s">
        <v>1882</v>
      </c>
      <c r="E4208" s="1962">
        <v>1700</v>
      </c>
      <c r="F4208" s="546" t="s">
        <v>10198</v>
      </c>
      <c r="G4208" s="569" t="s">
        <v>10199</v>
      </c>
      <c r="H4208" s="547" t="s">
        <v>9371</v>
      </c>
      <c r="I4208" s="547" t="s">
        <v>9371</v>
      </c>
      <c r="J4208" s="546" t="s">
        <v>5865</v>
      </c>
      <c r="K4208" s="570">
        <v>1</v>
      </c>
      <c r="L4208" s="546">
        <v>12</v>
      </c>
      <c r="M4208" s="566">
        <v>22540.856000000007</v>
      </c>
      <c r="N4208" s="546"/>
      <c r="O4208" s="546"/>
      <c r="P4208" s="566"/>
    </row>
    <row r="4209" spans="1:16" x14ac:dyDescent="0.2">
      <c r="A4209" s="568" t="s">
        <v>946</v>
      </c>
      <c r="B4209" s="548" t="s">
        <v>1708</v>
      </c>
      <c r="C4209" s="541" t="s">
        <v>1709</v>
      </c>
      <c r="D4209" s="547" t="s">
        <v>10109</v>
      </c>
      <c r="E4209" s="1962">
        <v>11000</v>
      </c>
      <c r="F4209" s="546" t="s">
        <v>10200</v>
      </c>
      <c r="G4209" s="569" t="s">
        <v>10201</v>
      </c>
      <c r="H4209" s="547" t="s">
        <v>8766</v>
      </c>
      <c r="I4209" s="547" t="s">
        <v>8766</v>
      </c>
      <c r="J4209" s="546" t="s">
        <v>5797</v>
      </c>
      <c r="K4209" s="570">
        <v>1</v>
      </c>
      <c r="L4209" s="546">
        <v>4</v>
      </c>
      <c r="M4209" s="566">
        <v>76108.882400000002</v>
      </c>
      <c r="N4209" s="546"/>
      <c r="O4209" s="546"/>
      <c r="P4209" s="566"/>
    </row>
    <row r="4210" spans="1:16" x14ac:dyDescent="0.2">
      <c r="A4210" s="568" t="s">
        <v>946</v>
      </c>
      <c r="B4210" s="548" t="s">
        <v>1708</v>
      </c>
      <c r="C4210" s="541" t="s">
        <v>1709</v>
      </c>
      <c r="D4210" s="547" t="s">
        <v>10153</v>
      </c>
      <c r="E4210" s="1962">
        <v>15500</v>
      </c>
      <c r="F4210" s="546" t="s">
        <v>10202</v>
      </c>
      <c r="G4210" s="569" t="s">
        <v>10203</v>
      </c>
      <c r="H4210" s="547" t="s">
        <v>8766</v>
      </c>
      <c r="I4210" s="547" t="s">
        <v>8766</v>
      </c>
      <c r="J4210" s="546" t="s">
        <v>8766</v>
      </c>
      <c r="K4210" s="570">
        <v>1</v>
      </c>
      <c r="L4210" s="546">
        <v>7</v>
      </c>
      <c r="M4210" s="566">
        <v>119617.806</v>
      </c>
      <c r="N4210" s="546"/>
      <c r="O4210" s="546"/>
      <c r="P4210" s="566"/>
    </row>
    <row r="4211" spans="1:16" x14ac:dyDescent="0.2">
      <c r="A4211" s="568" t="s">
        <v>946</v>
      </c>
      <c r="B4211" s="548" t="s">
        <v>1708</v>
      </c>
      <c r="C4211" s="541" t="s">
        <v>1709</v>
      </c>
      <c r="D4211" s="547" t="s">
        <v>10002</v>
      </c>
      <c r="E4211" s="1962">
        <v>12000</v>
      </c>
      <c r="F4211" s="546" t="s">
        <v>10204</v>
      </c>
      <c r="G4211" s="569" t="s">
        <v>10205</v>
      </c>
      <c r="H4211" s="547" t="s">
        <v>1753</v>
      </c>
      <c r="I4211" s="547" t="s">
        <v>8766</v>
      </c>
      <c r="J4211" s="546" t="s">
        <v>5797</v>
      </c>
      <c r="K4211" s="570">
        <v>1</v>
      </c>
      <c r="L4211" s="546">
        <v>8</v>
      </c>
      <c r="M4211" s="566">
        <v>50280.385999999999</v>
      </c>
      <c r="N4211" s="546"/>
      <c r="O4211" s="546"/>
      <c r="P4211" s="566"/>
    </row>
    <row r="4212" spans="1:16" x14ac:dyDescent="0.2">
      <c r="A4212" s="568" t="s">
        <v>946</v>
      </c>
      <c r="B4212" s="548" t="s">
        <v>1708</v>
      </c>
      <c r="C4212" s="541" t="s">
        <v>1709</v>
      </c>
      <c r="D4212" s="547" t="s">
        <v>1882</v>
      </c>
      <c r="E4212" s="1962">
        <v>1700</v>
      </c>
      <c r="F4212" s="546" t="s">
        <v>10206</v>
      </c>
      <c r="G4212" s="569" t="s">
        <v>10207</v>
      </c>
      <c r="H4212" s="547" t="s">
        <v>9371</v>
      </c>
      <c r="I4212" s="547" t="s">
        <v>9371</v>
      </c>
      <c r="J4212" s="546" t="s">
        <v>5865</v>
      </c>
      <c r="K4212" s="570">
        <v>1</v>
      </c>
      <c r="L4212" s="546">
        <v>6</v>
      </c>
      <c r="M4212" s="566">
        <v>11190.456</v>
      </c>
      <c r="N4212" s="546"/>
      <c r="O4212" s="546"/>
      <c r="P4212" s="566"/>
    </row>
    <row r="4213" spans="1:16" x14ac:dyDescent="0.2">
      <c r="A4213" s="568" t="s">
        <v>946</v>
      </c>
      <c r="B4213" s="548" t="s">
        <v>1708</v>
      </c>
      <c r="C4213" s="541" t="s">
        <v>1709</v>
      </c>
      <c r="D4213" s="547" t="s">
        <v>1882</v>
      </c>
      <c r="E4213" s="1962">
        <v>2500</v>
      </c>
      <c r="F4213" s="546" t="s">
        <v>10208</v>
      </c>
      <c r="G4213" s="569" t="s">
        <v>10209</v>
      </c>
      <c r="H4213" s="547" t="s">
        <v>9371</v>
      </c>
      <c r="I4213" s="547" t="s">
        <v>9371</v>
      </c>
      <c r="J4213" s="546" t="s">
        <v>5865</v>
      </c>
      <c r="K4213" s="570">
        <v>1</v>
      </c>
      <c r="L4213" s="546">
        <v>12</v>
      </c>
      <c r="M4213" s="566">
        <v>32140.856000000007</v>
      </c>
      <c r="N4213" s="546"/>
      <c r="O4213" s="546"/>
      <c r="P4213" s="566"/>
    </row>
    <row r="4214" spans="1:16" x14ac:dyDescent="0.2">
      <c r="A4214" s="568" t="s">
        <v>946</v>
      </c>
      <c r="B4214" s="548" t="s">
        <v>1708</v>
      </c>
      <c r="C4214" s="541" t="s">
        <v>1709</v>
      </c>
      <c r="D4214" s="547" t="s">
        <v>6277</v>
      </c>
      <c r="E4214" s="1962">
        <v>3000</v>
      </c>
      <c r="F4214" s="546" t="s">
        <v>10210</v>
      </c>
      <c r="G4214" s="569" t="s">
        <v>10211</v>
      </c>
      <c r="H4214" s="547" t="s">
        <v>1773</v>
      </c>
      <c r="I4214" s="547" t="s">
        <v>8766</v>
      </c>
      <c r="J4214" s="546" t="s">
        <v>5797</v>
      </c>
      <c r="K4214" s="570">
        <v>1</v>
      </c>
      <c r="L4214" s="546">
        <v>12</v>
      </c>
      <c r="M4214" s="566">
        <v>38140.856000000007</v>
      </c>
      <c r="N4214" s="546"/>
      <c r="O4214" s="546"/>
      <c r="P4214" s="566"/>
    </row>
    <row r="4215" spans="1:16" x14ac:dyDescent="0.2">
      <c r="A4215" s="568" t="s">
        <v>946</v>
      </c>
      <c r="B4215" s="548" t="s">
        <v>1708</v>
      </c>
      <c r="C4215" s="541" t="s">
        <v>1709</v>
      </c>
      <c r="D4215" s="547" t="s">
        <v>1882</v>
      </c>
      <c r="E4215" s="1962">
        <v>1700</v>
      </c>
      <c r="F4215" s="546" t="s">
        <v>10212</v>
      </c>
      <c r="G4215" s="569" t="s">
        <v>10213</v>
      </c>
      <c r="H4215" s="547" t="s">
        <v>9371</v>
      </c>
      <c r="I4215" s="547" t="s">
        <v>9371</v>
      </c>
      <c r="J4215" s="546" t="s">
        <v>5865</v>
      </c>
      <c r="K4215" s="570">
        <v>1</v>
      </c>
      <c r="L4215" s="546">
        <v>8</v>
      </c>
      <c r="M4215" s="566">
        <v>14690.585999999999</v>
      </c>
      <c r="N4215" s="546"/>
      <c r="O4215" s="546"/>
      <c r="P4215" s="566"/>
    </row>
    <row r="4216" spans="1:16" x14ac:dyDescent="0.2">
      <c r="A4216" s="568" t="s">
        <v>946</v>
      </c>
      <c r="B4216" s="548" t="s">
        <v>1708</v>
      </c>
      <c r="C4216" s="541" t="s">
        <v>1709</v>
      </c>
      <c r="D4216" s="547" t="s">
        <v>1882</v>
      </c>
      <c r="E4216" s="1962">
        <v>1000</v>
      </c>
      <c r="F4216" s="546" t="s">
        <v>10214</v>
      </c>
      <c r="G4216" s="569" t="s">
        <v>10215</v>
      </c>
      <c r="H4216" s="547" t="s">
        <v>9371</v>
      </c>
      <c r="I4216" s="547" t="s">
        <v>9371</v>
      </c>
      <c r="J4216" s="546" t="s">
        <v>5865</v>
      </c>
      <c r="K4216" s="570">
        <v>1</v>
      </c>
      <c r="L4216" s="546">
        <v>12</v>
      </c>
      <c r="M4216" s="566">
        <v>13860.056</v>
      </c>
      <c r="N4216" s="546"/>
      <c r="O4216" s="546"/>
      <c r="P4216" s="566"/>
    </row>
    <row r="4217" spans="1:16" x14ac:dyDescent="0.2">
      <c r="A4217" s="568" t="s">
        <v>946</v>
      </c>
      <c r="B4217" s="548" t="s">
        <v>1708</v>
      </c>
      <c r="C4217" s="541" t="s">
        <v>1709</v>
      </c>
      <c r="D4217" s="547" t="s">
        <v>1882</v>
      </c>
      <c r="E4217" s="1962">
        <v>1000</v>
      </c>
      <c r="F4217" s="546" t="s">
        <v>10216</v>
      </c>
      <c r="G4217" s="569" t="s">
        <v>10217</v>
      </c>
      <c r="H4217" s="547" t="s">
        <v>9371</v>
      </c>
      <c r="I4217" s="547" t="s">
        <v>9371</v>
      </c>
      <c r="J4217" s="546" t="s">
        <v>5865</v>
      </c>
      <c r="K4217" s="570">
        <v>1</v>
      </c>
      <c r="L4217" s="546">
        <v>12</v>
      </c>
      <c r="M4217" s="566">
        <v>13860.056</v>
      </c>
      <c r="N4217" s="546"/>
      <c r="O4217" s="546"/>
      <c r="P4217" s="566"/>
    </row>
    <row r="4218" spans="1:16" x14ac:dyDescent="0.2">
      <c r="A4218" s="568" t="s">
        <v>946</v>
      </c>
      <c r="B4218" s="548" t="s">
        <v>1708</v>
      </c>
      <c r="C4218" s="541" t="s">
        <v>1709</v>
      </c>
      <c r="D4218" s="547" t="s">
        <v>1882</v>
      </c>
      <c r="E4218" s="1962">
        <v>1700</v>
      </c>
      <c r="F4218" s="546" t="s">
        <v>10218</v>
      </c>
      <c r="G4218" s="569" t="s">
        <v>10219</v>
      </c>
      <c r="H4218" s="547" t="s">
        <v>9371</v>
      </c>
      <c r="I4218" s="547" t="s">
        <v>9371</v>
      </c>
      <c r="J4218" s="546" t="s">
        <v>5865</v>
      </c>
      <c r="K4218" s="570">
        <v>1</v>
      </c>
      <c r="L4218" s="546">
        <v>8</v>
      </c>
      <c r="M4218" s="566">
        <v>14633.925999999999</v>
      </c>
      <c r="N4218" s="546"/>
      <c r="O4218" s="546"/>
      <c r="P4218" s="566"/>
    </row>
    <row r="4219" spans="1:16" x14ac:dyDescent="0.2">
      <c r="A4219" s="568" t="s">
        <v>946</v>
      </c>
      <c r="B4219" s="548" t="s">
        <v>1708</v>
      </c>
      <c r="C4219" s="541" t="s">
        <v>1709</v>
      </c>
      <c r="D4219" s="547" t="s">
        <v>6277</v>
      </c>
      <c r="E4219" s="1962">
        <v>4500</v>
      </c>
      <c r="F4219" s="546" t="s">
        <v>10220</v>
      </c>
      <c r="G4219" s="569" t="s">
        <v>10221</v>
      </c>
      <c r="H4219" s="547" t="s">
        <v>1773</v>
      </c>
      <c r="I4219" s="547" t="s">
        <v>8766</v>
      </c>
      <c r="J4219" s="546" t="s">
        <v>5797</v>
      </c>
      <c r="K4219" s="570">
        <v>2</v>
      </c>
      <c r="L4219" s="546">
        <v>12</v>
      </c>
      <c r="M4219" s="566">
        <v>68344.664999999994</v>
      </c>
      <c r="N4219" s="546"/>
      <c r="O4219" s="546"/>
      <c r="P4219" s="566"/>
    </row>
    <row r="4220" spans="1:16" x14ac:dyDescent="0.2">
      <c r="A4220" s="568" t="s">
        <v>946</v>
      </c>
      <c r="B4220" s="548" t="s">
        <v>1708</v>
      </c>
      <c r="C4220" s="541" t="s">
        <v>1709</v>
      </c>
      <c r="D4220" s="547" t="s">
        <v>6277</v>
      </c>
      <c r="E4220" s="1962">
        <v>3000</v>
      </c>
      <c r="F4220" s="546" t="s">
        <v>10222</v>
      </c>
      <c r="G4220" s="569" t="s">
        <v>10223</v>
      </c>
      <c r="H4220" s="547" t="s">
        <v>1773</v>
      </c>
      <c r="I4220" s="547" t="s">
        <v>8766</v>
      </c>
      <c r="J4220" s="546" t="s">
        <v>5797</v>
      </c>
      <c r="K4220" s="570">
        <v>1</v>
      </c>
      <c r="L4220" s="546">
        <v>7</v>
      </c>
      <c r="M4220" s="566">
        <v>22073.856000000003</v>
      </c>
      <c r="N4220" s="546"/>
      <c r="O4220" s="546"/>
      <c r="P4220" s="566"/>
    </row>
    <row r="4221" spans="1:16" x14ac:dyDescent="0.2">
      <c r="A4221" s="568" t="s">
        <v>946</v>
      </c>
      <c r="B4221" s="548" t="s">
        <v>1708</v>
      </c>
      <c r="C4221" s="541" t="s">
        <v>1709</v>
      </c>
      <c r="D4221" s="547" t="s">
        <v>1882</v>
      </c>
      <c r="E4221" s="1962">
        <v>1700</v>
      </c>
      <c r="F4221" s="546" t="s">
        <v>10224</v>
      </c>
      <c r="G4221" s="569" t="s">
        <v>10225</v>
      </c>
      <c r="H4221" s="547" t="s">
        <v>9371</v>
      </c>
      <c r="I4221" s="547" t="s">
        <v>9371</v>
      </c>
      <c r="J4221" s="546" t="s">
        <v>5865</v>
      </c>
      <c r="K4221" s="570">
        <v>1</v>
      </c>
      <c r="L4221" s="546">
        <v>12</v>
      </c>
      <c r="M4221" s="566">
        <v>22540.856000000007</v>
      </c>
      <c r="N4221" s="546"/>
      <c r="O4221" s="546"/>
      <c r="P4221" s="566"/>
    </row>
    <row r="4222" spans="1:16" x14ac:dyDescent="0.2">
      <c r="A4222" s="568" t="s">
        <v>946</v>
      </c>
      <c r="B4222" s="548" t="s">
        <v>1708</v>
      </c>
      <c r="C4222" s="541" t="s">
        <v>1709</v>
      </c>
      <c r="D4222" s="547" t="s">
        <v>1882</v>
      </c>
      <c r="E4222" s="1962">
        <v>1700</v>
      </c>
      <c r="F4222" s="546" t="s">
        <v>10226</v>
      </c>
      <c r="G4222" s="569" t="s">
        <v>10227</v>
      </c>
      <c r="H4222" s="547" t="s">
        <v>9371</v>
      </c>
      <c r="I4222" s="547" t="s">
        <v>9371</v>
      </c>
      <c r="J4222" s="546" t="s">
        <v>5865</v>
      </c>
      <c r="K4222" s="570">
        <v>1</v>
      </c>
      <c r="L4222" s="546">
        <v>8</v>
      </c>
      <c r="M4222" s="566">
        <v>14520.585999999999</v>
      </c>
      <c r="N4222" s="546"/>
      <c r="O4222" s="546"/>
      <c r="P4222" s="566"/>
    </row>
    <row r="4223" spans="1:16" x14ac:dyDescent="0.2">
      <c r="A4223" s="568" t="s">
        <v>946</v>
      </c>
      <c r="B4223" s="548" t="s">
        <v>1708</v>
      </c>
      <c r="C4223" s="541" t="s">
        <v>1709</v>
      </c>
      <c r="D4223" s="547" t="s">
        <v>2213</v>
      </c>
      <c r="E4223" s="1962">
        <v>2500</v>
      </c>
      <c r="F4223" s="546" t="s">
        <v>10228</v>
      </c>
      <c r="G4223" s="569" t="s">
        <v>10229</v>
      </c>
      <c r="H4223" s="547" t="s">
        <v>2213</v>
      </c>
      <c r="I4223" s="547" t="s">
        <v>1795</v>
      </c>
      <c r="J4223" s="546" t="s">
        <v>1795</v>
      </c>
      <c r="K4223" s="570">
        <v>1</v>
      </c>
      <c r="L4223" s="546">
        <v>8</v>
      </c>
      <c r="M4223" s="566">
        <v>20903.926000000003</v>
      </c>
      <c r="N4223" s="546"/>
      <c r="O4223" s="546"/>
      <c r="P4223" s="566"/>
    </row>
    <row r="4224" spans="1:16" x14ac:dyDescent="0.2">
      <c r="A4224" s="568" t="s">
        <v>946</v>
      </c>
      <c r="B4224" s="548" t="s">
        <v>1708</v>
      </c>
      <c r="C4224" s="541" t="s">
        <v>1709</v>
      </c>
      <c r="D4224" s="547" t="s">
        <v>10230</v>
      </c>
      <c r="E4224" s="1962">
        <v>5000</v>
      </c>
      <c r="F4224" s="546" t="s">
        <v>10231</v>
      </c>
      <c r="G4224" s="569" t="s">
        <v>10232</v>
      </c>
      <c r="H4224" s="547" t="s">
        <v>8766</v>
      </c>
      <c r="I4224" s="547" t="s">
        <v>8766</v>
      </c>
      <c r="J4224" s="546" t="s">
        <v>5797</v>
      </c>
      <c r="K4224" s="570">
        <v>2</v>
      </c>
      <c r="L4224" s="546">
        <v>7</v>
      </c>
      <c r="M4224" s="566">
        <v>66507.516000000003</v>
      </c>
      <c r="N4224" s="546"/>
      <c r="O4224" s="546"/>
      <c r="P4224" s="566"/>
    </row>
    <row r="4225" spans="1:16" x14ac:dyDescent="0.2">
      <c r="A4225" s="568" t="s">
        <v>946</v>
      </c>
      <c r="B4225" s="548" t="s">
        <v>1708</v>
      </c>
      <c r="C4225" s="541" t="s">
        <v>1709</v>
      </c>
      <c r="D4225" s="547" t="s">
        <v>10233</v>
      </c>
      <c r="E4225" s="1962">
        <v>13000</v>
      </c>
      <c r="F4225" s="546" t="s">
        <v>10234</v>
      </c>
      <c r="G4225" s="569" t="s">
        <v>10235</v>
      </c>
      <c r="H4225" s="547" t="s">
        <v>8766</v>
      </c>
      <c r="I4225" s="547" t="s">
        <v>8766</v>
      </c>
      <c r="J4225" s="546" t="s">
        <v>5797</v>
      </c>
      <c r="K4225" s="570">
        <v>1</v>
      </c>
      <c r="L4225" s="546">
        <v>10</v>
      </c>
      <c r="M4225" s="566">
        <v>103900.22839999999</v>
      </c>
      <c r="N4225" s="546"/>
      <c r="O4225" s="546"/>
      <c r="P4225" s="566"/>
    </row>
    <row r="4226" spans="1:16" x14ac:dyDescent="0.2">
      <c r="A4226" s="568" t="s">
        <v>946</v>
      </c>
      <c r="B4226" s="548" t="s">
        <v>1708</v>
      </c>
      <c r="C4226" s="541" t="s">
        <v>1709</v>
      </c>
      <c r="D4226" s="547" t="s">
        <v>10109</v>
      </c>
      <c r="E4226" s="1962">
        <v>13000</v>
      </c>
      <c r="F4226" s="546" t="s">
        <v>10236</v>
      </c>
      <c r="G4226" s="569" t="s">
        <v>10237</v>
      </c>
      <c r="H4226" s="547" t="s">
        <v>8766</v>
      </c>
      <c r="I4226" s="547" t="s">
        <v>8766</v>
      </c>
      <c r="J4226" s="546" t="s">
        <v>5797</v>
      </c>
      <c r="K4226" s="570">
        <v>1</v>
      </c>
      <c r="L4226" s="546">
        <v>4</v>
      </c>
      <c r="M4226" s="566">
        <v>64938.1708</v>
      </c>
      <c r="N4226" s="546"/>
      <c r="O4226" s="546"/>
      <c r="P4226" s="566"/>
    </row>
    <row r="4227" spans="1:16" x14ac:dyDescent="0.2">
      <c r="A4227" s="568" t="s">
        <v>946</v>
      </c>
      <c r="B4227" s="548" t="s">
        <v>1708</v>
      </c>
      <c r="C4227" s="541" t="s">
        <v>1709</v>
      </c>
      <c r="D4227" s="547" t="s">
        <v>10109</v>
      </c>
      <c r="E4227" s="1962">
        <v>11000</v>
      </c>
      <c r="F4227" s="546" t="s">
        <v>10238</v>
      </c>
      <c r="G4227" s="569" t="s">
        <v>10239</v>
      </c>
      <c r="H4227" s="547" t="s">
        <v>8766</v>
      </c>
      <c r="I4227" s="547" t="s">
        <v>8766</v>
      </c>
      <c r="J4227" s="546" t="s">
        <v>5797</v>
      </c>
      <c r="K4227" s="570">
        <v>1</v>
      </c>
      <c r="L4227" s="546">
        <v>4</v>
      </c>
      <c r="M4227" s="566">
        <v>99454.949600000007</v>
      </c>
      <c r="N4227" s="546"/>
      <c r="O4227" s="546"/>
      <c r="P4227" s="566"/>
    </row>
    <row r="4228" spans="1:16" x14ac:dyDescent="0.2">
      <c r="A4228" s="568" t="s">
        <v>946</v>
      </c>
      <c r="B4228" s="548" t="s">
        <v>1708</v>
      </c>
      <c r="C4228" s="541" t="s">
        <v>1709</v>
      </c>
      <c r="D4228" s="547" t="s">
        <v>1882</v>
      </c>
      <c r="E4228" s="1962">
        <v>2000</v>
      </c>
      <c r="F4228" s="546" t="s">
        <v>10240</v>
      </c>
      <c r="G4228" s="569" t="s">
        <v>10241</v>
      </c>
      <c r="H4228" s="547" t="s">
        <v>9371</v>
      </c>
      <c r="I4228" s="547" t="s">
        <v>9371</v>
      </c>
      <c r="J4228" s="546" t="s">
        <v>5865</v>
      </c>
      <c r="K4228" s="570">
        <v>1</v>
      </c>
      <c r="L4228" s="546">
        <v>8</v>
      </c>
      <c r="M4228" s="566">
        <v>17353.925999999999</v>
      </c>
      <c r="N4228" s="546"/>
      <c r="O4228" s="546"/>
      <c r="P4228" s="566"/>
    </row>
    <row r="4229" spans="1:16" x14ac:dyDescent="0.2">
      <c r="A4229" s="568" t="s">
        <v>946</v>
      </c>
      <c r="B4229" s="548" t="s">
        <v>1708</v>
      </c>
      <c r="C4229" s="541" t="s">
        <v>1709</v>
      </c>
      <c r="D4229" s="547" t="s">
        <v>6277</v>
      </c>
      <c r="E4229" s="1962">
        <v>3000</v>
      </c>
      <c r="F4229" s="546" t="s">
        <v>10242</v>
      </c>
      <c r="G4229" s="569" t="s">
        <v>10243</v>
      </c>
      <c r="H4229" s="547" t="s">
        <v>1773</v>
      </c>
      <c r="I4229" s="547" t="s">
        <v>8766</v>
      </c>
      <c r="J4229" s="546" t="s">
        <v>5797</v>
      </c>
      <c r="K4229" s="570">
        <v>1</v>
      </c>
      <c r="L4229" s="546">
        <v>6</v>
      </c>
      <c r="M4229" s="566">
        <v>19160.455999999998</v>
      </c>
      <c r="N4229" s="546"/>
      <c r="O4229" s="546"/>
      <c r="P4229" s="566"/>
    </row>
    <row r="4230" spans="1:16" x14ac:dyDescent="0.2">
      <c r="A4230" s="568" t="s">
        <v>946</v>
      </c>
      <c r="B4230" s="548" t="s">
        <v>1708</v>
      </c>
      <c r="C4230" s="541" t="s">
        <v>1709</v>
      </c>
      <c r="D4230" s="547" t="s">
        <v>1882</v>
      </c>
      <c r="E4230" s="1962">
        <v>2000</v>
      </c>
      <c r="F4230" s="546" t="s">
        <v>10244</v>
      </c>
      <c r="G4230" s="569" t="s">
        <v>10245</v>
      </c>
      <c r="H4230" s="547" t="s">
        <v>9371</v>
      </c>
      <c r="I4230" s="547" t="s">
        <v>9371</v>
      </c>
      <c r="J4230" s="546" t="s">
        <v>5865</v>
      </c>
      <c r="K4230" s="570">
        <v>1</v>
      </c>
      <c r="L4230" s="546">
        <v>8</v>
      </c>
      <c r="M4230" s="566">
        <v>17287.256000000001</v>
      </c>
      <c r="N4230" s="546"/>
      <c r="O4230" s="546"/>
      <c r="P4230" s="566"/>
    </row>
    <row r="4231" spans="1:16" x14ac:dyDescent="0.2">
      <c r="A4231" s="568" t="s">
        <v>946</v>
      </c>
      <c r="B4231" s="548" t="s">
        <v>1708</v>
      </c>
      <c r="C4231" s="541" t="s">
        <v>1709</v>
      </c>
      <c r="D4231" s="547" t="s">
        <v>2213</v>
      </c>
      <c r="E4231" s="1962">
        <v>1500</v>
      </c>
      <c r="F4231" s="546" t="s">
        <v>10246</v>
      </c>
      <c r="G4231" s="569" t="s">
        <v>10247</v>
      </c>
      <c r="H4231" s="547" t="s">
        <v>2213</v>
      </c>
      <c r="I4231" s="547" t="s">
        <v>1795</v>
      </c>
      <c r="J4231" s="546" t="s">
        <v>1795</v>
      </c>
      <c r="K4231" s="570">
        <v>1</v>
      </c>
      <c r="L4231" s="546">
        <v>12</v>
      </c>
      <c r="M4231" s="566">
        <v>28561.686000000005</v>
      </c>
      <c r="N4231" s="546"/>
      <c r="O4231" s="546"/>
      <c r="P4231" s="566"/>
    </row>
    <row r="4232" spans="1:16" x14ac:dyDescent="0.2">
      <c r="A4232" s="568" t="s">
        <v>946</v>
      </c>
      <c r="B4232" s="548" t="s">
        <v>1708</v>
      </c>
      <c r="C4232" s="541" t="s">
        <v>1709</v>
      </c>
      <c r="D4232" s="547" t="s">
        <v>10248</v>
      </c>
      <c r="E4232" s="1962">
        <v>8500</v>
      </c>
      <c r="F4232" s="546" t="s">
        <v>10249</v>
      </c>
      <c r="G4232" s="569" t="s">
        <v>10250</v>
      </c>
      <c r="H4232" s="547" t="s">
        <v>8766</v>
      </c>
      <c r="I4232" s="547" t="s">
        <v>8766</v>
      </c>
      <c r="J4232" s="546" t="s">
        <v>5797</v>
      </c>
      <c r="K4232" s="570">
        <v>1</v>
      </c>
      <c r="L4232" s="546">
        <v>5</v>
      </c>
      <c r="M4232" s="566">
        <v>32650.635600000001</v>
      </c>
      <c r="N4232" s="546"/>
      <c r="O4232" s="546"/>
      <c r="P4232" s="566"/>
    </row>
    <row r="4233" spans="1:16" x14ac:dyDescent="0.2">
      <c r="A4233" s="568" t="s">
        <v>946</v>
      </c>
      <c r="B4233" s="548" t="s">
        <v>1708</v>
      </c>
      <c r="C4233" s="541" t="s">
        <v>1709</v>
      </c>
      <c r="D4233" s="547" t="s">
        <v>1882</v>
      </c>
      <c r="E4233" s="1962">
        <v>2000</v>
      </c>
      <c r="F4233" s="546" t="s">
        <v>10251</v>
      </c>
      <c r="G4233" s="569" t="s">
        <v>10252</v>
      </c>
      <c r="H4233" s="547" t="s">
        <v>9371</v>
      </c>
      <c r="I4233" s="547" t="s">
        <v>9371</v>
      </c>
      <c r="J4233" s="546" t="s">
        <v>5865</v>
      </c>
      <c r="K4233" s="570">
        <v>1</v>
      </c>
      <c r="L4233" s="546">
        <v>4</v>
      </c>
      <c r="M4233" s="566">
        <v>6941.085399999999</v>
      </c>
      <c r="N4233" s="546"/>
      <c r="O4233" s="546"/>
      <c r="P4233" s="566"/>
    </row>
    <row r="4234" spans="1:16" x14ac:dyDescent="0.2">
      <c r="A4234" s="568" t="s">
        <v>946</v>
      </c>
      <c r="B4234" s="548" t="s">
        <v>1708</v>
      </c>
      <c r="C4234" s="541" t="s">
        <v>1709</v>
      </c>
      <c r="D4234" s="547" t="s">
        <v>1882</v>
      </c>
      <c r="E4234" s="1962">
        <v>2000</v>
      </c>
      <c r="F4234" s="546" t="s">
        <v>10253</v>
      </c>
      <c r="G4234" s="569" t="s">
        <v>10254</v>
      </c>
      <c r="H4234" s="547" t="s">
        <v>9371</v>
      </c>
      <c r="I4234" s="547" t="s">
        <v>9371</v>
      </c>
      <c r="J4234" s="546" t="s">
        <v>5865</v>
      </c>
      <c r="K4234" s="570">
        <v>1</v>
      </c>
      <c r="L4234" s="546">
        <v>7</v>
      </c>
      <c r="M4234" s="566">
        <v>14113.764999999999</v>
      </c>
      <c r="N4234" s="546"/>
      <c r="O4234" s="546"/>
      <c r="P4234" s="566"/>
    </row>
    <row r="4235" spans="1:16" x14ac:dyDescent="0.2">
      <c r="A4235" s="568" t="s">
        <v>946</v>
      </c>
      <c r="B4235" s="548" t="s">
        <v>1708</v>
      </c>
      <c r="C4235" s="541" t="s">
        <v>1709</v>
      </c>
      <c r="D4235" s="547" t="s">
        <v>1882</v>
      </c>
      <c r="E4235" s="1962">
        <v>2000</v>
      </c>
      <c r="F4235" s="546" t="s">
        <v>10255</v>
      </c>
      <c r="G4235" s="569" t="s">
        <v>10256</v>
      </c>
      <c r="H4235" s="547" t="s">
        <v>9371</v>
      </c>
      <c r="I4235" s="547" t="s">
        <v>9371</v>
      </c>
      <c r="J4235" s="546" t="s">
        <v>5865</v>
      </c>
      <c r="K4235" s="570">
        <v>1</v>
      </c>
      <c r="L4235" s="546">
        <v>6</v>
      </c>
      <c r="M4235" s="566">
        <v>12893.785999999998</v>
      </c>
      <c r="N4235" s="546"/>
      <c r="O4235" s="546"/>
      <c r="P4235" s="566"/>
    </row>
    <row r="4236" spans="1:16" x14ac:dyDescent="0.2">
      <c r="A4236" s="568" t="s">
        <v>946</v>
      </c>
      <c r="B4236" s="548" t="s">
        <v>1708</v>
      </c>
      <c r="C4236" s="541" t="s">
        <v>1709</v>
      </c>
      <c r="D4236" s="547" t="s">
        <v>1882</v>
      </c>
      <c r="E4236" s="1962">
        <v>1700</v>
      </c>
      <c r="F4236" s="546" t="s">
        <v>10257</v>
      </c>
      <c r="G4236" s="569" t="s">
        <v>10258</v>
      </c>
      <c r="H4236" s="547" t="s">
        <v>9371</v>
      </c>
      <c r="I4236" s="547" t="s">
        <v>9371</v>
      </c>
      <c r="J4236" s="546" t="s">
        <v>5865</v>
      </c>
      <c r="K4236" s="570">
        <v>1</v>
      </c>
      <c r="L4236" s="546">
        <v>6</v>
      </c>
      <c r="M4236" s="566">
        <v>11190.456</v>
      </c>
      <c r="N4236" s="546"/>
      <c r="O4236" s="546"/>
      <c r="P4236" s="566"/>
    </row>
    <row r="4237" spans="1:16" x14ac:dyDescent="0.2">
      <c r="A4237" s="568" t="s">
        <v>946</v>
      </c>
      <c r="B4237" s="548" t="s">
        <v>1708</v>
      </c>
      <c r="C4237" s="541" t="s">
        <v>1709</v>
      </c>
      <c r="D4237" s="547" t="s">
        <v>6277</v>
      </c>
      <c r="E4237" s="1962">
        <v>3000</v>
      </c>
      <c r="F4237" s="546" t="s">
        <v>10259</v>
      </c>
      <c r="G4237" s="569" t="s">
        <v>10260</v>
      </c>
      <c r="H4237" s="547" t="s">
        <v>1773</v>
      </c>
      <c r="I4237" s="547" t="s">
        <v>8766</v>
      </c>
      <c r="J4237" s="546" t="s">
        <v>5797</v>
      </c>
      <c r="K4237" s="570">
        <v>1</v>
      </c>
      <c r="L4237" s="546">
        <v>12</v>
      </c>
      <c r="M4237" s="566">
        <v>38140.856000000007</v>
      </c>
      <c r="N4237" s="546"/>
      <c r="O4237" s="546"/>
      <c r="P4237" s="566"/>
    </row>
    <row r="4238" spans="1:16" x14ac:dyDescent="0.2">
      <c r="A4238" s="568" t="s">
        <v>946</v>
      </c>
      <c r="B4238" s="548" t="s">
        <v>1708</v>
      </c>
      <c r="C4238" s="541" t="s">
        <v>1709</v>
      </c>
      <c r="D4238" s="547" t="s">
        <v>1882</v>
      </c>
      <c r="E4238" s="1962">
        <v>2000</v>
      </c>
      <c r="F4238" s="546" t="s">
        <v>10261</v>
      </c>
      <c r="G4238" s="569" t="s">
        <v>10262</v>
      </c>
      <c r="H4238" s="547" t="s">
        <v>9371</v>
      </c>
      <c r="I4238" s="547" t="s">
        <v>9371</v>
      </c>
      <c r="J4238" s="546" t="s">
        <v>5865</v>
      </c>
      <c r="K4238" s="570">
        <v>1</v>
      </c>
      <c r="L4238" s="546">
        <v>8</v>
      </c>
      <c r="M4238" s="566">
        <v>17353.925999999999</v>
      </c>
      <c r="N4238" s="546"/>
      <c r="O4238" s="546"/>
      <c r="P4238" s="566"/>
    </row>
    <row r="4239" spans="1:16" x14ac:dyDescent="0.2">
      <c r="A4239" s="568" t="s">
        <v>946</v>
      </c>
      <c r="B4239" s="548" t="s">
        <v>1708</v>
      </c>
      <c r="C4239" s="541" t="s">
        <v>1709</v>
      </c>
      <c r="D4239" s="547" t="s">
        <v>1882</v>
      </c>
      <c r="E4239" s="1962">
        <v>2000</v>
      </c>
      <c r="F4239" s="546" t="s">
        <v>10263</v>
      </c>
      <c r="G4239" s="569" t="s">
        <v>10264</v>
      </c>
      <c r="H4239" s="547" t="s">
        <v>9371</v>
      </c>
      <c r="I4239" s="547" t="s">
        <v>9371</v>
      </c>
      <c r="J4239" s="546" t="s">
        <v>5865</v>
      </c>
      <c r="K4239" s="570">
        <v>1</v>
      </c>
      <c r="L4239" s="546">
        <v>6</v>
      </c>
      <c r="M4239" s="566">
        <v>12560.456</v>
      </c>
      <c r="N4239" s="546"/>
      <c r="O4239" s="546"/>
      <c r="P4239" s="566"/>
    </row>
    <row r="4240" spans="1:16" x14ac:dyDescent="0.2">
      <c r="A4240" s="568" t="s">
        <v>946</v>
      </c>
      <c r="B4240" s="548" t="s">
        <v>1708</v>
      </c>
      <c r="C4240" s="541" t="s">
        <v>1709</v>
      </c>
      <c r="D4240" s="547" t="s">
        <v>10265</v>
      </c>
      <c r="E4240" s="1962">
        <v>7500</v>
      </c>
      <c r="F4240" s="546" t="s">
        <v>10266</v>
      </c>
      <c r="G4240" s="569" t="s">
        <v>10267</v>
      </c>
      <c r="H4240" s="547" t="s">
        <v>8766</v>
      </c>
      <c r="I4240" s="547" t="s">
        <v>8766</v>
      </c>
      <c r="J4240" s="546" t="s">
        <v>5797</v>
      </c>
      <c r="K4240" s="570">
        <v>1</v>
      </c>
      <c r="L4240" s="546">
        <v>7</v>
      </c>
      <c r="M4240" s="566">
        <v>53873.856000000007</v>
      </c>
      <c r="N4240" s="546"/>
      <c r="O4240" s="546"/>
      <c r="P4240" s="566"/>
    </row>
    <row r="4241" spans="1:16" x14ac:dyDescent="0.2">
      <c r="A4241" s="568" t="s">
        <v>946</v>
      </c>
      <c r="B4241" s="548" t="s">
        <v>1708</v>
      </c>
      <c r="C4241" s="541" t="s">
        <v>1709</v>
      </c>
      <c r="D4241" s="547" t="s">
        <v>1882</v>
      </c>
      <c r="E4241" s="1962">
        <v>1000</v>
      </c>
      <c r="F4241" s="546" t="s">
        <v>10268</v>
      </c>
      <c r="G4241" s="569" t="s">
        <v>10269</v>
      </c>
      <c r="H4241" s="547" t="s">
        <v>9371</v>
      </c>
      <c r="I4241" s="547" t="s">
        <v>9371</v>
      </c>
      <c r="J4241" s="546" t="s">
        <v>5865</v>
      </c>
      <c r="K4241" s="570">
        <v>1</v>
      </c>
      <c r="L4241" s="546">
        <v>2</v>
      </c>
      <c r="M4241" s="566">
        <v>2410.6759999999999</v>
      </c>
      <c r="N4241" s="546"/>
      <c r="O4241" s="546"/>
      <c r="P4241" s="566"/>
    </row>
    <row r="4242" spans="1:16" x14ac:dyDescent="0.2">
      <c r="A4242" s="568" t="s">
        <v>946</v>
      </c>
      <c r="B4242" s="548" t="s">
        <v>1708</v>
      </c>
      <c r="C4242" s="541" t="s">
        <v>1709</v>
      </c>
      <c r="D4242" s="547" t="s">
        <v>10002</v>
      </c>
      <c r="E4242" s="1962">
        <v>12000</v>
      </c>
      <c r="F4242" s="546" t="s">
        <v>10270</v>
      </c>
      <c r="G4242" s="569" t="s">
        <v>10271</v>
      </c>
      <c r="H4242" s="547" t="s">
        <v>1753</v>
      </c>
      <c r="I4242" s="547" t="s">
        <v>8766</v>
      </c>
      <c r="J4242" s="546" t="s">
        <v>5797</v>
      </c>
      <c r="K4242" s="570">
        <v>1</v>
      </c>
      <c r="L4242" s="546">
        <v>4</v>
      </c>
      <c r="M4242" s="566">
        <v>39863.301599999999</v>
      </c>
      <c r="N4242" s="546"/>
      <c r="O4242" s="546"/>
      <c r="P4242" s="566"/>
    </row>
    <row r="4243" spans="1:16" x14ac:dyDescent="0.2">
      <c r="A4243" s="568" t="s">
        <v>946</v>
      </c>
      <c r="B4243" s="548" t="s">
        <v>1708</v>
      </c>
      <c r="C4243" s="541" t="s">
        <v>1709</v>
      </c>
      <c r="D4243" s="547" t="s">
        <v>1882</v>
      </c>
      <c r="E4243" s="1962">
        <v>1700</v>
      </c>
      <c r="F4243" s="546" t="s">
        <v>10272</v>
      </c>
      <c r="G4243" s="569" t="s">
        <v>10273</v>
      </c>
      <c r="H4243" s="547" t="s">
        <v>9371</v>
      </c>
      <c r="I4243" s="547" t="s">
        <v>9371</v>
      </c>
      <c r="J4243" s="546" t="s">
        <v>5865</v>
      </c>
      <c r="K4243" s="570">
        <v>1</v>
      </c>
      <c r="L4243" s="546">
        <v>6</v>
      </c>
      <c r="M4243" s="566">
        <v>11190.456</v>
      </c>
      <c r="N4243" s="546"/>
      <c r="O4243" s="546"/>
      <c r="P4243" s="566"/>
    </row>
    <row r="4244" spans="1:16" x14ac:dyDescent="0.2">
      <c r="A4244" s="568" t="s">
        <v>946</v>
      </c>
      <c r="B4244" s="548" t="s">
        <v>1708</v>
      </c>
      <c r="C4244" s="541" t="s">
        <v>1709</v>
      </c>
      <c r="D4244" s="547" t="s">
        <v>1882</v>
      </c>
      <c r="E4244" s="1962">
        <v>2000</v>
      </c>
      <c r="F4244" s="546" t="s">
        <v>10274</v>
      </c>
      <c r="G4244" s="569" t="s">
        <v>10275</v>
      </c>
      <c r="H4244" s="547" t="s">
        <v>9371</v>
      </c>
      <c r="I4244" s="547" t="s">
        <v>9371</v>
      </c>
      <c r="J4244" s="546" t="s">
        <v>5865</v>
      </c>
      <c r="K4244" s="570">
        <v>1</v>
      </c>
      <c r="L4244" s="546">
        <v>8</v>
      </c>
      <c r="M4244" s="566">
        <v>17287.256000000001</v>
      </c>
      <c r="N4244" s="546"/>
      <c r="O4244" s="546"/>
      <c r="P4244" s="566"/>
    </row>
    <row r="4245" spans="1:16" x14ac:dyDescent="0.2">
      <c r="A4245" s="568" t="s">
        <v>946</v>
      </c>
      <c r="B4245" s="548" t="s">
        <v>1708</v>
      </c>
      <c r="C4245" s="541" t="s">
        <v>1709</v>
      </c>
      <c r="D4245" s="547" t="s">
        <v>1882</v>
      </c>
      <c r="E4245" s="1962">
        <v>1000</v>
      </c>
      <c r="F4245" s="546" t="s">
        <v>10276</v>
      </c>
      <c r="G4245" s="569" t="s">
        <v>10277</v>
      </c>
      <c r="H4245" s="547" t="s">
        <v>9371</v>
      </c>
      <c r="I4245" s="547" t="s">
        <v>9371</v>
      </c>
      <c r="J4245" s="546" t="s">
        <v>5865</v>
      </c>
      <c r="K4245" s="570">
        <v>1</v>
      </c>
      <c r="L4245" s="546">
        <v>12</v>
      </c>
      <c r="M4245" s="566">
        <v>14550.496000000001</v>
      </c>
      <c r="N4245" s="546"/>
      <c r="O4245" s="546"/>
      <c r="P4245" s="566"/>
    </row>
    <row r="4246" spans="1:16" x14ac:dyDescent="0.2">
      <c r="A4246" s="568" t="s">
        <v>946</v>
      </c>
      <c r="B4246" s="548" t="s">
        <v>1708</v>
      </c>
      <c r="C4246" s="541" t="s">
        <v>1709</v>
      </c>
      <c r="D4246" s="547" t="s">
        <v>10278</v>
      </c>
      <c r="E4246" s="1962">
        <v>8000</v>
      </c>
      <c r="F4246" s="546" t="s">
        <v>1516</v>
      </c>
      <c r="G4246" s="569" t="s">
        <v>10279</v>
      </c>
      <c r="H4246" s="547" t="s">
        <v>8766</v>
      </c>
      <c r="I4246" s="547" t="s">
        <v>8766</v>
      </c>
      <c r="J4246" s="546" t="s">
        <v>5797</v>
      </c>
      <c r="K4246" s="570">
        <v>1</v>
      </c>
      <c r="L4246" s="546">
        <v>4</v>
      </c>
      <c r="M4246" s="566">
        <v>21336.572400000001</v>
      </c>
      <c r="N4246" s="546"/>
      <c r="O4246" s="546"/>
      <c r="P4246" s="566"/>
    </row>
    <row r="4247" spans="1:16" x14ac:dyDescent="0.2">
      <c r="A4247" s="568" t="s">
        <v>946</v>
      </c>
      <c r="B4247" s="548" t="s">
        <v>1708</v>
      </c>
      <c r="C4247" s="541" t="s">
        <v>1709</v>
      </c>
      <c r="D4247" s="547" t="s">
        <v>1882</v>
      </c>
      <c r="E4247" s="1962">
        <v>1700</v>
      </c>
      <c r="F4247" s="546" t="s">
        <v>10280</v>
      </c>
      <c r="G4247" s="569" t="s">
        <v>10281</v>
      </c>
      <c r="H4247" s="547" t="s">
        <v>9371</v>
      </c>
      <c r="I4247" s="547" t="s">
        <v>9371</v>
      </c>
      <c r="J4247" s="546" t="s">
        <v>5865</v>
      </c>
      <c r="K4247" s="570">
        <v>1</v>
      </c>
      <c r="L4247" s="546">
        <v>8</v>
      </c>
      <c r="M4247" s="566">
        <v>14747.255999999999</v>
      </c>
      <c r="N4247" s="546"/>
      <c r="O4247" s="546"/>
      <c r="P4247" s="566"/>
    </row>
    <row r="4248" spans="1:16" x14ac:dyDescent="0.2">
      <c r="A4248" s="568" t="s">
        <v>946</v>
      </c>
      <c r="B4248" s="548" t="s">
        <v>1708</v>
      </c>
      <c r="C4248" s="541" t="s">
        <v>1709</v>
      </c>
      <c r="D4248" s="547" t="s">
        <v>2213</v>
      </c>
      <c r="E4248" s="1962">
        <v>2100</v>
      </c>
      <c r="F4248" s="546" t="s">
        <v>10282</v>
      </c>
      <c r="G4248" s="569" t="s">
        <v>10283</v>
      </c>
      <c r="H4248" s="547" t="s">
        <v>2213</v>
      </c>
      <c r="I4248" s="547" t="s">
        <v>1795</v>
      </c>
      <c r="J4248" s="546" t="s">
        <v>1795</v>
      </c>
      <c r="K4248" s="570">
        <v>1</v>
      </c>
      <c r="L4248" s="546">
        <v>8</v>
      </c>
      <c r="M4248" s="566">
        <v>17307.256000000001</v>
      </c>
      <c r="N4248" s="546"/>
      <c r="O4248" s="546"/>
      <c r="P4248" s="566"/>
    </row>
    <row r="4249" spans="1:16" x14ac:dyDescent="0.2">
      <c r="A4249" s="568" t="s">
        <v>946</v>
      </c>
      <c r="B4249" s="548" t="s">
        <v>1708</v>
      </c>
      <c r="C4249" s="541" t="s">
        <v>1709</v>
      </c>
      <c r="D4249" s="547" t="s">
        <v>1882</v>
      </c>
      <c r="E4249" s="1962">
        <v>1700</v>
      </c>
      <c r="F4249" s="546" t="s">
        <v>10284</v>
      </c>
      <c r="G4249" s="569" t="s">
        <v>10285</v>
      </c>
      <c r="H4249" s="547" t="s">
        <v>9371</v>
      </c>
      <c r="I4249" s="547" t="s">
        <v>9371</v>
      </c>
      <c r="J4249" s="546" t="s">
        <v>5865</v>
      </c>
      <c r="K4249" s="570">
        <v>1</v>
      </c>
      <c r="L4249" s="546">
        <v>8</v>
      </c>
      <c r="M4249" s="566">
        <v>14577.255999999999</v>
      </c>
      <c r="N4249" s="546"/>
      <c r="O4249" s="546"/>
      <c r="P4249" s="566"/>
    </row>
    <row r="4250" spans="1:16" x14ac:dyDescent="0.2">
      <c r="A4250" s="568" t="s">
        <v>946</v>
      </c>
      <c r="B4250" s="548" t="s">
        <v>1708</v>
      </c>
      <c r="C4250" s="541" t="s">
        <v>1709</v>
      </c>
      <c r="D4250" s="547" t="s">
        <v>1882</v>
      </c>
      <c r="E4250" s="1962">
        <v>1700</v>
      </c>
      <c r="F4250" s="546" t="s">
        <v>10286</v>
      </c>
      <c r="G4250" s="569" t="s">
        <v>10287</v>
      </c>
      <c r="H4250" s="547" t="s">
        <v>9371</v>
      </c>
      <c r="I4250" s="547" t="s">
        <v>9371</v>
      </c>
      <c r="J4250" s="546" t="s">
        <v>5865</v>
      </c>
      <c r="K4250" s="570">
        <v>1</v>
      </c>
      <c r="L4250" s="546">
        <v>12</v>
      </c>
      <c r="M4250" s="566">
        <v>22540.856000000007</v>
      </c>
      <c r="N4250" s="546"/>
      <c r="O4250" s="546"/>
      <c r="P4250" s="566"/>
    </row>
    <row r="4251" spans="1:16" x14ac:dyDescent="0.2">
      <c r="A4251" s="568" t="s">
        <v>946</v>
      </c>
      <c r="B4251" s="548" t="s">
        <v>1708</v>
      </c>
      <c r="C4251" s="541" t="s">
        <v>1709</v>
      </c>
      <c r="D4251" s="547" t="s">
        <v>1836</v>
      </c>
      <c r="E4251" s="1962">
        <v>3500</v>
      </c>
      <c r="F4251" s="546" t="s">
        <v>10288</v>
      </c>
      <c r="G4251" s="569" t="s">
        <v>10289</v>
      </c>
      <c r="H4251" s="547" t="s">
        <v>1773</v>
      </c>
      <c r="I4251" s="547" t="s">
        <v>1795</v>
      </c>
      <c r="J4251" s="546" t="s">
        <v>1795</v>
      </c>
      <c r="K4251" s="570">
        <v>1</v>
      </c>
      <c r="L4251" s="546">
        <v>6</v>
      </c>
      <c r="M4251" s="566">
        <v>18547.056</v>
      </c>
      <c r="N4251" s="546"/>
      <c r="O4251" s="546"/>
      <c r="P4251" s="566"/>
    </row>
    <row r="4252" spans="1:16" x14ac:dyDescent="0.2">
      <c r="A4252" s="568" t="s">
        <v>946</v>
      </c>
      <c r="B4252" s="548" t="s">
        <v>1708</v>
      </c>
      <c r="C4252" s="541" t="s">
        <v>1709</v>
      </c>
      <c r="D4252" s="547" t="s">
        <v>1882</v>
      </c>
      <c r="E4252" s="1962">
        <v>2000</v>
      </c>
      <c r="F4252" s="546" t="s">
        <v>10290</v>
      </c>
      <c r="G4252" s="569" t="s">
        <v>10291</v>
      </c>
      <c r="H4252" s="547" t="s">
        <v>9371</v>
      </c>
      <c r="I4252" s="547" t="s">
        <v>9371</v>
      </c>
      <c r="J4252" s="546" t="s">
        <v>5865</v>
      </c>
      <c r="K4252" s="570">
        <v>1</v>
      </c>
      <c r="L4252" s="546">
        <v>6</v>
      </c>
      <c r="M4252" s="566">
        <v>12893.785999999998</v>
      </c>
      <c r="N4252" s="546"/>
      <c r="O4252" s="546"/>
      <c r="P4252" s="566"/>
    </row>
    <row r="4253" spans="1:16" x14ac:dyDescent="0.2">
      <c r="A4253" s="568" t="s">
        <v>946</v>
      </c>
      <c r="B4253" s="548" t="s">
        <v>1708</v>
      </c>
      <c r="C4253" s="541" t="s">
        <v>1709</v>
      </c>
      <c r="D4253" s="547" t="s">
        <v>1882</v>
      </c>
      <c r="E4253" s="1962">
        <v>2000</v>
      </c>
      <c r="F4253" s="546" t="s">
        <v>10292</v>
      </c>
      <c r="G4253" s="569" t="s">
        <v>10293</v>
      </c>
      <c r="H4253" s="547" t="s">
        <v>9371</v>
      </c>
      <c r="I4253" s="547" t="s">
        <v>9371</v>
      </c>
      <c r="J4253" s="546" t="s">
        <v>5865</v>
      </c>
      <c r="K4253" s="570">
        <v>1</v>
      </c>
      <c r="L4253" s="546">
        <v>8</v>
      </c>
      <c r="M4253" s="566">
        <v>17287.256000000001</v>
      </c>
      <c r="N4253" s="546"/>
      <c r="O4253" s="546"/>
      <c r="P4253" s="566"/>
    </row>
    <row r="4254" spans="1:16" x14ac:dyDescent="0.2">
      <c r="A4254" s="568" t="s">
        <v>946</v>
      </c>
      <c r="B4254" s="548" t="s">
        <v>1708</v>
      </c>
      <c r="C4254" s="541" t="s">
        <v>1709</v>
      </c>
      <c r="D4254" s="547" t="s">
        <v>1882</v>
      </c>
      <c r="E4254" s="1962">
        <v>1700</v>
      </c>
      <c r="F4254" s="546" t="s">
        <v>10294</v>
      </c>
      <c r="G4254" s="569" t="s">
        <v>10295</v>
      </c>
      <c r="H4254" s="547" t="s">
        <v>9371</v>
      </c>
      <c r="I4254" s="547" t="s">
        <v>9371</v>
      </c>
      <c r="J4254" s="546" t="s">
        <v>5865</v>
      </c>
      <c r="K4254" s="570">
        <v>1</v>
      </c>
      <c r="L4254" s="546">
        <v>8</v>
      </c>
      <c r="M4254" s="566">
        <v>14633.925999999999</v>
      </c>
      <c r="N4254" s="546"/>
      <c r="O4254" s="546"/>
      <c r="P4254" s="566"/>
    </row>
    <row r="4255" spans="1:16" x14ac:dyDescent="0.2">
      <c r="A4255" s="568" t="s">
        <v>946</v>
      </c>
      <c r="B4255" s="548" t="s">
        <v>1708</v>
      </c>
      <c r="C4255" s="541" t="s">
        <v>1709</v>
      </c>
      <c r="D4255" s="547" t="s">
        <v>6277</v>
      </c>
      <c r="E4255" s="1962">
        <v>3000</v>
      </c>
      <c r="F4255" s="546" t="s">
        <v>10296</v>
      </c>
      <c r="G4255" s="569" t="s">
        <v>10297</v>
      </c>
      <c r="H4255" s="547" t="s">
        <v>1773</v>
      </c>
      <c r="I4255" s="547" t="s">
        <v>8766</v>
      </c>
      <c r="J4255" s="546" t="s">
        <v>5797</v>
      </c>
      <c r="K4255" s="570">
        <v>1</v>
      </c>
      <c r="L4255" s="546">
        <v>12</v>
      </c>
      <c r="M4255" s="566">
        <v>38140.856000000007</v>
      </c>
      <c r="N4255" s="546"/>
      <c r="O4255" s="546"/>
      <c r="P4255" s="566"/>
    </row>
    <row r="4256" spans="1:16" x14ac:dyDescent="0.2">
      <c r="A4256" s="568" t="s">
        <v>946</v>
      </c>
      <c r="B4256" s="548" t="s">
        <v>1708</v>
      </c>
      <c r="C4256" s="541" t="s">
        <v>1709</v>
      </c>
      <c r="D4256" s="547" t="s">
        <v>1882</v>
      </c>
      <c r="E4256" s="1962">
        <v>2000</v>
      </c>
      <c r="F4256" s="546" t="s">
        <v>10298</v>
      </c>
      <c r="G4256" s="569" t="s">
        <v>10299</v>
      </c>
      <c r="H4256" s="547" t="s">
        <v>9371</v>
      </c>
      <c r="I4256" s="547" t="s">
        <v>9371</v>
      </c>
      <c r="J4256" s="546" t="s">
        <v>5865</v>
      </c>
      <c r="K4256" s="570">
        <v>1</v>
      </c>
      <c r="L4256" s="546">
        <v>12</v>
      </c>
      <c r="M4256" s="566">
        <v>26140.856000000007</v>
      </c>
      <c r="N4256" s="546"/>
      <c r="O4256" s="546"/>
      <c r="P4256" s="566"/>
    </row>
    <row r="4257" spans="1:16" x14ac:dyDescent="0.2">
      <c r="A4257" s="568" t="s">
        <v>946</v>
      </c>
      <c r="B4257" s="548" t="s">
        <v>1708</v>
      </c>
      <c r="C4257" s="541" t="s">
        <v>1709</v>
      </c>
      <c r="D4257" s="547" t="s">
        <v>1882</v>
      </c>
      <c r="E4257" s="1962">
        <v>1700</v>
      </c>
      <c r="F4257" s="546" t="s">
        <v>10300</v>
      </c>
      <c r="G4257" s="569" t="s">
        <v>10301</v>
      </c>
      <c r="H4257" s="547" t="s">
        <v>9371</v>
      </c>
      <c r="I4257" s="547" t="s">
        <v>9371</v>
      </c>
      <c r="J4257" s="546" t="s">
        <v>5865</v>
      </c>
      <c r="K4257" s="570">
        <v>1</v>
      </c>
      <c r="L4257" s="546">
        <v>8</v>
      </c>
      <c r="M4257" s="566">
        <v>14690.585999999999</v>
      </c>
      <c r="N4257" s="546"/>
      <c r="O4257" s="546"/>
      <c r="P4257" s="566"/>
    </row>
    <row r="4258" spans="1:16" x14ac:dyDescent="0.2">
      <c r="A4258" s="568" t="s">
        <v>946</v>
      </c>
      <c r="B4258" s="548" t="s">
        <v>1708</v>
      </c>
      <c r="C4258" s="541" t="s">
        <v>1709</v>
      </c>
      <c r="D4258" s="547" t="s">
        <v>1882</v>
      </c>
      <c r="E4258" s="1962">
        <v>1700</v>
      </c>
      <c r="F4258" s="546" t="s">
        <v>10302</v>
      </c>
      <c r="G4258" s="569" t="s">
        <v>10303</v>
      </c>
      <c r="H4258" s="547" t="s">
        <v>9371</v>
      </c>
      <c r="I4258" s="547" t="s">
        <v>9371</v>
      </c>
      <c r="J4258" s="546" t="s">
        <v>5865</v>
      </c>
      <c r="K4258" s="570">
        <v>1</v>
      </c>
      <c r="L4258" s="546">
        <v>8</v>
      </c>
      <c r="M4258" s="566">
        <v>14520.585999999999</v>
      </c>
      <c r="N4258" s="546"/>
      <c r="O4258" s="546"/>
      <c r="P4258" s="566"/>
    </row>
    <row r="4259" spans="1:16" x14ac:dyDescent="0.2">
      <c r="A4259" s="568" t="s">
        <v>946</v>
      </c>
      <c r="B4259" s="548" t="s">
        <v>1708</v>
      </c>
      <c r="C4259" s="541" t="s">
        <v>1709</v>
      </c>
      <c r="D4259" s="547" t="s">
        <v>10304</v>
      </c>
      <c r="E4259" s="1962">
        <v>7500</v>
      </c>
      <c r="F4259" s="546" t="s">
        <v>10305</v>
      </c>
      <c r="G4259" s="569" t="s">
        <v>10306</v>
      </c>
      <c r="H4259" s="547" t="s">
        <v>8766</v>
      </c>
      <c r="I4259" s="547" t="s">
        <v>8766</v>
      </c>
      <c r="J4259" s="546" t="s">
        <v>5797</v>
      </c>
      <c r="K4259" s="570">
        <v>1</v>
      </c>
      <c r="L4259" s="546">
        <v>4</v>
      </c>
      <c r="M4259" s="566">
        <v>19681.904000000002</v>
      </c>
      <c r="N4259" s="546"/>
      <c r="O4259" s="546"/>
      <c r="P4259" s="566"/>
    </row>
    <row r="4260" spans="1:16" x14ac:dyDescent="0.2">
      <c r="A4260" s="568" t="s">
        <v>946</v>
      </c>
      <c r="B4260" s="548" t="s">
        <v>1708</v>
      </c>
      <c r="C4260" s="541" t="s">
        <v>1709</v>
      </c>
      <c r="D4260" s="547" t="s">
        <v>6277</v>
      </c>
      <c r="E4260" s="1962">
        <v>3000</v>
      </c>
      <c r="F4260" s="546" t="s">
        <v>10307</v>
      </c>
      <c r="G4260" s="569" t="s">
        <v>10308</v>
      </c>
      <c r="H4260" s="547" t="s">
        <v>1773</v>
      </c>
      <c r="I4260" s="547" t="s">
        <v>8766</v>
      </c>
      <c r="J4260" s="546" t="s">
        <v>5797</v>
      </c>
      <c r="K4260" s="570">
        <v>1</v>
      </c>
      <c r="L4260" s="546">
        <v>7</v>
      </c>
      <c r="M4260" s="566">
        <v>22073.856000000003</v>
      </c>
      <c r="N4260" s="546"/>
      <c r="O4260" s="546"/>
      <c r="P4260" s="566"/>
    </row>
    <row r="4261" spans="1:16" x14ac:dyDescent="0.2">
      <c r="A4261" s="568" t="s">
        <v>946</v>
      </c>
      <c r="B4261" s="548" t="s">
        <v>1708</v>
      </c>
      <c r="C4261" s="541" t="s">
        <v>1709</v>
      </c>
      <c r="D4261" s="547" t="s">
        <v>1882</v>
      </c>
      <c r="E4261" s="1962">
        <v>1700</v>
      </c>
      <c r="F4261" s="546" t="s">
        <v>10309</v>
      </c>
      <c r="G4261" s="569" t="s">
        <v>10310</v>
      </c>
      <c r="H4261" s="547" t="s">
        <v>9371</v>
      </c>
      <c r="I4261" s="547" t="s">
        <v>9371</v>
      </c>
      <c r="J4261" s="546" t="s">
        <v>5865</v>
      </c>
      <c r="K4261" s="570">
        <v>1</v>
      </c>
      <c r="L4261" s="546">
        <v>4</v>
      </c>
      <c r="M4261" s="566">
        <v>10352.056</v>
      </c>
      <c r="N4261" s="546"/>
      <c r="O4261" s="546"/>
      <c r="P4261" s="566"/>
    </row>
    <row r="4262" spans="1:16" x14ac:dyDescent="0.2">
      <c r="A4262" s="568" t="s">
        <v>946</v>
      </c>
      <c r="B4262" s="548" t="s">
        <v>1708</v>
      </c>
      <c r="C4262" s="541" t="s">
        <v>1709</v>
      </c>
      <c r="D4262" s="547" t="s">
        <v>10311</v>
      </c>
      <c r="E4262" s="1962">
        <v>8500</v>
      </c>
      <c r="F4262" s="546" t="s">
        <v>10312</v>
      </c>
      <c r="G4262" s="569" t="s">
        <v>10313</v>
      </c>
      <c r="H4262" s="547" t="s">
        <v>1773</v>
      </c>
      <c r="I4262" s="547" t="s">
        <v>8766</v>
      </c>
      <c r="J4262" s="546" t="s">
        <v>5797</v>
      </c>
      <c r="K4262" s="570">
        <v>1</v>
      </c>
      <c r="L4262" s="546">
        <v>7</v>
      </c>
      <c r="M4262" s="566">
        <v>60873.856000000007</v>
      </c>
      <c r="N4262" s="546"/>
      <c r="O4262" s="546"/>
      <c r="P4262" s="566"/>
    </row>
    <row r="4263" spans="1:16" x14ac:dyDescent="0.2">
      <c r="A4263" s="568" t="s">
        <v>946</v>
      </c>
      <c r="B4263" s="548" t="s">
        <v>1708</v>
      </c>
      <c r="C4263" s="541" t="s">
        <v>1709</v>
      </c>
      <c r="D4263" s="547" t="s">
        <v>1882</v>
      </c>
      <c r="E4263" s="1962">
        <v>2000</v>
      </c>
      <c r="F4263" s="546" t="s">
        <v>10314</v>
      </c>
      <c r="G4263" s="569" t="s">
        <v>10315</v>
      </c>
      <c r="H4263" s="547" t="s">
        <v>9371</v>
      </c>
      <c r="I4263" s="547" t="s">
        <v>9371</v>
      </c>
      <c r="J4263" s="546" t="s">
        <v>5865</v>
      </c>
      <c r="K4263" s="570">
        <v>1</v>
      </c>
      <c r="L4263" s="546">
        <v>6</v>
      </c>
      <c r="M4263" s="566">
        <v>12893.785999999998</v>
      </c>
      <c r="N4263" s="546"/>
      <c r="O4263" s="546"/>
      <c r="P4263" s="566"/>
    </row>
    <row r="4264" spans="1:16" x14ac:dyDescent="0.2">
      <c r="A4264" s="568" t="s">
        <v>946</v>
      </c>
      <c r="B4264" s="548" t="s">
        <v>1708</v>
      </c>
      <c r="C4264" s="541" t="s">
        <v>1709</v>
      </c>
      <c r="D4264" s="547" t="s">
        <v>6277</v>
      </c>
      <c r="E4264" s="1962">
        <v>3000</v>
      </c>
      <c r="F4264" s="546" t="s">
        <v>10316</v>
      </c>
      <c r="G4264" s="569" t="s">
        <v>10317</v>
      </c>
      <c r="H4264" s="547" t="s">
        <v>1773</v>
      </c>
      <c r="I4264" s="547" t="s">
        <v>8766</v>
      </c>
      <c r="J4264" s="546" t="s">
        <v>5797</v>
      </c>
      <c r="K4264" s="570">
        <v>1</v>
      </c>
      <c r="L4264" s="546">
        <v>7</v>
      </c>
      <c r="M4264" s="566">
        <v>41824.186000000002</v>
      </c>
      <c r="N4264" s="546"/>
      <c r="O4264" s="546"/>
      <c r="P4264" s="566"/>
    </row>
    <row r="4265" spans="1:16" x14ac:dyDescent="0.2">
      <c r="A4265" s="568" t="s">
        <v>946</v>
      </c>
      <c r="B4265" s="548" t="s">
        <v>1708</v>
      </c>
      <c r="C4265" s="541" t="s">
        <v>1709</v>
      </c>
      <c r="D4265" s="547" t="s">
        <v>6277</v>
      </c>
      <c r="E4265" s="1962">
        <v>3000</v>
      </c>
      <c r="F4265" s="546" t="s">
        <v>10318</v>
      </c>
      <c r="G4265" s="569" t="s">
        <v>10319</v>
      </c>
      <c r="H4265" s="547" t="s">
        <v>1773</v>
      </c>
      <c r="I4265" s="547" t="s">
        <v>8766</v>
      </c>
      <c r="J4265" s="546" t="s">
        <v>5797</v>
      </c>
      <c r="K4265" s="570">
        <v>1</v>
      </c>
      <c r="L4265" s="546">
        <v>12</v>
      </c>
      <c r="M4265" s="566">
        <v>38140.856000000007</v>
      </c>
      <c r="N4265" s="546"/>
      <c r="O4265" s="546"/>
      <c r="P4265" s="566"/>
    </row>
    <row r="4266" spans="1:16" x14ac:dyDescent="0.2">
      <c r="A4266" s="568" t="s">
        <v>946</v>
      </c>
      <c r="B4266" s="548" t="s">
        <v>1708</v>
      </c>
      <c r="C4266" s="541" t="s">
        <v>1709</v>
      </c>
      <c r="D4266" s="547" t="s">
        <v>6277</v>
      </c>
      <c r="E4266" s="1962">
        <v>3000</v>
      </c>
      <c r="F4266" s="546" t="s">
        <v>10320</v>
      </c>
      <c r="G4266" s="569" t="s">
        <v>10321</v>
      </c>
      <c r="H4266" s="547" t="s">
        <v>1773</v>
      </c>
      <c r="I4266" s="547" t="s">
        <v>8766</v>
      </c>
      <c r="J4266" s="546" t="s">
        <v>5797</v>
      </c>
      <c r="K4266" s="570">
        <v>1</v>
      </c>
      <c r="L4266" s="546">
        <v>12</v>
      </c>
      <c r="M4266" s="566">
        <v>38140.856000000007</v>
      </c>
      <c r="N4266" s="546"/>
      <c r="O4266" s="546"/>
      <c r="P4266" s="566"/>
    </row>
    <row r="4267" spans="1:16" x14ac:dyDescent="0.2">
      <c r="A4267" s="568" t="s">
        <v>946</v>
      </c>
      <c r="B4267" s="548" t="s">
        <v>1708</v>
      </c>
      <c r="C4267" s="541" t="s">
        <v>1709</v>
      </c>
      <c r="D4267" s="547" t="s">
        <v>10322</v>
      </c>
      <c r="E4267" s="1962">
        <v>7500</v>
      </c>
      <c r="F4267" s="546" t="s">
        <v>10323</v>
      </c>
      <c r="G4267" s="569" t="s">
        <v>10324</v>
      </c>
      <c r="H4267" s="547" t="s">
        <v>8766</v>
      </c>
      <c r="I4267" s="547" t="s">
        <v>8766</v>
      </c>
      <c r="J4267" s="546" t="s">
        <v>8766</v>
      </c>
      <c r="K4267" s="570">
        <v>1</v>
      </c>
      <c r="L4267" s="546">
        <v>4</v>
      </c>
      <c r="M4267" s="566">
        <v>13814.158399999998</v>
      </c>
      <c r="N4267" s="546"/>
      <c r="O4267" s="546"/>
      <c r="P4267" s="566"/>
    </row>
    <row r="4268" spans="1:16" x14ac:dyDescent="0.2">
      <c r="A4268" s="568" t="s">
        <v>946</v>
      </c>
      <c r="B4268" s="548" t="s">
        <v>1708</v>
      </c>
      <c r="C4268" s="541" t="s">
        <v>1709</v>
      </c>
      <c r="D4268" s="547" t="s">
        <v>10325</v>
      </c>
      <c r="E4268" s="1962">
        <v>4500</v>
      </c>
      <c r="F4268" s="546" t="s">
        <v>10326</v>
      </c>
      <c r="G4268" s="569" t="s">
        <v>10327</v>
      </c>
      <c r="H4268" s="547" t="s">
        <v>2120</v>
      </c>
      <c r="I4268" s="547" t="s">
        <v>8766</v>
      </c>
      <c r="J4268" s="546" t="s">
        <v>5797</v>
      </c>
      <c r="K4268" s="570">
        <v>1</v>
      </c>
      <c r="L4268" s="546">
        <v>6</v>
      </c>
      <c r="M4268" s="566">
        <v>22664.264999999996</v>
      </c>
      <c r="N4268" s="546"/>
      <c r="O4268" s="546"/>
      <c r="P4268" s="566"/>
    </row>
    <row r="4269" spans="1:16" x14ac:dyDescent="0.2">
      <c r="A4269" s="568" t="s">
        <v>946</v>
      </c>
      <c r="B4269" s="548" t="s">
        <v>1708</v>
      </c>
      <c r="C4269" s="541" t="s">
        <v>1709</v>
      </c>
      <c r="D4269" s="547" t="s">
        <v>6277</v>
      </c>
      <c r="E4269" s="1962">
        <v>3000</v>
      </c>
      <c r="F4269" s="546" t="s">
        <v>10328</v>
      </c>
      <c r="G4269" s="569" t="s">
        <v>10329</v>
      </c>
      <c r="H4269" s="547" t="s">
        <v>1773</v>
      </c>
      <c r="I4269" s="547" t="s">
        <v>8766</v>
      </c>
      <c r="J4269" s="546" t="s">
        <v>5797</v>
      </c>
      <c r="K4269" s="570">
        <v>1</v>
      </c>
      <c r="L4269" s="546">
        <v>7</v>
      </c>
      <c r="M4269" s="566">
        <v>22073.856000000003</v>
      </c>
      <c r="N4269" s="546"/>
      <c r="O4269" s="546"/>
      <c r="P4269" s="566"/>
    </row>
    <row r="4270" spans="1:16" x14ac:dyDescent="0.2">
      <c r="A4270" s="568" t="s">
        <v>946</v>
      </c>
      <c r="B4270" s="548" t="s">
        <v>1708</v>
      </c>
      <c r="C4270" s="541" t="s">
        <v>1709</v>
      </c>
      <c r="D4270" s="547" t="s">
        <v>2213</v>
      </c>
      <c r="E4270" s="1962">
        <v>2500</v>
      </c>
      <c r="F4270" s="546" t="s">
        <v>10330</v>
      </c>
      <c r="G4270" s="569" t="s">
        <v>10331</v>
      </c>
      <c r="H4270" s="547" t="s">
        <v>2213</v>
      </c>
      <c r="I4270" s="547" t="s">
        <v>1795</v>
      </c>
      <c r="J4270" s="546" t="s">
        <v>1795</v>
      </c>
      <c r="K4270" s="570">
        <v>1</v>
      </c>
      <c r="L4270" s="546">
        <v>8</v>
      </c>
      <c r="M4270" s="566">
        <v>20903.926000000003</v>
      </c>
      <c r="N4270" s="546"/>
      <c r="O4270" s="546"/>
      <c r="P4270" s="566"/>
    </row>
    <row r="4271" spans="1:16" x14ac:dyDescent="0.2">
      <c r="A4271" s="568" t="s">
        <v>946</v>
      </c>
      <c r="B4271" s="548" t="s">
        <v>1708</v>
      </c>
      <c r="C4271" s="541" t="s">
        <v>1709</v>
      </c>
      <c r="D4271" s="547" t="s">
        <v>1882</v>
      </c>
      <c r="E4271" s="1962">
        <v>1500</v>
      </c>
      <c r="F4271" s="546" t="s">
        <v>10332</v>
      </c>
      <c r="G4271" s="569" t="s">
        <v>10333</v>
      </c>
      <c r="H4271" s="547" t="s">
        <v>9371</v>
      </c>
      <c r="I4271" s="547" t="s">
        <v>9371</v>
      </c>
      <c r="J4271" s="546" t="s">
        <v>5865</v>
      </c>
      <c r="K4271" s="570">
        <v>1</v>
      </c>
      <c r="L4271" s="546">
        <v>12</v>
      </c>
      <c r="M4271" s="566">
        <v>20140.856000000003</v>
      </c>
      <c r="N4271" s="546"/>
      <c r="O4271" s="546"/>
      <c r="P4271" s="566"/>
    </row>
    <row r="4272" spans="1:16" x14ac:dyDescent="0.2">
      <c r="A4272" s="568" t="s">
        <v>946</v>
      </c>
      <c r="B4272" s="548" t="s">
        <v>1708</v>
      </c>
      <c r="C4272" s="541" t="s">
        <v>1709</v>
      </c>
      <c r="D4272" s="547" t="s">
        <v>6277</v>
      </c>
      <c r="E4272" s="1962">
        <v>3000</v>
      </c>
      <c r="F4272" s="546" t="s">
        <v>10334</v>
      </c>
      <c r="G4272" s="569" t="s">
        <v>10335</v>
      </c>
      <c r="H4272" s="547" t="s">
        <v>1773</v>
      </c>
      <c r="I4272" s="547" t="s">
        <v>8766</v>
      </c>
      <c r="J4272" s="546" t="s">
        <v>5797</v>
      </c>
      <c r="K4272" s="570">
        <v>1</v>
      </c>
      <c r="L4272" s="546">
        <v>9</v>
      </c>
      <c r="M4272" s="566">
        <v>25424.901600000001</v>
      </c>
      <c r="N4272" s="546"/>
      <c r="O4272" s="546"/>
      <c r="P4272" s="566"/>
    </row>
    <row r="4273" spans="1:16" x14ac:dyDescent="0.2">
      <c r="A4273" s="568" t="s">
        <v>946</v>
      </c>
      <c r="B4273" s="548" t="s">
        <v>1708</v>
      </c>
      <c r="C4273" s="541" t="s">
        <v>1709</v>
      </c>
      <c r="D4273" s="547" t="s">
        <v>1836</v>
      </c>
      <c r="E4273" s="1962">
        <v>1600</v>
      </c>
      <c r="F4273" s="546" t="s">
        <v>10336</v>
      </c>
      <c r="G4273" s="569" t="s">
        <v>10337</v>
      </c>
      <c r="H4273" s="547" t="s">
        <v>1773</v>
      </c>
      <c r="I4273" s="547" t="s">
        <v>1795</v>
      </c>
      <c r="J4273" s="546" t="s">
        <v>1795</v>
      </c>
      <c r="K4273" s="570">
        <v>1</v>
      </c>
      <c r="L4273" s="546">
        <v>12</v>
      </c>
      <c r="M4273" s="566">
        <v>25075.775000000001</v>
      </c>
      <c r="N4273" s="546"/>
      <c r="O4273" s="546"/>
      <c r="P4273" s="566"/>
    </row>
    <row r="4274" spans="1:16" x14ac:dyDescent="0.2">
      <c r="A4274" s="568" t="s">
        <v>946</v>
      </c>
      <c r="B4274" s="548" t="s">
        <v>1708</v>
      </c>
      <c r="C4274" s="541" t="s">
        <v>1709</v>
      </c>
      <c r="D4274" s="547" t="s">
        <v>1882</v>
      </c>
      <c r="E4274" s="1962">
        <v>1700</v>
      </c>
      <c r="F4274" s="546" t="s">
        <v>10338</v>
      </c>
      <c r="G4274" s="569" t="s">
        <v>10339</v>
      </c>
      <c r="H4274" s="547" t="s">
        <v>9371</v>
      </c>
      <c r="I4274" s="547" t="s">
        <v>9371</v>
      </c>
      <c r="J4274" s="546" t="s">
        <v>5865</v>
      </c>
      <c r="K4274" s="570">
        <v>1</v>
      </c>
      <c r="L4274" s="546">
        <v>8</v>
      </c>
      <c r="M4274" s="566">
        <v>14577.255999999999</v>
      </c>
      <c r="N4274" s="546"/>
      <c r="O4274" s="546"/>
      <c r="P4274" s="566"/>
    </row>
    <row r="4275" spans="1:16" x14ac:dyDescent="0.2">
      <c r="A4275" s="568" t="s">
        <v>946</v>
      </c>
      <c r="B4275" s="548" t="s">
        <v>1708</v>
      </c>
      <c r="C4275" s="541" t="s">
        <v>1709</v>
      </c>
      <c r="D4275" s="547" t="s">
        <v>10340</v>
      </c>
      <c r="E4275" s="1962">
        <v>9000</v>
      </c>
      <c r="F4275" s="546" t="s">
        <v>10341</v>
      </c>
      <c r="G4275" s="569" t="s">
        <v>10342</v>
      </c>
      <c r="H4275" s="547" t="s">
        <v>8766</v>
      </c>
      <c r="I4275" s="547" t="s">
        <v>8766</v>
      </c>
      <c r="J4275" s="546" t="s">
        <v>5797</v>
      </c>
      <c r="K4275" s="570">
        <v>1</v>
      </c>
      <c r="L4275" s="546">
        <v>6</v>
      </c>
      <c r="M4275" s="566">
        <v>45530.756000000001</v>
      </c>
      <c r="N4275" s="546"/>
      <c r="O4275" s="546"/>
      <c r="P4275" s="566"/>
    </row>
    <row r="4276" spans="1:16" x14ac:dyDescent="0.2">
      <c r="A4276" s="568" t="s">
        <v>946</v>
      </c>
      <c r="B4276" s="548" t="s">
        <v>1708</v>
      </c>
      <c r="C4276" s="541" t="s">
        <v>1709</v>
      </c>
      <c r="D4276" s="547" t="s">
        <v>1882</v>
      </c>
      <c r="E4276" s="1962">
        <v>2000</v>
      </c>
      <c r="F4276" s="546" t="s">
        <v>10343</v>
      </c>
      <c r="G4276" s="569" t="s">
        <v>10344</v>
      </c>
      <c r="H4276" s="547" t="s">
        <v>9371</v>
      </c>
      <c r="I4276" s="547" t="s">
        <v>9371</v>
      </c>
      <c r="J4276" s="546" t="s">
        <v>5865</v>
      </c>
      <c r="K4276" s="570">
        <v>1</v>
      </c>
      <c r="L4276" s="546">
        <v>8</v>
      </c>
      <c r="M4276" s="566">
        <v>17287.256000000001</v>
      </c>
      <c r="N4276" s="546"/>
      <c r="O4276" s="546"/>
      <c r="P4276" s="566"/>
    </row>
    <row r="4277" spans="1:16" x14ac:dyDescent="0.2">
      <c r="A4277" s="568" t="s">
        <v>946</v>
      </c>
      <c r="B4277" s="548" t="s">
        <v>1708</v>
      </c>
      <c r="C4277" s="541" t="s">
        <v>1709</v>
      </c>
      <c r="D4277" s="547" t="s">
        <v>1863</v>
      </c>
      <c r="E4277" s="1962">
        <v>3500</v>
      </c>
      <c r="F4277" s="546" t="s">
        <v>10345</v>
      </c>
      <c r="G4277" s="569" t="s">
        <v>10346</v>
      </c>
      <c r="H4277" s="547" t="s">
        <v>10347</v>
      </c>
      <c r="I4277" s="547" t="s">
        <v>1795</v>
      </c>
      <c r="J4277" s="546" t="s">
        <v>1795</v>
      </c>
      <c r="K4277" s="570">
        <v>1</v>
      </c>
      <c r="L4277" s="546">
        <v>6</v>
      </c>
      <c r="M4277" s="566">
        <v>26090.826000000001</v>
      </c>
      <c r="N4277" s="546"/>
      <c r="O4277" s="546"/>
      <c r="P4277" s="566"/>
    </row>
    <row r="4278" spans="1:16" x14ac:dyDescent="0.2">
      <c r="A4278" s="568" t="s">
        <v>946</v>
      </c>
      <c r="B4278" s="548" t="s">
        <v>1708</v>
      </c>
      <c r="C4278" s="541" t="s">
        <v>1709</v>
      </c>
      <c r="D4278" s="547" t="s">
        <v>1836</v>
      </c>
      <c r="E4278" s="1962">
        <v>3500</v>
      </c>
      <c r="F4278" s="546" t="s">
        <v>10348</v>
      </c>
      <c r="G4278" s="569" t="s">
        <v>10349</v>
      </c>
      <c r="H4278" s="547" t="s">
        <v>1773</v>
      </c>
      <c r="I4278" s="547" t="s">
        <v>1795</v>
      </c>
      <c r="J4278" s="546" t="s">
        <v>1795</v>
      </c>
      <c r="K4278" s="570">
        <v>1</v>
      </c>
      <c r="L4278" s="546">
        <v>6</v>
      </c>
      <c r="M4278" s="566">
        <v>22043.786</v>
      </c>
      <c r="N4278" s="546"/>
      <c r="O4278" s="546"/>
      <c r="P4278" s="566"/>
    </row>
    <row r="4279" spans="1:16" x14ac:dyDescent="0.2">
      <c r="A4279" s="568" t="s">
        <v>946</v>
      </c>
      <c r="B4279" s="548" t="s">
        <v>1708</v>
      </c>
      <c r="C4279" s="541" t="s">
        <v>1709</v>
      </c>
      <c r="D4279" s="547" t="s">
        <v>1882</v>
      </c>
      <c r="E4279" s="1962">
        <v>1500</v>
      </c>
      <c r="F4279" s="546" t="s">
        <v>10350</v>
      </c>
      <c r="G4279" s="569" t="s">
        <v>10351</v>
      </c>
      <c r="H4279" s="547" t="s">
        <v>9371</v>
      </c>
      <c r="I4279" s="547" t="s">
        <v>9371</v>
      </c>
      <c r="J4279" s="546" t="s">
        <v>5865</v>
      </c>
      <c r="K4279" s="570">
        <v>1</v>
      </c>
      <c r="L4279" s="546">
        <v>12</v>
      </c>
      <c r="M4279" s="566">
        <v>17748.056</v>
      </c>
      <c r="N4279" s="546"/>
      <c r="O4279" s="546"/>
      <c r="P4279" s="566"/>
    </row>
    <row r="4280" spans="1:16" x14ac:dyDescent="0.2">
      <c r="A4280" s="568" t="s">
        <v>946</v>
      </c>
      <c r="B4280" s="548" t="s">
        <v>1708</v>
      </c>
      <c r="C4280" s="541" t="s">
        <v>1709</v>
      </c>
      <c r="D4280" s="547" t="s">
        <v>10352</v>
      </c>
      <c r="E4280" s="1962">
        <v>9000</v>
      </c>
      <c r="F4280" s="546" t="s">
        <v>10353</v>
      </c>
      <c r="G4280" s="569" t="s">
        <v>10354</v>
      </c>
      <c r="H4280" s="547" t="s">
        <v>8766</v>
      </c>
      <c r="I4280" s="547" t="s">
        <v>8766</v>
      </c>
      <c r="J4280" s="546" t="s">
        <v>5797</v>
      </c>
      <c r="K4280" s="570">
        <v>2</v>
      </c>
      <c r="L4280" s="546">
        <v>10</v>
      </c>
      <c r="M4280" s="566">
        <v>103142.86599999998</v>
      </c>
      <c r="N4280" s="546"/>
      <c r="O4280" s="546"/>
      <c r="P4280" s="566"/>
    </row>
    <row r="4281" spans="1:16" x14ac:dyDescent="0.2">
      <c r="A4281" s="568" t="s">
        <v>946</v>
      </c>
      <c r="B4281" s="548" t="s">
        <v>1708</v>
      </c>
      <c r="C4281" s="541" t="s">
        <v>1709</v>
      </c>
      <c r="D4281" s="547" t="s">
        <v>1882</v>
      </c>
      <c r="E4281" s="1962">
        <v>1700</v>
      </c>
      <c r="F4281" s="546" t="s">
        <v>10355</v>
      </c>
      <c r="G4281" s="569" t="s">
        <v>10356</v>
      </c>
      <c r="H4281" s="547" t="s">
        <v>9371</v>
      </c>
      <c r="I4281" s="547" t="s">
        <v>9371</v>
      </c>
      <c r="J4281" s="546" t="s">
        <v>5865</v>
      </c>
      <c r="K4281" s="570">
        <v>1</v>
      </c>
      <c r="L4281" s="546">
        <v>8</v>
      </c>
      <c r="M4281" s="566">
        <v>14690.585999999999</v>
      </c>
      <c r="N4281" s="546"/>
      <c r="O4281" s="546"/>
      <c r="P4281" s="566"/>
    </row>
    <row r="4282" spans="1:16" x14ac:dyDescent="0.2">
      <c r="A4282" s="568" t="s">
        <v>946</v>
      </c>
      <c r="B4282" s="548" t="s">
        <v>1708</v>
      </c>
      <c r="C4282" s="541" t="s">
        <v>1709</v>
      </c>
      <c r="D4282" s="547" t="s">
        <v>2213</v>
      </c>
      <c r="E4282" s="1962">
        <v>2000</v>
      </c>
      <c r="F4282" s="546" t="s">
        <v>10357</v>
      </c>
      <c r="G4282" s="569" t="s">
        <v>10358</v>
      </c>
      <c r="H4282" s="547" t="s">
        <v>2213</v>
      </c>
      <c r="I4282" s="547" t="s">
        <v>1795</v>
      </c>
      <c r="J4282" s="546" t="s">
        <v>1795</v>
      </c>
      <c r="K4282" s="570">
        <v>1</v>
      </c>
      <c r="L4282" s="546">
        <v>12</v>
      </c>
      <c r="M4282" s="566">
        <v>30668.626000000007</v>
      </c>
      <c r="N4282" s="546"/>
      <c r="O4282" s="546"/>
      <c r="P4282" s="566"/>
    </row>
    <row r="4283" spans="1:16" x14ac:dyDescent="0.2">
      <c r="A4283" s="568" t="s">
        <v>946</v>
      </c>
      <c r="B4283" s="548" t="s">
        <v>1708</v>
      </c>
      <c r="C4283" s="541" t="s">
        <v>1709</v>
      </c>
      <c r="D4283" s="547" t="s">
        <v>1882</v>
      </c>
      <c r="E4283" s="1962">
        <v>1700</v>
      </c>
      <c r="F4283" s="546" t="s">
        <v>10359</v>
      </c>
      <c r="G4283" s="569" t="s">
        <v>10360</v>
      </c>
      <c r="H4283" s="547" t="s">
        <v>9371</v>
      </c>
      <c r="I4283" s="547" t="s">
        <v>9371</v>
      </c>
      <c r="J4283" s="546" t="s">
        <v>5865</v>
      </c>
      <c r="K4283" s="570">
        <v>1</v>
      </c>
      <c r="L4283" s="546">
        <v>6</v>
      </c>
      <c r="M4283" s="566">
        <v>11133.786</v>
      </c>
      <c r="N4283" s="546"/>
      <c r="O4283" s="546"/>
      <c r="P4283" s="566"/>
    </row>
    <row r="4284" spans="1:16" x14ac:dyDescent="0.2">
      <c r="A4284" s="568" t="s">
        <v>946</v>
      </c>
      <c r="B4284" s="548" t="s">
        <v>1708</v>
      </c>
      <c r="C4284" s="541" t="s">
        <v>1709</v>
      </c>
      <c r="D4284" s="547" t="s">
        <v>10361</v>
      </c>
      <c r="E4284" s="1962">
        <v>6000</v>
      </c>
      <c r="F4284" s="546" t="s">
        <v>10362</v>
      </c>
      <c r="G4284" s="569" t="s">
        <v>10363</v>
      </c>
      <c r="H4284" s="547" t="s">
        <v>8766</v>
      </c>
      <c r="I4284" s="547" t="s">
        <v>8766</v>
      </c>
      <c r="J4284" s="546" t="s">
        <v>5797</v>
      </c>
      <c r="K4284" s="570">
        <v>1</v>
      </c>
      <c r="L4284" s="546">
        <v>7</v>
      </c>
      <c r="M4284" s="566">
        <v>43373.856000000007</v>
      </c>
      <c r="N4284" s="546"/>
      <c r="O4284" s="546"/>
      <c r="P4284" s="566"/>
    </row>
    <row r="4285" spans="1:16" x14ac:dyDescent="0.2">
      <c r="A4285" s="568" t="s">
        <v>946</v>
      </c>
      <c r="B4285" s="548" t="s">
        <v>1708</v>
      </c>
      <c r="C4285" s="541" t="s">
        <v>1709</v>
      </c>
      <c r="D4285" s="547" t="s">
        <v>10364</v>
      </c>
      <c r="E4285" s="1962">
        <v>6500</v>
      </c>
      <c r="F4285" s="546" t="s">
        <v>10365</v>
      </c>
      <c r="G4285" s="569" t="s">
        <v>10366</v>
      </c>
      <c r="H4285" s="547" t="s">
        <v>1773</v>
      </c>
      <c r="I4285" s="547" t="s">
        <v>8766</v>
      </c>
      <c r="J4285" s="546" t="s">
        <v>5797</v>
      </c>
      <c r="K4285" s="570">
        <v>1</v>
      </c>
      <c r="L4285" s="546">
        <v>6</v>
      </c>
      <c r="M4285" s="566">
        <v>40160.456000000006</v>
      </c>
      <c r="N4285" s="546"/>
      <c r="O4285" s="546"/>
      <c r="P4285" s="566"/>
    </row>
    <row r="4286" spans="1:16" x14ac:dyDescent="0.2">
      <c r="A4286" s="568" t="s">
        <v>946</v>
      </c>
      <c r="B4286" s="548" t="s">
        <v>1708</v>
      </c>
      <c r="C4286" s="541" t="s">
        <v>1709</v>
      </c>
      <c r="D4286" s="547" t="s">
        <v>1882</v>
      </c>
      <c r="E4286" s="1962">
        <v>1700</v>
      </c>
      <c r="F4286" s="546" t="s">
        <v>10367</v>
      </c>
      <c r="G4286" s="569" t="s">
        <v>10368</v>
      </c>
      <c r="H4286" s="547" t="s">
        <v>9371</v>
      </c>
      <c r="I4286" s="547" t="s">
        <v>9371</v>
      </c>
      <c r="J4286" s="546" t="s">
        <v>5865</v>
      </c>
      <c r="K4286" s="570">
        <v>1</v>
      </c>
      <c r="L4286" s="546">
        <v>6</v>
      </c>
      <c r="M4286" s="566">
        <v>11190.456</v>
      </c>
      <c r="N4286" s="546"/>
      <c r="O4286" s="546"/>
      <c r="P4286" s="566"/>
    </row>
    <row r="4287" spans="1:16" x14ac:dyDescent="0.2">
      <c r="A4287" s="568" t="s">
        <v>946</v>
      </c>
      <c r="B4287" s="548" t="s">
        <v>1708</v>
      </c>
      <c r="C4287" s="541" t="s">
        <v>1709</v>
      </c>
      <c r="D4287" s="547" t="s">
        <v>1882</v>
      </c>
      <c r="E4287" s="1962">
        <v>2000</v>
      </c>
      <c r="F4287" s="546" t="s">
        <v>10369</v>
      </c>
      <c r="G4287" s="569" t="s">
        <v>10370</v>
      </c>
      <c r="H4287" s="547" t="s">
        <v>9371</v>
      </c>
      <c r="I4287" s="547" t="s">
        <v>9371</v>
      </c>
      <c r="J4287" s="546" t="s">
        <v>5865</v>
      </c>
      <c r="K4287" s="570">
        <v>1</v>
      </c>
      <c r="L4287" s="546">
        <v>12</v>
      </c>
      <c r="M4287" s="566">
        <v>26140.856000000007</v>
      </c>
      <c r="N4287" s="546"/>
      <c r="O4287" s="546"/>
      <c r="P4287" s="566"/>
    </row>
    <row r="4288" spans="1:16" x14ac:dyDescent="0.2">
      <c r="A4288" s="568" t="s">
        <v>946</v>
      </c>
      <c r="B4288" s="548" t="s">
        <v>1708</v>
      </c>
      <c r="C4288" s="541" t="s">
        <v>1709</v>
      </c>
      <c r="D4288" s="547" t="s">
        <v>10002</v>
      </c>
      <c r="E4288" s="1962">
        <v>10000</v>
      </c>
      <c r="F4288" s="546" t="s">
        <v>10371</v>
      </c>
      <c r="G4288" s="569" t="s">
        <v>10372</v>
      </c>
      <c r="H4288" s="547" t="s">
        <v>1753</v>
      </c>
      <c r="I4288" s="547" t="s">
        <v>8766</v>
      </c>
      <c r="J4288" s="546" t="s">
        <v>5797</v>
      </c>
      <c r="K4288" s="570">
        <v>1</v>
      </c>
      <c r="L4288" s="546">
        <v>5</v>
      </c>
      <c r="M4288" s="566">
        <v>90396.76479999999</v>
      </c>
      <c r="N4288" s="546"/>
      <c r="O4288" s="546"/>
      <c r="P4288" s="566"/>
    </row>
    <row r="4289" spans="1:16" x14ac:dyDescent="0.2">
      <c r="A4289" s="568" t="s">
        <v>946</v>
      </c>
      <c r="B4289" s="548" t="s">
        <v>1708</v>
      </c>
      <c r="C4289" s="541" t="s">
        <v>1709</v>
      </c>
      <c r="D4289" s="547" t="s">
        <v>10373</v>
      </c>
      <c r="E4289" s="1962">
        <v>8500</v>
      </c>
      <c r="F4289" s="546" t="s">
        <v>10374</v>
      </c>
      <c r="G4289" s="569" t="s">
        <v>10375</v>
      </c>
      <c r="H4289" s="547" t="s">
        <v>8766</v>
      </c>
      <c r="I4289" s="547" t="s">
        <v>8766</v>
      </c>
      <c r="J4289" s="546" t="s">
        <v>5797</v>
      </c>
      <c r="K4289" s="570">
        <v>1</v>
      </c>
      <c r="L4289" s="546">
        <v>7</v>
      </c>
      <c r="M4289" s="566">
        <v>60873.856000000007</v>
      </c>
      <c r="N4289" s="546"/>
      <c r="O4289" s="546"/>
      <c r="P4289" s="566"/>
    </row>
    <row r="4290" spans="1:16" x14ac:dyDescent="0.2">
      <c r="A4290" s="568" t="s">
        <v>946</v>
      </c>
      <c r="B4290" s="548" t="s">
        <v>1708</v>
      </c>
      <c r="C4290" s="541" t="s">
        <v>1709</v>
      </c>
      <c r="D4290" s="547" t="s">
        <v>1882</v>
      </c>
      <c r="E4290" s="1962">
        <v>1500</v>
      </c>
      <c r="F4290" s="546" t="s">
        <v>10376</v>
      </c>
      <c r="G4290" s="569" t="s">
        <v>10377</v>
      </c>
      <c r="H4290" s="547" t="s">
        <v>9371</v>
      </c>
      <c r="I4290" s="547" t="s">
        <v>9371</v>
      </c>
      <c r="J4290" s="546" t="s">
        <v>5865</v>
      </c>
      <c r="K4290" s="570">
        <v>1</v>
      </c>
      <c r="L4290" s="546">
        <v>12</v>
      </c>
      <c r="M4290" s="566">
        <v>20140.856000000003</v>
      </c>
      <c r="N4290" s="546"/>
      <c r="O4290" s="546"/>
      <c r="P4290" s="566"/>
    </row>
    <row r="4291" spans="1:16" x14ac:dyDescent="0.2">
      <c r="A4291" s="568" t="s">
        <v>946</v>
      </c>
      <c r="B4291" s="548" t="s">
        <v>1708</v>
      </c>
      <c r="C4291" s="541" t="s">
        <v>1709</v>
      </c>
      <c r="D4291" s="547" t="s">
        <v>1882</v>
      </c>
      <c r="E4291" s="1962">
        <v>1500</v>
      </c>
      <c r="F4291" s="546" t="s">
        <v>10378</v>
      </c>
      <c r="G4291" s="569" t="s">
        <v>10379</v>
      </c>
      <c r="H4291" s="547" t="s">
        <v>9371</v>
      </c>
      <c r="I4291" s="547" t="s">
        <v>9371</v>
      </c>
      <c r="J4291" s="546" t="s">
        <v>5865</v>
      </c>
      <c r="K4291" s="570">
        <v>1</v>
      </c>
      <c r="L4291" s="546">
        <v>12</v>
      </c>
      <c r="M4291" s="566">
        <v>20167.886000000002</v>
      </c>
      <c r="N4291" s="546"/>
      <c r="O4291" s="546"/>
      <c r="P4291" s="566"/>
    </row>
    <row r="4292" spans="1:16" x14ac:dyDescent="0.2">
      <c r="A4292" s="568" t="s">
        <v>946</v>
      </c>
      <c r="B4292" s="548" t="s">
        <v>1708</v>
      </c>
      <c r="C4292" s="541" t="s">
        <v>1709</v>
      </c>
      <c r="D4292" s="547" t="s">
        <v>6277</v>
      </c>
      <c r="E4292" s="1962">
        <v>3000</v>
      </c>
      <c r="F4292" s="546" t="s">
        <v>10380</v>
      </c>
      <c r="G4292" s="569" t="s">
        <v>10381</v>
      </c>
      <c r="H4292" s="547" t="s">
        <v>1773</v>
      </c>
      <c r="I4292" s="547" t="s">
        <v>8766</v>
      </c>
      <c r="J4292" s="546" t="s">
        <v>5797</v>
      </c>
      <c r="K4292" s="570">
        <v>1</v>
      </c>
      <c r="L4292" s="546">
        <v>2</v>
      </c>
      <c r="M4292" s="566">
        <v>11470.255999999999</v>
      </c>
      <c r="N4292" s="546"/>
      <c r="O4292" s="546"/>
      <c r="P4292" s="566"/>
    </row>
    <row r="4293" spans="1:16" x14ac:dyDescent="0.2">
      <c r="A4293" s="568" t="s">
        <v>946</v>
      </c>
      <c r="B4293" s="548" t="s">
        <v>1708</v>
      </c>
      <c r="C4293" s="541" t="s">
        <v>1709</v>
      </c>
      <c r="D4293" s="547" t="s">
        <v>1882</v>
      </c>
      <c r="E4293" s="1962">
        <v>1700</v>
      </c>
      <c r="F4293" s="546" t="s">
        <v>10382</v>
      </c>
      <c r="G4293" s="569" t="s">
        <v>10383</v>
      </c>
      <c r="H4293" s="547" t="s">
        <v>9371</v>
      </c>
      <c r="I4293" s="547" t="s">
        <v>9371</v>
      </c>
      <c r="J4293" s="546" t="s">
        <v>5865</v>
      </c>
      <c r="K4293" s="570">
        <v>1</v>
      </c>
      <c r="L4293" s="546">
        <v>12</v>
      </c>
      <c r="M4293" s="566">
        <v>22540.856000000007</v>
      </c>
      <c r="N4293" s="546"/>
      <c r="O4293" s="546"/>
      <c r="P4293" s="566"/>
    </row>
    <row r="4294" spans="1:16" x14ac:dyDescent="0.2">
      <c r="A4294" s="568" t="s">
        <v>946</v>
      </c>
      <c r="B4294" s="548" t="s">
        <v>1708</v>
      </c>
      <c r="C4294" s="541" t="s">
        <v>1709</v>
      </c>
      <c r="D4294" s="547" t="s">
        <v>2213</v>
      </c>
      <c r="E4294" s="1962">
        <v>2100</v>
      </c>
      <c r="F4294" s="546" t="s">
        <v>10384</v>
      </c>
      <c r="G4294" s="569" t="s">
        <v>10385</v>
      </c>
      <c r="H4294" s="547" t="s">
        <v>2213</v>
      </c>
      <c r="I4294" s="547" t="s">
        <v>1795</v>
      </c>
      <c r="J4294" s="546" t="s">
        <v>1795</v>
      </c>
      <c r="K4294" s="570">
        <v>1</v>
      </c>
      <c r="L4294" s="546">
        <v>8</v>
      </c>
      <c r="M4294" s="566">
        <v>17307.256000000001</v>
      </c>
      <c r="N4294" s="546"/>
      <c r="O4294" s="546"/>
      <c r="P4294" s="566"/>
    </row>
    <row r="4295" spans="1:16" x14ac:dyDescent="0.2">
      <c r="A4295" s="568" t="s">
        <v>946</v>
      </c>
      <c r="B4295" s="548" t="s">
        <v>1708</v>
      </c>
      <c r="C4295" s="541" t="s">
        <v>1709</v>
      </c>
      <c r="D4295" s="547" t="s">
        <v>10386</v>
      </c>
      <c r="E4295" s="1962">
        <v>9000</v>
      </c>
      <c r="F4295" s="546" t="s">
        <v>10387</v>
      </c>
      <c r="G4295" s="569" t="s">
        <v>10388</v>
      </c>
      <c r="H4295" s="547" t="s">
        <v>8766</v>
      </c>
      <c r="I4295" s="547" t="s">
        <v>8766</v>
      </c>
      <c r="J4295" s="546" t="s">
        <v>5797</v>
      </c>
      <c r="K4295" s="570">
        <v>1</v>
      </c>
      <c r="L4295" s="546">
        <v>6</v>
      </c>
      <c r="M4295" s="566">
        <v>43047.056000000004</v>
      </c>
      <c r="N4295" s="546"/>
      <c r="O4295" s="546"/>
      <c r="P4295" s="566"/>
    </row>
    <row r="4296" spans="1:16" x14ac:dyDescent="0.2">
      <c r="A4296" s="568" t="s">
        <v>946</v>
      </c>
      <c r="B4296" s="548" t="s">
        <v>1708</v>
      </c>
      <c r="C4296" s="541" t="s">
        <v>1709</v>
      </c>
      <c r="D4296" s="547" t="s">
        <v>1882</v>
      </c>
      <c r="E4296" s="1962">
        <v>2000</v>
      </c>
      <c r="F4296" s="546" t="s">
        <v>10389</v>
      </c>
      <c r="G4296" s="569" t="s">
        <v>10390</v>
      </c>
      <c r="H4296" s="547" t="s">
        <v>9371</v>
      </c>
      <c r="I4296" s="547" t="s">
        <v>9371</v>
      </c>
      <c r="J4296" s="546" t="s">
        <v>5865</v>
      </c>
      <c r="K4296" s="570">
        <v>1</v>
      </c>
      <c r="L4296" s="546">
        <v>8</v>
      </c>
      <c r="M4296" s="566">
        <v>17287.256000000001</v>
      </c>
      <c r="N4296" s="546"/>
      <c r="O4296" s="546"/>
      <c r="P4296" s="566"/>
    </row>
    <row r="4297" spans="1:16" x14ac:dyDescent="0.2">
      <c r="A4297" s="568" t="s">
        <v>946</v>
      </c>
      <c r="B4297" s="548" t="s">
        <v>1708</v>
      </c>
      <c r="C4297" s="541" t="s">
        <v>1709</v>
      </c>
      <c r="D4297" s="547" t="s">
        <v>1882</v>
      </c>
      <c r="E4297" s="1962">
        <v>1700</v>
      </c>
      <c r="F4297" s="546" t="s">
        <v>10391</v>
      </c>
      <c r="G4297" s="569" t="s">
        <v>10392</v>
      </c>
      <c r="H4297" s="547" t="s">
        <v>9371</v>
      </c>
      <c r="I4297" s="547" t="s">
        <v>9371</v>
      </c>
      <c r="J4297" s="546" t="s">
        <v>5865</v>
      </c>
      <c r="K4297" s="570">
        <v>1</v>
      </c>
      <c r="L4297" s="546">
        <v>12</v>
      </c>
      <c r="M4297" s="566">
        <v>22540.856000000007</v>
      </c>
      <c r="N4297" s="546"/>
      <c r="O4297" s="546"/>
      <c r="P4297" s="566"/>
    </row>
    <row r="4298" spans="1:16" x14ac:dyDescent="0.2">
      <c r="A4298" s="568" t="s">
        <v>946</v>
      </c>
      <c r="B4298" s="548" t="s">
        <v>1708</v>
      </c>
      <c r="C4298" s="541" t="s">
        <v>1709</v>
      </c>
      <c r="D4298" s="547" t="s">
        <v>10393</v>
      </c>
      <c r="E4298" s="1962">
        <v>3000</v>
      </c>
      <c r="F4298" s="546" t="s">
        <v>10394</v>
      </c>
      <c r="G4298" s="569" t="s">
        <v>10395</v>
      </c>
      <c r="H4298" s="547" t="s">
        <v>1773</v>
      </c>
      <c r="I4298" s="547" t="s">
        <v>1795</v>
      </c>
      <c r="J4298" s="546" t="s">
        <v>1795</v>
      </c>
      <c r="K4298" s="570">
        <v>1</v>
      </c>
      <c r="L4298" s="546">
        <v>7</v>
      </c>
      <c r="M4298" s="566">
        <v>24540.525999999998</v>
      </c>
      <c r="N4298" s="546"/>
      <c r="O4298" s="546"/>
      <c r="P4298" s="566"/>
    </row>
    <row r="4299" spans="1:16" x14ac:dyDescent="0.2">
      <c r="A4299" s="568" t="s">
        <v>946</v>
      </c>
      <c r="B4299" s="548" t="s">
        <v>1708</v>
      </c>
      <c r="C4299" s="541" t="s">
        <v>1709</v>
      </c>
      <c r="D4299" s="547" t="s">
        <v>2038</v>
      </c>
      <c r="E4299" s="1962">
        <v>8000</v>
      </c>
      <c r="F4299" s="546" t="s">
        <v>10396</v>
      </c>
      <c r="G4299" s="569" t="s">
        <v>10397</v>
      </c>
      <c r="H4299" s="547" t="s">
        <v>1753</v>
      </c>
      <c r="I4299" s="547" t="s">
        <v>8766</v>
      </c>
      <c r="J4299" s="546" t="s">
        <v>5797</v>
      </c>
      <c r="K4299" s="570">
        <v>1</v>
      </c>
      <c r="L4299" s="546">
        <v>7</v>
      </c>
      <c r="M4299" s="566">
        <v>55407.186000000002</v>
      </c>
      <c r="N4299" s="546"/>
      <c r="O4299" s="546"/>
      <c r="P4299" s="566"/>
    </row>
    <row r="4300" spans="1:16" x14ac:dyDescent="0.2">
      <c r="A4300" s="568" t="s">
        <v>946</v>
      </c>
      <c r="B4300" s="548" t="s">
        <v>1708</v>
      </c>
      <c r="C4300" s="541" t="s">
        <v>1709</v>
      </c>
      <c r="D4300" s="547" t="s">
        <v>1882</v>
      </c>
      <c r="E4300" s="1962">
        <v>1500</v>
      </c>
      <c r="F4300" s="546" t="s">
        <v>10398</v>
      </c>
      <c r="G4300" s="569" t="s">
        <v>10399</v>
      </c>
      <c r="H4300" s="547" t="s">
        <v>9371</v>
      </c>
      <c r="I4300" s="547" t="s">
        <v>9371</v>
      </c>
      <c r="J4300" s="546" t="s">
        <v>5865</v>
      </c>
      <c r="K4300" s="570">
        <v>1</v>
      </c>
      <c r="L4300" s="546">
        <v>12</v>
      </c>
      <c r="M4300" s="566">
        <v>20140.856000000003</v>
      </c>
      <c r="N4300" s="546"/>
      <c r="O4300" s="546"/>
      <c r="P4300" s="566"/>
    </row>
    <row r="4301" spans="1:16" x14ac:dyDescent="0.2">
      <c r="A4301" s="568" t="s">
        <v>946</v>
      </c>
      <c r="B4301" s="548" t="s">
        <v>1708</v>
      </c>
      <c r="C4301" s="541" t="s">
        <v>1709</v>
      </c>
      <c r="D4301" s="547" t="s">
        <v>2470</v>
      </c>
      <c r="E4301" s="1962">
        <v>2500</v>
      </c>
      <c r="F4301" s="546" t="s">
        <v>10400</v>
      </c>
      <c r="G4301" s="569" t="s">
        <v>10401</v>
      </c>
      <c r="H4301" s="547" t="s">
        <v>10347</v>
      </c>
      <c r="I4301" s="547" t="s">
        <v>1795</v>
      </c>
      <c r="J4301" s="546" t="s">
        <v>1795</v>
      </c>
      <c r="K4301" s="570">
        <v>1</v>
      </c>
      <c r="L4301" s="546">
        <v>7</v>
      </c>
      <c r="M4301" s="566">
        <v>20173.856</v>
      </c>
      <c r="N4301" s="546"/>
      <c r="O4301" s="546"/>
      <c r="P4301" s="566"/>
    </row>
    <row r="4302" spans="1:16" x14ac:dyDescent="0.2">
      <c r="A4302" s="568" t="s">
        <v>946</v>
      </c>
      <c r="B4302" s="548" t="s">
        <v>1708</v>
      </c>
      <c r="C4302" s="541" t="s">
        <v>1709</v>
      </c>
      <c r="D4302" s="547" t="s">
        <v>1882</v>
      </c>
      <c r="E4302" s="1962">
        <v>2000</v>
      </c>
      <c r="F4302" s="546" t="s">
        <v>10402</v>
      </c>
      <c r="G4302" s="569" t="s">
        <v>10403</v>
      </c>
      <c r="H4302" s="547" t="s">
        <v>9371</v>
      </c>
      <c r="I4302" s="547" t="s">
        <v>9371</v>
      </c>
      <c r="J4302" s="546" t="s">
        <v>5865</v>
      </c>
      <c r="K4302" s="570">
        <v>1</v>
      </c>
      <c r="L4302" s="546">
        <v>8</v>
      </c>
      <c r="M4302" s="566">
        <v>17287.256000000001</v>
      </c>
      <c r="N4302" s="546"/>
      <c r="O4302" s="546"/>
      <c r="P4302" s="566"/>
    </row>
    <row r="4303" spans="1:16" x14ac:dyDescent="0.2">
      <c r="A4303" s="568" t="s">
        <v>946</v>
      </c>
      <c r="B4303" s="548" t="s">
        <v>1708</v>
      </c>
      <c r="C4303" s="541" t="s">
        <v>1709</v>
      </c>
      <c r="D4303" s="547" t="s">
        <v>1882</v>
      </c>
      <c r="E4303" s="1962">
        <v>1700</v>
      </c>
      <c r="F4303" s="546" t="s">
        <v>10404</v>
      </c>
      <c r="G4303" s="569" t="s">
        <v>10405</v>
      </c>
      <c r="H4303" s="547" t="s">
        <v>9371</v>
      </c>
      <c r="I4303" s="547" t="s">
        <v>9371</v>
      </c>
      <c r="J4303" s="546" t="s">
        <v>5865</v>
      </c>
      <c r="K4303" s="570">
        <v>1</v>
      </c>
      <c r="L4303" s="546">
        <v>6</v>
      </c>
      <c r="M4303" s="566">
        <v>11133.786</v>
      </c>
      <c r="N4303" s="546"/>
      <c r="O4303" s="546"/>
      <c r="P4303" s="566"/>
    </row>
    <row r="4304" spans="1:16" x14ac:dyDescent="0.2">
      <c r="A4304" s="568" t="s">
        <v>946</v>
      </c>
      <c r="B4304" s="548" t="s">
        <v>1708</v>
      </c>
      <c r="C4304" s="541" t="s">
        <v>1709</v>
      </c>
      <c r="D4304" s="547" t="s">
        <v>10406</v>
      </c>
      <c r="E4304" s="1962">
        <v>7000</v>
      </c>
      <c r="F4304" s="546" t="s">
        <v>1517</v>
      </c>
      <c r="G4304" s="569" t="s">
        <v>10407</v>
      </c>
      <c r="H4304" s="547" t="s">
        <v>8766</v>
      </c>
      <c r="I4304" s="547" t="s">
        <v>8766</v>
      </c>
      <c r="J4304" s="546" t="s">
        <v>5797</v>
      </c>
      <c r="K4304" s="570">
        <v>1</v>
      </c>
      <c r="L4304" s="546">
        <v>7</v>
      </c>
      <c r="M4304" s="566">
        <v>54007.186000000009</v>
      </c>
      <c r="N4304" s="546"/>
      <c r="O4304" s="546"/>
      <c r="P4304" s="566"/>
    </row>
    <row r="4305" spans="1:16" x14ac:dyDescent="0.2">
      <c r="A4305" s="568" t="s">
        <v>946</v>
      </c>
      <c r="B4305" s="548" t="s">
        <v>1708</v>
      </c>
      <c r="C4305" s="541" t="s">
        <v>1709</v>
      </c>
      <c r="D4305" s="547" t="s">
        <v>10002</v>
      </c>
      <c r="E4305" s="1962">
        <v>10000</v>
      </c>
      <c r="F4305" s="546" t="s">
        <v>10408</v>
      </c>
      <c r="G4305" s="569" t="s">
        <v>10409</v>
      </c>
      <c r="H4305" s="547" t="s">
        <v>1753</v>
      </c>
      <c r="I4305" s="547" t="s">
        <v>8766</v>
      </c>
      <c r="J4305" s="546" t="s">
        <v>5797</v>
      </c>
      <c r="K4305" s="570">
        <v>1</v>
      </c>
      <c r="L4305" s="546">
        <v>6</v>
      </c>
      <c r="M4305" s="566">
        <v>117882.52599999997</v>
      </c>
      <c r="N4305" s="546"/>
      <c r="O4305" s="546"/>
      <c r="P4305" s="566"/>
    </row>
    <row r="4306" spans="1:16" x14ac:dyDescent="0.2">
      <c r="A4306" s="568" t="s">
        <v>946</v>
      </c>
      <c r="B4306" s="548" t="s">
        <v>1708</v>
      </c>
      <c r="C4306" s="541" t="s">
        <v>1709</v>
      </c>
      <c r="D4306" s="547" t="s">
        <v>1882</v>
      </c>
      <c r="E4306" s="1962">
        <v>1700</v>
      </c>
      <c r="F4306" s="546" t="s">
        <v>10410</v>
      </c>
      <c r="G4306" s="569" t="s">
        <v>10411</v>
      </c>
      <c r="H4306" s="547" t="s">
        <v>9371</v>
      </c>
      <c r="I4306" s="547" t="s">
        <v>9371</v>
      </c>
      <c r="J4306" s="546" t="s">
        <v>5865</v>
      </c>
      <c r="K4306" s="570">
        <v>1</v>
      </c>
      <c r="L4306" s="546">
        <v>10</v>
      </c>
      <c r="M4306" s="566">
        <v>17688.315000000002</v>
      </c>
      <c r="N4306" s="546"/>
      <c r="O4306" s="546"/>
      <c r="P4306" s="566"/>
    </row>
    <row r="4307" spans="1:16" x14ac:dyDescent="0.2">
      <c r="A4307" s="568" t="s">
        <v>946</v>
      </c>
      <c r="B4307" s="548" t="s">
        <v>1708</v>
      </c>
      <c r="C4307" s="541" t="s">
        <v>1709</v>
      </c>
      <c r="D4307" s="547" t="s">
        <v>1882</v>
      </c>
      <c r="E4307" s="1962">
        <v>1700</v>
      </c>
      <c r="F4307" s="546" t="s">
        <v>10412</v>
      </c>
      <c r="G4307" s="569" t="s">
        <v>10413</v>
      </c>
      <c r="H4307" s="547" t="s">
        <v>9371</v>
      </c>
      <c r="I4307" s="547" t="s">
        <v>9371</v>
      </c>
      <c r="J4307" s="546" t="s">
        <v>5865</v>
      </c>
      <c r="K4307" s="570">
        <v>1</v>
      </c>
      <c r="L4307" s="546">
        <v>8</v>
      </c>
      <c r="M4307" s="566">
        <v>14690.585999999999</v>
      </c>
      <c r="N4307" s="546"/>
      <c r="O4307" s="546"/>
      <c r="P4307" s="566"/>
    </row>
    <row r="4308" spans="1:16" x14ac:dyDescent="0.2">
      <c r="A4308" s="568" t="s">
        <v>946</v>
      </c>
      <c r="B4308" s="548" t="s">
        <v>1708</v>
      </c>
      <c r="C4308" s="541" t="s">
        <v>1709</v>
      </c>
      <c r="D4308" s="547" t="s">
        <v>1882</v>
      </c>
      <c r="E4308" s="1962">
        <v>1700</v>
      </c>
      <c r="F4308" s="546" t="s">
        <v>10414</v>
      </c>
      <c r="G4308" s="569" t="s">
        <v>10415</v>
      </c>
      <c r="H4308" s="547" t="s">
        <v>9371</v>
      </c>
      <c r="I4308" s="547" t="s">
        <v>9371</v>
      </c>
      <c r="J4308" s="546" t="s">
        <v>5865</v>
      </c>
      <c r="K4308" s="570">
        <v>1</v>
      </c>
      <c r="L4308" s="546">
        <v>8</v>
      </c>
      <c r="M4308" s="566">
        <v>14690.585999999999</v>
      </c>
      <c r="N4308" s="546"/>
      <c r="O4308" s="546"/>
      <c r="P4308" s="566"/>
    </row>
    <row r="4309" spans="1:16" x14ac:dyDescent="0.2">
      <c r="A4309" s="568" t="s">
        <v>946</v>
      </c>
      <c r="B4309" s="548" t="s">
        <v>1708</v>
      </c>
      <c r="C4309" s="541" t="s">
        <v>1709</v>
      </c>
      <c r="D4309" s="547" t="s">
        <v>1882</v>
      </c>
      <c r="E4309" s="1962">
        <v>1700</v>
      </c>
      <c r="F4309" s="546" t="s">
        <v>10416</v>
      </c>
      <c r="G4309" s="569" t="s">
        <v>10417</v>
      </c>
      <c r="H4309" s="547" t="s">
        <v>9371</v>
      </c>
      <c r="I4309" s="547" t="s">
        <v>9371</v>
      </c>
      <c r="J4309" s="546" t="s">
        <v>5865</v>
      </c>
      <c r="K4309" s="570">
        <v>1</v>
      </c>
      <c r="L4309" s="546">
        <v>11</v>
      </c>
      <c r="M4309" s="566">
        <v>19874.155000000002</v>
      </c>
      <c r="N4309" s="546"/>
      <c r="O4309" s="546"/>
      <c r="P4309" s="566"/>
    </row>
    <row r="4310" spans="1:16" x14ac:dyDescent="0.2">
      <c r="A4310" s="568" t="s">
        <v>946</v>
      </c>
      <c r="B4310" s="548" t="s">
        <v>1708</v>
      </c>
      <c r="C4310" s="541" t="s">
        <v>1709</v>
      </c>
      <c r="D4310" s="547" t="s">
        <v>10418</v>
      </c>
      <c r="E4310" s="1962">
        <v>7500</v>
      </c>
      <c r="F4310" s="546" t="s">
        <v>10419</v>
      </c>
      <c r="G4310" s="569" t="s">
        <v>10420</v>
      </c>
      <c r="H4310" s="547" t="s">
        <v>8766</v>
      </c>
      <c r="I4310" s="547" t="s">
        <v>8766</v>
      </c>
      <c r="J4310" s="546" t="s">
        <v>5797</v>
      </c>
      <c r="K4310" s="570">
        <v>1</v>
      </c>
      <c r="L4310" s="546">
        <v>6</v>
      </c>
      <c r="M4310" s="566">
        <v>42160.456000000006</v>
      </c>
      <c r="N4310" s="546"/>
      <c r="O4310" s="546"/>
      <c r="P4310" s="566"/>
    </row>
    <row r="4311" spans="1:16" x14ac:dyDescent="0.2">
      <c r="A4311" s="568" t="s">
        <v>946</v>
      </c>
      <c r="B4311" s="548" t="s">
        <v>1708</v>
      </c>
      <c r="C4311" s="541" t="s">
        <v>1709</v>
      </c>
      <c r="D4311" s="547" t="s">
        <v>2213</v>
      </c>
      <c r="E4311" s="1962">
        <v>2500</v>
      </c>
      <c r="F4311" s="546" t="s">
        <v>10421</v>
      </c>
      <c r="G4311" s="569" t="s">
        <v>10422</v>
      </c>
      <c r="H4311" s="547" t="s">
        <v>2213</v>
      </c>
      <c r="I4311" s="547" t="s">
        <v>1795</v>
      </c>
      <c r="J4311" s="546" t="s">
        <v>1795</v>
      </c>
      <c r="K4311" s="570">
        <v>1</v>
      </c>
      <c r="L4311" s="546">
        <v>8</v>
      </c>
      <c r="M4311" s="566">
        <v>20903.926000000003</v>
      </c>
      <c r="N4311" s="546"/>
      <c r="O4311" s="546"/>
      <c r="P4311" s="566"/>
    </row>
    <row r="4312" spans="1:16" x14ac:dyDescent="0.2">
      <c r="A4312" s="568" t="s">
        <v>946</v>
      </c>
      <c r="B4312" s="548" t="s">
        <v>1708</v>
      </c>
      <c r="C4312" s="541" t="s">
        <v>1709</v>
      </c>
      <c r="D4312" s="547" t="s">
        <v>10423</v>
      </c>
      <c r="E4312" s="1962">
        <v>8000</v>
      </c>
      <c r="F4312" s="546" t="s">
        <v>10424</v>
      </c>
      <c r="G4312" s="569" t="s">
        <v>10425</v>
      </c>
      <c r="H4312" s="547" t="s">
        <v>8766</v>
      </c>
      <c r="I4312" s="547" t="s">
        <v>8766</v>
      </c>
      <c r="J4312" s="546" t="s">
        <v>5797</v>
      </c>
      <c r="K4312" s="570">
        <v>1</v>
      </c>
      <c r="L4312" s="546">
        <v>6</v>
      </c>
      <c r="M4312" s="566">
        <v>49160.456000000006</v>
      </c>
      <c r="N4312" s="546"/>
      <c r="O4312" s="546"/>
      <c r="P4312" s="566"/>
    </row>
    <row r="4313" spans="1:16" x14ac:dyDescent="0.2">
      <c r="A4313" s="568" t="s">
        <v>946</v>
      </c>
      <c r="B4313" s="548" t="s">
        <v>1708</v>
      </c>
      <c r="C4313" s="541" t="s">
        <v>1709</v>
      </c>
      <c r="D4313" s="547" t="s">
        <v>2470</v>
      </c>
      <c r="E4313" s="1962">
        <v>2500</v>
      </c>
      <c r="F4313" s="546" t="s">
        <v>10426</v>
      </c>
      <c r="G4313" s="569" t="s">
        <v>10427</v>
      </c>
      <c r="H4313" s="547" t="s">
        <v>10347</v>
      </c>
      <c r="I4313" s="547" t="s">
        <v>1795</v>
      </c>
      <c r="J4313" s="546" t="s">
        <v>1795</v>
      </c>
      <c r="K4313" s="570">
        <v>1</v>
      </c>
      <c r="L4313" s="546">
        <v>12</v>
      </c>
      <c r="M4313" s="566">
        <v>28233.096000000005</v>
      </c>
      <c r="N4313" s="546"/>
      <c r="O4313" s="546"/>
      <c r="P4313" s="566"/>
    </row>
    <row r="4314" spans="1:16" x14ac:dyDescent="0.2">
      <c r="A4314" s="568" t="s">
        <v>946</v>
      </c>
      <c r="B4314" s="548" t="s">
        <v>1708</v>
      </c>
      <c r="C4314" s="541" t="s">
        <v>1709</v>
      </c>
      <c r="D4314" s="547" t="s">
        <v>2213</v>
      </c>
      <c r="E4314" s="1962">
        <v>2100</v>
      </c>
      <c r="F4314" s="546" t="s">
        <v>10428</v>
      </c>
      <c r="G4314" s="569" t="s">
        <v>10429</v>
      </c>
      <c r="H4314" s="547" t="s">
        <v>2213</v>
      </c>
      <c r="I4314" s="547" t="s">
        <v>1795</v>
      </c>
      <c r="J4314" s="546" t="s">
        <v>1795</v>
      </c>
      <c r="K4314" s="570">
        <v>1</v>
      </c>
      <c r="L4314" s="546">
        <v>8</v>
      </c>
      <c r="M4314" s="566">
        <v>17307.256000000001</v>
      </c>
      <c r="N4314" s="546"/>
      <c r="O4314" s="546"/>
      <c r="P4314" s="566"/>
    </row>
    <row r="4315" spans="1:16" x14ac:dyDescent="0.2">
      <c r="A4315" s="568" t="s">
        <v>946</v>
      </c>
      <c r="B4315" s="548" t="s">
        <v>1708</v>
      </c>
      <c r="C4315" s="541" t="s">
        <v>1709</v>
      </c>
      <c r="D4315" s="547" t="s">
        <v>10430</v>
      </c>
      <c r="E4315" s="1962">
        <v>8000</v>
      </c>
      <c r="F4315" s="546" t="s">
        <v>10431</v>
      </c>
      <c r="G4315" s="569" t="s">
        <v>10432</v>
      </c>
      <c r="H4315" s="547" t="s">
        <v>8766</v>
      </c>
      <c r="I4315" s="547" t="s">
        <v>8766</v>
      </c>
      <c r="J4315" s="546" t="s">
        <v>5797</v>
      </c>
      <c r="K4315" s="570">
        <v>1</v>
      </c>
      <c r="L4315" s="546">
        <v>7</v>
      </c>
      <c r="M4315" s="566">
        <v>57373.856</v>
      </c>
      <c r="N4315" s="546"/>
      <c r="O4315" s="546"/>
      <c r="P4315" s="566"/>
    </row>
    <row r="4316" spans="1:16" x14ac:dyDescent="0.2">
      <c r="A4316" s="568" t="s">
        <v>946</v>
      </c>
      <c r="B4316" s="548" t="s">
        <v>1708</v>
      </c>
      <c r="C4316" s="541" t="s">
        <v>1709</v>
      </c>
      <c r="D4316" s="547" t="s">
        <v>2213</v>
      </c>
      <c r="E4316" s="1962">
        <v>2100</v>
      </c>
      <c r="F4316" s="546" t="s">
        <v>10433</v>
      </c>
      <c r="G4316" s="569" t="s">
        <v>10434</v>
      </c>
      <c r="H4316" s="547" t="s">
        <v>2213</v>
      </c>
      <c r="I4316" s="547" t="s">
        <v>1795</v>
      </c>
      <c r="J4316" s="546" t="s">
        <v>1795</v>
      </c>
      <c r="K4316" s="570">
        <v>1</v>
      </c>
      <c r="L4316" s="546">
        <v>8</v>
      </c>
      <c r="M4316" s="566">
        <v>17377.256000000001</v>
      </c>
      <c r="N4316" s="546"/>
      <c r="O4316" s="546"/>
      <c r="P4316" s="566"/>
    </row>
    <row r="4317" spans="1:16" x14ac:dyDescent="0.2">
      <c r="A4317" s="568" t="s">
        <v>946</v>
      </c>
      <c r="B4317" s="548" t="s">
        <v>1708</v>
      </c>
      <c r="C4317" s="541" t="s">
        <v>1709</v>
      </c>
      <c r="D4317" s="547" t="s">
        <v>1882</v>
      </c>
      <c r="E4317" s="1962">
        <v>1700</v>
      </c>
      <c r="F4317" s="546" t="s">
        <v>10435</v>
      </c>
      <c r="G4317" s="569" t="s">
        <v>10436</v>
      </c>
      <c r="H4317" s="547" t="s">
        <v>9371</v>
      </c>
      <c r="I4317" s="547" t="s">
        <v>9371</v>
      </c>
      <c r="J4317" s="546" t="s">
        <v>5865</v>
      </c>
      <c r="K4317" s="570">
        <v>1</v>
      </c>
      <c r="L4317" s="546">
        <v>8</v>
      </c>
      <c r="M4317" s="566">
        <v>14633.925999999999</v>
      </c>
      <c r="N4317" s="546"/>
      <c r="O4317" s="546"/>
      <c r="P4317" s="566"/>
    </row>
    <row r="4318" spans="1:16" x14ac:dyDescent="0.2">
      <c r="A4318" s="568" t="s">
        <v>946</v>
      </c>
      <c r="B4318" s="548" t="s">
        <v>1708</v>
      </c>
      <c r="C4318" s="541" t="s">
        <v>1709</v>
      </c>
      <c r="D4318" s="547" t="s">
        <v>1882</v>
      </c>
      <c r="E4318" s="1962">
        <v>1500</v>
      </c>
      <c r="F4318" s="546" t="s">
        <v>10437</v>
      </c>
      <c r="G4318" s="569" t="s">
        <v>10438</v>
      </c>
      <c r="H4318" s="547" t="s">
        <v>9371</v>
      </c>
      <c r="I4318" s="547" t="s">
        <v>9371</v>
      </c>
      <c r="J4318" s="546" t="s">
        <v>5865</v>
      </c>
      <c r="K4318" s="570">
        <v>1</v>
      </c>
      <c r="L4318" s="546">
        <v>12</v>
      </c>
      <c r="M4318" s="566">
        <v>20391.226000000002</v>
      </c>
      <c r="N4318" s="546"/>
      <c r="O4318" s="546"/>
      <c r="P4318" s="566"/>
    </row>
    <row r="4319" spans="1:16" x14ac:dyDescent="0.2">
      <c r="A4319" s="568" t="s">
        <v>946</v>
      </c>
      <c r="B4319" s="548" t="s">
        <v>1708</v>
      </c>
      <c r="C4319" s="541" t="s">
        <v>1709</v>
      </c>
      <c r="D4319" s="547" t="s">
        <v>1882</v>
      </c>
      <c r="E4319" s="1962">
        <v>2000</v>
      </c>
      <c r="F4319" s="546" t="s">
        <v>10439</v>
      </c>
      <c r="G4319" s="569" t="s">
        <v>10440</v>
      </c>
      <c r="H4319" s="547" t="s">
        <v>9371</v>
      </c>
      <c r="I4319" s="547" t="s">
        <v>9371</v>
      </c>
      <c r="J4319" s="546" t="s">
        <v>5865</v>
      </c>
      <c r="K4319" s="570">
        <v>1</v>
      </c>
      <c r="L4319" s="546">
        <v>8</v>
      </c>
      <c r="M4319" s="566">
        <v>17287.256000000001</v>
      </c>
      <c r="N4319" s="546"/>
      <c r="O4319" s="546"/>
      <c r="P4319" s="566"/>
    </row>
    <row r="4320" spans="1:16" x14ac:dyDescent="0.2">
      <c r="A4320" s="568" t="s">
        <v>946</v>
      </c>
      <c r="B4320" s="548" t="s">
        <v>1708</v>
      </c>
      <c r="C4320" s="541" t="s">
        <v>1709</v>
      </c>
      <c r="D4320" s="547" t="s">
        <v>1882</v>
      </c>
      <c r="E4320" s="1962">
        <v>1500</v>
      </c>
      <c r="F4320" s="546" t="s">
        <v>10441</v>
      </c>
      <c r="G4320" s="569" t="s">
        <v>10442</v>
      </c>
      <c r="H4320" s="547" t="s">
        <v>9371</v>
      </c>
      <c r="I4320" s="547" t="s">
        <v>9371</v>
      </c>
      <c r="J4320" s="546" t="s">
        <v>5865</v>
      </c>
      <c r="K4320" s="570">
        <v>1</v>
      </c>
      <c r="L4320" s="546">
        <v>12</v>
      </c>
      <c r="M4320" s="566">
        <v>20140.856000000003</v>
      </c>
      <c r="N4320" s="546"/>
      <c r="O4320" s="546"/>
      <c r="P4320" s="566"/>
    </row>
    <row r="4321" spans="1:16" x14ac:dyDescent="0.2">
      <c r="A4321" s="568" t="s">
        <v>946</v>
      </c>
      <c r="B4321" s="548" t="s">
        <v>1708</v>
      </c>
      <c r="C4321" s="541" t="s">
        <v>1709</v>
      </c>
      <c r="D4321" s="547" t="s">
        <v>6277</v>
      </c>
      <c r="E4321" s="1962">
        <v>3000</v>
      </c>
      <c r="F4321" s="546" t="s">
        <v>10443</v>
      </c>
      <c r="G4321" s="569" t="s">
        <v>10444</v>
      </c>
      <c r="H4321" s="547" t="s">
        <v>1773</v>
      </c>
      <c r="I4321" s="547" t="s">
        <v>8766</v>
      </c>
      <c r="J4321" s="546" t="s">
        <v>5797</v>
      </c>
      <c r="K4321" s="570">
        <v>1</v>
      </c>
      <c r="L4321" s="546">
        <v>12</v>
      </c>
      <c r="M4321" s="566">
        <v>33816.656000000003</v>
      </c>
      <c r="N4321" s="546"/>
      <c r="O4321" s="546"/>
      <c r="P4321" s="566"/>
    </row>
    <row r="4322" spans="1:16" x14ac:dyDescent="0.2">
      <c r="A4322" s="568" t="s">
        <v>946</v>
      </c>
      <c r="B4322" s="548" t="s">
        <v>1708</v>
      </c>
      <c r="C4322" s="541" t="s">
        <v>1709</v>
      </c>
      <c r="D4322" s="547" t="s">
        <v>1882</v>
      </c>
      <c r="E4322" s="1962">
        <v>1000</v>
      </c>
      <c r="F4322" s="546" t="s">
        <v>10445</v>
      </c>
      <c r="G4322" s="569" t="s">
        <v>10446</v>
      </c>
      <c r="H4322" s="547" t="s">
        <v>9371</v>
      </c>
      <c r="I4322" s="547" t="s">
        <v>9371</v>
      </c>
      <c r="J4322" s="546" t="s">
        <v>5865</v>
      </c>
      <c r="K4322" s="570">
        <v>1</v>
      </c>
      <c r="L4322" s="546">
        <v>12</v>
      </c>
      <c r="M4322" s="566">
        <v>13860.056</v>
      </c>
      <c r="N4322" s="546"/>
      <c r="O4322" s="546"/>
      <c r="P4322" s="566"/>
    </row>
    <row r="4323" spans="1:16" x14ac:dyDescent="0.2">
      <c r="A4323" s="568" t="s">
        <v>946</v>
      </c>
      <c r="B4323" s="548" t="s">
        <v>1708</v>
      </c>
      <c r="C4323" s="541" t="s">
        <v>1709</v>
      </c>
      <c r="D4323" s="547" t="s">
        <v>1882</v>
      </c>
      <c r="E4323" s="1962">
        <v>2000</v>
      </c>
      <c r="F4323" s="546" t="s">
        <v>10447</v>
      </c>
      <c r="G4323" s="569" t="s">
        <v>10448</v>
      </c>
      <c r="H4323" s="547" t="s">
        <v>9371</v>
      </c>
      <c r="I4323" s="547" t="s">
        <v>9371</v>
      </c>
      <c r="J4323" s="546" t="s">
        <v>5865</v>
      </c>
      <c r="K4323" s="570">
        <v>1</v>
      </c>
      <c r="L4323" s="546">
        <v>8</v>
      </c>
      <c r="M4323" s="566">
        <v>17287.256000000001</v>
      </c>
      <c r="N4323" s="546"/>
      <c r="O4323" s="546"/>
      <c r="P4323" s="566"/>
    </row>
    <row r="4324" spans="1:16" x14ac:dyDescent="0.2">
      <c r="A4324" s="568" t="s">
        <v>946</v>
      </c>
      <c r="B4324" s="548" t="s">
        <v>1708</v>
      </c>
      <c r="C4324" s="541" t="s">
        <v>1709</v>
      </c>
      <c r="D4324" s="547" t="s">
        <v>6277</v>
      </c>
      <c r="E4324" s="1962">
        <v>3000</v>
      </c>
      <c r="F4324" s="546" t="s">
        <v>10449</v>
      </c>
      <c r="G4324" s="569" t="s">
        <v>10450</v>
      </c>
      <c r="H4324" s="547" t="s">
        <v>1773</v>
      </c>
      <c r="I4324" s="547" t="s">
        <v>8766</v>
      </c>
      <c r="J4324" s="546" t="s">
        <v>5797</v>
      </c>
      <c r="K4324" s="570">
        <v>1</v>
      </c>
      <c r="L4324" s="546">
        <v>12</v>
      </c>
      <c r="M4324" s="566">
        <v>38140.856000000007</v>
      </c>
      <c r="N4324" s="546"/>
      <c r="O4324" s="546"/>
      <c r="P4324" s="566"/>
    </row>
    <row r="4325" spans="1:16" x14ac:dyDescent="0.2">
      <c r="A4325" s="568" t="s">
        <v>946</v>
      </c>
      <c r="B4325" s="548" t="s">
        <v>1708</v>
      </c>
      <c r="C4325" s="541" t="s">
        <v>1709</v>
      </c>
      <c r="D4325" s="547" t="s">
        <v>2038</v>
      </c>
      <c r="E4325" s="1962">
        <v>8000</v>
      </c>
      <c r="F4325" s="546" t="s">
        <v>10451</v>
      </c>
      <c r="G4325" s="569" t="s">
        <v>10452</v>
      </c>
      <c r="H4325" s="547" t="s">
        <v>1753</v>
      </c>
      <c r="I4325" s="547" t="s">
        <v>8766</v>
      </c>
      <c r="J4325" s="546" t="s">
        <v>5797</v>
      </c>
      <c r="K4325" s="570">
        <v>1</v>
      </c>
      <c r="L4325" s="546">
        <v>5</v>
      </c>
      <c r="M4325" s="566">
        <v>80429.907199999987</v>
      </c>
      <c r="N4325" s="546"/>
      <c r="O4325" s="546"/>
      <c r="P4325" s="566"/>
    </row>
    <row r="4326" spans="1:16" x14ac:dyDescent="0.2">
      <c r="A4326" s="568" t="s">
        <v>946</v>
      </c>
      <c r="B4326" s="548" t="s">
        <v>1708</v>
      </c>
      <c r="C4326" s="541" t="s">
        <v>1709</v>
      </c>
      <c r="D4326" s="547" t="s">
        <v>1882</v>
      </c>
      <c r="E4326" s="1962">
        <v>1700</v>
      </c>
      <c r="F4326" s="546" t="s">
        <v>10453</v>
      </c>
      <c r="G4326" s="569" t="s">
        <v>10454</v>
      </c>
      <c r="H4326" s="547" t="s">
        <v>9371</v>
      </c>
      <c r="I4326" s="547" t="s">
        <v>9371</v>
      </c>
      <c r="J4326" s="546" t="s">
        <v>5865</v>
      </c>
      <c r="K4326" s="570">
        <v>1</v>
      </c>
      <c r="L4326" s="546">
        <v>8</v>
      </c>
      <c r="M4326" s="566">
        <v>14633.925999999999</v>
      </c>
      <c r="N4326" s="546"/>
      <c r="O4326" s="546"/>
      <c r="P4326" s="566"/>
    </row>
    <row r="4327" spans="1:16" x14ac:dyDescent="0.2">
      <c r="A4327" s="568" t="s">
        <v>946</v>
      </c>
      <c r="B4327" s="548" t="s">
        <v>1708</v>
      </c>
      <c r="C4327" s="541" t="s">
        <v>1709</v>
      </c>
      <c r="D4327" s="547" t="s">
        <v>6277</v>
      </c>
      <c r="E4327" s="1962">
        <v>3000</v>
      </c>
      <c r="F4327" s="546" t="s">
        <v>10455</v>
      </c>
      <c r="G4327" s="569" t="s">
        <v>10456</v>
      </c>
      <c r="H4327" s="547" t="s">
        <v>1773</v>
      </c>
      <c r="I4327" s="547" t="s">
        <v>8766</v>
      </c>
      <c r="J4327" s="546" t="s">
        <v>5797</v>
      </c>
      <c r="K4327" s="570">
        <v>1</v>
      </c>
      <c r="L4327" s="546">
        <v>7</v>
      </c>
      <c r="M4327" s="566">
        <v>21973.856000000003</v>
      </c>
      <c r="N4327" s="546"/>
      <c r="O4327" s="546"/>
      <c r="P4327" s="566"/>
    </row>
    <row r="4328" spans="1:16" x14ac:dyDescent="0.2">
      <c r="A4328" s="568" t="s">
        <v>946</v>
      </c>
      <c r="B4328" s="548" t="s">
        <v>1708</v>
      </c>
      <c r="C4328" s="541" t="s">
        <v>1709</v>
      </c>
      <c r="D4328" s="547" t="s">
        <v>10457</v>
      </c>
      <c r="E4328" s="1962">
        <v>3500</v>
      </c>
      <c r="F4328" s="546" t="s">
        <v>10458</v>
      </c>
      <c r="G4328" s="569" t="s">
        <v>10459</v>
      </c>
      <c r="H4328" s="547" t="s">
        <v>1773</v>
      </c>
      <c r="I4328" s="547" t="s">
        <v>1795</v>
      </c>
      <c r="J4328" s="546" t="s">
        <v>1795</v>
      </c>
      <c r="K4328" s="570">
        <v>1</v>
      </c>
      <c r="L4328" s="546">
        <v>5</v>
      </c>
      <c r="M4328" s="566">
        <v>18430.385999999999</v>
      </c>
      <c r="N4328" s="546"/>
      <c r="O4328" s="546"/>
      <c r="P4328" s="566"/>
    </row>
    <row r="4329" spans="1:16" x14ac:dyDescent="0.2">
      <c r="A4329" s="568" t="s">
        <v>946</v>
      </c>
      <c r="B4329" s="548" t="s">
        <v>1708</v>
      </c>
      <c r="C4329" s="541" t="s">
        <v>1709</v>
      </c>
      <c r="D4329" s="547" t="s">
        <v>1882</v>
      </c>
      <c r="E4329" s="1962">
        <v>2000</v>
      </c>
      <c r="F4329" s="546" t="s">
        <v>10460</v>
      </c>
      <c r="G4329" s="569" t="s">
        <v>10461</v>
      </c>
      <c r="H4329" s="547" t="s">
        <v>9371</v>
      </c>
      <c r="I4329" s="547" t="s">
        <v>9371</v>
      </c>
      <c r="J4329" s="546" t="s">
        <v>5865</v>
      </c>
      <c r="K4329" s="570">
        <v>1</v>
      </c>
      <c r="L4329" s="546">
        <v>8</v>
      </c>
      <c r="M4329" s="566">
        <v>17287.256000000001</v>
      </c>
      <c r="N4329" s="546"/>
      <c r="O4329" s="546"/>
      <c r="P4329" s="566"/>
    </row>
    <row r="4330" spans="1:16" x14ac:dyDescent="0.2">
      <c r="A4330" s="568" t="s">
        <v>946</v>
      </c>
      <c r="B4330" s="548" t="s">
        <v>1708</v>
      </c>
      <c r="C4330" s="541" t="s">
        <v>1709</v>
      </c>
      <c r="D4330" s="547" t="s">
        <v>10462</v>
      </c>
      <c r="E4330" s="1962">
        <v>2000</v>
      </c>
      <c r="F4330" s="546" t="s">
        <v>10463</v>
      </c>
      <c r="G4330" s="569" t="s">
        <v>10464</v>
      </c>
      <c r="H4330" s="547" t="s">
        <v>1773</v>
      </c>
      <c r="I4330" s="547" t="s">
        <v>1795</v>
      </c>
      <c r="J4330" s="546" t="s">
        <v>1795</v>
      </c>
      <c r="K4330" s="570">
        <v>1</v>
      </c>
      <c r="L4330" s="546">
        <v>6</v>
      </c>
      <c r="M4330" s="566">
        <v>13093.785999999998</v>
      </c>
      <c r="N4330" s="546"/>
      <c r="O4330" s="546"/>
      <c r="P4330" s="566"/>
    </row>
    <row r="4331" spans="1:16" x14ac:dyDescent="0.2">
      <c r="A4331" s="568" t="s">
        <v>946</v>
      </c>
      <c r="B4331" s="548" t="s">
        <v>1708</v>
      </c>
      <c r="C4331" s="541" t="s">
        <v>1709</v>
      </c>
      <c r="D4331" s="547" t="s">
        <v>1882</v>
      </c>
      <c r="E4331" s="1962">
        <v>1700</v>
      </c>
      <c r="F4331" s="546" t="s">
        <v>10465</v>
      </c>
      <c r="G4331" s="569" t="s">
        <v>10466</v>
      </c>
      <c r="H4331" s="547" t="s">
        <v>9371</v>
      </c>
      <c r="I4331" s="547" t="s">
        <v>9371</v>
      </c>
      <c r="J4331" s="546" t="s">
        <v>5865</v>
      </c>
      <c r="K4331" s="570">
        <v>1</v>
      </c>
      <c r="L4331" s="546">
        <v>8</v>
      </c>
      <c r="M4331" s="566">
        <v>14577.255999999999</v>
      </c>
      <c r="N4331" s="546"/>
      <c r="O4331" s="546"/>
      <c r="P4331" s="566"/>
    </row>
    <row r="4332" spans="1:16" x14ac:dyDescent="0.2">
      <c r="A4332" s="568" t="s">
        <v>946</v>
      </c>
      <c r="B4332" s="548" t="s">
        <v>1708</v>
      </c>
      <c r="C4332" s="541" t="s">
        <v>1709</v>
      </c>
      <c r="D4332" s="547" t="s">
        <v>10467</v>
      </c>
      <c r="E4332" s="1962">
        <v>3500</v>
      </c>
      <c r="F4332" s="546" t="s">
        <v>10468</v>
      </c>
      <c r="G4332" s="569" t="s">
        <v>10469</v>
      </c>
      <c r="H4332" s="547" t="s">
        <v>1773</v>
      </c>
      <c r="I4332" s="547" t="s">
        <v>1795</v>
      </c>
      <c r="J4332" s="546" t="s">
        <v>1795</v>
      </c>
      <c r="K4332" s="570">
        <v>1</v>
      </c>
      <c r="L4332" s="546">
        <v>6</v>
      </c>
      <c r="M4332" s="566">
        <v>21960.456000000002</v>
      </c>
      <c r="N4332" s="546"/>
      <c r="O4332" s="546"/>
      <c r="P4332" s="566"/>
    </row>
    <row r="4333" spans="1:16" x14ac:dyDescent="0.2">
      <c r="A4333" s="568" t="s">
        <v>946</v>
      </c>
      <c r="B4333" s="548" t="s">
        <v>1708</v>
      </c>
      <c r="C4333" s="541" t="s">
        <v>1709</v>
      </c>
      <c r="D4333" s="547" t="s">
        <v>2213</v>
      </c>
      <c r="E4333" s="1962">
        <v>2100</v>
      </c>
      <c r="F4333" s="546" t="s">
        <v>10470</v>
      </c>
      <c r="G4333" s="569" t="s">
        <v>10471</v>
      </c>
      <c r="H4333" s="547" t="s">
        <v>2213</v>
      </c>
      <c r="I4333" s="547" t="s">
        <v>1795</v>
      </c>
      <c r="J4333" s="546" t="s">
        <v>1795</v>
      </c>
      <c r="K4333" s="570">
        <v>1</v>
      </c>
      <c r="L4333" s="546">
        <v>8</v>
      </c>
      <c r="M4333" s="566">
        <v>17307.256000000001</v>
      </c>
      <c r="N4333" s="546"/>
      <c r="O4333" s="546"/>
      <c r="P4333" s="566"/>
    </row>
    <row r="4334" spans="1:16" x14ac:dyDescent="0.2">
      <c r="A4334" s="568" t="s">
        <v>946</v>
      </c>
      <c r="B4334" s="548" t="s">
        <v>1708</v>
      </c>
      <c r="C4334" s="541" t="s">
        <v>1709</v>
      </c>
      <c r="D4334" s="547" t="s">
        <v>6277</v>
      </c>
      <c r="E4334" s="1962">
        <v>3000</v>
      </c>
      <c r="F4334" s="546" t="s">
        <v>10472</v>
      </c>
      <c r="G4334" s="569" t="s">
        <v>10473</v>
      </c>
      <c r="H4334" s="547" t="s">
        <v>1773</v>
      </c>
      <c r="I4334" s="547" t="s">
        <v>8766</v>
      </c>
      <c r="J4334" s="546" t="s">
        <v>5797</v>
      </c>
      <c r="K4334" s="570">
        <v>1</v>
      </c>
      <c r="L4334" s="546">
        <v>8</v>
      </c>
      <c r="M4334" s="566">
        <v>22573.856000000003</v>
      </c>
      <c r="N4334" s="546"/>
      <c r="O4334" s="546"/>
      <c r="P4334" s="566"/>
    </row>
    <row r="4335" spans="1:16" x14ac:dyDescent="0.2">
      <c r="A4335" s="568" t="s">
        <v>946</v>
      </c>
      <c r="B4335" s="548" t="s">
        <v>1708</v>
      </c>
      <c r="C4335" s="541" t="s">
        <v>1709</v>
      </c>
      <c r="D4335" s="547" t="s">
        <v>10474</v>
      </c>
      <c r="E4335" s="1962">
        <v>5000</v>
      </c>
      <c r="F4335" s="546" t="s">
        <v>10475</v>
      </c>
      <c r="G4335" s="569" t="s">
        <v>10476</v>
      </c>
      <c r="H4335" s="547" t="s">
        <v>1753</v>
      </c>
      <c r="I4335" s="547" t="s">
        <v>8766</v>
      </c>
      <c r="J4335" s="546" t="s">
        <v>5797</v>
      </c>
      <c r="K4335" s="570">
        <v>2</v>
      </c>
      <c r="L4335" s="546">
        <v>9</v>
      </c>
      <c r="M4335" s="566">
        <v>72154.885699999999</v>
      </c>
      <c r="N4335" s="546"/>
      <c r="O4335" s="546"/>
      <c r="P4335" s="566"/>
    </row>
    <row r="4336" spans="1:16" x14ac:dyDescent="0.2">
      <c r="A4336" s="568" t="s">
        <v>946</v>
      </c>
      <c r="B4336" s="548" t="s">
        <v>1708</v>
      </c>
      <c r="C4336" s="541" t="s">
        <v>1709</v>
      </c>
      <c r="D4336" s="547" t="s">
        <v>1882</v>
      </c>
      <c r="E4336" s="1962">
        <v>1500</v>
      </c>
      <c r="F4336" s="546" t="s">
        <v>10477</v>
      </c>
      <c r="G4336" s="569" t="s">
        <v>10478</v>
      </c>
      <c r="H4336" s="547" t="s">
        <v>9371</v>
      </c>
      <c r="I4336" s="547" t="s">
        <v>9371</v>
      </c>
      <c r="J4336" s="546" t="s">
        <v>5865</v>
      </c>
      <c r="K4336" s="570">
        <v>1</v>
      </c>
      <c r="L4336" s="546">
        <v>12</v>
      </c>
      <c r="M4336" s="566">
        <v>20140.856000000003</v>
      </c>
      <c r="N4336" s="546"/>
      <c r="O4336" s="546"/>
      <c r="P4336" s="566"/>
    </row>
    <row r="4337" spans="1:16" x14ac:dyDescent="0.2">
      <c r="A4337" s="568" t="s">
        <v>946</v>
      </c>
      <c r="B4337" s="548" t="s">
        <v>1708</v>
      </c>
      <c r="C4337" s="541" t="s">
        <v>1709</v>
      </c>
      <c r="D4337" s="547" t="s">
        <v>1882</v>
      </c>
      <c r="E4337" s="1962">
        <v>2000</v>
      </c>
      <c r="F4337" s="546" t="s">
        <v>10479</v>
      </c>
      <c r="G4337" s="569" t="s">
        <v>10480</v>
      </c>
      <c r="H4337" s="547" t="s">
        <v>9371</v>
      </c>
      <c r="I4337" s="547" t="s">
        <v>9371</v>
      </c>
      <c r="J4337" s="546" t="s">
        <v>5865</v>
      </c>
      <c r="K4337" s="570">
        <v>1</v>
      </c>
      <c r="L4337" s="546">
        <v>8</v>
      </c>
      <c r="M4337" s="566">
        <v>17353.925999999999</v>
      </c>
      <c r="N4337" s="546"/>
      <c r="O4337" s="546"/>
      <c r="P4337" s="566"/>
    </row>
    <row r="4338" spans="1:16" x14ac:dyDescent="0.2">
      <c r="A4338" s="568" t="s">
        <v>946</v>
      </c>
      <c r="B4338" s="548" t="s">
        <v>1708</v>
      </c>
      <c r="C4338" s="541" t="s">
        <v>1709</v>
      </c>
      <c r="D4338" s="547" t="s">
        <v>1882</v>
      </c>
      <c r="E4338" s="1962">
        <v>1700</v>
      </c>
      <c r="F4338" s="546" t="s">
        <v>10481</v>
      </c>
      <c r="G4338" s="569" t="s">
        <v>10482</v>
      </c>
      <c r="H4338" s="547" t="s">
        <v>9371</v>
      </c>
      <c r="I4338" s="547" t="s">
        <v>9371</v>
      </c>
      <c r="J4338" s="546" t="s">
        <v>5865</v>
      </c>
      <c r="K4338" s="570">
        <v>1</v>
      </c>
      <c r="L4338" s="546">
        <v>6</v>
      </c>
      <c r="M4338" s="566">
        <v>11190.456</v>
      </c>
      <c r="N4338" s="546"/>
      <c r="O4338" s="546"/>
      <c r="P4338" s="566"/>
    </row>
    <row r="4339" spans="1:16" x14ac:dyDescent="0.2">
      <c r="A4339" s="568" t="s">
        <v>946</v>
      </c>
      <c r="B4339" s="548" t="s">
        <v>1708</v>
      </c>
      <c r="C4339" s="541" t="s">
        <v>1709</v>
      </c>
      <c r="D4339" s="547" t="s">
        <v>10483</v>
      </c>
      <c r="E4339" s="1962">
        <v>3500</v>
      </c>
      <c r="F4339" s="546" t="s">
        <v>10484</v>
      </c>
      <c r="G4339" s="569" t="s">
        <v>10485</v>
      </c>
      <c r="H4339" s="547" t="s">
        <v>10486</v>
      </c>
      <c r="I4339" s="547" t="s">
        <v>8766</v>
      </c>
      <c r="J4339" s="546" t="s">
        <v>5797</v>
      </c>
      <c r="K4339" s="570">
        <v>2</v>
      </c>
      <c r="L4339" s="546">
        <v>6</v>
      </c>
      <c r="M4339" s="566">
        <v>28033.705000000002</v>
      </c>
      <c r="N4339" s="546"/>
      <c r="O4339" s="546"/>
      <c r="P4339" s="566"/>
    </row>
    <row r="4340" spans="1:16" x14ac:dyDescent="0.2">
      <c r="A4340" s="568" t="s">
        <v>946</v>
      </c>
      <c r="B4340" s="548" t="s">
        <v>1708</v>
      </c>
      <c r="C4340" s="541" t="s">
        <v>1709</v>
      </c>
      <c r="D4340" s="547" t="s">
        <v>1882</v>
      </c>
      <c r="E4340" s="1962">
        <v>2000</v>
      </c>
      <c r="F4340" s="546" t="s">
        <v>10487</v>
      </c>
      <c r="G4340" s="569" t="s">
        <v>10488</v>
      </c>
      <c r="H4340" s="547" t="s">
        <v>9371</v>
      </c>
      <c r="I4340" s="547" t="s">
        <v>9371</v>
      </c>
      <c r="J4340" s="546" t="s">
        <v>5865</v>
      </c>
      <c r="K4340" s="570">
        <v>1</v>
      </c>
      <c r="L4340" s="546">
        <v>8</v>
      </c>
      <c r="M4340" s="566">
        <v>17353.925999999999</v>
      </c>
      <c r="N4340" s="546"/>
      <c r="O4340" s="546"/>
      <c r="P4340" s="566"/>
    </row>
    <row r="4341" spans="1:16" x14ac:dyDescent="0.2">
      <c r="A4341" s="568" t="s">
        <v>946</v>
      </c>
      <c r="B4341" s="548" t="s">
        <v>1708</v>
      </c>
      <c r="C4341" s="541" t="s">
        <v>1709</v>
      </c>
      <c r="D4341" s="547" t="s">
        <v>10002</v>
      </c>
      <c r="E4341" s="1962">
        <v>10000</v>
      </c>
      <c r="F4341" s="546" t="s">
        <v>10489</v>
      </c>
      <c r="G4341" s="569" t="s">
        <v>10490</v>
      </c>
      <c r="H4341" s="547" t="s">
        <v>1753</v>
      </c>
      <c r="I4341" s="547" t="s">
        <v>8766</v>
      </c>
      <c r="J4341" s="546" t="s">
        <v>5797</v>
      </c>
      <c r="K4341" s="570">
        <v>1</v>
      </c>
      <c r="L4341" s="546">
        <v>4</v>
      </c>
      <c r="M4341" s="566">
        <v>35466.985999999997</v>
      </c>
      <c r="N4341" s="546"/>
      <c r="O4341" s="546"/>
      <c r="P4341" s="566"/>
    </row>
    <row r="4342" spans="1:16" x14ac:dyDescent="0.2">
      <c r="A4342" s="568" t="s">
        <v>946</v>
      </c>
      <c r="B4342" s="548" t="s">
        <v>1708</v>
      </c>
      <c r="C4342" s="541" t="s">
        <v>1709</v>
      </c>
      <c r="D4342" s="547" t="s">
        <v>10491</v>
      </c>
      <c r="E4342" s="1962">
        <v>5500</v>
      </c>
      <c r="F4342" s="546" t="s">
        <v>10492</v>
      </c>
      <c r="G4342" s="569" t="s">
        <v>10493</v>
      </c>
      <c r="H4342" s="547" t="s">
        <v>1795</v>
      </c>
      <c r="I4342" s="547" t="s">
        <v>1795</v>
      </c>
      <c r="J4342" s="546" t="s">
        <v>1795</v>
      </c>
      <c r="K4342" s="570">
        <v>1</v>
      </c>
      <c r="L4342" s="546">
        <v>4</v>
      </c>
      <c r="M4342" s="566">
        <v>7213.4707999999991</v>
      </c>
      <c r="N4342" s="546"/>
      <c r="O4342" s="546"/>
      <c r="P4342" s="566"/>
    </row>
    <row r="4343" spans="1:16" x14ac:dyDescent="0.2">
      <c r="A4343" s="568" t="s">
        <v>946</v>
      </c>
      <c r="B4343" s="548" t="s">
        <v>1708</v>
      </c>
      <c r="C4343" s="541" t="s">
        <v>1709</v>
      </c>
      <c r="D4343" s="547" t="s">
        <v>1882</v>
      </c>
      <c r="E4343" s="1962">
        <v>2000</v>
      </c>
      <c r="F4343" s="546" t="s">
        <v>10494</v>
      </c>
      <c r="G4343" s="569" t="s">
        <v>10495</v>
      </c>
      <c r="H4343" s="547" t="s">
        <v>9371</v>
      </c>
      <c r="I4343" s="547" t="s">
        <v>9371</v>
      </c>
      <c r="J4343" s="546" t="s">
        <v>5865</v>
      </c>
      <c r="K4343" s="570">
        <v>1</v>
      </c>
      <c r="L4343" s="546">
        <v>8</v>
      </c>
      <c r="M4343" s="566">
        <v>17287.256000000001</v>
      </c>
      <c r="N4343" s="546"/>
      <c r="O4343" s="546"/>
      <c r="P4343" s="566"/>
    </row>
    <row r="4344" spans="1:16" x14ac:dyDescent="0.2">
      <c r="A4344" s="568" t="s">
        <v>946</v>
      </c>
      <c r="B4344" s="548" t="s">
        <v>1708</v>
      </c>
      <c r="C4344" s="541" t="s">
        <v>1709</v>
      </c>
      <c r="D4344" s="547" t="s">
        <v>1882</v>
      </c>
      <c r="E4344" s="1962">
        <v>1700</v>
      </c>
      <c r="F4344" s="546" t="s">
        <v>10496</v>
      </c>
      <c r="G4344" s="569" t="s">
        <v>10497</v>
      </c>
      <c r="H4344" s="547" t="s">
        <v>9371</v>
      </c>
      <c r="I4344" s="547" t="s">
        <v>9371</v>
      </c>
      <c r="J4344" s="546" t="s">
        <v>5865</v>
      </c>
      <c r="K4344" s="570">
        <v>1</v>
      </c>
      <c r="L4344" s="546">
        <v>8</v>
      </c>
      <c r="M4344" s="566">
        <v>14690.585999999999</v>
      </c>
      <c r="N4344" s="546"/>
      <c r="O4344" s="546"/>
      <c r="P4344" s="566"/>
    </row>
    <row r="4345" spans="1:16" x14ac:dyDescent="0.2">
      <c r="A4345" s="568" t="s">
        <v>946</v>
      </c>
      <c r="B4345" s="548" t="s">
        <v>1708</v>
      </c>
      <c r="C4345" s="541" t="s">
        <v>1709</v>
      </c>
      <c r="D4345" s="547" t="s">
        <v>10498</v>
      </c>
      <c r="E4345" s="1962">
        <v>8000</v>
      </c>
      <c r="F4345" s="546" t="s">
        <v>10499</v>
      </c>
      <c r="G4345" s="569" t="s">
        <v>10500</v>
      </c>
      <c r="H4345" s="547" t="s">
        <v>8766</v>
      </c>
      <c r="I4345" s="547" t="s">
        <v>8766</v>
      </c>
      <c r="J4345" s="546" t="s">
        <v>5797</v>
      </c>
      <c r="K4345" s="570">
        <v>1</v>
      </c>
      <c r="L4345" s="546">
        <v>6</v>
      </c>
      <c r="M4345" s="566">
        <v>47293.786</v>
      </c>
      <c r="N4345" s="546"/>
      <c r="O4345" s="546"/>
      <c r="P4345" s="566"/>
    </row>
    <row r="4346" spans="1:16" x14ac:dyDescent="0.2">
      <c r="A4346" s="568" t="s">
        <v>946</v>
      </c>
      <c r="B4346" s="548" t="s">
        <v>1708</v>
      </c>
      <c r="C4346" s="541" t="s">
        <v>1709</v>
      </c>
      <c r="D4346" s="547" t="s">
        <v>2038</v>
      </c>
      <c r="E4346" s="1962">
        <v>8000</v>
      </c>
      <c r="F4346" s="546" t="s">
        <v>10501</v>
      </c>
      <c r="G4346" s="569" t="s">
        <v>10502</v>
      </c>
      <c r="H4346" s="547" t="s">
        <v>1753</v>
      </c>
      <c r="I4346" s="547" t="s">
        <v>8766</v>
      </c>
      <c r="J4346" s="546" t="s">
        <v>5797</v>
      </c>
      <c r="K4346" s="570">
        <v>1</v>
      </c>
      <c r="L4346" s="546">
        <v>4</v>
      </c>
      <c r="M4346" s="566">
        <v>27453.586000000003</v>
      </c>
      <c r="N4346" s="546"/>
      <c r="O4346" s="546"/>
      <c r="P4346" s="566"/>
    </row>
    <row r="4347" spans="1:16" x14ac:dyDescent="0.2">
      <c r="A4347" s="568" t="s">
        <v>946</v>
      </c>
      <c r="B4347" s="548" t="s">
        <v>1708</v>
      </c>
      <c r="C4347" s="541" t="s">
        <v>1709</v>
      </c>
      <c r="D4347" s="547" t="s">
        <v>1882</v>
      </c>
      <c r="E4347" s="1962">
        <v>1700</v>
      </c>
      <c r="F4347" s="546" t="s">
        <v>10503</v>
      </c>
      <c r="G4347" s="569" t="s">
        <v>10504</v>
      </c>
      <c r="H4347" s="547" t="s">
        <v>9371</v>
      </c>
      <c r="I4347" s="547" t="s">
        <v>9371</v>
      </c>
      <c r="J4347" s="546" t="s">
        <v>5865</v>
      </c>
      <c r="K4347" s="570">
        <v>1</v>
      </c>
      <c r="L4347" s="546">
        <v>8</v>
      </c>
      <c r="M4347" s="566">
        <v>14520.585999999999</v>
      </c>
      <c r="N4347" s="546"/>
      <c r="O4347" s="546"/>
      <c r="P4347" s="566"/>
    </row>
    <row r="4348" spans="1:16" x14ac:dyDescent="0.2">
      <c r="A4348" s="568" t="s">
        <v>946</v>
      </c>
      <c r="B4348" s="548" t="s">
        <v>1708</v>
      </c>
      <c r="C4348" s="541" t="s">
        <v>1709</v>
      </c>
      <c r="D4348" s="547" t="s">
        <v>10498</v>
      </c>
      <c r="E4348" s="1962">
        <v>8000</v>
      </c>
      <c r="F4348" s="546" t="s">
        <v>10505</v>
      </c>
      <c r="G4348" s="569" t="s">
        <v>10506</v>
      </c>
      <c r="H4348" s="547" t="s">
        <v>8766</v>
      </c>
      <c r="I4348" s="547" t="s">
        <v>8766</v>
      </c>
      <c r="J4348" s="546" t="s">
        <v>5797</v>
      </c>
      <c r="K4348" s="570">
        <v>1</v>
      </c>
      <c r="L4348" s="546">
        <v>6</v>
      </c>
      <c r="M4348" s="566">
        <v>48627.126000000004</v>
      </c>
      <c r="N4348" s="546"/>
      <c r="O4348" s="546"/>
      <c r="P4348" s="566"/>
    </row>
    <row r="4349" spans="1:16" x14ac:dyDescent="0.2">
      <c r="A4349" s="568" t="s">
        <v>946</v>
      </c>
      <c r="B4349" s="548" t="s">
        <v>1708</v>
      </c>
      <c r="C4349" s="541" t="s">
        <v>1709</v>
      </c>
      <c r="D4349" s="547" t="s">
        <v>1882</v>
      </c>
      <c r="E4349" s="1962">
        <v>2000</v>
      </c>
      <c r="F4349" s="546" t="s">
        <v>10507</v>
      </c>
      <c r="G4349" s="569" t="s">
        <v>10508</v>
      </c>
      <c r="H4349" s="547" t="s">
        <v>9371</v>
      </c>
      <c r="I4349" s="547" t="s">
        <v>9371</v>
      </c>
      <c r="J4349" s="546" t="s">
        <v>5865</v>
      </c>
      <c r="K4349" s="570">
        <v>1</v>
      </c>
      <c r="L4349" s="546">
        <v>8</v>
      </c>
      <c r="M4349" s="566">
        <v>17287.256000000001</v>
      </c>
      <c r="N4349" s="546"/>
      <c r="O4349" s="546"/>
      <c r="P4349" s="566"/>
    </row>
    <row r="4350" spans="1:16" x14ac:dyDescent="0.2">
      <c r="A4350" s="568" t="s">
        <v>946</v>
      </c>
      <c r="B4350" s="548" t="s">
        <v>1708</v>
      </c>
      <c r="C4350" s="541" t="s">
        <v>1709</v>
      </c>
      <c r="D4350" s="547" t="s">
        <v>1836</v>
      </c>
      <c r="E4350" s="1962">
        <v>3500</v>
      </c>
      <c r="F4350" s="546" t="s">
        <v>10509</v>
      </c>
      <c r="G4350" s="569" t="s">
        <v>10510</v>
      </c>
      <c r="H4350" s="547" t="s">
        <v>1773</v>
      </c>
      <c r="I4350" s="547" t="s">
        <v>1795</v>
      </c>
      <c r="J4350" s="546" t="s">
        <v>1795</v>
      </c>
      <c r="K4350" s="570">
        <v>1</v>
      </c>
      <c r="L4350" s="546">
        <v>6</v>
      </c>
      <c r="M4350" s="566">
        <v>20993.786</v>
      </c>
      <c r="N4350" s="546"/>
      <c r="O4350" s="546"/>
      <c r="P4350" s="566"/>
    </row>
    <row r="4351" spans="1:16" x14ac:dyDescent="0.2">
      <c r="A4351" s="568" t="s">
        <v>946</v>
      </c>
      <c r="B4351" s="548" t="s">
        <v>1708</v>
      </c>
      <c r="C4351" s="541" t="s">
        <v>1709</v>
      </c>
      <c r="D4351" s="547" t="s">
        <v>2213</v>
      </c>
      <c r="E4351" s="1962">
        <v>2100</v>
      </c>
      <c r="F4351" s="546" t="s">
        <v>10511</v>
      </c>
      <c r="G4351" s="569" t="s">
        <v>10512</v>
      </c>
      <c r="H4351" s="547" t="s">
        <v>2213</v>
      </c>
      <c r="I4351" s="547" t="s">
        <v>1795</v>
      </c>
      <c r="J4351" s="546" t="s">
        <v>1795</v>
      </c>
      <c r="K4351" s="570">
        <v>1</v>
      </c>
      <c r="L4351" s="546">
        <v>8</v>
      </c>
      <c r="M4351" s="566">
        <v>17377.256000000001</v>
      </c>
      <c r="N4351" s="546"/>
      <c r="O4351" s="546"/>
      <c r="P4351" s="566"/>
    </row>
    <row r="4352" spans="1:16" x14ac:dyDescent="0.2">
      <c r="A4352" s="568" t="s">
        <v>946</v>
      </c>
      <c r="B4352" s="548" t="s">
        <v>1708</v>
      </c>
      <c r="C4352" s="541" t="s">
        <v>1709</v>
      </c>
      <c r="D4352" s="547" t="s">
        <v>10513</v>
      </c>
      <c r="E4352" s="1962">
        <v>15000</v>
      </c>
      <c r="F4352" s="546" t="s">
        <v>10514</v>
      </c>
      <c r="G4352" s="569" t="s">
        <v>10515</v>
      </c>
      <c r="H4352" s="547" t="s">
        <v>1753</v>
      </c>
      <c r="I4352" s="547" t="s">
        <v>8766</v>
      </c>
      <c r="J4352" s="546" t="s">
        <v>5797</v>
      </c>
      <c r="K4352" s="570">
        <v>1</v>
      </c>
      <c r="L4352" s="546">
        <v>2</v>
      </c>
      <c r="M4352" s="566">
        <v>38066.98599999999</v>
      </c>
      <c r="N4352" s="546"/>
      <c r="O4352" s="546"/>
      <c r="P4352" s="566"/>
    </row>
    <row r="4353" spans="1:16" x14ac:dyDescent="0.2">
      <c r="A4353" s="568" t="s">
        <v>946</v>
      </c>
      <c r="B4353" s="548" t="s">
        <v>1708</v>
      </c>
      <c r="C4353" s="541" t="s">
        <v>1709</v>
      </c>
      <c r="D4353" s="547" t="s">
        <v>1882</v>
      </c>
      <c r="E4353" s="1962">
        <v>1700</v>
      </c>
      <c r="F4353" s="546" t="s">
        <v>10516</v>
      </c>
      <c r="G4353" s="569" t="s">
        <v>10517</v>
      </c>
      <c r="H4353" s="547" t="s">
        <v>9371</v>
      </c>
      <c r="I4353" s="547" t="s">
        <v>9371</v>
      </c>
      <c r="J4353" s="546" t="s">
        <v>5865</v>
      </c>
      <c r="K4353" s="570">
        <v>1</v>
      </c>
      <c r="L4353" s="546">
        <v>8</v>
      </c>
      <c r="M4353" s="566">
        <v>14577.255999999999</v>
      </c>
      <c r="N4353" s="546"/>
      <c r="O4353" s="546"/>
      <c r="P4353" s="566"/>
    </row>
    <row r="4354" spans="1:16" x14ac:dyDescent="0.2">
      <c r="A4354" s="568" t="s">
        <v>946</v>
      </c>
      <c r="B4354" s="548" t="s">
        <v>1708</v>
      </c>
      <c r="C4354" s="541" t="s">
        <v>1709</v>
      </c>
      <c r="D4354" s="547" t="s">
        <v>4595</v>
      </c>
      <c r="E4354" s="1962">
        <v>7500</v>
      </c>
      <c r="F4354" s="546" t="s">
        <v>10518</v>
      </c>
      <c r="G4354" s="569" t="s">
        <v>10519</v>
      </c>
      <c r="H4354" s="547" t="s">
        <v>8766</v>
      </c>
      <c r="I4354" s="547" t="s">
        <v>8766</v>
      </c>
      <c r="J4354" s="546" t="s">
        <v>5797</v>
      </c>
      <c r="K4354" s="570">
        <v>1</v>
      </c>
      <c r="L4354" s="546">
        <v>6</v>
      </c>
      <c r="M4354" s="566">
        <v>38547.056000000004</v>
      </c>
      <c r="N4354" s="546"/>
      <c r="O4354" s="546"/>
      <c r="P4354" s="566"/>
    </row>
    <row r="4355" spans="1:16" x14ac:dyDescent="0.2">
      <c r="A4355" s="568" t="s">
        <v>946</v>
      </c>
      <c r="B4355" s="548" t="s">
        <v>1708</v>
      </c>
      <c r="C4355" s="541" t="s">
        <v>1709</v>
      </c>
      <c r="D4355" s="547" t="s">
        <v>2135</v>
      </c>
      <c r="E4355" s="1962">
        <v>7000</v>
      </c>
      <c r="F4355" s="546" t="s">
        <v>10520</v>
      </c>
      <c r="G4355" s="569" t="s">
        <v>10521</v>
      </c>
      <c r="H4355" s="547" t="s">
        <v>1753</v>
      </c>
      <c r="I4355" s="547" t="s">
        <v>8766</v>
      </c>
      <c r="J4355" s="546" t="s">
        <v>5797</v>
      </c>
      <c r="K4355" s="570">
        <v>1</v>
      </c>
      <c r="L4355" s="546">
        <v>9</v>
      </c>
      <c r="M4355" s="566">
        <v>44657.505599999997</v>
      </c>
      <c r="N4355" s="546"/>
      <c r="O4355" s="546"/>
      <c r="P4355" s="566"/>
    </row>
    <row r="4356" spans="1:16" x14ac:dyDescent="0.2">
      <c r="A4356" s="568" t="s">
        <v>946</v>
      </c>
      <c r="B4356" s="548" t="s">
        <v>1708</v>
      </c>
      <c r="C4356" s="541" t="s">
        <v>1709</v>
      </c>
      <c r="D4356" s="547" t="s">
        <v>10522</v>
      </c>
      <c r="E4356" s="1962">
        <v>7000</v>
      </c>
      <c r="F4356" s="546" t="s">
        <v>10523</v>
      </c>
      <c r="G4356" s="569" t="s">
        <v>10524</v>
      </c>
      <c r="H4356" s="547" t="s">
        <v>8766</v>
      </c>
      <c r="I4356" s="547" t="s">
        <v>8766</v>
      </c>
      <c r="J4356" s="546" t="s">
        <v>5797</v>
      </c>
      <c r="K4356" s="570">
        <v>1</v>
      </c>
      <c r="L4356" s="546">
        <v>6</v>
      </c>
      <c r="M4356" s="566">
        <v>42693.786</v>
      </c>
      <c r="N4356" s="546"/>
      <c r="O4356" s="546"/>
      <c r="P4356" s="566"/>
    </row>
    <row r="4357" spans="1:16" x14ac:dyDescent="0.2">
      <c r="A4357" s="568" t="s">
        <v>946</v>
      </c>
      <c r="B4357" s="548" t="s">
        <v>1708</v>
      </c>
      <c r="C4357" s="541" t="s">
        <v>1709</v>
      </c>
      <c r="D4357" s="547" t="s">
        <v>1882</v>
      </c>
      <c r="E4357" s="1962">
        <v>1700</v>
      </c>
      <c r="F4357" s="546" t="s">
        <v>10525</v>
      </c>
      <c r="G4357" s="569" t="s">
        <v>10526</v>
      </c>
      <c r="H4357" s="547" t="s">
        <v>9371</v>
      </c>
      <c r="I4357" s="547" t="s">
        <v>9371</v>
      </c>
      <c r="J4357" s="546" t="s">
        <v>5865</v>
      </c>
      <c r="K4357" s="570">
        <v>1</v>
      </c>
      <c r="L4357" s="546">
        <v>8</v>
      </c>
      <c r="M4357" s="566">
        <v>14690.585999999999</v>
      </c>
      <c r="N4357" s="546"/>
      <c r="O4357" s="546"/>
      <c r="P4357" s="566"/>
    </row>
    <row r="4358" spans="1:16" x14ac:dyDescent="0.2">
      <c r="A4358" s="568" t="s">
        <v>946</v>
      </c>
      <c r="B4358" s="548" t="s">
        <v>1708</v>
      </c>
      <c r="C4358" s="541" t="s">
        <v>1709</v>
      </c>
      <c r="D4358" s="547" t="s">
        <v>10527</v>
      </c>
      <c r="E4358" s="1962">
        <v>3000</v>
      </c>
      <c r="F4358" s="546" t="s">
        <v>10528</v>
      </c>
      <c r="G4358" s="569" t="s">
        <v>10529</v>
      </c>
      <c r="H4358" s="547" t="s">
        <v>1773</v>
      </c>
      <c r="I4358" s="547" t="s">
        <v>1795</v>
      </c>
      <c r="J4358" s="546" t="s">
        <v>1795</v>
      </c>
      <c r="K4358" s="570">
        <v>1</v>
      </c>
      <c r="L4358" s="546">
        <v>6</v>
      </c>
      <c r="M4358" s="566">
        <v>20627.125999999997</v>
      </c>
      <c r="N4358" s="546"/>
      <c r="O4358" s="546"/>
      <c r="P4358" s="566"/>
    </row>
    <row r="4359" spans="1:16" x14ac:dyDescent="0.2">
      <c r="A4359" s="568" t="s">
        <v>946</v>
      </c>
      <c r="B4359" s="548" t="s">
        <v>1708</v>
      </c>
      <c r="C4359" s="541" t="s">
        <v>1709</v>
      </c>
      <c r="D4359" s="547" t="s">
        <v>10530</v>
      </c>
      <c r="E4359" s="1962">
        <v>3500</v>
      </c>
      <c r="F4359" s="546" t="s">
        <v>10531</v>
      </c>
      <c r="G4359" s="569" t="s">
        <v>10532</v>
      </c>
      <c r="H4359" s="547" t="s">
        <v>1773</v>
      </c>
      <c r="I4359" s="547" t="s">
        <v>1795</v>
      </c>
      <c r="J4359" s="546" t="s">
        <v>1795</v>
      </c>
      <c r="K4359" s="570">
        <v>1</v>
      </c>
      <c r="L4359" s="546">
        <v>7</v>
      </c>
      <c r="M4359" s="566">
        <v>25873.856000000003</v>
      </c>
      <c r="N4359" s="546"/>
      <c r="O4359" s="546"/>
      <c r="P4359" s="566"/>
    </row>
    <row r="4360" spans="1:16" x14ac:dyDescent="0.2">
      <c r="A4360" s="568" t="s">
        <v>946</v>
      </c>
      <c r="B4360" s="548" t="s">
        <v>1708</v>
      </c>
      <c r="C4360" s="541" t="s">
        <v>1709</v>
      </c>
      <c r="D4360" s="547" t="s">
        <v>1882</v>
      </c>
      <c r="E4360" s="1962">
        <v>1700</v>
      </c>
      <c r="F4360" s="546" t="s">
        <v>10533</v>
      </c>
      <c r="G4360" s="569" t="s">
        <v>10534</v>
      </c>
      <c r="H4360" s="547" t="s">
        <v>9371</v>
      </c>
      <c r="I4360" s="547" t="s">
        <v>9371</v>
      </c>
      <c r="J4360" s="546" t="s">
        <v>5865</v>
      </c>
      <c r="K4360" s="570">
        <v>1</v>
      </c>
      <c r="L4360" s="546">
        <v>12</v>
      </c>
      <c r="M4360" s="566">
        <v>22540.856000000007</v>
      </c>
      <c r="N4360" s="546"/>
      <c r="O4360" s="546"/>
      <c r="P4360" s="566"/>
    </row>
    <row r="4361" spans="1:16" x14ac:dyDescent="0.2">
      <c r="A4361" s="568" t="s">
        <v>946</v>
      </c>
      <c r="B4361" s="548" t="s">
        <v>1708</v>
      </c>
      <c r="C4361" s="541" t="s">
        <v>1709</v>
      </c>
      <c r="D4361" s="547" t="s">
        <v>10535</v>
      </c>
      <c r="E4361" s="1962">
        <v>7500</v>
      </c>
      <c r="F4361" s="546" t="s">
        <v>10536</v>
      </c>
      <c r="G4361" s="569" t="s">
        <v>10537</v>
      </c>
      <c r="H4361" s="547" t="s">
        <v>8766</v>
      </c>
      <c r="I4361" s="547" t="s">
        <v>8766</v>
      </c>
      <c r="J4361" s="546" t="s">
        <v>5797</v>
      </c>
      <c r="K4361" s="570">
        <v>1</v>
      </c>
      <c r="L4361" s="546">
        <v>4</v>
      </c>
      <c r="M4361" s="566">
        <v>13571.4</v>
      </c>
      <c r="N4361" s="546"/>
      <c r="O4361" s="546"/>
      <c r="P4361" s="566"/>
    </row>
    <row r="4362" spans="1:16" x14ac:dyDescent="0.2">
      <c r="A4362" s="568" t="s">
        <v>946</v>
      </c>
      <c r="B4362" s="548" t="s">
        <v>1708</v>
      </c>
      <c r="C4362" s="541" t="s">
        <v>1709</v>
      </c>
      <c r="D4362" s="547" t="s">
        <v>10538</v>
      </c>
      <c r="E4362" s="1962">
        <v>4500</v>
      </c>
      <c r="F4362" s="546" t="s">
        <v>10539</v>
      </c>
      <c r="G4362" s="569" t="s">
        <v>10540</v>
      </c>
      <c r="H4362" s="547" t="s">
        <v>1795</v>
      </c>
      <c r="I4362" s="547" t="s">
        <v>1795</v>
      </c>
      <c r="J4362" s="546" t="s">
        <v>1795</v>
      </c>
      <c r="K4362" s="570">
        <v>1</v>
      </c>
      <c r="L4362" s="546">
        <v>7</v>
      </c>
      <c r="M4362" s="566">
        <v>63071.686000000002</v>
      </c>
      <c r="N4362" s="546"/>
      <c r="O4362" s="546"/>
      <c r="P4362" s="566"/>
    </row>
    <row r="4363" spans="1:16" x14ac:dyDescent="0.2">
      <c r="A4363" s="568" t="s">
        <v>946</v>
      </c>
      <c r="B4363" s="548" t="s">
        <v>1708</v>
      </c>
      <c r="C4363" s="541" t="s">
        <v>1709</v>
      </c>
      <c r="D4363" s="547" t="s">
        <v>1882</v>
      </c>
      <c r="E4363" s="1962">
        <v>1700</v>
      </c>
      <c r="F4363" s="546" t="s">
        <v>10541</v>
      </c>
      <c r="G4363" s="569" t="s">
        <v>10542</v>
      </c>
      <c r="H4363" s="547" t="s">
        <v>9371</v>
      </c>
      <c r="I4363" s="547" t="s">
        <v>9371</v>
      </c>
      <c r="J4363" s="546" t="s">
        <v>5865</v>
      </c>
      <c r="K4363" s="570">
        <v>1</v>
      </c>
      <c r="L4363" s="546">
        <v>7</v>
      </c>
      <c r="M4363" s="566">
        <v>15468.925999999999</v>
      </c>
      <c r="N4363" s="546"/>
      <c r="O4363" s="546"/>
      <c r="P4363" s="566"/>
    </row>
    <row r="4364" spans="1:16" x14ac:dyDescent="0.2">
      <c r="A4364" s="568" t="s">
        <v>946</v>
      </c>
      <c r="B4364" s="548" t="s">
        <v>1708</v>
      </c>
      <c r="C4364" s="541" t="s">
        <v>1709</v>
      </c>
      <c r="D4364" s="547" t="s">
        <v>2213</v>
      </c>
      <c r="E4364" s="1962">
        <v>2100</v>
      </c>
      <c r="F4364" s="546" t="s">
        <v>10543</v>
      </c>
      <c r="G4364" s="569" t="s">
        <v>10544</v>
      </c>
      <c r="H4364" s="547" t="s">
        <v>2213</v>
      </c>
      <c r="I4364" s="547" t="s">
        <v>1795</v>
      </c>
      <c r="J4364" s="546" t="s">
        <v>1795</v>
      </c>
      <c r="K4364" s="570">
        <v>1</v>
      </c>
      <c r="L4364" s="546">
        <v>8</v>
      </c>
      <c r="M4364" s="566">
        <v>17307.256000000001</v>
      </c>
      <c r="N4364" s="546"/>
      <c r="O4364" s="546"/>
      <c r="P4364" s="566"/>
    </row>
    <row r="4365" spans="1:16" x14ac:dyDescent="0.2">
      <c r="A4365" s="568" t="s">
        <v>946</v>
      </c>
      <c r="B4365" s="548" t="s">
        <v>1708</v>
      </c>
      <c r="C4365" s="541" t="s">
        <v>1709</v>
      </c>
      <c r="D4365" s="547" t="s">
        <v>1882</v>
      </c>
      <c r="E4365" s="1962">
        <v>2000</v>
      </c>
      <c r="F4365" s="546" t="s">
        <v>10545</v>
      </c>
      <c r="G4365" s="569" t="s">
        <v>10546</v>
      </c>
      <c r="H4365" s="547" t="s">
        <v>9371</v>
      </c>
      <c r="I4365" s="547" t="s">
        <v>9371</v>
      </c>
      <c r="J4365" s="546" t="s">
        <v>5865</v>
      </c>
      <c r="K4365" s="570">
        <v>1</v>
      </c>
      <c r="L4365" s="546">
        <v>8</v>
      </c>
      <c r="M4365" s="566">
        <v>17287.256000000001</v>
      </c>
      <c r="N4365" s="546"/>
      <c r="O4365" s="546"/>
      <c r="P4365" s="566"/>
    </row>
    <row r="4366" spans="1:16" x14ac:dyDescent="0.2">
      <c r="A4366" s="568" t="s">
        <v>946</v>
      </c>
      <c r="B4366" s="548" t="s">
        <v>1708</v>
      </c>
      <c r="C4366" s="541" t="s">
        <v>1709</v>
      </c>
      <c r="D4366" s="547" t="s">
        <v>6277</v>
      </c>
      <c r="E4366" s="1962">
        <v>3000</v>
      </c>
      <c r="F4366" s="546" t="s">
        <v>10547</v>
      </c>
      <c r="G4366" s="569" t="s">
        <v>10548</v>
      </c>
      <c r="H4366" s="547" t="s">
        <v>1773</v>
      </c>
      <c r="I4366" s="547" t="s">
        <v>8766</v>
      </c>
      <c r="J4366" s="546" t="s">
        <v>5797</v>
      </c>
      <c r="K4366" s="570">
        <v>1</v>
      </c>
      <c r="L4366" s="546">
        <v>8</v>
      </c>
      <c r="M4366" s="566">
        <v>22673.856000000003</v>
      </c>
      <c r="N4366" s="546"/>
      <c r="O4366" s="546"/>
      <c r="P4366" s="566"/>
    </row>
    <row r="4367" spans="1:16" x14ac:dyDescent="0.2">
      <c r="A4367" s="568" t="s">
        <v>946</v>
      </c>
      <c r="B4367" s="548" t="s">
        <v>1708</v>
      </c>
      <c r="C4367" s="541" t="s">
        <v>1709</v>
      </c>
      <c r="D4367" s="547" t="s">
        <v>10002</v>
      </c>
      <c r="E4367" s="1962">
        <v>10000</v>
      </c>
      <c r="F4367" s="546" t="s">
        <v>10549</v>
      </c>
      <c r="G4367" s="569" t="s">
        <v>10550</v>
      </c>
      <c r="H4367" s="547" t="s">
        <v>1753</v>
      </c>
      <c r="I4367" s="547" t="s">
        <v>8766</v>
      </c>
      <c r="J4367" s="546" t="s">
        <v>5797</v>
      </c>
      <c r="K4367" s="570">
        <v>1</v>
      </c>
      <c r="L4367" s="546">
        <v>5</v>
      </c>
      <c r="M4367" s="566">
        <v>75973.855999999985</v>
      </c>
      <c r="N4367" s="546"/>
      <c r="O4367" s="546"/>
      <c r="P4367" s="566"/>
    </row>
    <row r="4368" spans="1:16" x14ac:dyDescent="0.2">
      <c r="A4368" s="568" t="s">
        <v>946</v>
      </c>
      <c r="B4368" s="548" t="s">
        <v>1708</v>
      </c>
      <c r="C4368" s="541" t="s">
        <v>1709</v>
      </c>
      <c r="D4368" s="547" t="s">
        <v>1882</v>
      </c>
      <c r="E4368" s="1962">
        <v>1700</v>
      </c>
      <c r="F4368" s="546" t="s">
        <v>10551</v>
      </c>
      <c r="G4368" s="569" t="s">
        <v>10552</v>
      </c>
      <c r="H4368" s="547" t="s">
        <v>9371</v>
      </c>
      <c r="I4368" s="547" t="s">
        <v>9371</v>
      </c>
      <c r="J4368" s="546" t="s">
        <v>5865</v>
      </c>
      <c r="K4368" s="570">
        <v>1</v>
      </c>
      <c r="L4368" s="546">
        <v>8</v>
      </c>
      <c r="M4368" s="566">
        <v>14633.925999999999</v>
      </c>
      <c r="N4368" s="546"/>
      <c r="O4368" s="546"/>
      <c r="P4368" s="566"/>
    </row>
    <row r="4369" spans="1:16" x14ac:dyDescent="0.2">
      <c r="A4369" s="568" t="s">
        <v>946</v>
      </c>
      <c r="B4369" s="548" t="s">
        <v>1708</v>
      </c>
      <c r="C4369" s="541" t="s">
        <v>1709</v>
      </c>
      <c r="D4369" s="547" t="s">
        <v>6277</v>
      </c>
      <c r="E4369" s="1962">
        <v>3000</v>
      </c>
      <c r="F4369" s="546" t="s">
        <v>10553</v>
      </c>
      <c r="G4369" s="569" t="s">
        <v>10554</v>
      </c>
      <c r="H4369" s="547" t="s">
        <v>1773</v>
      </c>
      <c r="I4369" s="547" t="s">
        <v>8766</v>
      </c>
      <c r="J4369" s="546" t="s">
        <v>5797</v>
      </c>
      <c r="K4369" s="570">
        <v>1</v>
      </c>
      <c r="L4369" s="546">
        <v>8</v>
      </c>
      <c r="M4369" s="566">
        <v>22773.856000000003</v>
      </c>
      <c r="N4369" s="546"/>
      <c r="O4369" s="546"/>
      <c r="P4369" s="566"/>
    </row>
    <row r="4370" spans="1:16" x14ac:dyDescent="0.2">
      <c r="A4370" s="568" t="s">
        <v>946</v>
      </c>
      <c r="B4370" s="548" t="s">
        <v>1708</v>
      </c>
      <c r="C4370" s="541" t="s">
        <v>1709</v>
      </c>
      <c r="D4370" s="547" t="s">
        <v>1882</v>
      </c>
      <c r="E4370" s="1962">
        <v>2000</v>
      </c>
      <c r="F4370" s="546" t="s">
        <v>10555</v>
      </c>
      <c r="G4370" s="569" t="s">
        <v>10556</v>
      </c>
      <c r="H4370" s="547" t="s">
        <v>9371</v>
      </c>
      <c r="I4370" s="547" t="s">
        <v>9371</v>
      </c>
      <c r="J4370" s="546" t="s">
        <v>5865</v>
      </c>
      <c r="K4370" s="570">
        <v>1</v>
      </c>
      <c r="L4370" s="546">
        <v>6</v>
      </c>
      <c r="M4370" s="566">
        <v>12893.785999999998</v>
      </c>
      <c r="N4370" s="546"/>
      <c r="O4370" s="546"/>
      <c r="P4370" s="566"/>
    </row>
    <row r="4371" spans="1:16" x14ac:dyDescent="0.2">
      <c r="A4371" s="568" t="s">
        <v>946</v>
      </c>
      <c r="B4371" s="548" t="s">
        <v>1708</v>
      </c>
      <c r="C4371" s="541" t="s">
        <v>1709</v>
      </c>
      <c r="D4371" s="547" t="s">
        <v>1882</v>
      </c>
      <c r="E4371" s="1962">
        <v>2000</v>
      </c>
      <c r="F4371" s="546" t="s">
        <v>10557</v>
      </c>
      <c r="G4371" s="569" t="s">
        <v>10558</v>
      </c>
      <c r="H4371" s="547" t="s">
        <v>9371</v>
      </c>
      <c r="I4371" s="547" t="s">
        <v>9371</v>
      </c>
      <c r="J4371" s="546" t="s">
        <v>5865</v>
      </c>
      <c r="K4371" s="570">
        <v>1</v>
      </c>
      <c r="L4371" s="546">
        <v>8</v>
      </c>
      <c r="M4371" s="566">
        <v>16933.925999999999</v>
      </c>
      <c r="N4371" s="546"/>
      <c r="O4371" s="546"/>
      <c r="P4371" s="566"/>
    </row>
    <row r="4372" spans="1:16" x14ac:dyDescent="0.2">
      <c r="A4372" s="568" t="s">
        <v>946</v>
      </c>
      <c r="B4372" s="548" t="s">
        <v>1708</v>
      </c>
      <c r="C4372" s="541" t="s">
        <v>1709</v>
      </c>
      <c r="D4372" s="547" t="s">
        <v>10559</v>
      </c>
      <c r="E4372" s="1962">
        <v>4500</v>
      </c>
      <c r="F4372" s="546" t="s">
        <v>10560</v>
      </c>
      <c r="G4372" s="569" t="s">
        <v>10561</v>
      </c>
      <c r="H4372" s="547" t="s">
        <v>1795</v>
      </c>
      <c r="I4372" s="547" t="s">
        <v>1795</v>
      </c>
      <c r="J4372" s="546" t="s">
        <v>1795</v>
      </c>
      <c r="K4372" s="570">
        <v>1</v>
      </c>
      <c r="L4372" s="546">
        <v>7</v>
      </c>
      <c r="M4372" s="566">
        <v>32873.856000000007</v>
      </c>
      <c r="N4372" s="546"/>
      <c r="O4372" s="546"/>
      <c r="P4372" s="566"/>
    </row>
    <row r="4373" spans="1:16" x14ac:dyDescent="0.2">
      <c r="A4373" s="568" t="s">
        <v>946</v>
      </c>
      <c r="B4373" s="548" t="s">
        <v>1708</v>
      </c>
      <c r="C4373" s="541" t="s">
        <v>1709</v>
      </c>
      <c r="D4373" s="547" t="s">
        <v>10562</v>
      </c>
      <c r="E4373" s="1962">
        <v>4000</v>
      </c>
      <c r="F4373" s="546" t="s">
        <v>10563</v>
      </c>
      <c r="G4373" s="569" t="s">
        <v>10564</v>
      </c>
      <c r="H4373" s="547" t="s">
        <v>8766</v>
      </c>
      <c r="I4373" s="547" t="s">
        <v>8766</v>
      </c>
      <c r="J4373" s="546" t="s">
        <v>8766</v>
      </c>
      <c r="K4373" s="570">
        <v>2</v>
      </c>
      <c r="L4373" s="546">
        <v>12</v>
      </c>
      <c r="M4373" s="566">
        <v>52525.856</v>
      </c>
      <c r="N4373" s="546"/>
      <c r="O4373" s="546"/>
      <c r="P4373" s="566"/>
    </row>
    <row r="4374" spans="1:16" x14ac:dyDescent="0.2">
      <c r="A4374" s="568" t="s">
        <v>946</v>
      </c>
      <c r="B4374" s="548" t="s">
        <v>1708</v>
      </c>
      <c r="C4374" s="541" t="s">
        <v>1709</v>
      </c>
      <c r="D4374" s="547" t="s">
        <v>2822</v>
      </c>
      <c r="E4374" s="1962">
        <v>7000</v>
      </c>
      <c r="F4374" s="546" t="s">
        <v>10565</v>
      </c>
      <c r="G4374" s="569" t="s">
        <v>10566</v>
      </c>
      <c r="H4374" s="547" t="s">
        <v>8766</v>
      </c>
      <c r="I4374" s="547" t="s">
        <v>8766</v>
      </c>
      <c r="J4374" s="546" t="s">
        <v>5797</v>
      </c>
      <c r="K4374" s="570">
        <v>1</v>
      </c>
      <c r="L4374" s="546">
        <v>7</v>
      </c>
      <c r="M4374" s="566">
        <v>50373.856000000007</v>
      </c>
      <c r="N4374" s="546"/>
      <c r="O4374" s="546"/>
      <c r="P4374" s="566"/>
    </row>
    <row r="4375" spans="1:16" x14ac:dyDescent="0.2">
      <c r="A4375" s="568" t="s">
        <v>946</v>
      </c>
      <c r="B4375" s="548" t="s">
        <v>1708</v>
      </c>
      <c r="C4375" s="541" t="s">
        <v>1709</v>
      </c>
      <c r="D4375" s="547" t="s">
        <v>10567</v>
      </c>
      <c r="E4375" s="1962">
        <v>9000</v>
      </c>
      <c r="F4375" s="546" t="s">
        <v>10568</v>
      </c>
      <c r="G4375" s="569" t="s">
        <v>10569</v>
      </c>
      <c r="H4375" s="547" t="s">
        <v>8766</v>
      </c>
      <c r="I4375" s="547" t="s">
        <v>8766</v>
      </c>
      <c r="J4375" s="546" t="s">
        <v>5797</v>
      </c>
      <c r="K4375" s="570">
        <v>1</v>
      </c>
      <c r="L4375" s="546">
        <v>2</v>
      </c>
      <c r="M4375" s="566">
        <v>12281.856</v>
      </c>
      <c r="N4375" s="546"/>
      <c r="O4375" s="546"/>
      <c r="P4375" s="566"/>
    </row>
    <row r="4376" spans="1:16" x14ac:dyDescent="0.2">
      <c r="A4376" s="568" t="s">
        <v>946</v>
      </c>
      <c r="B4376" s="548" t="s">
        <v>1708</v>
      </c>
      <c r="C4376" s="541" t="s">
        <v>1709</v>
      </c>
      <c r="D4376" s="547" t="s">
        <v>1836</v>
      </c>
      <c r="E4376" s="1962">
        <v>2000</v>
      </c>
      <c r="F4376" s="546" t="s">
        <v>10570</v>
      </c>
      <c r="G4376" s="569" t="s">
        <v>10571</v>
      </c>
      <c r="H4376" s="547" t="s">
        <v>1773</v>
      </c>
      <c r="I4376" s="547" t="s">
        <v>1795</v>
      </c>
      <c r="J4376" s="546" t="s">
        <v>1795</v>
      </c>
      <c r="K4376" s="570">
        <v>1</v>
      </c>
      <c r="L4376" s="546">
        <v>6</v>
      </c>
      <c r="M4376" s="566">
        <v>11047.055999999999</v>
      </c>
      <c r="N4376" s="546"/>
      <c r="O4376" s="546"/>
      <c r="P4376" s="566"/>
    </row>
    <row r="4377" spans="1:16" x14ac:dyDescent="0.2">
      <c r="A4377" s="568" t="s">
        <v>946</v>
      </c>
      <c r="B4377" s="548" t="s">
        <v>1708</v>
      </c>
      <c r="C4377" s="541" t="s">
        <v>1709</v>
      </c>
      <c r="D4377" s="547" t="s">
        <v>9925</v>
      </c>
      <c r="E4377" s="1962">
        <v>1500</v>
      </c>
      <c r="F4377" s="546" t="s">
        <v>10572</v>
      </c>
      <c r="G4377" s="569" t="s">
        <v>10573</v>
      </c>
      <c r="H4377" s="547" t="s">
        <v>2213</v>
      </c>
      <c r="I4377" s="547" t="s">
        <v>1795</v>
      </c>
      <c r="J4377" s="546" t="s">
        <v>1795</v>
      </c>
      <c r="K4377" s="570">
        <v>1</v>
      </c>
      <c r="L4377" s="546">
        <v>6</v>
      </c>
      <c r="M4377" s="566">
        <v>9800.5559999999987</v>
      </c>
      <c r="N4377" s="546"/>
      <c r="O4377" s="546"/>
      <c r="P4377" s="566"/>
    </row>
    <row r="4378" spans="1:16" x14ac:dyDescent="0.2">
      <c r="A4378" s="568" t="s">
        <v>946</v>
      </c>
      <c r="B4378" s="548" t="s">
        <v>1708</v>
      </c>
      <c r="C4378" s="541" t="s">
        <v>1709</v>
      </c>
      <c r="D4378" s="547" t="s">
        <v>1882</v>
      </c>
      <c r="E4378" s="1962">
        <v>1700</v>
      </c>
      <c r="F4378" s="546" t="s">
        <v>10574</v>
      </c>
      <c r="G4378" s="569" t="s">
        <v>10575</v>
      </c>
      <c r="H4378" s="547" t="s">
        <v>9371</v>
      </c>
      <c r="I4378" s="547" t="s">
        <v>9371</v>
      </c>
      <c r="J4378" s="546" t="s">
        <v>5865</v>
      </c>
      <c r="K4378" s="570">
        <v>1</v>
      </c>
      <c r="L4378" s="546">
        <v>8</v>
      </c>
      <c r="M4378" s="566">
        <v>14747.255999999999</v>
      </c>
      <c r="N4378" s="546"/>
      <c r="O4378" s="546"/>
      <c r="P4378" s="566"/>
    </row>
    <row r="4379" spans="1:16" x14ac:dyDescent="0.2">
      <c r="A4379" s="568" t="s">
        <v>946</v>
      </c>
      <c r="B4379" s="548" t="s">
        <v>1708</v>
      </c>
      <c r="C4379" s="541" t="s">
        <v>1709</v>
      </c>
      <c r="D4379" s="547" t="s">
        <v>10576</v>
      </c>
      <c r="E4379" s="1962">
        <v>5000</v>
      </c>
      <c r="F4379" s="546" t="s">
        <v>10577</v>
      </c>
      <c r="G4379" s="569" t="s">
        <v>10578</v>
      </c>
      <c r="H4379" s="547" t="s">
        <v>8766</v>
      </c>
      <c r="I4379" s="547" t="s">
        <v>8766</v>
      </c>
      <c r="J4379" s="546" t="s">
        <v>5797</v>
      </c>
      <c r="K4379" s="570">
        <v>1</v>
      </c>
      <c r="L4379" s="546">
        <v>7</v>
      </c>
      <c r="M4379" s="566">
        <v>33440.526000000005</v>
      </c>
      <c r="N4379" s="546"/>
      <c r="O4379" s="546"/>
      <c r="P4379" s="566"/>
    </row>
    <row r="4380" spans="1:16" x14ac:dyDescent="0.2">
      <c r="A4380" s="568" t="s">
        <v>946</v>
      </c>
      <c r="B4380" s="548" t="s">
        <v>1708</v>
      </c>
      <c r="C4380" s="541" t="s">
        <v>1709</v>
      </c>
      <c r="D4380" s="547" t="s">
        <v>10579</v>
      </c>
      <c r="E4380" s="1962">
        <v>9000</v>
      </c>
      <c r="F4380" s="546" t="s">
        <v>10580</v>
      </c>
      <c r="G4380" s="569" t="s">
        <v>10581</v>
      </c>
      <c r="H4380" s="547" t="s">
        <v>8766</v>
      </c>
      <c r="I4380" s="547" t="s">
        <v>8766</v>
      </c>
      <c r="J4380" s="546" t="s">
        <v>5797</v>
      </c>
      <c r="K4380" s="570">
        <v>1</v>
      </c>
      <c r="L4380" s="546">
        <v>12</v>
      </c>
      <c r="M4380" s="566">
        <v>110140.85599999997</v>
      </c>
      <c r="N4380" s="546"/>
      <c r="O4380" s="546"/>
      <c r="P4380" s="566"/>
    </row>
    <row r="4381" spans="1:16" x14ac:dyDescent="0.2">
      <c r="A4381" s="568" t="s">
        <v>946</v>
      </c>
      <c r="B4381" s="548" t="s">
        <v>1708</v>
      </c>
      <c r="C4381" s="541" t="s">
        <v>1709</v>
      </c>
      <c r="D4381" s="547" t="s">
        <v>1882</v>
      </c>
      <c r="E4381" s="1962">
        <v>1700</v>
      </c>
      <c r="F4381" s="546" t="s">
        <v>10582</v>
      </c>
      <c r="G4381" s="569" t="s">
        <v>10583</v>
      </c>
      <c r="H4381" s="547" t="s">
        <v>9371</v>
      </c>
      <c r="I4381" s="547" t="s">
        <v>9371</v>
      </c>
      <c r="J4381" s="546" t="s">
        <v>5865</v>
      </c>
      <c r="K4381" s="570">
        <v>1</v>
      </c>
      <c r="L4381" s="546">
        <v>6</v>
      </c>
      <c r="M4381" s="566">
        <v>11190.456</v>
      </c>
      <c r="N4381" s="546"/>
      <c r="O4381" s="546"/>
      <c r="P4381" s="566"/>
    </row>
    <row r="4382" spans="1:16" x14ac:dyDescent="0.2">
      <c r="A4382" s="568" t="s">
        <v>946</v>
      </c>
      <c r="B4382" s="548" t="s">
        <v>1708</v>
      </c>
      <c r="C4382" s="541" t="s">
        <v>1709</v>
      </c>
      <c r="D4382" s="547" t="s">
        <v>1882</v>
      </c>
      <c r="E4382" s="1962">
        <v>2000</v>
      </c>
      <c r="F4382" s="546" t="s">
        <v>10584</v>
      </c>
      <c r="G4382" s="569" t="s">
        <v>10585</v>
      </c>
      <c r="H4382" s="547" t="s">
        <v>9371</v>
      </c>
      <c r="I4382" s="547" t="s">
        <v>9371</v>
      </c>
      <c r="J4382" s="546" t="s">
        <v>5865</v>
      </c>
      <c r="K4382" s="570">
        <v>1</v>
      </c>
      <c r="L4382" s="546">
        <v>6</v>
      </c>
      <c r="M4382" s="566">
        <v>12893.785999999998</v>
      </c>
      <c r="N4382" s="546"/>
      <c r="O4382" s="546"/>
      <c r="P4382" s="566"/>
    </row>
    <row r="4383" spans="1:16" x14ac:dyDescent="0.2">
      <c r="A4383" s="568" t="s">
        <v>946</v>
      </c>
      <c r="B4383" s="548" t="s">
        <v>1708</v>
      </c>
      <c r="C4383" s="541" t="s">
        <v>1709</v>
      </c>
      <c r="D4383" s="547" t="s">
        <v>1882</v>
      </c>
      <c r="E4383" s="1962">
        <v>1700</v>
      </c>
      <c r="F4383" s="546" t="s">
        <v>10586</v>
      </c>
      <c r="G4383" s="569" t="s">
        <v>10587</v>
      </c>
      <c r="H4383" s="547" t="s">
        <v>9371</v>
      </c>
      <c r="I4383" s="547" t="s">
        <v>9371</v>
      </c>
      <c r="J4383" s="546" t="s">
        <v>5865</v>
      </c>
      <c r="K4383" s="570">
        <v>1</v>
      </c>
      <c r="L4383" s="546">
        <v>6</v>
      </c>
      <c r="M4383" s="566">
        <v>11360.456</v>
      </c>
      <c r="N4383" s="546"/>
      <c r="O4383" s="546"/>
      <c r="P4383" s="566"/>
    </row>
    <row r="4384" spans="1:16" x14ac:dyDescent="0.2">
      <c r="A4384" s="568" t="s">
        <v>946</v>
      </c>
      <c r="B4384" s="548" t="s">
        <v>1708</v>
      </c>
      <c r="C4384" s="541" t="s">
        <v>1709</v>
      </c>
      <c r="D4384" s="547" t="s">
        <v>10588</v>
      </c>
      <c r="E4384" s="1962">
        <v>3500</v>
      </c>
      <c r="F4384" s="546" t="s">
        <v>10589</v>
      </c>
      <c r="G4384" s="569" t="s">
        <v>10590</v>
      </c>
      <c r="H4384" s="547" t="s">
        <v>1773</v>
      </c>
      <c r="I4384" s="547" t="s">
        <v>1795</v>
      </c>
      <c r="J4384" s="546" t="s">
        <v>1795</v>
      </c>
      <c r="K4384" s="570">
        <v>1</v>
      </c>
      <c r="L4384" s="546">
        <v>6</v>
      </c>
      <c r="M4384" s="566">
        <v>18547.056</v>
      </c>
      <c r="N4384" s="546"/>
      <c r="O4384" s="546"/>
      <c r="P4384" s="566"/>
    </row>
    <row r="4385" spans="1:16" x14ac:dyDescent="0.2">
      <c r="A4385" s="568" t="s">
        <v>946</v>
      </c>
      <c r="B4385" s="548" t="s">
        <v>1708</v>
      </c>
      <c r="C4385" s="541" t="s">
        <v>1709</v>
      </c>
      <c r="D4385" s="547" t="s">
        <v>1882</v>
      </c>
      <c r="E4385" s="1962">
        <v>2000</v>
      </c>
      <c r="F4385" s="546" t="s">
        <v>10591</v>
      </c>
      <c r="G4385" s="569" t="s">
        <v>10592</v>
      </c>
      <c r="H4385" s="547" t="s">
        <v>9371</v>
      </c>
      <c r="I4385" s="547" t="s">
        <v>9371</v>
      </c>
      <c r="J4385" s="546" t="s">
        <v>5865</v>
      </c>
      <c r="K4385" s="570">
        <v>1</v>
      </c>
      <c r="L4385" s="546">
        <v>12</v>
      </c>
      <c r="M4385" s="566">
        <v>26140.856000000007</v>
      </c>
      <c r="N4385" s="546"/>
      <c r="O4385" s="546"/>
      <c r="P4385" s="566"/>
    </row>
    <row r="4386" spans="1:16" x14ac:dyDescent="0.2">
      <c r="A4386" s="568" t="s">
        <v>946</v>
      </c>
      <c r="B4386" s="548" t="s">
        <v>1708</v>
      </c>
      <c r="C4386" s="541" t="s">
        <v>1709</v>
      </c>
      <c r="D4386" s="547" t="s">
        <v>1882</v>
      </c>
      <c r="E4386" s="1962">
        <v>1700</v>
      </c>
      <c r="F4386" s="546" t="s">
        <v>10593</v>
      </c>
      <c r="G4386" s="569" t="s">
        <v>10594</v>
      </c>
      <c r="H4386" s="547" t="s">
        <v>9371</v>
      </c>
      <c r="I4386" s="547" t="s">
        <v>9371</v>
      </c>
      <c r="J4386" s="546" t="s">
        <v>5865</v>
      </c>
      <c r="K4386" s="570">
        <v>1</v>
      </c>
      <c r="L4386" s="546">
        <v>6</v>
      </c>
      <c r="M4386" s="566">
        <v>11360.456</v>
      </c>
      <c r="N4386" s="546"/>
      <c r="O4386" s="546"/>
      <c r="P4386" s="566"/>
    </row>
    <row r="4387" spans="1:16" x14ac:dyDescent="0.2">
      <c r="A4387" s="568" t="s">
        <v>946</v>
      </c>
      <c r="B4387" s="548" t="s">
        <v>1708</v>
      </c>
      <c r="C4387" s="541" t="s">
        <v>1709</v>
      </c>
      <c r="D4387" s="547" t="s">
        <v>2213</v>
      </c>
      <c r="E4387" s="1962">
        <v>2100</v>
      </c>
      <c r="F4387" s="546" t="s">
        <v>10595</v>
      </c>
      <c r="G4387" s="569" t="s">
        <v>10596</v>
      </c>
      <c r="H4387" s="547" t="s">
        <v>2213</v>
      </c>
      <c r="I4387" s="547" t="s">
        <v>1795</v>
      </c>
      <c r="J4387" s="546" t="s">
        <v>1795</v>
      </c>
      <c r="K4387" s="570">
        <v>1</v>
      </c>
      <c r="L4387" s="546">
        <v>8</v>
      </c>
      <c r="M4387" s="566">
        <v>17377.256000000001</v>
      </c>
      <c r="N4387" s="546"/>
      <c r="O4387" s="546"/>
      <c r="P4387" s="566"/>
    </row>
    <row r="4388" spans="1:16" x14ac:dyDescent="0.2">
      <c r="A4388" s="568" t="s">
        <v>946</v>
      </c>
      <c r="B4388" s="548" t="s">
        <v>1708</v>
      </c>
      <c r="C4388" s="541" t="s">
        <v>1709</v>
      </c>
      <c r="D4388" s="547" t="s">
        <v>2213</v>
      </c>
      <c r="E4388" s="1962">
        <v>2100</v>
      </c>
      <c r="F4388" s="546" t="s">
        <v>10597</v>
      </c>
      <c r="G4388" s="569" t="s">
        <v>10598</v>
      </c>
      <c r="H4388" s="547" t="s">
        <v>2213</v>
      </c>
      <c r="I4388" s="547" t="s">
        <v>1795</v>
      </c>
      <c r="J4388" s="546" t="s">
        <v>1795</v>
      </c>
      <c r="K4388" s="570">
        <v>1</v>
      </c>
      <c r="L4388" s="546">
        <v>8</v>
      </c>
      <c r="M4388" s="566">
        <v>17307.256000000001</v>
      </c>
      <c r="N4388" s="546"/>
      <c r="O4388" s="546"/>
      <c r="P4388" s="566"/>
    </row>
    <row r="4389" spans="1:16" x14ac:dyDescent="0.2">
      <c r="A4389" s="568" t="s">
        <v>946</v>
      </c>
      <c r="B4389" s="548" t="s">
        <v>1708</v>
      </c>
      <c r="C4389" s="541" t="s">
        <v>1709</v>
      </c>
      <c r="D4389" s="547" t="s">
        <v>1882</v>
      </c>
      <c r="E4389" s="1962">
        <v>1700</v>
      </c>
      <c r="F4389" s="546" t="s">
        <v>10599</v>
      </c>
      <c r="G4389" s="569" t="s">
        <v>10600</v>
      </c>
      <c r="H4389" s="547" t="s">
        <v>9371</v>
      </c>
      <c r="I4389" s="547" t="s">
        <v>9371</v>
      </c>
      <c r="J4389" s="546" t="s">
        <v>5865</v>
      </c>
      <c r="K4389" s="570">
        <v>1</v>
      </c>
      <c r="L4389" s="546">
        <v>12</v>
      </c>
      <c r="M4389" s="566">
        <v>22540.856000000007</v>
      </c>
      <c r="N4389" s="546"/>
      <c r="O4389" s="546"/>
      <c r="P4389" s="566"/>
    </row>
    <row r="4390" spans="1:16" x14ac:dyDescent="0.2">
      <c r="A4390" s="568" t="s">
        <v>946</v>
      </c>
      <c r="B4390" s="548" t="s">
        <v>1708</v>
      </c>
      <c r="C4390" s="541" t="s">
        <v>1709</v>
      </c>
      <c r="D4390" s="547" t="s">
        <v>2213</v>
      </c>
      <c r="E4390" s="1962">
        <v>2100</v>
      </c>
      <c r="F4390" s="546" t="s">
        <v>10601</v>
      </c>
      <c r="G4390" s="569" t="s">
        <v>10602</v>
      </c>
      <c r="H4390" s="547" t="s">
        <v>2213</v>
      </c>
      <c r="I4390" s="547" t="s">
        <v>1795</v>
      </c>
      <c r="J4390" s="546" t="s">
        <v>1795</v>
      </c>
      <c r="K4390" s="570">
        <v>1</v>
      </c>
      <c r="L4390" s="546">
        <v>8</v>
      </c>
      <c r="M4390" s="566">
        <v>17377.256000000001</v>
      </c>
      <c r="N4390" s="546"/>
      <c r="O4390" s="546"/>
      <c r="P4390" s="566"/>
    </row>
    <row r="4391" spans="1:16" x14ac:dyDescent="0.2">
      <c r="A4391" s="568" t="s">
        <v>946</v>
      </c>
      <c r="B4391" s="548" t="s">
        <v>1708</v>
      </c>
      <c r="C4391" s="541" t="s">
        <v>1709</v>
      </c>
      <c r="D4391" s="547" t="s">
        <v>10340</v>
      </c>
      <c r="E4391" s="1962">
        <v>9000</v>
      </c>
      <c r="F4391" s="546" t="s">
        <v>10603</v>
      </c>
      <c r="G4391" s="569" t="s">
        <v>10604</v>
      </c>
      <c r="H4391" s="547" t="s">
        <v>8766</v>
      </c>
      <c r="I4391" s="547" t="s">
        <v>8766</v>
      </c>
      <c r="J4391" s="546" t="s">
        <v>5797</v>
      </c>
      <c r="K4391" s="570">
        <v>1</v>
      </c>
      <c r="L4391" s="546">
        <v>6</v>
      </c>
      <c r="M4391" s="566">
        <v>34166.656000000003</v>
      </c>
      <c r="N4391" s="546"/>
      <c r="O4391" s="546"/>
      <c r="P4391" s="566"/>
    </row>
    <row r="4392" spans="1:16" x14ac:dyDescent="0.2">
      <c r="A4392" s="568" t="s">
        <v>946</v>
      </c>
      <c r="B4392" s="548" t="s">
        <v>1708</v>
      </c>
      <c r="C4392" s="541" t="s">
        <v>1709</v>
      </c>
      <c r="D4392" s="547" t="s">
        <v>10605</v>
      </c>
      <c r="E4392" s="1962">
        <v>8000</v>
      </c>
      <c r="F4392" s="546" t="s">
        <v>10606</v>
      </c>
      <c r="G4392" s="569" t="s">
        <v>10607</v>
      </c>
      <c r="H4392" s="547" t="s">
        <v>8766</v>
      </c>
      <c r="I4392" s="547" t="s">
        <v>8766</v>
      </c>
      <c r="J4392" s="546" t="s">
        <v>5797</v>
      </c>
      <c r="K4392" s="570">
        <v>1</v>
      </c>
      <c r="L4392" s="546">
        <v>7</v>
      </c>
      <c r="M4392" s="566">
        <v>57373.856000000007</v>
      </c>
      <c r="N4392" s="546"/>
      <c r="O4392" s="546"/>
      <c r="P4392" s="566"/>
    </row>
    <row r="4393" spans="1:16" x14ac:dyDescent="0.2">
      <c r="A4393" s="568" t="s">
        <v>946</v>
      </c>
      <c r="B4393" s="548" t="s">
        <v>1708</v>
      </c>
      <c r="C4393" s="541" t="s">
        <v>1709</v>
      </c>
      <c r="D4393" s="547" t="s">
        <v>1920</v>
      </c>
      <c r="E4393" s="1962">
        <v>3500</v>
      </c>
      <c r="F4393" s="546" t="s">
        <v>10608</v>
      </c>
      <c r="G4393" s="569" t="s">
        <v>10609</v>
      </c>
      <c r="H4393" s="547" t="s">
        <v>1773</v>
      </c>
      <c r="I4393" s="547" t="s">
        <v>1795</v>
      </c>
      <c r="J4393" s="546" t="s">
        <v>1795</v>
      </c>
      <c r="K4393" s="570">
        <v>1</v>
      </c>
      <c r="L4393" s="546">
        <v>6</v>
      </c>
      <c r="M4393" s="566">
        <v>22043.786</v>
      </c>
      <c r="N4393" s="546"/>
      <c r="O4393" s="546"/>
      <c r="P4393" s="566"/>
    </row>
    <row r="4394" spans="1:16" x14ac:dyDescent="0.2">
      <c r="A4394" s="568" t="s">
        <v>946</v>
      </c>
      <c r="B4394" s="548" t="s">
        <v>1708</v>
      </c>
      <c r="C4394" s="541" t="s">
        <v>1709</v>
      </c>
      <c r="D4394" s="547" t="s">
        <v>1882</v>
      </c>
      <c r="E4394" s="1962">
        <v>2000</v>
      </c>
      <c r="F4394" s="546" t="s">
        <v>10610</v>
      </c>
      <c r="G4394" s="569" t="s">
        <v>10611</v>
      </c>
      <c r="H4394" s="547" t="s">
        <v>9371</v>
      </c>
      <c r="I4394" s="547" t="s">
        <v>9371</v>
      </c>
      <c r="J4394" s="546" t="s">
        <v>5865</v>
      </c>
      <c r="K4394" s="570">
        <v>1</v>
      </c>
      <c r="L4394" s="546">
        <v>6</v>
      </c>
      <c r="M4394" s="566">
        <v>12893.785999999998</v>
      </c>
      <c r="N4394" s="546"/>
      <c r="O4394" s="546"/>
      <c r="P4394" s="566"/>
    </row>
    <row r="4395" spans="1:16" x14ac:dyDescent="0.2">
      <c r="A4395" s="568" t="s">
        <v>946</v>
      </c>
      <c r="B4395" s="548" t="s">
        <v>1708</v>
      </c>
      <c r="C4395" s="541" t="s">
        <v>1709</v>
      </c>
      <c r="D4395" s="547" t="s">
        <v>1882</v>
      </c>
      <c r="E4395" s="1962">
        <v>2000</v>
      </c>
      <c r="F4395" s="546" t="s">
        <v>10612</v>
      </c>
      <c r="G4395" s="569" t="s">
        <v>10613</v>
      </c>
      <c r="H4395" s="547" t="s">
        <v>9371</v>
      </c>
      <c r="I4395" s="547" t="s">
        <v>9371</v>
      </c>
      <c r="J4395" s="546" t="s">
        <v>5865</v>
      </c>
      <c r="K4395" s="570">
        <v>1</v>
      </c>
      <c r="L4395" s="546">
        <v>8</v>
      </c>
      <c r="M4395" s="566">
        <v>17353.925999999999</v>
      </c>
      <c r="N4395" s="546"/>
      <c r="O4395" s="546"/>
      <c r="P4395" s="566"/>
    </row>
    <row r="4396" spans="1:16" x14ac:dyDescent="0.2">
      <c r="A4396" s="568" t="s">
        <v>946</v>
      </c>
      <c r="B4396" s="548" t="s">
        <v>1708</v>
      </c>
      <c r="C4396" s="541" t="s">
        <v>1709</v>
      </c>
      <c r="D4396" s="547" t="s">
        <v>1882</v>
      </c>
      <c r="E4396" s="1962">
        <v>1700</v>
      </c>
      <c r="F4396" s="546" t="s">
        <v>10614</v>
      </c>
      <c r="G4396" s="569" t="s">
        <v>10615</v>
      </c>
      <c r="H4396" s="547" t="s">
        <v>9371</v>
      </c>
      <c r="I4396" s="547" t="s">
        <v>9371</v>
      </c>
      <c r="J4396" s="546" t="s">
        <v>5865</v>
      </c>
      <c r="K4396" s="570">
        <v>1</v>
      </c>
      <c r="L4396" s="546">
        <v>12</v>
      </c>
      <c r="M4396" s="566">
        <v>22540.856000000007</v>
      </c>
      <c r="N4396" s="546"/>
      <c r="O4396" s="546"/>
      <c r="P4396" s="566"/>
    </row>
    <row r="4397" spans="1:16" x14ac:dyDescent="0.2">
      <c r="A4397" s="568" t="s">
        <v>946</v>
      </c>
      <c r="B4397" s="548" t="s">
        <v>1708</v>
      </c>
      <c r="C4397" s="541" t="s">
        <v>1709</v>
      </c>
      <c r="D4397" s="547" t="s">
        <v>1882</v>
      </c>
      <c r="E4397" s="1962">
        <v>2000</v>
      </c>
      <c r="F4397" s="546" t="s">
        <v>10616</v>
      </c>
      <c r="G4397" s="569" t="s">
        <v>10617</v>
      </c>
      <c r="H4397" s="547" t="s">
        <v>9371</v>
      </c>
      <c r="I4397" s="547" t="s">
        <v>9371</v>
      </c>
      <c r="J4397" s="546" t="s">
        <v>5865</v>
      </c>
      <c r="K4397" s="570">
        <v>1</v>
      </c>
      <c r="L4397" s="546">
        <v>8</v>
      </c>
      <c r="M4397" s="566">
        <v>17287.256000000001</v>
      </c>
      <c r="N4397" s="546"/>
      <c r="O4397" s="546"/>
      <c r="P4397" s="566"/>
    </row>
    <row r="4398" spans="1:16" x14ac:dyDescent="0.2">
      <c r="A4398" s="568" t="s">
        <v>946</v>
      </c>
      <c r="B4398" s="548" t="s">
        <v>1708</v>
      </c>
      <c r="C4398" s="541" t="s">
        <v>1709</v>
      </c>
      <c r="D4398" s="547" t="s">
        <v>1882</v>
      </c>
      <c r="E4398" s="1962">
        <v>1700</v>
      </c>
      <c r="F4398" s="546" t="s">
        <v>10618</v>
      </c>
      <c r="G4398" s="569" t="s">
        <v>10619</v>
      </c>
      <c r="H4398" s="547" t="s">
        <v>9371</v>
      </c>
      <c r="I4398" s="547" t="s">
        <v>9371</v>
      </c>
      <c r="J4398" s="546" t="s">
        <v>5865</v>
      </c>
      <c r="K4398" s="570">
        <v>1</v>
      </c>
      <c r="L4398" s="546">
        <v>12</v>
      </c>
      <c r="M4398" s="566">
        <v>22540.856000000007</v>
      </c>
      <c r="N4398" s="546"/>
      <c r="O4398" s="546"/>
      <c r="P4398" s="566"/>
    </row>
    <row r="4399" spans="1:16" x14ac:dyDescent="0.2">
      <c r="A4399" s="568" t="s">
        <v>946</v>
      </c>
      <c r="B4399" s="548" t="s">
        <v>1708</v>
      </c>
      <c r="C4399" s="541" t="s">
        <v>1709</v>
      </c>
      <c r="D4399" s="547" t="s">
        <v>10620</v>
      </c>
      <c r="E4399" s="1962">
        <v>7500</v>
      </c>
      <c r="F4399" s="546" t="s">
        <v>10621</v>
      </c>
      <c r="G4399" s="569" t="s">
        <v>10622</v>
      </c>
      <c r="H4399" s="547" t="s">
        <v>8766</v>
      </c>
      <c r="I4399" s="547" t="s">
        <v>8766</v>
      </c>
      <c r="J4399" s="546" t="s">
        <v>5797</v>
      </c>
      <c r="K4399" s="570">
        <v>1</v>
      </c>
      <c r="L4399" s="546">
        <v>7</v>
      </c>
      <c r="M4399" s="566">
        <v>53873.856000000007</v>
      </c>
      <c r="N4399" s="546"/>
      <c r="O4399" s="546"/>
      <c r="P4399" s="566"/>
    </row>
    <row r="4400" spans="1:16" x14ac:dyDescent="0.2">
      <c r="A4400" s="568" t="s">
        <v>946</v>
      </c>
      <c r="B4400" s="548" t="s">
        <v>1708</v>
      </c>
      <c r="C4400" s="541" t="s">
        <v>1709</v>
      </c>
      <c r="D4400" s="547" t="s">
        <v>10623</v>
      </c>
      <c r="E4400" s="1962">
        <v>5000</v>
      </c>
      <c r="F4400" s="546" t="s">
        <v>10624</v>
      </c>
      <c r="G4400" s="569" t="s">
        <v>10625</v>
      </c>
      <c r="H4400" s="547" t="s">
        <v>8766</v>
      </c>
      <c r="I4400" s="547" t="s">
        <v>8766</v>
      </c>
      <c r="J4400" s="546" t="s">
        <v>5797</v>
      </c>
      <c r="K4400" s="570">
        <v>2</v>
      </c>
      <c r="L4400" s="546">
        <v>7</v>
      </c>
      <c r="M4400" s="566">
        <v>39973.856000000007</v>
      </c>
      <c r="N4400" s="546"/>
      <c r="O4400" s="546"/>
      <c r="P4400" s="566"/>
    </row>
    <row r="4401" spans="1:16" x14ac:dyDescent="0.2">
      <c r="A4401" s="568" t="s">
        <v>946</v>
      </c>
      <c r="B4401" s="548" t="s">
        <v>1708</v>
      </c>
      <c r="C4401" s="541" t="s">
        <v>1709</v>
      </c>
      <c r="D4401" s="547" t="s">
        <v>10626</v>
      </c>
      <c r="E4401" s="1962">
        <v>4000</v>
      </c>
      <c r="F4401" s="546" t="s">
        <v>10627</v>
      </c>
      <c r="G4401" s="569" t="s">
        <v>10628</v>
      </c>
      <c r="H4401" s="547" t="s">
        <v>1795</v>
      </c>
      <c r="I4401" s="547" t="s">
        <v>1795</v>
      </c>
      <c r="J4401" s="546" t="s">
        <v>1795</v>
      </c>
      <c r="K4401" s="570">
        <v>2</v>
      </c>
      <c r="L4401" s="546">
        <v>7</v>
      </c>
      <c r="M4401" s="566">
        <v>31540.515999999996</v>
      </c>
      <c r="N4401" s="546"/>
      <c r="O4401" s="546"/>
      <c r="P4401" s="566"/>
    </row>
    <row r="4402" spans="1:16" x14ac:dyDescent="0.2">
      <c r="A4402" s="568" t="s">
        <v>946</v>
      </c>
      <c r="B4402" s="548" t="s">
        <v>1708</v>
      </c>
      <c r="C4402" s="541" t="s">
        <v>1709</v>
      </c>
      <c r="D4402" s="547" t="s">
        <v>2213</v>
      </c>
      <c r="E4402" s="1962">
        <v>2500</v>
      </c>
      <c r="F4402" s="546" t="s">
        <v>10629</v>
      </c>
      <c r="G4402" s="569" t="s">
        <v>10630</v>
      </c>
      <c r="H4402" s="547" t="s">
        <v>2213</v>
      </c>
      <c r="I4402" s="547" t="s">
        <v>1795</v>
      </c>
      <c r="J4402" s="546" t="s">
        <v>1795</v>
      </c>
      <c r="K4402" s="570">
        <v>1</v>
      </c>
      <c r="L4402" s="546">
        <v>8</v>
      </c>
      <c r="M4402" s="566">
        <v>20903.926000000003</v>
      </c>
      <c r="N4402" s="546"/>
      <c r="O4402" s="546"/>
      <c r="P4402" s="566"/>
    </row>
    <row r="4403" spans="1:16" x14ac:dyDescent="0.2">
      <c r="A4403" s="568" t="s">
        <v>946</v>
      </c>
      <c r="B4403" s="548" t="s">
        <v>1708</v>
      </c>
      <c r="C4403" s="541" t="s">
        <v>1709</v>
      </c>
      <c r="D4403" s="547" t="s">
        <v>10631</v>
      </c>
      <c r="E4403" s="1962">
        <v>4000</v>
      </c>
      <c r="F4403" s="546" t="s">
        <v>10632</v>
      </c>
      <c r="G4403" s="569" t="s">
        <v>10633</v>
      </c>
      <c r="H4403" s="547" t="s">
        <v>1795</v>
      </c>
      <c r="I4403" s="547" t="s">
        <v>1795</v>
      </c>
      <c r="J4403" s="546" t="s">
        <v>1795</v>
      </c>
      <c r="K4403" s="570">
        <v>1</v>
      </c>
      <c r="L4403" s="546">
        <v>7</v>
      </c>
      <c r="M4403" s="566">
        <v>28740.526000000005</v>
      </c>
      <c r="N4403" s="546"/>
      <c r="O4403" s="546"/>
      <c r="P4403" s="566"/>
    </row>
    <row r="4404" spans="1:16" x14ac:dyDescent="0.2">
      <c r="A4404" s="568" t="s">
        <v>946</v>
      </c>
      <c r="B4404" s="548" t="s">
        <v>1708</v>
      </c>
      <c r="C4404" s="541" t="s">
        <v>1709</v>
      </c>
      <c r="D4404" s="547" t="s">
        <v>1882</v>
      </c>
      <c r="E4404" s="1962">
        <v>1700</v>
      </c>
      <c r="F4404" s="546" t="s">
        <v>10634</v>
      </c>
      <c r="G4404" s="569" t="s">
        <v>10635</v>
      </c>
      <c r="H4404" s="547" t="s">
        <v>9371</v>
      </c>
      <c r="I4404" s="547" t="s">
        <v>9371</v>
      </c>
      <c r="J4404" s="546" t="s">
        <v>5865</v>
      </c>
      <c r="K4404" s="570">
        <v>1</v>
      </c>
      <c r="L4404" s="546">
        <v>8</v>
      </c>
      <c r="M4404" s="566">
        <v>14747.255999999999</v>
      </c>
      <c r="N4404" s="546"/>
      <c r="O4404" s="546"/>
      <c r="P4404" s="566"/>
    </row>
    <row r="4405" spans="1:16" x14ac:dyDescent="0.2">
      <c r="A4405" s="568" t="s">
        <v>946</v>
      </c>
      <c r="B4405" s="548" t="s">
        <v>1708</v>
      </c>
      <c r="C4405" s="541" t="s">
        <v>1709</v>
      </c>
      <c r="D4405" s="547" t="s">
        <v>2213</v>
      </c>
      <c r="E4405" s="1962">
        <v>2500</v>
      </c>
      <c r="F4405" s="546" t="s">
        <v>10636</v>
      </c>
      <c r="G4405" s="569" t="s">
        <v>10637</v>
      </c>
      <c r="H4405" s="547" t="s">
        <v>2213</v>
      </c>
      <c r="I4405" s="547" t="s">
        <v>1795</v>
      </c>
      <c r="J4405" s="546" t="s">
        <v>1795</v>
      </c>
      <c r="K4405" s="570">
        <v>1</v>
      </c>
      <c r="L4405" s="546">
        <v>8</v>
      </c>
      <c r="M4405" s="566">
        <v>20903.926000000003</v>
      </c>
      <c r="N4405" s="546"/>
      <c r="O4405" s="546"/>
      <c r="P4405" s="566"/>
    </row>
    <row r="4406" spans="1:16" x14ac:dyDescent="0.2">
      <c r="A4406" s="568" t="s">
        <v>946</v>
      </c>
      <c r="B4406" s="548" t="s">
        <v>1708</v>
      </c>
      <c r="C4406" s="541" t="s">
        <v>1709</v>
      </c>
      <c r="D4406" s="547" t="s">
        <v>10002</v>
      </c>
      <c r="E4406" s="1962">
        <v>11000</v>
      </c>
      <c r="F4406" s="546" t="s">
        <v>10638</v>
      </c>
      <c r="G4406" s="569" t="s">
        <v>10639</v>
      </c>
      <c r="H4406" s="547" t="s">
        <v>1753</v>
      </c>
      <c r="I4406" s="547" t="s">
        <v>8766</v>
      </c>
      <c r="J4406" s="546" t="s">
        <v>5797</v>
      </c>
      <c r="K4406" s="570">
        <v>1</v>
      </c>
      <c r="L4406" s="546">
        <v>4</v>
      </c>
      <c r="M4406" s="566">
        <v>27469.766</v>
      </c>
      <c r="N4406" s="546"/>
      <c r="O4406" s="546"/>
      <c r="P4406" s="566"/>
    </row>
    <row r="4407" spans="1:16" x14ac:dyDescent="0.2">
      <c r="A4407" s="568" t="s">
        <v>946</v>
      </c>
      <c r="B4407" s="548" t="s">
        <v>1708</v>
      </c>
      <c r="C4407" s="541" t="s">
        <v>1709</v>
      </c>
      <c r="D4407" s="547" t="s">
        <v>10640</v>
      </c>
      <c r="E4407" s="1962">
        <v>5000</v>
      </c>
      <c r="F4407" s="546" t="s">
        <v>10641</v>
      </c>
      <c r="G4407" s="569" t="s">
        <v>10642</v>
      </c>
      <c r="H4407" s="547" t="s">
        <v>8766</v>
      </c>
      <c r="I4407" s="547" t="s">
        <v>8766</v>
      </c>
      <c r="J4407" s="546" t="s">
        <v>5797</v>
      </c>
      <c r="K4407" s="570">
        <v>1</v>
      </c>
      <c r="L4407" s="546">
        <v>5</v>
      </c>
      <c r="M4407" s="566">
        <v>22867.535000000003</v>
      </c>
      <c r="N4407" s="546"/>
      <c r="O4407" s="546"/>
      <c r="P4407" s="566"/>
    </row>
    <row r="4408" spans="1:16" x14ac:dyDescent="0.2">
      <c r="A4408" s="568" t="s">
        <v>946</v>
      </c>
      <c r="B4408" s="548" t="s">
        <v>1708</v>
      </c>
      <c r="C4408" s="541" t="s">
        <v>1709</v>
      </c>
      <c r="D4408" s="547" t="s">
        <v>1836</v>
      </c>
      <c r="E4408" s="1962">
        <v>4500</v>
      </c>
      <c r="F4408" s="546" t="s">
        <v>10643</v>
      </c>
      <c r="G4408" s="569" t="s">
        <v>10644</v>
      </c>
      <c r="H4408" s="547" t="s">
        <v>1773</v>
      </c>
      <c r="I4408" s="547" t="s">
        <v>1795</v>
      </c>
      <c r="J4408" s="546" t="s">
        <v>1795</v>
      </c>
      <c r="K4408" s="570">
        <v>1</v>
      </c>
      <c r="L4408" s="546">
        <v>6</v>
      </c>
      <c r="M4408" s="566">
        <v>28010.455999999998</v>
      </c>
      <c r="N4408" s="546"/>
      <c r="O4408" s="546"/>
      <c r="P4408" s="566"/>
    </row>
    <row r="4409" spans="1:16" x14ac:dyDescent="0.2">
      <c r="A4409" s="568" t="s">
        <v>946</v>
      </c>
      <c r="B4409" s="548" t="s">
        <v>1708</v>
      </c>
      <c r="C4409" s="541" t="s">
        <v>1709</v>
      </c>
      <c r="D4409" s="547" t="s">
        <v>1882</v>
      </c>
      <c r="E4409" s="1962">
        <v>2000</v>
      </c>
      <c r="F4409" s="546" t="s">
        <v>10645</v>
      </c>
      <c r="G4409" s="569" t="s">
        <v>10646</v>
      </c>
      <c r="H4409" s="547" t="s">
        <v>9371</v>
      </c>
      <c r="I4409" s="547" t="s">
        <v>9371</v>
      </c>
      <c r="J4409" s="546" t="s">
        <v>5865</v>
      </c>
      <c r="K4409" s="570">
        <v>1</v>
      </c>
      <c r="L4409" s="546">
        <v>8</v>
      </c>
      <c r="M4409" s="566">
        <v>17353.925999999999</v>
      </c>
      <c r="N4409" s="546"/>
      <c r="O4409" s="546"/>
      <c r="P4409" s="566"/>
    </row>
    <row r="4410" spans="1:16" x14ac:dyDescent="0.2">
      <c r="A4410" s="568" t="s">
        <v>946</v>
      </c>
      <c r="B4410" s="548" t="s">
        <v>1708</v>
      </c>
      <c r="C4410" s="541" t="s">
        <v>1709</v>
      </c>
      <c r="D4410" s="547" t="s">
        <v>1882</v>
      </c>
      <c r="E4410" s="1962">
        <v>1500</v>
      </c>
      <c r="F4410" s="546" t="s">
        <v>10647</v>
      </c>
      <c r="G4410" s="569" t="s">
        <v>10648</v>
      </c>
      <c r="H4410" s="547" t="s">
        <v>9371</v>
      </c>
      <c r="I4410" s="547" t="s">
        <v>9371</v>
      </c>
      <c r="J4410" s="546" t="s">
        <v>5865</v>
      </c>
      <c r="K4410" s="570">
        <v>1</v>
      </c>
      <c r="L4410" s="546">
        <v>12</v>
      </c>
      <c r="M4410" s="566">
        <v>20140.856000000003</v>
      </c>
      <c r="N4410" s="546"/>
      <c r="O4410" s="546"/>
      <c r="P4410" s="566"/>
    </row>
    <row r="4411" spans="1:16" x14ac:dyDescent="0.2">
      <c r="A4411" s="568" t="s">
        <v>946</v>
      </c>
      <c r="B4411" s="548" t="s">
        <v>1708</v>
      </c>
      <c r="C4411" s="541" t="s">
        <v>1709</v>
      </c>
      <c r="D4411" s="547" t="s">
        <v>2213</v>
      </c>
      <c r="E4411" s="1962">
        <v>2500</v>
      </c>
      <c r="F4411" s="546" t="s">
        <v>10649</v>
      </c>
      <c r="G4411" s="569" t="s">
        <v>10650</v>
      </c>
      <c r="H4411" s="547" t="s">
        <v>2213</v>
      </c>
      <c r="I4411" s="547" t="s">
        <v>1795</v>
      </c>
      <c r="J4411" s="546" t="s">
        <v>1795</v>
      </c>
      <c r="K4411" s="570">
        <v>1</v>
      </c>
      <c r="L4411" s="546">
        <v>8</v>
      </c>
      <c r="M4411" s="566">
        <v>20903.926000000003</v>
      </c>
      <c r="N4411" s="546"/>
      <c r="O4411" s="546"/>
      <c r="P4411" s="566"/>
    </row>
    <row r="4412" spans="1:16" x14ac:dyDescent="0.2">
      <c r="A4412" s="568" t="s">
        <v>946</v>
      </c>
      <c r="B4412" s="548" t="s">
        <v>1708</v>
      </c>
      <c r="C4412" s="541" t="s">
        <v>1709</v>
      </c>
      <c r="D4412" s="547" t="s">
        <v>1882</v>
      </c>
      <c r="E4412" s="1962">
        <v>1700</v>
      </c>
      <c r="F4412" s="546" t="s">
        <v>10651</v>
      </c>
      <c r="G4412" s="569" t="s">
        <v>10652</v>
      </c>
      <c r="H4412" s="547" t="s">
        <v>9371</v>
      </c>
      <c r="I4412" s="547" t="s">
        <v>9371</v>
      </c>
      <c r="J4412" s="546" t="s">
        <v>5865</v>
      </c>
      <c r="K4412" s="570">
        <v>1</v>
      </c>
      <c r="L4412" s="546">
        <v>8</v>
      </c>
      <c r="M4412" s="566">
        <v>14633.925999999999</v>
      </c>
      <c r="N4412" s="546"/>
      <c r="O4412" s="546"/>
      <c r="P4412" s="566"/>
    </row>
    <row r="4413" spans="1:16" x14ac:dyDescent="0.2">
      <c r="A4413" s="568" t="s">
        <v>946</v>
      </c>
      <c r="B4413" s="548" t="s">
        <v>1708</v>
      </c>
      <c r="C4413" s="541" t="s">
        <v>1709</v>
      </c>
      <c r="D4413" s="547" t="s">
        <v>1836</v>
      </c>
      <c r="E4413" s="1962">
        <v>2500</v>
      </c>
      <c r="F4413" s="546" t="s">
        <v>10653</v>
      </c>
      <c r="G4413" s="569" t="s">
        <v>10654</v>
      </c>
      <c r="H4413" s="547" t="s">
        <v>1773</v>
      </c>
      <c r="I4413" s="547" t="s">
        <v>1795</v>
      </c>
      <c r="J4413" s="546" t="s">
        <v>1795</v>
      </c>
      <c r="K4413" s="570">
        <v>1</v>
      </c>
      <c r="L4413" s="546">
        <v>6</v>
      </c>
      <c r="M4413" s="566">
        <v>15827.125999999998</v>
      </c>
      <c r="N4413" s="546"/>
      <c r="O4413" s="546"/>
      <c r="P4413" s="566"/>
    </row>
    <row r="4414" spans="1:16" x14ac:dyDescent="0.2">
      <c r="A4414" s="568" t="s">
        <v>946</v>
      </c>
      <c r="B4414" s="548" t="s">
        <v>1708</v>
      </c>
      <c r="C4414" s="541" t="s">
        <v>1709</v>
      </c>
      <c r="D4414" s="547" t="s">
        <v>10655</v>
      </c>
      <c r="E4414" s="1962">
        <v>4500</v>
      </c>
      <c r="F4414" s="546" t="s">
        <v>10656</v>
      </c>
      <c r="G4414" s="569" t="s">
        <v>10657</v>
      </c>
      <c r="H4414" s="547" t="s">
        <v>1795</v>
      </c>
      <c r="I4414" s="547" t="s">
        <v>1795</v>
      </c>
      <c r="J4414" s="546" t="s">
        <v>1795</v>
      </c>
      <c r="K4414" s="570">
        <v>1</v>
      </c>
      <c r="L4414" s="546">
        <v>5</v>
      </c>
      <c r="M4414" s="566">
        <v>20697.056</v>
      </c>
      <c r="N4414" s="546"/>
      <c r="O4414" s="546"/>
      <c r="P4414" s="566"/>
    </row>
    <row r="4415" spans="1:16" x14ac:dyDescent="0.2">
      <c r="A4415" s="568" t="s">
        <v>946</v>
      </c>
      <c r="B4415" s="548" t="s">
        <v>1708</v>
      </c>
      <c r="C4415" s="541" t="s">
        <v>1709</v>
      </c>
      <c r="D4415" s="547" t="s">
        <v>1836</v>
      </c>
      <c r="E4415" s="1962">
        <v>3000</v>
      </c>
      <c r="F4415" s="546" t="s">
        <v>10658</v>
      </c>
      <c r="G4415" s="569" t="s">
        <v>10659</v>
      </c>
      <c r="H4415" s="547" t="s">
        <v>1773</v>
      </c>
      <c r="I4415" s="547" t="s">
        <v>1795</v>
      </c>
      <c r="J4415" s="546" t="s">
        <v>1795</v>
      </c>
      <c r="K4415" s="570">
        <v>1</v>
      </c>
      <c r="L4415" s="546">
        <v>6</v>
      </c>
      <c r="M4415" s="566">
        <v>19160.455999999998</v>
      </c>
      <c r="N4415" s="546"/>
      <c r="O4415" s="546"/>
      <c r="P4415" s="566"/>
    </row>
    <row r="4416" spans="1:16" x14ac:dyDescent="0.2">
      <c r="A4416" s="568" t="s">
        <v>946</v>
      </c>
      <c r="B4416" s="548" t="s">
        <v>1708</v>
      </c>
      <c r="C4416" s="541" t="s">
        <v>1709</v>
      </c>
      <c r="D4416" s="547" t="s">
        <v>10660</v>
      </c>
      <c r="E4416" s="1962">
        <v>6000</v>
      </c>
      <c r="F4416" s="546" t="s">
        <v>10661</v>
      </c>
      <c r="G4416" s="569" t="s">
        <v>10662</v>
      </c>
      <c r="H4416" s="547" t="s">
        <v>8766</v>
      </c>
      <c r="I4416" s="547" t="s">
        <v>8766</v>
      </c>
      <c r="J4416" s="546" t="s">
        <v>5797</v>
      </c>
      <c r="K4416" s="570">
        <v>1</v>
      </c>
      <c r="L4416" s="546">
        <v>7</v>
      </c>
      <c r="M4416" s="566">
        <v>43373.856000000007</v>
      </c>
      <c r="N4416" s="546"/>
      <c r="O4416" s="546"/>
      <c r="P4416" s="566"/>
    </row>
    <row r="4417" spans="1:16" x14ac:dyDescent="0.2">
      <c r="A4417" s="568" t="s">
        <v>946</v>
      </c>
      <c r="B4417" s="548" t="s">
        <v>1708</v>
      </c>
      <c r="C4417" s="541" t="s">
        <v>1709</v>
      </c>
      <c r="D4417" s="547" t="s">
        <v>10663</v>
      </c>
      <c r="E4417" s="1962">
        <v>2000</v>
      </c>
      <c r="F4417" s="546" t="s">
        <v>10664</v>
      </c>
      <c r="G4417" s="569" t="s">
        <v>10665</v>
      </c>
      <c r="H4417" s="547" t="s">
        <v>1773</v>
      </c>
      <c r="I4417" s="547" t="s">
        <v>1795</v>
      </c>
      <c r="J4417" s="546" t="s">
        <v>1795</v>
      </c>
      <c r="K4417" s="570">
        <v>1</v>
      </c>
      <c r="L4417" s="546">
        <v>6</v>
      </c>
      <c r="M4417" s="566">
        <v>10795.055999999999</v>
      </c>
      <c r="N4417" s="546"/>
      <c r="O4417" s="546"/>
      <c r="P4417" s="566"/>
    </row>
    <row r="4418" spans="1:16" x14ac:dyDescent="0.2">
      <c r="A4418" s="568" t="s">
        <v>946</v>
      </c>
      <c r="B4418" s="548" t="s">
        <v>1708</v>
      </c>
      <c r="C4418" s="541" t="s">
        <v>1709</v>
      </c>
      <c r="D4418" s="547" t="s">
        <v>1882</v>
      </c>
      <c r="E4418" s="1962">
        <v>1700</v>
      </c>
      <c r="F4418" s="546" t="s">
        <v>10666</v>
      </c>
      <c r="G4418" s="569" t="s">
        <v>10667</v>
      </c>
      <c r="H4418" s="547" t="s">
        <v>9371</v>
      </c>
      <c r="I4418" s="547" t="s">
        <v>9371</v>
      </c>
      <c r="J4418" s="546" t="s">
        <v>5865</v>
      </c>
      <c r="K4418" s="570">
        <v>1</v>
      </c>
      <c r="L4418" s="546">
        <v>8</v>
      </c>
      <c r="M4418" s="566">
        <v>14690.585999999999</v>
      </c>
      <c r="N4418" s="546"/>
      <c r="O4418" s="546"/>
      <c r="P4418" s="566"/>
    </row>
    <row r="4419" spans="1:16" x14ac:dyDescent="0.2">
      <c r="A4419" s="568" t="s">
        <v>946</v>
      </c>
      <c r="B4419" s="548" t="s">
        <v>1708</v>
      </c>
      <c r="C4419" s="541" t="s">
        <v>1709</v>
      </c>
      <c r="D4419" s="547" t="s">
        <v>10668</v>
      </c>
      <c r="E4419" s="1962">
        <v>4000</v>
      </c>
      <c r="F4419" s="546" t="s">
        <v>10669</v>
      </c>
      <c r="G4419" s="569" t="s">
        <v>10670</v>
      </c>
      <c r="H4419" s="547" t="s">
        <v>1795</v>
      </c>
      <c r="I4419" s="547" t="s">
        <v>1795</v>
      </c>
      <c r="J4419" s="546" t="s">
        <v>1795</v>
      </c>
      <c r="K4419" s="570">
        <v>1</v>
      </c>
      <c r="L4419" s="546">
        <v>3</v>
      </c>
      <c r="M4419" s="566">
        <v>4369.0360000000001</v>
      </c>
      <c r="N4419" s="546"/>
      <c r="O4419" s="546"/>
      <c r="P4419" s="566"/>
    </row>
    <row r="4420" spans="1:16" x14ac:dyDescent="0.2">
      <c r="A4420" s="568" t="s">
        <v>946</v>
      </c>
      <c r="B4420" s="548" t="s">
        <v>1708</v>
      </c>
      <c r="C4420" s="541" t="s">
        <v>1709</v>
      </c>
      <c r="D4420" s="547" t="s">
        <v>10671</v>
      </c>
      <c r="E4420" s="1962">
        <v>6000</v>
      </c>
      <c r="F4420" s="546" t="s">
        <v>10672</v>
      </c>
      <c r="G4420" s="569" t="s">
        <v>10673</v>
      </c>
      <c r="H4420" s="547" t="s">
        <v>8766</v>
      </c>
      <c r="I4420" s="547" t="s">
        <v>8766</v>
      </c>
      <c r="J4420" s="546" t="s">
        <v>5797</v>
      </c>
      <c r="K4420" s="570">
        <v>2</v>
      </c>
      <c r="L4420" s="546">
        <v>7</v>
      </c>
      <c r="M4420" s="566">
        <v>48007.186000000009</v>
      </c>
      <c r="N4420" s="546"/>
      <c r="O4420" s="546"/>
      <c r="P4420" s="566"/>
    </row>
    <row r="4421" spans="1:16" x14ac:dyDescent="0.2">
      <c r="A4421" s="568" t="s">
        <v>946</v>
      </c>
      <c r="B4421" s="548" t="s">
        <v>1708</v>
      </c>
      <c r="C4421" s="541" t="s">
        <v>1709</v>
      </c>
      <c r="D4421" s="547" t="s">
        <v>1836</v>
      </c>
      <c r="E4421" s="1962">
        <v>2500</v>
      </c>
      <c r="F4421" s="546" t="s">
        <v>10674</v>
      </c>
      <c r="G4421" s="569" t="s">
        <v>10675</v>
      </c>
      <c r="H4421" s="547" t="s">
        <v>1773</v>
      </c>
      <c r="I4421" s="547" t="s">
        <v>1795</v>
      </c>
      <c r="J4421" s="546" t="s">
        <v>1795</v>
      </c>
      <c r="K4421" s="570">
        <v>1</v>
      </c>
      <c r="L4421" s="546">
        <v>6</v>
      </c>
      <c r="M4421" s="566">
        <v>15910.455999999998</v>
      </c>
      <c r="N4421" s="546"/>
      <c r="O4421" s="546"/>
      <c r="P4421" s="566"/>
    </row>
    <row r="4422" spans="1:16" x14ac:dyDescent="0.2">
      <c r="A4422" s="568" t="s">
        <v>946</v>
      </c>
      <c r="B4422" s="548" t="s">
        <v>1708</v>
      </c>
      <c r="C4422" s="541" t="s">
        <v>1709</v>
      </c>
      <c r="D4422" s="547" t="s">
        <v>2213</v>
      </c>
      <c r="E4422" s="1962">
        <v>2100</v>
      </c>
      <c r="F4422" s="546" t="s">
        <v>10676</v>
      </c>
      <c r="G4422" s="569" t="s">
        <v>10677</v>
      </c>
      <c r="H4422" s="547" t="s">
        <v>2213</v>
      </c>
      <c r="I4422" s="547" t="s">
        <v>1795</v>
      </c>
      <c r="J4422" s="546" t="s">
        <v>1795</v>
      </c>
      <c r="K4422" s="570">
        <v>1</v>
      </c>
      <c r="L4422" s="546">
        <v>8</v>
      </c>
      <c r="M4422" s="566">
        <v>17377.256000000001</v>
      </c>
      <c r="N4422" s="546"/>
      <c r="O4422" s="546"/>
      <c r="P4422" s="566"/>
    </row>
    <row r="4423" spans="1:16" x14ac:dyDescent="0.2">
      <c r="A4423" s="568" t="s">
        <v>946</v>
      </c>
      <c r="B4423" s="548" t="s">
        <v>1708</v>
      </c>
      <c r="C4423" s="541" t="s">
        <v>1709</v>
      </c>
      <c r="D4423" s="547" t="s">
        <v>1882</v>
      </c>
      <c r="E4423" s="1962">
        <v>1700</v>
      </c>
      <c r="F4423" s="546" t="s">
        <v>10678</v>
      </c>
      <c r="G4423" s="569" t="s">
        <v>10679</v>
      </c>
      <c r="H4423" s="547" t="s">
        <v>9371</v>
      </c>
      <c r="I4423" s="547" t="s">
        <v>9371</v>
      </c>
      <c r="J4423" s="546" t="s">
        <v>5865</v>
      </c>
      <c r="K4423" s="570">
        <v>1</v>
      </c>
      <c r="L4423" s="546">
        <v>12</v>
      </c>
      <c r="M4423" s="566">
        <v>22540.856000000007</v>
      </c>
      <c r="N4423" s="546"/>
      <c r="O4423" s="546"/>
      <c r="P4423" s="566"/>
    </row>
    <row r="4424" spans="1:16" x14ac:dyDescent="0.2">
      <c r="A4424" s="568" t="s">
        <v>946</v>
      </c>
      <c r="B4424" s="548" t="s">
        <v>1708</v>
      </c>
      <c r="C4424" s="541" t="s">
        <v>1709</v>
      </c>
      <c r="D4424" s="547" t="s">
        <v>10680</v>
      </c>
      <c r="E4424" s="1962">
        <v>7000</v>
      </c>
      <c r="F4424" s="546" t="s">
        <v>10681</v>
      </c>
      <c r="G4424" s="569" t="s">
        <v>10682</v>
      </c>
      <c r="H4424" s="547" t="s">
        <v>1773</v>
      </c>
      <c r="I4424" s="547" t="s">
        <v>8766</v>
      </c>
      <c r="J4424" s="546" t="s">
        <v>5797</v>
      </c>
      <c r="K4424" s="570">
        <v>1</v>
      </c>
      <c r="L4424" s="546">
        <v>7</v>
      </c>
      <c r="M4424" s="566">
        <v>47940.526000000005</v>
      </c>
      <c r="N4424" s="546"/>
      <c r="O4424" s="546"/>
      <c r="P4424" s="566"/>
    </row>
    <row r="4425" spans="1:16" x14ac:dyDescent="0.2">
      <c r="A4425" s="568" t="s">
        <v>946</v>
      </c>
      <c r="B4425" s="548" t="s">
        <v>1708</v>
      </c>
      <c r="C4425" s="541" t="s">
        <v>1709</v>
      </c>
      <c r="D4425" s="547" t="s">
        <v>1797</v>
      </c>
      <c r="E4425" s="1962">
        <v>4500</v>
      </c>
      <c r="F4425" s="546" t="s">
        <v>10683</v>
      </c>
      <c r="G4425" s="569" t="s">
        <v>10684</v>
      </c>
      <c r="H4425" s="547" t="s">
        <v>10347</v>
      </c>
      <c r="I4425" s="547" t="s">
        <v>1795</v>
      </c>
      <c r="J4425" s="546" t="s">
        <v>1795</v>
      </c>
      <c r="K4425" s="570">
        <v>1</v>
      </c>
      <c r="L4425" s="546">
        <v>6</v>
      </c>
      <c r="M4425" s="566">
        <v>28160.455999999998</v>
      </c>
      <c r="N4425" s="546"/>
      <c r="O4425" s="546"/>
      <c r="P4425" s="566"/>
    </row>
    <row r="4426" spans="1:16" x14ac:dyDescent="0.2">
      <c r="A4426" s="568" t="s">
        <v>946</v>
      </c>
      <c r="B4426" s="548" t="s">
        <v>1708</v>
      </c>
      <c r="C4426" s="541" t="s">
        <v>1709</v>
      </c>
      <c r="D4426" s="547" t="s">
        <v>1836</v>
      </c>
      <c r="E4426" s="1962">
        <v>3500</v>
      </c>
      <c r="F4426" s="546" t="s">
        <v>10685</v>
      </c>
      <c r="G4426" s="569" t="s">
        <v>10686</v>
      </c>
      <c r="H4426" s="547" t="s">
        <v>1773</v>
      </c>
      <c r="I4426" s="547" t="s">
        <v>1795</v>
      </c>
      <c r="J4426" s="546" t="s">
        <v>1795</v>
      </c>
      <c r="K4426" s="570">
        <v>1</v>
      </c>
      <c r="L4426" s="546">
        <v>6</v>
      </c>
      <c r="M4426" s="566">
        <v>21810.456000000002</v>
      </c>
      <c r="N4426" s="546"/>
      <c r="O4426" s="546"/>
      <c r="P4426" s="566"/>
    </row>
    <row r="4427" spans="1:16" x14ac:dyDescent="0.2">
      <c r="A4427" s="568" t="s">
        <v>946</v>
      </c>
      <c r="B4427" s="548" t="s">
        <v>1708</v>
      </c>
      <c r="C4427" s="541" t="s">
        <v>1709</v>
      </c>
      <c r="D4427" s="547" t="s">
        <v>2213</v>
      </c>
      <c r="E4427" s="1962">
        <v>2100</v>
      </c>
      <c r="F4427" s="546" t="s">
        <v>10687</v>
      </c>
      <c r="G4427" s="569" t="s">
        <v>10688</v>
      </c>
      <c r="H4427" s="547" t="s">
        <v>2213</v>
      </c>
      <c r="I4427" s="547" t="s">
        <v>1795</v>
      </c>
      <c r="J4427" s="546" t="s">
        <v>1795</v>
      </c>
      <c r="K4427" s="570">
        <v>1</v>
      </c>
      <c r="L4427" s="546">
        <v>8</v>
      </c>
      <c r="M4427" s="566">
        <v>17377.256000000001</v>
      </c>
      <c r="N4427" s="546"/>
      <c r="O4427" s="546"/>
      <c r="P4427" s="566"/>
    </row>
    <row r="4428" spans="1:16" x14ac:dyDescent="0.2">
      <c r="A4428" s="568" t="s">
        <v>946</v>
      </c>
      <c r="B4428" s="548" t="s">
        <v>1708</v>
      </c>
      <c r="C4428" s="541" t="s">
        <v>1709</v>
      </c>
      <c r="D4428" s="547" t="s">
        <v>5865</v>
      </c>
      <c r="E4428" s="1962">
        <v>2000</v>
      </c>
      <c r="F4428" s="546" t="s">
        <v>10689</v>
      </c>
      <c r="G4428" s="569" t="s">
        <v>10690</v>
      </c>
      <c r="H4428" s="547" t="s">
        <v>10347</v>
      </c>
      <c r="I4428" s="547" t="s">
        <v>1795</v>
      </c>
      <c r="J4428" s="546" t="s">
        <v>1795</v>
      </c>
      <c r="K4428" s="570">
        <v>2</v>
      </c>
      <c r="L4428" s="546">
        <v>6</v>
      </c>
      <c r="M4428" s="566">
        <v>16327.125999999998</v>
      </c>
      <c r="N4428" s="546"/>
      <c r="O4428" s="546"/>
      <c r="P4428" s="566"/>
    </row>
    <row r="4429" spans="1:16" x14ac:dyDescent="0.2">
      <c r="A4429" s="568" t="s">
        <v>946</v>
      </c>
      <c r="B4429" s="548" t="s">
        <v>1708</v>
      </c>
      <c r="C4429" s="541" t="s">
        <v>1709</v>
      </c>
      <c r="D4429" s="547" t="s">
        <v>2213</v>
      </c>
      <c r="E4429" s="1962">
        <v>2100</v>
      </c>
      <c r="F4429" s="546" t="s">
        <v>10691</v>
      </c>
      <c r="G4429" s="569" t="s">
        <v>10692</v>
      </c>
      <c r="H4429" s="547" t="s">
        <v>2213</v>
      </c>
      <c r="I4429" s="547" t="s">
        <v>1795</v>
      </c>
      <c r="J4429" s="546" t="s">
        <v>1795</v>
      </c>
      <c r="K4429" s="570">
        <v>1</v>
      </c>
      <c r="L4429" s="546">
        <v>8</v>
      </c>
      <c r="M4429" s="566">
        <v>17377.256000000001</v>
      </c>
      <c r="N4429" s="546"/>
      <c r="O4429" s="546"/>
      <c r="P4429" s="566"/>
    </row>
    <row r="4430" spans="1:16" x14ac:dyDescent="0.2">
      <c r="A4430" s="568" t="s">
        <v>946</v>
      </c>
      <c r="B4430" s="548" t="s">
        <v>1708</v>
      </c>
      <c r="C4430" s="541" t="s">
        <v>1709</v>
      </c>
      <c r="D4430" s="547" t="s">
        <v>1882</v>
      </c>
      <c r="E4430" s="1962">
        <v>1700</v>
      </c>
      <c r="F4430" s="546" t="s">
        <v>10693</v>
      </c>
      <c r="G4430" s="569" t="s">
        <v>10694</v>
      </c>
      <c r="H4430" s="547" t="s">
        <v>9371</v>
      </c>
      <c r="I4430" s="547" t="s">
        <v>9371</v>
      </c>
      <c r="J4430" s="546" t="s">
        <v>5865</v>
      </c>
      <c r="K4430" s="570">
        <v>1</v>
      </c>
      <c r="L4430" s="546">
        <v>8</v>
      </c>
      <c r="M4430" s="566">
        <v>14690.585999999999</v>
      </c>
      <c r="N4430" s="546"/>
      <c r="O4430" s="546"/>
      <c r="P4430" s="566"/>
    </row>
    <row r="4431" spans="1:16" x14ac:dyDescent="0.2">
      <c r="A4431" s="568" t="s">
        <v>946</v>
      </c>
      <c r="B4431" s="548" t="s">
        <v>1708</v>
      </c>
      <c r="C4431" s="541" t="s">
        <v>1709</v>
      </c>
      <c r="D4431" s="547" t="s">
        <v>1836</v>
      </c>
      <c r="E4431" s="1962">
        <v>3000</v>
      </c>
      <c r="F4431" s="546" t="s">
        <v>10695</v>
      </c>
      <c r="G4431" s="569" t="s">
        <v>10696</v>
      </c>
      <c r="H4431" s="547" t="s">
        <v>1773</v>
      </c>
      <c r="I4431" s="547" t="s">
        <v>1795</v>
      </c>
      <c r="J4431" s="546" t="s">
        <v>1795</v>
      </c>
      <c r="K4431" s="570">
        <v>1</v>
      </c>
      <c r="L4431" s="546">
        <v>5</v>
      </c>
      <c r="M4431" s="566">
        <v>10612.176000000001</v>
      </c>
      <c r="N4431" s="546"/>
      <c r="O4431" s="546"/>
      <c r="P4431" s="566"/>
    </row>
    <row r="4432" spans="1:16" x14ac:dyDescent="0.2">
      <c r="A4432" s="568" t="s">
        <v>946</v>
      </c>
      <c r="B4432" s="548" t="s">
        <v>1708</v>
      </c>
      <c r="C4432" s="541" t="s">
        <v>1709</v>
      </c>
      <c r="D4432" s="547" t="s">
        <v>2213</v>
      </c>
      <c r="E4432" s="1962">
        <v>2100</v>
      </c>
      <c r="F4432" s="546" t="s">
        <v>10697</v>
      </c>
      <c r="G4432" s="569" t="s">
        <v>10698</v>
      </c>
      <c r="H4432" s="547" t="s">
        <v>2213</v>
      </c>
      <c r="I4432" s="547" t="s">
        <v>1795</v>
      </c>
      <c r="J4432" s="546" t="s">
        <v>1795</v>
      </c>
      <c r="K4432" s="570">
        <v>1</v>
      </c>
      <c r="L4432" s="546">
        <v>8</v>
      </c>
      <c r="M4432" s="566">
        <v>17307.256000000001</v>
      </c>
      <c r="N4432" s="546"/>
      <c r="O4432" s="546"/>
      <c r="P4432" s="566"/>
    </row>
    <row r="4433" spans="1:16" x14ac:dyDescent="0.2">
      <c r="A4433" s="568" t="s">
        <v>946</v>
      </c>
      <c r="B4433" s="548" t="s">
        <v>1708</v>
      </c>
      <c r="C4433" s="541" t="s">
        <v>1709</v>
      </c>
      <c r="D4433" s="547" t="s">
        <v>10699</v>
      </c>
      <c r="E4433" s="1962">
        <v>5500</v>
      </c>
      <c r="F4433" s="546" t="s">
        <v>10700</v>
      </c>
      <c r="G4433" s="569" t="s">
        <v>10701</v>
      </c>
      <c r="H4433" s="547" t="s">
        <v>2120</v>
      </c>
      <c r="I4433" s="547" t="s">
        <v>8766</v>
      </c>
      <c r="J4433" s="546" t="s">
        <v>5797</v>
      </c>
      <c r="K4433" s="570">
        <v>1</v>
      </c>
      <c r="L4433" s="546">
        <v>8</v>
      </c>
      <c r="M4433" s="566">
        <v>65168.635999999999</v>
      </c>
      <c r="N4433" s="546"/>
      <c r="O4433" s="546"/>
      <c r="P4433" s="566"/>
    </row>
    <row r="4434" spans="1:16" x14ac:dyDescent="0.2">
      <c r="A4434" s="568" t="s">
        <v>946</v>
      </c>
      <c r="B4434" s="548" t="s">
        <v>1708</v>
      </c>
      <c r="C4434" s="541" t="s">
        <v>1709</v>
      </c>
      <c r="D4434" s="547" t="s">
        <v>9925</v>
      </c>
      <c r="E4434" s="1962">
        <v>2000</v>
      </c>
      <c r="F4434" s="546" t="s">
        <v>10702</v>
      </c>
      <c r="G4434" s="569" t="s">
        <v>10703</v>
      </c>
      <c r="H4434" s="547" t="s">
        <v>2213</v>
      </c>
      <c r="I4434" s="547" t="s">
        <v>1795</v>
      </c>
      <c r="J4434" s="546" t="s">
        <v>1795</v>
      </c>
      <c r="K4434" s="570">
        <v>1</v>
      </c>
      <c r="L4434" s="546">
        <v>6</v>
      </c>
      <c r="M4434" s="566">
        <v>12693.786</v>
      </c>
      <c r="N4434" s="546"/>
      <c r="O4434" s="546"/>
      <c r="P4434" s="566"/>
    </row>
    <row r="4435" spans="1:16" x14ac:dyDescent="0.2">
      <c r="A4435" s="568" t="s">
        <v>946</v>
      </c>
      <c r="B4435" s="548" t="s">
        <v>1708</v>
      </c>
      <c r="C4435" s="541" t="s">
        <v>1709</v>
      </c>
      <c r="D4435" s="547" t="s">
        <v>2213</v>
      </c>
      <c r="E4435" s="1962">
        <v>2100</v>
      </c>
      <c r="F4435" s="546" t="s">
        <v>10704</v>
      </c>
      <c r="G4435" s="569" t="s">
        <v>10705</v>
      </c>
      <c r="H4435" s="547" t="s">
        <v>2213</v>
      </c>
      <c r="I4435" s="547" t="s">
        <v>1795</v>
      </c>
      <c r="J4435" s="546" t="s">
        <v>1795</v>
      </c>
      <c r="K4435" s="570">
        <v>1</v>
      </c>
      <c r="L4435" s="546">
        <v>8</v>
      </c>
      <c r="M4435" s="566">
        <v>17377.256000000001</v>
      </c>
      <c r="N4435" s="546"/>
      <c r="O4435" s="546"/>
      <c r="P4435" s="566"/>
    </row>
    <row r="4436" spans="1:16" x14ac:dyDescent="0.2">
      <c r="A4436" s="568" t="s">
        <v>946</v>
      </c>
      <c r="B4436" s="548" t="s">
        <v>1708</v>
      </c>
      <c r="C4436" s="541" t="s">
        <v>1709</v>
      </c>
      <c r="D4436" s="547" t="s">
        <v>2213</v>
      </c>
      <c r="E4436" s="1962">
        <v>2100</v>
      </c>
      <c r="F4436" s="546" t="s">
        <v>10706</v>
      </c>
      <c r="G4436" s="569" t="s">
        <v>10707</v>
      </c>
      <c r="H4436" s="547" t="s">
        <v>2213</v>
      </c>
      <c r="I4436" s="547" t="s">
        <v>1795</v>
      </c>
      <c r="J4436" s="546" t="s">
        <v>1795</v>
      </c>
      <c r="K4436" s="570">
        <v>1</v>
      </c>
      <c r="L4436" s="546">
        <v>8</v>
      </c>
      <c r="M4436" s="566">
        <v>17377.256000000001</v>
      </c>
      <c r="N4436" s="546"/>
      <c r="O4436" s="546"/>
      <c r="P4436" s="566"/>
    </row>
    <row r="4437" spans="1:16" x14ac:dyDescent="0.2">
      <c r="A4437" s="568" t="s">
        <v>946</v>
      </c>
      <c r="B4437" s="548" t="s">
        <v>1708</v>
      </c>
      <c r="C4437" s="541" t="s">
        <v>1709</v>
      </c>
      <c r="D4437" s="547" t="s">
        <v>10708</v>
      </c>
      <c r="E4437" s="1962">
        <v>4800</v>
      </c>
      <c r="F4437" s="546" t="s">
        <v>10709</v>
      </c>
      <c r="G4437" s="569" t="s">
        <v>10710</v>
      </c>
      <c r="H4437" s="547" t="s">
        <v>2120</v>
      </c>
      <c r="I4437" s="547" t="s">
        <v>8766</v>
      </c>
      <c r="J4437" s="546" t="s">
        <v>5797</v>
      </c>
      <c r="K4437" s="570">
        <v>1</v>
      </c>
      <c r="L4437" s="546">
        <v>6</v>
      </c>
      <c r="M4437" s="566">
        <v>29480.455999999998</v>
      </c>
      <c r="N4437" s="546"/>
      <c r="O4437" s="546"/>
      <c r="P4437" s="566"/>
    </row>
    <row r="4438" spans="1:16" x14ac:dyDescent="0.2">
      <c r="A4438" s="568" t="s">
        <v>946</v>
      </c>
      <c r="B4438" s="548" t="s">
        <v>1708</v>
      </c>
      <c r="C4438" s="541" t="s">
        <v>1709</v>
      </c>
      <c r="D4438" s="547" t="s">
        <v>2213</v>
      </c>
      <c r="E4438" s="1962">
        <v>2500</v>
      </c>
      <c r="F4438" s="546" t="s">
        <v>10711</v>
      </c>
      <c r="G4438" s="569" t="s">
        <v>10712</v>
      </c>
      <c r="H4438" s="547" t="s">
        <v>2213</v>
      </c>
      <c r="I4438" s="547" t="s">
        <v>1795</v>
      </c>
      <c r="J4438" s="546" t="s">
        <v>1795</v>
      </c>
      <c r="K4438" s="570">
        <v>1</v>
      </c>
      <c r="L4438" s="546">
        <v>8</v>
      </c>
      <c r="M4438" s="566">
        <v>20903.926000000003</v>
      </c>
      <c r="N4438" s="546"/>
      <c r="O4438" s="546"/>
      <c r="P4438" s="566"/>
    </row>
    <row r="4439" spans="1:16" x14ac:dyDescent="0.2">
      <c r="A4439" s="568" t="s">
        <v>946</v>
      </c>
      <c r="B4439" s="548" t="s">
        <v>1708</v>
      </c>
      <c r="C4439" s="541" t="s">
        <v>1709</v>
      </c>
      <c r="D4439" s="547" t="s">
        <v>1836</v>
      </c>
      <c r="E4439" s="1962">
        <v>3500</v>
      </c>
      <c r="F4439" s="546" t="s">
        <v>10713</v>
      </c>
      <c r="G4439" s="569" t="s">
        <v>10714</v>
      </c>
      <c r="H4439" s="547" t="s">
        <v>1773</v>
      </c>
      <c r="I4439" s="547" t="s">
        <v>1795</v>
      </c>
      <c r="J4439" s="546" t="s">
        <v>1795</v>
      </c>
      <c r="K4439" s="570">
        <v>1</v>
      </c>
      <c r="L4439" s="546">
        <v>7</v>
      </c>
      <c r="M4439" s="566">
        <v>25873.856000000003</v>
      </c>
      <c r="N4439" s="546"/>
      <c r="O4439" s="546"/>
      <c r="P4439" s="566"/>
    </row>
    <row r="4440" spans="1:16" x14ac:dyDescent="0.2">
      <c r="A4440" s="568" t="s">
        <v>946</v>
      </c>
      <c r="B4440" s="548" t="s">
        <v>1708</v>
      </c>
      <c r="C4440" s="541" t="s">
        <v>1709</v>
      </c>
      <c r="D4440" s="547" t="s">
        <v>2470</v>
      </c>
      <c r="E4440" s="1962">
        <v>3000</v>
      </c>
      <c r="F4440" s="546" t="s">
        <v>10715</v>
      </c>
      <c r="G4440" s="569" t="s">
        <v>10716</v>
      </c>
      <c r="H4440" s="547" t="s">
        <v>10347</v>
      </c>
      <c r="I4440" s="547" t="s">
        <v>1795</v>
      </c>
      <c r="J4440" s="546" t="s">
        <v>1795</v>
      </c>
      <c r="K4440" s="570">
        <v>1</v>
      </c>
      <c r="L4440" s="546">
        <v>6</v>
      </c>
      <c r="M4440" s="566">
        <v>19160.455999999998</v>
      </c>
      <c r="N4440" s="546"/>
      <c r="O4440" s="546"/>
      <c r="P4440" s="566"/>
    </row>
    <row r="4441" spans="1:16" x14ac:dyDescent="0.2">
      <c r="A4441" s="568" t="s">
        <v>946</v>
      </c>
      <c r="B4441" s="548" t="s">
        <v>1708</v>
      </c>
      <c r="C4441" s="541" t="s">
        <v>1709</v>
      </c>
      <c r="D4441" s="547" t="s">
        <v>1882</v>
      </c>
      <c r="E4441" s="1962">
        <v>1700</v>
      </c>
      <c r="F4441" s="546" t="s">
        <v>10717</v>
      </c>
      <c r="G4441" s="569" t="s">
        <v>10718</v>
      </c>
      <c r="H4441" s="547" t="s">
        <v>9371</v>
      </c>
      <c r="I4441" s="547" t="s">
        <v>9371</v>
      </c>
      <c r="J4441" s="546" t="s">
        <v>5865</v>
      </c>
      <c r="K4441" s="570">
        <v>1</v>
      </c>
      <c r="L4441" s="546">
        <v>6</v>
      </c>
      <c r="M4441" s="566">
        <v>11360.456</v>
      </c>
      <c r="N4441" s="546"/>
      <c r="O4441" s="546"/>
      <c r="P4441" s="566"/>
    </row>
    <row r="4442" spans="1:16" x14ac:dyDescent="0.2">
      <c r="A4442" s="568" t="s">
        <v>946</v>
      </c>
      <c r="B4442" s="548" t="s">
        <v>1708</v>
      </c>
      <c r="C4442" s="541" t="s">
        <v>1709</v>
      </c>
      <c r="D4442" s="547" t="s">
        <v>9925</v>
      </c>
      <c r="E4442" s="1962">
        <v>1600</v>
      </c>
      <c r="F4442" s="546" t="s">
        <v>10719</v>
      </c>
      <c r="G4442" s="569" t="s">
        <v>10720</v>
      </c>
      <c r="H4442" s="547" t="s">
        <v>2213</v>
      </c>
      <c r="I4442" s="547" t="s">
        <v>1795</v>
      </c>
      <c r="J4442" s="546" t="s">
        <v>1795</v>
      </c>
      <c r="K4442" s="570">
        <v>1</v>
      </c>
      <c r="L4442" s="546">
        <v>6</v>
      </c>
      <c r="M4442" s="566">
        <v>10384.126</v>
      </c>
      <c r="N4442" s="546"/>
      <c r="O4442" s="546"/>
      <c r="P4442" s="566"/>
    </row>
    <row r="4443" spans="1:16" x14ac:dyDescent="0.2">
      <c r="A4443" s="568" t="s">
        <v>946</v>
      </c>
      <c r="B4443" s="548" t="s">
        <v>1708</v>
      </c>
      <c r="C4443" s="541" t="s">
        <v>1709</v>
      </c>
      <c r="D4443" s="547" t="s">
        <v>1836</v>
      </c>
      <c r="E4443" s="1962">
        <v>2500</v>
      </c>
      <c r="F4443" s="546" t="s">
        <v>10721</v>
      </c>
      <c r="G4443" s="569" t="s">
        <v>10722</v>
      </c>
      <c r="H4443" s="547" t="s">
        <v>1773</v>
      </c>
      <c r="I4443" s="547" t="s">
        <v>1795</v>
      </c>
      <c r="J4443" s="546" t="s">
        <v>1795</v>
      </c>
      <c r="K4443" s="570">
        <v>1</v>
      </c>
      <c r="L4443" s="546">
        <v>6</v>
      </c>
      <c r="M4443" s="566">
        <v>16160.455999999998</v>
      </c>
      <c r="N4443" s="546"/>
      <c r="O4443" s="546"/>
      <c r="P4443" s="566"/>
    </row>
    <row r="4444" spans="1:16" x14ac:dyDescent="0.2">
      <c r="A4444" s="568" t="s">
        <v>946</v>
      </c>
      <c r="B4444" s="548" t="s">
        <v>1708</v>
      </c>
      <c r="C4444" s="541" t="s">
        <v>1709</v>
      </c>
      <c r="D4444" s="547" t="s">
        <v>2470</v>
      </c>
      <c r="E4444" s="1962">
        <v>3000</v>
      </c>
      <c r="F4444" s="546" t="s">
        <v>10723</v>
      </c>
      <c r="G4444" s="569" t="s">
        <v>10724</v>
      </c>
      <c r="H4444" s="547" t="s">
        <v>10347</v>
      </c>
      <c r="I4444" s="547" t="s">
        <v>1795</v>
      </c>
      <c r="J4444" s="546" t="s">
        <v>1795</v>
      </c>
      <c r="K4444" s="570">
        <v>1</v>
      </c>
      <c r="L4444" s="546">
        <v>4</v>
      </c>
      <c r="M4444" s="566">
        <v>10282.484999999999</v>
      </c>
      <c r="N4444" s="546"/>
      <c r="O4444" s="546"/>
      <c r="P4444" s="566"/>
    </row>
    <row r="4445" spans="1:16" x14ac:dyDescent="0.2">
      <c r="A4445" s="568" t="s">
        <v>946</v>
      </c>
      <c r="B4445" s="548" t="s">
        <v>1708</v>
      </c>
      <c r="C4445" s="541" t="s">
        <v>1709</v>
      </c>
      <c r="D4445" s="547" t="s">
        <v>2213</v>
      </c>
      <c r="E4445" s="1962">
        <v>2500</v>
      </c>
      <c r="F4445" s="546" t="s">
        <v>10725</v>
      </c>
      <c r="G4445" s="569" t="s">
        <v>10726</v>
      </c>
      <c r="H4445" s="547" t="s">
        <v>2213</v>
      </c>
      <c r="I4445" s="547" t="s">
        <v>1795</v>
      </c>
      <c r="J4445" s="546" t="s">
        <v>1795</v>
      </c>
      <c r="K4445" s="570">
        <v>1</v>
      </c>
      <c r="L4445" s="546">
        <v>8</v>
      </c>
      <c r="M4445" s="566">
        <v>20903.926000000003</v>
      </c>
      <c r="N4445" s="546"/>
      <c r="O4445" s="546"/>
      <c r="P4445" s="566"/>
    </row>
    <row r="4446" spans="1:16" x14ac:dyDescent="0.2">
      <c r="A4446" s="568" t="s">
        <v>946</v>
      </c>
      <c r="B4446" s="548" t="s">
        <v>1708</v>
      </c>
      <c r="C4446" s="541" t="s">
        <v>1709</v>
      </c>
      <c r="D4446" s="547" t="s">
        <v>10626</v>
      </c>
      <c r="E4446" s="1962">
        <v>3500</v>
      </c>
      <c r="F4446" s="546" t="s">
        <v>10727</v>
      </c>
      <c r="G4446" s="569" t="s">
        <v>10728</v>
      </c>
      <c r="H4446" s="547" t="s">
        <v>1795</v>
      </c>
      <c r="I4446" s="547" t="s">
        <v>1795</v>
      </c>
      <c r="J4446" s="546" t="s">
        <v>1795</v>
      </c>
      <c r="K4446" s="570">
        <v>2</v>
      </c>
      <c r="L4446" s="546">
        <v>7</v>
      </c>
      <c r="M4446" s="566">
        <v>28223.856</v>
      </c>
      <c r="N4446" s="546"/>
      <c r="O4446" s="546"/>
      <c r="P4446" s="566"/>
    </row>
    <row r="4447" spans="1:16" x14ac:dyDescent="0.2">
      <c r="A4447" s="568" t="s">
        <v>946</v>
      </c>
      <c r="B4447" s="548" t="s">
        <v>1708</v>
      </c>
      <c r="C4447" s="541" t="s">
        <v>1709</v>
      </c>
      <c r="D4447" s="547" t="s">
        <v>1836</v>
      </c>
      <c r="E4447" s="1962">
        <v>2500</v>
      </c>
      <c r="F4447" s="546" t="s">
        <v>10729</v>
      </c>
      <c r="G4447" s="569" t="s">
        <v>10730</v>
      </c>
      <c r="H4447" s="547" t="s">
        <v>1773</v>
      </c>
      <c r="I4447" s="547" t="s">
        <v>1795</v>
      </c>
      <c r="J4447" s="546" t="s">
        <v>1795</v>
      </c>
      <c r="K4447" s="570">
        <v>2</v>
      </c>
      <c r="L4447" s="546">
        <v>12</v>
      </c>
      <c r="M4447" s="566">
        <v>35240.856000000007</v>
      </c>
      <c r="N4447" s="546"/>
      <c r="O4447" s="546"/>
      <c r="P4447" s="566"/>
    </row>
    <row r="4448" spans="1:16" x14ac:dyDescent="0.2">
      <c r="A4448" s="568" t="s">
        <v>946</v>
      </c>
      <c r="B4448" s="548" t="s">
        <v>1708</v>
      </c>
      <c r="C4448" s="541" t="s">
        <v>1709</v>
      </c>
      <c r="D4448" s="547" t="s">
        <v>1836</v>
      </c>
      <c r="E4448" s="1962">
        <v>3500</v>
      </c>
      <c r="F4448" s="546" t="s">
        <v>10731</v>
      </c>
      <c r="G4448" s="569" t="s">
        <v>10732</v>
      </c>
      <c r="H4448" s="547" t="s">
        <v>1773</v>
      </c>
      <c r="I4448" s="547" t="s">
        <v>1795</v>
      </c>
      <c r="J4448" s="546" t="s">
        <v>1795</v>
      </c>
      <c r="K4448" s="570">
        <v>2</v>
      </c>
      <c r="L4448" s="546">
        <v>6</v>
      </c>
      <c r="M4448" s="566">
        <v>22893.796000000002</v>
      </c>
      <c r="N4448" s="546"/>
      <c r="O4448" s="546"/>
      <c r="P4448" s="566"/>
    </row>
    <row r="4449" spans="1:16" x14ac:dyDescent="0.2">
      <c r="A4449" s="568" t="s">
        <v>946</v>
      </c>
      <c r="B4449" s="548" t="s">
        <v>1708</v>
      </c>
      <c r="C4449" s="541" t="s">
        <v>1709</v>
      </c>
      <c r="D4449" s="547" t="s">
        <v>1882</v>
      </c>
      <c r="E4449" s="1962">
        <v>1000</v>
      </c>
      <c r="F4449" s="546" t="s">
        <v>10733</v>
      </c>
      <c r="G4449" s="569" t="s">
        <v>10734</v>
      </c>
      <c r="H4449" s="547" t="s">
        <v>9371</v>
      </c>
      <c r="I4449" s="547" t="s">
        <v>9371</v>
      </c>
      <c r="J4449" s="546" t="s">
        <v>5865</v>
      </c>
      <c r="K4449" s="570">
        <v>1</v>
      </c>
      <c r="L4449" s="546">
        <v>12</v>
      </c>
      <c r="M4449" s="566">
        <v>13860.056</v>
      </c>
      <c r="N4449" s="546"/>
      <c r="O4449" s="546"/>
      <c r="P4449" s="566"/>
    </row>
    <row r="4450" spans="1:16" x14ac:dyDescent="0.2">
      <c r="A4450" s="568" t="s">
        <v>946</v>
      </c>
      <c r="B4450" s="548" t="s">
        <v>1708</v>
      </c>
      <c r="C4450" s="541" t="s">
        <v>1709</v>
      </c>
      <c r="D4450" s="547" t="s">
        <v>1882</v>
      </c>
      <c r="E4450" s="1962">
        <v>1500</v>
      </c>
      <c r="F4450" s="546" t="s">
        <v>10735</v>
      </c>
      <c r="G4450" s="569" t="s">
        <v>10736</v>
      </c>
      <c r="H4450" s="547" t="s">
        <v>9371</v>
      </c>
      <c r="I4450" s="547" t="s">
        <v>9371</v>
      </c>
      <c r="J4450" s="546" t="s">
        <v>5865</v>
      </c>
      <c r="K4450" s="570">
        <v>1</v>
      </c>
      <c r="L4450" s="546">
        <v>12</v>
      </c>
      <c r="M4450" s="566">
        <v>20140.856000000003</v>
      </c>
      <c r="N4450" s="546"/>
      <c r="O4450" s="546"/>
      <c r="P4450" s="566"/>
    </row>
    <row r="4451" spans="1:16" x14ac:dyDescent="0.2">
      <c r="A4451" s="568" t="s">
        <v>946</v>
      </c>
      <c r="B4451" s="548" t="s">
        <v>1708</v>
      </c>
      <c r="C4451" s="541" t="s">
        <v>1709</v>
      </c>
      <c r="D4451" s="547" t="s">
        <v>1836</v>
      </c>
      <c r="E4451" s="1962">
        <v>2500</v>
      </c>
      <c r="F4451" s="546" t="s">
        <v>10737</v>
      </c>
      <c r="G4451" s="569" t="s">
        <v>10738</v>
      </c>
      <c r="H4451" s="547" t="s">
        <v>1773</v>
      </c>
      <c r="I4451" s="547" t="s">
        <v>1795</v>
      </c>
      <c r="J4451" s="546" t="s">
        <v>1795</v>
      </c>
      <c r="K4451" s="570">
        <v>1</v>
      </c>
      <c r="L4451" s="546">
        <v>4</v>
      </c>
      <c r="M4451" s="566">
        <v>9055.3149999999987</v>
      </c>
      <c r="N4451" s="546"/>
      <c r="O4451" s="546"/>
      <c r="P4451" s="566"/>
    </row>
    <row r="4452" spans="1:16" x14ac:dyDescent="0.2">
      <c r="A4452" s="568" t="s">
        <v>946</v>
      </c>
      <c r="B4452" s="548" t="s">
        <v>1708</v>
      </c>
      <c r="C4452" s="541" t="s">
        <v>1709</v>
      </c>
      <c r="D4452" s="547" t="s">
        <v>1882</v>
      </c>
      <c r="E4452" s="1962">
        <v>1500</v>
      </c>
      <c r="F4452" s="546" t="s">
        <v>10739</v>
      </c>
      <c r="G4452" s="569" t="s">
        <v>10740</v>
      </c>
      <c r="H4452" s="547" t="s">
        <v>9371</v>
      </c>
      <c r="I4452" s="547" t="s">
        <v>9371</v>
      </c>
      <c r="J4452" s="546" t="s">
        <v>5865</v>
      </c>
      <c r="K4452" s="570">
        <v>1</v>
      </c>
      <c r="L4452" s="546">
        <v>12</v>
      </c>
      <c r="M4452" s="566">
        <v>20140.856000000003</v>
      </c>
      <c r="N4452" s="546"/>
      <c r="O4452" s="546"/>
      <c r="P4452" s="566"/>
    </row>
    <row r="4453" spans="1:16" x14ac:dyDescent="0.2">
      <c r="A4453" s="568" t="s">
        <v>946</v>
      </c>
      <c r="B4453" s="548" t="s">
        <v>1708</v>
      </c>
      <c r="C4453" s="541" t="s">
        <v>1709</v>
      </c>
      <c r="D4453" s="547" t="s">
        <v>1882</v>
      </c>
      <c r="E4453" s="1962">
        <v>1700</v>
      </c>
      <c r="F4453" s="546" t="s">
        <v>10741</v>
      </c>
      <c r="G4453" s="569" t="s">
        <v>10742</v>
      </c>
      <c r="H4453" s="547" t="s">
        <v>9371</v>
      </c>
      <c r="I4453" s="547" t="s">
        <v>9371</v>
      </c>
      <c r="J4453" s="546" t="s">
        <v>5865</v>
      </c>
      <c r="K4453" s="570">
        <v>1</v>
      </c>
      <c r="L4453" s="546">
        <v>8</v>
      </c>
      <c r="M4453" s="566">
        <v>14690.585999999999</v>
      </c>
      <c r="N4453" s="546"/>
      <c r="O4453" s="546"/>
      <c r="P4453" s="566"/>
    </row>
    <row r="4454" spans="1:16" x14ac:dyDescent="0.2">
      <c r="A4454" s="568" t="s">
        <v>946</v>
      </c>
      <c r="B4454" s="548" t="s">
        <v>1708</v>
      </c>
      <c r="C4454" s="541" t="s">
        <v>1709</v>
      </c>
      <c r="D4454" s="547" t="s">
        <v>10743</v>
      </c>
      <c r="E4454" s="1962">
        <v>4800</v>
      </c>
      <c r="F4454" s="546" t="s">
        <v>10744</v>
      </c>
      <c r="G4454" s="569" t="s">
        <v>10745</v>
      </c>
      <c r="H4454" s="547" t="s">
        <v>8766</v>
      </c>
      <c r="I4454" s="547" t="s">
        <v>8766</v>
      </c>
      <c r="J4454" s="546" t="s">
        <v>5797</v>
      </c>
      <c r="K4454" s="570">
        <v>0</v>
      </c>
      <c r="L4454" s="546">
        <v>0</v>
      </c>
      <c r="M4454" s="566">
        <v>5213.4559999999992</v>
      </c>
      <c r="N4454" s="546"/>
      <c r="O4454" s="546"/>
      <c r="P4454" s="566"/>
    </row>
    <row r="4455" spans="1:16" x14ac:dyDescent="0.2">
      <c r="A4455" s="568" t="s">
        <v>946</v>
      </c>
      <c r="B4455" s="548" t="s">
        <v>1708</v>
      </c>
      <c r="C4455" s="541" t="s">
        <v>1709</v>
      </c>
      <c r="D4455" s="547" t="s">
        <v>1882</v>
      </c>
      <c r="E4455" s="1962">
        <v>1500</v>
      </c>
      <c r="F4455" s="546" t="s">
        <v>10746</v>
      </c>
      <c r="G4455" s="569" t="s">
        <v>10747</v>
      </c>
      <c r="H4455" s="547" t="s">
        <v>9371</v>
      </c>
      <c r="I4455" s="547" t="s">
        <v>9371</v>
      </c>
      <c r="J4455" s="546" t="s">
        <v>5865</v>
      </c>
      <c r="K4455" s="570">
        <v>1</v>
      </c>
      <c r="L4455" s="546">
        <v>0</v>
      </c>
      <c r="M4455" s="566">
        <v>388.75599999999997</v>
      </c>
      <c r="N4455" s="546"/>
      <c r="O4455" s="546"/>
      <c r="P4455" s="566"/>
    </row>
    <row r="4456" spans="1:16" x14ac:dyDescent="0.2">
      <c r="A4456" s="568" t="s">
        <v>946</v>
      </c>
      <c r="B4456" s="548" t="s">
        <v>1708</v>
      </c>
      <c r="C4456" s="541" t="s">
        <v>1709</v>
      </c>
      <c r="D4456" s="547" t="s">
        <v>9919</v>
      </c>
      <c r="E4456" s="1962">
        <v>9000</v>
      </c>
      <c r="F4456" s="546" t="s">
        <v>10748</v>
      </c>
      <c r="G4456" s="569" t="s">
        <v>10749</v>
      </c>
      <c r="H4456" s="547" t="s">
        <v>8766</v>
      </c>
      <c r="I4456" s="547" t="s">
        <v>8766</v>
      </c>
      <c r="J4456" s="546" t="s">
        <v>5797</v>
      </c>
      <c r="K4456" s="570">
        <v>0</v>
      </c>
      <c r="L4456" s="546">
        <v>0</v>
      </c>
      <c r="M4456" s="566">
        <v>3893.4560000000001</v>
      </c>
      <c r="N4456" s="546"/>
      <c r="O4456" s="546"/>
      <c r="P4456" s="566"/>
    </row>
    <row r="4457" spans="1:16" x14ac:dyDescent="0.2">
      <c r="A4457" s="568" t="s">
        <v>946</v>
      </c>
      <c r="B4457" s="548" t="s">
        <v>1708</v>
      </c>
      <c r="C4457" s="541" t="s">
        <v>1709</v>
      </c>
      <c r="D4457" s="547" t="s">
        <v>1863</v>
      </c>
      <c r="E4457" s="1962">
        <v>3000</v>
      </c>
      <c r="F4457" s="546" t="s">
        <v>10750</v>
      </c>
      <c r="G4457" s="569" t="s">
        <v>10751</v>
      </c>
      <c r="H4457" s="547" t="s">
        <v>10347</v>
      </c>
      <c r="I4457" s="547" t="s">
        <v>1795</v>
      </c>
      <c r="J4457" s="546" t="s">
        <v>1795</v>
      </c>
      <c r="K4457" s="570">
        <v>0</v>
      </c>
      <c r="L4457" s="546">
        <v>0</v>
      </c>
      <c r="M4457" s="566">
        <v>2993.4560000000001</v>
      </c>
      <c r="N4457" s="546"/>
      <c r="O4457" s="546"/>
      <c r="P4457" s="566"/>
    </row>
    <row r="4458" spans="1:16" x14ac:dyDescent="0.2">
      <c r="A4458" s="568" t="s">
        <v>946</v>
      </c>
      <c r="B4458" s="548" t="s">
        <v>1708</v>
      </c>
      <c r="C4458" s="541" t="s">
        <v>1709</v>
      </c>
      <c r="D4458" s="547" t="s">
        <v>10752</v>
      </c>
      <c r="E4458" s="1962">
        <v>6000</v>
      </c>
      <c r="F4458" s="546" t="s">
        <v>10753</v>
      </c>
      <c r="G4458" s="569" t="s">
        <v>10754</v>
      </c>
      <c r="H4458" s="547" t="s">
        <v>8766</v>
      </c>
      <c r="I4458" s="547" t="s">
        <v>8766</v>
      </c>
      <c r="J4458" s="546" t="s">
        <v>5797</v>
      </c>
      <c r="K4458" s="570">
        <v>0</v>
      </c>
      <c r="L4458" s="546">
        <v>0</v>
      </c>
      <c r="M4458" s="566">
        <v>6843.4559999999992</v>
      </c>
      <c r="N4458" s="546"/>
      <c r="O4458" s="546"/>
      <c r="P4458" s="566"/>
    </row>
    <row r="4459" spans="1:16" x14ac:dyDescent="0.2">
      <c r="A4459" s="568" t="s">
        <v>946</v>
      </c>
      <c r="B4459" s="548" t="s">
        <v>1708</v>
      </c>
      <c r="C4459" s="541" t="s">
        <v>1709</v>
      </c>
      <c r="D4459" s="547" t="s">
        <v>10064</v>
      </c>
      <c r="E4459" s="1962">
        <v>10000</v>
      </c>
      <c r="F4459" s="546" t="s">
        <v>10755</v>
      </c>
      <c r="G4459" s="569" t="s">
        <v>10756</v>
      </c>
      <c r="H4459" s="547" t="s">
        <v>8766</v>
      </c>
      <c r="I4459" s="547" t="s">
        <v>8766</v>
      </c>
      <c r="J4459" s="546" t="s">
        <v>5797</v>
      </c>
      <c r="K4459" s="570">
        <v>1</v>
      </c>
      <c r="L4459" s="546">
        <v>1</v>
      </c>
      <c r="M4459" s="566">
        <v>6154.5659999999998</v>
      </c>
      <c r="N4459" s="546"/>
      <c r="O4459" s="546"/>
      <c r="P4459" s="566"/>
    </row>
    <row r="4460" spans="1:16" x14ac:dyDescent="0.2">
      <c r="A4460" s="568" t="s">
        <v>946</v>
      </c>
      <c r="B4460" s="548" t="s">
        <v>1708</v>
      </c>
      <c r="C4460" s="541" t="s">
        <v>1709</v>
      </c>
      <c r="D4460" s="547" t="s">
        <v>3612</v>
      </c>
      <c r="E4460" s="1962">
        <v>7500</v>
      </c>
      <c r="F4460" s="546" t="s">
        <v>10757</v>
      </c>
      <c r="G4460" s="569" t="s">
        <v>10758</v>
      </c>
      <c r="H4460" s="547" t="s">
        <v>8766</v>
      </c>
      <c r="I4460" s="547" t="s">
        <v>8766</v>
      </c>
      <c r="J4460" s="546" t="s">
        <v>5797</v>
      </c>
      <c r="K4460" s="570">
        <v>0</v>
      </c>
      <c r="L4460" s="546">
        <v>0</v>
      </c>
      <c r="M4460" s="566">
        <v>4668.4559999999992</v>
      </c>
      <c r="N4460" s="546"/>
      <c r="O4460" s="546"/>
      <c r="P4460" s="566"/>
    </row>
    <row r="4461" spans="1:16" x14ac:dyDescent="0.2">
      <c r="A4461" s="568" t="s">
        <v>946</v>
      </c>
      <c r="B4461" s="548" t="s">
        <v>1708</v>
      </c>
      <c r="C4461" s="541" t="s">
        <v>1709</v>
      </c>
      <c r="D4461" s="547" t="s">
        <v>1863</v>
      </c>
      <c r="E4461" s="1962">
        <v>2500</v>
      </c>
      <c r="F4461" s="546" t="s">
        <v>10759</v>
      </c>
      <c r="G4461" s="569" t="s">
        <v>10760</v>
      </c>
      <c r="H4461" s="547" t="s">
        <v>10347</v>
      </c>
      <c r="I4461" s="547" t="s">
        <v>1795</v>
      </c>
      <c r="J4461" s="546" t="s">
        <v>1795</v>
      </c>
      <c r="K4461" s="570">
        <v>0</v>
      </c>
      <c r="L4461" s="546">
        <v>0</v>
      </c>
      <c r="M4461" s="566">
        <v>3001.7860000000001</v>
      </c>
      <c r="N4461" s="546"/>
      <c r="O4461" s="546"/>
      <c r="P4461" s="566"/>
    </row>
    <row r="4462" spans="1:16" x14ac:dyDescent="0.2">
      <c r="A4462" s="568" t="s">
        <v>946</v>
      </c>
      <c r="B4462" s="548" t="s">
        <v>1708</v>
      </c>
      <c r="C4462" s="541" t="s">
        <v>1709</v>
      </c>
      <c r="D4462" s="547" t="s">
        <v>10021</v>
      </c>
      <c r="E4462" s="1962">
        <v>7500</v>
      </c>
      <c r="F4462" s="546" t="s">
        <v>10761</v>
      </c>
      <c r="G4462" s="569" t="s">
        <v>10762</v>
      </c>
      <c r="H4462" s="547" t="s">
        <v>8766</v>
      </c>
      <c r="I4462" s="547" t="s">
        <v>8766</v>
      </c>
      <c r="J4462" s="546" t="s">
        <v>5797</v>
      </c>
      <c r="K4462" s="570">
        <v>0</v>
      </c>
      <c r="L4462" s="546">
        <v>0</v>
      </c>
      <c r="M4462" s="566">
        <v>10135.126</v>
      </c>
      <c r="N4462" s="546"/>
      <c r="O4462" s="546"/>
      <c r="P4462" s="566"/>
    </row>
    <row r="4463" spans="1:16" x14ac:dyDescent="0.2">
      <c r="A4463" s="568" t="s">
        <v>946</v>
      </c>
      <c r="B4463" s="548" t="s">
        <v>1708</v>
      </c>
      <c r="C4463" s="541" t="s">
        <v>1709</v>
      </c>
      <c r="D4463" s="547" t="s">
        <v>1882</v>
      </c>
      <c r="E4463" s="1962">
        <v>3000</v>
      </c>
      <c r="F4463" s="546" t="s">
        <v>10763</v>
      </c>
      <c r="G4463" s="569" t="s">
        <v>10764</v>
      </c>
      <c r="H4463" s="547" t="s">
        <v>9371</v>
      </c>
      <c r="I4463" s="547" t="s">
        <v>9371</v>
      </c>
      <c r="J4463" s="546" t="s">
        <v>5865</v>
      </c>
      <c r="K4463" s="570">
        <v>1</v>
      </c>
      <c r="L4463" s="546">
        <v>0</v>
      </c>
      <c r="M4463" s="566">
        <v>4535.1259999999993</v>
      </c>
      <c r="N4463" s="546"/>
      <c r="O4463" s="546"/>
      <c r="P4463" s="566"/>
    </row>
    <row r="4464" spans="1:16" x14ac:dyDescent="0.2">
      <c r="A4464" s="568" t="s">
        <v>946</v>
      </c>
      <c r="B4464" s="548" t="s">
        <v>1708</v>
      </c>
      <c r="C4464" s="541" t="s">
        <v>1709</v>
      </c>
      <c r="D4464" s="547" t="s">
        <v>10109</v>
      </c>
      <c r="E4464" s="1962">
        <v>11000</v>
      </c>
      <c r="F4464" s="546" t="s">
        <v>10765</v>
      </c>
      <c r="G4464" s="569" t="s">
        <v>10766</v>
      </c>
      <c r="H4464" s="547" t="s">
        <v>8766</v>
      </c>
      <c r="I4464" s="547" t="s">
        <v>8766</v>
      </c>
      <c r="J4464" s="546" t="s">
        <v>5797</v>
      </c>
      <c r="K4464" s="570">
        <v>0</v>
      </c>
      <c r="L4464" s="546">
        <v>0</v>
      </c>
      <c r="M4464" s="566">
        <v>2643.4560000000001</v>
      </c>
      <c r="N4464" s="546"/>
      <c r="O4464" s="546"/>
      <c r="P4464" s="566"/>
    </row>
    <row r="4465" spans="1:16" x14ac:dyDescent="0.2">
      <c r="A4465" s="568" t="s">
        <v>946</v>
      </c>
      <c r="B4465" s="548" t="s">
        <v>1708</v>
      </c>
      <c r="C4465" s="541" t="s">
        <v>1709</v>
      </c>
      <c r="D4465" s="547" t="s">
        <v>10153</v>
      </c>
      <c r="E4465" s="1962">
        <v>15500</v>
      </c>
      <c r="F4465" s="546" t="s">
        <v>10767</v>
      </c>
      <c r="G4465" s="569" t="s">
        <v>10768</v>
      </c>
      <c r="H4465" s="547" t="s">
        <v>10156</v>
      </c>
      <c r="I4465" s="547" t="s">
        <v>8766</v>
      </c>
      <c r="J4465" s="546" t="s">
        <v>8766</v>
      </c>
      <c r="K4465" s="570">
        <v>0</v>
      </c>
      <c r="L4465" s="546">
        <v>0</v>
      </c>
      <c r="M4465" s="566">
        <v>16740.676000000003</v>
      </c>
      <c r="N4465" s="546"/>
      <c r="O4465" s="546"/>
      <c r="P4465" s="566"/>
    </row>
    <row r="4466" spans="1:16" x14ac:dyDescent="0.2">
      <c r="A4466" s="568" t="s">
        <v>946</v>
      </c>
      <c r="B4466" s="548" t="s">
        <v>1708</v>
      </c>
      <c r="C4466" s="541" t="s">
        <v>1709</v>
      </c>
      <c r="D4466" s="547" t="s">
        <v>10769</v>
      </c>
      <c r="E4466" s="1962">
        <v>12000</v>
      </c>
      <c r="F4466" s="546" t="s">
        <v>10770</v>
      </c>
      <c r="G4466" s="569" t="s">
        <v>10771</v>
      </c>
      <c r="H4466" s="547" t="s">
        <v>8766</v>
      </c>
      <c r="I4466" s="547" t="s">
        <v>8766</v>
      </c>
      <c r="J4466" s="546" t="s">
        <v>5797</v>
      </c>
      <c r="K4466" s="570">
        <v>0</v>
      </c>
      <c r="L4466" s="546">
        <v>0</v>
      </c>
      <c r="M4466" s="566">
        <v>6360.1259999999993</v>
      </c>
      <c r="N4466" s="546"/>
      <c r="O4466" s="546"/>
      <c r="P4466" s="566"/>
    </row>
    <row r="4467" spans="1:16" x14ac:dyDescent="0.2">
      <c r="A4467" s="568" t="s">
        <v>946</v>
      </c>
      <c r="B4467" s="548" t="s">
        <v>1708</v>
      </c>
      <c r="C4467" s="541" t="s">
        <v>1709</v>
      </c>
      <c r="D4467" s="547" t="s">
        <v>1882</v>
      </c>
      <c r="E4467" s="1962">
        <v>1500</v>
      </c>
      <c r="F4467" s="546" t="s">
        <v>10772</v>
      </c>
      <c r="G4467" s="569" t="s">
        <v>10773</v>
      </c>
      <c r="H4467" s="547" t="s">
        <v>9371</v>
      </c>
      <c r="I4467" s="547" t="s">
        <v>9371</v>
      </c>
      <c r="J4467" s="546" t="s">
        <v>5865</v>
      </c>
      <c r="K4467" s="570">
        <v>1</v>
      </c>
      <c r="L4467" s="546">
        <v>0</v>
      </c>
      <c r="M4467" s="566">
        <v>1918.4560000000001</v>
      </c>
      <c r="N4467" s="546"/>
      <c r="O4467" s="546"/>
      <c r="P4467" s="566"/>
    </row>
    <row r="4468" spans="1:16" x14ac:dyDescent="0.2">
      <c r="A4468" s="568" t="s">
        <v>946</v>
      </c>
      <c r="B4468" s="548" t="s">
        <v>1708</v>
      </c>
      <c r="C4468" s="541" t="s">
        <v>1709</v>
      </c>
      <c r="D4468" s="547" t="s">
        <v>10774</v>
      </c>
      <c r="E4468" s="1962">
        <v>5000</v>
      </c>
      <c r="F4468" s="546" t="s">
        <v>10775</v>
      </c>
      <c r="G4468" s="569" t="s">
        <v>10776</v>
      </c>
      <c r="H4468" s="547" t="s">
        <v>8766</v>
      </c>
      <c r="I4468" s="547" t="s">
        <v>8766</v>
      </c>
      <c r="J4468" s="546" t="s">
        <v>8766</v>
      </c>
      <c r="K4468" s="570">
        <v>0</v>
      </c>
      <c r="L4468" s="546">
        <v>0</v>
      </c>
      <c r="M4468" s="566">
        <v>6112.905999999999</v>
      </c>
      <c r="N4468" s="546"/>
      <c r="O4468" s="546"/>
      <c r="P4468" s="566"/>
    </row>
    <row r="4469" spans="1:16" x14ac:dyDescent="0.2">
      <c r="A4469" s="568" t="s">
        <v>946</v>
      </c>
      <c r="B4469" s="548" t="s">
        <v>1708</v>
      </c>
      <c r="C4469" s="541" t="s">
        <v>1709</v>
      </c>
      <c r="D4469" s="547" t="s">
        <v>2038</v>
      </c>
      <c r="E4469" s="1962">
        <v>10000</v>
      </c>
      <c r="F4469" s="546" t="s">
        <v>10777</v>
      </c>
      <c r="G4469" s="569" t="s">
        <v>10778</v>
      </c>
      <c r="H4469" s="547" t="s">
        <v>1753</v>
      </c>
      <c r="I4469" s="547" t="s">
        <v>8766</v>
      </c>
      <c r="J4469" s="546" t="s">
        <v>5797</v>
      </c>
      <c r="K4469" s="570">
        <v>0</v>
      </c>
      <c r="L4469" s="546">
        <v>0</v>
      </c>
      <c r="M4469" s="566">
        <v>1957.836</v>
      </c>
      <c r="N4469" s="546"/>
      <c r="O4469" s="546"/>
      <c r="P4469" s="566"/>
    </row>
    <row r="4470" spans="1:16" x14ac:dyDescent="0.2">
      <c r="A4470" s="568" t="s">
        <v>946</v>
      </c>
      <c r="B4470" s="548" t="s">
        <v>1708</v>
      </c>
      <c r="C4470" s="541" t="s">
        <v>1709</v>
      </c>
      <c r="D4470" s="547" t="s">
        <v>10779</v>
      </c>
      <c r="E4470" s="1962">
        <v>6000</v>
      </c>
      <c r="F4470" s="546" t="s">
        <v>10780</v>
      </c>
      <c r="G4470" s="569" t="s">
        <v>10781</v>
      </c>
      <c r="H4470" s="547" t="s">
        <v>8766</v>
      </c>
      <c r="I4470" s="547" t="s">
        <v>8766</v>
      </c>
      <c r="J4470" s="546" t="s">
        <v>5797</v>
      </c>
      <c r="K4470" s="570">
        <v>0</v>
      </c>
      <c r="L4470" s="546">
        <v>0</v>
      </c>
      <c r="M4470" s="566">
        <v>7060.1259999999993</v>
      </c>
      <c r="N4470" s="546"/>
      <c r="O4470" s="546"/>
      <c r="P4470" s="566"/>
    </row>
    <row r="4471" spans="1:16" x14ac:dyDescent="0.2">
      <c r="A4471" s="568" t="s">
        <v>946</v>
      </c>
      <c r="B4471" s="548" t="s">
        <v>1708</v>
      </c>
      <c r="C4471" s="541" t="s">
        <v>1709</v>
      </c>
      <c r="D4471" s="547" t="s">
        <v>10782</v>
      </c>
      <c r="E4471" s="1962">
        <v>3500</v>
      </c>
      <c r="F4471" s="546" t="s">
        <v>10783</v>
      </c>
      <c r="G4471" s="569" t="s">
        <v>10784</v>
      </c>
      <c r="H4471" s="547" t="s">
        <v>1773</v>
      </c>
      <c r="I4471" s="547" t="s">
        <v>1795</v>
      </c>
      <c r="J4471" s="546" t="s">
        <v>1795</v>
      </c>
      <c r="K4471" s="570">
        <v>0</v>
      </c>
      <c r="L4471" s="546">
        <v>0</v>
      </c>
      <c r="M4471" s="566">
        <v>4862.8959999999988</v>
      </c>
      <c r="N4471" s="546"/>
      <c r="O4471" s="546"/>
      <c r="P4471" s="566"/>
    </row>
    <row r="4472" spans="1:16" x14ac:dyDescent="0.2">
      <c r="A4472" s="568" t="s">
        <v>946</v>
      </c>
      <c r="B4472" s="548" t="s">
        <v>1708</v>
      </c>
      <c r="C4472" s="541" t="s">
        <v>1709</v>
      </c>
      <c r="D4472" s="547" t="s">
        <v>2470</v>
      </c>
      <c r="E4472" s="1962">
        <v>2500</v>
      </c>
      <c r="F4472" s="546" t="s">
        <v>10785</v>
      </c>
      <c r="G4472" s="569" t="s">
        <v>10786</v>
      </c>
      <c r="H4472" s="547" t="s">
        <v>10347</v>
      </c>
      <c r="I4472" s="547" t="s">
        <v>1795</v>
      </c>
      <c r="J4472" s="546" t="s">
        <v>1795</v>
      </c>
      <c r="K4472" s="570">
        <v>0</v>
      </c>
      <c r="L4472" s="546">
        <v>1</v>
      </c>
      <c r="M4472" s="566">
        <v>5144.3559999999998</v>
      </c>
      <c r="N4472" s="546"/>
      <c r="O4472" s="546"/>
      <c r="P4472" s="566"/>
    </row>
    <row r="4473" spans="1:16" x14ac:dyDescent="0.2">
      <c r="A4473" s="568" t="s">
        <v>946</v>
      </c>
      <c r="B4473" s="548" t="s">
        <v>1708</v>
      </c>
      <c r="C4473" s="541" t="s">
        <v>1709</v>
      </c>
      <c r="D4473" s="547" t="s">
        <v>6277</v>
      </c>
      <c r="E4473" s="1962">
        <v>3000</v>
      </c>
      <c r="F4473" s="546" t="s">
        <v>10787</v>
      </c>
      <c r="G4473" s="569" t="s">
        <v>10788</v>
      </c>
      <c r="H4473" s="547" t="s">
        <v>1773</v>
      </c>
      <c r="I4473" s="547" t="s">
        <v>8766</v>
      </c>
      <c r="J4473" s="546" t="s">
        <v>5797</v>
      </c>
      <c r="K4473" s="570">
        <v>0</v>
      </c>
      <c r="L4473" s="546">
        <v>0</v>
      </c>
      <c r="M4473" s="566">
        <v>5393.4</v>
      </c>
      <c r="N4473" s="546"/>
      <c r="O4473" s="546"/>
      <c r="P4473" s="566"/>
    </row>
    <row r="4474" spans="1:16" x14ac:dyDescent="0.2">
      <c r="A4474" s="568" t="s">
        <v>946</v>
      </c>
      <c r="B4474" s="548" t="s">
        <v>1708</v>
      </c>
      <c r="C4474" s="541" t="s">
        <v>1709</v>
      </c>
      <c r="D4474" s="547" t="s">
        <v>2470</v>
      </c>
      <c r="E4474" s="1962">
        <v>1600</v>
      </c>
      <c r="F4474" s="546" t="s">
        <v>10789</v>
      </c>
      <c r="G4474" s="569" t="s">
        <v>10790</v>
      </c>
      <c r="H4474" s="547" t="s">
        <v>10347</v>
      </c>
      <c r="I4474" s="547" t="s">
        <v>1795</v>
      </c>
      <c r="J4474" s="546" t="s">
        <v>1795</v>
      </c>
      <c r="K4474" s="570">
        <v>0</v>
      </c>
      <c r="L4474" s="546">
        <v>1</v>
      </c>
      <c r="M4474" s="566">
        <v>5371.2739999999994</v>
      </c>
      <c r="N4474" s="546"/>
      <c r="O4474" s="546"/>
      <c r="P4474" s="566"/>
    </row>
    <row r="4475" spans="1:16" x14ac:dyDescent="0.2">
      <c r="A4475" s="568" t="s">
        <v>946</v>
      </c>
      <c r="B4475" s="548" t="s">
        <v>1708</v>
      </c>
      <c r="C4475" s="541" t="s">
        <v>1709</v>
      </c>
      <c r="D4475" s="547" t="s">
        <v>9912</v>
      </c>
      <c r="E4475" s="1962">
        <v>14000</v>
      </c>
      <c r="F4475" s="546" t="s">
        <v>10791</v>
      </c>
      <c r="G4475" s="569" t="s">
        <v>10792</v>
      </c>
      <c r="H4475" s="547" t="s">
        <v>8766</v>
      </c>
      <c r="I4475" s="547" t="s">
        <v>8766</v>
      </c>
      <c r="J4475" s="546" t="s">
        <v>5797</v>
      </c>
      <c r="K4475" s="570">
        <v>1</v>
      </c>
      <c r="L4475" s="546">
        <v>3</v>
      </c>
      <c r="M4475" s="566">
        <v>22840.129999999997</v>
      </c>
      <c r="N4475" s="546"/>
      <c r="O4475" s="546"/>
      <c r="P4475" s="566"/>
    </row>
    <row r="4476" spans="1:16" x14ac:dyDescent="0.2">
      <c r="A4476" s="568" t="s">
        <v>946</v>
      </c>
      <c r="B4476" s="548" t="s">
        <v>1708</v>
      </c>
      <c r="C4476" s="541" t="s">
        <v>1709</v>
      </c>
      <c r="D4476" s="547" t="s">
        <v>10513</v>
      </c>
      <c r="E4476" s="1962">
        <v>15000</v>
      </c>
      <c r="F4476" s="546" t="s">
        <v>10793</v>
      </c>
      <c r="G4476" s="569" t="s">
        <v>10794</v>
      </c>
      <c r="H4476" s="547" t="s">
        <v>1753</v>
      </c>
      <c r="I4476" s="547" t="s">
        <v>8766</v>
      </c>
      <c r="J4476" s="546" t="s">
        <v>5797</v>
      </c>
      <c r="K4476" s="570">
        <v>1</v>
      </c>
      <c r="L4476" s="546">
        <v>5</v>
      </c>
      <c r="M4476" s="566">
        <v>69547</v>
      </c>
      <c r="N4476" s="546"/>
      <c r="O4476" s="546"/>
      <c r="P4476" s="566"/>
    </row>
    <row r="4477" spans="1:16" x14ac:dyDescent="0.2">
      <c r="A4477" s="568" t="s">
        <v>946</v>
      </c>
      <c r="B4477" s="548" t="s">
        <v>1708</v>
      </c>
      <c r="C4477" s="541" t="s">
        <v>1709</v>
      </c>
      <c r="D4477" s="547" t="s">
        <v>2038</v>
      </c>
      <c r="E4477" s="1962">
        <v>10000</v>
      </c>
      <c r="F4477" s="546" t="s">
        <v>10795</v>
      </c>
      <c r="G4477" s="569" t="s">
        <v>10796</v>
      </c>
      <c r="H4477" s="547" t="s">
        <v>1753</v>
      </c>
      <c r="I4477" s="547" t="s">
        <v>8766</v>
      </c>
      <c r="J4477" s="546" t="s">
        <v>5797</v>
      </c>
      <c r="K4477" s="570">
        <v>1</v>
      </c>
      <c r="L4477" s="546">
        <v>5</v>
      </c>
      <c r="M4477" s="566">
        <v>45047</v>
      </c>
      <c r="N4477" s="546"/>
      <c r="O4477" s="546"/>
      <c r="P4477" s="566"/>
    </row>
    <row r="4478" spans="1:16" x14ac:dyDescent="0.2">
      <c r="A4478" s="568" t="s">
        <v>946</v>
      </c>
      <c r="B4478" s="548" t="s">
        <v>1708</v>
      </c>
      <c r="C4478" s="541" t="s">
        <v>1709</v>
      </c>
      <c r="D4478" s="547" t="s">
        <v>2038</v>
      </c>
      <c r="E4478" s="1962">
        <v>10000</v>
      </c>
      <c r="F4478" s="546" t="s">
        <v>10797</v>
      </c>
      <c r="G4478" s="569" t="s">
        <v>10798</v>
      </c>
      <c r="H4478" s="547" t="s">
        <v>8766</v>
      </c>
      <c r="I4478" s="547" t="s">
        <v>8766</v>
      </c>
      <c r="J4478" s="546" t="s">
        <v>8766</v>
      </c>
      <c r="K4478" s="570">
        <v>1</v>
      </c>
      <c r="L4478" s="546">
        <v>4</v>
      </c>
      <c r="M4478" s="566">
        <v>39320.270000000004</v>
      </c>
      <c r="N4478" s="546"/>
      <c r="O4478" s="546"/>
      <c r="P4478" s="566"/>
    </row>
    <row r="4479" spans="1:16" x14ac:dyDescent="0.2">
      <c r="A4479" s="568" t="s">
        <v>946</v>
      </c>
      <c r="B4479" s="548" t="s">
        <v>1708</v>
      </c>
      <c r="C4479" s="541" t="s">
        <v>1709</v>
      </c>
      <c r="D4479" s="547" t="s">
        <v>9872</v>
      </c>
      <c r="E4479" s="1962">
        <v>12000</v>
      </c>
      <c r="F4479" s="546" t="s">
        <v>10799</v>
      </c>
      <c r="G4479" s="569" t="s">
        <v>10800</v>
      </c>
      <c r="H4479" s="547" t="s">
        <v>8766</v>
      </c>
      <c r="I4479" s="547" t="s">
        <v>8766</v>
      </c>
      <c r="J4479" s="546" t="s">
        <v>5797</v>
      </c>
      <c r="K4479" s="570">
        <v>1</v>
      </c>
      <c r="L4479" s="546">
        <v>4</v>
      </c>
      <c r="M4479" s="566">
        <v>47853.599999999999</v>
      </c>
      <c r="N4479" s="546"/>
      <c r="O4479" s="546"/>
      <c r="P4479" s="566"/>
    </row>
    <row r="4480" spans="1:16" x14ac:dyDescent="0.2">
      <c r="A4480" s="568" t="s">
        <v>946</v>
      </c>
      <c r="B4480" s="548" t="s">
        <v>1708</v>
      </c>
      <c r="C4480" s="541" t="s">
        <v>1709</v>
      </c>
      <c r="D4480" s="547" t="s">
        <v>10769</v>
      </c>
      <c r="E4480" s="1962">
        <v>14000</v>
      </c>
      <c r="F4480" s="546" t="s">
        <v>10801</v>
      </c>
      <c r="G4480" s="569" t="s">
        <v>10802</v>
      </c>
      <c r="H4480" s="547" t="s">
        <v>8766</v>
      </c>
      <c r="I4480" s="547" t="s">
        <v>8766</v>
      </c>
      <c r="J4480" s="546" t="s">
        <v>8766</v>
      </c>
      <c r="K4480" s="570">
        <v>1</v>
      </c>
      <c r="L4480" s="546">
        <v>4</v>
      </c>
      <c r="M4480" s="566">
        <v>67320.260000000009</v>
      </c>
      <c r="N4480" s="546"/>
      <c r="O4480" s="546"/>
      <c r="P4480" s="566"/>
    </row>
    <row r="4481" spans="1:16" x14ac:dyDescent="0.2">
      <c r="A4481" s="568" t="s">
        <v>946</v>
      </c>
      <c r="B4481" s="548" t="s">
        <v>1708</v>
      </c>
      <c r="C4481" s="541" t="s">
        <v>1709</v>
      </c>
      <c r="D4481" s="547" t="s">
        <v>9905</v>
      </c>
      <c r="E4481" s="1962">
        <v>11000</v>
      </c>
      <c r="F4481" s="546" t="s">
        <v>10803</v>
      </c>
      <c r="G4481" s="569" t="s">
        <v>10804</v>
      </c>
      <c r="H4481" s="547" t="s">
        <v>8766</v>
      </c>
      <c r="I4481" s="547" t="s">
        <v>8766</v>
      </c>
      <c r="J4481" s="546" t="s">
        <v>8766</v>
      </c>
      <c r="K4481" s="570">
        <v>1</v>
      </c>
      <c r="L4481" s="546">
        <v>4</v>
      </c>
      <c r="M4481" s="566">
        <v>44086.93</v>
      </c>
      <c r="N4481" s="546"/>
      <c r="O4481" s="546"/>
      <c r="P4481" s="566"/>
    </row>
    <row r="4482" spans="1:16" x14ac:dyDescent="0.2">
      <c r="A4482" s="568" t="s">
        <v>946</v>
      </c>
      <c r="B4482" s="548" t="s">
        <v>1708</v>
      </c>
      <c r="C4482" s="541" t="s">
        <v>1709</v>
      </c>
      <c r="D4482" s="547" t="s">
        <v>10805</v>
      </c>
      <c r="E4482" s="1962">
        <v>12000</v>
      </c>
      <c r="F4482" s="546" t="s">
        <v>10806</v>
      </c>
      <c r="G4482" s="569" t="s">
        <v>10807</v>
      </c>
      <c r="H4482" s="547" t="s">
        <v>8766</v>
      </c>
      <c r="I4482" s="547" t="s">
        <v>8766</v>
      </c>
      <c r="J4482" s="546" t="s">
        <v>5797</v>
      </c>
      <c r="K4482" s="570">
        <v>1</v>
      </c>
      <c r="L4482" s="546">
        <v>1</v>
      </c>
      <c r="M4482" s="566">
        <v>3713.4</v>
      </c>
      <c r="N4482" s="546"/>
      <c r="O4482" s="546"/>
      <c r="P4482" s="566"/>
    </row>
    <row r="4483" spans="1:16" x14ac:dyDescent="0.2">
      <c r="A4483" s="568" t="s">
        <v>946</v>
      </c>
      <c r="B4483" s="548" t="s">
        <v>1708</v>
      </c>
      <c r="C4483" s="541" t="s">
        <v>1709</v>
      </c>
      <c r="D4483" s="547" t="s">
        <v>10002</v>
      </c>
      <c r="E4483" s="1962">
        <v>11000</v>
      </c>
      <c r="F4483" s="546" t="s">
        <v>10808</v>
      </c>
      <c r="G4483" s="569" t="s">
        <v>10809</v>
      </c>
      <c r="H4483" s="547" t="s">
        <v>8766</v>
      </c>
      <c r="I4483" s="547" t="s">
        <v>8766</v>
      </c>
      <c r="J4483" s="546" t="s">
        <v>8766</v>
      </c>
      <c r="K4483" s="570">
        <v>2</v>
      </c>
      <c r="L4483" s="546">
        <v>4</v>
      </c>
      <c r="M4483" s="566">
        <v>43186.93</v>
      </c>
      <c r="N4483" s="546"/>
      <c r="O4483" s="546"/>
      <c r="P4483" s="566"/>
    </row>
    <row r="4484" spans="1:16" x14ac:dyDescent="0.2">
      <c r="A4484" s="568" t="s">
        <v>946</v>
      </c>
      <c r="B4484" s="548" t="s">
        <v>1708</v>
      </c>
      <c r="C4484" s="541" t="s">
        <v>1709</v>
      </c>
      <c r="D4484" s="547" t="s">
        <v>10109</v>
      </c>
      <c r="E4484" s="1962">
        <v>12000</v>
      </c>
      <c r="F4484" s="546" t="s">
        <v>10810</v>
      </c>
      <c r="G4484" s="569" t="s">
        <v>10811</v>
      </c>
      <c r="H4484" s="547" t="s">
        <v>8766</v>
      </c>
      <c r="I4484" s="547" t="s">
        <v>8766</v>
      </c>
      <c r="J4484" s="546" t="s">
        <v>8766</v>
      </c>
      <c r="K4484" s="570">
        <v>1</v>
      </c>
      <c r="L4484" s="546">
        <v>4</v>
      </c>
      <c r="M4484" s="566">
        <v>47853.599999999999</v>
      </c>
      <c r="N4484" s="546"/>
      <c r="O4484" s="546"/>
      <c r="P4484" s="566"/>
    </row>
    <row r="4485" spans="1:16" x14ac:dyDescent="0.2">
      <c r="A4485" s="568" t="s">
        <v>946</v>
      </c>
      <c r="B4485" s="548" t="s">
        <v>1708</v>
      </c>
      <c r="C4485" s="541" t="s">
        <v>1709</v>
      </c>
      <c r="D4485" s="547" t="s">
        <v>2038</v>
      </c>
      <c r="E4485" s="1962">
        <v>10000</v>
      </c>
      <c r="F4485" s="546" t="s">
        <v>10812</v>
      </c>
      <c r="G4485" s="569" t="s">
        <v>10813</v>
      </c>
      <c r="H4485" s="547" t="s">
        <v>8766</v>
      </c>
      <c r="I4485" s="547" t="s">
        <v>8766</v>
      </c>
      <c r="J4485" s="546" t="s">
        <v>8766</v>
      </c>
      <c r="K4485" s="570">
        <v>1</v>
      </c>
      <c r="L4485" s="546">
        <v>4</v>
      </c>
      <c r="M4485" s="566">
        <v>30786.940000000002</v>
      </c>
      <c r="N4485" s="546"/>
      <c r="O4485" s="546"/>
      <c r="P4485" s="566"/>
    </row>
    <row r="4486" spans="1:16" x14ac:dyDescent="0.2">
      <c r="A4486" s="568" t="s">
        <v>946</v>
      </c>
      <c r="B4486" s="548" t="s">
        <v>1708</v>
      </c>
      <c r="C4486" s="541" t="s">
        <v>1709</v>
      </c>
      <c r="D4486" s="547" t="s">
        <v>2038</v>
      </c>
      <c r="E4486" s="1962">
        <v>10000</v>
      </c>
      <c r="F4486" s="546" t="s">
        <v>10814</v>
      </c>
      <c r="G4486" s="569" t="s">
        <v>10815</v>
      </c>
      <c r="H4486" s="547" t="s">
        <v>8766</v>
      </c>
      <c r="I4486" s="547" t="s">
        <v>8766</v>
      </c>
      <c r="J4486" s="546" t="s">
        <v>8766</v>
      </c>
      <c r="K4486" s="570">
        <v>1</v>
      </c>
      <c r="L4486" s="546">
        <v>4</v>
      </c>
      <c r="M4486" s="566">
        <v>38653.599999999999</v>
      </c>
      <c r="N4486" s="546"/>
      <c r="O4486" s="546"/>
      <c r="P4486" s="566"/>
    </row>
    <row r="4487" spans="1:16" x14ac:dyDescent="0.2">
      <c r="A4487" s="568" t="s">
        <v>946</v>
      </c>
      <c r="B4487" s="548" t="s">
        <v>1708</v>
      </c>
      <c r="C4487" s="541" t="s">
        <v>1709</v>
      </c>
      <c r="D4487" s="547" t="s">
        <v>1882</v>
      </c>
      <c r="E4487" s="1962">
        <v>1700</v>
      </c>
      <c r="F4487" s="546" t="s">
        <v>10816</v>
      </c>
      <c r="G4487" s="569" t="s">
        <v>10817</v>
      </c>
      <c r="H4487" s="547" t="s">
        <v>9371</v>
      </c>
      <c r="I4487" s="547" t="s">
        <v>9371</v>
      </c>
      <c r="J4487" s="546" t="s">
        <v>5865</v>
      </c>
      <c r="K4487" s="570">
        <v>1</v>
      </c>
      <c r="L4487" s="546">
        <v>4</v>
      </c>
      <c r="M4487" s="566">
        <v>7553.6</v>
      </c>
      <c r="N4487" s="546"/>
      <c r="O4487" s="546"/>
      <c r="P4487" s="566"/>
    </row>
    <row r="4488" spans="1:16" x14ac:dyDescent="0.2">
      <c r="A4488" s="568" t="s">
        <v>946</v>
      </c>
      <c r="B4488" s="548" t="s">
        <v>1708</v>
      </c>
      <c r="C4488" s="541" t="s">
        <v>1709</v>
      </c>
      <c r="D4488" s="547" t="s">
        <v>1882</v>
      </c>
      <c r="E4488" s="1962">
        <v>1700</v>
      </c>
      <c r="F4488" s="546" t="s">
        <v>10818</v>
      </c>
      <c r="G4488" s="569" t="s">
        <v>10819</v>
      </c>
      <c r="H4488" s="547" t="s">
        <v>9371</v>
      </c>
      <c r="I4488" s="547" t="s">
        <v>9371</v>
      </c>
      <c r="J4488" s="546" t="s">
        <v>5865</v>
      </c>
      <c r="K4488" s="570">
        <v>1</v>
      </c>
      <c r="L4488" s="546">
        <v>4</v>
      </c>
      <c r="M4488" s="566">
        <v>7553.6</v>
      </c>
      <c r="N4488" s="546"/>
      <c r="O4488" s="546"/>
      <c r="P4488" s="566"/>
    </row>
    <row r="4489" spans="1:16" x14ac:dyDescent="0.2">
      <c r="A4489" s="568" t="s">
        <v>946</v>
      </c>
      <c r="B4489" s="548" t="s">
        <v>1708</v>
      </c>
      <c r="C4489" s="541" t="s">
        <v>1709</v>
      </c>
      <c r="D4489" s="547" t="s">
        <v>1882</v>
      </c>
      <c r="E4489" s="1962">
        <v>1700</v>
      </c>
      <c r="F4489" s="546" t="s">
        <v>10820</v>
      </c>
      <c r="G4489" s="569" t="s">
        <v>10821</v>
      </c>
      <c r="H4489" s="547" t="s">
        <v>9371</v>
      </c>
      <c r="I4489" s="547" t="s">
        <v>9371</v>
      </c>
      <c r="J4489" s="546" t="s">
        <v>5865</v>
      </c>
      <c r="K4489" s="570">
        <v>1</v>
      </c>
      <c r="L4489" s="546">
        <v>4</v>
      </c>
      <c r="M4489" s="566">
        <v>7553.6</v>
      </c>
      <c r="N4489" s="546"/>
      <c r="O4489" s="546"/>
      <c r="P4489" s="566"/>
    </row>
    <row r="4490" spans="1:16" x14ac:dyDescent="0.2">
      <c r="A4490" s="568" t="s">
        <v>946</v>
      </c>
      <c r="B4490" s="548" t="s">
        <v>1708</v>
      </c>
      <c r="C4490" s="541" t="s">
        <v>1709</v>
      </c>
      <c r="D4490" s="547" t="s">
        <v>1882</v>
      </c>
      <c r="E4490" s="1962">
        <v>1700</v>
      </c>
      <c r="F4490" s="546" t="s">
        <v>10822</v>
      </c>
      <c r="G4490" s="569" t="s">
        <v>10823</v>
      </c>
      <c r="H4490" s="547" t="s">
        <v>9371</v>
      </c>
      <c r="I4490" s="547" t="s">
        <v>9371</v>
      </c>
      <c r="J4490" s="546" t="s">
        <v>5865</v>
      </c>
      <c r="K4490" s="570">
        <v>1</v>
      </c>
      <c r="L4490" s="546">
        <v>4</v>
      </c>
      <c r="M4490" s="566">
        <v>7553.6</v>
      </c>
      <c r="N4490" s="546"/>
      <c r="O4490" s="546"/>
      <c r="P4490" s="566"/>
    </row>
    <row r="4491" spans="1:16" x14ac:dyDescent="0.2">
      <c r="A4491" s="568" t="s">
        <v>946</v>
      </c>
      <c r="B4491" s="548" t="s">
        <v>1708</v>
      </c>
      <c r="C4491" s="541" t="s">
        <v>1709</v>
      </c>
      <c r="D4491" s="547" t="s">
        <v>1882</v>
      </c>
      <c r="E4491" s="1962">
        <v>1700</v>
      </c>
      <c r="F4491" s="546" t="s">
        <v>10824</v>
      </c>
      <c r="G4491" s="569" t="s">
        <v>10825</v>
      </c>
      <c r="H4491" s="547" t="s">
        <v>9371</v>
      </c>
      <c r="I4491" s="547" t="s">
        <v>9371</v>
      </c>
      <c r="J4491" s="546" t="s">
        <v>5865</v>
      </c>
      <c r="K4491" s="570">
        <v>1</v>
      </c>
      <c r="L4491" s="546">
        <v>4</v>
      </c>
      <c r="M4491" s="566">
        <v>7553.6</v>
      </c>
      <c r="N4491" s="546"/>
      <c r="O4491" s="546"/>
      <c r="P4491" s="566"/>
    </row>
    <row r="4492" spans="1:16" x14ac:dyDescent="0.2">
      <c r="A4492" s="568" t="s">
        <v>946</v>
      </c>
      <c r="B4492" s="548" t="s">
        <v>1708</v>
      </c>
      <c r="C4492" s="541" t="s">
        <v>1709</v>
      </c>
      <c r="D4492" s="547" t="s">
        <v>1882</v>
      </c>
      <c r="E4492" s="1962">
        <v>1700</v>
      </c>
      <c r="F4492" s="546" t="s">
        <v>10826</v>
      </c>
      <c r="G4492" s="569" t="s">
        <v>10827</v>
      </c>
      <c r="H4492" s="547" t="s">
        <v>9371</v>
      </c>
      <c r="I4492" s="547" t="s">
        <v>9371</v>
      </c>
      <c r="J4492" s="546" t="s">
        <v>5865</v>
      </c>
      <c r="K4492" s="570">
        <v>1</v>
      </c>
      <c r="L4492" s="546">
        <v>4</v>
      </c>
      <c r="M4492" s="566">
        <v>7553.6</v>
      </c>
      <c r="N4492" s="546"/>
      <c r="O4492" s="546"/>
      <c r="P4492" s="566"/>
    </row>
    <row r="4493" spans="1:16" x14ac:dyDescent="0.2">
      <c r="A4493" s="568" t="s">
        <v>946</v>
      </c>
      <c r="B4493" s="548" t="s">
        <v>1708</v>
      </c>
      <c r="C4493" s="541" t="s">
        <v>1709</v>
      </c>
      <c r="D4493" s="547" t="s">
        <v>1882</v>
      </c>
      <c r="E4493" s="1962">
        <v>1700</v>
      </c>
      <c r="F4493" s="546" t="s">
        <v>10828</v>
      </c>
      <c r="G4493" s="569" t="s">
        <v>10829</v>
      </c>
      <c r="H4493" s="547" t="s">
        <v>9371</v>
      </c>
      <c r="I4493" s="547" t="s">
        <v>9371</v>
      </c>
      <c r="J4493" s="546" t="s">
        <v>5865</v>
      </c>
      <c r="K4493" s="570">
        <v>1</v>
      </c>
      <c r="L4493" s="546">
        <v>4</v>
      </c>
      <c r="M4493" s="566">
        <v>7553.6</v>
      </c>
      <c r="N4493" s="546"/>
      <c r="O4493" s="546"/>
      <c r="P4493" s="566"/>
    </row>
    <row r="4494" spans="1:16" x14ac:dyDescent="0.2">
      <c r="A4494" s="568" t="s">
        <v>946</v>
      </c>
      <c r="B4494" s="548" t="s">
        <v>1708</v>
      </c>
      <c r="C4494" s="541" t="s">
        <v>1709</v>
      </c>
      <c r="D4494" s="547" t="s">
        <v>1882</v>
      </c>
      <c r="E4494" s="1962">
        <v>1700</v>
      </c>
      <c r="F4494" s="546" t="s">
        <v>10830</v>
      </c>
      <c r="G4494" s="569" t="s">
        <v>10831</v>
      </c>
      <c r="H4494" s="547" t="s">
        <v>9371</v>
      </c>
      <c r="I4494" s="547" t="s">
        <v>9371</v>
      </c>
      <c r="J4494" s="546" t="s">
        <v>5865</v>
      </c>
      <c r="K4494" s="570">
        <v>1</v>
      </c>
      <c r="L4494" s="546">
        <v>4</v>
      </c>
      <c r="M4494" s="566">
        <v>7340.27</v>
      </c>
      <c r="N4494" s="546"/>
      <c r="O4494" s="546"/>
      <c r="P4494" s="566"/>
    </row>
    <row r="4495" spans="1:16" x14ac:dyDescent="0.2">
      <c r="A4495" s="568" t="s">
        <v>946</v>
      </c>
      <c r="B4495" s="548" t="s">
        <v>1708</v>
      </c>
      <c r="C4495" s="541" t="s">
        <v>1709</v>
      </c>
      <c r="D4495" s="547" t="s">
        <v>1882</v>
      </c>
      <c r="E4495" s="1962">
        <v>1700</v>
      </c>
      <c r="F4495" s="546" t="s">
        <v>10832</v>
      </c>
      <c r="G4495" s="569" t="s">
        <v>10833</v>
      </c>
      <c r="H4495" s="547" t="s">
        <v>9371</v>
      </c>
      <c r="I4495" s="547" t="s">
        <v>9371</v>
      </c>
      <c r="J4495" s="546" t="s">
        <v>5865</v>
      </c>
      <c r="K4495" s="570">
        <v>1</v>
      </c>
      <c r="L4495" s="546">
        <v>4</v>
      </c>
      <c r="M4495" s="566">
        <v>7340.27</v>
      </c>
      <c r="N4495" s="546"/>
      <c r="O4495" s="546"/>
      <c r="P4495" s="566"/>
    </row>
    <row r="4496" spans="1:16" x14ac:dyDescent="0.2">
      <c r="A4496" s="568" t="s">
        <v>946</v>
      </c>
      <c r="B4496" s="548" t="s">
        <v>1708</v>
      </c>
      <c r="C4496" s="541" t="s">
        <v>1709</v>
      </c>
      <c r="D4496" s="547" t="s">
        <v>1882</v>
      </c>
      <c r="E4496" s="1962">
        <v>1700</v>
      </c>
      <c r="F4496" s="546" t="s">
        <v>10834</v>
      </c>
      <c r="G4496" s="569" t="s">
        <v>10835</v>
      </c>
      <c r="H4496" s="547" t="s">
        <v>9371</v>
      </c>
      <c r="I4496" s="547" t="s">
        <v>9371</v>
      </c>
      <c r="J4496" s="546" t="s">
        <v>5865</v>
      </c>
      <c r="K4496" s="570">
        <v>1</v>
      </c>
      <c r="L4496" s="546">
        <v>4</v>
      </c>
      <c r="M4496" s="566">
        <v>7340.27</v>
      </c>
      <c r="N4496" s="546"/>
      <c r="O4496" s="546"/>
      <c r="P4496" s="566"/>
    </row>
    <row r="4497" spans="1:16" x14ac:dyDescent="0.2">
      <c r="A4497" s="568" t="s">
        <v>946</v>
      </c>
      <c r="B4497" s="548" t="s">
        <v>1708</v>
      </c>
      <c r="C4497" s="541" t="s">
        <v>1709</v>
      </c>
      <c r="D4497" s="547" t="s">
        <v>1882</v>
      </c>
      <c r="E4497" s="1962">
        <v>1700</v>
      </c>
      <c r="F4497" s="546" t="s">
        <v>10836</v>
      </c>
      <c r="G4497" s="569" t="s">
        <v>10837</v>
      </c>
      <c r="H4497" s="547" t="s">
        <v>9371</v>
      </c>
      <c r="I4497" s="547" t="s">
        <v>9371</v>
      </c>
      <c r="J4497" s="546" t="s">
        <v>5865</v>
      </c>
      <c r="K4497" s="570">
        <v>1</v>
      </c>
      <c r="L4497" s="546">
        <v>4</v>
      </c>
      <c r="M4497" s="566">
        <v>7340.27</v>
      </c>
      <c r="N4497" s="546"/>
      <c r="O4497" s="546"/>
      <c r="P4497" s="566"/>
    </row>
    <row r="4498" spans="1:16" x14ac:dyDescent="0.2">
      <c r="A4498" s="568" t="s">
        <v>946</v>
      </c>
      <c r="B4498" s="548" t="s">
        <v>1708</v>
      </c>
      <c r="C4498" s="541" t="s">
        <v>1709</v>
      </c>
      <c r="D4498" s="547" t="s">
        <v>1882</v>
      </c>
      <c r="E4498" s="1962">
        <v>1700</v>
      </c>
      <c r="F4498" s="546" t="s">
        <v>10838</v>
      </c>
      <c r="G4498" s="569" t="s">
        <v>10839</v>
      </c>
      <c r="H4498" s="547" t="s">
        <v>9371</v>
      </c>
      <c r="I4498" s="547" t="s">
        <v>9371</v>
      </c>
      <c r="J4498" s="546" t="s">
        <v>5865</v>
      </c>
      <c r="K4498" s="570">
        <v>1</v>
      </c>
      <c r="L4498" s="546">
        <v>4</v>
      </c>
      <c r="M4498" s="566">
        <v>7340.27</v>
      </c>
      <c r="N4498" s="546"/>
      <c r="O4498" s="546"/>
      <c r="P4498" s="566"/>
    </row>
    <row r="4499" spans="1:16" x14ac:dyDescent="0.2">
      <c r="A4499" s="568" t="s">
        <v>946</v>
      </c>
      <c r="B4499" s="548" t="s">
        <v>1708</v>
      </c>
      <c r="C4499" s="541" t="s">
        <v>1709</v>
      </c>
      <c r="D4499" s="547" t="s">
        <v>1882</v>
      </c>
      <c r="E4499" s="1962">
        <v>1700</v>
      </c>
      <c r="F4499" s="546" t="s">
        <v>10840</v>
      </c>
      <c r="G4499" s="569" t="s">
        <v>10841</v>
      </c>
      <c r="H4499" s="547" t="s">
        <v>9371</v>
      </c>
      <c r="I4499" s="547" t="s">
        <v>9371</v>
      </c>
      <c r="J4499" s="546" t="s">
        <v>5865</v>
      </c>
      <c r="K4499" s="570">
        <v>1</v>
      </c>
      <c r="L4499" s="546">
        <v>4</v>
      </c>
      <c r="M4499" s="566">
        <v>7340.27</v>
      </c>
      <c r="N4499" s="546"/>
      <c r="O4499" s="546"/>
      <c r="P4499" s="566"/>
    </row>
    <row r="4500" spans="1:16" x14ac:dyDescent="0.2">
      <c r="A4500" s="568" t="s">
        <v>946</v>
      </c>
      <c r="B4500" s="548" t="s">
        <v>1708</v>
      </c>
      <c r="C4500" s="541" t="s">
        <v>1709</v>
      </c>
      <c r="D4500" s="547" t="s">
        <v>1882</v>
      </c>
      <c r="E4500" s="1962">
        <v>1700</v>
      </c>
      <c r="F4500" s="546" t="s">
        <v>10842</v>
      </c>
      <c r="G4500" s="569" t="s">
        <v>10843</v>
      </c>
      <c r="H4500" s="547" t="s">
        <v>9371</v>
      </c>
      <c r="I4500" s="547" t="s">
        <v>9371</v>
      </c>
      <c r="J4500" s="546" t="s">
        <v>5865</v>
      </c>
      <c r="K4500" s="570">
        <v>1</v>
      </c>
      <c r="L4500" s="546">
        <v>4</v>
      </c>
      <c r="M4500" s="566">
        <v>7340.27</v>
      </c>
      <c r="N4500" s="546"/>
      <c r="O4500" s="546"/>
      <c r="P4500" s="566"/>
    </row>
    <row r="4501" spans="1:16" x14ac:dyDescent="0.2">
      <c r="A4501" s="568" t="s">
        <v>946</v>
      </c>
      <c r="B4501" s="548" t="s">
        <v>1708</v>
      </c>
      <c r="C4501" s="541" t="s">
        <v>1709</v>
      </c>
      <c r="D4501" s="547" t="s">
        <v>1882</v>
      </c>
      <c r="E4501" s="1962">
        <v>1700</v>
      </c>
      <c r="F4501" s="546" t="s">
        <v>10844</v>
      </c>
      <c r="G4501" s="569" t="s">
        <v>10845</v>
      </c>
      <c r="H4501" s="547" t="s">
        <v>9371</v>
      </c>
      <c r="I4501" s="547" t="s">
        <v>9371</v>
      </c>
      <c r="J4501" s="546" t="s">
        <v>5865</v>
      </c>
      <c r="K4501" s="570">
        <v>1</v>
      </c>
      <c r="L4501" s="546">
        <v>4</v>
      </c>
      <c r="M4501" s="566">
        <v>7340.27</v>
      </c>
      <c r="N4501" s="546"/>
      <c r="O4501" s="546"/>
      <c r="P4501" s="566"/>
    </row>
    <row r="4502" spans="1:16" x14ac:dyDescent="0.2">
      <c r="A4502" s="568" t="s">
        <v>946</v>
      </c>
      <c r="B4502" s="548" t="s">
        <v>1708</v>
      </c>
      <c r="C4502" s="541" t="s">
        <v>1709</v>
      </c>
      <c r="D4502" s="547" t="s">
        <v>1882</v>
      </c>
      <c r="E4502" s="1962">
        <v>1700</v>
      </c>
      <c r="F4502" s="546" t="s">
        <v>10846</v>
      </c>
      <c r="G4502" s="569" t="s">
        <v>10847</v>
      </c>
      <c r="H4502" s="547" t="s">
        <v>9371</v>
      </c>
      <c r="I4502" s="547" t="s">
        <v>9371</v>
      </c>
      <c r="J4502" s="546" t="s">
        <v>5865</v>
      </c>
      <c r="K4502" s="570">
        <v>1</v>
      </c>
      <c r="L4502" s="546">
        <v>3</v>
      </c>
      <c r="M4502" s="566">
        <v>2714.4090000000001</v>
      </c>
      <c r="N4502" s="546"/>
      <c r="O4502" s="546"/>
      <c r="P4502" s="566"/>
    </row>
    <row r="4503" spans="1:16" x14ac:dyDescent="0.2">
      <c r="A4503" s="568" t="s">
        <v>946</v>
      </c>
      <c r="B4503" s="548" t="s">
        <v>1708</v>
      </c>
      <c r="C4503" s="541" t="s">
        <v>1709</v>
      </c>
      <c r="D4503" s="547" t="s">
        <v>1882</v>
      </c>
      <c r="E4503" s="1962">
        <v>1700</v>
      </c>
      <c r="F4503" s="546" t="s">
        <v>10848</v>
      </c>
      <c r="G4503" s="569" t="s">
        <v>10849</v>
      </c>
      <c r="H4503" s="547" t="s">
        <v>9371</v>
      </c>
      <c r="I4503" s="547" t="s">
        <v>9371</v>
      </c>
      <c r="J4503" s="546" t="s">
        <v>5865</v>
      </c>
      <c r="K4503" s="570">
        <v>1</v>
      </c>
      <c r="L4503" s="546">
        <v>4</v>
      </c>
      <c r="M4503" s="566">
        <v>7340.27</v>
      </c>
      <c r="N4503" s="546"/>
      <c r="O4503" s="546"/>
      <c r="P4503" s="566"/>
    </row>
    <row r="4504" spans="1:16" x14ac:dyDescent="0.2">
      <c r="A4504" s="568" t="s">
        <v>946</v>
      </c>
      <c r="B4504" s="548" t="s">
        <v>1708</v>
      </c>
      <c r="C4504" s="541" t="s">
        <v>1709</v>
      </c>
      <c r="D4504" s="547" t="s">
        <v>1882</v>
      </c>
      <c r="E4504" s="1962">
        <v>1700</v>
      </c>
      <c r="F4504" s="546" t="s">
        <v>10850</v>
      </c>
      <c r="G4504" s="569" t="s">
        <v>10851</v>
      </c>
      <c r="H4504" s="547" t="s">
        <v>9371</v>
      </c>
      <c r="I4504" s="547" t="s">
        <v>9371</v>
      </c>
      <c r="J4504" s="546" t="s">
        <v>5865</v>
      </c>
      <c r="K4504" s="570">
        <v>1</v>
      </c>
      <c r="L4504" s="546">
        <v>4</v>
      </c>
      <c r="M4504" s="566">
        <v>7340.27</v>
      </c>
      <c r="N4504" s="546"/>
      <c r="O4504" s="546"/>
      <c r="P4504" s="566"/>
    </row>
    <row r="4505" spans="1:16" x14ac:dyDescent="0.2">
      <c r="A4505" s="568" t="s">
        <v>946</v>
      </c>
      <c r="B4505" s="548" t="s">
        <v>1708</v>
      </c>
      <c r="C4505" s="541" t="s">
        <v>1709</v>
      </c>
      <c r="D4505" s="547" t="s">
        <v>1882</v>
      </c>
      <c r="E4505" s="1962">
        <v>1700</v>
      </c>
      <c r="F4505" s="546" t="s">
        <v>10852</v>
      </c>
      <c r="G4505" s="569" t="s">
        <v>10853</v>
      </c>
      <c r="H4505" s="547" t="s">
        <v>9371</v>
      </c>
      <c r="I4505" s="547" t="s">
        <v>9371</v>
      </c>
      <c r="J4505" s="546" t="s">
        <v>5865</v>
      </c>
      <c r="K4505" s="570">
        <v>1</v>
      </c>
      <c r="L4505" s="546">
        <v>4</v>
      </c>
      <c r="M4505" s="566">
        <v>7340.27</v>
      </c>
      <c r="N4505" s="546"/>
      <c r="O4505" s="546"/>
      <c r="P4505" s="566"/>
    </row>
    <row r="4506" spans="1:16" x14ac:dyDescent="0.2">
      <c r="A4506" s="568" t="s">
        <v>946</v>
      </c>
      <c r="B4506" s="548" t="s">
        <v>1708</v>
      </c>
      <c r="C4506" s="541" t="s">
        <v>1709</v>
      </c>
      <c r="D4506" s="547" t="s">
        <v>1882</v>
      </c>
      <c r="E4506" s="1962">
        <v>1700</v>
      </c>
      <c r="F4506" s="546" t="s">
        <v>10854</v>
      </c>
      <c r="G4506" s="569" t="s">
        <v>10855</v>
      </c>
      <c r="H4506" s="547" t="s">
        <v>9371</v>
      </c>
      <c r="I4506" s="547" t="s">
        <v>9371</v>
      </c>
      <c r="J4506" s="546" t="s">
        <v>5865</v>
      </c>
      <c r="K4506" s="570">
        <v>1</v>
      </c>
      <c r="L4506" s="546">
        <v>4</v>
      </c>
      <c r="M4506" s="566">
        <v>7340.27</v>
      </c>
      <c r="N4506" s="546"/>
      <c r="O4506" s="546"/>
      <c r="P4506" s="566"/>
    </row>
    <row r="4507" spans="1:16" x14ac:dyDescent="0.2">
      <c r="A4507" s="568" t="s">
        <v>946</v>
      </c>
      <c r="B4507" s="548" t="s">
        <v>1708</v>
      </c>
      <c r="C4507" s="541" t="s">
        <v>1709</v>
      </c>
      <c r="D4507" s="547" t="s">
        <v>1882</v>
      </c>
      <c r="E4507" s="1962">
        <v>2000</v>
      </c>
      <c r="F4507" s="546" t="s">
        <v>10856</v>
      </c>
      <c r="G4507" s="569" t="s">
        <v>10857</v>
      </c>
      <c r="H4507" s="547" t="s">
        <v>9371</v>
      </c>
      <c r="I4507" s="547" t="s">
        <v>9371</v>
      </c>
      <c r="J4507" s="546" t="s">
        <v>5865</v>
      </c>
      <c r="K4507" s="570">
        <v>1</v>
      </c>
      <c r="L4507" s="546">
        <v>4</v>
      </c>
      <c r="M4507" s="566">
        <v>8586.93</v>
      </c>
      <c r="N4507" s="546"/>
      <c r="O4507" s="546"/>
      <c r="P4507" s="566"/>
    </row>
    <row r="4508" spans="1:16" x14ac:dyDescent="0.2">
      <c r="A4508" s="568" t="s">
        <v>946</v>
      </c>
      <c r="B4508" s="548" t="s">
        <v>1708</v>
      </c>
      <c r="C4508" s="541" t="s">
        <v>1709</v>
      </c>
      <c r="D4508" s="547" t="s">
        <v>1882</v>
      </c>
      <c r="E4508" s="1962">
        <v>2000</v>
      </c>
      <c r="F4508" s="546" t="s">
        <v>10858</v>
      </c>
      <c r="G4508" s="569" t="s">
        <v>10859</v>
      </c>
      <c r="H4508" s="547" t="s">
        <v>9371</v>
      </c>
      <c r="I4508" s="547" t="s">
        <v>9371</v>
      </c>
      <c r="J4508" s="546" t="s">
        <v>5865</v>
      </c>
      <c r="K4508" s="570">
        <v>1</v>
      </c>
      <c r="L4508" s="546">
        <v>4</v>
      </c>
      <c r="M4508" s="566">
        <v>8586.93</v>
      </c>
      <c r="N4508" s="546"/>
      <c r="O4508" s="546"/>
      <c r="P4508" s="566"/>
    </row>
    <row r="4509" spans="1:16" x14ac:dyDescent="0.2">
      <c r="A4509" s="568" t="s">
        <v>946</v>
      </c>
      <c r="B4509" s="548" t="s">
        <v>1708</v>
      </c>
      <c r="C4509" s="541" t="s">
        <v>1709</v>
      </c>
      <c r="D4509" s="547" t="s">
        <v>1882</v>
      </c>
      <c r="E4509" s="1962">
        <v>1700</v>
      </c>
      <c r="F4509" s="546" t="s">
        <v>10143</v>
      </c>
      <c r="G4509" s="569" t="s">
        <v>10860</v>
      </c>
      <c r="H4509" s="547" t="s">
        <v>9371</v>
      </c>
      <c r="I4509" s="547" t="s">
        <v>9371</v>
      </c>
      <c r="J4509" s="546" t="s">
        <v>5865</v>
      </c>
      <c r="K4509" s="570">
        <v>1</v>
      </c>
      <c r="L4509" s="546">
        <v>4</v>
      </c>
      <c r="M4509" s="566">
        <v>8111.6</v>
      </c>
      <c r="N4509" s="546"/>
      <c r="O4509" s="546"/>
      <c r="P4509" s="566"/>
    </row>
    <row r="4510" spans="1:16" x14ac:dyDescent="0.2">
      <c r="A4510" s="568" t="s">
        <v>946</v>
      </c>
      <c r="B4510" s="548" t="s">
        <v>1708</v>
      </c>
      <c r="C4510" s="541" t="s">
        <v>1709</v>
      </c>
      <c r="D4510" s="547" t="s">
        <v>1882</v>
      </c>
      <c r="E4510" s="1962">
        <v>1700</v>
      </c>
      <c r="F4510" s="546" t="s">
        <v>10861</v>
      </c>
      <c r="G4510" s="569" t="s">
        <v>10862</v>
      </c>
      <c r="H4510" s="547" t="s">
        <v>9371</v>
      </c>
      <c r="I4510" s="547" t="s">
        <v>9371</v>
      </c>
      <c r="J4510" s="546" t="s">
        <v>5865</v>
      </c>
      <c r="K4510" s="570">
        <v>1</v>
      </c>
      <c r="L4510" s="546">
        <v>4</v>
      </c>
      <c r="M4510" s="566">
        <v>7553.6</v>
      </c>
      <c r="N4510" s="546"/>
      <c r="O4510" s="546"/>
      <c r="P4510" s="566"/>
    </row>
    <row r="4511" spans="1:16" x14ac:dyDescent="0.2">
      <c r="A4511" s="568" t="s">
        <v>946</v>
      </c>
      <c r="B4511" s="548" t="s">
        <v>1708</v>
      </c>
      <c r="C4511" s="541" t="s">
        <v>1709</v>
      </c>
      <c r="D4511" s="547" t="s">
        <v>1882</v>
      </c>
      <c r="E4511" s="1962">
        <v>1700</v>
      </c>
      <c r="F4511" s="546" t="s">
        <v>10863</v>
      </c>
      <c r="G4511" s="569" t="s">
        <v>10864</v>
      </c>
      <c r="H4511" s="547" t="s">
        <v>9371</v>
      </c>
      <c r="I4511" s="547" t="s">
        <v>9371</v>
      </c>
      <c r="J4511" s="546" t="s">
        <v>5865</v>
      </c>
      <c r="K4511" s="570">
        <v>1</v>
      </c>
      <c r="L4511" s="546">
        <v>4</v>
      </c>
      <c r="M4511" s="566">
        <v>7553.6</v>
      </c>
      <c r="N4511" s="546"/>
      <c r="O4511" s="546"/>
      <c r="P4511" s="566"/>
    </row>
    <row r="4512" spans="1:16" x14ac:dyDescent="0.2">
      <c r="A4512" s="568" t="s">
        <v>946</v>
      </c>
      <c r="B4512" s="548" t="s">
        <v>1708</v>
      </c>
      <c r="C4512" s="541" t="s">
        <v>1709</v>
      </c>
      <c r="D4512" s="547" t="s">
        <v>1882</v>
      </c>
      <c r="E4512" s="1962">
        <v>1700</v>
      </c>
      <c r="F4512" s="546" t="s">
        <v>10865</v>
      </c>
      <c r="G4512" s="569" t="s">
        <v>10866</v>
      </c>
      <c r="H4512" s="547" t="s">
        <v>9371</v>
      </c>
      <c r="I4512" s="547" t="s">
        <v>9371</v>
      </c>
      <c r="J4512" s="546" t="s">
        <v>5865</v>
      </c>
      <c r="K4512" s="570">
        <v>1</v>
      </c>
      <c r="L4512" s="546">
        <v>4</v>
      </c>
      <c r="M4512" s="566">
        <v>7553.6</v>
      </c>
      <c r="N4512" s="546"/>
      <c r="O4512" s="546"/>
      <c r="P4512" s="566"/>
    </row>
    <row r="4513" spans="1:16" x14ac:dyDescent="0.2">
      <c r="A4513" s="568" t="s">
        <v>946</v>
      </c>
      <c r="B4513" s="548" t="s">
        <v>1708</v>
      </c>
      <c r="C4513" s="541" t="s">
        <v>1709</v>
      </c>
      <c r="D4513" s="547" t="s">
        <v>1882</v>
      </c>
      <c r="E4513" s="1962">
        <v>1700</v>
      </c>
      <c r="F4513" s="546" t="s">
        <v>10867</v>
      </c>
      <c r="G4513" s="569" t="s">
        <v>10868</v>
      </c>
      <c r="H4513" s="547" t="s">
        <v>9371</v>
      </c>
      <c r="I4513" s="547" t="s">
        <v>9371</v>
      </c>
      <c r="J4513" s="546" t="s">
        <v>5865</v>
      </c>
      <c r="K4513" s="570">
        <v>1</v>
      </c>
      <c r="L4513" s="546">
        <v>4</v>
      </c>
      <c r="M4513" s="566">
        <v>7553.6</v>
      </c>
      <c r="N4513" s="546"/>
      <c r="O4513" s="546"/>
      <c r="P4513" s="566"/>
    </row>
    <row r="4514" spans="1:16" x14ac:dyDescent="0.2">
      <c r="A4514" s="568" t="s">
        <v>946</v>
      </c>
      <c r="B4514" s="548" t="s">
        <v>1708</v>
      </c>
      <c r="C4514" s="541" t="s">
        <v>1709</v>
      </c>
      <c r="D4514" s="547" t="s">
        <v>1882</v>
      </c>
      <c r="E4514" s="1962">
        <v>1700</v>
      </c>
      <c r="F4514" s="546" t="s">
        <v>10869</v>
      </c>
      <c r="G4514" s="569" t="s">
        <v>10870</v>
      </c>
      <c r="H4514" s="547" t="s">
        <v>9371</v>
      </c>
      <c r="I4514" s="547" t="s">
        <v>9371</v>
      </c>
      <c r="J4514" s="546" t="s">
        <v>5865</v>
      </c>
      <c r="K4514" s="570">
        <v>1</v>
      </c>
      <c r="L4514" s="546">
        <v>4</v>
      </c>
      <c r="M4514" s="566">
        <v>7553.6</v>
      </c>
      <c r="N4514" s="546"/>
      <c r="O4514" s="546"/>
      <c r="P4514" s="566"/>
    </row>
    <row r="4515" spans="1:16" x14ac:dyDescent="0.2">
      <c r="A4515" s="568" t="s">
        <v>946</v>
      </c>
      <c r="B4515" s="548" t="s">
        <v>1708</v>
      </c>
      <c r="C4515" s="541" t="s">
        <v>1709</v>
      </c>
      <c r="D4515" s="547" t="s">
        <v>1882</v>
      </c>
      <c r="E4515" s="1962">
        <v>1700</v>
      </c>
      <c r="F4515" s="546" t="s">
        <v>10871</v>
      </c>
      <c r="G4515" s="569" t="s">
        <v>10872</v>
      </c>
      <c r="H4515" s="547" t="s">
        <v>9371</v>
      </c>
      <c r="I4515" s="547" t="s">
        <v>9371</v>
      </c>
      <c r="J4515" s="546" t="s">
        <v>5865</v>
      </c>
      <c r="K4515" s="570">
        <v>1</v>
      </c>
      <c r="L4515" s="546">
        <v>4</v>
      </c>
      <c r="M4515" s="566">
        <v>7553.6</v>
      </c>
      <c r="N4515" s="546"/>
      <c r="O4515" s="546"/>
      <c r="P4515" s="566"/>
    </row>
    <row r="4516" spans="1:16" x14ac:dyDescent="0.2">
      <c r="A4516" s="568" t="s">
        <v>946</v>
      </c>
      <c r="B4516" s="548" t="s">
        <v>1708</v>
      </c>
      <c r="C4516" s="541" t="s">
        <v>1709</v>
      </c>
      <c r="D4516" s="547" t="s">
        <v>1882</v>
      </c>
      <c r="E4516" s="1962">
        <v>1700</v>
      </c>
      <c r="F4516" s="546" t="s">
        <v>10873</v>
      </c>
      <c r="G4516" s="569" t="s">
        <v>10874</v>
      </c>
      <c r="H4516" s="547" t="s">
        <v>9371</v>
      </c>
      <c r="I4516" s="547" t="s">
        <v>9371</v>
      </c>
      <c r="J4516" s="546" t="s">
        <v>5865</v>
      </c>
      <c r="K4516" s="570">
        <v>1</v>
      </c>
      <c r="L4516" s="546">
        <v>4</v>
      </c>
      <c r="M4516" s="566">
        <v>7283.6</v>
      </c>
      <c r="N4516" s="546"/>
      <c r="O4516" s="546"/>
      <c r="P4516" s="566"/>
    </row>
    <row r="4517" spans="1:16" x14ac:dyDescent="0.2">
      <c r="A4517" s="568" t="s">
        <v>946</v>
      </c>
      <c r="B4517" s="548" t="s">
        <v>1708</v>
      </c>
      <c r="C4517" s="541" t="s">
        <v>1709</v>
      </c>
      <c r="D4517" s="547" t="s">
        <v>1882</v>
      </c>
      <c r="E4517" s="1962">
        <v>1700</v>
      </c>
      <c r="F4517" s="546" t="s">
        <v>10875</v>
      </c>
      <c r="G4517" s="569" t="s">
        <v>10876</v>
      </c>
      <c r="H4517" s="547" t="s">
        <v>9371</v>
      </c>
      <c r="I4517" s="547" t="s">
        <v>9371</v>
      </c>
      <c r="J4517" s="546" t="s">
        <v>5865</v>
      </c>
      <c r="K4517" s="570">
        <v>1</v>
      </c>
      <c r="L4517" s="546">
        <v>4</v>
      </c>
      <c r="M4517" s="566">
        <v>7553.6</v>
      </c>
      <c r="N4517" s="546"/>
      <c r="O4517" s="546"/>
      <c r="P4517" s="566"/>
    </row>
    <row r="4518" spans="1:16" x14ac:dyDescent="0.2">
      <c r="A4518" s="568" t="s">
        <v>946</v>
      </c>
      <c r="B4518" s="548" t="s">
        <v>1708</v>
      </c>
      <c r="C4518" s="541" t="s">
        <v>1709</v>
      </c>
      <c r="D4518" s="547" t="s">
        <v>1882</v>
      </c>
      <c r="E4518" s="1962">
        <v>1700</v>
      </c>
      <c r="F4518" s="546" t="s">
        <v>10877</v>
      </c>
      <c r="G4518" s="569" t="s">
        <v>10878</v>
      </c>
      <c r="H4518" s="547" t="s">
        <v>9371</v>
      </c>
      <c r="I4518" s="547" t="s">
        <v>9371</v>
      </c>
      <c r="J4518" s="546" t="s">
        <v>5865</v>
      </c>
      <c r="K4518" s="570">
        <v>1</v>
      </c>
      <c r="L4518" s="546">
        <v>4</v>
      </c>
      <c r="M4518" s="566">
        <v>7553.6</v>
      </c>
      <c r="N4518" s="546"/>
      <c r="O4518" s="546"/>
      <c r="P4518" s="566"/>
    </row>
    <row r="4519" spans="1:16" x14ac:dyDescent="0.2">
      <c r="A4519" s="568" t="s">
        <v>946</v>
      </c>
      <c r="B4519" s="548" t="s">
        <v>1708</v>
      </c>
      <c r="C4519" s="541" t="s">
        <v>1709</v>
      </c>
      <c r="D4519" s="547" t="s">
        <v>1882</v>
      </c>
      <c r="E4519" s="1962">
        <v>2000</v>
      </c>
      <c r="F4519" s="546" t="s">
        <v>10879</v>
      </c>
      <c r="G4519" s="569" t="s">
        <v>10880</v>
      </c>
      <c r="H4519" s="547" t="s">
        <v>9371</v>
      </c>
      <c r="I4519" s="547" t="s">
        <v>9371</v>
      </c>
      <c r="J4519" s="546" t="s">
        <v>5865</v>
      </c>
      <c r="K4519" s="570">
        <v>1</v>
      </c>
      <c r="L4519" s="546">
        <v>4</v>
      </c>
      <c r="M4519" s="566">
        <v>8753.6</v>
      </c>
      <c r="N4519" s="546"/>
      <c r="O4519" s="546"/>
      <c r="P4519" s="566"/>
    </row>
    <row r="4520" spans="1:16" x14ac:dyDescent="0.2">
      <c r="A4520" s="568" t="s">
        <v>946</v>
      </c>
      <c r="B4520" s="548" t="s">
        <v>1708</v>
      </c>
      <c r="C4520" s="541" t="s">
        <v>1709</v>
      </c>
      <c r="D4520" s="547" t="s">
        <v>1882</v>
      </c>
      <c r="E4520" s="1962">
        <v>2000</v>
      </c>
      <c r="F4520" s="546" t="s">
        <v>10881</v>
      </c>
      <c r="G4520" s="569" t="s">
        <v>10882</v>
      </c>
      <c r="H4520" s="547" t="s">
        <v>9371</v>
      </c>
      <c r="I4520" s="547" t="s">
        <v>9371</v>
      </c>
      <c r="J4520" s="546" t="s">
        <v>5865</v>
      </c>
      <c r="K4520" s="570">
        <v>1</v>
      </c>
      <c r="L4520" s="546">
        <v>4</v>
      </c>
      <c r="M4520" s="566">
        <v>8586.93</v>
      </c>
      <c r="N4520" s="546"/>
      <c r="O4520" s="546"/>
      <c r="P4520" s="566"/>
    </row>
    <row r="4521" spans="1:16" x14ac:dyDescent="0.2">
      <c r="A4521" s="568" t="s">
        <v>946</v>
      </c>
      <c r="B4521" s="548" t="s">
        <v>1708</v>
      </c>
      <c r="C4521" s="541" t="s">
        <v>1709</v>
      </c>
      <c r="D4521" s="547" t="s">
        <v>1882</v>
      </c>
      <c r="E4521" s="1962">
        <v>2000</v>
      </c>
      <c r="F4521" s="546" t="s">
        <v>10883</v>
      </c>
      <c r="G4521" s="569" t="s">
        <v>10884</v>
      </c>
      <c r="H4521" s="547" t="s">
        <v>9371</v>
      </c>
      <c r="I4521" s="547" t="s">
        <v>9371</v>
      </c>
      <c r="J4521" s="546" t="s">
        <v>5865</v>
      </c>
      <c r="K4521" s="570">
        <v>1</v>
      </c>
      <c r="L4521" s="546">
        <v>4</v>
      </c>
      <c r="M4521" s="566">
        <v>8753.6</v>
      </c>
      <c r="N4521" s="546"/>
      <c r="O4521" s="546"/>
      <c r="P4521" s="566"/>
    </row>
    <row r="4522" spans="1:16" x14ac:dyDescent="0.2">
      <c r="A4522" s="568" t="s">
        <v>946</v>
      </c>
      <c r="B4522" s="548" t="s">
        <v>1708</v>
      </c>
      <c r="C4522" s="541" t="s">
        <v>1709</v>
      </c>
      <c r="D4522" s="547" t="s">
        <v>1882</v>
      </c>
      <c r="E4522" s="1962">
        <v>2000</v>
      </c>
      <c r="F4522" s="546" t="s">
        <v>10885</v>
      </c>
      <c r="G4522" s="569" t="s">
        <v>10886</v>
      </c>
      <c r="H4522" s="547" t="s">
        <v>9371</v>
      </c>
      <c r="I4522" s="547" t="s">
        <v>9371</v>
      </c>
      <c r="J4522" s="546" t="s">
        <v>5865</v>
      </c>
      <c r="K4522" s="570">
        <v>1</v>
      </c>
      <c r="L4522" s="546">
        <v>4</v>
      </c>
      <c r="M4522" s="566">
        <v>8586.93</v>
      </c>
      <c r="N4522" s="546"/>
      <c r="O4522" s="546"/>
      <c r="P4522" s="566"/>
    </row>
    <row r="4523" spans="1:16" x14ac:dyDescent="0.2">
      <c r="A4523" s="568" t="s">
        <v>946</v>
      </c>
      <c r="B4523" s="548" t="s">
        <v>1708</v>
      </c>
      <c r="C4523" s="541" t="s">
        <v>1709</v>
      </c>
      <c r="D4523" s="547" t="s">
        <v>1882</v>
      </c>
      <c r="E4523" s="1962">
        <v>2000</v>
      </c>
      <c r="F4523" s="546" t="s">
        <v>10887</v>
      </c>
      <c r="G4523" s="569" t="s">
        <v>10888</v>
      </c>
      <c r="H4523" s="547" t="s">
        <v>9371</v>
      </c>
      <c r="I4523" s="547" t="s">
        <v>9371</v>
      </c>
      <c r="J4523" s="546" t="s">
        <v>5865</v>
      </c>
      <c r="K4523" s="570">
        <v>1</v>
      </c>
      <c r="L4523" s="546">
        <v>4</v>
      </c>
      <c r="M4523" s="566">
        <v>8586.93</v>
      </c>
      <c r="N4523" s="546"/>
      <c r="O4523" s="546"/>
      <c r="P4523" s="566"/>
    </row>
    <row r="4524" spans="1:16" x14ac:dyDescent="0.2">
      <c r="A4524" s="568" t="s">
        <v>946</v>
      </c>
      <c r="B4524" s="548" t="s">
        <v>1708</v>
      </c>
      <c r="C4524" s="541" t="s">
        <v>1709</v>
      </c>
      <c r="D4524" s="547" t="s">
        <v>1882</v>
      </c>
      <c r="E4524" s="1962">
        <v>2000</v>
      </c>
      <c r="F4524" s="546" t="s">
        <v>10889</v>
      </c>
      <c r="G4524" s="569" t="s">
        <v>10890</v>
      </c>
      <c r="H4524" s="547" t="s">
        <v>9371</v>
      </c>
      <c r="I4524" s="547" t="s">
        <v>9371</v>
      </c>
      <c r="J4524" s="546" t="s">
        <v>5865</v>
      </c>
      <c r="K4524" s="570">
        <v>1</v>
      </c>
      <c r="L4524" s="546">
        <v>4</v>
      </c>
      <c r="M4524" s="566">
        <v>8586.93</v>
      </c>
      <c r="N4524" s="546"/>
      <c r="O4524" s="546"/>
      <c r="P4524" s="566"/>
    </row>
    <row r="4525" spans="1:16" x14ac:dyDescent="0.2">
      <c r="A4525" s="568" t="s">
        <v>946</v>
      </c>
      <c r="B4525" s="548" t="s">
        <v>1708</v>
      </c>
      <c r="C4525" s="541" t="s">
        <v>1709</v>
      </c>
      <c r="D4525" s="547" t="s">
        <v>1882</v>
      </c>
      <c r="E4525" s="1962">
        <v>2000</v>
      </c>
      <c r="F4525" s="546" t="s">
        <v>10891</v>
      </c>
      <c r="G4525" s="569" t="s">
        <v>10892</v>
      </c>
      <c r="H4525" s="547" t="s">
        <v>9371</v>
      </c>
      <c r="I4525" s="547" t="s">
        <v>9371</v>
      </c>
      <c r="J4525" s="546" t="s">
        <v>5865</v>
      </c>
      <c r="K4525" s="570">
        <v>1</v>
      </c>
      <c r="L4525" s="546">
        <v>4</v>
      </c>
      <c r="M4525" s="566">
        <v>8586.93</v>
      </c>
      <c r="N4525" s="546"/>
      <c r="O4525" s="546"/>
      <c r="P4525" s="566"/>
    </row>
    <row r="4526" spans="1:16" x14ac:dyDescent="0.2">
      <c r="A4526" s="568" t="s">
        <v>946</v>
      </c>
      <c r="B4526" s="548" t="s">
        <v>1708</v>
      </c>
      <c r="C4526" s="541" t="s">
        <v>1709</v>
      </c>
      <c r="D4526" s="547" t="s">
        <v>1882</v>
      </c>
      <c r="E4526" s="1962">
        <v>2000</v>
      </c>
      <c r="F4526" s="546" t="s">
        <v>10893</v>
      </c>
      <c r="G4526" s="569" t="s">
        <v>10894</v>
      </c>
      <c r="H4526" s="547" t="s">
        <v>9371</v>
      </c>
      <c r="I4526" s="547" t="s">
        <v>9371</v>
      </c>
      <c r="J4526" s="546" t="s">
        <v>5865</v>
      </c>
      <c r="K4526" s="570">
        <v>1</v>
      </c>
      <c r="L4526" s="546">
        <v>4</v>
      </c>
      <c r="M4526" s="566">
        <v>8586.93</v>
      </c>
      <c r="N4526" s="546"/>
      <c r="O4526" s="546"/>
      <c r="P4526" s="566"/>
    </row>
    <row r="4527" spans="1:16" x14ac:dyDescent="0.2">
      <c r="A4527" s="568" t="s">
        <v>946</v>
      </c>
      <c r="B4527" s="548" t="s">
        <v>1708</v>
      </c>
      <c r="C4527" s="541" t="s">
        <v>1709</v>
      </c>
      <c r="D4527" s="547" t="s">
        <v>1882</v>
      </c>
      <c r="E4527" s="1962">
        <v>2000</v>
      </c>
      <c r="F4527" s="546" t="s">
        <v>10895</v>
      </c>
      <c r="G4527" s="569" t="s">
        <v>10896</v>
      </c>
      <c r="H4527" s="547" t="s">
        <v>9371</v>
      </c>
      <c r="I4527" s="547" t="s">
        <v>9371</v>
      </c>
      <c r="J4527" s="546" t="s">
        <v>5865</v>
      </c>
      <c r="K4527" s="570">
        <v>1</v>
      </c>
      <c r="L4527" s="546">
        <v>4</v>
      </c>
      <c r="M4527" s="566">
        <v>8753.6</v>
      </c>
      <c r="N4527" s="546"/>
      <c r="O4527" s="546"/>
      <c r="P4527" s="566"/>
    </row>
    <row r="4528" spans="1:16" x14ac:dyDescent="0.2">
      <c r="A4528" s="568" t="s">
        <v>946</v>
      </c>
      <c r="B4528" s="548" t="s">
        <v>1708</v>
      </c>
      <c r="C4528" s="541" t="s">
        <v>1709</v>
      </c>
      <c r="D4528" s="547" t="s">
        <v>1882</v>
      </c>
      <c r="E4528" s="1962">
        <v>1700</v>
      </c>
      <c r="F4528" s="546" t="s">
        <v>10897</v>
      </c>
      <c r="G4528" s="569" t="s">
        <v>10898</v>
      </c>
      <c r="H4528" s="547" t="s">
        <v>9371</v>
      </c>
      <c r="I4528" s="547" t="s">
        <v>9371</v>
      </c>
      <c r="J4528" s="546" t="s">
        <v>5865</v>
      </c>
      <c r="K4528" s="570">
        <v>1</v>
      </c>
      <c r="L4528" s="546">
        <v>4</v>
      </c>
      <c r="M4528" s="566">
        <v>7396.93</v>
      </c>
      <c r="N4528" s="546"/>
      <c r="O4528" s="546"/>
      <c r="P4528" s="566"/>
    </row>
    <row r="4529" spans="1:16" x14ac:dyDescent="0.2">
      <c r="A4529" s="568" t="s">
        <v>946</v>
      </c>
      <c r="B4529" s="548" t="s">
        <v>1708</v>
      </c>
      <c r="C4529" s="541" t="s">
        <v>1709</v>
      </c>
      <c r="D4529" s="547" t="s">
        <v>1882</v>
      </c>
      <c r="E4529" s="1962">
        <v>1700</v>
      </c>
      <c r="F4529" s="546" t="s">
        <v>10899</v>
      </c>
      <c r="G4529" s="569" t="s">
        <v>10900</v>
      </c>
      <c r="H4529" s="547" t="s">
        <v>9371</v>
      </c>
      <c r="I4529" s="547" t="s">
        <v>9371</v>
      </c>
      <c r="J4529" s="546" t="s">
        <v>5865</v>
      </c>
      <c r="K4529" s="570">
        <v>1</v>
      </c>
      <c r="L4529" s="546">
        <v>4</v>
      </c>
      <c r="M4529" s="566">
        <v>7396.93</v>
      </c>
      <c r="N4529" s="546"/>
      <c r="O4529" s="546"/>
      <c r="P4529" s="566"/>
    </row>
    <row r="4530" spans="1:16" x14ac:dyDescent="0.2">
      <c r="A4530" s="568" t="s">
        <v>946</v>
      </c>
      <c r="B4530" s="548" t="s">
        <v>1708</v>
      </c>
      <c r="C4530" s="541" t="s">
        <v>1709</v>
      </c>
      <c r="D4530" s="547" t="s">
        <v>1882</v>
      </c>
      <c r="E4530" s="1962">
        <v>1700</v>
      </c>
      <c r="F4530" s="546" t="s">
        <v>10901</v>
      </c>
      <c r="G4530" s="569" t="s">
        <v>10902</v>
      </c>
      <c r="H4530" s="547" t="s">
        <v>9371</v>
      </c>
      <c r="I4530" s="547" t="s">
        <v>9371</v>
      </c>
      <c r="J4530" s="546" t="s">
        <v>5865</v>
      </c>
      <c r="K4530" s="570">
        <v>1</v>
      </c>
      <c r="L4530" s="546">
        <v>4</v>
      </c>
      <c r="M4530" s="566">
        <v>7396.93</v>
      </c>
      <c r="N4530" s="546"/>
      <c r="O4530" s="546"/>
      <c r="P4530" s="566"/>
    </row>
    <row r="4531" spans="1:16" x14ac:dyDescent="0.2">
      <c r="A4531" s="568" t="s">
        <v>946</v>
      </c>
      <c r="B4531" s="548" t="s">
        <v>1708</v>
      </c>
      <c r="C4531" s="541" t="s">
        <v>1709</v>
      </c>
      <c r="D4531" s="547" t="s">
        <v>1882</v>
      </c>
      <c r="E4531" s="1962">
        <v>1700</v>
      </c>
      <c r="F4531" s="546" t="s">
        <v>10903</v>
      </c>
      <c r="G4531" s="569" t="s">
        <v>10904</v>
      </c>
      <c r="H4531" s="547" t="s">
        <v>9371</v>
      </c>
      <c r="I4531" s="547" t="s">
        <v>9371</v>
      </c>
      <c r="J4531" s="546" t="s">
        <v>5865</v>
      </c>
      <c r="K4531" s="570">
        <v>1</v>
      </c>
      <c r="L4531" s="546">
        <v>1</v>
      </c>
      <c r="M4531" s="566">
        <v>1756.73</v>
      </c>
      <c r="N4531" s="546"/>
      <c r="O4531" s="546"/>
      <c r="P4531" s="566"/>
    </row>
    <row r="4532" spans="1:16" x14ac:dyDescent="0.2">
      <c r="A4532" s="568" t="s">
        <v>946</v>
      </c>
      <c r="B4532" s="548" t="s">
        <v>1708</v>
      </c>
      <c r="C4532" s="541" t="s">
        <v>1709</v>
      </c>
      <c r="D4532" s="547" t="s">
        <v>1882</v>
      </c>
      <c r="E4532" s="1962">
        <v>1700</v>
      </c>
      <c r="F4532" s="546" t="s">
        <v>10905</v>
      </c>
      <c r="G4532" s="569" t="s">
        <v>10906</v>
      </c>
      <c r="H4532" s="547" t="s">
        <v>9371</v>
      </c>
      <c r="I4532" s="547" t="s">
        <v>9371</v>
      </c>
      <c r="J4532" s="546" t="s">
        <v>5865</v>
      </c>
      <c r="K4532" s="570">
        <v>1</v>
      </c>
      <c r="L4532" s="546">
        <v>4</v>
      </c>
      <c r="M4532" s="566">
        <v>7396.93</v>
      </c>
      <c r="N4532" s="546"/>
      <c r="O4532" s="546"/>
      <c r="P4532" s="566"/>
    </row>
    <row r="4533" spans="1:16" x14ac:dyDescent="0.2">
      <c r="A4533" s="568" t="s">
        <v>946</v>
      </c>
      <c r="B4533" s="548" t="s">
        <v>1708</v>
      </c>
      <c r="C4533" s="541" t="s">
        <v>1709</v>
      </c>
      <c r="D4533" s="547" t="s">
        <v>1882</v>
      </c>
      <c r="E4533" s="1962">
        <v>1700</v>
      </c>
      <c r="F4533" s="546" t="s">
        <v>10907</v>
      </c>
      <c r="G4533" s="569" t="s">
        <v>10908</v>
      </c>
      <c r="H4533" s="547" t="s">
        <v>9371</v>
      </c>
      <c r="I4533" s="547" t="s">
        <v>9371</v>
      </c>
      <c r="J4533" s="546" t="s">
        <v>5865</v>
      </c>
      <c r="K4533" s="570">
        <v>1</v>
      </c>
      <c r="L4533" s="546">
        <v>4</v>
      </c>
      <c r="M4533" s="566">
        <v>7396.93</v>
      </c>
      <c r="N4533" s="546"/>
      <c r="O4533" s="546"/>
      <c r="P4533" s="566"/>
    </row>
    <row r="4534" spans="1:16" x14ac:dyDescent="0.2">
      <c r="A4534" s="568" t="s">
        <v>946</v>
      </c>
      <c r="B4534" s="548" t="s">
        <v>1708</v>
      </c>
      <c r="C4534" s="541" t="s">
        <v>1709</v>
      </c>
      <c r="D4534" s="547" t="s">
        <v>1882</v>
      </c>
      <c r="E4534" s="1962">
        <v>1700</v>
      </c>
      <c r="F4534" s="546" t="s">
        <v>10909</v>
      </c>
      <c r="G4534" s="569" t="s">
        <v>10910</v>
      </c>
      <c r="H4534" s="547" t="s">
        <v>9371</v>
      </c>
      <c r="I4534" s="547" t="s">
        <v>9371</v>
      </c>
      <c r="J4534" s="546" t="s">
        <v>5865</v>
      </c>
      <c r="K4534" s="570">
        <v>1</v>
      </c>
      <c r="L4534" s="546">
        <v>4</v>
      </c>
      <c r="M4534" s="566">
        <v>7396.93</v>
      </c>
      <c r="N4534" s="546"/>
      <c r="O4534" s="546"/>
      <c r="P4534" s="566"/>
    </row>
    <row r="4535" spans="1:16" x14ac:dyDescent="0.2">
      <c r="A4535" s="568" t="s">
        <v>946</v>
      </c>
      <c r="B4535" s="548" t="s">
        <v>1708</v>
      </c>
      <c r="C4535" s="541" t="s">
        <v>1709</v>
      </c>
      <c r="D4535" s="547" t="s">
        <v>1882</v>
      </c>
      <c r="E4535" s="1962">
        <v>1700</v>
      </c>
      <c r="F4535" s="546" t="s">
        <v>10911</v>
      </c>
      <c r="G4535" s="569" t="s">
        <v>10912</v>
      </c>
      <c r="H4535" s="547" t="s">
        <v>9371</v>
      </c>
      <c r="I4535" s="547" t="s">
        <v>9371</v>
      </c>
      <c r="J4535" s="546" t="s">
        <v>5865</v>
      </c>
      <c r="K4535" s="570">
        <v>1</v>
      </c>
      <c r="L4535" s="546">
        <v>4</v>
      </c>
      <c r="M4535" s="566">
        <v>7553.6</v>
      </c>
      <c r="N4535" s="546"/>
      <c r="O4535" s="546"/>
      <c r="P4535" s="566"/>
    </row>
    <row r="4536" spans="1:16" x14ac:dyDescent="0.2">
      <c r="A4536" s="568" t="s">
        <v>946</v>
      </c>
      <c r="B4536" s="548" t="s">
        <v>1708</v>
      </c>
      <c r="C4536" s="541" t="s">
        <v>1709</v>
      </c>
      <c r="D4536" s="547" t="s">
        <v>1882</v>
      </c>
      <c r="E4536" s="1962">
        <v>1700</v>
      </c>
      <c r="F4536" s="546" t="s">
        <v>10913</v>
      </c>
      <c r="G4536" s="569" t="s">
        <v>10914</v>
      </c>
      <c r="H4536" s="547" t="s">
        <v>9371</v>
      </c>
      <c r="I4536" s="547" t="s">
        <v>9371</v>
      </c>
      <c r="J4536" s="546" t="s">
        <v>5865</v>
      </c>
      <c r="K4536" s="570">
        <v>1</v>
      </c>
      <c r="L4536" s="546">
        <v>2</v>
      </c>
      <c r="M4536" s="566">
        <v>3626.8</v>
      </c>
      <c r="N4536" s="546"/>
      <c r="O4536" s="546"/>
      <c r="P4536" s="566"/>
    </row>
    <row r="4537" spans="1:16" x14ac:dyDescent="0.2">
      <c r="A4537" s="568" t="s">
        <v>946</v>
      </c>
      <c r="B4537" s="548" t="s">
        <v>1708</v>
      </c>
      <c r="C4537" s="541" t="s">
        <v>1709</v>
      </c>
      <c r="D4537" s="547" t="s">
        <v>1882</v>
      </c>
      <c r="E4537" s="1962">
        <v>1700</v>
      </c>
      <c r="F4537" s="546" t="s">
        <v>10915</v>
      </c>
      <c r="G4537" s="569" t="s">
        <v>10916</v>
      </c>
      <c r="H4537" s="547" t="s">
        <v>9371</v>
      </c>
      <c r="I4537" s="547" t="s">
        <v>9371</v>
      </c>
      <c r="J4537" s="546" t="s">
        <v>5865</v>
      </c>
      <c r="K4537" s="570">
        <v>1</v>
      </c>
      <c r="L4537" s="546">
        <v>4</v>
      </c>
      <c r="M4537" s="566">
        <v>7553.6</v>
      </c>
      <c r="N4537" s="546"/>
      <c r="O4537" s="546"/>
      <c r="P4537" s="566"/>
    </row>
    <row r="4538" spans="1:16" x14ac:dyDescent="0.2">
      <c r="A4538" s="568" t="s">
        <v>946</v>
      </c>
      <c r="B4538" s="548" t="s">
        <v>1708</v>
      </c>
      <c r="C4538" s="541" t="s">
        <v>1709</v>
      </c>
      <c r="D4538" s="547" t="s">
        <v>1882</v>
      </c>
      <c r="E4538" s="1962">
        <v>1700</v>
      </c>
      <c r="F4538" s="546" t="s">
        <v>10917</v>
      </c>
      <c r="G4538" s="569" t="s">
        <v>10918</v>
      </c>
      <c r="H4538" s="547" t="s">
        <v>9371</v>
      </c>
      <c r="I4538" s="547" t="s">
        <v>9371</v>
      </c>
      <c r="J4538" s="546" t="s">
        <v>5865</v>
      </c>
      <c r="K4538" s="570">
        <v>1</v>
      </c>
      <c r="L4538" s="546">
        <v>4</v>
      </c>
      <c r="M4538" s="566">
        <v>7553.6</v>
      </c>
      <c r="N4538" s="546"/>
      <c r="O4538" s="546"/>
      <c r="P4538" s="566"/>
    </row>
    <row r="4539" spans="1:16" x14ac:dyDescent="0.2">
      <c r="A4539" s="568" t="s">
        <v>946</v>
      </c>
      <c r="B4539" s="548" t="s">
        <v>1708</v>
      </c>
      <c r="C4539" s="541" t="s">
        <v>1709</v>
      </c>
      <c r="D4539" s="547" t="s">
        <v>1882</v>
      </c>
      <c r="E4539" s="1962">
        <v>1700</v>
      </c>
      <c r="F4539" s="546" t="s">
        <v>10919</v>
      </c>
      <c r="G4539" s="569" t="s">
        <v>10920</v>
      </c>
      <c r="H4539" s="547" t="s">
        <v>9371</v>
      </c>
      <c r="I4539" s="547" t="s">
        <v>9371</v>
      </c>
      <c r="J4539" s="546" t="s">
        <v>5865</v>
      </c>
      <c r="K4539" s="570">
        <v>1</v>
      </c>
      <c r="L4539" s="546">
        <v>4</v>
      </c>
      <c r="M4539" s="566">
        <v>7553.6</v>
      </c>
      <c r="N4539" s="546"/>
      <c r="O4539" s="546"/>
      <c r="P4539" s="566"/>
    </row>
    <row r="4540" spans="1:16" x14ac:dyDescent="0.2">
      <c r="A4540" s="568" t="s">
        <v>946</v>
      </c>
      <c r="B4540" s="548" t="s">
        <v>1708</v>
      </c>
      <c r="C4540" s="541" t="s">
        <v>1709</v>
      </c>
      <c r="D4540" s="547" t="s">
        <v>1882</v>
      </c>
      <c r="E4540" s="1962">
        <v>1700</v>
      </c>
      <c r="F4540" s="546" t="s">
        <v>10921</v>
      </c>
      <c r="G4540" s="569" t="s">
        <v>10922</v>
      </c>
      <c r="H4540" s="547" t="s">
        <v>9371</v>
      </c>
      <c r="I4540" s="547" t="s">
        <v>9371</v>
      </c>
      <c r="J4540" s="546" t="s">
        <v>5865</v>
      </c>
      <c r="K4540" s="570">
        <v>1</v>
      </c>
      <c r="L4540" s="546">
        <v>4</v>
      </c>
      <c r="M4540" s="566">
        <v>7553.6</v>
      </c>
      <c r="N4540" s="546"/>
      <c r="O4540" s="546"/>
      <c r="P4540" s="566"/>
    </row>
    <row r="4541" spans="1:16" x14ac:dyDescent="0.2">
      <c r="A4541" s="568" t="s">
        <v>946</v>
      </c>
      <c r="B4541" s="548" t="s">
        <v>1708</v>
      </c>
      <c r="C4541" s="541" t="s">
        <v>1709</v>
      </c>
      <c r="D4541" s="547" t="s">
        <v>1882</v>
      </c>
      <c r="E4541" s="1962">
        <v>1700</v>
      </c>
      <c r="F4541" s="546" t="s">
        <v>10923</v>
      </c>
      <c r="G4541" s="569" t="s">
        <v>10924</v>
      </c>
      <c r="H4541" s="547" t="s">
        <v>9371</v>
      </c>
      <c r="I4541" s="547" t="s">
        <v>9371</v>
      </c>
      <c r="J4541" s="546" t="s">
        <v>5865</v>
      </c>
      <c r="K4541" s="570">
        <v>1</v>
      </c>
      <c r="L4541" s="546">
        <v>4</v>
      </c>
      <c r="M4541" s="566">
        <v>7553.6</v>
      </c>
      <c r="N4541" s="546"/>
      <c r="O4541" s="546"/>
      <c r="P4541" s="566"/>
    </row>
    <row r="4542" spans="1:16" x14ac:dyDescent="0.2">
      <c r="A4542" s="568" t="s">
        <v>946</v>
      </c>
      <c r="B4542" s="548" t="s">
        <v>1708</v>
      </c>
      <c r="C4542" s="541" t="s">
        <v>1709</v>
      </c>
      <c r="D4542" s="547" t="s">
        <v>1882</v>
      </c>
      <c r="E4542" s="1962">
        <v>1700</v>
      </c>
      <c r="F4542" s="546" t="s">
        <v>10925</v>
      </c>
      <c r="G4542" s="569" t="s">
        <v>10926</v>
      </c>
      <c r="H4542" s="547" t="s">
        <v>9371</v>
      </c>
      <c r="I4542" s="547" t="s">
        <v>9371</v>
      </c>
      <c r="J4542" s="546" t="s">
        <v>5865</v>
      </c>
      <c r="K4542" s="570">
        <v>1</v>
      </c>
      <c r="L4542" s="546">
        <v>4</v>
      </c>
      <c r="M4542" s="566">
        <v>7553.6</v>
      </c>
      <c r="N4542" s="546"/>
      <c r="O4542" s="546"/>
      <c r="P4542" s="566"/>
    </row>
    <row r="4543" spans="1:16" x14ac:dyDescent="0.2">
      <c r="A4543" s="568" t="s">
        <v>946</v>
      </c>
      <c r="B4543" s="548" t="s">
        <v>1708</v>
      </c>
      <c r="C4543" s="541" t="s">
        <v>1709</v>
      </c>
      <c r="D4543" s="547" t="s">
        <v>1882</v>
      </c>
      <c r="E4543" s="1962">
        <v>1700</v>
      </c>
      <c r="F4543" s="546" t="s">
        <v>10927</v>
      </c>
      <c r="G4543" s="569" t="s">
        <v>10928</v>
      </c>
      <c r="H4543" s="547" t="s">
        <v>9371</v>
      </c>
      <c r="I4543" s="547" t="s">
        <v>9371</v>
      </c>
      <c r="J4543" s="546" t="s">
        <v>5865</v>
      </c>
      <c r="K4543" s="570">
        <v>1</v>
      </c>
      <c r="L4543" s="546">
        <v>4</v>
      </c>
      <c r="M4543" s="566">
        <v>7553.6</v>
      </c>
      <c r="N4543" s="546"/>
      <c r="O4543" s="546"/>
      <c r="P4543" s="566"/>
    </row>
    <row r="4544" spans="1:16" x14ac:dyDescent="0.2">
      <c r="A4544" s="568" t="s">
        <v>946</v>
      </c>
      <c r="B4544" s="548" t="s">
        <v>1708</v>
      </c>
      <c r="C4544" s="541" t="s">
        <v>1709</v>
      </c>
      <c r="D4544" s="547" t="s">
        <v>1882</v>
      </c>
      <c r="E4544" s="1962">
        <v>1700</v>
      </c>
      <c r="F4544" s="546" t="s">
        <v>10929</v>
      </c>
      <c r="G4544" s="569" t="s">
        <v>10930</v>
      </c>
      <c r="H4544" s="547" t="s">
        <v>9371</v>
      </c>
      <c r="I4544" s="547" t="s">
        <v>9371</v>
      </c>
      <c r="J4544" s="546" t="s">
        <v>5865</v>
      </c>
      <c r="K4544" s="570">
        <v>1</v>
      </c>
      <c r="L4544" s="546">
        <v>4</v>
      </c>
      <c r="M4544" s="566">
        <v>7553.6</v>
      </c>
      <c r="N4544" s="546"/>
      <c r="O4544" s="546"/>
      <c r="P4544" s="566"/>
    </row>
    <row r="4545" spans="1:16" x14ac:dyDescent="0.2">
      <c r="A4545" s="568" t="s">
        <v>946</v>
      </c>
      <c r="B4545" s="548" t="s">
        <v>1708</v>
      </c>
      <c r="C4545" s="541" t="s">
        <v>1709</v>
      </c>
      <c r="D4545" s="547" t="s">
        <v>1882</v>
      </c>
      <c r="E4545" s="1962">
        <v>1700</v>
      </c>
      <c r="F4545" s="546" t="s">
        <v>10931</v>
      </c>
      <c r="G4545" s="569" t="s">
        <v>10932</v>
      </c>
      <c r="H4545" s="547" t="s">
        <v>9371</v>
      </c>
      <c r="I4545" s="547" t="s">
        <v>9371</v>
      </c>
      <c r="J4545" s="546" t="s">
        <v>5865</v>
      </c>
      <c r="K4545" s="570">
        <v>1</v>
      </c>
      <c r="L4545" s="546">
        <v>4</v>
      </c>
      <c r="M4545" s="566">
        <v>7553.6</v>
      </c>
      <c r="N4545" s="546"/>
      <c r="O4545" s="546"/>
      <c r="P4545" s="566"/>
    </row>
    <row r="4546" spans="1:16" x14ac:dyDescent="0.2">
      <c r="A4546" s="568" t="s">
        <v>946</v>
      </c>
      <c r="B4546" s="548" t="s">
        <v>1708</v>
      </c>
      <c r="C4546" s="541" t="s">
        <v>1709</v>
      </c>
      <c r="D4546" s="547" t="s">
        <v>1882</v>
      </c>
      <c r="E4546" s="1962">
        <v>1700</v>
      </c>
      <c r="F4546" s="546" t="s">
        <v>10933</v>
      </c>
      <c r="G4546" s="569" t="s">
        <v>10934</v>
      </c>
      <c r="H4546" s="547" t="s">
        <v>9371</v>
      </c>
      <c r="I4546" s="547" t="s">
        <v>9371</v>
      </c>
      <c r="J4546" s="546" t="s">
        <v>5865</v>
      </c>
      <c r="K4546" s="570">
        <v>1</v>
      </c>
      <c r="L4546" s="546">
        <v>4</v>
      </c>
      <c r="M4546" s="566">
        <v>7553.6</v>
      </c>
      <c r="N4546" s="546"/>
      <c r="O4546" s="546"/>
      <c r="P4546" s="566"/>
    </row>
    <row r="4547" spans="1:16" x14ac:dyDescent="0.2">
      <c r="A4547" s="568" t="s">
        <v>946</v>
      </c>
      <c r="B4547" s="548" t="s">
        <v>1708</v>
      </c>
      <c r="C4547" s="541" t="s">
        <v>1709</v>
      </c>
      <c r="D4547" s="547" t="s">
        <v>1882</v>
      </c>
      <c r="E4547" s="1962">
        <v>1700</v>
      </c>
      <c r="F4547" s="546" t="s">
        <v>10935</v>
      </c>
      <c r="G4547" s="569" t="s">
        <v>10936</v>
      </c>
      <c r="H4547" s="547" t="s">
        <v>9371</v>
      </c>
      <c r="I4547" s="547" t="s">
        <v>9371</v>
      </c>
      <c r="J4547" s="546" t="s">
        <v>5865</v>
      </c>
      <c r="K4547" s="570">
        <v>1</v>
      </c>
      <c r="L4547" s="546">
        <v>4</v>
      </c>
      <c r="M4547" s="566">
        <v>7553.6</v>
      </c>
      <c r="N4547" s="546"/>
      <c r="O4547" s="546"/>
      <c r="P4547" s="566"/>
    </row>
    <row r="4548" spans="1:16" x14ac:dyDescent="0.2">
      <c r="A4548" s="568" t="s">
        <v>946</v>
      </c>
      <c r="B4548" s="548" t="s">
        <v>1708</v>
      </c>
      <c r="C4548" s="541" t="s">
        <v>1709</v>
      </c>
      <c r="D4548" s="547" t="s">
        <v>1882</v>
      </c>
      <c r="E4548" s="1962">
        <v>1700</v>
      </c>
      <c r="F4548" s="546" t="s">
        <v>10937</v>
      </c>
      <c r="G4548" s="569" t="s">
        <v>10938</v>
      </c>
      <c r="H4548" s="547" t="s">
        <v>9371</v>
      </c>
      <c r="I4548" s="547" t="s">
        <v>9371</v>
      </c>
      <c r="J4548" s="546" t="s">
        <v>5865</v>
      </c>
      <c r="K4548" s="570">
        <v>1</v>
      </c>
      <c r="L4548" s="546">
        <v>4</v>
      </c>
      <c r="M4548" s="566">
        <v>7553.6</v>
      </c>
      <c r="N4548" s="546"/>
      <c r="O4548" s="546"/>
      <c r="P4548" s="566"/>
    </row>
    <row r="4549" spans="1:16" x14ac:dyDescent="0.2">
      <c r="A4549" s="568" t="s">
        <v>946</v>
      </c>
      <c r="B4549" s="548" t="s">
        <v>1708</v>
      </c>
      <c r="C4549" s="541" t="s">
        <v>1709</v>
      </c>
      <c r="D4549" s="547" t="s">
        <v>1882</v>
      </c>
      <c r="E4549" s="1962">
        <v>1700</v>
      </c>
      <c r="F4549" s="546" t="s">
        <v>10939</v>
      </c>
      <c r="G4549" s="569" t="s">
        <v>10940</v>
      </c>
      <c r="H4549" s="547" t="s">
        <v>9371</v>
      </c>
      <c r="I4549" s="547" t="s">
        <v>9371</v>
      </c>
      <c r="J4549" s="546" t="s">
        <v>5865</v>
      </c>
      <c r="K4549" s="570">
        <v>1</v>
      </c>
      <c r="L4549" s="546">
        <v>4</v>
      </c>
      <c r="M4549" s="566">
        <v>7553.6</v>
      </c>
      <c r="N4549" s="546"/>
      <c r="O4549" s="546"/>
      <c r="P4549" s="566"/>
    </row>
    <row r="4550" spans="1:16" x14ac:dyDescent="0.2">
      <c r="A4550" s="568" t="s">
        <v>946</v>
      </c>
      <c r="B4550" s="548" t="s">
        <v>1708</v>
      </c>
      <c r="C4550" s="541" t="s">
        <v>1709</v>
      </c>
      <c r="D4550" s="547" t="s">
        <v>1882</v>
      </c>
      <c r="E4550" s="1962">
        <v>1700</v>
      </c>
      <c r="F4550" s="546" t="s">
        <v>10941</v>
      </c>
      <c r="G4550" s="569" t="s">
        <v>10942</v>
      </c>
      <c r="H4550" s="547" t="s">
        <v>9371</v>
      </c>
      <c r="I4550" s="547" t="s">
        <v>9371</v>
      </c>
      <c r="J4550" s="546" t="s">
        <v>5865</v>
      </c>
      <c r="K4550" s="570">
        <v>1</v>
      </c>
      <c r="L4550" s="546">
        <v>4</v>
      </c>
      <c r="M4550" s="566">
        <v>7553.6</v>
      </c>
      <c r="N4550" s="546"/>
      <c r="O4550" s="546"/>
      <c r="P4550" s="566"/>
    </row>
    <row r="4551" spans="1:16" x14ac:dyDescent="0.2">
      <c r="A4551" s="568" t="s">
        <v>946</v>
      </c>
      <c r="B4551" s="548" t="s">
        <v>1708</v>
      </c>
      <c r="C4551" s="541" t="s">
        <v>1709</v>
      </c>
      <c r="D4551" s="547" t="s">
        <v>1882</v>
      </c>
      <c r="E4551" s="1962">
        <v>1700</v>
      </c>
      <c r="F4551" s="546" t="s">
        <v>10943</v>
      </c>
      <c r="G4551" s="569" t="s">
        <v>10944</v>
      </c>
      <c r="H4551" s="547" t="s">
        <v>9371</v>
      </c>
      <c r="I4551" s="547" t="s">
        <v>9371</v>
      </c>
      <c r="J4551" s="546" t="s">
        <v>5865</v>
      </c>
      <c r="K4551" s="570">
        <v>1</v>
      </c>
      <c r="L4551" s="546">
        <v>4</v>
      </c>
      <c r="M4551" s="566">
        <v>7553.6</v>
      </c>
      <c r="N4551" s="546"/>
      <c r="O4551" s="546"/>
      <c r="P4551" s="566"/>
    </row>
    <row r="4552" spans="1:16" x14ac:dyDescent="0.2">
      <c r="A4552" s="568" t="s">
        <v>946</v>
      </c>
      <c r="B4552" s="548" t="s">
        <v>1708</v>
      </c>
      <c r="C4552" s="541" t="s">
        <v>1709</v>
      </c>
      <c r="D4552" s="547" t="s">
        <v>1882</v>
      </c>
      <c r="E4552" s="1962">
        <v>1700</v>
      </c>
      <c r="F4552" s="546" t="s">
        <v>10945</v>
      </c>
      <c r="G4552" s="569" t="s">
        <v>10946</v>
      </c>
      <c r="H4552" s="547" t="s">
        <v>9371</v>
      </c>
      <c r="I4552" s="547" t="s">
        <v>9371</v>
      </c>
      <c r="J4552" s="546" t="s">
        <v>5865</v>
      </c>
      <c r="K4552" s="570">
        <v>1</v>
      </c>
      <c r="L4552" s="546">
        <v>4</v>
      </c>
      <c r="M4552" s="566">
        <v>7553.6</v>
      </c>
      <c r="N4552" s="546"/>
      <c r="O4552" s="546"/>
      <c r="P4552" s="566"/>
    </row>
    <row r="4553" spans="1:16" x14ac:dyDescent="0.2">
      <c r="A4553" s="568" t="s">
        <v>946</v>
      </c>
      <c r="B4553" s="548" t="s">
        <v>1708</v>
      </c>
      <c r="C4553" s="541" t="s">
        <v>1709</v>
      </c>
      <c r="D4553" s="547" t="s">
        <v>1882</v>
      </c>
      <c r="E4553" s="1962">
        <v>1700</v>
      </c>
      <c r="F4553" s="546" t="s">
        <v>10947</v>
      </c>
      <c r="G4553" s="569" t="s">
        <v>10948</v>
      </c>
      <c r="H4553" s="547" t="s">
        <v>9371</v>
      </c>
      <c r="I4553" s="547" t="s">
        <v>9371</v>
      </c>
      <c r="J4553" s="546" t="s">
        <v>5865</v>
      </c>
      <c r="K4553" s="570">
        <v>1</v>
      </c>
      <c r="L4553" s="546">
        <v>4</v>
      </c>
      <c r="M4553" s="566">
        <v>7553.6</v>
      </c>
      <c r="N4553" s="546"/>
      <c r="O4553" s="546"/>
      <c r="P4553" s="566"/>
    </row>
    <row r="4554" spans="1:16" x14ac:dyDescent="0.2">
      <c r="A4554" s="568" t="s">
        <v>946</v>
      </c>
      <c r="B4554" s="548" t="s">
        <v>1708</v>
      </c>
      <c r="C4554" s="541" t="s">
        <v>1709</v>
      </c>
      <c r="D4554" s="547" t="s">
        <v>1882</v>
      </c>
      <c r="E4554" s="1962">
        <v>1700</v>
      </c>
      <c r="F4554" s="546" t="s">
        <v>10949</v>
      </c>
      <c r="G4554" s="569" t="s">
        <v>10950</v>
      </c>
      <c r="H4554" s="547" t="s">
        <v>9371</v>
      </c>
      <c r="I4554" s="547" t="s">
        <v>9371</v>
      </c>
      <c r="J4554" s="546" t="s">
        <v>5865</v>
      </c>
      <c r="K4554" s="570">
        <v>1</v>
      </c>
      <c r="L4554" s="546">
        <v>4</v>
      </c>
      <c r="M4554" s="566">
        <v>7553.6</v>
      </c>
      <c r="N4554" s="546"/>
      <c r="O4554" s="546"/>
      <c r="P4554" s="566"/>
    </row>
    <row r="4555" spans="1:16" x14ac:dyDescent="0.2">
      <c r="A4555" s="568" t="s">
        <v>946</v>
      </c>
      <c r="B4555" s="548" t="s">
        <v>1708</v>
      </c>
      <c r="C4555" s="541" t="s">
        <v>1709</v>
      </c>
      <c r="D4555" s="547" t="s">
        <v>1882</v>
      </c>
      <c r="E4555" s="1962">
        <v>1700</v>
      </c>
      <c r="F4555" s="546" t="s">
        <v>10951</v>
      </c>
      <c r="G4555" s="569" t="s">
        <v>10952</v>
      </c>
      <c r="H4555" s="547" t="s">
        <v>9371</v>
      </c>
      <c r="I4555" s="547" t="s">
        <v>9371</v>
      </c>
      <c r="J4555" s="546" t="s">
        <v>5865</v>
      </c>
      <c r="K4555" s="570">
        <v>1</v>
      </c>
      <c r="L4555" s="546">
        <v>4</v>
      </c>
      <c r="M4555" s="566">
        <v>7553.6</v>
      </c>
      <c r="N4555" s="546"/>
      <c r="O4555" s="546"/>
      <c r="P4555" s="566"/>
    </row>
    <row r="4556" spans="1:16" x14ac:dyDescent="0.2">
      <c r="A4556" s="568" t="s">
        <v>946</v>
      </c>
      <c r="B4556" s="548" t="s">
        <v>1708</v>
      </c>
      <c r="C4556" s="541" t="s">
        <v>1709</v>
      </c>
      <c r="D4556" s="547" t="s">
        <v>1882</v>
      </c>
      <c r="E4556" s="1962">
        <v>1700</v>
      </c>
      <c r="F4556" s="546" t="s">
        <v>10953</v>
      </c>
      <c r="G4556" s="569" t="s">
        <v>10954</v>
      </c>
      <c r="H4556" s="547" t="s">
        <v>9371</v>
      </c>
      <c r="I4556" s="547" t="s">
        <v>9371</v>
      </c>
      <c r="J4556" s="546" t="s">
        <v>5865</v>
      </c>
      <c r="K4556" s="570">
        <v>1</v>
      </c>
      <c r="L4556" s="546">
        <v>4</v>
      </c>
      <c r="M4556" s="566">
        <v>7553.6</v>
      </c>
      <c r="N4556" s="546"/>
      <c r="O4556" s="546"/>
      <c r="P4556" s="566"/>
    </row>
    <row r="4557" spans="1:16" x14ac:dyDescent="0.2">
      <c r="A4557" s="568" t="s">
        <v>946</v>
      </c>
      <c r="B4557" s="548" t="s">
        <v>1708</v>
      </c>
      <c r="C4557" s="541" t="s">
        <v>1709</v>
      </c>
      <c r="D4557" s="547" t="s">
        <v>1882</v>
      </c>
      <c r="E4557" s="1962">
        <v>1700</v>
      </c>
      <c r="F4557" s="546" t="s">
        <v>10955</v>
      </c>
      <c r="G4557" s="569" t="s">
        <v>10956</v>
      </c>
      <c r="H4557" s="547" t="s">
        <v>9371</v>
      </c>
      <c r="I4557" s="547" t="s">
        <v>9371</v>
      </c>
      <c r="J4557" s="546" t="s">
        <v>5865</v>
      </c>
      <c r="K4557" s="570">
        <v>1</v>
      </c>
      <c r="L4557" s="546">
        <v>4</v>
      </c>
      <c r="M4557" s="566">
        <v>7553.6</v>
      </c>
      <c r="N4557" s="546"/>
      <c r="O4557" s="546"/>
      <c r="P4557" s="566"/>
    </row>
    <row r="4558" spans="1:16" x14ac:dyDescent="0.2">
      <c r="A4558" s="568" t="s">
        <v>946</v>
      </c>
      <c r="B4558" s="548" t="s">
        <v>1708</v>
      </c>
      <c r="C4558" s="541" t="s">
        <v>1709</v>
      </c>
      <c r="D4558" s="547" t="s">
        <v>1882</v>
      </c>
      <c r="E4558" s="1962">
        <v>1700</v>
      </c>
      <c r="F4558" s="546" t="s">
        <v>10957</v>
      </c>
      <c r="G4558" s="569" t="s">
        <v>10958</v>
      </c>
      <c r="H4558" s="547" t="s">
        <v>9371</v>
      </c>
      <c r="I4558" s="547" t="s">
        <v>9371</v>
      </c>
      <c r="J4558" s="546" t="s">
        <v>5865</v>
      </c>
      <c r="K4558" s="570">
        <v>1</v>
      </c>
      <c r="L4558" s="546">
        <v>4</v>
      </c>
      <c r="M4558" s="566">
        <v>7553.6</v>
      </c>
      <c r="N4558" s="546"/>
      <c r="O4558" s="546"/>
      <c r="P4558" s="566"/>
    </row>
    <row r="4559" spans="1:16" x14ac:dyDescent="0.2">
      <c r="A4559" s="568" t="s">
        <v>946</v>
      </c>
      <c r="B4559" s="548" t="s">
        <v>1708</v>
      </c>
      <c r="C4559" s="541" t="s">
        <v>1709</v>
      </c>
      <c r="D4559" s="547" t="s">
        <v>1882</v>
      </c>
      <c r="E4559" s="1962">
        <v>1700</v>
      </c>
      <c r="F4559" s="546" t="s">
        <v>10959</v>
      </c>
      <c r="G4559" s="569" t="s">
        <v>10960</v>
      </c>
      <c r="H4559" s="547" t="s">
        <v>9371</v>
      </c>
      <c r="I4559" s="547" t="s">
        <v>9371</v>
      </c>
      <c r="J4559" s="546" t="s">
        <v>5865</v>
      </c>
      <c r="K4559" s="570">
        <v>1</v>
      </c>
      <c r="L4559" s="546">
        <v>4</v>
      </c>
      <c r="M4559" s="566">
        <v>7553.6</v>
      </c>
      <c r="N4559" s="546"/>
      <c r="O4559" s="546"/>
      <c r="P4559" s="566"/>
    </row>
    <row r="4560" spans="1:16" x14ac:dyDescent="0.2">
      <c r="A4560" s="568" t="s">
        <v>946</v>
      </c>
      <c r="B4560" s="548" t="s">
        <v>1708</v>
      </c>
      <c r="C4560" s="541" t="s">
        <v>1709</v>
      </c>
      <c r="D4560" s="547" t="s">
        <v>1882</v>
      </c>
      <c r="E4560" s="1962">
        <v>1700</v>
      </c>
      <c r="F4560" s="546" t="s">
        <v>10961</v>
      </c>
      <c r="G4560" s="569" t="s">
        <v>10962</v>
      </c>
      <c r="H4560" s="547" t="s">
        <v>9371</v>
      </c>
      <c r="I4560" s="547" t="s">
        <v>9371</v>
      </c>
      <c r="J4560" s="546" t="s">
        <v>5865</v>
      </c>
      <c r="K4560" s="570">
        <v>1</v>
      </c>
      <c r="L4560" s="546">
        <v>4</v>
      </c>
      <c r="M4560" s="566">
        <v>7553.6</v>
      </c>
      <c r="N4560" s="546"/>
      <c r="O4560" s="546"/>
      <c r="P4560" s="566"/>
    </row>
    <row r="4561" spans="1:16" x14ac:dyDescent="0.2">
      <c r="A4561" s="568" t="s">
        <v>946</v>
      </c>
      <c r="B4561" s="548" t="s">
        <v>1708</v>
      </c>
      <c r="C4561" s="541" t="s">
        <v>1709</v>
      </c>
      <c r="D4561" s="547" t="s">
        <v>1882</v>
      </c>
      <c r="E4561" s="1962">
        <v>1700</v>
      </c>
      <c r="F4561" s="546" t="s">
        <v>10963</v>
      </c>
      <c r="G4561" s="569" t="s">
        <v>10964</v>
      </c>
      <c r="H4561" s="547" t="s">
        <v>9371</v>
      </c>
      <c r="I4561" s="547" t="s">
        <v>9371</v>
      </c>
      <c r="J4561" s="546" t="s">
        <v>5865</v>
      </c>
      <c r="K4561" s="570">
        <v>1</v>
      </c>
      <c r="L4561" s="546">
        <v>4</v>
      </c>
      <c r="M4561" s="566">
        <v>7553.6</v>
      </c>
      <c r="N4561" s="546"/>
      <c r="O4561" s="546"/>
      <c r="P4561" s="566"/>
    </row>
    <row r="4562" spans="1:16" x14ac:dyDescent="0.2">
      <c r="A4562" s="568" t="s">
        <v>946</v>
      </c>
      <c r="B4562" s="548" t="s">
        <v>1708</v>
      </c>
      <c r="C4562" s="541" t="s">
        <v>1709</v>
      </c>
      <c r="D4562" s="547" t="s">
        <v>1882</v>
      </c>
      <c r="E4562" s="1962">
        <v>1700</v>
      </c>
      <c r="F4562" s="546" t="s">
        <v>10965</v>
      </c>
      <c r="G4562" s="569" t="s">
        <v>10966</v>
      </c>
      <c r="H4562" s="547" t="s">
        <v>9371</v>
      </c>
      <c r="I4562" s="547" t="s">
        <v>9371</v>
      </c>
      <c r="J4562" s="546" t="s">
        <v>5865</v>
      </c>
      <c r="K4562" s="570">
        <v>1</v>
      </c>
      <c r="L4562" s="546">
        <v>4</v>
      </c>
      <c r="M4562" s="566">
        <v>9026.93</v>
      </c>
      <c r="N4562" s="546"/>
      <c r="O4562" s="546"/>
      <c r="P4562" s="566"/>
    </row>
    <row r="4563" spans="1:16" x14ac:dyDescent="0.2">
      <c r="A4563" s="568" t="s">
        <v>946</v>
      </c>
      <c r="B4563" s="548" t="s">
        <v>1708</v>
      </c>
      <c r="C4563" s="541" t="s">
        <v>1709</v>
      </c>
      <c r="D4563" s="547" t="s">
        <v>1882</v>
      </c>
      <c r="E4563" s="1962">
        <v>1700</v>
      </c>
      <c r="F4563" s="546" t="s">
        <v>10967</v>
      </c>
      <c r="G4563" s="569" t="s">
        <v>10968</v>
      </c>
      <c r="H4563" s="547" t="s">
        <v>9371</v>
      </c>
      <c r="I4563" s="547" t="s">
        <v>9371</v>
      </c>
      <c r="J4563" s="546" t="s">
        <v>5865</v>
      </c>
      <c r="K4563" s="570">
        <v>1</v>
      </c>
      <c r="L4563" s="546">
        <v>4</v>
      </c>
      <c r="M4563" s="566">
        <v>7553.6</v>
      </c>
      <c r="N4563" s="546"/>
      <c r="O4563" s="546"/>
      <c r="P4563" s="566"/>
    </row>
    <row r="4564" spans="1:16" x14ac:dyDescent="0.2">
      <c r="A4564" s="568" t="s">
        <v>946</v>
      </c>
      <c r="B4564" s="548" t="s">
        <v>1708</v>
      </c>
      <c r="C4564" s="541" t="s">
        <v>1709</v>
      </c>
      <c r="D4564" s="547" t="s">
        <v>1882</v>
      </c>
      <c r="E4564" s="1962">
        <v>1700</v>
      </c>
      <c r="F4564" s="546" t="s">
        <v>10969</v>
      </c>
      <c r="G4564" s="569" t="s">
        <v>10970</v>
      </c>
      <c r="H4564" s="547" t="s">
        <v>9371</v>
      </c>
      <c r="I4564" s="547" t="s">
        <v>9371</v>
      </c>
      <c r="J4564" s="546" t="s">
        <v>5865</v>
      </c>
      <c r="K4564" s="570">
        <v>1</v>
      </c>
      <c r="L4564" s="546">
        <v>4</v>
      </c>
      <c r="M4564" s="566">
        <v>7553.6</v>
      </c>
      <c r="N4564" s="546"/>
      <c r="O4564" s="546"/>
      <c r="P4564" s="566"/>
    </row>
    <row r="4565" spans="1:16" x14ac:dyDescent="0.2">
      <c r="A4565" s="568" t="s">
        <v>946</v>
      </c>
      <c r="B4565" s="548" t="s">
        <v>1708</v>
      </c>
      <c r="C4565" s="541" t="s">
        <v>1709</v>
      </c>
      <c r="D4565" s="547" t="s">
        <v>1882</v>
      </c>
      <c r="E4565" s="1962">
        <v>1700</v>
      </c>
      <c r="F4565" s="546" t="s">
        <v>10971</v>
      </c>
      <c r="G4565" s="569" t="s">
        <v>10972</v>
      </c>
      <c r="H4565" s="547" t="s">
        <v>9371</v>
      </c>
      <c r="I4565" s="547" t="s">
        <v>9371</v>
      </c>
      <c r="J4565" s="546" t="s">
        <v>5865</v>
      </c>
      <c r="K4565" s="570">
        <v>1</v>
      </c>
      <c r="L4565" s="546">
        <v>4</v>
      </c>
      <c r="M4565" s="566">
        <v>7553.6</v>
      </c>
      <c r="N4565" s="546"/>
      <c r="O4565" s="546"/>
      <c r="P4565" s="566"/>
    </row>
    <row r="4566" spans="1:16" x14ac:dyDescent="0.2">
      <c r="A4566" s="568" t="s">
        <v>946</v>
      </c>
      <c r="B4566" s="548" t="s">
        <v>1708</v>
      </c>
      <c r="C4566" s="541" t="s">
        <v>1709</v>
      </c>
      <c r="D4566" s="547" t="s">
        <v>1882</v>
      </c>
      <c r="E4566" s="1962">
        <v>1700</v>
      </c>
      <c r="F4566" s="546" t="s">
        <v>10973</v>
      </c>
      <c r="G4566" s="569" t="s">
        <v>10974</v>
      </c>
      <c r="H4566" s="547" t="s">
        <v>9371</v>
      </c>
      <c r="I4566" s="547" t="s">
        <v>9371</v>
      </c>
      <c r="J4566" s="546" t="s">
        <v>5865</v>
      </c>
      <c r="K4566" s="570">
        <v>1</v>
      </c>
      <c r="L4566" s="546">
        <v>4</v>
      </c>
      <c r="M4566" s="566">
        <v>7553.6</v>
      </c>
      <c r="N4566" s="546"/>
      <c r="O4566" s="546"/>
      <c r="P4566" s="566"/>
    </row>
    <row r="4567" spans="1:16" x14ac:dyDescent="0.2">
      <c r="A4567" s="568" t="s">
        <v>946</v>
      </c>
      <c r="B4567" s="548" t="s">
        <v>1708</v>
      </c>
      <c r="C4567" s="541" t="s">
        <v>1709</v>
      </c>
      <c r="D4567" s="547" t="s">
        <v>1882</v>
      </c>
      <c r="E4567" s="1962">
        <v>1700</v>
      </c>
      <c r="F4567" s="546" t="s">
        <v>10975</v>
      </c>
      <c r="G4567" s="569" t="s">
        <v>10976</v>
      </c>
      <c r="H4567" s="547" t="s">
        <v>9371</v>
      </c>
      <c r="I4567" s="547" t="s">
        <v>9371</v>
      </c>
      <c r="J4567" s="546" t="s">
        <v>5865</v>
      </c>
      <c r="K4567" s="570">
        <v>1</v>
      </c>
      <c r="L4567" s="546">
        <v>4</v>
      </c>
      <c r="M4567" s="566">
        <v>7553.6</v>
      </c>
      <c r="N4567" s="546"/>
      <c r="O4567" s="546"/>
      <c r="P4567" s="566"/>
    </row>
    <row r="4568" spans="1:16" x14ac:dyDescent="0.2">
      <c r="A4568" s="568" t="s">
        <v>946</v>
      </c>
      <c r="B4568" s="548" t="s">
        <v>1708</v>
      </c>
      <c r="C4568" s="541" t="s">
        <v>1709</v>
      </c>
      <c r="D4568" s="547" t="s">
        <v>1882</v>
      </c>
      <c r="E4568" s="1962">
        <v>1700</v>
      </c>
      <c r="F4568" s="546" t="s">
        <v>10977</v>
      </c>
      <c r="G4568" s="569" t="s">
        <v>10978</v>
      </c>
      <c r="H4568" s="547" t="s">
        <v>9371</v>
      </c>
      <c r="I4568" s="547" t="s">
        <v>9371</v>
      </c>
      <c r="J4568" s="546" t="s">
        <v>5865</v>
      </c>
      <c r="K4568" s="570">
        <v>1</v>
      </c>
      <c r="L4568" s="546">
        <v>4</v>
      </c>
      <c r="M4568" s="566">
        <v>7553.6</v>
      </c>
      <c r="N4568" s="546"/>
      <c r="O4568" s="546"/>
      <c r="P4568" s="566"/>
    </row>
    <row r="4569" spans="1:16" x14ac:dyDescent="0.2">
      <c r="A4569" s="568" t="s">
        <v>946</v>
      </c>
      <c r="B4569" s="548" t="s">
        <v>1708</v>
      </c>
      <c r="C4569" s="541" t="s">
        <v>1709</v>
      </c>
      <c r="D4569" s="547" t="s">
        <v>1882</v>
      </c>
      <c r="E4569" s="1962">
        <v>1700</v>
      </c>
      <c r="F4569" s="546" t="s">
        <v>10979</v>
      </c>
      <c r="G4569" s="569" t="s">
        <v>10980</v>
      </c>
      <c r="H4569" s="547" t="s">
        <v>9371</v>
      </c>
      <c r="I4569" s="547" t="s">
        <v>9371</v>
      </c>
      <c r="J4569" s="546" t="s">
        <v>5865</v>
      </c>
      <c r="K4569" s="570">
        <v>1</v>
      </c>
      <c r="L4569" s="546">
        <v>4</v>
      </c>
      <c r="M4569" s="566">
        <v>7553.6</v>
      </c>
      <c r="N4569" s="546"/>
      <c r="O4569" s="546"/>
      <c r="P4569" s="566"/>
    </row>
    <row r="4570" spans="1:16" x14ac:dyDescent="0.2">
      <c r="A4570" s="568" t="s">
        <v>946</v>
      </c>
      <c r="B4570" s="548" t="s">
        <v>1708</v>
      </c>
      <c r="C4570" s="541" t="s">
        <v>1709</v>
      </c>
      <c r="D4570" s="547" t="s">
        <v>1882</v>
      </c>
      <c r="E4570" s="1962">
        <v>1700</v>
      </c>
      <c r="F4570" s="546" t="s">
        <v>10981</v>
      </c>
      <c r="G4570" s="569" t="s">
        <v>10982</v>
      </c>
      <c r="H4570" s="547" t="s">
        <v>9371</v>
      </c>
      <c r="I4570" s="547" t="s">
        <v>9371</v>
      </c>
      <c r="J4570" s="546" t="s">
        <v>5865</v>
      </c>
      <c r="K4570" s="570">
        <v>1</v>
      </c>
      <c r="L4570" s="546">
        <v>4</v>
      </c>
      <c r="M4570" s="566">
        <v>7553.6</v>
      </c>
      <c r="N4570" s="546"/>
      <c r="O4570" s="546"/>
      <c r="P4570" s="566"/>
    </row>
    <row r="4571" spans="1:16" x14ac:dyDescent="0.2">
      <c r="A4571" s="568" t="s">
        <v>946</v>
      </c>
      <c r="B4571" s="548" t="s">
        <v>1708</v>
      </c>
      <c r="C4571" s="541" t="s">
        <v>1709</v>
      </c>
      <c r="D4571" s="547" t="s">
        <v>1882</v>
      </c>
      <c r="E4571" s="1962">
        <v>1700</v>
      </c>
      <c r="F4571" s="546" t="s">
        <v>10983</v>
      </c>
      <c r="G4571" s="569" t="s">
        <v>10984</v>
      </c>
      <c r="H4571" s="547" t="s">
        <v>9371</v>
      </c>
      <c r="I4571" s="547" t="s">
        <v>9371</v>
      </c>
      <c r="J4571" s="546" t="s">
        <v>5865</v>
      </c>
      <c r="K4571" s="570">
        <v>1</v>
      </c>
      <c r="L4571" s="546">
        <v>4</v>
      </c>
      <c r="M4571" s="566">
        <v>7553.6</v>
      </c>
      <c r="N4571" s="546"/>
      <c r="O4571" s="546"/>
      <c r="P4571" s="566"/>
    </row>
    <row r="4572" spans="1:16" x14ac:dyDescent="0.2">
      <c r="A4572" s="568" t="s">
        <v>946</v>
      </c>
      <c r="B4572" s="548" t="s">
        <v>1708</v>
      </c>
      <c r="C4572" s="541" t="s">
        <v>1709</v>
      </c>
      <c r="D4572" s="547" t="s">
        <v>1882</v>
      </c>
      <c r="E4572" s="1962">
        <v>1700</v>
      </c>
      <c r="F4572" s="546" t="s">
        <v>10985</v>
      </c>
      <c r="G4572" s="569" t="s">
        <v>10986</v>
      </c>
      <c r="H4572" s="547" t="s">
        <v>9371</v>
      </c>
      <c r="I4572" s="547" t="s">
        <v>9371</v>
      </c>
      <c r="J4572" s="546" t="s">
        <v>5865</v>
      </c>
      <c r="K4572" s="570">
        <v>1</v>
      </c>
      <c r="L4572" s="546">
        <v>4</v>
      </c>
      <c r="M4572" s="566">
        <v>7553.6</v>
      </c>
      <c r="N4572" s="546"/>
      <c r="O4572" s="546"/>
      <c r="P4572" s="566"/>
    </row>
    <row r="4573" spans="1:16" x14ac:dyDescent="0.2">
      <c r="A4573" s="568" t="s">
        <v>946</v>
      </c>
      <c r="B4573" s="548" t="s">
        <v>1708</v>
      </c>
      <c r="C4573" s="541" t="s">
        <v>1709</v>
      </c>
      <c r="D4573" s="547" t="s">
        <v>1882</v>
      </c>
      <c r="E4573" s="1962">
        <v>1700</v>
      </c>
      <c r="F4573" s="546" t="s">
        <v>10987</v>
      </c>
      <c r="G4573" s="569" t="s">
        <v>10988</v>
      </c>
      <c r="H4573" s="547" t="s">
        <v>9371</v>
      </c>
      <c r="I4573" s="547" t="s">
        <v>9371</v>
      </c>
      <c r="J4573" s="546" t="s">
        <v>5865</v>
      </c>
      <c r="K4573" s="570">
        <v>1</v>
      </c>
      <c r="L4573" s="546">
        <v>4</v>
      </c>
      <c r="M4573" s="566">
        <v>7553.6</v>
      </c>
      <c r="N4573" s="546"/>
      <c r="O4573" s="546"/>
      <c r="P4573" s="566"/>
    </row>
    <row r="4574" spans="1:16" x14ac:dyDescent="0.2">
      <c r="A4574" s="568" t="s">
        <v>946</v>
      </c>
      <c r="B4574" s="548" t="s">
        <v>1708</v>
      </c>
      <c r="C4574" s="541" t="s">
        <v>1709</v>
      </c>
      <c r="D4574" s="547" t="s">
        <v>1882</v>
      </c>
      <c r="E4574" s="1962">
        <v>1700</v>
      </c>
      <c r="F4574" s="546" t="s">
        <v>10989</v>
      </c>
      <c r="G4574" s="569" t="s">
        <v>10990</v>
      </c>
      <c r="H4574" s="547" t="s">
        <v>9371</v>
      </c>
      <c r="I4574" s="547" t="s">
        <v>9371</v>
      </c>
      <c r="J4574" s="546" t="s">
        <v>5865</v>
      </c>
      <c r="K4574" s="570">
        <v>1</v>
      </c>
      <c r="L4574" s="546">
        <v>4</v>
      </c>
      <c r="M4574" s="566">
        <v>7396.93</v>
      </c>
      <c r="N4574" s="546"/>
      <c r="O4574" s="546"/>
      <c r="P4574" s="566"/>
    </row>
    <row r="4575" spans="1:16" x14ac:dyDescent="0.2">
      <c r="A4575" s="568" t="s">
        <v>946</v>
      </c>
      <c r="B4575" s="548" t="s">
        <v>1708</v>
      </c>
      <c r="C4575" s="541" t="s">
        <v>1709</v>
      </c>
      <c r="D4575" s="547" t="s">
        <v>1882</v>
      </c>
      <c r="E4575" s="1962">
        <v>1700</v>
      </c>
      <c r="F4575" s="546" t="s">
        <v>10991</v>
      </c>
      <c r="G4575" s="569" t="s">
        <v>10992</v>
      </c>
      <c r="H4575" s="547" t="s">
        <v>9371</v>
      </c>
      <c r="I4575" s="547" t="s">
        <v>9371</v>
      </c>
      <c r="J4575" s="546" t="s">
        <v>5865</v>
      </c>
      <c r="K4575" s="570">
        <v>1</v>
      </c>
      <c r="L4575" s="546">
        <v>4</v>
      </c>
      <c r="M4575" s="566">
        <v>7396.93</v>
      </c>
      <c r="N4575" s="546"/>
      <c r="O4575" s="546"/>
      <c r="P4575" s="566"/>
    </row>
    <row r="4576" spans="1:16" x14ac:dyDescent="0.2">
      <c r="A4576" s="568" t="s">
        <v>946</v>
      </c>
      <c r="B4576" s="548" t="s">
        <v>1708</v>
      </c>
      <c r="C4576" s="541" t="s">
        <v>1709</v>
      </c>
      <c r="D4576" s="547" t="s">
        <v>1882</v>
      </c>
      <c r="E4576" s="1962">
        <v>1700</v>
      </c>
      <c r="F4576" s="546" t="s">
        <v>10993</v>
      </c>
      <c r="G4576" s="569" t="s">
        <v>10994</v>
      </c>
      <c r="H4576" s="547" t="s">
        <v>9371</v>
      </c>
      <c r="I4576" s="547" t="s">
        <v>9371</v>
      </c>
      <c r="J4576" s="546" t="s">
        <v>5865</v>
      </c>
      <c r="K4576" s="570">
        <v>1</v>
      </c>
      <c r="L4576" s="546">
        <v>3</v>
      </c>
      <c r="M4576" s="566">
        <v>5383.5300000000007</v>
      </c>
      <c r="N4576" s="546"/>
      <c r="O4576" s="546"/>
      <c r="P4576" s="566"/>
    </row>
    <row r="4577" spans="1:16" x14ac:dyDescent="0.2">
      <c r="A4577" s="568" t="s">
        <v>946</v>
      </c>
      <c r="B4577" s="548" t="s">
        <v>1708</v>
      </c>
      <c r="C4577" s="541" t="s">
        <v>1709</v>
      </c>
      <c r="D4577" s="547" t="s">
        <v>1882</v>
      </c>
      <c r="E4577" s="1962">
        <v>1700</v>
      </c>
      <c r="F4577" s="546" t="s">
        <v>10995</v>
      </c>
      <c r="G4577" s="569" t="s">
        <v>10996</v>
      </c>
      <c r="H4577" s="547" t="s">
        <v>9371</v>
      </c>
      <c r="I4577" s="547" t="s">
        <v>9371</v>
      </c>
      <c r="J4577" s="546" t="s">
        <v>5865</v>
      </c>
      <c r="K4577" s="570">
        <v>1</v>
      </c>
      <c r="L4577" s="546">
        <v>4</v>
      </c>
      <c r="M4577" s="566">
        <v>6999.07</v>
      </c>
      <c r="N4577" s="546"/>
      <c r="O4577" s="546"/>
      <c r="P4577" s="566"/>
    </row>
    <row r="4578" spans="1:16" x14ac:dyDescent="0.2">
      <c r="A4578" s="568" t="s">
        <v>946</v>
      </c>
      <c r="B4578" s="548" t="s">
        <v>1708</v>
      </c>
      <c r="C4578" s="541" t="s">
        <v>1709</v>
      </c>
      <c r="D4578" s="547" t="s">
        <v>1882</v>
      </c>
      <c r="E4578" s="1962">
        <v>1700</v>
      </c>
      <c r="F4578" s="546" t="s">
        <v>10997</v>
      </c>
      <c r="G4578" s="569" t="s">
        <v>10998</v>
      </c>
      <c r="H4578" s="547" t="s">
        <v>9371</v>
      </c>
      <c r="I4578" s="547" t="s">
        <v>9371</v>
      </c>
      <c r="J4578" s="546" t="s">
        <v>5865</v>
      </c>
      <c r="K4578" s="570">
        <v>1</v>
      </c>
      <c r="L4578" s="546">
        <v>4</v>
      </c>
      <c r="M4578" s="566">
        <v>7553.6</v>
      </c>
      <c r="N4578" s="546"/>
      <c r="O4578" s="546"/>
      <c r="P4578" s="566"/>
    </row>
    <row r="4579" spans="1:16" x14ac:dyDescent="0.2">
      <c r="A4579" s="568" t="s">
        <v>946</v>
      </c>
      <c r="B4579" s="548" t="s">
        <v>1708</v>
      </c>
      <c r="C4579" s="541" t="s">
        <v>1709</v>
      </c>
      <c r="D4579" s="547" t="s">
        <v>1882</v>
      </c>
      <c r="E4579" s="1962">
        <v>1700</v>
      </c>
      <c r="F4579" s="546" t="s">
        <v>10999</v>
      </c>
      <c r="G4579" s="569" t="s">
        <v>11000</v>
      </c>
      <c r="H4579" s="547" t="s">
        <v>9371</v>
      </c>
      <c r="I4579" s="547" t="s">
        <v>9371</v>
      </c>
      <c r="J4579" s="546" t="s">
        <v>5865</v>
      </c>
      <c r="K4579" s="570">
        <v>1</v>
      </c>
      <c r="L4579" s="546">
        <v>4</v>
      </c>
      <c r="M4579" s="566">
        <v>7553.6</v>
      </c>
      <c r="N4579" s="546"/>
      <c r="O4579" s="546"/>
      <c r="P4579" s="566"/>
    </row>
    <row r="4580" spans="1:16" x14ac:dyDescent="0.2">
      <c r="A4580" s="568" t="s">
        <v>946</v>
      </c>
      <c r="B4580" s="548" t="s">
        <v>1708</v>
      </c>
      <c r="C4580" s="541" t="s">
        <v>1709</v>
      </c>
      <c r="D4580" s="547" t="s">
        <v>1882</v>
      </c>
      <c r="E4580" s="1962">
        <v>1700</v>
      </c>
      <c r="F4580" s="546" t="s">
        <v>11001</v>
      </c>
      <c r="G4580" s="569" t="s">
        <v>11002</v>
      </c>
      <c r="H4580" s="547" t="s">
        <v>9371</v>
      </c>
      <c r="I4580" s="547" t="s">
        <v>9371</v>
      </c>
      <c r="J4580" s="546" t="s">
        <v>5865</v>
      </c>
      <c r="K4580" s="570">
        <v>1</v>
      </c>
      <c r="L4580" s="546">
        <v>4</v>
      </c>
      <c r="M4580" s="566">
        <v>7553.6</v>
      </c>
      <c r="N4580" s="546"/>
      <c r="O4580" s="546"/>
      <c r="P4580" s="566"/>
    </row>
    <row r="4581" spans="1:16" x14ac:dyDescent="0.2">
      <c r="A4581" s="568" t="s">
        <v>946</v>
      </c>
      <c r="B4581" s="548" t="s">
        <v>1708</v>
      </c>
      <c r="C4581" s="541" t="s">
        <v>1709</v>
      </c>
      <c r="D4581" s="547" t="s">
        <v>1882</v>
      </c>
      <c r="E4581" s="1962">
        <v>1700</v>
      </c>
      <c r="F4581" s="546" t="s">
        <v>11003</v>
      </c>
      <c r="G4581" s="569" t="s">
        <v>11004</v>
      </c>
      <c r="H4581" s="547" t="s">
        <v>9371</v>
      </c>
      <c r="I4581" s="547" t="s">
        <v>9371</v>
      </c>
      <c r="J4581" s="546" t="s">
        <v>5865</v>
      </c>
      <c r="K4581" s="570">
        <v>1</v>
      </c>
      <c r="L4581" s="546">
        <v>4</v>
      </c>
      <c r="M4581" s="566">
        <v>7553.6</v>
      </c>
      <c r="N4581" s="546"/>
      <c r="O4581" s="546"/>
      <c r="P4581" s="566"/>
    </row>
    <row r="4582" spans="1:16" x14ac:dyDescent="0.2">
      <c r="A4582" s="568" t="s">
        <v>946</v>
      </c>
      <c r="B4582" s="548" t="s">
        <v>1708</v>
      </c>
      <c r="C4582" s="541" t="s">
        <v>1709</v>
      </c>
      <c r="D4582" s="547" t="s">
        <v>1882</v>
      </c>
      <c r="E4582" s="1962">
        <v>2000</v>
      </c>
      <c r="F4582" s="546" t="s">
        <v>11005</v>
      </c>
      <c r="G4582" s="569" t="s">
        <v>11006</v>
      </c>
      <c r="H4582" s="547" t="s">
        <v>9371</v>
      </c>
      <c r="I4582" s="547" t="s">
        <v>9371</v>
      </c>
      <c r="J4582" s="546" t="s">
        <v>5865</v>
      </c>
      <c r="K4582" s="570">
        <v>1</v>
      </c>
      <c r="L4582" s="546">
        <v>4</v>
      </c>
      <c r="M4582" s="566">
        <v>8586.93</v>
      </c>
      <c r="N4582" s="546"/>
      <c r="O4582" s="546"/>
      <c r="P4582" s="566"/>
    </row>
    <row r="4583" spans="1:16" x14ac:dyDescent="0.2">
      <c r="A4583" s="568" t="s">
        <v>946</v>
      </c>
      <c r="B4583" s="548" t="s">
        <v>1708</v>
      </c>
      <c r="C4583" s="541" t="s">
        <v>1709</v>
      </c>
      <c r="D4583" s="547" t="s">
        <v>1882</v>
      </c>
      <c r="E4583" s="1962">
        <v>2000</v>
      </c>
      <c r="F4583" s="546" t="s">
        <v>11007</v>
      </c>
      <c r="G4583" s="569" t="s">
        <v>11008</v>
      </c>
      <c r="H4583" s="547" t="s">
        <v>9371</v>
      </c>
      <c r="I4583" s="547" t="s">
        <v>9371</v>
      </c>
      <c r="J4583" s="546" t="s">
        <v>5865</v>
      </c>
      <c r="K4583" s="570">
        <v>1</v>
      </c>
      <c r="L4583" s="546">
        <v>4</v>
      </c>
      <c r="M4583" s="566">
        <v>8753.6</v>
      </c>
      <c r="N4583" s="546"/>
      <c r="O4583" s="546"/>
      <c r="P4583" s="566"/>
    </row>
    <row r="4584" spans="1:16" x14ac:dyDescent="0.2">
      <c r="A4584" s="568" t="s">
        <v>946</v>
      </c>
      <c r="B4584" s="548" t="s">
        <v>1708</v>
      </c>
      <c r="C4584" s="541" t="s">
        <v>1709</v>
      </c>
      <c r="D4584" s="547" t="s">
        <v>1882</v>
      </c>
      <c r="E4584" s="1962">
        <v>2000</v>
      </c>
      <c r="F4584" s="546" t="s">
        <v>11009</v>
      </c>
      <c r="G4584" s="569" t="s">
        <v>11010</v>
      </c>
      <c r="H4584" s="547" t="s">
        <v>9371</v>
      </c>
      <c r="I4584" s="547" t="s">
        <v>9371</v>
      </c>
      <c r="J4584" s="546" t="s">
        <v>5865</v>
      </c>
      <c r="K4584" s="570">
        <v>1</v>
      </c>
      <c r="L4584" s="546">
        <v>4</v>
      </c>
      <c r="M4584" s="566">
        <v>8753.6</v>
      </c>
      <c r="N4584" s="546"/>
      <c r="O4584" s="546"/>
      <c r="P4584" s="566"/>
    </row>
    <row r="4585" spans="1:16" x14ac:dyDescent="0.2">
      <c r="A4585" s="568" t="s">
        <v>946</v>
      </c>
      <c r="B4585" s="548" t="s">
        <v>1708</v>
      </c>
      <c r="C4585" s="541" t="s">
        <v>1709</v>
      </c>
      <c r="D4585" s="547" t="s">
        <v>1882</v>
      </c>
      <c r="E4585" s="1962">
        <v>2000</v>
      </c>
      <c r="F4585" s="546" t="s">
        <v>11011</v>
      </c>
      <c r="G4585" s="569" t="s">
        <v>11012</v>
      </c>
      <c r="H4585" s="547" t="s">
        <v>9371</v>
      </c>
      <c r="I4585" s="547" t="s">
        <v>9371</v>
      </c>
      <c r="J4585" s="546" t="s">
        <v>5865</v>
      </c>
      <c r="K4585" s="570">
        <v>1</v>
      </c>
      <c r="L4585" s="546">
        <v>4</v>
      </c>
      <c r="M4585" s="566">
        <v>8753.6</v>
      </c>
      <c r="N4585" s="546"/>
      <c r="O4585" s="546"/>
      <c r="P4585" s="566"/>
    </row>
    <row r="4586" spans="1:16" x14ac:dyDescent="0.2">
      <c r="A4586" s="568" t="s">
        <v>946</v>
      </c>
      <c r="B4586" s="548" t="s">
        <v>1708</v>
      </c>
      <c r="C4586" s="541" t="s">
        <v>1709</v>
      </c>
      <c r="D4586" s="547" t="s">
        <v>1882</v>
      </c>
      <c r="E4586" s="1962">
        <v>2000</v>
      </c>
      <c r="F4586" s="546" t="s">
        <v>11013</v>
      </c>
      <c r="G4586" s="569" t="s">
        <v>11014</v>
      </c>
      <c r="H4586" s="547" t="s">
        <v>9371</v>
      </c>
      <c r="I4586" s="547" t="s">
        <v>9371</v>
      </c>
      <c r="J4586" s="546" t="s">
        <v>5865</v>
      </c>
      <c r="K4586" s="570">
        <v>1</v>
      </c>
      <c r="L4586" s="546">
        <v>4</v>
      </c>
      <c r="M4586" s="566">
        <v>8753.6</v>
      </c>
      <c r="N4586" s="546"/>
      <c r="O4586" s="546"/>
      <c r="P4586" s="566"/>
    </row>
    <row r="4587" spans="1:16" x14ac:dyDescent="0.2">
      <c r="A4587" s="568" t="s">
        <v>946</v>
      </c>
      <c r="B4587" s="548" t="s">
        <v>1708</v>
      </c>
      <c r="C4587" s="541" t="s">
        <v>1709</v>
      </c>
      <c r="D4587" s="547" t="s">
        <v>1882</v>
      </c>
      <c r="E4587" s="1962">
        <v>2000</v>
      </c>
      <c r="F4587" s="546" t="s">
        <v>11015</v>
      </c>
      <c r="G4587" s="569" t="s">
        <v>11016</v>
      </c>
      <c r="H4587" s="547" t="s">
        <v>9371</v>
      </c>
      <c r="I4587" s="547" t="s">
        <v>9371</v>
      </c>
      <c r="J4587" s="546" t="s">
        <v>5865</v>
      </c>
      <c r="K4587" s="570">
        <v>1</v>
      </c>
      <c r="L4587" s="546">
        <v>4</v>
      </c>
      <c r="M4587" s="566">
        <v>8753.6</v>
      </c>
      <c r="N4587" s="546"/>
      <c r="O4587" s="546"/>
      <c r="P4587" s="566"/>
    </row>
    <row r="4588" spans="1:16" x14ac:dyDescent="0.2">
      <c r="A4588" s="568" t="s">
        <v>946</v>
      </c>
      <c r="B4588" s="548" t="s">
        <v>1708</v>
      </c>
      <c r="C4588" s="541" t="s">
        <v>1709</v>
      </c>
      <c r="D4588" s="547" t="s">
        <v>1882</v>
      </c>
      <c r="E4588" s="1962">
        <v>2000</v>
      </c>
      <c r="F4588" s="546" t="s">
        <v>11017</v>
      </c>
      <c r="G4588" s="569" t="s">
        <v>11018</v>
      </c>
      <c r="H4588" s="547" t="s">
        <v>9371</v>
      </c>
      <c r="I4588" s="547" t="s">
        <v>9371</v>
      </c>
      <c r="J4588" s="546" t="s">
        <v>5865</v>
      </c>
      <c r="K4588" s="570">
        <v>1</v>
      </c>
      <c r="L4588" s="546">
        <v>4</v>
      </c>
      <c r="M4588" s="566">
        <v>8586.93</v>
      </c>
      <c r="N4588" s="546"/>
      <c r="O4588" s="546"/>
      <c r="P4588" s="566"/>
    </row>
    <row r="4589" spans="1:16" x14ac:dyDescent="0.2">
      <c r="A4589" s="568" t="s">
        <v>946</v>
      </c>
      <c r="B4589" s="548" t="s">
        <v>1708</v>
      </c>
      <c r="C4589" s="541" t="s">
        <v>1709</v>
      </c>
      <c r="D4589" s="547" t="s">
        <v>1882</v>
      </c>
      <c r="E4589" s="1962">
        <v>1700</v>
      </c>
      <c r="F4589" s="546" t="s">
        <v>11019</v>
      </c>
      <c r="G4589" s="569" t="s">
        <v>11020</v>
      </c>
      <c r="H4589" s="547" t="s">
        <v>9371</v>
      </c>
      <c r="I4589" s="547" t="s">
        <v>9371</v>
      </c>
      <c r="J4589" s="546" t="s">
        <v>5865</v>
      </c>
      <c r="K4589" s="570">
        <v>1</v>
      </c>
      <c r="L4589" s="546">
        <v>4</v>
      </c>
      <c r="M4589" s="566">
        <v>7553.6</v>
      </c>
      <c r="N4589" s="546"/>
      <c r="O4589" s="546"/>
      <c r="P4589" s="566"/>
    </row>
    <row r="4590" spans="1:16" x14ac:dyDescent="0.2">
      <c r="A4590" s="568" t="s">
        <v>946</v>
      </c>
      <c r="B4590" s="548" t="s">
        <v>1708</v>
      </c>
      <c r="C4590" s="541" t="s">
        <v>1709</v>
      </c>
      <c r="D4590" s="547" t="s">
        <v>1882</v>
      </c>
      <c r="E4590" s="1962">
        <v>1700</v>
      </c>
      <c r="F4590" s="546" t="s">
        <v>11021</v>
      </c>
      <c r="G4590" s="569" t="s">
        <v>11022</v>
      </c>
      <c r="H4590" s="547" t="s">
        <v>9371</v>
      </c>
      <c r="I4590" s="547" t="s">
        <v>9371</v>
      </c>
      <c r="J4590" s="546" t="s">
        <v>5865</v>
      </c>
      <c r="K4590" s="570">
        <v>1</v>
      </c>
      <c r="L4590" s="546">
        <v>4</v>
      </c>
      <c r="M4590" s="566">
        <v>7553.6</v>
      </c>
      <c r="N4590" s="546"/>
      <c r="O4590" s="546"/>
      <c r="P4590" s="566"/>
    </row>
    <row r="4591" spans="1:16" x14ac:dyDescent="0.2">
      <c r="A4591" s="568" t="s">
        <v>946</v>
      </c>
      <c r="B4591" s="548" t="s">
        <v>1708</v>
      </c>
      <c r="C4591" s="541" t="s">
        <v>1709</v>
      </c>
      <c r="D4591" s="547" t="s">
        <v>1882</v>
      </c>
      <c r="E4591" s="1962">
        <v>1700</v>
      </c>
      <c r="F4591" s="546" t="s">
        <v>11023</v>
      </c>
      <c r="G4591" s="569" t="s">
        <v>11024</v>
      </c>
      <c r="H4591" s="547" t="s">
        <v>9371</v>
      </c>
      <c r="I4591" s="547" t="s">
        <v>9371</v>
      </c>
      <c r="J4591" s="546" t="s">
        <v>5865</v>
      </c>
      <c r="K4591" s="570">
        <v>1</v>
      </c>
      <c r="L4591" s="546">
        <v>4</v>
      </c>
      <c r="M4591" s="566">
        <v>7553.6</v>
      </c>
      <c r="N4591" s="546"/>
      <c r="O4591" s="546"/>
      <c r="P4591" s="566"/>
    </row>
    <row r="4592" spans="1:16" x14ac:dyDescent="0.2">
      <c r="A4592" s="568" t="s">
        <v>946</v>
      </c>
      <c r="B4592" s="548" t="s">
        <v>1708</v>
      </c>
      <c r="C4592" s="541" t="s">
        <v>1709</v>
      </c>
      <c r="D4592" s="547" t="s">
        <v>1882</v>
      </c>
      <c r="E4592" s="1962">
        <v>1700</v>
      </c>
      <c r="F4592" s="546" t="s">
        <v>11025</v>
      </c>
      <c r="G4592" s="569" t="s">
        <v>11026</v>
      </c>
      <c r="H4592" s="547" t="s">
        <v>9371</v>
      </c>
      <c r="I4592" s="547" t="s">
        <v>9371</v>
      </c>
      <c r="J4592" s="546" t="s">
        <v>5865</v>
      </c>
      <c r="K4592" s="570">
        <v>1</v>
      </c>
      <c r="L4592" s="546">
        <v>4</v>
      </c>
      <c r="M4592" s="566">
        <v>7553.6</v>
      </c>
      <c r="N4592" s="546"/>
      <c r="O4592" s="546"/>
      <c r="P4592" s="566"/>
    </row>
    <row r="4593" spans="1:16" x14ac:dyDescent="0.2">
      <c r="A4593" s="568" t="s">
        <v>946</v>
      </c>
      <c r="B4593" s="548" t="s">
        <v>1708</v>
      </c>
      <c r="C4593" s="541" t="s">
        <v>1709</v>
      </c>
      <c r="D4593" s="547" t="s">
        <v>1882</v>
      </c>
      <c r="E4593" s="1962">
        <v>1700</v>
      </c>
      <c r="F4593" s="546" t="s">
        <v>11027</v>
      </c>
      <c r="G4593" s="569" t="s">
        <v>11028</v>
      </c>
      <c r="H4593" s="547" t="s">
        <v>9371</v>
      </c>
      <c r="I4593" s="547" t="s">
        <v>9371</v>
      </c>
      <c r="J4593" s="546" t="s">
        <v>5865</v>
      </c>
      <c r="K4593" s="570">
        <v>1</v>
      </c>
      <c r="L4593" s="546">
        <v>4</v>
      </c>
      <c r="M4593" s="566">
        <v>7553.6</v>
      </c>
      <c r="N4593" s="546"/>
      <c r="O4593" s="546"/>
      <c r="P4593" s="566"/>
    </row>
    <row r="4594" spans="1:16" x14ac:dyDescent="0.2">
      <c r="A4594" s="568" t="s">
        <v>946</v>
      </c>
      <c r="B4594" s="548" t="s">
        <v>1708</v>
      </c>
      <c r="C4594" s="541" t="s">
        <v>1709</v>
      </c>
      <c r="D4594" s="547" t="s">
        <v>1882</v>
      </c>
      <c r="E4594" s="1962">
        <v>1700</v>
      </c>
      <c r="F4594" s="546" t="s">
        <v>11029</v>
      </c>
      <c r="G4594" s="569" t="s">
        <v>11030</v>
      </c>
      <c r="H4594" s="547" t="s">
        <v>9371</v>
      </c>
      <c r="I4594" s="547" t="s">
        <v>9371</v>
      </c>
      <c r="J4594" s="546" t="s">
        <v>5865</v>
      </c>
      <c r="K4594" s="570">
        <v>1</v>
      </c>
      <c r="L4594" s="546">
        <v>4</v>
      </c>
      <c r="M4594" s="566">
        <v>7396.93</v>
      </c>
      <c r="N4594" s="546"/>
      <c r="O4594" s="546"/>
      <c r="P4594" s="566"/>
    </row>
    <row r="4595" spans="1:16" x14ac:dyDescent="0.2">
      <c r="A4595" s="568" t="s">
        <v>946</v>
      </c>
      <c r="B4595" s="548" t="s">
        <v>1708</v>
      </c>
      <c r="C4595" s="541" t="s">
        <v>1709</v>
      </c>
      <c r="D4595" s="547" t="s">
        <v>10805</v>
      </c>
      <c r="E4595" s="1962">
        <v>12000</v>
      </c>
      <c r="F4595" s="546" t="s">
        <v>11031</v>
      </c>
      <c r="G4595" s="569" t="s">
        <v>11032</v>
      </c>
      <c r="H4595" s="547" t="s">
        <v>8766</v>
      </c>
      <c r="I4595" s="547" t="s">
        <v>8766</v>
      </c>
      <c r="J4595" s="546" t="s">
        <v>5797</v>
      </c>
      <c r="K4595" s="570">
        <v>1</v>
      </c>
      <c r="L4595" s="546">
        <v>3</v>
      </c>
      <c r="M4595" s="566">
        <v>34840.199999999997</v>
      </c>
      <c r="N4595" s="546"/>
      <c r="O4595" s="546"/>
      <c r="P4595" s="566"/>
    </row>
    <row r="4596" spans="1:16" x14ac:dyDescent="0.2">
      <c r="A4596" s="568" t="s">
        <v>946</v>
      </c>
      <c r="B4596" s="548" t="s">
        <v>1708</v>
      </c>
      <c r="C4596" s="541" t="s">
        <v>1709</v>
      </c>
      <c r="D4596" s="547" t="s">
        <v>11033</v>
      </c>
      <c r="E4596" s="1962">
        <v>4200</v>
      </c>
      <c r="F4596" s="546" t="s">
        <v>11034</v>
      </c>
      <c r="G4596" s="569" t="s">
        <v>11035</v>
      </c>
      <c r="H4596" s="547" t="s">
        <v>9371</v>
      </c>
      <c r="I4596" s="547" t="s">
        <v>9371</v>
      </c>
      <c r="J4596" s="546" t="s">
        <v>5865</v>
      </c>
      <c r="K4596" s="570">
        <v>1</v>
      </c>
      <c r="L4596" s="546">
        <v>3</v>
      </c>
      <c r="M4596" s="566">
        <v>10940.199999999999</v>
      </c>
      <c r="N4596" s="546"/>
      <c r="O4596" s="546"/>
      <c r="P4596" s="566"/>
    </row>
    <row r="4597" spans="1:16" x14ac:dyDescent="0.2">
      <c r="A4597" s="568" t="s">
        <v>946</v>
      </c>
      <c r="B4597" s="548" t="s">
        <v>1708</v>
      </c>
      <c r="C4597" s="541" t="s">
        <v>1709</v>
      </c>
      <c r="D4597" s="547" t="s">
        <v>1797</v>
      </c>
      <c r="E4597" s="1962">
        <v>3500</v>
      </c>
      <c r="F4597" s="546" t="s">
        <v>11036</v>
      </c>
      <c r="G4597" s="569" t="s">
        <v>11037</v>
      </c>
      <c r="H4597" s="547" t="s">
        <v>8766</v>
      </c>
      <c r="I4597" s="547" t="s">
        <v>8766</v>
      </c>
      <c r="J4597" s="546" t="s">
        <v>8766</v>
      </c>
      <c r="K4597" s="570">
        <v>1</v>
      </c>
      <c r="L4597" s="546">
        <v>3</v>
      </c>
      <c r="M4597" s="566">
        <v>9773.5300000000007</v>
      </c>
      <c r="N4597" s="546"/>
      <c r="O4597" s="546"/>
      <c r="P4597" s="566"/>
    </row>
    <row r="4598" spans="1:16" x14ac:dyDescent="0.2">
      <c r="A4598" s="568" t="s">
        <v>946</v>
      </c>
      <c r="B4598" s="548" t="s">
        <v>1708</v>
      </c>
      <c r="C4598" s="541" t="s">
        <v>1709</v>
      </c>
      <c r="D4598" s="547" t="s">
        <v>2038</v>
      </c>
      <c r="E4598" s="1962">
        <v>10000</v>
      </c>
      <c r="F4598" s="546" t="s">
        <v>11038</v>
      </c>
      <c r="G4598" s="569" t="s">
        <v>11039</v>
      </c>
      <c r="H4598" s="547" t="s">
        <v>8766</v>
      </c>
      <c r="I4598" s="547" t="s">
        <v>8766</v>
      </c>
      <c r="J4598" s="546" t="s">
        <v>8766</v>
      </c>
      <c r="K4598" s="570">
        <v>1</v>
      </c>
      <c r="L4598" s="546">
        <v>3</v>
      </c>
      <c r="M4598" s="566">
        <v>30540.199999999997</v>
      </c>
      <c r="N4598" s="546"/>
      <c r="O4598" s="546"/>
      <c r="P4598" s="566"/>
    </row>
    <row r="4599" spans="1:16" x14ac:dyDescent="0.2">
      <c r="A4599" s="568" t="s">
        <v>946</v>
      </c>
      <c r="B4599" s="548" t="s">
        <v>1708</v>
      </c>
      <c r="C4599" s="541" t="s">
        <v>1709</v>
      </c>
      <c r="D4599" s="547" t="s">
        <v>9869</v>
      </c>
      <c r="E4599" s="1962">
        <v>9000</v>
      </c>
      <c r="F4599" s="546" t="s">
        <v>11040</v>
      </c>
      <c r="G4599" s="569" t="s">
        <v>11041</v>
      </c>
      <c r="H4599" s="547" t="s">
        <v>8766</v>
      </c>
      <c r="I4599" s="547" t="s">
        <v>8766</v>
      </c>
      <c r="J4599" s="546" t="s">
        <v>5797</v>
      </c>
      <c r="K4599" s="570">
        <v>1</v>
      </c>
      <c r="L4599" s="546">
        <v>3</v>
      </c>
      <c r="M4599" s="566">
        <v>27540.199999999997</v>
      </c>
      <c r="N4599" s="546"/>
      <c r="O4599" s="546"/>
      <c r="P4599" s="566"/>
    </row>
    <row r="4600" spans="1:16" x14ac:dyDescent="0.2">
      <c r="A4600" s="568" t="s">
        <v>946</v>
      </c>
      <c r="B4600" s="548" t="s">
        <v>1708</v>
      </c>
      <c r="C4600" s="541" t="s">
        <v>1709</v>
      </c>
      <c r="D4600" s="547" t="s">
        <v>11042</v>
      </c>
      <c r="E4600" s="1962">
        <v>13000</v>
      </c>
      <c r="F4600" s="546" t="s">
        <v>11043</v>
      </c>
      <c r="G4600" s="569" t="s">
        <v>11044</v>
      </c>
      <c r="H4600" s="547" t="s">
        <v>8766</v>
      </c>
      <c r="I4600" s="547" t="s">
        <v>8766</v>
      </c>
      <c r="J4600" s="546" t="s">
        <v>5797</v>
      </c>
      <c r="K4600" s="570">
        <v>1</v>
      </c>
      <c r="L4600" s="546">
        <v>3</v>
      </c>
      <c r="M4600" s="566">
        <v>39540.199999999997</v>
      </c>
      <c r="N4600" s="546"/>
      <c r="O4600" s="546"/>
      <c r="P4600" s="566"/>
    </row>
    <row r="4601" spans="1:16" x14ac:dyDescent="0.2">
      <c r="A4601" s="568" t="s">
        <v>946</v>
      </c>
      <c r="B4601" s="548" t="s">
        <v>1708</v>
      </c>
      <c r="C4601" s="541" t="s">
        <v>1709</v>
      </c>
      <c r="D4601" s="547" t="s">
        <v>1836</v>
      </c>
      <c r="E4601" s="1962">
        <v>4000</v>
      </c>
      <c r="F4601" s="546" t="s">
        <v>11045</v>
      </c>
      <c r="G4601" s="569" t="s">
        <v>11046</v>
      </c>
      <c r="H4601" s="547" t="s">
        <v>1773</v>
      </c>
      <c r="I4601" s="547" t="s">
        <v>1795</v>
      </c>
      <c r="J4601" s="546" t="s">
        <v>1795</v>
      </c>
      <c r="K4601" s="570">
        <v>1</v>
      </c>
      <c r="L4601" s="546">
        <v>3</v>
      </c>
      <c r="M4601" s="566">
        <v>11106.869999999999</v>
      </c>
      <c r="N4601" s="546"/>
      <c r="O4601" s="546"/>
      <c r="P4601" s="566"/>
    </row>
    <row r="4602" spans="1:16" x14ac:dyDescent="0.2">
      <c r="A4602" s="568" t="s">
        <v>946</v>
      </c>
      <c r="B4602" s="548" t="s">
        <v>1708</v>
      </c>
      <c r="C4602" s="541" t="s">
        <v>1709</v>
      </c>
      <c r="D4602" s="547" t="s">
        <v>11047</v>
      </c>
      <c r="E4602" s="1962">
        <v>5000</v>
      </c>
      <c r="F4602" s="546" t="s">
        <v>11048</v>
      </c>
      <c r="G4602" s="569" t="s">
        <v>11049</v>
      </c>
      <c r="H4602" s="547" t="s">
        <v>8766</v>
      </c>
      <c r="I4602" s="547" t="s">
        <v>8766</v>
      </c>
      <c r="J4602" s="546" t="s">
        <v>8766</v>
      </c>
      <c r="K4602" s="570">
        <v>1</v>
      </c>
      <c r="L4602" s="546">
        <v>3</v>
      </c>
      <c r="M4602" s="566">
        <v>13773.529999999999</v>
      </c>
      <c r="N4602" s="546"/>
      <c r="O4602" s="546"/>
      <c r="P4602" s="566"/>
    </row>
    <row r="4603" spans="1:16" x14ac:dyDescent="0.2">
      <c r="A4603" s="568" t="s">
        <v>946</v>
      </c>
      <c r="B4603" s="548" t="s">
        <v>1708</v>
      </c>
      <c r="C4603" s="541" t="s">
        <v>1709</v>
      </c>
      <c r="D4603" s="547" t="s">
        <v>1797</v>
      </c>
      <c r="E4603" s="1962">
        <v>4000</v>
      </c>
      <c r="F4603" s="546" t="s">
        <v>11050</v>
      </c>
      <c r="G4603" s="569" t="s">
        <v>11051</v>
      </c>
      <c r="H4603" s="547" t="s">
        <v>8766</v>
      </c>
      <c r="I4603" s="547" t="s">
        <v>8766</v>
      </c>
      <c r="J4603" s="546" t="s">
        <v>8766</v>
      </c>
      <c r="K4603" s="570">
        <v>1</v>
      </c>
      <c r="L4603" s="546">
        <v>3</v>
      </c>
      <c r="M4603" s="566">
        <v>11106.869999999999</v>
      </c>
      <c r="N4603" s="546"/>
      <c r="O4603" s="546"/>
      <c r="P4603" s="566"/>
    </row>
    <row r="4604" spans="1:16" x14ac:dyDescent="0.2">
      <c r="A4604" s="568" t="s">
        <v>946</v>
      </c>
      <c r="B4604" s="548" t="s">
        <v>1708</v>
      </c>
      <c r="C4604" s="541" t="s">
        <v>1709</v>
      </c>
      <c r="D4604" s="547" t="s">
        <v>11052</v>
      </c>
      <c r="E4604" s="1962">
        <v>3500</v>
      </c>
      <c r="F4604" s="546" t="s">
        <v>11053</v>
      </c>
      <c r="G4604" s="569" t="s">
        <v>11054</v>
      </c>
      <c r="H4604" s="547" t="s">
        <v>8766</v>
      </c>
      <c r="I4604" s="547" t="s">
        <v>8766</v>
      </c>
      <c r="J4604" s="546" t="s">
        <v>8766</v>
      </c>
      <c r="K4604" s="570">
        <v>1</v>
      </c>
      <c r="L4604" s="546">
        <v>3</v>
      </c>
      <c r="M4604" s="566">
        <v>9423.5300000000007</v>
      </c>
      <c r="N4604" s="546"/>
      <c r="O4604" s="546"/>
      <c r="P4604" s="566"/>
    </row>
    <row r="4605" spans="1:16" x14ac:dyDescent="0.2">
      <c r="A4605" s="568" t="s">
        <v>946</v>
      </c>
      <c r="B4605" s="548" t="s">
        <v>1708</v>
      </c>
      <c r="C4605" s="541" t="s">
        <v>1709</v>
      </c>
      <c r="D4605" s="547" t="s">
        <v>6277</v>
      </c>
      <c r="E4605" s="1962">
        <v>6000</v>
      </c>
      <c r="F4605" s="546" t="s">
        <v>11055</v>
      </c>
      <c r="G4605" s="569" t="s">
        <v>11056</v>
      </c>
      <c r="H4605" s="547" t="s">
        <v>8766</v>
      </c>
      <c r="I4605" s="547" t="s">
        <v>8766</v>
      </c>
      <c r="J4605" s="546" t="s">
        <v>8766</v>
      </c>
      <c r="K4605" s="570">
        <v>1</v>
      </c>
      <c r="L4605" s="546">
        <v>3</v>
      </c>
      <c r="M4605" s="566">
        <v>15840.199999999999</v>
      </c>
      <c r="N4605" s="546"/>
      <c r="O4605" s="546"/>
      <c r="P4605" s="566"/>
    </row>
    <row r="4606" spans="1:16" x14ac:dyDescent="0.2">
      <c r="A4606" s="568" t="s">
        <v>946</v>
      </c>
      <c r="B4606" s="548" t="s">
        <v>1708</v>
      </c>
      <c r="C4606" s="541" t="s">
        <v>1709</v>
      </c>
      <c r="D4606" s="547" t="s">
        <v>11057</v>
      </c>
      <c r="E4606" s="1962">
        <v>5000</v>
      </c>
      <c r="F4606" s="546" t="s">
        <v>11058</v>
      </c>
      <c r="G4606" s="569" t="s">
        <v>11059</v>
      </c>
      <c r="H4606" s="547" t="s">
        <v>8766</v>
      </c>
      <c r="I4606" s="547" t="s">
        <v>8766</v>
      </c>
      <c r="J4606" s="546" t="s">
        <v>8766</v>
      </c>
      <c r="K4606" s="570">
        <v>1</v>
      </c>
      <c r="L4606" s="546">
        <v>3</v>
      </c>
      <c r="M4606" s="566">
        <v>13773.529999999999</v>
      </c>
      <c r="N4606" s="546"/>
      <c r="O4606" s="546"/>
      <c r="P4606" s="566"/>
    </row>
    <row r="4607" spans="1:16" x14ac:dyDescent="0.2">
      <c r="A4607" s="568" t="s">
        <v>946</v>
      </c>
      <c r="B4607" s="548" t="s">
        <v>1708</v>
      </c>
      <c r="C4607" s="541" t="s">
        <v>1709</v>
      </c>
      <c r="D4607" s="547" t="s">
        <v>11060</v>
      </c>
      <c r="E4607" s="1962">
        <v>8000</v>
      </c>
      <c r="F4607" s="546" t="s">
        <v>11061</v>
      </c>
      <c r="G4607" s="569" t="s">
        <v>11062</v>
      </c>
      <c r="H4607" s="547" t="s">
        <v>8766</v>
      </c>
      <c r="I4607" s="547" t="s">
        <v>8766</v>
      </c>
      <c r="J4607" s="546" t="s">
        <v>8766</v>
      </c>
      <c r="K4607" s="570">
        <v>1</v>
      </c>
      <c r="L4607" s="546">
        <v>3</v>
      </c>
      <c r="M4607" s="566">
        <v>20440.199999999997</v>
      </c>
      <c r="N4607" s="546"/>
      <c r="O4607" s="546"/>
      <c r="P4607" s="566"/>
    </row>
    <row r="4608" spans="1:16" x14ac:dyDescent="0.2">
      <c r="A4608" s="568" t="s">
        <v>946</v>
      </c>
      <c r="B4608" s="548" t="s">
        <v>1708</v>
      </c>
      <c r="C4608" s="541" t="s">
        <v>1709</v>
      </c>
      <c r="D4608" s="547" t="s">
        <v>11063</v>
      </c>
      <c r="E4608" s="1962">
        <v>3500</v>
      </c>
      <c r="F4608" s="546" t="s">
        <v>11064</v>
      </c>
      <c r="G4608" s="569" t="s">
        <v>11065</v>
      </c>
      <c r="H4608" s="547" t="s">
        <v>8766</v>
      </c>
      <c r="I4608" s="547" t="s">
        <v>8766</v>
      </c>
      <c r="J4608" s="546" t="s">
        <v>8766</v>
      </c>
      <c r="K4608" s="570">
        <v>1</v>
      </c>
      <c r="L4608" s="546">
        <v>3</v>
      </c>
      <c r="M4608" s="566">
        <v>9306.8700000000008</v>
      </c>
      <c r="N4608" s="546"/>
      <c r="O4608" s="546"/>
      <c r="P4608" s="566"/>
    </row>
    <row r="4609" spans="1:16" x14ac:dyDescent="0.2">
      <c r="A4609" s="568" t="s">
        <v>946</v>
      </c>
      <c r="B4609" s="548" t="s">
        <v>1708</v>
      </c>
      <c r="C4609" s="541" t="s">
        <v>1709</v>
      </c>
      <c r="D4609" s="547" t="s">
        <v>1836</v>
      </c>
      <c r="E4609" s="1962">
        <v>3500</v>
      </c>
      <c r="F4609" s="546" t="s">
        <v>11066</v>
      </c>
      <c r="G4609" s="569" t="s">
        <v>11067</v>
      </c>
      <c r="H4609" s="547" t="s">
        <v>1773</v>
      </c>
      <c r="I4609" s="547" t="s">
        <v>1795</v>
      </c>
      <c r="J4609" s="546" t="s">
        <v>1795</v>
      </c>
      <c r="K4609" s="570">
        <v>1</v>
      </c>
      <c r="L4609" s="546">
        <v>3</v>
      </c>
      <c r="M4609" s="566">
        <v>9190.2000000000007</v>
      </c>
      <c r="N4609" s="546"/>
      <c r="O4609" s="546"/>
      <c r="P4609" s="566"/>
    </row>
    <row r="4610" spans="1:16" x14ac:dyDescent="0.2">
      <c r="A4610" s="568" t="s">
        <v>946</v>
      </c>
      <c r="B4610" s="548" t="s">
        <v>1708</v>
      </c>
      <c r="C4610" s="541" t="s">
        <v>1709</v>
      </c>
      <c r="D4610" s="547" t="s">
        <v>11068</v>
      </c>
      <c r="E4610" s="1962">
        <v>5000</v>
      </c>
      <c r="F4610" s="546" t="s">
        <v>11069</v>
      </c>
      <c r="G4610" s="569" t="s">
        <v>11070</v>
      </c>
      <c r="H4610" s="547" t="s">
        <v>8766</v>
      </c>
      <c r="I4610" s="547" t="s">
        <v>8766</v>
      </c>
      <c r="J4610" s="546" t="s">
        <v>8766</v>
      </c>
      <c r="K4610" s="570">
        <v>1</v>
      </c>
      <c r="L4610" s="546">
        <v>3</v>
      </c>
      <c r="M4610" s="566">
        <v>12840.199999999999</v>
      </c>
      <c r="N4610" s="546"/>
      <c r="O4610" s="546"/>
      <c r="P4610" s="566"/>
    </row>
    <row r="4611" spans="1:16" x14ac:dyDescent="0.2">
      <c r="A4611" s="568" t="s">
        <v>946</v>
      </c>
      <c r="B4611" s="548" t="s">
        <v>1708</v>
      </c>
      <c r="C4611" s="541" t="s">
        <v>1709</v>
      </c>
      <c r="D4611" s="547" t="s">
        <v>11071</v>
      </c>
      <c r="E4611" s="1962">
        <v>4000</v>
      </c>
      <c r="F4611" s="546" t="s">
        <v>11072</v>
      </c>
      <c r="G4611" s="569" t="s">
        <v>11073</v>
      </c>
      <c r="H4611" s="547" t="s">
        <v>10347</v>
      </c>
      <c r="I4611" s="547" t="s">
        <v>8766</v>
      </c>
      <c r="J4611" s="546" t="s">
        <v>8766</v>
      </c>
      <c r="K4611" s="570">
        <v>1</v>
      </c>
      <c r="L4611" s="546">
        <v>3</v>
      </c>
      <c r="M4611" s="566">
        <v>11106.869999999999</v>
      </c>
      <c r="N4611" s="546"/>
      <c r="O4611" s="546"/>
      <c r="P4611" s="566"/>
    </row>
    <row r="4612" spans="1:16" x14ac:dyDescent="0.2">
      <c r="A4612" s="568" t="s">
        <v>946</v>
      </c>
      <c r="B4612" s="548" t="s">
        <v>1708</v>
      </c>
      <c r="C4612" s="541" t="s">
        <v>1709</v>
      </c>
      <c r="D4612" s="547" t="s">
        <v>2895</v>
      </c>
      <c r="E4612" s="1962">
        <v>4000</v>
      </c>
      <c r="F4612" s="546" t="s">
        <v>11074</v>
      </c>
      <c r="G4612" s="569" t="s">
        <v>11075</v>
      </c>
      <c r="H4612" s="547" t="s">
        <v>10347</v>
      </c>
      <c r="I4612" s="547" t="s">
        <v>8766</v>
      </c>
      <c r="J4612" s="546" t="s">
        <v>8766</v>
      </c>
      <c r="K4612" s="570">
        <v>1</v>
      </c>
      <c r="L4612" s="546">
        <v>3</v>
      </c>
      <c r="M4612" s="566">
        <v>11106.869999999999</v>
      </c>
      <c r="N4612" s="546"/>
      <c r="O4612" s="546"/>
      <c r="P4612" s="566"/>
    </row>
    <row r="4613" spans="1:16" x14ac:dyDescent="0.2">
      <c r="A4613" s="568" t="s">
        <v>946</v>
      </c>
      <c r="B4613" s="548" t="s">
        <v>1708</v>
      </c>
      <c r="C4613" s="541" t="s">
        <v>1709</v>
      </c>
      <c r="D4613" s="547" t="s">
        <v>11076</v>
      </c>
      <c r="E4613" s="1962">
        <v>8000</v>
      </c>
      <c r="F4613" s="546" t="s">
        <v>11077</v>
      </c>
      <c r="G4613" s="569" t="s">
        <v>11078</v>
      </c>
      <c r="H4613" s="547" t="s">
        <v>8766</v>
      </c>
      <c r="I4613" s="547" t="s">
        <v>8766</v>
      </c>
      <c r="J4613" s="546" t="s">
        <v>8766</v>
      </c>
      <c r="K4613" s="570">
        <v>1</v>
      </c>
      <c r="L4613" s="546">
        <v>3</v>
      </c>
      <c r="M4613" s="566">
        <v>21773.53</v>
      </c>
      <c r="N4613" s="546"/>
      <c r="O4613" s="546"/>
      <c r="P4613" s="566"/>
    </row>
    <row r="4614" spans="1:16" x14ac:dyDescent="0.2">
      <c r="A4614" s="568" t="s">
        <v>946</v>
      </c>
      <c r="B4614" s="548" t="s">
        <v>1708</v>
      </c>
      <c r="C4614" s="541" t="s">
        <v>1709</v>
      </c>
      <c r="D4614" s="547" t="s">
        <v>11079</v>
      </c>
      <c r="E4614" s="1962">
        <v>7000</v>
      </c>
      <c r="F4614" s="546" t="s">
        <v>11080</v>
      </c>
      <c r="G4614" s="569" t="s">
        <v>11081</v>
      </c>
      <c r="H4614" s="547" t="s">
        <v>8766</v>
      </c>
      <c r="I4614" s="547" t="s">
        <v>8766</v>
      </c>
      <c r="J4614" s="546" t="s">
        <v>8766</v>
      </c>
      <c r="K4614" s="570">
        <v>1</v>
      </c>
      <c r="L4614" s="546">
        <v>3</v>
      </c>
      <c r="M4614" s="566">
        <v>19106.87</v>
      </c>
      <c r="N4614" s="546"/>
      <c r="O4614" s="546"/>
      <c r="P4614" s="566"/>
    </row>
    <row r="4615" spans="1:16" x14ac:dyDescent="0.2">
      <c r="A4615" s="568" t="s">
        <v>946</v>
      </c>
      <c r="B4615" s="548" t="s">
        <v>1708</v>
      </c>
      <c r="C4615" s="541" t="s">
        <v>1709</v>
      </c>
      <c r="D4615" s="547" t="s">
        <v>1836</v>
      </c>
      <c r="E4615" s="1962">
        <v>3000</v>
      </c>
      <c r="F4615" s="546" t="s">
        <v>11082</v>
      </c>
      <c r="G4615" s="569" t="s">
        <v>11083</v>
      </c>
      <c r="H4615" s="547" t="s">
        <v>1773</v>
      </c>
      <c r="I4615" s="547" t="s">
        <v>1795</v>
      </c>
      <c r="J4615" s="546" t="s">
        <v>1795</v>
      </c>
      <c r="K4615" s="570">
        <v>1</v>
      </c>
      <c r="L4615" s="546">
        <v>3</v>
      </c>
      <c r="M4615" s="566">
        <v>8440.2000000000007</v>
      </c>
      <c r="N4615" s="546"/>
      <c r="O4615" s="546"/>
      <c r="P4615" s="566"/>
    </row>
    <row r="4616" spans="1:16" x14ac:dyDescent="0.2">
      <c r="A4616" s="568" t="s">
        <v>946</v>
      </c>
      <c r="B4616" s="548" t="s">
        <v>1708</v>
      </c>
      <c r="C4616" s="541" t="s">
        <v>1709</v>
      </c>
      <c r="D4616" s="547" t="s">
        <v>11084</v>
      </c>
      <c r="E4616" s="1962">
        <v>8500</v>
      </c>
      <c r="F4616" s="546" t="s">
        <v>11085</v>
      </c>
      <c r="G4616" s="569" t="s">
        <v>11086</v>
      </c>
      <c r="H4616" s="547" t="s">
        <v>8766</v>
      </c>
      <c r="I4616" s="547" t="s">
        <v>8766</v>
      </c>
      <c r="J4616" s="546" t="s">
        <v>8766</v>
      </c>
      <c r="K4616" s="570">
        <v>1</v>
      </c>
      <c r="L4616" s="546">
        <v>3</v>
      </c>
      <c r="M4616" s="566">
        <v>21973.53</v>
      </c>
      <c r="N4616" s="546"/>
      <c r="O4616" s="546"/>
      <c r="P4616" s="566"/>
    </row>
    <row r="4617" spans="1:16" x14ac:dyDescent="0.2">
      <c r="A4617" s="568" t="s">
        <v>946</v>
      </c>
      <c r="B4617" s="548" t="s">
        <v>1708</v>
      </c>
      <c r="C4617" s="541" t="s">
        <v>1709</v>
      </c>
      <c r="D4617" s="547" t="s">
        <v>11087</v>
      </c>
      <c r="E4617" s="1962">
        <v>7500</v>
      </c>
      <c r="F4617" s="546" t="s">
        <v>1524</v>
      </c>
      <c r="G4617" s="569" t="s">
        <v>11088</v>
      </c>
      <c r="H4617" s="547" t="s">
        <v>8766</v>
      </c>
      <c r="I4617" s="547" t="s">
        <v>8766</v>
      </c>
      <c r="J4617" s="546" t="s">
        <v>8766</v>
      </c>
      <c r="K4617" s="570">
        <v>1</v>
      </c>
      <c r="L4617" s="546">
        <v>3</v>
      </c>
      <c r="M4617" s="566">
        <v>18940.199999999997</v>
      </c>
      <c r="N4617" s="546"/>
      <c r="O4617" s="546"/>
      <c r="P4617" s="566"/>
    </row>
    <row r="4618" spans="1:16" x14ac:dyDescent="0.2">
      <c r="A4618" s="568" t="s">
        <v>946</v>
      </c>
      <c r="B4618" s="548" t="s">
        <v>1708</v>
      </c>
      <c r="C4618" s="541" t="s">
        <v>1709</v>
      </c>
      <c r="D4618" s="547" t="s">
        <v>2470</v>
      </c>
      <c r="E4618" s="1962">
        <v>3500</v>
      </c>
      <c r="F4618" s="546" t="s">
        <v>11089</v>
      </c>
      <c r="G4618" s="569" t="s">
        <v>11090</v>
      </c>
      <c r="H4618" s="547" t="s">
        <v>8766</v>
      </c>
      <c r="I4618" s="547" t="s">
        <v>8766</v>
      </c>
      <c r="J4618" s="546" t="s">
        <v>8766</v>
      </c>
      <c r="K4618" s="570">
        <v>1</v>
      </c>
      <c r="L4618" s="546">
        <v>3</v>
      </c>
      <c r="M4618" s="566">
        <v>8598.4699999999993</v>
      </c>
      <c r="N4618" s="546"/>
      <c r="O4618" s="546"/>
      <c r="P4618" s="566"/>
    </row>
    <row r="4619" spans="1:16" x14ac:dyDescent="0.2">
      <c r="A4619" s="568" t="s">
        <v>946</v>
      </c>
      <c r="B4619" s="548" t="s">
        <v>1708</v>
      </c>
      <c r="C4619" s="541" t="s">
        <v>1709</v>
      </c>
      <c r="D4619" s="547" t="s">
        <v>1836</v>
      </c>
      <c r="E4619" s="1962">
        <v>2500</v>
      </c>
      <c r="F4619" s="546" t="s">
        <v>11091</v>
      </c>
      <c r="G4619" s="569" t="s">
        <v>11092</v>
      </c>
      <c r="H4619" s="547" t="s">
        <v>1773</v>
      </c>
      <c r="I4619" s="547" t="s">
        <v>1795</v>
      </c>
      <c r="J4619" s="546" t="s">
        <v>1795</v>
      </c>
      <c r="K4619" s="570">
        <v>1</v>
      </c>
      <c r="L4619" s="546">
        <v>3</v>
      </c>
      <c r="M4619" s="566">
        <v>8040.2000000000007</v>
      </c>
      <c r="N4619" s="546"/>
      <c r="O4619" s="546"/>
      <c r="P4619" s="566"/>
    </row>
    <row r="4620" spans="1:16" x14ac:dyDescent="0.2">
      <c r="A4620" s="568" t="s">
        <v>946</v>
      </c>
      <c r="B4620" s="548" t="s">
        <v>1708</v>
      </c>
      <c r="C4620" s="541" t="s">
        <v>1709</v>
      </c>
      <c r="D4620" s="547" t="s">
        <v>1836</v>
      </c>
      <c r="E4620" s="1962">
        <v>3000</v>
      </c>
      <c r="F4620" s="546" t="s">
        <v>11093</v>
      </c>
      <c r="G4620" s="569" t="s">
        <v>11094</v>
      </c>
      <c r="H4620" s="547" t="s">
        <v>1773</v>
      </c>
      <c r="I4620" s="547" t="s">
        <v>1795</v>
      </c>
      <c r="J4620" s="546" t="s">
        <v>1795</v>
      </c>
      <c r="K4620" s="570">
        <v>1</v>
      </c>
      <c r="L4620" s="546">
        <v>3</v>
      </c>
      <c r="M4620" s="566">
        <v>7310.5</v>
      </c>
      <c r="N4620" s="546"/>
      <c r="O4620" s="546"/>
      <c r="P4620" s="566"/>
    </row>
    <row r="4621" spans="1:16" x14ac:dyDescent="0.2">
      <c r="A4621" s="568" t="s">
        <v>946</v>
      </c>
      <c r="B4621" s="548" t="s">
        <v>1708</v>
      </c>
      <c r="C4621" s="541" t="s">
        <v>1709</v>
      </c>
      <c r="D4621" s="547" t="s">
        <v>1836</v>
      </c>
      <c r="E4621" s="1962">
        <v>2500</v>
      </c>
      <c r="F4621" s="546" t="s">
        <v>11095</v>
      </c>
      <c r="G4621" s="569" t="s">
        <v>11096</v>
      </c>
      <c r="H4621" s="547" t="s">
        <v>1773</v>
      </c>
      <c r="I4621" s="547" t="s">
        <v>1795</v>
      </c>
      <c r="J4621" s="546" t="s">
        <v>1795</v>
      </c>
      <c r="K4621" s="570">
        <v>1</v>
      </c>
      <c r="L4621" s="546">
        <v>3</v>
      </c>
      <c r="M4621" s="566">
        <v>6160.5</v>
      </c>
      <c r="N4621" s="546"/>
      <c r="O4621" s="546"/>
      <c r="P4621" s="566"/>
    </row>
    <row r="4622" spans="1:16" x14ac:dyDescent="0.2">
      <c r="A4622" s="568" t="s">
        <v>946</v>
      </c>
      <c r="B4622" s="548" t="s">
        <v>1708</v>
      </c>
      <c r="C4622" s="541" t="s">
        <v>1709</v>
      </c>
      <c r="D4622" s="547" t="s">
        <v>1836</v>
      </c>
      <c r="E4622" s="1962">
        <v>2500</v>
      </c>
      <c r="F4622" s="546" t="s">
        <v>11097</v>
      </c>
      <c r="G4622" s="569" t="s">
        <v>11098</v>
      </c>
      <c r="H4622" s="547" t="s">
        <v>1773</v>
      </c>
      <c r="I4622" s="547" t="s">
        <v>1795</v>
      </c>
      <c r="J4622" s="546" t="s">
        <v>1795</v>
      </c>
      <c r="K4622" s="570">
        <v>1</v>
      </c>
      <c r="L4622" s="546">
        <v>3</v>
      </c>
      <c r="M4622" s="566">
        <v>6077.17</v>
      </c>
      <c r="N4622" s="546"/>
      <c r="O4622" s="546"/>
      <c r="P4622" s="566"/>
    </row>
    <row r="4623" spans="1:16" x14ac:dyDescent="0.2">
      <c r="A4623" s="568" t="s">
        <v>946</v>
      </c>
      <c r="B4623" s="548" t="s">
        <v>1708</v>
      </c>
      <c r="C4623" s="541" t="s">
        <v>1709</v>
      </c>
      <c r="D4623" s="547" t="s">
        <v>10708</v>
      </c>
      <c r="E4623" s="1962">
        <v>7000</v>
      </c>
      <c r="F4623" s="546" t="s">
        <v>11099</v>
      </c>
      <c r="G4623" s="569" t="s">
        <v>11100</v>
      </c>
      <c r="H4623" s="547" t="s">
        <v>8766</v>
      </c>
      <c r="I4623" s="547" t="s">
        <v>8766</v>
      </c>
      <c r="J4623" s="546" t="s">
        <v>8766</v>
      </c>
      <c r="K4623" s="570">
        <v>1</v>
      </c>
      <c r="L4623" s="546">
        <v>3</v>
      </c>
      <c r="M4623" s="566">
        <v>16773.53</v>
      </c>
      <c r="N4623" s="546"/>
      <c r="O4623" s="546"/>
      <c r="P4623" s="566"/>
    </row>
    <row r="4624" spans="1:16" x14ac:dyDescent="0.2">
      <c r="A4624" s="568" t="s">
        <v>946</v>
      </c>
      <c r="B4624" s="548" t="s">
        <v>1708</v>
      </c>
      <c r="C4624" s="541" t="s">
        <v>1709</v>
      </c>
      <c r="D4624" s="547" t="s">
        <v>11101</v>
      </c>
      <c r="E4624" s="1962">
        <v>8500</v>
      </c>
      <c r="F4624" s="546" t="s">
        <v>11102</v>
      </c>
      <c r="G4624" s="569" t="s">
        <v>11103</v>
      </c>
      <c r="H4624" s="547" t="s">
        <v>8766</v>
      </c>
      <c r="I4624" s="547" t="s">
        <v>8766</v>
      </c>
      <c r="J4624" s="546" t="s">
        <v>8766</v>
      </c>
      <c r="K4624" s="570">
        <v>1</v>
      </c>
      <c r="L4624" s="546">
        <v>3</v>
      </c>
      <c r="M4624" s="566">
        <v>19990.199999999997</v>
      </c>
      <c r="N4624" s="546"/>
      <c r="O4624" s="546"/>
      <c r="P4624" s="566"/>
    </row>
    <row r="4625" spans="1:16" x14ac:dyDescent="0.2">
      <c r="A4625" s="568" t="s">
        <v>946</v>
      </c>
      <c r="B4625" s="548" t="s">
        <v>1708</v>
      </c>
      <c r="C4625" s="541" t="s">
        <v>1709</v>
      </c>
      <c r="D4625" s="547" t="s">
        <v>11104</v>
      </c>
      <c r="E4625" s="1962">
        <v>5000</v>
      </c>
      <c r="F4625" s="546" t="s">
        <v>11105</v>
      </c>
      <c r="G4625" s="569" t="s">
        <v>11106</v>
      </c>
      <c r="H4625" s="547" t="s">
        <v>8766</v>
      </c>
      <c r="I4625" s="547" t="s">
        <v>8766</v>
      </c>
      <c r="J4625" s="546" t="s">
        <v>8766</v>
      </c>
      <c r="K4625" s="570">
        <v>1</v>
      </c>
      <c r="L4625" s="546">
        <v>3</v>
      </c>
      <c r="M4625" s="566">
        <v>12773.529999999999</v>
      </c>
      <c r="N4625" s="546"/>
      <c r="O4625" s="546"/>
      <c r="P4625" s="566"/>
    </row>
    <row r="4626" spans="1:16" x14ac:dyDescent="0.2">
      <c r="A4626" s="568" t="s">
        <v>946</v>
      </c>
      <c r="B4626" s="548" t="s">
        <v>1708</v>
      </c>
      <c r="C4626" s="541" t="s">
        <v>1709</v>
      </c>
      <c r="D4626" s="547" t="s">
        <v>11107</v>
      </c>
      <c r="E4626" s="1962">
        <v>2500</v>
      </c>
      <c r="F4626" s="546" t="s">
        <v>11108</v>
      </c>
      <c r="G4626" s="569" t="s">
        <v>11109</v>
      </c>
      <c r="H4626" s="547" t="s">
        <v>8766</v>
      </c>
      <c r="I4626" s="547" t="s">
        <v>8766</v>
      </c>
      <c r="J4626" s="546" t="s">
        <v>8766</v>
      </c>
      <c r="K4626" s="570">
        <v>1</v>
      </c>
      <c r="L4626" s="546">
        <v>3</v>
      </c>
      <c r="M4626" s="566">
        <v>6507.63</v>
      </c>
      <c r="N4626" s="546"/>
      <c r="O4626" s="546"/>
      <c r="P4626" s="566"/>
    </row>
    <row r="4627" spans="1:16" x14ac:dyDescent="0.2">
      <c r="A4627" s="568" t="s">
        <v>946</v>
      </c>
      <c r="B4627" s="548" t="s">
        <v>1708</v>
      </c>
      <c r="C4627" s="541" t="s">
        <v>1709</v>
      </c>
      <c r="D4627" s="547" t="s">
        <v>9922</v>
      </c>
      <c r="E4627" s="1962">
        <v>9000</v>
      </c>
      <c r="F4627" s="546" t="s">
        <v>11110</v>
      </c>
      <c r="G4627" s="569" t="s">
        <v>11111</v>
      </c>
      <c r="H4627" s="547" t="s">
        <v>8766</v>
      </c>
      <c r="I4627" s="547" t="s">
        <v>8766</v>
      </c>
      <c r="J4627" s="546" t="s">
        <v>5797</v>
      </c>
      <c r="K4627" s="570">
        <v>1</v>
      </c>
      <c r="L4627" s="546">
        <v>3</v>
      </c>
      <c r="M4627" s="566">
        <v>22340.199999999997</v>
      </c>
      <c r="N4627" s="546"/>
      <c r="O4627" s="546"/>
      <c r="P4627" s="566"/>
    </row>
    <row r="4628" spans="1:16" x14ac:dyDescent="0.2">
      <c r="A4628" s="568" t="s">
        <v>946</v>
      </c>
      <c r="B4628" s="548" t="s">
        <v>1708</v>
      </c>
      <c r="C4628" s="541" t="s">
        <v>1709</v>
      </c>
      <c r="D4628" s="547" t="s">
        <v>11033</v>
      </c>
      <c r="E4628" s="1962">
        <v>4200</v>
      </c>
      <c r="F4628" s="546" t="s">
        <v>11112</v>
      </c>
      <c r="G4628" s="569" t="s">
        <v>11113</v>
      </c>
      <c r="H4628" s="547" t="s">
        <v>9371</v>
      </c>
      <c r="I4628" s="547" t="s">
        <v>9371</v>
      </c>
      <c r="J4628" s="546" t="s">
        <v>5865</v>
      </c>
      <c r="K4628" s="570">
        <v>1</v>
      </c>
      <c r="L4628" s="546">
        <v>2</v>
      </c>
      <c r="M4628" s="566">
        <v>8726.7999999999993</v>
      </c>
      <c r="N4628" s="546"/>
      <c r="O4628" s="546"/>
      <c r="P4628" s="566"/>
    </row>
    <row r="4629" spans="1:16" x14ac:dyDescent="0.2">
      <c r="A4629" s="568" t="s">
        <v>946</v>
      </c>
      <c r="B4629" s="548" t="s">
        <v>1708</v>
      </c>
      <c r="C4629" s="541" t="s">
        <v>1709</v>
      </c>
      <c r="D4629" s="547" t="s">
        <v>1836</v>
      </c>
      <c r="E4629" s="1962">
        <v>2500</v>
      </c>
      <c r="F4629" s="546" t="s">
        <v>11114</v>
      </c>
      <c r="G4629" s="569" t="s">
        <v>11115</v>
      </c>
      <c r="H4629" s="547" t="s">
        <v>1773</v>
      </c>
      <c r="I4629" s="547" t="s">
        <v>1795</v>
      </c>
      <c r="J4629" s="546" t="s">
        <v>1795</v>
      </c>
      <c r="K4629" s="570">
        <v>1</v>
      </c>
      <c r="L4629" s="546">
        <v>2</v>
      </c>
      <c r="M4629" s="566">
        <v>4976.8</v>
      </c>
      <c r="N4629" s="546"/>
      <c r="O4629" s="546"/>
      <c r="P4629" s="566"/>
    </row>
    <row r="4630" spans="1:16" x14ac:dyDescent="0.2">
      <c r="A4630" s="568" t="s">
        <v>946</v>
      </c>
      <c r="B4630" s="548" t="s">
        <v>1708</v>
      </c>
      <c r="C4630" s="541" t="s">
        <v>1709</v>
      </c>
      <c r="D4630" s="547" t="s">
        <v>11116</v>
      </c>
      <c r="E4630" s="1962">
        <v>7500</v>
      </c>
      <c r="F4630" s="546" t="s">
        <v>11117</v>
      </c>
      <c r="G4630" s="569" t="s">
        <v>11118</v>
      </c>
      <c r="H4630" s="547" t="s">
        <v>8766</v>
      </c>
      <c r="I4630" s="547" t="s">
        <v>8766</v>
      </c>
      <c r="J4630" s="546" t="s">
        <v>8766</v>
      </c>
      <c r="K4630" s="570">
        <v>1</v>
      </c>
      <c r="L4630" s="546">
        <v>2</v>
      </c>
      <c r="M4630" s="566">
        <v>18826.8</v>
      </c>
      <c r="N4630" s="546"/>
      <c r="O4630" s="546"/>
      <c r="P4630" s="566"/>
    </row>
    <row r="4631" spans="1:16" x14ac:dyDescent="0.2">
      <c r="A4631" s="568" t="s">
        <v>946</v>
      </c>
      <c r="B4631" s="548" t="s">
        <v>1708</v>
      </c>
      <c r="C4631" s="541" t="s">
        <v>1709</v>
      </c>
      <c r="D4631" s="547" t="s">
        <v>11119</v>
      </c>
      <c r="E4631" s="1962">
        <v>7500</v>
      </c>
      <c r="F4631" s="546" t="s">
        <v>11120</v>
      </c>
      <c r="G4631" s="569" t="s">
        <v>11121</v>
      </c>
      <c r="H4631" s="547" t="s">
        <v>8766</v>
      </c>
      <c r="I4631" s="547" t="s">
        <v>8766</v>
      </c>
      <c r="J4631" s="546" t="s">
        <v>8766</v>
      </c>
      <c r="K4631" s="570">
        <v>1</v>
      </c>
      <c r="L4631" s="546">
        <v>2</v>
      </c>
      <c r="M4631" s="566">
        <v>14476.8</v>
      </c>
      <c r="N4631" s="546"/>
      <c r="O4631" s="546"/>
      <c r="P4631" s="566"/>
    </row>
    <row r="4632" spans="1:16" x14ac:dyDescent="0.2">
      <c r="A4632" s="568" t="s">
        <v>946</v>
      </c>
      <c r="B4632" s="548" t="s">
        <v>1708</v>
      </c>
      <c r="C4632" s="541" t="s">
        <v>1709</v>
      </c>
      <c r="D4632" s="547" t="s">
        <v>1836</v>
      </c>
      <c r="E4632" s="1962">
        <v>4000</v>
      </c>
      <c r="F4632" s="546" t="s">
        <v>11122</v>
      </c>
      <c r="G4632" s="569" t="s">
        <v>11123</v>
      </c>
      <c r="H4632" s="547" t="s">
        <v>1773</v>
      </c>
      <c r="I4632" s="547" t="s">
        <v>1795</v>
      </c>
      <c r="J4632" s="546" t="s">
        <v>1795</v>
      </c>
      <c r="K4632" s="570">
        <v>1</v>
      </c>
      <c r="L4632" s="546">
        <v>2</v>
      </c>
      <c r="M4632" s="566">
        <v>7826.7999999999993</v>
      </c>
      <c r="N4632" s="546"/>
      <c r="O4632" s="546"/>
      <c r="P4632" s="566"/>
    </row>
    <row r="4633" spans="1:16" x14ac:dyDescent="0.2">
      <c r="A4633" s="568" t="s">
        <v>946</v>
      </c>
      <c r="B4633" s="548" t="s">
        <v>1708</v>
      </c>
      <c r="C4633" s="541" t="s">
        <v>1709</v>
      </c>
      <c r="D4633" s="547" t="s">
        <v>11124</v>
      </c>
      <c r="E4633" s="1962">
        <v>5000</v>
      </c>
      <c r="F4633" s="546" t="s">
        <v>11125</v>
      </c>
      <c r="G4633" s="569" t="s">
        <v>11126</v>
      </c>
      <c r="H4633" s="547" t="s">
        <v>8766</v>
      </c>
      <c r="I4633" s="547" t="s">
        <v>8766</v>
      </c>
      <c r="J4633" s="546" t="s">
        <v>8766</v>
      </c>
      <c r="K4633" s="570">
        <v>1</v>
      </c>
      <c r="L4633" s="546">
        <v>2</v>
      </c>
      <c r="M4633" s="566">
        <v>14093.47</v>
      </c>
      <c r="N4633" s="546"/>
      <c r="O4633" s="546"/>
      <c r="P4633" s="566"/>
    </row>
    <row r="4634" spans="1:16" x14ac:dyDescent="0.2">
      <c r="A4634" s="568" t="s">
        <v>946</v>
      </c>
      <c r="B4634" s="548" t="s">
        <v>1708</v>
      </c>
      <c r="C4634" s="541" t="s">
        <v>1709</v>
      </c>
      <c r="D4634" s="547" t="s">
        <v>11127</v>
      </c>
      <c r="E4634" s="1962">
        <v>4000</v>
      </c>
      <c r="F4634" s="546" t="s">
        <v>11128</v>
      </c>
      <c r="G4634" s="569" t="s">
        <v>11129</v>
      </c>
      <c r="H4634" s="547" t="s">
        <v>8766</v>
      </c>
      <c r="I4634" s="547" t="s">
        <v>8766</v>
      </c>
      <c r="J4634" s="546" t="s">
        <v>8766</v>
      </c>
      <c r="K4634" s="570">
        <v>1</v>
      </c>
      <c r="L4634" s="546">
        <v>2</v>
      </c>
      <c r="M4634" s="566">
        <v>7560.1299999999992</v>
      </c>
      <c r="N4634" s="546"/>
      <c r="O4634" s="546"/>
      <c r="P4634" s="566"/>
    </row>
    <row r="4635" spans="1:16" x14ac:dyDescent="0.2">
      <c r="A4635" s="568" t="s">
        <v>946</v>
      </c>
      <c r="B4635" s="548" t="s">
        <v>1708</v>
      </c>
      <c r="C4635" s="541" t="s">
        <v>1709</v>
      </c>
      <c r="D4635" s="547" t="s">
        <v>1836</v>
      </c>
      <c r="E4635" s="1962">
        <v>2500</v>
      </c>
      <c r="F4635" s="546" t="s">
        <v>11130</v>
      </c>
      <c r="G4635" s="569" t="s">
        <v>11131</v>
      </c>
      <c r="H4635" s="547" t="s">
        <v>1773</v>
      </c>
      <c r="I4635" s="547" t="s">
        <v>1795</v>
      </c>
      <c r="J4635" s="546" t="s">
        <v>1795</v>
      </c>
      <c r="K4635" s="570">
        <v>1</v>
      </c>
      <c r="L4635" s="546">
        <v>2</v>
      </c>
      <c r="M4635" s="566">
        <v>4976.8</v>
      </c>
      <c r="N4635" s="546"/>
      <c r="O4635" s="546"/>
      <c r="P4635" s="566"/>
    </row>
    <row r="4636" spans="1:16" x14ac:dyDescent="0.2">
      <c r="A4636" s="568" t="s">
        <v>946</v>
      </c>
      <c r="B4636" s="548" t="s">
        <v>1708</v>
      </c>
      <c r="C4636" s="541" t="s">
        <v>1709</v>
      </c>
      <c r="D4636" s="547" t="s">
        <v>1733</v>
      </c>
      <c r="E4636" s="1962">
        <v>5000</v>
      </c>
      <c r="F4636" s="546" t="s">
        <v>11132</v>
      </c>
      <c r="G4636" s="569" t="s">
        <v>11133</v>
      </c>
      <c r="H4636" s="547" t="s">
        <v>8766</v>
      </c>
      <c r="I4636" s="547" t="s">
        <v>8766</v>
      </c>
      <c r="J4636" s="546" t="s">
        <v>8766</v>
      </c>
      <c r="K4636" s="570">
        <v>1</v>
      </c>
      <c r="L4636" s="546">
        <v>2</v>
      </c>
      <c r="M4636" s="566">
        <v>9560.1299999999992</v>
      </c>
      <c r="N4636" s="546"/>
      <c r="O4636" s="546"/>
      <c r="P4636" s="566"/>
    </row>
    <row r="4637" spans="1:16" x14ac:dyDescent="0.2">
      <c r="A4637" s="568" t="s">
        <v>946</v>
      </c>
      <c r="B4637" s="548" t="s">
        <v>1708</v>
      </c>
      <c r="C4637" s="541" t="s">
        <v>1709</v>
      </c>
      <c r="D4637" s="547" t="s">
        <v>1836</v>
      </c>
      <c r="E4637" s="1962">
        <v>4000</v>
      </c>
      <c r="F4637" s="546" t="s">
        <v>11134</v>
      </c>
      <c r="G4637" s="569" t="s">
        <v>11135</v>
      </c>
      <c r="H4637" s="547" t="s">
        <v>1773</v>
      </c>
      <c r="I4637" s="547" t="s">
        <v>1795</v>
      </c>
      <c r="J4637" s="546" t="s">
        <v>1795</v>
      </c>
      <c r="K4637" s="570">
        <v>1</v>
      </c>
      <c r="L4637" s="546">
        <v>1</v>
      </c>
      <c r="M4637" s="566">
        <v>4113.3999999999996</v>
      </c>
      <c r="N4637" s="546"/>
      <c r="O4637" s="546"/>
      <c r="P4637" s="566"/>
    </row>
    <row r="4638" spans="1:16" x14ac:dyDescent="0.2">
      <c r="A4638" s="568" t="s">
        <v>946</v>
      </c>
      <c r="B4638" s="548" t="s">
        <v>1708</v>
      </c>
      <c r="C4638" s="541" t="s">
        <v>1709</v>
      </c>
      <c r="D4638" s="547" t="s">
        <v>1836</v>
      </c>
      <c r="E4638" s="1962">
        <v>4000</v>
      </c>
      <c r="F4638" s="546" t="s">
        <v>11136</v>
      </c>
      <c r="G4638" s="569" t="s">
        <v>11137</v>
      </c>
      <c r="H4638" s="547" t="s">
        <v>1773</v>
      </c>
      <c r="I4638" s="547" t="s">
        <v>1795</v>
      </c>
      <c r="J4638" s="546" t="s">
        <v>1795</v>
      </c>
      <c r="K4638" s="570">
        <v>1</v>
      </c>
      <c r="L4638" s="546">
        <v>1</v>
      </c>
      <c r="M4638" s="566">
        <v>4113.3999999999996</v>
      </c>
      <c r="N4638" s="546"/>
      <c r="O4638" s="546"/>
      <c r="P4638" s="566"/>
    </row>
    <row r="4639" spans="1:16" x14ac:dyDescent="0.2">
      <c r="A4639" s="568" t="s">
        <v>946</v>
      </c>
      <c r="B4639" s="548" t="s">
        <v>1708</v>
      </c>
      <c r="C4639" s="541" t="s">
        <v>1709</v>
      </c>
      <c r="D4639" s="547" t="s">
        <v>11138</v>
      </c>
      <c r="E4639" s="1962">
        <v>4000</v>
      </c>
      <c r="F4639" s="546" t="s">
        <v>11139</v>
      </c>
      <c r="G4639" s="569" t="s">
        <v>11140</v>
      </c>
      <c r="H4639" s="547" t="s">
        <v>8766</v>
      </c>
      <c r="I4639" s="547" t="s">
        <v>8766</v>
      </c>
      <c r="J4639" s="546" t="s">
        <v>8766</v>
      </c>
      <c r="K4639" s="570">
        <v>1</v>
      </c>
      <c r="L4639" s="546">
        <v>1</v>
      </c>
      <c r="M4639" s="566">
        <v>4113.3999999999996</v>
      </c>
      <c r="N4639" s="546"/>
      <c r="O4639" s="546"/>
      <c r="P4639" s="566"/>
    </row>
    <row r="4640" spans="1:16" x14ac:dyDescent="0.2">
      <c r="A4640" s="568" t="s">
        <v>946</v>
      </c>
      <c r="B4640" s="548" t="s">
        <v>1708</v>
      </c>
      <c r="C4640" s="541" t="s">
        <v>1709</v>
      </c>
      <c r="D4640" s="547" t="s">
        <v>11141</v>
      </c>
      <c r="E4640" s="1962">
        <v>3500</v>
      </c>
      <c r="F4640" s="546" t="s">
        <v>11142</v>
      </c>
      <c r="G4640" s="569" t="s">
        <v>11143</v>
      </c>
      <c r="H4640" s="547" t="s">
        <v>1795</v>
      </c>
      <c r="I4640" s="547" t="s">
        <v>1795</v>
      </c>
      <c r="J4640" s="546" t="s">
        <v>1795</v>
      </c>
      <c r="K4640" s="570">
        <v>1</v>
      </c>
      <c r="L4640" s="546">
        <v>1</v>
      </c>
      <c r="M4640" s="566">
        <v>3613.4</v>
      </c>
      <c r="N4640" s="546"/>
      <c r="O4640" s="546"/>
      <c r="P4640" s="566"/>
    </row>
    <row r="4641" spans="1:16" x14ac:dyDescent="0.2">
      <c r="A4641" s="568" t="s">
        <v>946</v>
      </c>
      <c r="B4641" s="548" t="s">
        <v>1708</v>
      </c>
      <c r="C4641" s="541" t="s">
        <v>1709</v>
      </c>
      <c r="D4641" s="547" t="s">
        <v>11144</v>
      </c>
      <c r="E4641" s="1962">
        <v>8000</v>
      </c>
      <c r="F4641" s="546" t="s">
        <v>11145</v>
      </c>
      <c r="G4641" s="569" t="s">
        <v>11146</v>
      </c>
      <c r="H4641" s="547" t="s">
        <v>8766</v>
      </c>
      <c r="I4641" s="547" t="s">
        <v>8766</v>
      </c>
      <c r="J4641" s="546" t="s">
        <v>8766</v>
      </c>
      <c r="K4641" s="570">
        <v>1</v>
      </c>
      <c r="L4641" s="546">
        <v>1</v>
      </c>
      <c r="M4641" s="566">
        <v>8113.4</v>
      </c>
      <c r="N4641" s="546"/>
      <c r="O4641" s="546"/>
      <c r="P4641" s="566"/>
    </row>
    <row r="4642" spans="1:16" x14ac:dyDescent="0.2">
      <c r="A4642" s="568" t="s">
        <v>946</v>
      </c>
      <c r="B4642" s="548" t="s">
        <v>1708</v>
      </c>
      <c r="C4642" s="541" t="s">
        <v>1709</v>
      </c>
      <c r="D4642" s="547" t="s">
        <v>11147</v>
      </c>
      <c r="E4642" s="1962">
        <v>7000</v>
      </c>
      <c r="F4642" s="546" t="s">
        <v>11148</v>
      </c>
      <c r="G4642" s="569" t="s">
        <v>11149</v>
      </c>
      <c r="H4642" s="547" t="s">
        <v>8766</v>
      </c>
      <c r="I4642" s="547" t="s">
        <v>8766</v>
      </c>
      <c r="J4642" s="546" t="s">
        <v>8766</v>
      </c>
      <c r="K4642" s="570">
        <v>1</v>
      </c>
      <c r="L4642" s="546">
        <v>1</v>
      </c>
      <c r="M4642" s="566">
        <v>7113.4</v>
      </c>
      <c r="N4642" s="546"/>
      <c r="O4642" s="546"/>
      <c r="P4642" s="566"/>
    </row>
    <row r="4643" spans="1:16" x14ac:dyDescent="0.2">
      <c r="A4643" s="568" t="s">
        <v>946</v>
      </c>
      <c r="B4643" s="548" t="s">
        <v>1708</v>
      </c>
      <c r="C4643" s="541" t="s">
        <v>1709</v>
      </c>
      <c r="D4643" s="547" t="s">
        <v>11150</v>
      </c>
      <c r="E4643" s="1962">
        <v>2000</v>
      </c>
      <c r="F4643" s="546" t="s">
        <v>11151</v>
      </c>
      <c r="G4643" s="569" t="s">
        <v>11152</v>
      </c>
      <c r="H4643" s="547" t="s">
        <v>1795</v>
      </c>
      <c r="I4643" s="547" t="s">
        <v>1795</v>
      </c>
      <c r="J4643" s="546" t="s">
        <v>1795</v>
      </c>
      <c r="K4643" s="570">
        <v>1</v>
      </c>
      <c r="L4643" s="546">
        <v>1</v>
      </c>
      <c r="M4643" s="566">
        <v>2113.4</v>
      </c>
      <c r="N4643" s="546"/>
      <c r="O4643" s="546"/>
      <c r="P4643" s="566"/>
    </row>
    <row r="4644" spans="1:16" x14ac:dyDescent="0.2">
      <c r="A4644" s="568" t="s">
        <v>946</v>
      </c>
      <c r="B4644" s="548" t="s">
        <v>1708</v>
      </c>
      <c r="C4644" s="541" t="s">
        <v>1709</v>
      </c>
      <c r="D4644" s="547" t="s">
        <v>11150</v>
      </c>
      <c r="E4644" s="1962">
        <v>2000</v>
      </c>
      <c r="F4644" s="546" t="s">
        <v>11153</v>
      </c>
      <c r="G4644" s="569" t="s">
        <v>11154</v>
      </c>
      <c r="H4644" s="547" t="s">
        <v>1795</v>
      </c>
      <c r="I4644" s="547" t="s">
        <v>1795</v>
      </c>
      <c r="J4644" s="546" t="s">
        <v>1795</v>
      </c>
      <c r="K4644" s="570">
        <v>1</v>
      </c>
      <c r="L4644" s="546">
        <v>1</v>
      </c>
      <c r="M4644" s="566">
        <v>2113.4</v>
      </c>
      <c r="N4644" s="546"/>
      <c r="O4644" s="546"/>
      <c r="P4644" s="566"/>
    </row>
    <row r="4645" spans="1:16" x14ac:dyDescent="0.2">
      <c r="A4645" s="568" t="s">
        <v>946</v>
      </c>
      <c r="B4645" s="548" t="s">
        <v>1708</v>
      </c>
      <c r="C4645" s="541" t="s">
        <v>1709</v>
      </c>
      <c r="D4645" s="547" t="s">
        <v>11150</v>
      </c>
      <c r="E4645" s="1962">
        <v>2000</v>
      </c>
      <c r="F4645" s="546" t="s">
        <v>11155</v>
      </c>
      <c r="G4645" s="569" t="s">
        <v>11156</v>
      </c>
      <c r="H4645" s="547" t="s">
        <v>1795</v>
      </c>
      <c r="I4645" s="547" t="s">
        <v>1795</v>
      </c>
      <c r="J4645" s="546" t="s">
        <v>1795</v>
      </c>
      <c r="K4645" s="570">
        <v>1</v>
      </c>
      <c r="L4645" s="546">
        <v>1</v>
      </c>
      <c r="M4645" s="566">
        <v>2113.4</v>
      </c>
      <c r="N4645" s="546"/>
      <c r="O4645" s="546"/>
      <c r="P4645" s="566"/>
    </row>
    <row r="4646" spans="1:16" x14ac:dyDescent="0.2">
      <c r="A4646" s="568" t="s">
        <v>946</v>
      </c>
      <c r="B4646" s="548" t="s">
        <v>1708</v>
      </c>
      <c r="C4646" s="541" t="s">
        <v>1709</v>
      </c>
      <c r="D4646" s="547" t="s">
        <v>11150</v>
      </c>
      <c r="E4646" s="1962">
        <v>2000</v>
      </c>
      <c r="F4646" s="546" t="s">
        <v>11157</v>
      </c>
      <c r="G4646" s="569" t="s">
        <v>11158</v>
      </c>
      <c r="H4646" s="547" t="s">
        <v>1795</v>
      </c>
      <c r="I4646" s="547" t="s">
        <v>1795</v>
      </c>
      <c r="J4646" s="546" t="s">
        <v>1795</v>
      </c>
      <c r="K4646" s="570">
        <v>1</v>
      </c>
      <c r="L4646" s="546">
        <v>1</v>
      </c>
      <c r="M4646" s="566">
        <v>2113.4</v>
      </c>
      <c r="N4646" s="546"/>
      <c r="O4646" s="546"/>
      <c r="P4646" s="566"/>
    </row>
    <row r="4647" spans="1:16" x14ac:dyDescent="0.2">
      <c r="A4647" s="568" t="s">
        <v>946</v>
      </c>
      <c r="B4647" s="548" t="s">
        <v>1708</v>
      </c>
      <c r="C4647" s="541" t="s">
        <v>1709</v>
      </c>
      <c r="D4647" s="547" t="s">
        <v>1836</v>
      </c>
      <c r="E4647" s="1962">
        <v>3000</v>
      </c>
      <c r="F4647" s="546" t="s">
        <v>11159</v>
      </c>
      <c r="G4647" s="569" t="s">
        <v>11160</v>
      </c>
      <c r="H4647" s="547" t="s">
        <v>1795</v>
      </c>
      <c r="I4647" s="547" t="s">
        <v>1795</v>
      </c>
      <c r="J4647" s="546" t="s">
        <v>1795</v>
      </c>
      <c r="K4647" s="570">
        <v>1</v>
      </c>
      <c r="L4647" s="546">
        <v>1</v>
      </c>
      <c r="M4647" s="566">
        <v>3113.4</v>
      </c>
      <c r="N4647" s="546"/>
      <c r="O4647" s="546"/>
      <c r="P4647" s="566"/>
    </row>
    <row r="4648" spans="1:16" x14ac:dyDescent="0.2">
      <c r="A4648" s="568" t="s">
        <v>946</v>
      </c>
      <c r="B4648" s="548" t="s">
        <v>1708</v>
      </c>
      <c r="C4648" s="541" t="s">
        <v>1709</v>
      </c>
      <c r="D4648" s="547" t="s">
        <v>2470</v>
      </c>
      <c r="E4648" s="1962">
        <v>2500</v>
      </c>
      <c r="F4648" s="546" t="s">
        <v>11161</v>
      </c>
      <c r="G4648" s="569" t="s">
        <v>11162</v>
      </c>
      <c r="H4648" s="547" t="s">
        <v>1795</v>
      </c>
      <c r="I4648" s="547" t="s">
        <v>1795</v>
      </c>
      <c r="J4648" s="546" t="s">
        <v>1795</v>
      </c>
      <c r="K4648" s="570">
        <v>1</v>
      </c>
      <c r="L4648" s="546">
        <v>1</v>
      </c>
      <c r="M4648" s="566">
        <v>2613.4</v>
      </c>
      <c r="N4648" s="546"/>
      <c r="O4648" s="546"/>
      <c r="P4648" s="566"/>
    </row>
    <row r="4649" spans="1:16" x14ac:dyDescent="0.2">
      <c r="A4649" s="568" t="s">
        <v>946</v>
      </c>
      <c r="B4649" s="548" t="s">
        <v>1708</v>
      </c>
      <c r="C4649" s="541" t="s">
        <v>1709</v>
      </c>
      <c r="D4649" s="547" t="s">
        <v>11163</v>
      </c>
      <c r="E4649" s="1962">
        <v>4500</v>
      </c>
      <c r="F4649" s="546" t="s">
        <v>11164</v>
      </c>
      <c r="G4649" s="569" t="s">
        <v>11165</v>
      </c>
      <c r="H4649" s="547" t="s">
        <v>10347</v>
      </c>
      <c r="I4649" s="547" t="s">
        <v>8766</v>
      </c>
      <c r="J4649" s="546" t="s">
        <v>8766</v>
      </c>
      <c r="K4649" s="570">
        <v>1</v>
      </c>
      <c r="L4649" s="546">
        <v>1</v>
      </c>
      <c r="M4649" s="566">
        <v>4613.3999999999996</v>
      </c>
      <c r="N4649" s="546"/>
      <c r="O4649" s="546"/>
      <c r="P4649" s="566"/>
    </row>
    <row r="4650" spans="1:16" x14ac:dyDescent="0.2">
      <c r="A4650" s="568" t="s">
        <v>946</v>
      </c>
      <c r="B4650" s="548" t="s">
        <v>1708</v>
      </c>
      <c r="C4650" s="541" t="s">
        <v>1709</v>
      </c>
      <c r="D4650" s="547" t="s">
        <v>11166</v>
      </c>
      <c r="E4650" s="1962">
        <v>3500</v>
      </c>
      <c r="F4650" s="546" t="s">
        <v>11167</v>
      </c>
      <c r="G4650" s="569" t="s">
        <v>11168</v>
      </c>
      <c r="H4650" s="547" t="s">
        <v>1795</v>
      </c>
      <c r="I4650" s="547" t="s">
        <v>1795</v>
      </c>
      <c r="J4650" s="546" t="s">
        <v>1795</v>
      </c>
      <c r="K4650" s="570">
        <v>1</v>
      </c>
      <c r="L4650" s="546">
        <v>1</v>
      </c>
      <c r="M4650" s="566">
        <v>4896.7299999999996</v>
      </c>
      <c r="N4650" s="546"/>
      <c r="O4650" s="546"/>
      <c r="P4650" s="566"/>
    </row>
    <row r="4651" spans="1:16" x14ac:dyDescent="0.2">
      <c r="A4651" s="568" t="s">
        <v>946</v>
      </c>
      <c r="B4651" s="548" t="s">
        <v>1708</v>
      </c>
      <c r="C4651" s="541" t="s">
        <v>1709</v>
      </c>
      <c r="D4651" s="547" t="s">
        <v>6277</v>
      </c>
      <c r="E4651" s="1962">
        <v>3000</v>
      </c>
      <c r="F4651" s="546" t="s">
        <v>11169</v>
      </c>
      <c r="G4651" s="569" t="s">
        <v>11170</v>
      </c>
      <c r="H4651" s="547" t="s">
        <v>8766</v>
      </c>
      <c r="I4651" s="547" t="s">
        <v>8766</v>
      </c>
      <c r="J4651" s="546" t="s">
        <v>8766</v>
      </c>
      <c r="K4651" s="570">
        <v>1</v>
      </c>
      <c r="L4651" s="546">
        <v>1</v>
      </c>
      <c r="M4651" s="566">
        <v>5113.3999999999996</v>
      </c>
      <c r="N4651" s="546"/>
      <c r="O4651" s="546"/>
      <c r="P4651" s="566"/>
    </row>
    <row r="4652" spans="1:16" x14ac:dyDescent="0.2">
      <c r="A4652" s="568" t="s">
        <v>946</v>
      </c>
      <c r="B4652" s="548" t="s">
        <v>1708</v>
      </c>
      <c r="C4652" s="541" t="s">
        <v>1709</v>
      </c>
      <c r="D4652" s="547" t="s">
        <v>11171</v>
      </c>
      <c r="E4652" s="1962">
        <v>3500</v>
      </c>
      <c r="F4652" s="546" t="s">
        <v>11172</v>
      </c>
      <c r="G4652" s="569" t="s">
        <v>11173</v>
      </c>
      <c r="H4652" s="547" t="s">
        <v>1795</v>
      </c>
      <c r="I4652" s="547" t="s">
        <v>1795</v>
      </c>
      <c r="J4652" s="546" t="s">
        <v>1795</v>
      </c>
      <c r="K4652" s="570">
        <v>1</v>
      </c>
      <c r="L4652" s="546">
        <v>1</v>
      </c>
      <c r="M4652" s="566">
        <v>5013.3999999999996</v>
      </c>
      <c r="N4652" s="546"/>
      <c r="O4652" s="546"/>
      <c r="P4652" s="566"/>
    </row>
    <row r="4653" spans="1:16" x14ac:dyDescent="0.2">
      <c r="A4653" s="568" t="s">
        <v>946</v>
      </c>
      <c r="B4653" s="548" t="s">
        <v>1708</v>
      </c>
      <c r="C4653" s="541" t="s">
        <v>1709</v>
      </c>
      <c r="D4653" s="547" t="s">
        <v>11174</v>
      </c>
      <c r="E4653" s="1962">
        <v>7000</v>
      </c>
      <c r="F4653" s="546" t="s">
        <v>11175</v>
      </c>
      <c r="G4653" s="569" t="s">
        <v>11176</v>
      </c>
      <c r="H4653" s="547" t="s">
        <v>8766</v>
      </c>
      <c r="I4653" s="547" t="s">
        <v>8766</v>
      </c>
      <c r="J4653" s="546" t="s">
        <v>8766</v>
      </c>
      <c r="K4653" s="570">
        <v>1</v>
      </c>
      <c r="L4653" s="546">
        <v>1</v>
      </c>
      <c r="M4653" s="566">
        <v>8280.07</v>
      </c>
      <c r="N4653" s="546"/>
      <c r="O4653" s="546"/>
      <c r="P4653" s="566"/>
    </row>
    <row r="4654" spans="1:16" x14ac:dyDescent="0.2">
      <c r="A4654" s="568" t="s">
        <v>946</v>
      </c>
      <c r="B4654" s="548" t="s">
        <v>1708</v>
      </c>
      <c r="C4654" s="541" t="s">
        <v>1709</v>
      </c>
      <c r="D4654" s="547" t="s">
        <v>10002</v>
      </c>
      <c r="E4654" s="1962">
        <v>10000</v>
      </c>
      <c r="F4654" s="546" t="s">
        <v>11177</v>
      </c>
      <c r="G4654" s="569" t="s">
        <v>11178</v>
      </c>
      <c r="H4654" s="547" t="s">
        <v>8766</v>
      </c>
      <c r="I4654" s="547" t="s">
        <v>8766</v>
      </c>
      <c r="J4654" s="546" t="s">
        <v>8766</v>
      </c>
      <c r="K4654" s="570">
        <v>1</v>
      </c>
      <c r="L4654" s="546">
        <v>1</v>
      </c>
      <c r="M4654" s="566">
        <v>11780.07</v>
      </c>
      <c r="N4654" s="546"/>
      <c r="O4654" s="546"/>
      <c r="P4654" s="566"/>
    </row>
    <row r="4655" spans="1:16" x14ac:dyDescent="0.2">
      <c r="A4655" s="568" t="s">
        <v>946</v>
      </c>
      <c r="B4655" s="548" t="s">
        <v>1708</v>
      </c>
      <c r="C4655" s="541" t="s">
        <v>1709</v>
      </c>
      <c r="D4655" s="547" t="s">
        <v>10233</v>
      </c>
      <c r="E4655" s="1962">
        <v>12000</v>
      </c>
      <c r="F4655" s="546" t="s">
        <v>11179</v>
      </c>
      <c r="G4655" s="569" t="s">
        <v>11180</v>
      </c>
      <c r="H4655" s="547" t="s">
        <v>8766</v>
      </c>
      <c r="I4655" s="547" t="s">
        <v>8766</v>
      </c>
      <c r="J4655" s="546" t="s">
        <v>5797</v>
      </c>
      <c r="K4655" s="570">
        <v>1</v>
      </c>
      <c r="L4655" s="546">
        <v>1</v>
      </c>
      <c r="M4655" s="566">
        <v>13713.4</v>
      </c>
      <c r="N4655" s="546"/>
      <c r="O4655" s="546"/>
      <c r="P4655" s="566"/>
    </row>
    <row r="4656" spans="1:16" x14ac:dyDescent="0.2">
      <c r="A4656" s="568" t="s">
        <v>946</v>
      </c>
      <c r="B4656" s="548" t="s">
        <v>1708</v>
      </c>
      <c r="C4656" s="541" t="s">
        <v>1709</v>
      </c>
      <c r="D4656" s="547" t="s">
        <v>2038</v>
      </c>
      <c r="E4656" s="1962">
        <v>10000</v>
      </c>
      <c r="F4656" s="546" t="s">
        <v>11181</v>
      </c>
      <c r="G4656" s="569" t="s">
        <v>11182</v>
      </c>
      <c r="H4656" s="547" t="s">
        <v>8766</v>
      </c>
      <c r="I4656" s="547" t="s">
        <v>8766</v>
      </c>
      <c r="J4656" s="546" t="s">
        <v>8766</v>
      </c>
      <c r="K4656" s="570">
        <v>1</v>
      </c>
      <c r="L4656" s="546">
        <v>1</v>
      </c>
      <c r="M4656" s="566">
        <v>11780.07</v>
      </c>
      <c r="N4656" s="546"/>
      <c r="O4656" s="546"/>
      <c r="P4656" s="566"/>
    </row>
    <row r="4657" spans="1:16" x14ac:dyDescent="0.2">
      <c r="A4657" s="568" t="s">
        <v>946</v>
      </c>
      <c r="B4657" s="548" t="s">
        <v>1708</v>
      </c>
      <c r="C4657" s="541" t="s">
        <v>1709</v>
      </c>
      <c r="D4657" s="547" t="s">
        <v>2038</v>
      </c>
      <c r="E4657" s="1962">
        <v>10000</v>
      </c>
      <c r="F4657" s="546" t="s">
        <v>11183</v>
      </c>
      <c r="G4657" s="569" t="s">
        <v>11184</v>
      </c>
      <c r="H4657" s="547" t="s">
        <v>8766</v>
      </c>
      <c r="I4657" s="547" t="s">
        <v>8766</v>
      </c>
      <c r="J4657" s="546" t="s">
        <v>8766</v>
      </c>
      <c r="K4657" s="570">
        <v>1</v>
      </c>
      <c r="L4657" s="546">
        <v>1</v>
      </c>
      <c r="M4657" s="566">
        <v>11113.4</v>
      </c>
      <c r="N4657" s="546"/>
      <c r="O4657" s="546"/>
      <c r="P4657" s="566"/>
    </row>
    <row r="4658" spans="1:16" x14ac:dyDescent="0.2">
      <c r="A4658" s="568" t="s">
        <v>946</v>
      </c>
      <c r="B4658" s="548" t="s">
        <v>1708</v>
      </c>
      <c r="C4658" s="541" t="s">
        <v>1709</v>
      </c>
      <c r="D4658" s="547" t="s">
        <v>11185</v>
      </c>
      <c r="E4658" s="1962">
        <v>4000</v>
      </c>
      <c r="F4658" s="546" t="s">
        <v>11186</v>
      </c>
      <c r="G4658" s="569" t="s">
        <v>11187</v>
      </c>
      <c r="H4658" s="547" t="s">
        <v>8766</v>
      </c>
      <c r="I4658" s="547" t="s">
        <v>8766</v>
      </c>
      <c r="J4658" s="546" t="s">
        <v>8766</v>
      </c>
      <c r="K4658" s="570">
        <v>1</v>
      </c>
      <c r="L4658" s="546">
        <v>1</v>
      </c>
      <c r="M4658" s="566">
        <v>3446.73</v>
      </c>
      <c r="N4658" s="546"/>
      <c r="O4658" s="546"/>
      <c r="P4658" s="566"/>
    </row>
    <row r="4659" spans="1:16" x14ac:dyDescent="0.2">
      <c r="A4659" s="568" t="s">
        <v>946</v>
      </c>
      <c r="B4659" s="548" t="s">
        <v>1708</v>
      </c>
      <c r="C4659" s="541" t="s">
        <v>1709</v>
      </c>
      <c r="D4659" s="547" t="s">
        <v>11185</v>
      </c>
      <c r="E4659" s="1962">
        <v>4000</v>
      </c>
      <c r="F4659" s="546" t="s">
        <v>11188</v>
      </c>
      <c r="G4659" s="569" t="s">
        <v>11189</v>
      </c>
      <c r="H4659" s="547" t="s">
        <v>8766</v>
      </c>
      <c r="I4659" s="547" t="s">
        <v>8766</v>
      </c>
      <c r="J4659" s="546" t="s">
        <v>8766</v>
      </c>
      <c r="K4659" s="570">
        <v>1</v>
      </c>
      <c r="L4659" s="546">
        <v>1</v>
      </c>
      <c r="M4659" s="566">
        <v>3446.73</v>
      </c>
      <c r="N4659" s="546"/>
      <c r="O4659" s="546"/>
      <c r="P4659" s="566"/>
    </row>
    <row r="4660" spans="1:16" x14ac:dyDescent="0.2">
      <c r="A4660" s="568" t="s">
        <v>946</v>
      </c>
      <c r="B4660" s="548" t="s">
        <v>1708</v>
      </c>
      <c r="C4660" s="541" t="s">
        <v>1709</v>
      </c>
      <c r="D4660" s="547" t="s">
        <v>11185</v>
      </c>
      <c r="E4660" s="1962">
        <v>4000</v>
      </c>
      <c r="F4660" s="546" t="s">
        <v>11190</v>
      </c>
      <c r="G4660" s="569" t="s">
        <v>11191</v>
      </c>
      <c r="H4660" s="547" t="s">
        <v>8766</v>
      </c>
      <c r="I4660" s="547" t="s">
        <v>8766</v>
      </c>
      <c r="J4660" s="546" t="s">
        <v>8766</v>
      </c>
      <c r="K4660" s="570">
        <v>1</v>
      </c>
      <c r="L4660" s="546">
        <v>1</v>
      </c>
      <c r="M4660" s="566">
        <v>3446.73</v>
      </c>
      <c r="N4660" s="546"/>
      <c r="O4660" s="546"/>
      <c r="P4660" s="566"/>
    </row>
    <row r="4661" spans="1:16" x14ac:dyDescent="0.2">
      <c r="A4661" s="568" t="s">
        <v>946</v>
      </c>
      <c r="B4661" s="548" t="s">
        <v>1708</v>
      </c>
      <c r="C4661" s="541" t="s">
        <v>1709</v>
      </c>
      <c r="D4661" s="547" t="s">
        <v>11185</v>
      </c>
      <c r="E4661" s="1962">
        <v>4000</v>
      </c>
      <c r="F4661" s="546" t="s">
        <v>11192</v>
      </c>
      <c r="G4661" s="569" t="s">
        <v>11193</v>
      </c>
      <c r="H4661" s="547" t="s">
        <v>8766</v>
      </c>
      <c r="I4661" s="547" t="s">
        <v>8766</v>
      </c>
      <c r="J4661" s="546" t="s">
        <v>8766</v>
      </c>
      <c r="K4661" s="570">
        <v>1</v>
      </c>
      <c r="L4661" s="546">
        <v>1</v>
      </c>
      <c r="M4661" s="566">
        <v>3446.73</v>
      </c>
      <c r="N4661" s="546"/>
      <c r="O4661" s="546"/>
      <c r="P4661" s="566"/>
    </row>
    <row r="4662" spans="1:16" x14ac:dyDescent="0.2">
      <c r="A4662" s="568" t="s">
        <v>946</v>
      </c>
      <c r="B4662" s="548" t="s">
        <v>1708</v>
      </c>
      <c r="C4662" s="541" t="s">
        <v>1709</v>
      </c>
      <c r="D4662" s="547" t="s">
        <v>11185</v>
      </c>
      <c r="E4662" s="1962">
        <v>4000</v>
      </c>
      <c r="F4662" s="546" t="s">
        <v>11194</v>
      </c>
      <c r="G4662" s="569" t="s">
        <v>11195</v>
      </c>
      <c r="H4662" s="547" t="s">
        <v>8766</v>
      </c>
      <c r="I4662" s="547" t="s">
        <v>8766</v>
      </c>
      <c r="J4662" s="546" t="s">
        <v>8766</v>
      </c>
      <c r="K4662" s="570">
        <v>1</v>
      </c>
      <c r="L4662" s="546">
        <v>1</v>
      </c>
      <c r="M4662" s="566">
        <v>3446.73</v>
      </c>
      <c r="N4662" s="546"/>
      <c r="O4662" s="546"/>
      <c r="P4662" s="566"/>
    </row>
    <row r="4663" spans="1:16" x14ac:dyDescent="0.2">
      <c r="A4663" s="568" t="s">
        <v>946</v>
      </c>
      <c r="B4663" s="548" t="s">
        <v>1708</v>
      </c>
      <c r="C4663" s="541" t="s">
        <v>1709</v>
      </c>
      <c r="D4663" s="547" t="s">
        <v>11185</v>
      </c>
      <c r="E4663" s="1962">
        <v>4000</v>
      </c>
      <c r="F4663" s="546" t="s">
        <v>11196</v>
      </c>
      <c r="G4663" s="569" t="s">
        <v>11197</v>
      </c>
      <c r="H4663" s="547" t="s">
        <v>8766</v>
      </c>
      <c r="I4663" s="547" t="s">
        <v>8766</v>
      </c>
      <c r="J4663" s="546" t="s">
        <v>8766</v>
      </c>
      <c r="K4663" s="570">
        <v>1</v>
      </c>
      <c r="L4663" s="546">
        <v>1</v>
      </c>
      <c r="M4663" s="566">
        <v>3446.73</v>
      </c>
      <c r="N4663" s="546"/>
      <c r="O4663" s="546"/>
      <c r="P4663" s="566"/>
    </row>
    <row r="4664" spans="1:16" x14ac:dyDescent="0.2">
      <c r="A4664" s="568" t="s">
        <v>946</v>
      </c>
      <c r="B4664" s="548" t="s">
        <v>1708</v>
      </c>
      <c r="C4664" s="541" t="s">
        <v>1709</v>
      </c>
      <c r="D4664" s="547" t="s">
        <v>11198</v>
      </c>
      <c r="E4664" s="1962">
        <v>4000</v>
      </c>
      <c r="F4664" s="546" t="s">
        <v>11199</v>
      </c>
      <c r="G4664" s="569" t="s">
        <v>11200</v>
      </c>
      <c r="H4664" s="547" t="s">
        <v>8766</v>
      </c>
      <c r="I4664" s="547" t="s">
        <v>8766</v>
      </c>
      <c r="J4664" s="546" t="s">
        <v>8766</v>
      </c>
      <c r="K4664" s="570">
        <v>1</v>
      </c>
      <c r="L4664" s="546">
        <v>1</v>
      </c>
      <c r="M4664" s="566">
        <v>1046.73</v>
      </c>
      <c r="N4664" s="546"/>
      <c r="O4664" s="546"/>
      <c r="P4664" s="566"/>
    </row>
    <row r="4665" spans="1:16" x14ac:dyDescent="0.2">
      <c r="A4665" s="568" t="s">
        <v>946</v>
      </c>
      <c r="B4665" s="548" t="s">
        <v>1708</v>
      </c>
      <c r="C4665" s="541" t="s">
        <v>1709</v>
      </c>
      <c r="D4665" s="547" t="s">
        <v>11201</v>
      </c>
      <c r="E4665" s="1962">
        <v>4000</v>
      </c>
      <c r="F4665" s="546" t="s">
        <v>11202</v>
      </c>
      <c r="G4665" s="569" t="s">
        <v>11203</v>
      </c>
      <c r="H4665" s="547" t="s">
        <v>8766</v>
      </c>
      <c r="I4665" s="547" t="s">
        <v>8766</v>
      </c>
      <c r="J4665" s="546" t="s">
        <v>8766</v>
      </c>
      <c r="K4665" s="570">
        <v>1</v>
      </c>
      <c r="L4665" s="546">
        <v>1</v>
      </c>
      <c r="M4665" s="566">
        <v>3846.73</v>
      </c>
      <c r="N4665" s="546"/>
      <c r="O4665" s="546"/>
      <c r="P4665" s="566"/>
    </row>
    <row r="4666" spans="1:16" x14ac:dyDescent="0.2">
      <c r="A4666" s="568" t="s">
        <v>946</v>
      </c>
      <c r="B4666" s="548" t="s">
        <v>1708</v>
      </c>
      <c r="C4666" s="541" t="s">
        <v>1709</v>
      </c>
      <c r="D4666" s="547" t="s">
        <v>11201</v>
      </c>
      <c r="E4666" s="1962">
        <v>4000</v>
      </c>
      <c r="F4666" s="546" t="s">
        <v>11204</v>
      </c>
      <c r="G4666" s="569" t="s">
        <v>11205</v>
      </c>
      <c r="H4666" s="547" t="s">
        <v>8766</v>
      </c>
      <c r="I4666" s="547" t="s">
        <v>8766</v>
      </c>
      <c r="J4666" s="546" t="s">
        <v>8766</v>
      </c>
      <c r="K4666" s="570">
        <v>1</v>
      </c>
      <c r="L4666" s="546">
        <v>1</v>
      </c>
      <c r="M4666" s="566">
        <v>4113.3999999999996</v>
      </c>
      <c r="N4666" s="546"/>
      <c r="O4666" s="546"/>
      <c r="P4666" s="566"/>
    </row>
    <row r="4667" spans="1:16" x14ac:dyDescent="0.2">
      <c r="A4667" s="568" t="s">
        <v>946</v>
      </c>
      <c r="B4667" s="548" t="s">
        <v>1708</v>
      </c>
      <c r="C4667" s="541" t="s">
        <v>1709</v>
      </c>
      <c r="D4667" s="547" t="s">
        <v>11206</v>
      </c>
      <c r="E4667" s="1962">
        <v>3000</v>
      </c>
      <c r="F4667" s="546" t="s">
        <v>11207</v>
      </c>
      <c r="G4667" s="569" t="s">
        <v>11208</v>
      </c>
      <c r="H4667" s="547" t="s">
        <v>8766</v>
      </c>
      <c r="I4667" s="547" t="s">
        <v>8766</v>
      </c>
      <c r="J4667" s="546" t="s">
        <v>8766</v>
      </c>
      <c r="K4667" s="570">
        <v>1</v>
      </c>
      <c r="L4667" s="546">
        <v>1</v>
      </c>
      <c r="M4667" s="566">
        <v>3113.4</v>
      </c>
      <c r="N4667" s="546"/>
      <c r="O4667" s="546"/>
      <c r="P4667" s="566"/>
    </row>
    <row r="4668" spans="1:16" x14ac:dyDescent="0.2">
      <c r="A4668" s="568" t="s">
        <v>946</v>
      </c>
      <c r="B4668" s="548" t="s">
        <v>1708</v>
      </c>
      <c r="C4668" s="541" t="s">
        <v>1709</v>
      </c>
      <c r="D4668" s="547" t="s">
        <v>11206</v>
      </c>
      <c r="E4668" s="1962">
        <v>3000</v>
      </c>
      <c r="F4668" s="546" t="s">
        <v>11209</v>
      </c>
      <c r="G4668" s="569" t="s">
        <v>11210</v>
      </c>
      <c r="H4668" s="547" t="s">
        <v>8766</v>
      </c>
      <c r="I4668" s="547" t="s">
        <v>8766</v>
      </c>
      <c r="J4668" s="546" t="s">
        <v>8766</v>
      </c>
      <c r="K4668" s="570">
        <v>1</v>
      </c>
      <c r="L4668" s="546">
        <v>1</v>
      </c>
      <c r="M4668" s="566">
        <v>3113.4</v>
      </c>
      <c r="N4668" s="546"/>
      <c r="O4668" s="546"/>
      <c r="P4668" s="566"/>
    </row>
    <row r="4669" spans="1:16" x14ac:dyDescent="0.2">
      <c r="A4669" s="568" t="s">
        <v>946</v>
      </c>
      <c r="B4669" s="548" t="s">
        <v>1708</v>
      </c>
      <c r="C4669" s="541" t="s">
        <v>1709</v>
      </c>
      <c r="D4669" s="547" t="s">
        <v>11206</v>
      </c>
      <c r="E4669" s="1962">
        <v>3000</v>
      </c>
      <c r="F4669" s="546" t="s">
        <v>10789</v>
      </c>
      <c r="G4669" s="569" t="s">
        <v>10790</v>
      </c>
      <c r="H4669" s="547" t="s">
        <v>8766</v>
      </c>
      <c r="I4669" s="547" t="s">
        <v>8766</v>
      </c>
      <c r="J4669" s="546" t="s">
        <v>8766</v>
      </c>
      <c r="K4669" s="570">
        <v>1</v>
      </c>
      <c r="L4669" s="546">
        <v>1</v>
      </c>
      <c r="M4669" s="566">
        <v>3113.4</v>
      </c>
      <c r="N4669" s="546"/>
      <c r="O4669" s="546"/>
      <c r="P4669" s="566"/>
    </row>
    <row r="4670" spans="1:16" x14ac:dyDescent="0.2">
      <c r="A4670" s="568" t="s">
        <v>946</v>
      </c>
      <c r="B4670" s="548" t="s">
        <v>1708</v>
      </c>
      <c r="C4670" s="541" t="s">
        <v>1709</v>
      </c>
      <c r="D4670" s="547" t="s">
        <v>11211</v>
      </c>
      <c r="E4670" s="1962">
        <v>4000</v>
      </c>
      <c r="F4670" s="546" t="s">
        <v>11212</v>
      </c>
      <c r="G4670" s="569" t="s">
        <v>11213</v>
      </c>
      <c r="H4670" s="547" t="s">
        <v>8766</v>
      </c>
      <c r="I4670" s="547" t="s">
        <v>8766</v>
      </c>
      <c r="J4670" s="546" t="s">
        <v>8766</v>
      </c>
      <c r="K4670" s="570">
        <v>1</v>
      </c>
      <c r="L4670" s="546">
        <v>1</v>
      </c>
      <c r="M4670" s="566">
        <v>3980.07</v>
      </c>
      <c r="N4670" s="546"/>
      <c r="O4670" s="546"/>
      <c r="P4670" s="566"/>
    </row>
    <row r="4671" spans="1:16" x14ac:dyDescent="0.2">
      <c r="A4671" s="568" t="s">
        <v>946</v>
      </c>
      <c r="B4671" s="548" t="s">
        <v>1708</v>
      </c>
      <c r="C4671" s="541" t="s">
        <v>1709</v>
      </c>
      <c r="D4671" s="547" t="s">
        <v>1836</v>
      </c>
      <c r="E4671" s="1962">
        <v>4000</v>
      </c>
      <c r="F4671" s="546" t="s">
        <v>11214</v>
      </c>
      <c r="G4671" s="569" t="s">
        <v>11215</v>
      </c>
      <c r="H4671" s="547" t="s">
        <v>1773</v>
      </c>
      <c r="I4671" s="547" t="s">
        <v>1795</v>
      </c>
      <c r="J4671" s="546" t="s">
        <v>1795</v>
      </c>
      <c r="K4671" s="570">
        <v>1</v>
      </c>
      <c r="L4671" s="546">
        <v>1</v>
      </c>
      <c r="M4671" s="566">
        <v>3980.07</v>
      </c>
      <c r="N4671" s="546"/>
      <c r="O4671" s="546"/>
      <c r="P4671" s="566"/>
    </row>
    <row r="4672" spans="1:16" x14ac:dyDescent="0.2">
      <c r="A4672" s="568" t="s">
        <v>946</v>
      </c>
      <c r="B4672" s="548" t="s">
        <v>1708</v>
      </c>
      <c r="C4672" s="541" t="s">
        <v>1709</v>
      </c>
      <c r="D4672" s="547" t="s">
        <v>1836</v>
      </c>
      <c r="E4672" s="1962">
        <v>2500</v>
      </c>
      <c r="F4672" s="546" t="s">
        <v>11216</v>
      </c>
      <c r="G4672" s="569" t="s">
        <v>11217</v>
      </c>
      <c r="H4672" s="547" t="s">
        <v>1773</v>
      </c>
      <c r="I4672" s="547" t="s">
        <v>1795</v>
      </c>
      <c r="J4672" s="546" t="s">
        <v>1795</v>
      </c>
      <c r="K4672" s="570">
        <v>1</v>
      </c>
      <c r="L4672" s="546">
        <v>1</v>
      </c>
      <c r="M4672" s="566">
        <v>3196.73</v>
      </c>
      <c r="N4672" s="546"/>
      <c r="O4672" s="546"/>
      <c r="P4672" s="566"/>
    </row>
    <row r="4673" spans="1:16" x14ac:dyDescent="0.2">
      <c r="A4673" s="568" t="s">
        <v>946</v>
      </c>
      <c r="B4673" s="548" t="s">
        <v>1708</v>
      </c>
      <c r="C4673" s="541" t="s">
        <v>1709</v>
      </c>
      <c r="D4673" s="547" t="s">
        <v>11218</v>
      </c>
      <c r="E4673" s="1962">
        <v>7500</v>
      </c>
      <c r="F4673" s="546" t="s">
        <v>11219</v>
      </c>
      <c r="G4673" s="569" t="s">
        <v>11220</v>
      </c>
      <c r="H4673" s="547" t="s">
        <v>8766</v>
      </c>
      <c r="I4673" s="547" t="s">
        <v>8766</v>
      </c>
      <c r="J4673" s="546" t="s">
        <v>8766</v>
      </c>
      <c r="K4673" s="570">
        <v>1</v>
      </c>
      <c r="L4673" s="546">
        <v>1</v>
      </c>
      <c r="M4673" s="566">
        <v>7363.4</v>
      </c>
      <c r="N4673" s="546"/>
      <c r="O4673" s="546"/>
      <c r="P4673" s="566"/>
    </row>
    <row r="4674" spans="1:16" x14ac:dyDescent="0.2">
      <c r="A4674" s="568" t="s">
        <v>946</v>
      </c>
      <c r="B4674" s="548" t="s">
        <v>1708</v>
      </c>
      <c r="C4674" s="541" t="s">
        <v>1709</v>
      </c>
      <c r="D4674" s="547" t="s">
        <v>11221</v>
      </c>
      <c r="E4674" s="1962">
        <v>1700</v>
      </c>
      <c r="F4674" s="546" t="s">
        <v>11222</v>
      </c>
      <c r="G4674" s="569" t="s">
        <v>11223</v>
      </c>
      <c r="H4674" s="547" t="s">
        <v>9371</v>
      </c>
      <c r="I4674" s="547" t="s">
        <v>9371</v>
      </c>
      <c r="J4674" s="546" t="s">
        <v>5865</v>
      </c>
      <c r="K4674" s="570">
        <v>1</v>
      </c>
      <c r="L4674" s="546">
        <v>1</v>
      </c>
      <c r="M4674" s="566">
        <v>1700.0700000000002</v>
      </c>
      <c r="N4674" s="546"/>
      <c r="O4674" s="546"/>
      <c r="P4674" s="566"/>
    </row>
    <row r="4675" spans="1:16" x14ac:dyDescent="0.2">
      <c r="A4675" s="568" t="s">
        <v>946</v>
      </c>
      <c r="B4675" s="548" t="s">
        <v>1708</v>
      </c>
      <c r="C4675" s="541" t="s">
        <v>1709</v>
      </c>
      <c r="D4675" s="547" t="s">
        <v>1882</v>
      </c>
      <c r="E4675" s="1962">
        <v>1700</v>
      </c>
      <c r="F4675" s="546" t="s">
        <v>11224</v>
      </c>
      <c r="G4675" s="569" t="s">
        <v>11225</v>
      </c>
      <c r="H4675" s="547" t="s">
        <v>9371</v>
      </c>
      <c r="I4675" s="547" t="s">
        <v>9371</v>
      </c>
      <c r="J4675" s="546" t="s">
        <v>5865</v>
      </c>
      <c r="K4675" s="570">
        <v>1</v>
      </c>
      <c r="L4675" s="546">
        <v>1</v>
      </c>
      <c r="M4675" s="566">
        <v>1700.0700000000002</v>
      </c>
      <c r="N4675" s="546"/>
      <c r="O4675" s="546"/>
      <c r="P4675" s="566"/>
    </row>
    <row r="4676" spans="1:16" x14ac:dyDescent="0.2">
      <c r="A4676" s="568" t="s">
        <v>946</v>
      </c>
      <c r="B4676" s="548" t="s">
        <v>1708</v>
      </c>
      <c r="C4676" s="541" t="s">
        <v>1709</v>
      </c>
      <c r="D4676" s="547" t="s">
        <v>1882</v>
      </c>
      <c r="E4676" s="1962">
        <v>2000</v>
      </c>
      <c r="F4676" s="546" t="s">
        <v>11226</v>
      </c>
      <c r="G4676" s="569" t="s">
        <v>11227</v>
      </c>
      <c r="H4676" s="547" t="s">
        <v>9371</v>
      </c>
      <c r="I4676" s="547" t="s">
        <v>9371</v>
      </c>
      <c r="J4676" s="546" t="s">
        <v>5865</v>
      </c>
      <c r="K4676" s="570">
        <v>1</v>
      </c>
      <c r="L4676" s="546">
        <v>1</v>
      </c>
      <c r="M4676" s="566">
        <v>1980.0700000000002</v>
      </c>
      <c r="N4676" s="546"/>
      <c r="O4676" s="546"/>
      <c r="P4676" s="566"/>
    </row>
    <row r="4677" spans="1:16" x14ac:dyDescent="0.2">
      <c r="A4677" s="568" t="s">
        <v>946</v>
      </c>
      <c r="B4677" s="548" t="s">
        <v>1708</v>
      </c>
      <c r="C4677" s="541" t="s">
        <v>1709</v>
      </c>
      <c r="D4677" s="547" t="s">
        <v>1882</v>
      </c>
      <c r="E4677" s="1962">
        <v>1700</v>
      </c>
      <c r="F4677" s="546" t="s">
        <v>11228</v>
      </c>
      <c r="G4677" s="569" t="s">
        <v>11229</v>
      </c>
      <c r="H4677" s="547" t="s">
        <v>9371</v>
      </c>
      <c r="I4677" s="547" t="s">
        <v>9371</v>
      </c>
      <c r="J4677" s="546" t="s">
        <v>5865</v>
      </c>
      <c r="K4677" s="570">
        <v>1</v>
      </c>
      <c r="L4677" s="546">
        <v>1</v>
      </c>
      <c r="M4677" s="566">
        <v>1700.0700000000002</v>
      </c>
      <c r="N4677" s="546"/>
      <c r="O4677" s="546"/>
      <c r="P4677" s="566"/>
    </row>
    <row r="4678" spans="1:16" x14ac:dyDescent="0.2">
      <c r="A4678" s="568" t="s">
        <v>946</v>
      </c>
      <c r="B4678" s="548" t="s">
        <v>1708</v>
      </c>
      <c r="C4678" s="541" t="s">
        <v>1709</v>
      </c>
      <c r="D4678" s="547" t="s">
        <v>1882</v>
      </c>
      <c r="E4678" s="1962">
        <v>1700</v>
      </c>
      <c r="F4678" s="546" t="s">
        <v>11230</v>
      </c>
      <c r="G4678" s="569" t="s">
        <v>11231</v>
      </c>
      <c r="H4678" s="547" t="s">
        <v>9371</v>
      </c>
      <c r="I4678" s="547" t="s">
        <v>9371</v>
      </c>
      <c r="J4678" s="546" t="s">
        <v>5865</v>
      </c>
      <c r="K4678" s="570">
        <v>1</v>
      </c>
      <c r="L4678" s="546">
        <v>1</v>
      </c>
      <c r="M4678" s="566">
        <v>1700.0700000000002</v>
      </c>
      <c r="N4678" s="546"/>
      <c r="O4678" s="546"/>
      <c r="P4678" s="566"/>
    </row>
    <row r="4679" spans="1:16" x14ac:dyDescent="0.2">
      <c r="A4679" s="568" t="s">
        <v>946</v>
      </c>
      <c r="B4679" s="548" t="s">
        <v>1708</v>
      </c>
      <c r="C4679" s="541" t="s">
        <v>1709</v>
      </c>
      <c r="D4679" s="547" t="s">
        <v>1882</v>
      </c>
      <c r="E4679" s="1962">
        <v>1700</v>
      </c>
      <c r="F4679" s="546" t="s">
        <v>11232</v>
      </c>
      <c r="G4679" s="569" t="s">
        <v>11233</v>
      </c>
      <c r="H4679" s="547" t="s">
        <v>9371</v>
      </c>
      <c r="I4679" s="547" t="s">
        <v>9371</v>
      </c>
      <c r="J4679" s="546" t="s">
        <v>5865</v>
      </c>
      <c r="K4679" s="570">
        <v>1</v>
      </c>
      <c r="L4679" s="546">
        <v>1</v>
      </c>
      <c r="M4679" s="566">
        <v>367.03</v>
      </c>
      <c r="N4679" s="546"/>
      <c r="O4679" s="546"/>
      <c r="P4679" s="566"/>
    </row>
    <row r="4680" spans="1:16" x14ac:dyDescent="0.2">
      <c r="A4680" s="568" t="s">
        <v>946</v>
      </c>
      <c r="B4680" s="548" t="s">
        <v>1708</v>
      </c>
      <c r="C4680" s="541" t="s">
        <v>1709</v>
      </c>
      <c r="D4680" s="547" t="s">
        <v>1882</v>
      </c>
      <c r="E4680" s="1962">
        <v>1700</v>
      </c>
      <c r="F4680" s="546" t="s">
        <v>11234</v>
      </c>
      <c r="G4680" s="569" t="s">
        <v>11235</v>
      </c>
      <c r="H4680" s="547" t="s">
        <v>9371</v>
      </c>
      <c r="I4680" s="547" t="s">
        <v>9371</v>
      </c>
      <c r="J4680" s="546" t="s">
        <v>5865</v>
      </c>
      <c r="K4680" s="570">
        <v>1</v>
      </c>
      <c r="L4680" s="546">
        <v>1</v>
      </c>
      <c r="M4680" s="566">
        <v>1700.0700000000002</v>
      </c>
      <c r="N4680" s="546"/>
      <c r="O4680" s="546"/>
      <c r="P4680" s="566"/>
    </row>
    <row r="4681" spans="1:16" x14ac:dyDescent="0.2">
      <c r="A4681" s="568" t="s">
        <v>946</v>
      </c>
      <c r="B4681" s="548" t="s">
        <v>1708</v>
      </c>
      <c r="C4681" s="541" t="s">
        <v>1709</v>
      </c>
      <c r="D4681" s="547" t="s">
        <v>1882</v>
      </c>
      <c r="E4681" s="1962">
        <v>1700</v>
      </c>
      <c r="F4681" s="546" t="s">
        <v>11236</v>
      </c>
      <c r="G4681" s="569" t="s">
        <v>11237</v>
      </c>
      <c r="H4681" s="547" t="s">
        <v>9371</v>
      </c>
      <c r="I4681" s="547" t="s">
        <v>9371</v>
      </c>
      <c r="J4681" s="546" t="s">
        <v>5865</v>
      </c>
      <c r="K4681" s="570">
        <v>1</v>
      </c>
      <c r="L4681" s="546">
        <v>1</v>
      </c>
      <c r="M4681" s="566">
        <v>1700.0700000000002</v>
      </c>
      <c r="N4681" s="546"/>
      <c r="O4681" s="546"/>
      <c r="P4681" s="566"/>
    </row>
    <row r="4682" spans="1:16" x14ac:dyDescent="0.2">
      <c r="A4682" s="568" t="s">
        <v>946</v>
      </c>
      <c r="B4682" s="548" t="s">
        <v>1708</v>
      </c>
      <c r="C4682" s="541" t="s">
        <v>1709</v>
      </c>
      <c r="D4682" s="547" t="s">
        <v>1882</v>
      </c>
      <c r="E4682" s="1962">
        <v>1700</v>
      </c>
      <c r="F4682" s="546" t="s">
        <v>11238</v>
      </c>
      <c r="G4682" s="569" t="s">
        <v>11239</v>
      </c>
      <c r="H4682" s="547" t="s">
        <v>9371</v>
      </c>
      <c r="I4682" s="547" t="s">
        <v>9371</v>
      </c>
      <c r="J4682" s="546" t="s">
        <v>5865</v>
      </c>
      <c r="K4682" s="570">
        <v>1</v>
      </c>
      <c r="L4682" s="546">
        <v>1</v>
      </c>
      <c r="M4682" s="566">
        <v>1700.0700000000002</v>
      </c>
      <c r="N4682" s="546"/>
      <c r="O4682" s="546"/>
      <c r="P4682" s="566"/>
    </row>
    <row r="4683" spans="1:16" x14ac:dyDescent="0.2">
      <c r="A4683" s="568" t="s">
        <v>946</v>
      </c>
      <c r="B4683" s="548" t="s">
        <v>1708</v>
      </c>
      <c r="C4683" s="541" t="s">
        <v>1709</v>
      </c>
      <c r="D4683" s="547" t="s">
        <v>1882</v>
      </c>
      <c r="E4683" s="1962">
        <v>1700</v>
      </c>
      <c r="F4683" s="546" t="s">
        <v>11240</v>
      </c>
      <c r="G4683" s="569" t="s">
        <v>11241</v>
      </c>
      <c r="H4683" s="547" t="s">
        <v>9371</v>
      </c>
      <c r="I4683" s="547" t="s">
        <v>9371</v>
      </c>
      <c r="J4683" s="546" t="s">
        <v>5865</v>
      </c>
      <c r="K4683" s="570">
        <v>1</v>
      </c>
      <c r="L4683" s="546">
        <v>1</v>
      </c>
      <c r="M4683" s="566">
        <v>1700.0700000000002</v>
      </c>
      <c r="N4683" s="546"/>
      <c r="O4683" s="546"/>
      <c r="P4683" s="566"/>
    </row>
    <row r="4684" spans="1:16" x14ac:dyDescent="0.2">
      <c r="A4684" s="568" t="s">
        <v>946</v>
      </c>
      <c r="B4684" s="548" t="s">
        <v>1708</v>
      </c>
      <c r="C4684" s="541" t="s">
        <v>1709</v>
      </c>
      <c r="D4684" s="547" t="s">
        <v>1882</v>
      </c>
      <c r="E4684" s="1962">
        <v>1700</v>
      </c>
      <c r="F4684" s="546" t="s">
        <v>11242</v>
      </c>
      <c r="G4684" s="569" t="s">
        <v>11243</v>
      </c>
      <c r="H4684" s="547" t="s">
        <v>9371</v>
      </c>
      <c r="I4684" s="547" t="s">
        <v>9371</v>
      </c>
      <c r="J4684" s="546" t="s">
        <v>5865</v>
      </c>
      <c r="K4684" s="570">
        <v>1</v>
      </c>
      <c r="L4684" s="546">
        <v>1</v>
      </c>
      <c r="M4684" s="566">
        <v>1700.0700000000002</v>
      </c>
      <c r="N4684" s="546"/>
      <c r="O4684" s="546"/>
      <c r="P4684" s="566"/>
    </row>
    <row r="4685" spans="1:16" x14ac:dyDescent="0.2">
      <c r="A4685" s="568" t="s">
        <v>946</v>
      </c>
      <c r="B4685" s="548" t="s">
        <v>1708</v>
      </c>
      <c r="C4685" s="541" t="s">
        <v>1709</v>
      </c>
      <c r="D4685" s="547" t="s">
        <v>1882</v>
      </c>
      <c r="E4685" s="1962">
        <v>1700</v>
      </c>
      <c r="F4685" s="546" t="s">
        <v>11244</v>
      </c>
      <c r="G4685" s="569" t="s">
        <v>11245</v>
      </c>
      <c r="H4685" s="547" t="s">
        <v>9371</v>
      </c>
      <c r="I4685" s="547" t="s">
        <v>9371</v>
      </c>
      <c r="J4685" s="546" t="s">
        <v>5865</v>
      </c>
      <c r="K4685" s="570">
        <v>1</v>
      </c>
      <c r="L4685" s="546">
        <v>1</v>
      </c>
      <c r="M4685" s="566">
        <v>1700.0700000000002</v>
      </c>
      <c r="N4685" s="546"/>
      <c r="O4685" s="546"/>
      <c r="P4685" s="566"/>
    </row>
    <row r="4686" spans="1:16" x14ac:dyDescent="0.2">
      <c r="A4686" s="568" t="s">
        <v>946</v>
      </c>
      <c r="B4686" s="548" t="s">
        <v>1708</v>
      </c>
      <c r="C4686" s="541" t="s">
        <v>1709</v>
      </c>
      <c r="D4686" s="547" t="s">
        <v>1882</v>
      </c>
      <c r="E4686" s="1962">
        <v>1700</v>
      </c>
      <c r="F4686" s="546" t="s">
        <v>11246</v>
      </c>
      <c r="G4686" s="569" t="s">
        <v>11247</v>
      </c>
      <c r="H4686" s="547" t="s">
        <v>9371</v>
      </c>
      <c r="I4686" s="547" t="s">
        <v>9371</v>
      </c>
      <c r="J4686" s="546" t="s">
        <v>5865</v>
      </c>
      <c r="K4686" s="570">
        <v>1</v>
      </c>
      <c r="L4686" s="546">
        <v>1</v>
      </c>
      <c r="M4686" s="566">
        <v>1700.0700000000002</v>
      </c>
      <c r="N4686" s="546"/>
      <c r="O4686" s="546"/>
      <c r="P4686" s="566"/>
    </row>
    <row r="4687" spans="1:16" x14ac:dyDescent="0.2">
      <c r="A4687" s="568" t="s">
        <v>946</v>
      </c>
      <c r="B4687" s="548" t="s">
        <v>1708</v>
      </c>
      <c r="C4687" s="541" t="s">
        <v>1709</v>
      </c>
      <c r="D4687" s="547" t="s">
        <v>1882</v>
      </c>
      <c r="E4687" s="1962">
        <v>1700</v>
      </c>
      <c r="F4687" s="546" t="s">
        <v>11248</v>
      </c>
      <c r="G4687" s="569" t="s">
        <v>11249</v>
      </c>
      <c r="H4687" s="547" t="s">
        <v>9371</v>
      </c>
      <c r="I4687" s="547" t="s">
        <v>9371</v>
      </c>
      <c r="J4687" s="546" t="s">
        <v>5865</v>
      </c>
      <c r="K4687" s="570">
        <v>1</v>
      </c>
      <c r="L4687" s="546">
        <v>1</v>
      </c>
      <c r="M4687" s="566">
        <v>1700.0700000000002</v>
      </c>
      <c r="N4687" s="546"/>
      <c r="O4687" s="546"/>
      <c r="P4687" s="566"/>
    </row>
    <row r="4688" spans="1:16" x14ac:dyDescent="0.2">
      <c r="A4688" s="568" t="s">
        <v>946</v>
      </c>
      <c r="B4688" s="548" t="s">
        <v>1708</v>
      </c>
      <c r="C4688" s="541" t="s">
        <v>1709</v>
      </c>
      <c r="D4688" s="547" t="s">
        <v>1882</v>
      </c>
      <c r="E4688" s="1962">
        <v>1700</v>
      </c>
      <c r="F4688" s="546" t="s">
        <v>11250</v>
      </c>
      <c r="G4688" s="569" t="s">
        <v>11251</v>
      </c>
      <c r="H4688" s="547" t="s">
        <v>9371</v>
      </c>
      <c r="I4688" s="547" t="s">
        <v>9371</v>
      </c>
      <c r="J4688" s="546" t="s">
        <v>5865</v>
      </c>
      <c r="K4688" s="570">
        <v>1</v>
      </c>
      <c r="L4688" s="546">
        <v>1</v>
      </c>
      <c r="M4688" s="566">
        <v>1756.73</v>
      </c>
      <c r="N4688" s="546"/>
      <c r="O4688" s="546"/>
      <c r="P4688" s="566"/>
    </row>
    <row r="4689" spans="1:16" x14ac:dyDescent="0.2">
      <c r="A4689" s="568" t="s">
        <v>946</v>
      </c>
      <c r="B4689" s="548" t="s">
        <v>1708</v>
      </c>
      <c r="C4689" s="541" t="s">
        <v>1709</v>
      </c>
      <c r="D4689" s="547" t="s">
        <v>1882</v>
      </c>
      <c r="E4689" s="1962">
        <v>1700</v>
      </c>
      <c r="F4689" s="546" t="s">
        <v>11252</v>
      </c>
      <c r="G4689" s="569" t="s">
        <v>11253</v>
      </c>
      <c r="H4689" s="547" t="s">
        <v>9371</v>
      </c>
      <c r="I4689" s="547" t="s">
        <v>9371</v>
      </c>
      <c r="J4689" s="546" t="s">
        <v>5865</v>
      </c>
      <c r="K4689" s="570">
        <v>1</v>
      </c>
      <c r="L4689" s="546">
        <v>1</v>
      </c>
      <c r="M4689" s="566">
        <v>1756.73</v>
      </c>
      <c r="N4689" s="546"/>
      <c r="O4689" s="546"/>
      <c r="P4689" s="566"/>
    </row>
    <row r="4690" spans="1:16" x14ac:dyDescent="0.2">
      <c r="A4690" s="568" t="s">
        <v>946</v>
      </c>
      <c r="B4690" s="548" t="s">
        <v>1708</v>
      </c>
      <c r="C4690" s="541" t="s">
        <v>1709</v>
      </c>
      <c r="D4690" s="547" t="s">
        <v>1882</v>
      </c>
      <c r="E4690" s="1962">
        <v>2000</v>
      </c>
      <c r="F4690" s="546" t="s">
        <v>11254</v>
      </c>
      <c r="G4690" s="569" t="s">
        <v>11255</v>
      </c>
      <c r="H4690" s="547" t="s">
        <v>9371</v>
      </c>
      <c r="I4690" s="547" t="s">
        <v>9371</v>
      </c>
      <c r="J4690" s="546" t="s">
        <v>5865</v>
      </c>
      <c r="K4690" s="570">
        <v>1</v>
      </c>
      <c r="L4690" s="546">
        <v>1</v>
      </c>
      <c r="M4690" s="566">
        <v>1980.0700000000002</v>
      </c>
      <c r="N4690" s="546"/>
      <c r="O4690" s="546"/>
      <c r="P4690" s="566"/>
    </row>
    <row r="4691" spans="1:16" x14ac:dyDescent="0.2">
      <c r="A4691" s="568" t="s">
        <v>946</v>
      </c>
      <c r="B4691" s="548" t="s">
        <v>1708</v>
      </c>
      <c r="C4691" s="541" t="s">
        <v>1709</v>
      </c>
      <c r="D4691" s="547" t="s">
        <v>1882</v>
      </c>
      <c r="E4691" s="1962">
        <v>2000</v>
      </c>
      <c r="F4691" s="546" t="s">
        <v>11256</v>
      </c>
      <c r="G4691" s="569" t="s">
        <v>11257</v>
      </c>
      <c r="H4691" s="547" t="s">
        <v>9371</v>
      </c>
      <c r="I4691" s="547" t="s">
        <v>9371</v>
      </c>
      <c r="J4691" s="546" t="s">
        <v>5865</v>
      </c>
      <c r="K4691" s="570">
        <v>1</v>
      </c>
      <c r="L4691" s="546">
        <v>1</v>
      </c>
      <c r="M4691" s="566">
        <v>1646.73</v>
      </c>
      <c r="N4691" s="546"/>
      <c r="O4691" s="546"/>
      <c r="P4691" s="566"/>
    </row>
    <row r="4692" spans="1:16" x14ac:dyDescent="0.2">
      <c r="A4692" s="568" t="s">
        <v>946</v>
      </c>
      <c r="B4692" s="548" t="s">
        <v>1708</v>
      </c>
      <c r="C4692" s="541" t="s">
        <v>1709</v>
      </c>
      <c r="D4692" s="547" t="s">
        <v>1882</v>
      </c>
      <c r="E4692" s="1962">
        <v>2000</v>
      </c>
      <c r="F4692" s="546" t="s">
        <v>11258</v>
      </c>
      <c r="G4692" s="569" t="s">
        <v>11259</v>
      </c>
      <c r="H4692" s="547" t="s">
        <v>9371</v>
      </c>
      <c r="I4692" s="547" t="s">
        <v>9371</v>
      </c>
      <c r="J4692" s="546" t="s">
        <v>5865</v>
      </c>
      <c r="K4692" s="570">
        <v>1</v>
      </c>
      <c r="L4692" s="546">
        <v>1</v>
      </c>
      <c r="M4692" s="566">
        <v>1980.0700000000002</v>
      </c>
      <c r="N4692" s="546"/>
      <c r="O4692" s="546"/>
      <c r="P4692" s="566"/>
    </row>
    <row r="4693" spans="1:16" x14ac:dyDescent="0.2">
      <c r="A4693" s="568" t="s">
        <v>946</v>
      </c>
      <c r="B4693" s="548" t="s">
        <v>1708</v>
      </c>
      <c r="C4693" s="541" t="s">
        <v>1709</v>
      </c>
      <c r="D4693" s="547" t="s">
        <v>1882</v>
      </c>
      <c r="E4693" s="1962">
        <v>2000</v>
      </c>
      <c r="F4693" s="546" t="s">
        <v>11260</v>
      </c>
      <c r="G4693" s="569" t="s">
        <v>11261</v>
      </c>
      <c r="H4693" s="547" t="s">
        <v>9371</v>
      </c>
      <c r="I4693" s="547" t="s">
        <v>9371</v>
      </c>
      <c r="J4693" s="546" t="s">
        <v>5865</v>
      </c>
      <c r="K4693" s="570">
        <v>1</v>
      </c>
      <c r="L4693" s="546">
        <v>1</v>
      </c>
      <c r="M4693" s="566">
        <v>1980.0700000000002</v>
      </c>
      <c r="N4693" s="546"/>
      <c r="O4693" s="546"/>
      <c r="P4693" s="566"/>
    </row>
    <row r="4694" spans="1:16" x14ac:dyDescent="0.2">
      <c r="A4694" s="568" t="s">
        <v>946</v>
      </c>
      <c r="B4694" s="548" t="s">
        <v>1708</v>
      </c>
      <c r="C4694" s="541" t="s">
        <v>1709</v>
      </c>
      <c r="D4694" s="547" t="s">
        <v>1882</v>
      </c>
      <c r="E4694" s="1962">
        <v>2000</v>
      </c>
      <c r="F4694" s="546" t="s">
        <v>11262</v>
      </c>
      <c r="G4694" s="569" t="s">
        <v>11263</v>
      </c>
      <c r="H4694" s="547" t="s">
        <v>9371</v>
      </c>
      <c r="I4694" s="547" t="s">
        <v>9371</v>
      </c>
      <c r="J4694" s="546" t="s">
        <v>5865</v>
      </c>
      <c r="K4694" s="570">
        <v>1</v>
      </c>
      <c r="L4694" s="546">
        <v>1</v>
      </c>
      <c r="M4694" s="566">
        <v>1980.0700000000002</v>
      </c>
      <c r="N4694" s="546"/>
      <c r="O4694" s="546"/>
      <c r="P4694" s="566"/>
    </row>
    <row r="4695" spans="1:16" x14ac:dyDescent="0.2">
      <c r="A4695" s="568" t="s">
        <v>946</v>
      </c>
      <c r="B4695" s="548" t="s">
        <v>1708</v>
      </c>
      <c r="C4695" s="541" t="s">
        <v>1709</v>
      </c>
      <c r="D4695" s="547" t="s">
        <v>1882</v>
      </c>
      <c r="E4695" s="1962">
        <v>2000</v>
      </c>
      <c r="F4695" s="546" t="s">
        <v>11264</v>
      </c>
      <c r="G4695" s="569" t="s">
        <v>11265</v>
      </c>
      <c r="H4695" s="547" t="s">
        <v>9371</v>
      </c>
      <c r="I4695" s="547" t="s">
        <v>9371</v>
      </c>
      <c r="J4695" s="546" t="s">
        <v>5865</v>
      </c>
      <c r="K4695" s="570">
        <v>1</v>
      </c>
      <c r="L4695" s="546">
        <v>1</v>
      </c>
      <c r="M4695" s="566">
        <v>1980.0700000000002</v>
      </c>
      <c r="N4695" s="546"/>
      <c r="O4695" s="546"/>
      <c r="P4695" s="566"/>
    </row>
    <row r="4696" spans="1:16" x14ac:dyDescent="0.2">
      <c r="A4696" s="568" t="s">
        <v>946</v>
      </c>
      <c r="B4696" s="548" t="s">
        <v>1708</v>
      </c>
      <c r="C4696" s="541" t="s">
        <v>1709</v>
      </c>
      <c r="D4696" s="547" t="s">
        <v>1882</v>
      </c>
      <c r="E4696" s="1962">
        <v>2000</v>
      </c>
      <c r="F4696" s="546" t="s">
        <v>11266</v>
      </c>
      <c r="G4696" s="569" t="s">
        <v>11267</v>
      </c>
      <c r="H4696" s="547" t="s">
        <v>9371</v>
      </c>
      <c r="I4696" s="547" t="s">
        <v>9371</v>
      </c>
      <c r="J4696" s="546" t="s">
        <v>5865</v>
      </c>
      <c r="K4696" s="570">
        <v>1</v>
      </c>
      <c r="L4696" s="546">
        <v>1</v>
      </c>
      <c r="M4696" s="566">
        <v>1913.4</v>
      </c>
      <c r="N4696" s="546"/>
      <c r="O4696" s="546"/>
      <c r="P4696" s="566"/>
    </row>
    <row r="4697" spans="1:16" x14ac:dyDescent="0.2">
      <c r="A4697" s="568" t="s">
        <v>946</v>
      </c>
      <c r="B4697" s="548" t="s">
        <v>1708</v>
      </c>
      <c r="C4697" s="541" t="s">
        <v>1709</v>
      </c>
      <c r="D4697" s="547" t="s">
        <v>2470</v>
      </c>
      <c r="E4697" s="1962">
        <v>3500</v>
      </c>
      <c r="F4697" s="546" t="s">
        <v>11268</v>
      </c>
      <c r="G4697" s="569" t="s">
        <v>11269</v>
      </c>
      <c r="H4697" s="547" t="s">
        <v>8766</v>
      </c>
      <c r="I4697" s="547" t="s">
        <v>8766</v>
      </c>
      <c r="J4697" s="546" t="s">
        <v>8766</v>
      </c>
      <c r="K4697" s="570">
        <v>1</v>
      </c>
      <c r="L4697" s="546">
        <v>1</v>
      </c>
      <c r="M4697" s="566">
        <v>3380.07</v>
      </c>
      <c r="N4697" s="546"/>
      <c r="O4697" s="546"/>
      <c r="P4697" s="566"/>
    </row>
    <row r="4698" spans="1:16" x14ac:dyDescent="0.2">
      <c r="A4698" s="568" t="s">
        <v>946</v>
      </c>
      <c r="B4698" s="548" t="s">
        <v>1708</v>
      </c>
      <c r="C4698" s="541" t="s">
        <v>1709</v>
      </c>
      <c r="D4698" s="547" t="s">
        <v>1882</v>
      </c>
      <c r="E4698" s="1962">
        <v>1700</v>
      </c>
      <c r="F4698" s="546" t="s">
        <v>11270</v>
      </c>
      <c r="G4698" s="569" t="s">
        <v>11271</v>
      </c>
      <c r="H4698" s="547" t="s">
        <v>9371</v>
      </c>
      <c r="I4698" s="547" t="s">
        <v>9371</v>
      </c>
      <c r="J4698" s="546" t="s">
        <v>5865</v>
      </c>
      <c r="K4698" s="570">
        <v>1</v>
      </c>
      <c r="L4698" s="546">
        <v>1</v>
      </c>
      <c r="M4698" s="566">
        <v>1700.0700000000002</v>
      </c>
      <c r="N4698" s="546"/>
      <c r="O4698" s="546"/>
      <c r="P4698" s="566"/>
    </row>
    <row r="4699" spans="1:16" x14ac:dyDescent="0.2">
      <c r="A4699" s="568" t="s">
        <v>946</v>
      </c>
      <c r="B4699" s="548" t="s">
        <v>1708</v>
      </c>
      <c r="C4699" s="541" t="s">
        <v>1709</v>
      </c>
      <c r="D4699" s="547" t="s">
        <v>1882</v>
      </c>
      <c r="E4699" s="1962">
        <v>1700</v>
      </c>
      <c r="F4699" s="546" t="s">
        <v>11272</v>
      </c>
      <c r="G4699" s="569" t="s">
        <v>11273</v>
      </c>
      <c r="H4699" s="547" t="s">
        <v>9371</v>
      </c>
      <c r="I4699" s="547" t="s">
        <v>9371</v>
      </c>
      <c r="J4699" s="546" t="s">
        <v>5865</v>
      </c>
      <c r="K4699" s="570">
        <v>1</v>
      </c>
      <c r="L4699" s="546">
        <v>1</v>
      </c>
      <c r="M4699" s="566">
        <v>1756.73</v>
      </c>
      <c r="N4699" s="546"/>
      <c r="O4699" s="546"/>
      <c r="P4699" s="566"/>
    </row>
    <row r="4700" spans="1:16" x14ac:dyDescent="0.2">
      <c r="A4700" s="568" t="s">
        <v>946</v>
      </c>
      <c r="B4700" s="548" t="s">
        <v>1708</v>
      </c>
      <c r="C4700" s="541" t="s">
        <v>1709</v>
      </c>
      <c r="D4700" s="547" t="s">
        <v>1882</v>
      </c>
      <c r="E4700" s="1962">
        <v>1700</v>
      </c>
      <c r="F4700" s="546" t="s">
        <v>11274</v>
      </c>
      <c r="G4700" s="569" t="s">
        <v>11275</v>
      </c>
      <c r="H4700" s="547" t="s">
        <v>9371</v>
      </c>
      <c r="I4700" s="547" t="s">
        <v>9371</v>
      </c>
      <c r="J4700" s="546" t="s">
        <v>5865</v>
      </c>
      <c r="K4700" s="570">
        <v>1</v>
      </c>
      <c r="L4700" s="546">
        <v>1</v>
      </c>
      <c r="M4700" s="566">
        <v>1700.0700000000002</v>
      </c>
      <c r="N4700" s="546"/>
      <c r="O4700" s="546"/>
      <c r="P4700" s="566"/>
    </row>
    <row r="4701" spans="1:16" x14ac:dyDescent="0.2">
      <c r="A4701" s="568" t="s">
        <v>946</v>
      </c>
      <c r="B4701" s="548" t="s">
        <v>1708</v>
      </c>
      <c r="C4701" s="541" t="s">
        <v>1709</v>
      </c>
      <c r="D4701" s="547" t="s">
        <v>1882</v>
      </c>
      <c r="E4701" s="1962">
        <v>1700</v>
      </c>
      <c r="F4701" s="546" t="s">
        <v>11276</v>
      </c>
      <c r="G4701" s="569" t="s">
        <v>11277</v>
      </c>
      <c r="H4701" s="547" t="s">
        <v>9371</v>
      </c>
      <c r="I4701" s="547" t="s">
        <v>9371</v>
      </c>
      <c r="J4701" s="546" t="s">
        <v>5865</v>
      </c>
      <c r="K4701" s="570">
        <v>1</v>
      </c>
      <c r="L4701" s="546">
        <v>1</v>
      </c>
      <c r="M4701" s="566">
        <v>1586.73</v>
      </c>
      <c r="N4701" s="546"/>
      <c r="O4701" s="546"/>
      <c r="P4701" s="566"/>
    </row>
    <row r="4702" spans="1:16" x14ac:dyDescent="0.2">
      <c r="A4702" s="568" t="s">
        <v>946</v>
      </c>
      <c r="B4702" s="548" t="s">
        <v>1708</v>
      </c>
      <c r="C4702" s="541" t="s">
        <v>1709</v>
      </c>
      <c r="D4702" s="547" t="s">
        <v>1882</v>
      </c>
      <c r="E4702" s="1962">
        <v>1700</v>
      </c>
      <c r="F4702" s="546" t="s">
        <v>11278</v>
      </c>
      <c r="G4702" s="569" t="s">
        <v>11279</v>
      </c>
      <c r="H4702" s="547" t="s">
        <v>9371</v>
      </c>
      <c r="I4702" s="547" t="s">
        <v>9371</v>
      </c>
      <c r="J4702" s="546" t="s">
        <v>5865</v>
      </c>
      <c r="K4702" s="570">
        <v>1</v>
      </c>
      <c r="L4702" s="546">
        <v>1</v>
      </c>
      <c r="M4702" s="566">
        <v>1643.4</v>
      </c>
      <c r="N4702" s="546"/>
      <c r="O4702" s="546"/>
      <c r="P4702" s="566"/>
    </row>
    <row r="4703" spans="1:16" x14ac:dyDescent="0.2">
      <c r="A4703" s="568" t="s">
        <v>946</v>
      </c>
      <c r="B4703" s="548" t="s">
        <v>1708</v>
      </c>
      <c r="C4703" s="541" t="s">
        <v>1709</v>
      </c>
      <c r="D4703" s="547" t="s">
        <v>1882</v>
      </c>
      <c r="E4703" s="1962">
        <v>1700</v>
      </c>
      <c r="F4703" s="546" t="s">
        <v>11280</v>
      </c>
      <c r="G4703" s="569" t="s">
        <v>11281</v>
      </c>
      <c r="H4703" s="547" t="s">
        <v>9371</v>
      </c>
      <c r="I4703" s="547" t="s">
        <v>9371</v>
      </c>
      <c r="J4703" s="546" t="s">
        <v>5865</v>
      </c>
      <c r="K4703" s="570">
        <v>1</v>
      </c>
      <c r="L4703" s="546">
        <v>1</v>
      </c>
      <c r="M4703" s="566">
        <v>1586.73</v>
      </c>
      <c r="N4703" s="546"/>
      <c r="O4703" s="546"/>
      <c r="P4703" s="566"/>
    </row>
    <row r="4704" spans="1:16" x14ac:dyDescent="0.2">
      <c r="A4704" s="568" t="s">
        <v>946</v>
      </c>
      <c r="B4704" s="548" t="s">
        <v>1708</v>
      </c>
      <c r="C4704" s="541" t="s">
        <v>1709</v>
      </c>
      <c r="D4704" s="547" t="s">
        <v>1882</v>
      </c>
      <c r="E4704" s="1962">
        <v>1700</v>
      </c>
      <c r="F4704" s="546" t="s">
        <v>11282</v>
      </c>
      <c r="G4704" s="569" t="s">
        <v>11283</v>
      </c>
      <c r="H4704" s="547" t="s">
        <v>9371</v>
      </c>
      <c r="I4704" s="547" t="s">
        <v>9371</v>
      </c>
      <c r="J4704" s="546" t="s">
        <v>5865</v>
      </c>
      <c r="K4704" s="570">
        <v>1</v>
      </c>
      <c r="L4704" s="546">
        <v>1</v>
      </c>
      <c r="M4704" s="566">
        <v>1700.0700000000002</v>
      </c>
      <c r="N4704" s="546"/>
      <c r="O4704" s="546"/>
      <c r="P4704" s="566"/>
    </row>
    <row r="4705" spans="1:16" x14ac:dyDescent="0.2">
      <c r="A4705" s="568" t="s">
        <v>946</v>
      </c>
      <c r="B4705" s="548" t="s">
        <v>1708</v>
      </c>
      <c r="C4705" s="541" t="s">
        <v>1709</v>
      </c>
      <c r="D4705" s="547" t="s">
        <v>1882</v>
      </c>
      <c r="E4705" s="1962">
        <v>1700</v>
      </c>
      <c r="F4705" s="546" t="s">
        <v>11284</v>
      </c>
      <c r="G4705" s="569" t="s">
        <v>11285</v>
      </c>
      <c r="H4705" s="547" t="s">
        <v>9371</v>
      </c>
      <c r="I4705" s="547" t="s">
        <v>9371</v>
      </c>
      <c r="J4705" s="546" t="s">
        <v>5865</v>
      </c>
      <c r="K4705" s="570">
        <v>1</v>
      </c>
      <c r="L4705" s="546">
        <v>1</v>
      </c>
      <c r="M4705" s="566">
        <v>1756.73</v>
      </c>
      <c r="N4705" s="546"/>
      <c r="O4705" s="546"/>
      <c r="P4705" s="566"/>
    </row>
    <row r="4706" spans="1:16" x14ac:dyDescent="0.2">
      <c r="A4706" s="568" t="s">
        <v>946</v>
      </c>
      <c r="B4706" s="548" t="s">
        <v>1708</v>
      </c>
      <c r="C4706" s="541" t="s">
        <v>1709</v>
      </c>
      <c r="D4706" s="547" t="s">
        <v>1882</v>
      </c>
      <c r="E4706" s="1962">
        <v>1700</v>
      </c>
      <c r="F4706" s="546" t="s">
        <v>11286</v>
      </c>
      <c r="G4706" s="569" t="s">
        <v>11287</v>
      </c>
      <c r="H4706" s="547" t="s">
        <v>9371</v>
      </c>
      <c r="I4706" s="547" t="s">
        <v>9371</v>
      </c>
      <c r="J4706" s="546" t="s">
        <v>5865</v>
      </c>
      <c r="K4706" s="570">
        <v>1</v>
      </c>
      <c r="L4706" s="546">
        <v>1</v>
      </c>
      <c r="M4706" s="566">
        <v>1700.0700000000002</v>
      </c>
      <c r="N4706" s="546"/>
      <c r="O4706" s="546"/>
      <c r="P4706" s="566"/>
    </row>
    <row r="4707" spans="1:16" x14ac:dyDescent="0.2">
      <c r="A4707" s="568" t="s">
        <v>946</v>
      </c>
      <c r="B4707" s="548" t="s">
        <v>1708</v>
      </c>
      <c r="C4707" s="541" t="s">
        <v>1709</v>
      </c>
      <c r="D4707" s="547" t="s">
        <v>1882</v>
      </c>
      <c r="E4707" s="1962">
        <v>1700</v>
      </c>
      <c r="F4707" s="546" t="s">
        <v>11288</v>
      </c>
      <c r="G4707" s="569" t="s">
        <v>11289</v>
      </c>
      <c r="H4707" s="547" t="s">
        <v>9371</v>
      </c>
      <c r="I4707" s="547" t="s">
        <v>9371</v>
      </c>
      <c r="J4707" s="546" t="s">
        <v>5865</v>
      </c>
      <c r="K4707" s="570">
        <v>1</v>
      </c>
      <c r="L4707" s="546">
        <v>1</v>
      </c>
      <c r="M4707" s="566">
        <v>1586.73</v>
      </c>
      <c r="N4707" s="546"/>
      <c r="O4707" s="546"/>
      <c r="P4707" s="566"/>
    </row>
    <row r="4708" spans="1:16" x14ac:dyDescent="0.2">
      <c r="A4708" s="568" t="s">
        <v>946</v>
      </c>
      <c r="B4708" s="548" t="s">
        <v>1708</v>
      </c>
      <c r="C4708" s="541" t="s">
        <v>1709</v>
      </c>
      <c r="D4708" s="547" t="s">
        <v>6277</v>
      </c>
      <c r="E4708" s="1962">
        <v>3000</v>
      </c>
      <c r="F4708" s="546" t="s">
        <v>11290</v>
      </c>
      <c r="G4708" s="569" t="s">
        <v>11291</v>
      </c>
      <c r="H4708" s="547" t="s">
        <v>8766</v>
      </c>
      <c r="I4708" s="547" t="s">
        <v>8766</v>
      </c>
      <c r="J4708" s="546" t="s">
        <v>8766</v>
      </c>
      <c r="K4708" s="570">
        <v>1</v>
      </c>
      <c r="L4708" s="546">
        <v>1</v>
      </c>
      <c r="M4708" s="566">
        <v>2413.4</v>
      </c>
      <c r="N4708" s="546"/>
      <c r="O4708" s="546"/>
      <c r="P4708" s="566"/>
    </row>
    <row r="4709" spans="1:16" x14ac:dyDescent="0.2">
      <c r="A4709" s="568" t="s">
        <v>946</v>
      </c>
      <c r="B4709" s="548" t="s">
        <v>1708</v>
      </c>
      <c r="C4709" s="541" t="s">
        <v>1709</v>
      </c>
      <c r="D4709" s="547" t="s">
        <v>1882</v>
      </c>
      <c r="E4709" s="1962">
        <v>2000</v>
      </c>
      <c r="F4709" s="546" t="s">
        <v>11292</v>
      </c>
      <c r="G4709" s="569" t="s">
        <v>11293</v>
      </c>
      <c r="H4709" s="547" t="s">
        <v>9371</v>
      </c>
      <c r="I4709" s="547" t="s">
        <v>9371</v>
      </c>
      <c r="J4709" s="546" t="s">
        <v>5865</v>
      </c>
      <c r="K4709" s="570">
        <v>1</v>
      </c>
      <c r="L4709" s="546">
        <v>1</v>
      </c>
      <c r="M4709" s="566">
        <v>1980.0700000000002</v>
      </c>
      <c r="N4709" s="546"/>
      <c r="O4709" s="546"/>
      <c r="P4709" s="566"/>
    </row>
    <row r="4710" spans="1:16" x14ac:dyDescent="0.2">
      <c r="A4710" s="568" t="s">
        <v>946</v>
      </c>
      <c r="B4710" s="548" t="s">
        <v>1708</v>
      </c>
      <c r="C4710" s="541" t="s">
        <v>1709</v>
      </c>
      <c r="D4710" s="547" t="s">
        <v>1882</v>
      </c>
      <c r="E4710" s="1962">
        <v>2000</v>
      </c>
      <c r="F4710" s="546" t="s">
        <v>11294</v>
      </c>
      <c r="G4710" s="569" t="s">
        <v>11295</v>
      </c>
      <c r="H4710" s="547" t="s">
        <v>9371</v>
      </c>
      <c r="I4710" s="547" t="s">
        <v>9371</v>
      </c>
      <c r="J4710" s="546" t="s">
        <v>5865</v>
      </c>
      <c r="K4710" s="570">
        <v>1</v>
      </c>
      <c r="L4710" s="546">
        <v>1</v>
      </c>
      <c r="M4710" s="566">
        <v>1980.0700000000002</v>
      </c>
      <c r="N4710" s="546"/>
      <c r="O4710" s="546"/>
      <c r="P4710" s="566"/>
    </row>
    <row r="4711" spans="1:16" x14ac:dyDescent="0.2">
      <c r="A4711" s="568" t="s">
        <v>946</v>
      </c>
      <c r="B4711" s="548" t="s">
        <v>1708</v>
      </c>
      <c r="C4711" s="541" t="s">
        <v>1709</v>
      </c>
      <c r="D4711" s="547" t="s">
        <v>6277</v>
      </c>
      <c r="E4711" s="1962">
        <v>3000</v>
      </c>
      <c r="F4711" s="546" t="s">
        <v>11296</v>
      </c>
      <c r="G4711" s="569" t="s">
        <v>11297</v>
      </c>
      <c r="H4711" s="547" t="s">
        <v>8766</v>
      </c>
      <c r="I4711" s="547" t="s">
        <v>8766</v>
      </c>
      <c r="J4711" s="546" t="s">
        <v>8766</v>
      </c>
      <c r="K4711" s="570">
        <v>1</v>
      </c>
      <c r="L4711" s="546">
        <v>1</v>
      </c>
      <c r="M4711" s="566">
        <v>2913.4</v>
      </c>
      <c r="N4711" s="546"/>
      <c r="O4711" s="546"/>
      <c r="P4711" s="566"/>
    </row>
    <row r="4712" spans="1:16" x14ac:dyDescent="0.2">
      <c r="A4712" s="568" t="s">
        <v>946</v>
      </c>
      <c r="B4712" s="548" t="s">
        <v>1708</v>
      </c>
      <c r="C4712" s="541" t="s">
        <v>1709</v>
      </c>
      <c r="D4712" s="547" t="s">
        <v>6277</v>
      </c>
      <c r="E4712" s="1962">
        <v>3000</v>
      </c>
      <c r="F4712" s="546" t="s">
        <v>10380</v>
      </c>
      <c r="G4712" s="569" t="s">
        <v>10381</v>
      </c>
      <c r="H4712" s="547" t="s">
        <v>8766</v>
      </c>
      <c r="I4712" s="547" t="s">
        <v>8766</v>
      </c>
      <c r="J4712" s="546" t="s">
        <v>8766</v>
      </c>
      <c r="K4712" s="570">
        <v>1</v>
      </c>
      <c r="L4712" s="546">
        <v>1</v>
      </c>
      <c r="M4712" s="566">
        <v>2713.4</v>
      </c>
      <c r="N4712" s="546"/>
      <c r="O4712" s="546"/>
      <c r="P4712" s="566"/>
    </row>
    <row r="4713" spans="1:16" x14ac:dyDescent="0.2">
      <c r="A4713" s="568" t="s">
        <v>946</v>
      </c>
      <c r="B4713" s="548" t="s">
        <v>1708</v>
      </c>
      <c r="C4713" s="541" t="s">
        <v>1709</v>
      </c>
      <c r="D4713" s="547" t="s">
        <v>1882</v>
      </c>
      <c r="E4713" s="1962">
        <v>1700</v>
      </c>
      <c r="F4713" s="546" t="s">
        <v>11298</v>
      </c>
      <c r="G4713" s="569" t="s">
        <v>11299</v>
      </c>
      <c r="H4713" s="547" t="s">
        <v>9371</v>
      </c>
      <c r="I4713" s="547" t="s">
        <v>9371</v>
      </c>
      <c r="J4713" s="546" t="s">
        <v>5865</v>
      </c>
      <c r="K4713" s="570">
        <v>1</v>
      </c>
      <c r="L4713" s="546">
        <v>1</v>
      </c>
      <c r="M4713" s="566">
        <v>1700.0700000000002</v>
      </c>
      <c r="N4713" s="546"/>
      <c r="O4713" s="546"/>
      <c r="P4713" s="566"/>
    </row>
    <row r="4714" spans="1:16" x14ac:dyDescent="0.2">
      <c r="A4714" s="568" t="s">
        <v>946</v>
      </c>
      <c r="B4714" s="548" t="s">
        <v>1708</v>
      </c>
      <c r="C4714" s="541" t="s">
        <v>1709</v>
      </c>
      <c r="D4714" s="547" t="s">
        <v>1882</v>
      </c>
      <c r="E4714" s="1962">
        <v>1700</v>
      </c>
      <c r="F4714" s="546" t="s">
        <v>11300</v>
      </c>
      <c r="G4714" s="569" t="s">
        <v>11301</v>
      </c>
      <c r="H4714" s="547" t="s">
        <v>9371</v>
      </c>
      <c r="I4714" s="547" t="s">
        <v>9371</v>
      </c>
      <c r="J4714" s="546" t="s">
        <v>5865</v>
      </c>
      <c r="K4714" s="570">
        <v>1</v>
      </c>
      <c r="L4714" s="546">
        <v>1</v>
      </c>
      <c r="M4714" s="566">
        <v>1700.0700000000002</v>
      </c>
      <c r="N4714" s="546"/>
      <c r="O4714" s="546"/>
      <c r="P4714" s="566"/>
    </row>
    <row r="4715" spans="1:16" x14ac:dyDescent="0.2">
      <c r="A4715" s="568" t="s">
        <v>946</v>
      </c>
      <c r="B4715" s="548" t="s">
        <v>1708</v>
      </c>
      <c r="C4715" s="541" t="s">
        <v>1709</v>
      </c>
      <c r="D4715" s="547" t="s">
        <v>1882</v>
      </c>
      <c r="E4715" s="1962">
        <v>1700</v>
      </c>
      <c r="F4715" s="546" t="s">
        <v>11302</v>
      </c>
      <c r="G4715" s="569" t="s">
        <v>11303</v>
      </c>
      <c r="H4715" s="547" t="s">
        <v>9371</v>
      </c>
      <c r="I4715" s="547" t="s">
        <v>9371</v>
      </c>
      <c r="J4715" s="546" t="s">
        <v>5865</v>
      </c>
      <c r="K4715" s="570">
        <v>1</v>
      </c>
      <c r="L4715" s="546">
        <v>1</v>
      </c>
      <c r="M4715" s="566">
        <v>1700.0700000000002</v>
      </c>
      <c r="N4715" s="546"/>
      <c r="O4715" s="546"/>
      <c r="P4715" s="566"/>
    </row>
    <row r="4716" spans="1:16" x14ac:dyDescent="0.2">
      <c r="A4716" s="568" t="s">
        <v>946</v>
      </c>
      <c r="B4716" s="548" t="s">
        <v>1708</v>
      </c>
      <c r="C4716" s="541" t="s">
        <v>1709</v>
      </c>
      <c r="D4716" s="547" t="s">
        <v>1882</v>
      </c>
      <c r="E4716" s="1962">
        <v>1700</v>
      </c>
      <c r="F4716" s="546" t="s">
        <v>11304</v>
      </c>
      <c r="G4716" s="569" t="s">
        <v>11305</v>
      </c>
      <c r="H4716" s="547" t="s">
        <v>9371</v>
      </c>
      <c r="I4716" s="547" t="s">
        <v>9371</v>
      </c>
      <c r="J4716" s="546" t="s">
        <v>5865</v>
      </c>
      <c r="K4716" s="570">
        <v>1</v>
      </c>
      <c r="L4716" s="546">
        <v>1</v>
      </c>
      <c r="M4716" s="566">
        <v>1700.0700000000002</v>
      </c>
      <c r="N4716" s="546"/>
      <c r="O4716" s="546"/>
      <c r="P4716" s="566"/>
    </row>
    <row r="4717" spans="1:16" x14ac:dyDescent="0.2">
      <c r="A4717" s="568" t="s">
        <v>946</v>
      </c>
      <c r="B4717" s="548" t="s">
        <v>1708</v>
      </c>
      <c r="C4717" s="541" t="s">
        <v>1709</v>
      </c>
      <c r="D4717" s="547" t="s">
        <v>1882</v>
      </c>
      <c r="E4717" s="1962">
        <v>1700</v>
      </c>
      <c r="F4717" s="546" t="s">
        <v>11306</v>
      </c>
      <c r="G4717" s="569" t="s">
        <v>11307</v>
      </c>
      <c r="H4717" s="547" t="s">
        <v>9371</v>
      </c>
      <c r="I4717" s="547" t="s">
        <v>9371</v>
      </c>
      <c r="J4717" s="546" t="s">
        <v>5865</v>
      </c>
      <c r="K4717" s="570">
        <v>1</v>
      </c>
      <c r="L4717" s="546">
        <v>1</v>
      </c>
      <c r="M4717" s="566">
        <v>1700.0700000000002</v>
      </c>
      <c r="N4717" s="546"/>
      <c r="O4717" s="546"/>
      <c r="P4717" s="566"/>
    </row>
    <row r="4718" spans="1:16" x14ac:dyDescent="0.2">
      <c r="A4718" s="568" t="s">
        <v>946</v>
      </c>
      <c r="B4718" s="548" t="s">
        <v>1708</v>
      </c>
      <c r="C4718" s="541" t="s">
        <v>1709</v>
      </c>
      <c r="D4718" s="547" t="s">
        <v>1882</v>
      </c>
      <c r="E4718" s="1962">
        <v>1700</v>
      </c>
      <c r="F4718" s="546" t="s">
        <v>11308</v>
      </c>
      <c r="G4718" s="569" t="s">
        <v>11309</v>
      </c>
      <c r="H4718" s="547" t="s">
        <v>9371</v>
      </c>
      <c r="I4718" s="547" t="s">
        <v>9371</v>
      </c>
      <c r="J4718" s="546" t="s">
        <v>5865</v>
      </c>
      <c r="K4718" s="570">
        <v>1</v>
      </c>
      <c r="L4718" s="546">
        <v>1</v>
      </c>
      <c r="M4718" s="566">
        <v>1700.0700000000002</v>
      </c>
      <c r="N4718" s="546"/>
      <c r="O4718" s="546"/>
      <c r="P4718" s="566"/>
    </row>
    <row r="4719" spans="1:16" x14ac:dyDescent="0.2">
      <c r="A4719" s="568" t="s">
        <v>946</v>
      </c>
      <c r="B4719" s="548" t="s">
        <v>1708</v>
      </c>
      <c r="C4719" s="541" t="s">
        <v>1709</v>
      </c>
      <c r="D4719" s="547" t="s">
        <v>1882</v>
      </c>
      <c r="E4719" s="1962">
        <v>1700</v>
      </c>
      <c r="F4719" s="546" t="s">
        <v>11310</v>
      </c>
      <c r="G4719" s="569" t="s">
        <v>11311</v>
      </c>
      <c r="H4719" s="547" t="s">
        <v>9371</v>
      </c>
      <c r="I4719" s="547" t="s">
        <v>9371</v>
      </c>
      <c r="J4719" s="546" t="s">
        <v>5865</v>
      </c>
      <c r="K4719" s="570">
        <v>1</v>
      </c>
      <c r="L4719" s="546">
        <v>1</v>
      </c>
      <c r="M4719" s="566">
        <v>1700.0700000000002</v>
      </c>
      <c r="N4719" s="546"/>
      <c r="O4719" s="546"/>
      <c r="P4719" s="566"/>
    </row>
    <row r="4720" spans="1:16" x14ac:dyDescent="0.2">
      <c r="A4720" s="568" t="s">
        <v>946</v>
      </c>
      <c r="B4720" s="548" t="s">
        <v>1708</v>
      </c>
      <c r="C4720" s="541" t="s">
        <v>1709</v>
      </c>
      <c r="D4720" s="547" t="s">
        <v>1882</v>
      </c>
      <c r="E4720" s="1962">
        <v>1700</v>
      </c>
      <c r="F4720" s="546" t="s">
        <v>11312</v>
      </c>
      <c r="G4720" s="569" t="s">
        <v>11313</v>
      </c>
      <c r="H4720" s="547" t="s">
        <v>9371</v>
      </c>
      <c r="I4720" s="547" t="s">
        <v>9371</v>
      </c>
      <c r="J4720" s="546" t="s">
        <v>5865</v>
      </c>
      <c r="K4720" s="570">
        <v>1</v>
      </c>
      <c r="L4720" s="546">
        <v>1</v>
      </c>
      <c r="M4720" s="566">
        <v>1700.0700000000002</v>
      </c>
      <c r="N4720" s="546"/>
      <c r="O4720" s="546"/>
      <c r="P4720" s="566"/>
    </row>
    <row r="4721" spans="1:16" x14ac:dyDescent="0.2">
      <c r="A4721" s="568" t="s">
        <v>946</v>
      </c>
      <c r="B4721" s="548" t="s">
        <v>1708</v>
      </c>
      <c r="C4721" s="541" t="s">
        <v>1709</v>
      </c>
      <c r="D4721" s="547" t="s">
        <v>1882</v>
      </c>
      <c r="E4721" s="1962">
        <v>1700</v>
      </c>
      <c r="F4721" s="546" t="s">
        <v>11314</v>
      </c>
      <c r="G4721" s="569" t="s">
        <v>11315</v>
      </c>
      <c r="H4721" s="547" t="s">
        <v>9371</v>
      </c>
      <c r="I4721" s="547" t="s">
        <v>9371</v>
      </c>
      <c r="J4721" s="546" t="s">
        <v>5865</v>
      </c>
      <c r="K4721" s="570">
        <v>1</v>
      </c>
      <c r="L4721" s="546">
        <v>1</v>
      </c>
      <c r="M4721" s="566">
        <v>1700.0700000000002</v>
      </c>
      <c r="N4721" s="546"/>
      <c r="O4721" s="546"/>
      <c r="P4721" s="566"/>
    </row>
    <row r="4722" spans="1:16" x14ac:dyDescent="0.2">
      <c r="A4722" s="568" t="s">
        <v>946</v>
      </c>
      <c r="B4722" s="548" t="s">
        <v>1708</v>
      </c>
      <c r="C4722" s="541" t="s">
        <v>1709</v>
      </c>
      <c r="D4722" s="547" t="s">
        <v>1882</v>
      </c>
      <c r="E4722" s="1962">
        <v>1700</v>
      </c>
      <c r="F4722" s="546" t="s">
        <v>10378</v>
      </c>
      <c r="G4722" s="569" t="s">
        <v>11316</v>
      </c>
      <c r="H4722" s="547" t="s">
        <v>9371</v>
      </c>
      <c r="I4722" s="547" t="s">
        <v>9371</v>
      </c>
      <c r="J4722" s="546" t="s">
        <v>5865</v>
      </c>
      <c r="K4722" s="570">
        <v>1</v>
      </c>
      <c r="L4722" s="546">
        <v>1</v>
      </c>
      <c r="M4722" s="566">
        <v>1756.73</v>
      </c>
      <c r="N4722" s="546"/>
      <c r="O4722" s="546"/>
      <c r="P4722" s="566"/>
    </row>
    <row r="4723" spans="1:16" x14ac:dyDescent="0.2">
      <c r="A4723" s="568" t="s">
        <v>946</v>
      </c>
      <c r="B4723" s="548" t="s">
        <v>1708</v>
      </c>
      <c r="C4723" s="541" t="s">
        <v>1709</v>
      </c>
      <c r="D4723" s="547" t="s">
        <v>1882</v>
      </c>
      <c r="E4723" s="1962">
        <v>1700</v>
      </c>
      <c r="F4723" s="546" t="s">
        <v>11317</v>
      </c>
      <c r="G4723" s="569" t="s">
        <v>11318</v>
      </c>
      <c r="H4723" s="547" t="s">
        <v>9371</v>
      </c>
      <c r="I4723" s="547" t="s">
        <v>9371</v>
      </c>
      <c r="J4723" s="546" t="s">
        <v>5865</v>
      </c>
      <c r="K4723" s="570">
        <v>1</v>
      </c>
      <c r="L4723" s="546">
        <v>1</v>
      </c>
      <c r="M4723" s="566">
        <v>1700.0700000000002</v>
      </c>
      <c r="N4723" s="546"/>
      <c r="O4723" s="546"/>
      <c r="P4723" s="566"/>
    </row>
    <row r="4724" spans="1:16" x14ac:dyDescent="0.2">
      <c r="A4724" s="568" t="s">
        <v>946</v>
      </c>
      <c r="B4724" s="548" t="s">
        <v>1708</v>
      </c>
      <c r="C4724" s="541" t="s">
        <v>1709</v>
      </c>
      <c r="D4724" s="547" t="s">
        <v>1882</v>
      </c>
      <c r="E4724" s="1962">
        <v>1700</v>
      </c>
      <c r="F4724" s="546" t="s">
        <v>11319</v>
      </c>
      <c r="G4724" s="569" t="s">
        <v>11320</v>
      </c>
      <c r="H4724" s="547" t="s">
        <v>9371</v>
      </c>
      <c r="I4724" s="547" t="s">
        <v>9371</v>
      </c>
      <c r="J4724" s="546" t="s">
        <v>5865</v>
      </c>
      <c r="K4724" s="570">
        <v>1</v>
      </c>
      <c r="L4724" s="546">
        <v>1</v>
      </c>
      <c r="M4724" s="566">
        <v>1700.0700000000002</v>
      </c>
      <c r="N4724" s="546"/>
      <c r="O4724" s="546"/>
      <c r="P4724" s="566"/>
    </row>
    <row r="4725" spans="1:16" x14ac:dyDescent="0.2">
      <c r="A4725" s="568" t="s">
        <v>946</v>
      </c>
      <c r="B4725" s="548" t="s">
        <v>1708</v>
      </c>
      <c r="C4725" s="541" t="s">
        <v>1709</v>
      </c>
      <c r="D4725" s="547" t="s">
        <v>1882</v>
      </c>
      <c r="E4725" s="1962">
        <v>1700</v>
      </c>
      <c r="F4725" s="546" t="s">
        <v>11321</v>
      </c>
      <c r="G4725" s="569" t="s">
        <v>11322</v>
      </c>
      <c r="H4725" s="547" t="s">
        <v>9371</v>
      </c>
      <c r="I4725" s="547" t="s">
        <v>9371</v>
      </c>
      <c r="J4725" s="546" t="s">
        <v>5865</v>
      </c>
      <c r="K4725" s="570">
        <v>1</v>
      </c>
      <c r="L4725" s="546">
        <v>1</v>
      </c>
      <c r="M4725" s="566">
        <v>1700.0700000000002</v>
      </c>
      <c r="N4725" s="546"/>
      <c r="O4725" s="546"/>
      <c r="P4725" s="566"/>
    </row>
    <row r="4726" spans="1:16" x14ac:dyDescent="0.2">
      <c r="A4726" s="568" t="s">
        <v>946</v>
      </c>
      <c r="B4726" s="548" t="s">
        <v>1708</v>
      </c>
      <c r="C4726" s="541" t="s">
        <v>1709</v>
      </c>
      <c r="D4726" s="547" t="s">
        <v>1882</v>
      </c>
      <c r="E4726" s="1962">
        <v>1700</v>
      </c>
      <c r="F4726" s="546" t="s">
        <v>11323</v>
      </c>
      <c r="G4726" s="569" t="s">
        <v>11324</v>
      </c>
      <c r="H4726" s="547" t="s">
        <v>9371</v>
      </c>
      <c r="I4726" s="547" t="s">
        <v>9371</v>
      </c>
      <c r="J4726" s="546" t="s">
        <v>5865</v>
      </c>
      <c r="K4726" s="570">
        <v>1</v>
      </c>
      <c r="L4726" s="546">
        <v>1</v>
      </c>
      <c r="M4726" s="566">
        <v>1700.0700000000002</v>
      </c>
      <c r="N4726" s="546"/>
      <c r="O4726" s="546"/>
      <c r="P4726" s="566"/>
    </row>
    <row r="4727" spans="1:16" x14ac:dyDescent="0.2">
      <c r="A4727" s="568" t="s">
        <v>946</v>
      </c>
      <c r="B4727" s="548" t="s">
        <v>1708</v>
      </c>
      <c r="C4727" s="541" t="s">
        <v>1709</v>
      </c>
      <c r="D4727" s="547" t="s">
        <v>1882</v>
      </c>
      <c r="E4727" s="1962">
        <v>1700</v>
      </c>
      <c r="F4727" s="546" t="s">
        <v>11325</v>
      </c>
      <c r="G4727" s="569" t="s">
        <v>11326</v>
      </c>
      <c r="H4727" s="547" t="s">
        <v>9371</v>
      </c>
      <c r="I4727" s="547" t="s">
        <v>9371</v>
      </c>
      <c r="J4727" s="546" t="s">
        <v>5865</v>
      </c>
      <c r="K4727" s="570">
        <v>1</v>
      </c>
      <c r="L4727" s="546">
        <v>1</v>
      </c>
      <c r="M4727" s="566">
        <v>1700.0700000000002</v>
      </c>
      <c r="N4727" s="546"/>
      <c r="O4727" s="546"/>
      <c r="P4727" s="566"/>
    </row>
    <row r="4728" spans="1:16" x14ac:dyDescent="0.2">
      <c r="A4728" s="568" t="s">
        <v>946</v>
      </c>
      <c r="B4728" s="548" t="s">
        <v>1708</v>
      </c>
      <c r="C4728" s="541" t="s">
        <v>1709</v>
      </c>
      <c r="D4728" s="547" t="s">
        <v>1882</v>
      </c>
      <c r="E4728" s="1962">
        <v>1700</v>
      </c>
      <c r="F4728" s="546" t="s">
        <v>11327</v>
      </c>
      <c r="G4728" s="569" t="s">
        <v>11328</v>
      </c>
      <c r="H4728" s="547" t="s">
        <v>9371</v>
      </c>
      <c r="I4728" s="547" t="s">
        <v>9371</v>
      </c>
      <c r="J4728" s="546" t="s">
        <v>5865</v>
      </c>
      <c r="K4728" s="570">
        <v>1</v>
      </c>
      <c r="L4728" s="546">
        <v>1</v>
      </c>
      <c r="M4728" s="566">
        <v>1700.0700000000002</v>
      </c>
      <c r="N4728" s="546"/>
      <c r="O4728" s="546"/>
      <c r="P4728" s="566"/>
    </row>
    <row r="4729" spans="1:16" x14ac:dyDescent="0.2">
      <c r="A4729" s="568" t="s">
        <v>946</v>
      </c>
      <c r="B4729" s="548" t="s">
        <v>1708</v>
      </c>
      <c r="C4729" s="541" t="s">
        <v>1709</v>
      </c>
      <c r="D4729" s="547" t="s">
        <v>1882</v>
      </c>
      <c r="E4729" s="1962">
        <v>1700</v>
      </c>
      <c r="F4729" s="546" t="s">
        <v>11329</v>
      </c>
      <c r="G4729" s="569" t="s">
        <v>11330</v>
      </c>
      <c r="H4729" s="547" t="s">
        <v>9371</v>
      </c>
      <c r="I4729" s="547" t="s">
        <v>9371</v>
      </c>
      <c r="J4729" s="546" t="s">
        <v>5865</v>
      </c>
      <c r="K4729" s="570">
        <v>1</v>
      </c>
      <c r="L4729" s="546">
        <v>1</v>
      </c>
      <c r="M4729" s="566">
        <v>1700.0700000000002</v>
      </c>
      <c r="N4729" s="546"/>
      <c r="O4729" s="546"/>
      <c r="P4729" s="566"/>
    </row>
    <row r="4730" spans="1:16" x14ac:dyDescent="0.2">
      <c r="A4730" s="568" t="s">
        <v>946</v>
      </c>
      <c r="B4730" s="548" t="s">
        <v>1708</v>
      </c>
      <c r="C4730" s="541" t="s">
        <v>1709</v>
      </c>
      <c r="D4730" s="547" t="s">
        <v>1882</v>
      </c>
      <c r="E4730" s="1962">
        <v>1700</v>
      </c>
      <c r="F4730" s="546" t="s">
        <v>11331</v>
      </c>
      <c r="G4730" s="569" t="s">
        <v>11332</v>
      </c>
      <c r="H4730" s="547" t="s">
        <v>9371</v>
      </c>
      <c r="I4730" s="547" t="s">
        <v>9371</v>
      </c>
      <c r="J4730" s="546" t="s">
        <v>5865</v>
      </c>
      <c r="K4730" s="570">
        <v>1</v>
      </c>
      <c r="L4730" s="546">
        <v>1</v>
      </c>
      <c r="M4730" s="566">
        <v>1700.0700000000002</v>
      </c>
      <c r="N4730" s="546"/>
      <c r="O4730" s="546"/>
      <c r="P4730" s="566"/>
    </row>
    <row r="4731" spans="1:16" x14ac:dyDescent="0.2">
      <c r="A4731" s="568" t="s">
        <v>946</v>
      </c>
      <c r="B4731" s="548" t="s">
        <v>1708</v>
      </c>
      <c r="C4731" s="541" t="s">
        <v>1709</v>
      </c>
      <c r="D4731" s="547" t="s">
        <v>1882</v>
      </c>
      <c r="E4731" s="1962">
        <v>2000</v>
      </c>
      <c r="F4731" s="546" t="s">
        <v>11333</v>
      </c>
      <c r="G4731" s="569" t="s">
        <v>11334</v>
      </c>
      <c r="H4731" s="547" t="s">
        <v>9371</v>
      </c>
      <c r="I4731" s="547" t="s">
        <v>9371</v>
      </c>
      <c r="J4731" s="546" t="s">
        <v>5865</v>
      </c>
      <c r="K4731" s="570">
        <v>1</v>
      </c>
      <c r="L4731" s="546">
        <v>1</v>
      </c>
      <c r="M4731" s="566">
        <v>1913.4</v>
      </c>
      <c r="N4731" s="546"/>
      <c r="O4731" s="546"/>
      <c r="P4731" s="566"/>
    </row>
    <row r="4732" spans="1:16" x14ac:dyDescent="0.2">
      <c r="A4732" s="568" t="s">
        <v>946</v>
      </c>
      <c r="B4732" s="548" t="s">
        <v>1708</v>
      </c>
      <c r="C4732" s="541" t="s">
        <v>1709</v>
      </c>
      <c r="D4732" s="547" t="s">
        <v>1882</v>
      </c>
      <c r="E4732" s="1962">
        <v>2000</v>
      </c>
      <c r="F4732" s="546" t="s">
        <v>11335</v>
      </c>
      <c r="G4732" s="569" t="s">
        <v>11336</v>
      </c>
      <c r="H4732" s="547" t="s">
        <v>9371</v>
      </c>
      <c r="I4732" s="547" t="s">
        <v>9371</v>
      </c>
      <c r="J4732" s="546" t="s">
        <v>5865</v>
      </c>
      <c r="K4732" s="570">
        <v>1</v>
      </c>
      <c r="L4732" s="546">
        <v>1</v>
      </c>
      <c r="M4732" s="566">
        <v>1913.4</v>
      </c>
      <c r="N4732" s="546"/>
      <c r="O4732" s="546"/>
      <c r="P4732" s="566"/>
    </row>
    <row r="4733" spans="1:16" x14ac:dyDescent="0.2">
      <c r="A4733" s="568" t="s">
        <v>946</v>
      </c>
      <c r="B4733" s="548" t="s">
        <v>1708</v>
      </c>
      <c r="C4733" s="541" t="s">
        <v>1709</v>
      </c>
      <c r="D4733" s="547" t="s">
        <v>1882</v>
      </c>
      <c r="E4733" s="1962">
        <v>2000</v>
      </c>
      <c r="F4733" s="546" t="s">
        <v>11337</v>
      </c>
      <c r="G4733" s="569" t="s">
        <v>11338</v>
      </c>
      <c r="H4733" s="547" t="s">
        <v>9371</v>
      </c>
      <c r="I4733" s="547" t="s">
        <v>9371</v>
      </c>
      <c r="J4733" s="546" t="s">
        <v>5865</v>
      </c>
      <c r="K4733" s="570">
        <v>1</v>
      </c>
      <c r="L4733" s="546">
        <v>1</v>
      </c>
      <c r="M4733" s="566">
        <v>1913.4</v>
      </c>
      <c r="N4733" s="546"/>
      <c r="O4733" s="546"/>
      <c r="P4733" s="566"/>
    </row>
    <row r="4734" spans="1:16" x14ac:dyDescent="0.2">
      <c r="A4734" s="568" t="s">
        <v>946</v>
      </c>
      <c r="B4734" s="548" t="s">
        <v>1708</v>
      </c>
      <c r="C4734" s="541" t="s">
        <v>1709</v>
      </c>
      <c r="D4734" s="547" t="s">
        <v>1882</v>
      </c>
      <c r="E4734" s="1962">
        <v>2000</v>
      </c>
      <c r="F4734" s="546" t="s">
        <v>11339</v>
      </c>
      <c r="G4734" s="569" t="s">
        <v>11340</v>
      </c>
      <c r="H4734" s="547" t="s">
        <v>9371</v>
      </c>
      <c r="I4734" s="547" t="s">
        <v>9371</v>
      </c>
      <c r="J4734" s="546" t="s">
        <v>5865</v>
      </c>
      <c r="K4734" s="570">
        <v>1</v>
      </c>
      <c r="L4734" s="546">
        <v>1</v>
      </c>
      <c r="M4734" s="566">
        <v>1913.4</v>
      </c>
      <c r="N4734" s="546"/>
      <c r="O4734" s="546"/>
      <c r="P4734" s="566"/>
    </row>
    <row r="4735" spans="1:16" x14ac:dyDescent="0.2">
      <c r="A4735" s="568" t="s">
        <v>946</v>
      </c>
      <c r="B4735" s="548" t="s">
        <v>1708</v>
      </c>
      <c r="C4735" s="541" t="s">
        <v>1709</v>
      </c>
      <c r="D4735" s="547" t="s">
        <v>1882</v>
      </c>
      <c r="E4735" s="1962">
        <v>2000</v>
      </c>
      <c r="F4735" s="546" t="s">
        <v>11341</v>
      </c>
      <c r="G4735" s="569" t="s">
        <v>11342</v>
      </c>
      <c r="H4735" s="547" t="s">
        <v>9371</v>
      </c>
      <c r="I4735" s="547" t="s">
        <v>9371</v>
      </c>
      <c r="J4735" s="546" t="s">
        <v>5865</v>
      </c>
      <c r="K4735" s="570">
        <v>1</v>
      </c>
      <c r="L4735" s="546">
        <v>1</v>
      </c>
      <c r="M4735" s="566">
        <v>1913.4</v>
      </c>
      <c r="N4735" s="546"/>
      <c r="O4735" s="546"/>
      <c r="P4735" s="566"/>
    </row>
    <row r="4736" spans="1:16" x14ac:dyDescent="0.2">
      <c r="A4736" s="568" t="s">
        <v>946</v>
      </c>
      <c r="B4736" s="548" t="s">
        <v>1708</v>
      </c>
      <c r="C4736" s="541" t="s">
        <v>1709</v>
      </c>
      <c r="D4736" s="547" t="s">
        <v>1882</v>
      </c>
      <c r="E4736" s="1962">
        <v>2000</v>
      </c>
      <c r="F4736" s="546" t="s">
        <v>11343</v>
      </c>
      <c r="G4736" s="569" t="s">
        <v>11344</v>
      </c>
      <c r="H4736" s="547" t="s">
        <v>9371</v>
      </c>
      <c r="I4736" s="547" t="s">
        <v>9371</v>
      </c>
      <c r="J4736" s="546" t="s">
        <v>5865</v>
      </c>
      <c r="K4736" s="570">
        <v>1</v>
      </c>
      <c r="L4736" s="546">
        <v>1</v>
      </c>
      <c r="M4736" s="566">
        <v>1913.4</v>
      </c>
      <c r="N4736" s="546"/>
      <c r="O4736" s="546"/>
      <c r="P4736" s="566"/>
    </row>
    <row r="4737" spans="1:16" x14ac:dyDescent="0.2">
      <c r="A4737" s="568" t="s">
        <v>946</v>
      </c>
      <c r="B4737" s="548" t="s">
        <v>1708</v>
      </c>
      <c r="C4737" s="541" t="s">
        <v>1709</v>
      </c>
      <c r="D4737" s="547" t="s">
        <v>1882</v>
      </c>
      <c r="E4737" s="1962">
        <v>1700</v>
      </c>
      <c r="F4737" s="546" t="s">
        <v>11345</v>
      </c>
      <c r="G4737" s="569" t="s">
        <v>11346</v>
      </c>
      <c r="H4737" s="547" t="s">
        <v>9371</v>
      </c>
      <c r="I4737" s="547" t="s">
        <v>9371</v>
      </c>
      <c r="J4737" s="546" t="s">
        <v>5865</v>
      </c>
      <c r="K4737" s="570">
        <v>1</v>
      </c>
      <c r="L4737" s="546">
        <v>1</v>
      </c>
      <c r="M4737" s="566">
        <v>1700.0700000000002</v>
      </c>
      <c r="N4737" s="546"/>
      <c r="O4737" s="546"/>
      <c r="P4737" s="566"/>
    </row>
    <row r="4738" spans="1:16" x14ac:dyDescent="0.2">
      <c r="A4738" s="568" t="s">
        <v>946</v>
      </c>
      <c r="B4738" s="548" t="s">
        <v>1708</v>
      </c>
      <c r="C4738" s="541" t="s">
        <v>1709</v>
      </c>
      <c r="D4738" s="547" t="s">
        <v>1882</v>
      </c>
      <c r="E4738" s="1962">
        <v>1700</v>
      </c>
      <c r="F4738" s="546" t="s">
        <v>11347</v>
      </c>
      <c r="G4738" s="569" t="s">
        <v>11348</v>
      </c>
      <c r="H4738" s="547" t="s">
        <v>9371</v>
      </c>
      <c r="I4738" s="547" t="s">
        <v>9371</v>
      </c>
      <c r="J4738" s="546" t="s">
        <v>5865</v>
      </c>
      <c r="K4738" s="570">
        <v>1</v>
      </c>
      <c r="L4738" s="546">
        <v>1</v>
      </c>
      <c r="M4738" s="566">
        <v>1700.0700000000002</v>
      </c>
      <c r="N4738" s="546"/>
      <c r="O4738" s="546"/>
      <c r="P4738" s="566"/>
    </row>
    <row r="4739" spans="1:16" x14ac:dyDescent="0.2">
      <c r="A4739" s="568" t="s">
        <v>946</v>
      </c>
      <c r="B4739" s="548" t="s">
        <v>1708</v>
      </c>
      <c r="C4739" s="541" t="s">
        <v>1709</v>
      </c>
      <c r="D4739" s="547" t="s">
        <v>1882</v>
      </c>
      <c r="E4739" s="1962">
        <v>1700</v>
      </c>
      <c r="F4739" s="546" t="s">
        <v>11349</v>
      </c>
      <c r="G4739" s="569" t="s">
        <v>11350</v>
      </c>
      <c r="H4739" s="547" t="s">
        <v>9371</v>
      </c>
      <c r="I4739" s="547" t="s">
        <v>9371</v>
      </c>
      <c r="J4739" s="546" t="s">
        <v>5865</v>
      </c>
      <c r="K4739" s="570">
        <v>1</v>
      </c>
      <c r="L4739" s="546">
        <v>1</v>
      </c>
      <c r="M4739" s="566">
        <v>1700.0700000000002</v>
      </c>
      <c r="N4739" s="546"/>
      <c r="O4739" s="546"/>
      <c r="P4739" s="566"/>
    </row>
    <row r="4740" spans="1:16" x14ac:dyDescent="0.2">
      <c r="A4740" s="568" t="s">
        <v>946</v>
      </c>
      <c r="B4740" s="548" t="s">
        <v>1708</v>
      </c>
      <c r="C4740" s="541" t="s">
        <v>1709</v>
      </c>
      <c r="D4740" s="547" t="s">
        <v>1882</v>
      </c>
      <c r="E4740" s="1962">
        <v>1700</v>
      </c>
      <c r="F4740" s="546" t="s">
        <v>11351</v>
      </c>
      <c r="G4740" s="569" t="s">
        <v>11352</v>
      </c>
      <c r="H4740" s="547" t="s">
        <v>9371</v>
      </c>
      <c r="I4740" s="547" t="s">
        <v>9371</v>
      </c>
      <c r="J4740" s="546" t="s">
        <v>5865</v>
      </c>
      <c r="K4740" s="570">
        <v>1</v>
      </c>
      <c r="L4740" s="546">
        <v>1</v>
      </c>
      <c r="M4740" s="566">
        <v>1700.0700000000002</v>
      </c>
      <c r="N4740" s="546"/>
      <c r="O4740" s="546"/>
      <c r="P4740" s="566"/>
    </row>
    <row r="4741" spans="1:16" x14ac:dyDescent="0.2">
      <c r="A4741" s="568" t="s">
        <v>946</v>
      </c>
      <c r="B4741" s="548" t="s">
        <v>1708</v>
      </c>
      <c r="C4741" s="541" t="s">
        <v>1709</v>
      </c>
      <c r="D4741" s="547" t="s">
        <v>1882</v>
      </c>
      <c r="E4741" s="1962">
        <v>1700</v>
      </c>
      <c r="F4741" s="546" t="s">
        <v>11353</v>
      </c>
      <c r="G4741" s="569" t="s">
        <v>11354</v>
      </c>
      <c r="H4741" s="547" t="s">
        <v>9371</v>
      </c>
      <c r="I4741" s="547" t="s">
        <v>9371</v>
      </c>
      <c r="J4741" s="546" t="s">
        <v>5865</v>
      </c>
      <c r="K4741" s="570">
        <v>1</v>
      </c>
      <c r="L4741" s="546">
        <v>1</v>
      </c>
      <c r="M4741" s="566">
        <v>1700.0700000000002</v>
      </c>
      <c r="N4741" s="546"/>
      <c r="O4741" s="546"/>
      <c r="P4741" s="566"/>
    </row>
    <row r="4742" spans="1:16" x14ac:dyDescent="0.2">
      <c r="A4742" s="568" t="s">
        <v>946</v>
      </c>
      <c r="B4742" s="548" t="s">
        <v>1708</v>
      </c>
      <c r="C4742" s="541" t="s">
        <v>1709</v>
      </c>
      <c r="D4742" s="547" t="s">
        <v>1882</v>
      </c>
      <c r="E4742" s="1962">
        <v>1700</v>
      </c>
      <c r="F4742" s="546" t="s">
        <v>11355</v>
      </c>
      <c r="G4742" s="569" t="s">
        <v>11356</v>
      </c>
      <c r="H4742" s="547" t="s">
        <v>9371</v>
      </c>
      <c r="I4742" s="547" t="s">
        <v>9371</v>
      </c>
      <c r="J4742" s="546" t="s">
        <v>5865</v>
      </c>
      <c r="K4742" s="570">
        <v>1</v>
      </c>
      <c r="L4742" s="546">
        <v>1</v>
      </c>
      <c r="M4742" s="566">
        <v>1700.0700000000002</v>
      </c>
      <c r="N4742" s="546"/>
      <c r="O4742" s="546"/>
      <c r="P4742" s="566"/>
    </row>
    <row r="4743" spans="1:16" x14ac:dyDescent="0.2">
      <c r="A4743" s="568" t="s">
        <v>946</v>
      </c>
      <c r="B4743" s="548" t="s">
        <v>1708</v>
      </c>
      <c r="C4743" s="541" t="s">
        <v>1709</v>
      </c>
      <c r="D4743" s="547" t="s">
        <v>1882</v>
      </c>
      <c r="E4743" s="1962">
        <v>1700</v>
      </c>
      <c r="F4743" s="546" t="s">
        <v>11357</v>
      </c>
      <c r="G4743" s="569" t="s">
        <v>11358</v>
      </c>
      <c r="H4743" s="547" t="s">
        <v>9371</v>
      </c>
      <c r="I4743" s="547" t="s">
        <v>9371</v>
      </c>
      <c r="J4743" s="546" t="s">
        <v>5865</v>
      </c>
      <c r="K4743" s="570">
        <v>1</v>
      </c>
      <c r="L4743" s="546">
        <v>1</v>
      </c>
      <c r="M4743" s="566">
        <v>1700.0700000000002</v>
      </c>
      <c r="N4743" s="546"/>
      <c r="O4743" s="546"/>
      <c r="P4743" s="566"/>
    </row>
    <row r="4744" spans="1:16" x14ac:dyDescent="0.2">
      <c r="A4744" s="568" t="s">
        <v>946</v>
      </c>
      <c r="B4744" s="548" t="s">
        <v>1708</v>
      </c>
      <c r="C4744" s="541" t="s">
        <v>1709</v>
      </c>
      <c r="D4744" s="547" t="s">
        <v>1882</v>
      </c>
      <c r="E4744" s="1962">
        <v>1700</v>
      </c>
      <c r="F4744" s="546" t="s">
        <v>11359</v>
      </c>
      <c r="G4744" s="569" t="s">
        <v>11360</v>
      </c>
      <c r="H4744" s="547" t="s">
        <v>9371</v>
      </c>
      <c r="I4744" s="547" t="s">
        <v>9371</v>
      </c>
      <c r="J4744" s="546" t="s">
        <v>5865</v>
      </c>
      <c r="K4744" s="570">
        <v>1</v>
      </c>
      <c r="L4744" s="546">
        <v>1</v>
      </c>
      <c r="M4744" s="566">
        <v>1700.0700000000002</v>
      </c>
      <c r="N4744" s="546"/>
      <c r="O4744" s="546"/>
      <c r="P4744" s="566"/>
    </row>
    <row r="4745" spans="1:16" x14ac:dyDescent="0.2">
      <c r="A4745" s="568" t="s">
        <v>946</v>
      </c>
      <c r="B4745" s="548" t="s">
        <v>1708</v>
      </c>
      <c r="C4745" s="541" t="s">
        <v>1709</v>
      </c>
      <c r="D4745" s="547" t="s">
        <v>1882</v>
      </c>
      <c r="E4745" s="1962">
        <v>1700</v>
      </c>
      <c r="F4745" s="546" t="s">
        <v>11361</v>
      </c>
      <c r="G4745" s="569" t="s">
        <v>11362</v>
      </c>
      <c r="H4745" s="547" t="s">
        <v>9371</v>
      </c>
      <c r="I4745" s="547" t="s">
        <v>9371</v>
      </c>
      <c r="J4745" s="546" t="s">
        <v>5865</v>
      </c>
      <c r="K4745" s="570">
        <v>1</v>
      </c>
      <c r="L4745" s="546">
        <v>1</v>
      </c>
      <c r="M4745" s="566">
        <v>1586.73</v>
      </c>
      <c r="N4745" s="546"/>
      <c r="O4745" s="546"/>
      <c r="P4745" s="566"/>
    </row>
    <row r="4746" spans="1:16" x14ac:dyDescent="0.2">
      <c r="A4746" s="568" t="s">
        <v>946</v>
      </c>
      <c r="B4746" s="548" t="s">
        <v>1708</v>
      </c>
      <c r="C4746" s="541" t="s">
        <v>1709</v>
      </c>
      <c r="D4746" s="547" t="s">
        <v>1882</v>
      </c>
      <c r="E4746" s="1962">
        <v>1700</v>
      </c>
      <c r="F4746" s="546" t="s">
        <v>11363</v>
      </c>
      <c r="G4746" s="569" t="s">
        <v>11364</v>
      </c>
      <c r="H4746" s="547" t="s">
        <v>9371</v>
      </c>
      <c r="I4746" s="547" t="s">
        <v>9371</v>
      </c>
      <c r="J4746" s="546" t="s">
        <v>5865</v>
      </c>
      <c r="K4746" s="570">
        <v>1</v>
      </c>
      <c r="L4746" s="546">
        <v>1</v>
      </c>
      <c r="M4746" s="566">
        <v>1700.0700000000002</v>
      </c>
      <c r="N4746" s="546"/>
      <c r="O4746" s="546"/>
      <c r="P4746" s="566"/>
    </row>
    <row r="4747" spans="1:16" x14ac:dyDescent="0.2">
      <c r="A4747" s="568" t="s">
        <v>946</v>
      </c>
      <c r="B4747" s="548" t="s">
        <v>1708</v>
      </c>
      <c r="C4747" s="541" t="s">
        <v>1709</v>
      </c>
      <c r="D4747" s="547" t="s">
        <v>1882</v>
      </c>
      <c r="E4747" s="1962">
        <v>1700</v>
      </c>
      <c r="F4747" s="546" t="s">
        <v>11365</v>
      </c>
      <c r="G4747" s="569" t="s">
        <v>11366</v>
      </c>
      <c r="H4747" s="547" t="s">
        <v>9371</v>
      </c>
      <c r="I4747" s="547" t="s">
        <v>9371</v>
      </c>
      <c r="J4747" s="546" t="s">
        <v>5865</v>
      </c>
      <c r="K4747" s="570">
        <v>1</v>
      </c>
      <c r="L4747" s="546">
        <v>1</v>
      </c>
      <c r="M4747" s="566">
        <v>1700.0700000000002</v>
      </c>
      <c r="N4747" s="546"/>
      <c r="O4747" s="546"/>
      <c r="P4747" s="566"/>
    </row>
    <row r="4748" spans="1:16" x14ac:dyDescent="0.2">
      <c r="A4748" s="568" t="s">
        <v>946</v>
      </c>
      <c r="B4748" s="548" t="s">
        <v>1708</v>
      </c>
      <c r="C4748" s="541" t="s">
        <v>1709</v>
      </c>
      <c r="D4748" s="547" t="s">
        <v>1882</v>
      </c>
      <c r="E4748" s="1962">
        <v>1700</v>
      </c>
      <c r="F4748" s="546" t="s">
        <v>11367</v>
      </c>
      <c r="G4748" s="569" t="s">
        <v>11368</v>
      </c>
      <c r="H4748" s="547" t="s">
        <v>9371</v>
      </c>
      <c r="I4748" s="547" t="s">
        <v>9371</v>
      </c>
      <c r="J4748" s="546" t="s">
        <v>5865</v>
      </c>
      <c r="K4748" s="570">
        <v>1</v>
      </c>
      <c r="L4748" s="546">
        <v>1</v>
      </c>
      <c r="M4748" s="566">
        <v>1700.0700000000002</v>
      </c>
      <c r="N4748" s="546"/>
      <c r="O4748" s="546"/>
      <c r="P4748" s="566"/>
    </row>
    <row r="4749" spans="1:16" x14ac:dyDescent="0.2">
      <c r="A4749" s="568" t="s">
        <v>946</v>
      </c>
      <c r="B4749" s="548" t="s">
        <v>1708</v>
      </c>
      <c r="C4749" s="541" t="s">
        <v>1709</v>
      </c>
      <c r="D4749" s="547" t="s">
        <v>1882</v>
      </c>
      <c r="E4749" s="1962">
        <v>1700</v>
      </c>
      <c r="F4749" s="546" t="s">
        <v>11369</v>
      </c>
      <c r="G4749" s="569" t="s">
        <v>11370</v>
      </c>
      <c r="H4749" s="547" t="s">
        <v>9371</v>
      </c>
      <c r="I4749" s="547" t="s">
        <v>9371</v>
      </c>
      <c r="J4749" s="546" t="s">
        <v>5865</v>
      </c>
      <c r="K4749" s="570">
        <v>1</v>
      </c>
      <c r="L4749" s="546">
        <v>1</v>
      </c>
      <c r="M4749" s="566">
        <v>1643.4</v>
      </c>
      <c r="N4749" s="546"/>
      <c r="O4749" s="546"/>
      <c r="P4749" s="566"/>
    </row>
    <row r="4750" spans="1:16" x14ac:dyDescent="0.2">
      <c r="A4750" s="568" t="s">
        <v>946</v>
      </c>
      <c r="B4750" s="548" t="s">
        <v>1708</v>
      </c>
      <c r="C4750" s="541" t="s">
        <v>1709</v>
      </c>
      <c r="D4750" s="547" t="s">
        <v>1882</v>
      </c>
      <c r="E4750" s="1962">
        <v>1700</v>
      </c>
      <c r="F4750" s="546" t="s">
        <v>11371</v>
      </c>
      <c r="G4750" s="569" t="s">
        <v>11372</v>
      </c>
      <c r="H4750" s="547" t="s">
        <v>9371</v>
      </c>
      <c r="I4750" s="547" t="s">
        <v>9371</v>
      </c>
      <c r="J4750" s="546" t="s">
        <v>5865</v>
      </c>
      <c r="K4750" s="570">
        <v>1</v>
      </c>
      <c r="L4750" s="546">
        <v>1</v>
      </c>
      <c r="M4750" s="566">
        <v>1700.0700000000002</v>
      </c>
      <c r="N4750" s="546"/>
      <c r="O4750" s="546"/>
      <c r="P4750" s="566"/>
    </row>
    <row r="4751" spans="1:16" x14ac:dyDescent="0.2">
      <c r="A4751" s="568" t="s">
        <v>946</v>
      </c>
      <c r="B4751" s="548" t="s">
        <v>1708</v>
      </c>
      <c r="C4751" s="541" t="s">
        <v>1709</v>
      </c>
      <c r="D4751" s="547" t="s">
        <v>1882</v>
      </c>
      <c r="E4751" s="1962">
        <v>1700</v>
      </c>
      <c r="F4751" s="546" t="s">
        <v>11373</v>
      </c>
      <c r="G4751" s="569" t="s">
        <v>11374</v>
      </c>
      <c r="H4751" s="547" t="s">
        <v>9371</v>
      </c>
      <c r="I4751" s="547" t="s">
        <v>9371</v>
      </c>
      <c r="J4751" s="546" t="s">
        <v>5865</v>
      </c>
      <c r="K4751" s="570">
        <v>1</v>
      </c>
      <c r="L4751" s="546">
        <v>1</v>
      </c>
      <c r="M4751" s="566">
        <v>1700.0700000000002</v>
      </c>
      <c r="N4751" s="546"/>
      <c r="O4751" s="546"/>
      <c r="P4751" s="566"/>
    </row>
    <row r="4752" spans="1:16" x14ac:dyDescent="0.2">
      <c r="A4752" s="568" t="s">
        <v>946</v>
      </c>
      <c r="B4752" s="548" t="s">
        <v>1708</v>
      </c>
      <c r="C4752" s="541" t="s">
        <v>1709</v>
      </c>
      <c r="D4752" s="547" t="s">
        <v>1882</v>
      </c>
      <c r="E4752" s="1962">
        <v>2000</v>
      </c>
      <c r="F4752" s="546" t="s">
        <v>11375</v>
      </c>
      <c r="G4752" s="569" t="s">
        <v>11376</v>
      </c>
      <c r="H4752" s="547" t="s">
        <v>9371</v>
      </c>
      <c r="I4752" s="547" t="s">
        <v>9371</v>
      </c>
      <c r="J4752" s="546" t="s">
        <v>5865</v>
      </c>
      <c r="K4752" s="570">
        <v>1</v>
      </c>
      <c r="L4752" s="546">
        <v>1</v>
      </c>
      <c r="M4752" s="566">
        <v>1913.4</v>
      </c>
      <c r="N4752" s="546"/>
      <c r="O4752" s="546"/>
      <c r="P4752" s="566"/>
    </row>
    <row r="4753" spans="1:16" x14ac:dyDescent="0.2">
      <c r="A4753" s="568" t="s">
        <v>946</v>
      </c>
      <c r="B4753" s="548" t="s">
        <v>1708</v>
      </c>
      <c r="C4753" s="541" t="s">
        <v>1709</v>
      </c>
      <c r="D4753" s="547" t="s">
        <v>1882</v>
      </c>
      <c r="E4753" s="1962">
        <v>2000</v>
      </c>
      <c r="F4753" s="546" t="s">
        <v>11377</v>
      </c>
      <c r="G4753" s="569" t="s">
        <v>11378</v>
      </c>
      <c r="H4753" s="547" t="s">
        <v>9371</v>
      </c>
      <c r="I4753" s="547" t="s">
        <v>9371</v>
      </c>
      <c r="J4753" s="546" t="s">
        <v>5865</v>
      </c>
      <c r="K4753" s="570">
        <v>1</v>
      </c>
      <c r="L4753" s="546">
        <v>1</v>
      </c>
      <c r="M4753" s="566">
        <v>1913.4</v>
      </c>
      <c r="N4753" s="546"/>
      <c r="O4753" s="546"/>
      <c r="P4753" s="566"/>
    </row>
    <row r="4754" spans="1:16" x14ac:dyDescent="0.2">
      <c r="A4754" s="568" t="s">
        <v>946</v>
      </c>
      <c r="B4754" s="548" t="s">
        <v>1708</v>
      </c>
      <c r="C4754" s="541" t="s">
        <v>1709</v>
      </c>
      <c r="D4754" s="547" t="s">
        <v>1882</v>
      </c>
      <c r="E4754" s="1962">
        <v>2000</v>
      </c>
      <c r="F4754" s="546" t="s">
        <v>11379</v>
      </c>
      <c r="G4754" s="569" t="s">
        <v>11380</v>
      </c>
      <c r="H4754" s="547" t="s">
        <v>9371</v>
      </c>
      <c r="I4754" s="547" t="s">
        <v>9371</v>
      </c>
      <c r="J4754" s="546" t="s">
        <v>5865</v>
      </c>
      <c r="K4754" s="570">
        <v>1</v>
      </c>
      <c r="L4754" s="546">
        <v>1</v>
      </c>
      <c r="M4754" s="566">
        <v>1846.73</v>
      </c>
      <c r="N4754" s="546"/>
      <c r="O4754" s="546"/>
      <c r="P4754" s="566"/>
    </row>
    <row r="4755" spans="1:16" x14ac:dyDescent="0.2">
      <c r="A4755" s="568" t="s">
        <v>946</v>
      </c>
      <c r="B4755" s="548" t="s">
        <v>1708</v>
      </c>
      <c r="C4755" s="541" t="s">
        <v>1709</v>
      </c>
      <c r="D4755" s="547" t="s">
        <v>1882</v>
      </c>
      <c r="E4755" s="1962">
        <v>2000</v>
      </c>
      <c r="F4755" s="546" t="s">
        <v>11381</v>
      </c>
      <c r="G4755" s="569" t="s">
        <v>11382</v>
      </c>
      <c r="H4755" s="547" t="s">
        <v>9371</v>
      </c>
      <c r="I4755" s="547" t="s">
        <v>9371</v>
      </c>
      <c r="J4755" s="546" t="s">
        <v>5865</v>
      </c>
      <c r="K4755" s="570">
        <v>1</v>
      </c>
      <c r="L4755" s="546">
        <v>1</v>
      </c>
      <c r="M4755" s="566">
        <v>1846.73</v>
      </c>
      <c r="N4755" s="546"/>
      <c r="O4755" s="546"/>
      <c r="P4755" s="566"/>
    </row>
    <row r="4756" spans="1:16" x14ac:dyDescent="0.2">
      <c r="A4756" s="568" t="s">
        <v>946</v>
      </c>
      <c r="B4756" s="548" t="s">
        <v>1708</v>
      </c>
      <c r="C4756" s="541" t="s">
        <v>1709</v>
      </c>
      <c r="D4756" s="547" t="s">
        <v>1882</v>
      </c>
      <c r="E4756" s="1962">
        <v>2000</v>
      </c>
      <c r="F4756" s="546" t="s">
        <v>11383</v>
      </c>
      <c r="G4756" s="569" t="s">
        <v>11384</v>
      </c>
      <c r="H4756" s="547" t="s">
        <v>9371</v>
      </c>
      <c r="I4756" s="547" t="s">
        <v>9371</v>
      </c>
      <c r="J4756" s="546" t="s">
        <v>5865</v>
      </c>
      <c r="K4756" s="570">
        <v>1</v>
      </c>
      <c r="L4756" s="546">
        <v>1</v>
      </c>
      <c r="M4756" s="566">
        <v>1646.73</v>
      </c>
      <c r="N4756" s="546"/>
      <c r="O4756" s="546"/>
      <c r="P4756" s="566"/>
    </row>
    <row r="4757" spans="1:16" x14ac:dyDescent="0.2">
      <c r="A4757" s="568" t="s">
        <v>946</v>
      </c>
      <c r="B4757" s="548" t="s">
        <v>1708</v>
      </c>
      <c r="C4757" s="541" t="s">
        <v>1709</v>
      </c>
      <c r="D4757" s="547" t="s">
        <v>1882</v>
      </c>
      <c r="E4757" s="1962">
        <v>2000</v>
      </c>
      <c r="F4757" s="546" t="s">
        <v>11385</v>
      </c>
      <c r="G4757" s="569" t="s">
        <v>11386</v>
      </c>
      <c r="H4757" s="547" t="s">
        <v>9371</v>
      </c>
      <c r="I4757" s="547" t="s">
        <v>9371</v>
      </c>
      <c r="J4757" s="546" t="s">
        <v>5865</v>
      </c>
      <c r="K4757" s="570">
        <v>1</v>
      </c>
      <c r="L4757" s="546">
        <v>1</v>
      </c>
      <c r="M4757" s="566">
        <v>1913.4</v>
      </c>
      <c r="N4757" s="546"/>
      <c r="O4757" s="546"/>
      <c r="P4757" s="566"/>
    </row>
    <row r="4758" spans="1:16" x14ac:dyDescent="0.2">
      <c r="A4758" s="568" t="s">
        <v>946</v>
      </c>
      <c r="B4758" s="548" t="s">
        <v>1708</v>
      </c>
      <c r="C4758" s="541" t="s">
        <v>1709</v>
      </c>
      <c r="D4758" s="547" t="s">
        <v>1882</v>
      </c>
      <c r="E4758" s="1962">
        <v>2000</v>
      </c>
      <c r="F4758" s="546" t="s">
        <v>11387</v>
      </c>
      <c r="G4758" s="569" t="s">
        <v>11388</v>
      </c>
      <c r="H4758" s="547" t="s">
        <v>9371</v>
      </c>
      <c r="I4758" s="547" t="s">
        <v>9371</v>
      </c>
      <c r="J4758" s="546" t="s">
        <v>5865</v>
      </c>
      <c r="K4758" s="570">
        <v>1</v>
      </c>
      <c r="L4758" s="546">
        <v>1</v>
      </c>
      <c r="M4758" s="566">
        <v>1846.73</v>
      </c>
      <c r="N4758" s="546"/>
      <c r="O4758" s="546"/>
      <c r="P4758" s="566"/>
    </row>
    <row r="4759" spans="1:16" x14ac:dyDescent="0.2">
      <c r="A4759" s="568" t="s">
        <v>946</v>
      </c>
      <c r="B4759" s="548" t="s">
        <v>1708</v>
      </c>
      <c r="C4759" s="541" t="s">
        <v>1709</v>
      </c>
      <c r="D4759" s="547" t="s">
        <v>1882</v>
      </c>
      <c r="E4759" s="1962">
        <v>2000</v>
      </c>
      <c r="F4759" s="546" t="s">
        <v>11389</v>
      </c>
      <c r="G4759" s="569" t="s">
        <v>11390</v>
      </c>
      <c r="H4759" s="547" t="s">
        <v>9371</v>
      </c>
      <c r="I4759" s="547" t="s">
        <v>9371</v>
      </c>
      <c r="J4759" s="546" t="s">
        <v>5865</v>
      </c>
      <c r="K4759" s="570">
        <v>1</v>
      </c>
      <c r="L4759" s="546">
        <v>1</v>
      </c>
      <c r="M4759" s="566">
        <v>1646.73</v>
      </c>
      <c r="N4759" s="546"/>
      <c r="O4759" s="546"/>
      <c r="P4759" s="566"/>
    </row>
    <row r="4760" spans="1:16" x14ac:dyDescent="0.2">
      <c r="A4760" s="568" t="s">
        <v>946</v>
      </c>
      <c r="B4760" s="548" t="s">
        <v>1708</v>
      </c>
      <c r="C4760" s="541" t="s">
        <v>1709</v>
      </c>
      <c r="D4760" s="547" t="s">
        <v>1882</v>
      </c>
      <c r="E4760" s="1962">
        <v>2000</v>
      </c>
      <c r="F4760" s="546" t="s">
        <v>11391</v>
      </c>
      <c r="G4760" s="569" t="s">
        <v>11392</v>
      </c>
      <c r="H4760" s="547" t="s">
        <v>9371</v>
      </c>
      <c r="I4760" s="547" t="s">
        <v>9371</v>
      </c>
      <c r="J4760" s="546" t="s">
        <v>5865</v>
      </c>
      <c r="K4760" s="570">
        <v>1</v>
      </c>
      <c r="L4760" s="546">
        <v>1</v>
      </c>
      <c r="M4760" s="566">
        <v>1846.73</v>
      </c>
      <c r="N4760" s="546"/>
      <c r="O4760" s="546"/>
      <c r="P4760" s="566"/>
    </row>
    <row r="4761" spans="1:16" x14ac:dyDescent="0.2">
      <c r="A4761" s="568" t="s">
        <v>946</v>
      </c>
      <c r="B4761" s="548" t="s">
        <v>1708</v>
      </c>
      <c r="C4761" s="541" t="s">
        <v>1709</v>
      </c>
      <c r="D4761" s="547" t="s">
        <v>1882</v>
      </c>
      <c r="E4761" s="1962">
        <v>2000</v>
      </c>
      <c r="F4761" s="546" t="s">
        <v>11393</v>
      </c>
      <c r="G4761" s="569" t="s">
        <v>11394</v>
      </c>
      <c r="H4761" s="547" t="s">
        <v>9371</v>
      </c>
      <c r="I4761" s="547" t="s">
        <v>9371</v>
      </c>
      <c r="J4761" s="546" t="s">
        <v>5865</v>
      </c>
      <c r="K4761" s="570">
        <v>1</v>
      </c>
      <c r="L4761" s="546">
        <v>1</v>
      </c>
      <c r="M4761" s="566">
        <v>1846.73</v>
      </c>
      <c r="N4761" s="546"/>
      <c r="O4761" s="546"/>
      <c r="P4761" s="566"/>
    </row>
    <row r="4762" spans="1:16" x14ac:dyDescent="0.2">
      <c r="A4762" s="568" t="s">
        <v>946</v>
      </c>
      <c r="B4762" s="548" t="s">
        <v>1708</v>
      </c>
      <c r="C4762" s="541" t="s">
        <v>1709</v>
      </c>
      <c r="D4762" s="547" t="s">
        <v>1882</v>
      </c>
      <c r="E4762" s="1962">
        <v>2000</v>
      </c>
      <c r="F4762" s="546" t="s">
        <v>11395</v>
      </c>
      <c r="G4762" s="569" t="s">
        <v>11396</v>
      </c>
      <c r="H4762" s="547" t="s">
        <v>9371</v>
      </c>
      <c r="I4762" s="547" t="s">
        <v>9371</v>
      </c>
      <c r="J4762" s="546" t="s">
        <v>5865</v>
      </c>
      <c r="K4762" s="570">
        <v>1</v>
      </c>
      <c r="L4762" s="546">
        <v>1</v>
      </c>
      <c r="M4762" s="566">
        <v>1580.0700000000002</v>
      </c>
      <c r="N4762" s="546"/>
      <c r="O4762" s="546"/>
      <c r="P4762" s="566"/>
    </row>
    <row r="4763" spans="1:16" x14ac:dyDescent="0.2">
      <c r="A4763" s="568" t="s">
        <v>946</v>
      </c>
      <c r="B4763" s="548" t="s">
        <v>1708</v>
      </c>
      <c r="C4763" s="541" t="s">
        <v>1709</v>
      </c>
      <c r="D4763" s="547" t="s">
        <v>1882</v>
      </c>
      <c r="E4763" s="1962">
        <v>2000</v>
      </c>
      <c r="F4763" s="546" t="s">
        <v>11397</v>
      </c>
      <c r="G4763" s="569" t="s">
        <v>11398</v>
      </c>
      <c r="H4763" s="547" t="s">
        <v>9371</v>
      </c>
      <c r="I4763" s="547" t="s">
        <v>9371</v>
      </c>
      <c r="J4763" s="546" t="s">
        <v>5865</v>
      </c>
      <c r="K4763" s="570">
        <v>1</v>
      </c>
      <c r="L4763" s="546">
        <v>1</v>
      </c>
      <c r="M4763" s="566">
        <v>1846.73</v>
      </c>
      <c r="N4763" s="546"/>
      <c r="O4763" s="546"/>
      <c r="P4763" s="566"/>
    </row>
    <row r="4764" spans="1:16" x14ac:dyDescent="0.2">
      <c r="A4764" s="568" t="s">
        <v>946</v>
      </c>
      <c r="B4764" s="548" t="s">
        <v>1708</v>
      </c>
      <c r="C4764" s="541" t="s">
        <v>1709</v>
      </c>
      <c r="D4764" s="547" t="s">
        <v>1882</v>
      </c>
      <c r="E4764" s="1962">
        <v>2000</v>
      </c>
      <c r="F4764" s="546" t="s">
        <v>11399</v>
      </c>
      <c r="G4764" s="569" t="s">
        <v>11400</v>
      </c>
      <c r="H4764" s="547" t="s">
        <v>9371</v>
      </c>
      <c r="I4764" s="547" t="s">
        <v>9371</v>
      </c>
      <c r="J4764" s="546" t="s">
        <v>5865</v>
      </c>
      <c r="K4764" s="570">
        <v>1</v>
      </c>
      <c r="L4764" s="546">
        <v>1</v>
      </c>
      <c r="M4764" s="566">
        <v>1846.73</v>
      </c>
      <c r="N4764" s="546"/>
      <c r="O4764" s="546"/>
      <c r="P4764" s="566"/>
    </row>
    <row r="4765" spans="1:16" x14ac:dyDescent="0.2">
      <c r="A4765" s="568" t="s">
        <v>946</v>
      </c>
      <c r="B4765" s="548" t="s">
        <v>1708</v>
      </c>
      <c r="C4765" s="541" t="s">
        <v>1709</v>
      </c>
      <c r="D4765" s="547" t="s">
        <v>6277</v>
      </c>
      <c r="E4765" s="1962">
        <v>3000</v>
      </c>
      <c r="F4765" s="546" t="s">
        <v>11401</v>
      </c>
      <c r="G4765" s="569" t="s">
        <v>11402</v>
      </c>
      <c r="H4765" s="547" t="s">
        <v>8766</v>
      </c>
      <c r="I4765" s="547" t="s">
        <v>8766</v>
      </c>
      <c r="J4765" s="546" t="s">
        <v>8766</v>
      </c>
      <c r="K4765" s="570">
        <v>1</v>
      </c>
      <c r="L4765" s="546">
        <v>1</v>
      </c>
      <c r="M4765" s="566">
        <v>2813.4</v>
      </c>
      <c r="N4765" s="546"/>
      <c r="O4765" s="546"/>
      <c r="P4765" s="566"/>
    </row>
    <row r="4766" spans="1:16" x14ac:dyDescent="0.2">
      <c r="A4766" s="568" t="s">
        <v>946</v>
      </c>
      <c r="B4766" s="548" t="s">
        <v>1708</v>
      </c>
      <c r="C4766" s="541" t="s">
        <v>1709</v>
      </c>
      <c r="D4766" s="547" t="s">
        <v>1882</v>
      </c>
      <c r="E4766" s="1962">
        <v>2000</v>
      </c>
      <c r="F4766" s="546" t="s">
        <v>11403</v>
      </c>
      <c r="G4766" s="569" t="s">
        <v>11404</v>
      </c>
      <c r="H4766" s="547" t="s">
        <v>9371</v>
      </c>
      <c r="I4766" s="547" t="s">
        <v>9371</v>
      </c>
      <c r="J4766" s="546" t="s">
        <v>5865</v>
      </c>
      <c r="K4766" s="570">
        <v>1</v>
      </c>
      <c r="L4766" s="546">
        <v>1</v>
      </c>
      <c r="M4766" s="566">
        <v>1846.73</v>
      </c>
      <c r="N4766" s="546"/>
      <c r="O4766" s="546"/>
      <c r="P4766" s="566"/>
    </row>
    <row r="4767" spans="1:16" x14ac:dyDescent="0.2">
      <c r="A4767" s="568" t="s">
        <v>946</v>
      </c>
      <c r="B4767" s="548" t="s">
        <v>1708</v>
      </c>
      <c r="C4767" s="541" t="s">
        <v>1709</v>
      </c>
      <c r="D4767" s="547" t="s">
        <v>1882</v>
      </c>
      <c r="E4767" s="1962">
        <v>2000</v>
      </c>
      <c r="F4767" s="546" t="s">
        <v>11405</v>
      </c>
      <c r="G4767" s="569" t="s">
        <v>11406</v>
      </c>
      <c r="H4767" s="547" t="s">
        <v>9371</v>
      </c>
      <c r="I4767" s="547" t="s">
        <v>9371</v>
      </c>
      <c r="J4767" s="546" t="s">
        <v>5865</v>
      </c>
      <c r="K4767" s="570">
        <v>1</v>
      </c>
      <c r="L4767" s="546">
        <v>1</v>
      </c>
      <c r="M4767" s="566">
        <v>1580.0700000000002</v>
      </c>
      <c r="N4767" s="546"/>
      <c r="O4767" s="546"/>
      <c r="P4767" s="566"/>
    </row>
    <row r="4768" spans="1:16" x14ac:dyDescent="0.2">
      <c r="A4768" s="568" t="s">
        <v>946</v>
      </c>
      <c r="B4768" s="548" t="s">
        <v>1708</v>
      </c>
      <c r="C4768" s="541" t="s">
        <v>1709</v>
      </c>
      <c r="D4768" s="547" t="s">
        <v>1882</v>
      </c>
      <c r="E4768" s="1962">
        <v>2000</v>
      </c>
      <c r="F4768" s="546" t="s">
        <v>11407</v>
      </c>
      <c r="G4768" s="569" t="s">
        <v>11408</v>
      </c>
      <c r="H4768" s="547" t="s">
        <v>9371</v>
      </c>
      <c r="I4768" s="547" t="s">
        <v>9371</v>
      </c>
      <c r="J4768" s="546" t="s">
        <v>5865</v>
      </c>
      <c r="K4768" s="570">
        <v>1</v>
      </c>
      <c r="L4768" s="546">
        <v>1</v>
      </c>
      <c r="M4768" s="566">
        <v>1580.0700000000002</v>
      </c>
      <c r="N4768" s="546"/>
      <c r="O4768" s="546"/>
      <c r="P4768" s="566"/>
    </row>
    <row r="4769" spans="1:16" x14ac:dyDescent="0.2">
      <c r="A4769" s="568" t="s">
        <v>946</v>
      </c>
      <c r="B4769" s="548" t="s">
        <v>1708</v>
      </c>
      <c r="C4769" s="541" t="s">
        <v>1709</v>
      </c>
      <c r="D4769" s="547" t="s">
        <v>1882</v>
      </c>
      <c r="E4769" s="1962">
        <v>2000</v>
      </c>
      <c r="F4769" s="546" t="s">
        <v>11409</v>
      </c>
      <c r="G4769" s="569" t="s">
        <v>11410</v>
      </c>
      <c r="H4769" s="547" t="s">
        <v>9371</v>
      </c>
      <c r="I4769" s="547" t="s">
        <v>9371</v>
      </c>
      <c r="J4769" s="546" t="s">
        <v>5865</v>
      </c>
      <c r="K4769" s="570">
        <v>1</v>
      </c>
      <c r="L4769" s="546">
        <v>1</v>
      </c>
      <c r="M4769" s="566">
        <v>1580.0700000000002</v>
      </c>
      <c r="N4769" s="546"/>
      <c r="O4769" s="546"/>
      <c r="P4769" s="566"/>
    </row>
    <row r="4770" spans="1:16" x14ac:dyDescent="0.2">
      <c r="A4770" s="568" t="s">
        <v>946</v>
      </c>
      <c r="B4770" s="548" t="s">
        <v>1708</v>
      </c>
      <c r="C4770" s="541" t="s">
        <v>1709</v>
      </c>
      <c r="D4770" s="547" t="s">
        <v>1882</v>
      </c>
      <c r="E4770" s="1962">
        <v>2000</v>
      </c>
      <c r="F4770" s="546" t="s">
        <v>11411</v>
      </c>
      <c r="G4770" s="569" t="s">
        <v>11412</v>
      </c>
      <c r="H4770" s="547" t="s">
        <v>9371</v>
      </c>
      <c r="I4770" s="547" t="s">
        <v>9371</v>
      </c>
      <c r="J4770" s="546" t="s">
        <v>5865</v>
      </c>
      <c r="K4770" s="570">
        <v>1</v>
      </c>
      <c r="L4770" s="546">
        <v>1</v>
      </c>
      <c r="M4770" s="566">
        <v>1846.73</v>
      </c>
      <c r="N4770" s="546"/>
      <c r="O4770" s="546"/>
      <c r="P4770" s="566"/>
    </row>
    <row r="4771" spans="1:16" x14ac:dyDescent="0.2">
      <c r="A4771" s="568" t="s">
        <v>946</v>
      </c>
      <c r="B4771" s="548" t="s">
        <v>1708</v>
      </c>
      <c r="C4771" s="541" t="s">
        <v>1709</v>
      </c>
      <c r="D4771" s="547" t="s">
        <v>1882</v>
      </c>
      <c r="E4771" s="1962">
        <v>2000</v>
      </c>
      <c r="F4771" s="546" t="s">
        <v>11413</v>
      </c>
      <c r="G4771" s="569" t="s">
        <v>11414</v>
      </c>
      <c r="H4771" s="547" t="s">
        <v>9371</v>
      </c>
      <c r="I4771" s="547" t="s">
        <v>9371</v>
      </c>
      <c r="J4771" s="546" t="s">
        <v>5865</v>
      </c>
      <c r="K4771" s="570">
        <v>1</v>
      </c>
      <c r="L4771" s="546">
        <v>1</v>
      </c>
      <c r="M4771" s="566">
        <v>1446.73</v>
      </c>
      <c r="N4771" s="546"/>
      <c r="O4771" s="546"/>
      <c r="P4771" s="566"/>
    </row>
    <row r="4772" spans="1:16" x14ac:dyDescent="0.2">
      <c r="A4772" s="568" t="s">
        <v>946</v>
      </c>
      <c r="B4772" s="548" t="s">
        <v>1708</v>
      </c>
      <c r="C4772" s="541" t="s">
        <v>1709</v>
      </c>
      <c r="D4772" s="547" t="s">
        <v>1882</v>
      </c>
      <c r="E4772" s="1962">
        <v>2000</v>
      </c>
      <c r="F4772" s="546" t="s">
        <v>11415</v>
      </c>
      <c r="G4772" s="569" t="s">
        <v>11416</v>
      </c>
      <c r="H4772" s="547" t="s">
        <v>9371</v>
      </c>
      <c r="I4772" s="547" t="s">
        <v>9371</v>
      </c>
      <c r="J4772" s="546" t="s">
        <v>5865</v>
      </c>
      <c r="K4772" s="570">
        <v>1</v>
      </c>
      <c r="L4772" s="546">
        <v>1</v>
      </c>
      <c r="M4772" s="566">
        <v>1513.4</v>
      </c>
      <c r="N4772" s="546"/>
      <c r="O4772" s="546"/>
      <c r="P4772" s="566"/>
    </row>
    <row r="4773" spans="1:16" x14ac:dyDescent="0.2">
      <c r="A4773" s="568" t="s">
        <v>946</v>
      </c>
      <c r="B4773" s="548" t="s">
        <v>1708</v>
      </c>
      <c r="C4773" s="541" t="s">
        <v>1709</v>
      </c>
      <c r="D4773" s="547" t="s">
        <v>1882</v>
      </c>
      <c r="E4773" s="1962">
        <v>2000</v>
      </c>
      <c r="F4773" s="546" t="s">
        <v>11417</v>
      </c>
      <c r="G4773" s="569" t="s">
        <v>11418</v>
      </c>
      <c r="H4773" s="547" t="s">
        <v>9371</v>
      </c>
      <c r="I4773" s="547" t="s">
        <v>9371</v>
      </c>
      <c r="J4773" s="546" t="s">
        <v>5865</v>
      </c>
      <c r="K4773" s="570">
        <v>1</v>
      </c>
      <c r="L4773" s="546">
        <v>1</v>
      </c>
      <c r="M4773" s="566">
        <v>1580.0700000000002</v>
      </c>
      <c r="N4773" s="546"/>
      <c r="O4773" s="546"/>
      <c r="P4773" s="566"/>
    </row>
    <row r="4774" spans="1:16" x14ac:dyDescent="0.2">
      <c r="A4774" s="568" t="s">
        <v>946</v>
      </c>
      <c r="B4774" s="548" t="s">
        <v>1708</v>
      </c>
      <c r="C4774" s="541" t="s">
        <v>1709</v>
      </c>
      <c r="D4774" s="547" t="s">
        <v>1882</v>
      </c>
      <c r="E4774" s="1962">
        <v>2000</v>
      </c>
      <c r="F4774" s="546" t="s">
        <v>11419</v>
      </c>
      <c r="G4774" s="569" t="s">
        <v>11420</v>
      </c>
      <c r="H4774" s="547" t="s">
        <v>9371</v>
      </c>
      <c r="I4774" s="547" t="s">
        <v>9371</v>
      </c>
      <c r="J4774" s="546" t="s">
        <v>5865</v>
      </c>
      <c r="K4774" s="570">
        <v>1</v>
      </c>
      <c r="L4774" s="546">
        <v>1</v>
      </c>
      <c r="M4774" s="566">
        <v>1580.0700000000002</v>
      </c>
      <c r="N4774" s="546"/>
      <c r="O4774" s="546"/>
      <c r="P4774" s="566"/>
    </row>
    <row r="4775" spans="1:16" x14ac:dyDescent="0.2">
      <c r="A4775" s="568" t="s">
        <v>946</v>
      </c>
      <c r="B4775" s="548" t="s">
        <v>1708</v>
      </c>
      <c r="C4775" s="541" t="s">
        <v>1709</v>
      </c>
      <c r="D4775" s="547" t="s">
        <v>1882</v>
      </c>
      <c r="E4775" s="1962">
        <v>2000</v>
      </c>
      <c r="F4775" s="546" t="s">
        <v>11421</v>
      </c>
      <c r="G4775" s="569" t="s">
        <v>11422</v>
      </c>
      <c r="H4775" s="547" t="s">
        <v>9371</v>
      </c>
      <c r="I4775" s="547" t="s">
        <v>9371</v>
      </c>
      <c r="J4775" s="546" t="s">
        <v>5865</v>
      </c>
      <c r="K4775" s="570">
        <v>1</v>
      </c>
      <c r="L4775" s="546">
        <v>1</v>
      </c>
      <c r="M4775" s="566">
        <v>1513.4</v>
      </c>
      <c r="N4775" s="546"/>
      <c r="O4775" s="546"/>
      <c r="P4775" s="566"/>
    </row>
    <row r="4776" spans="1:16" x14ac:dyDescent="0.2">
      <c r="A4776" s="568" t="s">
        <v>946</v>
      </c>
      <c r="B4776" s="548" t="s">
        <v>1708</v>
      </c>
      <c r="C4776" s="541" t="s">
        <v>1709</v>
      </c>
      <c r="D4776" s="547" t="s">
        <v>1882</v>
      </c>
      <c r="E4776" s="1962">
        <v>2000</v>
      </c>
      <c r="F4776" s="546" t="s">
        <v>11423</v>
      </c>
      <c r="G4776" s="569" t="s">
        <v>11424</v>
      </c>
      <c r="H4776" s="547" t="s">
        <v>9371</v>
      </c>
      <c r="I4776" s="547" t="s">
        <v>9371</v>
      </c>
      <c r="J4776" s="546" t="s">
        <v>5865</v>
      </c>
      <c r="K4776" s="570">
        <v>1</v>
      </c>
      <c r="L4776" s="546">
        <v>1</v>
      </c>
      <c r="M4776" s="566">
        <v>1580.0700000000002</v>
      </c>
      <c r="N4776" s="546"/>
      <c r="O4776" s="546"/>
      <c r="P4776" s="566"/>
    </row>
    <row r="4777" spans="1:16" x14ac:dyDescent="0.2">
      <c r="A4777" s="568" t="s">
        <v>946</v>
      </c>
      <c r="B4777" s="548" t="s">
        <v>1708</v>
      </c>
      <c r="C4777" s="541" t="s">
        <v>1709</v>
      </c>
      <c r="D4777" s="547" t="s">
        <v>1882</v>
      </c>
      <c r="E4777" s="1962">
        <v>2000</v>
      </c>
      <c r="F4777" s="546" t="s">
        <v>11425</v>
      </c>
      <c r="G4777" s="569" t="s">
        <v>11426</v>
      </c>
      <c r="H4777" s="547" t="s">
        <v>9371</v>
      </c>
      <c r="I4777" s="547" t="s">
        <v>9371</v>
      </c>
      <c r="J4777" s="546" t="s">
        <v>5865</v>
      </c>
      <c r="K4777" s="570">
        <v>1</v>
      </c>
      <c r="L4777" s="546">
        <v>1</v>
      </c>
      <c r="M4777" s="566">
        <v>1646.73</v>
      </c>
      <c r="N4777" s="546"/>
      <c r="O4777" s="546"/>
      <c r="P4777" s="566"/>
    </row>
    <row r="4778" spans="1:16" x14ac:dyDescent="0.2">
      <c r="A4778" s="568" t="s">
        <v>946</v>
      </c>
      <c r="B4778" s="548" t="s">
        <v>1708</v>
      </c>
      <c r="C4778" s="541" t="s">
        <v>1709</v>
      </c>
      <c r="D4778" s="547" t="s">
        <v>1882</v>
      </c>
      <c r="E4778" s="1962">
        <v>2000</v>
      </c>
      <c r="F4778" s="546" t="s">
        <v>11427</v>
      </c>
      <c r="G4778" s="569" t="s">
        <v>11428</v>
      </c>
      <c r="H4778" s="547" t="s">
        <v>9371</v>
      </c>
      <c r="I4778" s="547" t="s">
        <v>9371</v>
      </c>
      <c r="J4778" s="546" t="s">
        <v>5865</v>
      </c>
      <c r="K4778" s="570">
        <v>1</v>
      </c>
      <c r="L4778" s="546">
        <v>1</v>
      </c>
      <c r="M4778" s="566">
        <v>1580.0700000000002</v>
      </c>
      <c r="N4778" s="546"/>
      <c r="O4778" s="546"/>
      <c r="P4778" s="566"/>
    </row>
    <row r="4779" spans="1:16" x14ac:dyDescent="0.2">
      <c r="A4779" s="568" t="s">
        <v>946</v>
      </c>
      <c r="B4779" s="548" t="s">
        <v>1708</v>
      </c>
      <c r="C4779" s="541" t="s">
        <v>1709</v>
      </c>
      <c r="D4779" s="547" t="s">
        <v>1882</v>
      </c>
      <c r="E4779" s="1962">
        <v>2000</v>
      </c>
      <c r="F4779" s="546" t="s">
        <v>11429</v>
      </c>
      <c r="G4779" s="569" t="s">
        <v>11430</v>
      </c>
      <c r="H4779" s="547" t="s">
        <v>9371</v>
      </c>
      <c r="I4779" s="547" t="s">
        <v>9371</v>
      </c>
      <c r="J4779" s="546" t="s">
        <v>5865</v>
      </c>
      <c r="K4779" s="570">
        <v>1</v>
      </c>
      <c r="L4779" s="546">
        <v>1</v>
      </c>
      <c r="M4779" s="566">
        <v>1513.4</v>
      </c>
      <c r="N4779" s="546"/>
      <c r="O4779" s="546"/>
      <c r="P4779" s="566"/>
    </row>
    <row r="4780" spans="1:16" x14ac:dyDescent="0.2">
      <c r="A4780" s="568" t="s">
        <v>946</v>
      </c>
      <c r="B4780" s="548" t="s">
        <v>1708</v>
      </c>
      <c r="C4780" s="541" t="s">
        <v>1709</v>
      </c>
      <c r="D4780" s="547" t="s">
        <v>1882</v>
      </c>
      <c r="E4780" s="1962">
        <v>2000</v>
      </c>
      <c r="F4780" s="546" t="s">
        <v>11431</v>
      </c>
      <c r="G4780" s="569" t="s">
        <v>11432</v>
      </c>
      <c r="H4780" s="547" t="s">
        <v>9371</v>
      </c>
      <c r="I4780" s="547" t="s">
        <v>9371</v>
      </c>
      <c r="J4780" s="546" t="s">
        <v>5865</v>
      </c>
      <c r="K4780" s="570">
        <v>1</v>
      </c>
      <c r="L4780" s="546">
        <v>1</v>
      </c>
      <c r="M4780" s="566">
        <v>1580.0700000000002</v>
      </c>
      <c r="N4780" s="546"/>
      <c r="O4780" s="546"/>
      <c r="P4780" s="566"/>
    </row>
    <row r="4781" spans="1:16" x14ac:dyDescent="0.2">
      <c r="A4781" s="568" t="s">
        <v>946</v>
      </c>
      <c r="B4781" s="548" t="s">
        <v>1708</v>
      </c>
      <c r="C4781" s="541" t="s">
        <v>1709</v>
      </c>
      <c r="D4781" s="547" t="s">
        <v>1882</v>
      </c>
      <c r="E4781" s="1962">
        <v>2000</v>
      </c>
      <c r="F4781" s="546" t="s">
        <v>11433</v>
      </c>
      <c r="G4781" s="569" t="s">
        <v>11434</v>
      </c>
      <c r="H4781" s="547" t="s">
        <v>9371</v>
      </c>
      <c r="I4781" s="547" t="s">
        <v>9371</v>
      </c>
      <c r="J4781" s="546" t="s">
        <v>5865</v>
      </c>
      <c r="K4781" s="570">
        <v>1</v>
      </c>
      <c r="L4781" s="546">
        <v>1</v>
      </c>
      <c r="M4781" s="566">
        <v>1580.0700000000002</v>
      </c>
      <c r="N4781" s="546"/>
      <c r="O4781" s="546"/>
      <c r="P4781" s="566"/>
    </row>
    <row r="4782" spans="1:16" x14ac:dyDescent="0.2">
      <c r="A4782" s="568" t="s">
        <v>946</v>
      </c>
      <c r="B4782" s="548" t="s">
        <v>1708</v>
      </c>
      <c r="C4782" s="541" t="s">
        <v>1709</v>
      </c>
      <c r="D4782" s="547" t="s">
        <v>1836</v>
      </c>
      <c r="E4782" s="1962">
        <v>4000</v>
      </c>
      <c r="F4782" s="546" t="s">
        <v>11435</v>
      </c>
      <c r="G4782" s="569" t="s">
        <v>11436</v>
      </c>
      <c r="H4782" s="547" t="s">
        <v>1773</v>
      </c>
      <c r="I4782" s="547" t="s">
        <v>1795</v>
      </c>
      <c r="J4782" s="546" t="s">
        <v>1795</v>
      </c>
      <c r="K4782" s="570">
        <v>1</v>
      </c>
      <c r="L4782" s="546">
        <v>1</v>
      </c>
      <c r="M4782" s="566">
        <v>3580.07</v>
      </c>
      <c r="N4782" s="546"/>
      <c r="O4782" s="546"/>
      <c r="P4782" s="566"/>
    </row>
    <row r="4783" spans="1:16" x14ac:dyDescent="0.2">
      <c r="A4783" s="568" t="s">
        <v>946</v>
      </c>
      <c r="B4783" s="548" t="s">
        <v>1708</v>
      </c>
      <c r="C4783" s="541" t="s">
        <v>1709</v>
      </c>
      <c r="D4783" s="547" t="s">
        <v>1836</v>
      </c>
      <c r="E4783" s="1962">
        <v>4000</v>
      </c>
      <c r="F4783" s="546" t="s">
        <v>11437</v>
      </c>
      <c r="G4783" s="569" t="s">
        <v>11438</v>
      </c>
      <c r="H4783" s="547" t="s">
        <v>1773</v>
      </c>
      <c r="I4783" s="547" t="s">
        <v>1795</v>
      </c>
      <c r="J4783" s="546" t="s">
        <v>1795</v>
      </c>
      <c r="K4783" s="570">
        <v>1</v>
      </c>
      <c r="L4783" s="546">
        <v>1</v>
      </c>
      <c r="M4783" s="566">
        <v>3580.07</v>
      </c>
      <c r="N4783" s="546"/>
      <c r="O4783" s="546"/>
      <c r="P4783" s="566"/>
    </row>
    <row r="4784" spans="1:16" x14ac:dyDescent="0.2">
      <c r="A4784" s="568" t="s">
        <v>946</v>
      </c>
      <c r="B4784" s="548" t="s">
        <v>1708</v>
      </c>
      <c r="C4784" s="541" t="s">
        <v>1709</v>
      </c>
      <c r="D4784" s="547" t="s">
        <v>1836</v>
      </c>
      <c r="E4784" s="1962">
        <v>4000</v>
      </c>
      <c r="F4784" s="546" t="s">
        <v>11439</v>
      </c>
      <c r="G4784" s="569" t="s">
        <v>11440</v>
      </c>
      <c r="H4784" s="547" t="s">
        <v>1773</v>
      </c>
      <c r="I4784" s="547" t="s">
        <v>1795</v>
      </c>
      <c r="J4784" s="546" t="s">
        <v>1795</v>
      </c>
      <c r="K4784" s="570">
        <v>1</v>
      </c>
      <c r="L4784" s="546">
        <v>1</v>
      </c>
      <c r="M4784" s="566">
        <v>3580.07</v>
      </c>
      <c r="N4784" s="546"/>
      <c r="O4784" s="546"/>
      <c r="P4784" s="566"/>
    </row>
    <row r="4785" spans="1:16" x14ac:dyDescent="0.2">
      <c r="A4785" s="568" t="s">
        <v>946</v>
      </c>
      <c r="B4785" s="548" t="s">
        <v>1708</v>
      </c>
      <c r="C4785" s="541" t="s">
        <v>1709</v>
      </c>
      <c r="D4785" s="547" t="s">
        <v>1836</v>
      </c>
      <c r="E4785" s="1962">
        <v>4000</v>
      </c>
      <c r="F4785" s="546" t="s">
        <v>11441</v>
      </c>
      <c r="G4785" s="569" t="s">
        <v>11442</v>
      </c>
      <c r="H4785" s="547" t="s">
        <v>1773</v>
      </c>
      <c r="I4785" s="547" t="s">
        <v>1795</v>
      </c>
      <c r="J4785" s="546" t="s">
        <v>1795</v>
      </c>
      <c r="K4785" s="570">
        <v>1</v>
      </c>
      <c r="L4785" s="546">
        <v>1</v>
      </c>
      <c r="M4785" s="566">
        <v>3580.07</v>
      </c>
      <c r="N4785" s="546"/>
      <c r="O4785" s="546"/>
      <c r="P4785" s="566"/>
    </row>
    <row r="4786" spans="1:16" x14ac:dyDescent="0.2">
      <c r="A4786" s="568" t="s">
        <v>946</v>
      </c>
      <c r="B4786" s="548" t="s">
        <v>1708</v>
      </c>
      <c r="C4786" s="541" t="s">
        <v>1709</v>
      </c>
      <c r="D4786" s="547" t="s">
        <v>1836</v>
      </c>
      <c r="E4786" s="1962">
        <v>4000</v>
      </c>
      <c r="F4786" s="546" t="s">
        <v>11443</v>
      </c>
      <c r="G4786" s="569" t="s">
        <v>11444</v>
      </c>
      <c r="H4786" s="547" t="s">
        <v>1773</v>
      </c>
      <c r="I4786" s="547" t="s">
        <v>1795</v>
      </c>
      <c r="J4786" s="546" t="s">
        <v>1795</v>
      </c>
      <c r="K4786" s="570">
        <v>1</v>
      </c>
      <c r="L4786" s="546">
        <v>1</v>
      </c>
      <c r="M4786" s="566">
        <v>3580.07</v>
      </c>
      <c r="N4786" s="546"/>
      <c r="O4786" s="546"/>
      <c r="P4786" s="566"/>
    </row>
    <row r="4787" spans="1:16" x14ac:dyDescent="0.2">
      <c r="A4787" s="568" t="s">
        <v>946</v>
      </c>
      <c r="B4787" s="548" t="s">
        <v>1708</v>
      </c>
      <c r="C4787" s="541" t="s">
        <v>1709</v>
      </c>
      <c r="D4787" s="547" t="s">
        <v>1836</v>
      </c>
      <c r="E4787" s="1962">
        <v>4000</v>
      </c>
      <c r="F4787" s="546" t="s">
        <v>11445</v>
      </c>
      <c r="G4787" s="569" t="s">
        <v>11446</v>
      </c>
      <c r="H4787" s="547" t="s">
        <v>1773</v>
      </c>
      <c r="I4787" s="547" t="s">
        <v>1795</v>
      </c>
      <c r="J4787" s="546" t="s">
        <v>1795</v>
      </c>
      <c r="K4787" s="570">
        <v>1</v>
      </c>
      <c r="L4787" s="546">
        <v>1</v>
      </c>
      <c r="M4787" s="566">
        <v>3580.07</v>
      </c>
      <c r="N4787" s="546"/>
      <c r="O4787" s="546"/>
      <c r="P4787" s="566"/>
    </row>
    <row r="4788" spans="1:16" x14ac:dyDescent="0.2">
      <c r="A4788" s="568" t="s">
        <v>946</v>
      </c>
      <c r="B4788" s="548" t="s">
        <v>1708</v>
      </c>
      <c r="C4788" s="541" t="s">
        <v>1709</v>
      </c>
      <c r="D4788" s="547" t="s">
        <v>1836</v>
      </c>
      <c r="E4788" s="1962">
        <v>4000</v>
      </c>
      <c r="F4788" s="546" t="s">
        <v>11447</v>
      </c>
      <c r="G4788" s="569" t="s">
        <v>11448</v>
      </c>
      <c r="H4788" s="547" t="s">
        <v>1773</v>
      </c>
      <c r="I4788" s="547" t="s">
        <v>1795</v>
      </c>
      <c r="J4788" s="546" t="s">
        <v>1795</v>
      </c>
      <c r="K4788" s="570">
        <v>1</v>
      </c>
      <c r="L4788" s="546">
        <v>1</v>
      </c>
      <c r="M4788" s="566">
        <v>3580.07</v>
      </c>
      <c r="N4788" s="546"/>
      <c r="O4788" s="546"/>
      <c r="P4788" s="566"/>
    </row>
    <row r="4789" spans="1:16" x14ac:dyDescent="0.2">
      <c r="A4789" s="568" t="s">
        <v>946</v>
      </c>
      <c r="B4789" s="548" t="s">
        <v>1708</v>
      </c>
      <c r="C4789" s="541" t="s">
        <v>1709</v>
      </c>
      <c r="D4789" s="547" t="s">
        <v>1836</v>
      </c>
      <c r="E4789" s="1962">
        <v>4000</v>
      </c>
      <c r="F4789" s="546" t="s">
        <v>11449</v>
      </c>
      <c r="G4789" s="569" t="s">
        <v>11450</v>
      </c>
      <c r="H4789" s="547" t="s">
        <v>1773</v>
      </c>
      <c r="I4789" s="547" t="s">
        <v>1795</v>
      </c>
      <c r="J4789" s="546" t="s">
        <v>1795</v>
      </c>
      <c r="K4789" s="570">
        <v>1</v>
      </c>
      <c r="L4789" s="546">
        <v>1</v>
      </c>
      <c r="M4789" s="566">
        <v>3580.07</v>
      </c>
      <c r="N4789" s="546"/>
      <c r="O4789" s="546"/>
      <c r="P4789" s="566"/>
    </row>
    <row r="4790" spans="1:16" x14ac:dyDescent="0.2">
      <c r="A4790" s="568" t="s">
        <v>946</v>
      </c>
      <c r="B4790" s="548" t="s">
        <v>1708</v>
      </c>
      <c r="C4790" s="541" t="s">
        <v>1709</v>
      </c>
      <c r="D4790" s="547" t="s">
        <v>1836</v>
      </c>
      <c r="E4790" s="1962">
        <v>4000</v>
      </c>
      <c r="F4790" s="546" t="s">
        <v>11451</v>
      </c>
      <c r="G4790" s="569" t="s">
        <v>11452</v>
      </c>
      <c r="H4790" s="547" t="s">
        <v>1773</v>
      </c>
      <c r="I4790" s="547" t="s">
        <v>1795</v>
      </c>
      <c r="J4790" s="546" t="s">
        <v>1795</v>
      </c>
      <c r="K4790" s="570">
        <v>1</v>
      </c>
      <c r="L4790" s="546">
        <v>1</v>
      </c>
      <c r="M4790" s="566">
        <v>3580.07</v>
      </c>
      <c r="N4790" s="546"/>
      <c r="O4790" s="546"/>
      <c r="P4790" s="566"/>
    </row>
    <row r="4791" spans="1:16" x14ac:dyDescent="0.2">
      <c r="A4791" s="568" t="s">
        <v>946</v>
      </c>
      <c r="B4791" s="548" t="s">
        <v>1708</v>
      </c>
      <c r="C4791" s="541" t="s">
        <v>1709</v>
      </c>
      <c r="D4791" s="547" t="s">
        <v>1836</v>
      </c>
      <c r="E4791" s="1962">
        <v>4000</v>
      </c>
      <c r="F4791" s="546" t="s">
        <v>11453</v>
      </c>
      <c r="G4791" s="569" t="s">
        <v>11454</v>
      </c>
      <c r="H4791" s="547" t="s">
        <v>1773</v>
      </c>
      <c r="I4791" s="547" t="s">
        <v>1795</v>
      </c>
      <c r="J4791" s="546" t="s">
        <v>1795</v>
      </c>
      <c r="K4791" s="570">
        <v>1</v>
      </c>
      <c r="L4791" s="546">
        <v>1</v>
      </c>
      <c r="M4791" s="566">
        <v>3580.07</v>
      </c>
      <c r="N4791" s="546"/>
      <c r="O4791" s="546"/>
      <c r="P4791" s="566"/>
    </row>
    <row r="4792" spans="1:16" x14ac:dyDescent="0.2">
      <c r="A4792" s="568" t="s">
        <v>946</v>
      </c>
      <c r="B4792" s="548" t="s">
        <v>1708</v>
      </c>
      <c r="C4792" s="541" t="s">
        <v>1709</v>
      </c>
      <c r="D4792" s="547" t="s">
        <v>1836</v>
      </c>
      <c r="E4792" s="1962">
        <v>4000</v>
      </c>
      <c r="F4792" s="546" t="s">
        <v>11455</v>
      </c>
      <c r="G4792" s="569" t="s">
        <v>11456</v>
      </c>
      <c r="H4792" s="547" t="s">
        <v>1773</v>
      </c>
      <c r="I4792" s="547" t="s">
        <v>1795</v>
      </c>
      <c r="J4792" s="546" t="s">
        <v>1795</v>
      </c>
      <c r="K4792" s="570">
        <v>1</v>
      </c>
      <c r="L4792" s="546">
        <v>1</v>
      </c>
      <c r="M4792" s="566">
        <v>3046.73</v>
      </c>
      <c r="N4792" s="546"/>
      <c r="O4792" s="546"/>
      <c r="P4792" s="566"/>
    </row>
    <row r="4793" spans="1:16" x14ac:dyDescent="0.2">
      <c r="A4793" s="568" t="s">
        <v>946</v>
      </c>
      <c r="B4793" s="548" t="s">
        <v>1708</v>
      </c>
      <c r="C4793" s="541" t="s">
        <v>1709</v>
      </c>
      <c r="D4793" s="547" t="s">
        <v>1836</v>
      </c>
      <c r="E4793" s="1962">
        <v>4000</v>
      </c>
      <c r="F4793" s="546" t="s">
        <v>11457</v>
      </c>
      <c r="G4793" s="569" t="s">
        <v>11458</v>
      </c>
      <c r="H4793" s="547" t="s">
        <v>1773</v>
      </c>
      <c r="I4793" s="547" t="s">
        <v>1795</v>
      </c>
      <c r="J4793" s="546" t="s">
        <v>1795</v>
      </c>
      <c r="K4793" s="570">
        <v>1</v>
      </c>
      <c r="L4793" s="546">
        <v>1</v>
      </c>
      <c r="M4793" s="566">
        <v>3580.07</v>
      </c>
      <c r="N4793" s="546"/>
      <c r="O4793" s="546"/>
      <c r="P4793" s="566"/>
    </row>
    <row r="4794" spans="1:16" x14ac:dyDescent="0.2">
      <c r="A4794" s="568" t="s">
        <v>946</v>
      </c>
      <c r="B4794" s="548" t="s">
        <v>1708</v>
      </c>
      <c r="C4794" s="541" t="s">
        <v>1709</v>
      </c>
      <c r="D4794" s="547" t="s">
        <v>1836</v>
      </c>
      <c r="E4794" s="1962">
        <v>4000</v>
      </c>
      <c r="F4794" s="546" t="s">
        <v>11459</v>
      </c>
      <c r="G4794" s="569" t="s">
        <v>11460</v>
      </c>
      <c r="H4794" s="547" t="s">
        <v>1773</v>
      </c>
      <c r="I4794" s="547" t="s">
        <v>1795</v>
      </c>
      <c r="J4794" s="546" t="s">
        <v>1795</v>
      </c>
      <c r="K4794" s="570">
        <v>1</v>
      </c>
      <c r="L4794" s="546">
        <v>1</v>
      </c>
      <c r="M4794" s="566">
        <v>3580.07</v>
      </c>
      <c r="N4794" s="546"/>
      <c r="O4794" s="546"/>
      <c r="P4794" s="566"/>
    </row>
    <row r="4795" spans="1:16" x14ac:dyDescent="0.2">
      <c r="A4795" s="568" t="s">
        <v>946</v>
      </c>
      <c r="B4795" s="548" t="s">
        <v>1708</v>
      </c>
      <c r="C4795" s="541" t="s">
        <v>1709</v>
      </c>
      <c r="D4795" s="547" t="s">
        <v>1836</v>
      </c>
      <c r="E4795" s="1962">
        <v>4000</v>
      </c>
      <c r="F4795" s="546" t="s">
        <v>11461</v>
      </c>
      <c r="G4795" s="569" t="s">
        <v>11462</v>
      </c>
      <c r="H4795" s="547" t="s">
        <v>1773</v>
      </c>
      <c r="I4795" s="547" t="s">
        <v>1795</v>
      </c>
      <c r="J4795" s="546" t="s">
        <v>1795</v>
      </c>
      <c r="K4795" s="570">
        <v>1</v>
      </c>
      <c r="L4795" s="546">
        <v>1</v>
      </c>
      <c r="M4795" s="566">
        <v>3580.07</v>
      </c>
      <c r="N4795" s="546"/>
      <c r="O4795" s="546"/>
      <c r="P4795" s="566"/>
    </row>
    <row r="4796" spans="1:16" x14ac:dyDescent="0.2">
      <c r="A4796" s="568" t="s">
        <v>946</v>
      </c>
      <c r="B4796" s="548" t="s">
        <v>1708</v>
      </c>
      <c r="C4796" s="541" t="s">
        <v>1709</v>
      </c>
      <c r="D4796" s="547" t="s">
        <v>1836</v>
      </c>
      <c r="E4796" s="1962">
        <v>4000</v>
      </c>
      <c r="F4796" s="546" t="s">
        <v>11463</v>
      </c>
      <c r="G4796" s="569" t="s">
        <v>11464</v>
      </c>
      <c r="H4796" s="547" t="s">
        <v>1773</v>
      </c>
      <c r="I4796" s="547" t="s">
        <v>1795</v>
      </c>
      <c r="J4796" s="546" t="s">
        <v>1795</v>
      </c>
      <c r="K4796" s="570">
        <v>1</v>
      </c>
      <c r="L4796" s="546">
        <v>1</v>
      </c>
      <c r="M4796" s="566">
        <v>3580.07</v>
      </c>
      <c r="N4796" s="546"/>
      <c r="O4796" s="546"/>
      <c r="P4796" s="566"/>
    </row>
    <row r="4797" spans="1:16" x14ac:dyDescent="0.2">
      <c r="A4797" s="568" t="s">
        <v>946</v>
      </c>
      <c r="B4797" s="548" t="s">
        <v>1708</v>
      </c>
      <c r="C4797" s="541" t="s">
        <v>1709</v>
      </c>
      <c r="D4797" s="547" t="s">
        <v>1836</v>
      </c>
      <c r="E4797" s="1962">
        <v>4000</v>
      </c>
      <c r="F4797" s="546" t="s">
        <v>11465</v>
      </c>
      <c r="G4797" s="569" t="s">
        <v>11466</v>
      </c>
      <c r="H4797" s="547" t="s">
        <v>1773</v>
      </c>
      <c r="I4797" s="547" t="s">
        <v>1795</v>
      </c>
      <c r="J4797" s="546" t="s">
        <v>1795</v>
      </c>
      <c r="K4797" s="570">
        <v>1</v>
      </c>
      <c r="L4797" s="546">
        <v>1</v>
      </c>
      <c r="M4797" s="566">
        <v>3580.07</v>
      </c>
      <c r="N4797" s="546"/>
      <c r="O4797" s="546"/>
      <c r="P4797" s="566"/>
    </row>
    <row r="4798" spans="1:16" x14ac:dyDescent="0.2">
      <c r="A4798" s="568" t="s">
        <v>946</v>
      </c>
      <c r="B4798" s="548" t="s">
        <v>1708</v>
      </c>
      <c r="C4798" s="541" t="s">
        <v>1709</v>
      </c>
      <c r="D4798" s="547" t="s">
        <v>1836</v>
      </c>
      <c r="E4798" s="1962">
        <v>4000</v>
      </c>
      <c r="F4798" s="546" t="s">
        <v>11467</v>
      </c>
      <c r="G4798" s="569" t="s">
        <v>11468</v>
      </c>
      <c r="H4798" s="547" t="s">
        <v>1773</v>
      </c>
      <c r="I4798" s="547" t="s">
        <v>1795</v>
      </c>
      <c r="J4798" s="546" t="s">
        <v>1795</v>
      </c>
      <c r="K4798" s="570">
        <v>1</v>
      </c>
      <c r="L4798" s="546">
        <v>1</v>
      </c>
      <c r="M4798" s="566">
        <v>3580.07</v>
      </c>
      <c r="N4798" s="546"/>
      <c r="O4798" s="546"/>
      <c r="P4798" s="566"/>
    </row>
    <row r="4799" spans="1:16" x14ac:dyDescent="0.2">
      <c r="A4799" s="568" t="s">
        <v>946</v>
      </c>
      <c r="B4799" s="548" t="s">
        <v>1708</v>
      </c>
      <c r="C4799" s="541" t="s">
        <v>1709</v>
      </c>
      <c r="D4799" s="547" t="s">
        <v>1836</v>
      </c>
      <c r="E4799" s="1962">
        <v>4000</v>
      </c>
      <c r="F4799" s="546" t="s">
        <v>11469</v>
      </c>
      <c r="G4799" s="569" t="s">
        <v>11470</v>
      </c>
      <c r="H4799" s="547" t="s">
        <v>1773</v>
      </c>
      <c r="I4799" s="547" t="s">
        <v>1795</v>
      </c>
      <c r="J4799" s="546" t="s">
        <v>1795</v>
      </c>
      <c r="K4799" s="570">
        <v>1</v>
      </c>
      <c r="L4799" s="546">
        <v>1</v>
      </c>
      <c r="M4799" s="566">
        <v>3580.07</v>
      </c>
      <c r="N4799" s="546"/>
      <c r="O4799" s="546"/>
      <c r="P4799" s="566"/>
    </row>
    <row r="4800" spans="1:16" x14ac:dyDescent="0.2">
      <c r="A4800" s="568" t="s">
        <v>946</v>
      </c>
      <c r="B4800" s="548" t="s">
        <v>1708</v>
      </c>
      <c r="C4800" s="541" t="s">
        <v>1709</v>
      </c>
      <c r="D4800" s="547" t="s">
        <v>1836</v>
      </c>
      <c r="E4800" s="1962">
        <v>4000</v>
      </c>
      <c r="F4800" s="546" t="s">
        <v>11471</v>
      </c>
      <c r="G4800" s="569" t="s">
        <v>11472</v>
      </c>
      <c r="H4800" s="547" t="s">
        <v>1773</v>
      </c>
      <c r="I4800" s="547" t="s">
        <v>1795</v>
      </c>
      <c r="J4800" s="546" t="s">
        <v>1795</v>
      </c>
      <c r="K4800" s="570">
        <v>1</v>
      </c>
      <c r="L4800" s="546">
        <v>1</v>
      </c>
      <c r="M4800" s="566">
        <v>3580.07</v>
      </c>
      <c r="N4800" s="546"/>
      <c r="O4800" s="546"/>
      <c r="P4800" s="566"/>
    </row>
    <row r="4801" spans="1:16" x14ac:dyDescent="0.2">
      <c r="A4801" s="568" t="s">
        <v>946</v>
      </c>
      <c r="B4801" s="548" t="s">
        <v>1708</v>
      </c>
      <c r="C4801" s="541" t="s">
        <v>1709</v>
      </c>
      <c r="D4801" s="547" t="s">
        <v>1836</v>
      </c>
      <c r="E4801" s="1962">
        <v>4000</v>
      </c>
      <c r="F4801" s="546" t="s">
        <v>11473</v>
      </c>
      <c r="G4801" s="569" t="s">
        <v>11474</v>
      </c>
      <c r="H4801" s="547" t="s">
        <v>1773</v>
      </c>
      <c r="I4801" s="547" t="s">
        <v>1795</v>
      </c>
      <c r="J4801" s="546" t="s">
        <v>1795</v>
      </c>
      <c r="K4801" s="570">
        <v>1</v>
      </c>
      <c r="L4801" s="546">
        <v>1</v>
      </c>
      <c r="M4801" s="566">
        <v>3580.07</v>
      </c>
      <c r="N4801" s="546"/>
      <c r="O4801" s="546"/>
      <c r="P4801" s="566"/>
    </row>
    <row r="4802" spans="1:16" x14ac:dyDescent="0.2">
      <c r="A4802" s="568" t="s">
        <v>946</v>
      </c>
      <c r="B4802" s="548" t="s">
        <v>1708</v>
      </c>
      <c r="C4802" s="541" t="s">
        <v>1709</v>
      </c>
      <c r="D4802" s="547" t="s">
        <v>1836</v>
      </c>
      <c r="E4802" s="1962">
        <v>4000</v>
      </c>
      <c r="F4802" s="546" t="s">
        <v>11475</v>
      </c>
      <c r="G4802" s="569" t="s">
        <v>11476</v>
      </c>
      <c r="H4802" s="547" t="s">
        <v>1773</v>
      </c>
      <c r="I4802" s="547" t="s">
        <v>1795</v>
      </c>
      <c r="J4802" s="546" t="s">
        <v>1795</v>
      </c>
      <c r="K4802" s="570">
        <v>1</v>
      </c>
      <c r="L4802" s="546">
        <v>1</v>
      </c>
      <c r="M4802" s="566">
        <v>3580.07</v>
      </c>
      <c r="N4802" s="546"/>
      <c r="O4802" s="546"/>
      <c r="P4802" s="566"/>
    </row>
    <row r="4803" spans="1:16" x14ac:dyDescent="0.2">
      <c r="A4803" s="568" t="s">
        <v>946</v>
      </c>
      <c r="B4803" s="548" t="s">
        <v>1708</v>
      </c>
      <c r="C4803" s="541" t="s">
        <v>1709</v>
      </c>
      <c r="D4803" s="547" t="s">
        <v>1836</v>
      </c>
      <c r="E4803" s="1962">
        <v>4000</v>
      </c>
      <c r="F4803" s="546" t="s">
        <v>11477</v>
      </c>
      <c r="G4803" s="569" t="s">
        <v>11478</v>
      </c>
      <c r="H4803" s="547" t="s">
        <v>1773</v>
      </c>
      <c r="I4803" s="547" t="s">
        <v>1795</v>
      </c>
      <c r="J4803" s="546" t="s">
        <v>1795</v>
      </c>
      <c r="K4803" s="570">
        <v>1</v>
      </c>
      <c r="L4803" s="546">
        <v>1</v>
      </c>
      <c r="M4803" s="566">
        <v>3580.07</v>
      </c>
      <c r="N4803" s="546"/>
      <c r="O4803" s="546"/>
      <c r="P4803" s="566"/>
    </row>
    <row r="4804" spans="1:16" x14ac:dyDescent="0.2">
      <c r="A4804" s="568" t="s">
        <v>946</v>
      </c>
      <c r="B4804" s="548" t="s">
        <v>1708</v>
      </c>
      <c r="C4804" s="541" t="s">
        <v>1709</v>
      </c>
      <c r="D4804" s="547" t="s">
        <v>1836</v>
      </c>
      <c r="E4804" s="1962">
        <v>4000</v>
      </c>
      <c r="F4804" s="546" t="s">
        <v>11479</v>
      </c>
      <c r="G4804" s="569" t="s">
        <v>11480</v>
      </c>
      <c r="H4804" s="547" t="s">
        <v>1773</v>
      </c>
      <c r="I4804" s="547" t="s">
        <v>1795</v>
      </c>
      <c r="J4804" s="546" t="s">
        <v>1795</v>
      </c>
      <c r="K4804" s="570">
        <v>1</v>
      </c>
      <c r="L4804" s="546">
        <v>1</v>
      </c>
      <c r="M4804" s="566">
        <v>3580.07</v>
      </c>
      <c r="N4804" s="546"/>
      <c r="O4804" s="546"/>
      <c r="P4804" s="566"/>
    </row>
    <row r="4805" spans="1:16" x14ac:dyDescent="0.2">
      <c r="A4805" s="568" t="s">
        <v>946</v>
      </c>
      <c r="B4805" s="548" t="s">
        <v>1708</v>
      </c>
      <c r="C4805" s="541" t="s">
        <v>1709</v>
      </c>
      <c r="D4805" s="547" t="s">
        <v>6277</v>
      </c>
      <c r="E4805" s="1962">
        <v>3000</v>
      </c>
      <c r="F4805" s="546" t="s">
        <v>11481</v>
      </c>
      <c r="G4805" s="569" t="s">
        <v>11482</v>
      </c>
      <c r="H4805" s="547" t="s">
        <v>8766</v>
      </c>
      <c r="I4805" s="547" t="s">
        <v>8766</v>
      </c>
      <c r="J4805" s="546" t="s">
        <v>8766</v>
      </c>
      <c r="K4805" s="570">
        <v>1</v>
      </c>
      <c r="L4805" s="546">
        <v>1</v>
      </c>
      <c r="M4805" s="566">
        <v>3413.4</v>
      </c>
      <c r="N4805" s="546"/>
      <c r="O4805" s="546"/>
      <c r="P4805" s="566"/>
    </row>
    <row r="4806" spans="1:16" x14ac:dyDescent="0.2">
      <c r="A4806" s="568" t="s">
        <v>946</v>
      </c>
      <c r="B4806" s="548" t="s">
        <v>1708</v>
      </c>
      <c r="C4806" s="541" t="s">
        <v>1709</v>
      </c>
      <c r="D4806" s="547" t="s">
        <v>1836</v>
      </c>
      <c r="E4806" s="1962">
        <v>4000</v>
      </c>
      <c r="F4806" s="546" t="s">
        <v>11483</v>
      </c>
      <c r="G4806" s="569" t="s">
        <v>11484</v>
      </c>
      <c r="H4806" s="547" t="s">
        <v>1773</v>
      </c>
      <c r="I4806" s="547" t="s">
        <v>1795</v>
      </c>
      <c r="J4806" s="546" t="s">
        <v>1795</v>
      </c>
      <c r="K4806" s="570">
        <v>1</v>
      </c>
      <c r="L4806" s="546">
        <v>1</v>
      </c>
      <c r="M4806" s="566">
        <v>3580.07</v>
      </c>
      <c r="N4806" s="546"/>
      <c r="O4806" s="546"/>
      <c r="P4806" s="566"/>
    </row>
    <row r="4807" spans="1:16" x14ac:dyDescent="0.2">
      <c r="A4807" s="568" t="s">
        <v>946</v>
      </c>
      <c r="B4807" s="548" t="s">
        <v>1708</v>
      </c>
      <c r="C4807" s="541" t="s">
        <v>1709</v>
      </c>
      <c r="D4807" s="547" t="s">
        <v>11185</v>
      </c>
      <c r="E4807" s="1962">
        <v>4000</v>
      </c>
      <c r="F4807" s="546" t="s">
        <v>11485</v>
      </c>
      <c r="G4807" s="569" t="s">
        <v>11486</v>
      </c>
      <c r="H4807" s="547" t="s">
        <v>8766</v>
      </c>
      <c r="I4807" s="547" t="s">
        <v>8766</v>
      </c>
      <c r="J4807" s="546" t="s">
        <v>8766</v>
      </c>
      <c r="K4807" s="570">
        <v>1</v>
      </c>
      <c r="L4807" s="546">
        <v>1</v>
      </c>
      <c r="M4807" s="566">
        <v>3580.07</v>
      </c>
      <c r="N4807" s="546"/>
      <c r="O4807" s="546"/>
      <c r="P4807" s="566"/>
    </row>
    <row r="4808" spans="1:16" x14ac:dyDescent="0.2">
      <c r="A4808" s="568" t="s">
        <v>946</v>
      </c>
      <c r="B4808" s="548" t="s">
        <v>1708</v>
      </c>
      <c r="C4808" s="541" t="s">
        <v>1709</v>
      </c>
      <c r="D4808" s="547" t="s">
        <v>1836</v>
      </c>
      <c r="E4808" s="1962">
        <v>4000</v>
      </c>
      <c r="F4808" s="546" t="s">
        <v>11487</v>
      </c>
      <c r="G4808" s="569" t="s">
        <v>11488</v>
      </c>
      <c r="H4808" s="547" t="s">
        <v>1773</v>
      </c>
      <c r="I4808" s="547" t="s">
        <v>1795</v>
      </c>
      <c r="J4808" s="546" t="s">
        <v>1795</v>
      </c>
      <c r="K4808" s="570">
        <v>1</v>
      </c>
      <c r="L4808" s="546">
        <v>1</v>
      </c>
      <c r="M4808" s="566">
        <v>3580.07</v>
      </c>
      <c r="N4808" s="546"/>
      <c r="O4808" s="546"/>
      <c r="P4808" s="566"/>
    </row>
    <row r="4809" spans="1:16" x14ac:dyDescent="0.2">
      <c r="A4809" s="568" t="s">
        <v>946</v>
      </c>
      <c r="B4809" s="548" t="s">
        <v>1708</v>
      </c>
      <c r="C4809" s="541" t="s">
        <v>1709</v>
      </c>
      <c r="D4809" s="547" t="s">
        <v>1882</v>
      </c>
      <c r="E4809" s="1962">
        <v>1700</v>
      </c>
      <c r="F4809" s="546" t="s">
        <v>11489</v>
      </c>
      <c r="G4809" s="569" t="s">
        <v>11490</v>
      </c>
      <c r="H4809" s="547" t="s">
        <v>9371</v>
      </c>
      <c r="I4809" s="547" t="s">
        <v>9371</v>
      </c>
      <c r="J4809" s="546" t="s">
        <v>5865</v>
      </c>
      <c r="K4809" s="570">
        <v>1</v>
      </c>
      <c r="L4809" s="546">
        <v>1</v>
      </c>
      <c r="M4809" s="566">
        <v>1586.73</v>
      </c>
      <c r="N4809" s="546"/>
      <c r="O4809" s="546"/>
      <c r="P4809" s="566"/>
    </row>
    <row r="4810" spans="1:16" x14ac:dyDescent="0.2">
      <c r="A4810" s="568" t="s">
        <v>946</v>
      </c>
      <c r="B4810" s="548" t="s">
        <v>1708</v>
      </c>
      <c r="C4810" s="541" t="s">
        <v>1709</v>
      </c>
      <c r="D4810" s="547" t="s">
        <v>1882</v>
      </c>
      <c r="E4810" s="1962">
        <v>1700</v>
      </c>
      <c r="F4810" s="546" t="s">
        <v>11491</v>
      </c>
      <c r="G4810" s="569" t="s">
        <v>11492</v>
      </c>
      <c r="H4810" s="547" t="s">
        <v>9371</v>
      </c>
      <c r="I4810" s="547" t="s">
        <v>9371</v>
      </c>
      <c r="J4810" s="546" t="s">
        <v>5865</v>
      </c>
      <c r="K4810" s="570">
        <v>1</v>
      </c>
      <c r="L4810" s="546">
        <v>1</v>
      </c>
      <c r="M4810" s="566">
        <v>1586.73</v>
      </c>
      <c r="N4810" s="546"/>
      <c r="O4810" s="546"/>
      <c r="P4810" s="566"/>
    </row>
    <row r="4811" spans="1:16" x14ac:dyDescent="0.2">
      <c r="A4811" s="568" t="s">
        <v>946</v>
      </c>
      <c r="B4811" s="548" t="s">
        <v>1708</v>
      </c>
      <c r="C4811" s="541" t="s">
        <v>1709</v>
      </c>
      <c r="D4811" s="547" t="s">
        <v>1882</v>
      </c>
      <c r="E4811" s="1962">
        <v>1700</v>
      </c>
      <c r="F4811" s="546" t="s">
        <v>11493</v>
      </c>
      <c r="G4811" s="569" t="s">
        <v>11494</v>
      </c>
      <c r="H4811" s="547" t="s">
        <v>9371</v>
      </c>
      <c r="I4811" s="547" t="s">
        <v>9371</v>
      </c>
      <c r="J4811" s="546" t="s">
        <v>5865</v>
      </c>
      <c r="K4811" s="570">
        <v>1</v>
      </c>
      <c r="L4811" s="546">
        <v>1</v>
      </c>
      <c r="M4811" s="566">
        <v>1416.73</v>
      </c>
      <c r="N4811" s="546"/>
      <c r="O4811" s="546"/>
      <c r="P4811" s="566"/>
    </row>
    <row r="4812" spans="1:16" x14ac:dyDescent="0.2">
      <c r="A4812" s="568" t="s">
        <v>946</v>
      </c>
      <c r="B4812" s="548" t="s">
        <v>1708</v>
      </c>
      <c r="C4812" s="541" t="s">
        <v>1709</v>
      </c>
      <c r="D4812" s="547" t="s">
        <v>1882</v>
      </c>
      <c r="E4812" s="1962">
        <v>1700</v>
      </c>
      <c r="F4812" s="546" t="s">
        <v>11495</v>
      </c>
      <c r="G4812" s="569" t="s">
        <v>11496</v>
      </c>
      <c r="H4812" s="547" t="s">
        <v>9371</v>
      </c>
      <c r="I4812" s="547" t="s">
        <v>9371</v>
      </c>
      <c r="J4812" s="546" t="s">
        <v>5865</v>
      </c>
      <c r="K4812" s="570">
        <v>1</v>
      </c>
      <c r="L4812" s="546">
        <v>1</v>
      </c>
      <c r="M4812" s="566">
        <v>1416.73</v>
      </c>
      <c r="N4812" s="546"/>
      <c r="O4812" s="546"/>
      <c r="P4812" s="566"/>
    </row>
    <row r="4813" spans="1:16" x14ac:dyDescent="0.2">
      <c r="A4813" s="568" t="s">
        <v>946</v>
      </c>
      <c r="B4813" s="548" t="s">
        <v>1708</v>
      </c>
      <c r="C4813" s="541" t="s">
        <v>1709</v>
      </c>
      <c r="D4813" s="547" t="s">
        <v>1882</v>
      </c>
      <c r="E4813" s="1962">
        <v>1700</v>
      </c>
      <c r="F4813" s="546" t="s">
        <v>11497</v>
      </c>
      <c r="G4813" s="569" t="s">
        <v>11498</v>
      </c>
      <c r="H4813" s="547" t="s">
        <v>9371</v>
      </c>
      <c r="I4813" s="547" t="s">
        <v>9371</v>
      </c>
      <c r="J4813" s="546" t="s">
        <v>5865</v>
      </c>
      <c r="K4813" s="570">
        <v>1</v>
      </c>
      <c r="L4813" s="546">
        <v>1</v>
      </c>
      <c r="M4813" s="566">
        <v>1416.73</v>
      </c>
      <c r="N4813" s="546"/>
      <c r="O4813" s="546"/>
      <c r="P4813" s="566"/>
    </row>
    <row r="4814" spans="1:16" x14ac:dyDescent="0.2">
      <c r="A4814" s="568" t="s">
        <v>946</v>
      </c>
      <c r="B4814" s="548" t="s">
        <v>1708</v>
      </c>
      <c r="C4814" s="541" t="s">
        <v>1709</v>
      </c>
      <c r="D4814" s="547" t="s">
        <v>1882</v>
      </c>
      <c r="E4814" s="1962">
        <v>1700</v>
      </c>
      <c r="F4814" s="546" t="s">
        <v>11499</v>
      </c>
      <c r="G4814" s="569" t="s">
        <v>11500</v>
      </c>
      <c r="H4814" s="547" t="s">
        <v>9371</v>
      </c>
      <c r="I4814" s="547" t="s">
        <v>9371</v>
      </c>
      <c r="J4814" s="546" t="s">
        <v>5865</v>
      </c>
      <c r="K4814" s="570">
        <v>1</v>
      </c>
      <c r="L4814" s="546">
        <v>1</v>
      </c>
      <c r="M4814" s="566">
        <v>1416.73</v>
      </c>
      <c r="N4814" s="546"/>
      <c r="O4814" s="546"/>
      <c r="P4814" s="566"/>
    </row>
    <row r="4815" spans="1:16" x14ac:dyDescent="0.2">
      <c r="A4815" s="568" t="s">
        <v>946</v>
      </c>
      <c r="B4815" s="548" t="s">
        <v>1708</v>
      </c>
      <c r="C4815" s="541" t="s">
        <v>1709</v>
      </c>
      <c r="D4815" s="547" t="s">
        <v>1882</v>
      </c>
      <c r="E4815" s="1962">
        <v>1700</v>
      </c>
      <c r="F4815" s="546" t="s">
        <v>11501</v>
      </c>
      <c r="G4815" s="569" t="s">
        <v>11502</v>
      </c>
      <c r="H4815" s="547" t="s">
        <v>9371</v>
      </c>
      <c r="I4815" s="547" t="s">
        <v>9371</v>
      </c>
      <c r="J4815" s="546" t="s">
        <v>5865</v>
      </c>
      <c r="K4815" s="570">
        <v>1</v>
      </c>
      <c r="L4815" s="546">
        <v>1</v>
      </c>
      <c r="M4815" s="566">
        <v>1416.73</v>
      </c>
      <c r="N4815" s="546"/>
      <c r="O4815" s="546"/>
      <c r="P4815" s="566"/>
    </row>
    <row r="4816" spans="1:16" x14ac:dyDescent="0.2">
      <c r="A4816" s="568" t="s">
        <v>946</v>
      </c>
      <c r="B4816" s="548" t="s">
        <v>1708</v>
      </c>
      <c r="C4816" s="541" t="s">
        <v>1709</v>
      </c>
      <c r="D4816" s="547" t="s">
        <v>1882</v>
      </c>
      <c r="E4816" s="1962">
        <v>1700</v>
      </c>
      <c r="F4816" s="546" t="s">
        <v>11503</v>
      </c>
      <c r="G4816" s="569" t="s">
        <v>11504</v>
      </c>
      <c r="H4816" s="547" t="s">
        <v>9371</v>
      </c>
      <c r="I4816" s="547" t="s">
        <v>9371</v>
      </c>
      <c r="J4816" s="546" t="s">
        <v>5865</v>
      </c>
      <c r="K4816" s="570">
        <v>1</v>
      </c>
      <c r="L4816" s="546">
        <v>1</v>
      </c>
      <c r="M4816" s="566">
        <v>1416.73</v>
      </c>
      <c r="N4816" s="546"/>
      <c r="O4816" s="546"/>
      <c r="P4816" s="566"/>
    </row>
    <row r="4817" spans="1:16" x14ac:dyDescent="0.2">
      <c r="A4817" s="568" t="s">
        <v>946</v>
      </c>
      <c r="B4817" s="548" t="s">
        <v>1708</v>
      </c>
      <c r="C4817" s="541" t="s">
        <v>1709</v>
      </c>
      <c r="D4817" s="547" t="s">
        <v>1882</v>
      </c>
      <c r="E4817" s="1962">
        <v>1700</v>
      </c>
      <c r="F4817" s="546" t="s">
        <v>11505</v>
      </c>
      <c r="G4817" s="569" t="s">
        <v>11506</v>
      </c>
      <c r="H4817" s="547" t="s">
        <v>9371</v>
      </c>
      <c r="I4817" s="547" t="s">
        <v>9371</v>
      </c>
      <c r="J4817" s="546" t="s">
        <v>5865</v>
      </c>
      <c r="K4817" s="570">
        <v>1</v>
      </c>
      <c r="L4817" s="546">
        <v>1</v>
      </c>
      <c r="M4817" s="566">
        <v>1416.73</v>
      </c>
      <c r="N4817" s="546"/>
      <c r="O4817" s="546"/>
      <c r="P4817" s="566"/>
    </row>
    <row r="4818" spans="1:16" x14ac:dyDescent="0.2">
      <c r="A4818" s="568" t="s">
        <v>946</v>
      </c>
      <c r="B4818" s="548" t="s">
        <v>1708</v>
      </c>
      <c r="C4818" s="541" t="s">
        <v>1709</v>
      </c>
      <c r="D4818" s="547" t="s">
        <v>1882</v>
      </c>
      <c r="E4818" s="1962">
        <v>1700</v>
      </c>
      <c r="F4818" s="546" t="s">
        <v>11507</v>
      </c>
      <c r="G4818" s="569" t="s">
        <v>11508</v>
      </c>
      <c r="H4818" s="547" t="s">
        <v>9371</v>
      </c>
      <c r="I4818" s="547" t="s">
        <v>9371</v>
      </c>
      <c r="J4818" s="546" t="s">
        <v>5865</v>
      </c>
      <c r="K4818" s="570">
        <v>1</v>
      </c>
      <c r="L4818" s="546">
        <v>1</v>
      </c>
      <c r="M4818" s="566">
        <v>1416.73</v>
      </c>
      <c r="N4818" s="546"/>
      <c r="O4818" s="546"/>
      <c r="P4818" s="566"/>
    </row>
    <row r="4819" spans="1:16" x14ac:dyDescent="0.2">
      <c r="A4819" s="568" t="s">
        <v>946</v>
      </c>
      <c r="B4819" s="548" t="s">
        <v>1708</v>
      </c>
      <c r="C4819" s="541" t="s">
        <v>1709</v>
      </c>
      <c r="D4819" s="547" t="s">
        <v>1882</v>
      </c>
      <c r="E4819" s="1962">
        <v>1700</v>
      </c>
      <c r="F4819" s="546" t="s">
        <v>11509</v>
      </c>
      <c r="G4819" s="569" t="s">
        <v>11510</v>
      </c>
      <c r="H4819" s="547" t="s">
        <v>9371</v>
      </c>
      <c r="I4819" s="547" t="s">
        <v>9371</v>
      </c>
      <c r="J4819" s="546" t="s">
        <v>5865</v>
      </c>
      <c r="K4819" s="570">
        <v>1</v>
      </c>
      <c r="L4819" s="546">
        <v>1</v>
      </c>
      <c r="M4819" s="566">
        <v>1416.73</v>
      </c>
      <c r="N4819" s="546"/>
      <c r="O4819" s="546"/>
      <c r="P4819" s="566"/>
    </row>
    <row r="4820" spans="1:16" x14ac:dyDescent="0.2">
      <c r="A4820" s="568" t="s">
        <v>946</v>
      </c>
      <c r="B4820" s="548" t="s">
        <v>1708</v>
      </c>
      <c r="C4820" s="541" t="s">
        <v>1709</v>
      </c>
      <c r="D4820" s="547" t="s">
        <v>1882</v>
      </c>
      <c r="E4820" s="1962">
        <v>1700</v>
      </c>
      <c r="F4820" s="546" t="s">
        <v>11511</v>
      </c>
      <c r="G4820" s="569" t="s">
        <v>11512</v>
      </c>
      <c r="H4820" s="547" t="s">
        <v>9371</v>
      </c>
      <c r="I4820" s="547" t="s">
        <v>9371</v>
      </c>
      <c r="J4820" s="546" t="s">
        <v>5865</v>
      </c>
      <c r="K4820" s="570">
        <v>1</v>
      </c>
      <c r="L4820" s="546">
        <v>1</v>
      </c>
      <c r="M4820" s="566">
        <v>1416.73</v>
      </c>
      <c r="N4820" s="546"/>
      <c r="O4820" s="546"/>
      <c r="P4820" s="566"/>
    </row>
    <row r="4821" spans="1:16" x14ac:dyDescent="0.2">
      <c r="A4821" s="568" t="s">
        <v>946</v>
      </c>
      <c r="B4821" s="548" t="s">
        <v>1708</v>
      </c>
      <c r="C4821" s="541" t="s">
        <v>1709</v>
      </c>
      <c r="D4821" s="547" t="s">
        <v>1882</v>
      </c>
      <c r="E4821" s="1962">
        <v>1700</v>
      </c>
      <c r="F4821" s="546" t="s">
        <v>11513</v>
      </c>
      <c r="G4821" s="569" t="s">
        <v>11514</v>
      </c>
      <c r="H4821" s="547" t="s">
        <v>9371</v>
      </c>
      <c r="I4821" s="547" t="s">
        <v>9371</v>
      </c>
      <c r="J4821" s="546" t="s">
        <v>5865</v>
      </c>
      <c r="K4821" s="570">
        <v>1</v>
      </c>
      <c r="L4821" s="546">
        <v>1</v>
      </c>
      <c r="M4821" s="566">
        <v>1416.73</v>
      </c>
      <c r="N4821" s="546"/>
      <c r="O4821" s="546"/>
      <c r="P4821" s="566"/>
    </row>
    <row r="4822" spans="1:16" x14ac:dyDescent="0.2">
      <c r="A4822" s="568" t="s">
        <v>946</v>
      </c>
      <c r="B4822" s="548" t="s">
        <v>1708</v>
      </c>
      <c r="C4822" s="541" t="s">
        <v>1709</v>
      </c>
      <c r="D4822" s="547" t="s">
        <v>1882</v>
      </c>
      <c r="E4822" s="1962">
        <v>1700</v>
      </c>
      <c r="F4822" s="546" t="s">
        <v>11515</v>
      </c>
      <c r="G4822" s="569" t="s">
        <v>11516</v>
      </c>
      <c r="H4822" s="547" t="s">
        <v>9371</v>
      </c>
      <c r="I4822" s="547" t="s">
        <v>9371</v>
      </c>
      <c r="J4822" s="546" t="s">
        <v>5865</v>
      </c>
      <c r="K4822" s="570">
        <v>1</v>
      </c>
      <c r="L4822" s="546">
        <v>1</v>
      </c>
      <c r="M4822" s="566">
        <v>1416.73</v>
      </c>
      <c r="N4822" s="546"/>
      <c r="O4822" s="546"/>
      <c r="P4822" s="566"/>
    </row>
    <row r="4823" spans="1:16" x14ac:dyDescent="0.2">
      <c r="A4823" s="568" t="s">
        <v>946</v>
      </c>
      <c r="B4823" s="548" t="s">
        <v>1708</v>
      </c>
      <c r="C4823" s="541" t="s">
        <v>1709</v>
      </c>
      <c r="D4823" s="547" t="s">
        <v>1882</v>
      </c>
      <c r="E4823" s="1962">
        <v>1700</v>
      </c>
      <c r="F4823" s="546" t="s">
        <v>10309</v>
      </c>
      <c r="G4823" s="569" t="s">
        <v>10310</v>
      </c>
      <c r="H4823" s="547" t="s">
        <v>9371</v>
      </c>
      <c r="I4823" s="547" t="s">
        <v>9371</v>
      </c>
      <c r="J4823" s="546" t="s">
        <v>5865</v>
      </c>
      <c r="K4823" s="570">
        <v>1</v>
      </c>
      <c r="L4823" s="546">
        <v>1</v>
      </c>
      <c r="M4823" s="566">
        <v>1303.4000000000001</v>
      </c>
      <c r="N4823" s="546"/>
      <c r="O4823" s="546"/>
      <c r="P4823" s="566"/>
    </row>
    <row r="4824" spans="1:16" x14ac:dyDescent="0.2">
      <c r="A4824" s="568" t="s">
        <v>946</v>
      </c>
      <c r="B4824" s="548" t="s">
        <v>1708</v>
      </c>
      <c r="C4824" s="541" t="s">
        <v>1709</v>
      </c>
      <c r="D4824" s="547" t="s">
        <v>1882</v>
      </c>
      <c r="E4824" s="1962">
        <v>1700</v>
      </c>
      <c r="F4824" s="546" t="s">
        <v>11517</v>
      </c>
      <c r="G4824" s="569" t="s">
        <v>11518</v>
      </c>
      <c r="H4824" s="547" t="s">
        <v>9371</v>
      </c>
      <c r="I4824" s="547" t="s">
        <v>9371</v>
      </c>
      <c r="J4824" s="546" t="s">
        <v>5865</v>
      </c>
      <c r="K4824" s="570">
        <v>1</v>
      </c>
      <c r="L4824" s="546">
        <v>1</v>
      </c>
      <c r="M4824" s="566">
        <v>1586.73</v>
      </c>
      <c r="N4824" s="546"/>
      <c r="O4824" s="546"/>
      <c r="P4824" s="566"/>
    </row>
    <row r="4825" spans="1:16" x14ac:dyDescent="0.2">
      <c r="A4825" s="568" t="s">
        <v>946</v>
      </c>
      <c r="B4825" s="548" t="s">
        <v>1708</v>
      </c>
      <c r="C4825" s="541" t="s">
        <v>1709</v>
      </c>
      <c r="D4825" s="547" t="s">
        <v>11519</v>
      </c>
      <c r="E4825" s="1962">
        <v>5500</v>
      </c>
      <c r="F4825" s="546" t="s">
        <v>11520</v>
      </c>
      <c r="G4825" s="569" t="s">
        <v>11521</v>
      </c>
      <c r="H4825" s="547" t="s">
        <v>10347</v>
      </c>
      <c r="I4825" s="547" t="s">
        <v>8766</v>
      </c>
      <c r="J4825" s="546" t="s">
        <v>8766</v>
      </c>
      <c r="K4825" s="570">
        <v>1</v>
      </c>
      <c r="L4825" s="546">
        <v>1</v>
      </c>
      <c r="M4825" s="566">
        <v>4880.07</v>
      </c>
      <c r="N4825" s="546"/>
      <c r="O4825" s="546"/>
      <c r="P4825" s="566"/>
    </row>
    <row r="4826" spans="1:16" x14ac:dyDescent="0.2">
      <c r="A4826" s="568" t="s">
        <v>946</v>
      </c>
      <c r="B4826" s="548" t="s">
        <v>1708</v>
      </c>
      <c r="C4826" s="541" t="s">
        <v>1709</v>
      </c>
      <c r="D4826" s="547" t="s">
        <v>11522</v>
      </c>
      <c r="E4826" s="1962">
        <v>5500</v>
      </c>
      <c r="F4826" s="546" t="s">
        <v>11523</v>
      </c>
      <c r="G4826" s="569" t="s">
        <v>11524</v>
      </c>
      <c r="H4826" s="547" t="s">
        <v>10347</v>
      </c>
      <c r="I4826" s="547" t="s">
        <v>8766</v>
      </c>
      <c r="J4826" s="546" t="s">
        <v>8766</v>
      </c>
      <c r="K4826" s="570">
        <v>1</v>
      </c>
      <c r="L4826" s="546">
        <v>1</v>
      </c>
      <c r="M4826" s="566">
        <v>4880.07</v>
      </c>
      <c r="N4826" s="546"/>
      <c r="O4826" s="546"/>
      <c r="P4826" s="566"/>
    </row>
    <row r="4827" spans="1:16" x14ac:dyDescent="0.2">
      <c r="A4827" s="568" t="s">
        <v>946</v>
      </c>
      <c r="B4827" s="548" t="s">
        <v>1708</v>
      </c>
      <c r="C4827" s="541" t="s">
        <v>1709</v>
      </c>
      <c r="D4827" s="547" t="s">
        <v>11525</v>
      </c>
      <c r="E4827" s="1962">
        <v>5000</v>
      </c>
      <c r="F4827" s="546" t="s">
        <v>11526</v>
      </c>
      <c r="G4827" s="569" t="s">
        <v>11527</v>
      </c>
      <c r="H4827" s="547" t="s">
        <v>8766</v>
      </c>
      <c r="I4827" s="547" t="s">
        <v>8766</v>
      </c>
      <c r="J4827" s="546" t="s">
        <v>8766</v>
      </c>
      <c r="K4827" s="570">
        <v>1</v>
      </c>
      <c r="L4827" s="546">
        <v>1</v>
      </c>
      <c r="M4827" s="566">
        <v>3280.07</v>
      </c>
      <c r="N4827" s="546"/>
      <c r="O4827" s="546"/>
      <c r="P4827" s="566"/>
    </row>
    <row r="4828" spans="1:16" x14ac:dyDescent="0.2">
      <c r="A4828" s="568" t="s">
        <v>946</v>
      </c>
      <c r="B4828" s="548" t="s">
        <v>1708</v>
      </c>
      <c r="C4828" s="541" t="s">
        <v>1709</v>
      </c>
      <c r="D4828" s="547" t="s">
        <v>11528</v>
      </c>
      <c r="E4828" s="1962">
        <v>3000</v>
      </c>
      <c r="F4828" s="546" t="s">
        <v>11529</v>
      </c>
      <c r="G4828" s="569" t="s">
        <v>11530</v>
      </c>
      <c r="H4828" s="547" t="s">
        <v>1795</v>
      </c>
      <c r="I4828" s="547" t="s">
        <v>1795</v>
      </c>
      <c r="J4828" s="546" t="s">
        <v>1795</v>
      </c>
      <c r="K4828" s="570">
        <v>1</v>
      </c>
      <c r="L4828" s="546">
        <v>1</v>
      </c>
      <c r="M4828" s="566">
        <v>1713.4</v>
      </c>
      <c r="N4828" s="546"/>
      <c r="O4828" s="546"/>
      <c r="P4828" s="566"/>
    </row>
    <row r="4829" spans="1:16" x14ac:dyDescent="0.2">
      <c r="A4829" s="568" t="s">
        <v>946</v>
      </c>
      <c r="B4829" s="548" t="s">
        <v>1708</v>
      </c>
      <c r="C4829" s="541" t="s">
        <v>1709</v>
      </c>
      <c r="D4829" s="547" t="s">
        <v>11528</v>
      </c>
      <c r="E4829" s="1962">
        <v>3000</v>
      </c>
      <c r="F4829" s="546" t="s">
        <v>11531</v>
      </c>
      <c r="G4829" s="569" t="s">
        <v>11532</v>
      </c>
      <c r="H4829" s="547" t="s">
        <v>1795</v>
      </c>
      <c r="I4829" s="547" t="s">
        <v>1795</v>
      </c>
      <c r="J4829" s="546" t="s">
        <v>1795</v>
      </c>
      <c r="K4829" s="570">
        <v>1</v>
      </c>
      <c r="L4829" s="546">
        <v>1</v>
      </c>
      <c r="M4829" s="566">
        <v>1713.4</v>
      </c>
      <c r="N4829" s="546"/>
      <c r="O4829" s="546"/>
      <c r="P4829" s="566"/>
    </row>
    <row r="4830" spans="1:16" x14ac:dyDescent="0.2">
      <c r="A4830" s="568" t="s">
        <v>946</v>
      </c>
      <c r="B4830" s="548" t="s">
        <v>1708</v>
      </c>
      <c r="C4830" s="541" t="s">
        <v>1709</v>
      </c>
      <c r="D4830" s="547" t="s">
        <v>1882</v>
      </c>
      <c r="E4830" s="1962">
        <v>3000</v>
      </c>
      <c r="F4830" s="546" t="s">
        <v>11533</v>
      </c>
      <c r="G4830" s="569" t="s">
        <v>11534</v>
      </c>
      <c r="H4830" s="547" t="s">
        <v>9371</v>
      </c>
      <c r="I4830" s="547" t="s">
        <v>9371</v>
      </c>
      <c r="J4830" s="546" t="s">
        <v>5865</v>
      </c>
      <c r="K4830" s="570">
        <v>1</v>
      </c>
      <c r="L4830" s="546">
        <v>1</v>
      </c>
      <c r="M4830" s="566">
        <v>2013.4</v>
      </c>
      <c r="N4830" s="546"/>
      <c r="O4830" s="546"/>
      <c r="P4830" s="566"/>
    </row>
    <row r="4831" spans="1:16" x14ac:dyDescent="0.2">
      <c r="A4831" s="568" t="s">
        <v>946</v>
      </c>
      <c r="B4831" s="548" t="s">
        <v>1708</v>
      </c>
      <c r="C4831" s="541" t="s">
        <v>1709</v>
      </c>
      <c r="D4831" s="547" t="s">
        <v>1836</v>
      </c>
      <c r="E4831" s="1962">
        <v>2500</v>
      </c>
      <c r="F4831" s="546" t="s">
        <v>11535</v>
      </c>
      <c r="G4831" s="569" t="s">
        <v>11536</v>
      </c>
      <c r="H4831" s="547" t="s">
        <v>1773</v>
      </c>
      <c r="I4831" s="547" t="s">
        <v>1795</v>
      </c>
      <c r="J4831" s="546" t="s">
        <v>1795</v>
      </c>
      <c r="K4831" s="570">
        <v>1</v>
      </c>
      <c r="L4831" s="546">
        <v>1</v>
      </c>
      <c r="M4831" s="566">
        <v>1613.4</v>
      </c>
      <c r="N4831" s="546"/>
      <c r="O4831" s="546"/>
      <c r="P4831" s="566"/>
    </row>
    <row r="4832" spans="1:16" x14ac:dyDescent="0.2">
      <c r="A4832" s="568" t="s">
        <v>946</v>
      </c>
      <c r="B4832" s="548" t="s">
        <v>1708</v>
      </c>
      <c r="C4832" s="541" t="s">
        <v>1709</v>
      </c>
      <c r="D4832" s="547" t="s">
        <v>11537</v>
      </c>
      <c r="E4832" s="1962">
        <v>4000</v>
      </c>
      <c r="F4832" s="546" t="s">
        <v>11538</v>
      </c>
      <c r="G4832" s="569" t="s">
        <v>11539</v>
      </c>
      <c r="H4832" s="547" t="s">
        <v>8766</v>
      </c>
      <c r="I4832" s="547" t="s">
        <v>8766</v>
      </c>
      <c r="J4832" s="546" t="s">
        <v>8766</v>
      </c>
      <c r="K4832" s="570">
        <v>1</v>
      </c>
      <c r="L4832" s="546">
        <v>1</v>
      </c>
      <c r="M4832" s="566">
        <v>2246.73</v>
      </c>
      <c r="N4832" s="546"/>
      <c r="O4832" s="546"/>
      <c r="P4832" s="566"/>
    </row>
    <row r="4833" spans="1:16" x14ac:dyDescent="0.2">
      <c r="A4833" s="568" t="s">
        <v>946</v>
      </c>
      <c r="B4833" s="548" t="s">
        <v>1708</v>
      </c>
      <c r="C4833" s="541" t="s">
        <v>1709</v>
      </c>
      <c r="D4833" s="547" t="s">
        <v>11540</v>
      </c>
      <c r="E4833" s="1962">
        <v>7000</v>
      </c>
      <c r="F4833" s="546" t="s">
        <v>11541</v>
      </c>
      <c r="G4833" s="569" t="s">
        <v>11542</v>
      </c>
      <c r="H4833" s="547" t="s">
        <v>8766</v>
      </c>
      <c r="I4833" s="547" t="s">
        <v>8766</v>
      </c>
      <c r="J4833" s="546" t="s">
        <v>8766</v>
      </c>
      <c r="K4833" s="570">
        <v>1</v>
      </c>
      <c r="L4833" s="546">
        <v>1</v>
      </c>
      <c r="M4833" s="566">
        <v>3613.4</v>
      </c>
      <c r="N4833" s="546"/>
      <c r="O4833" s="546"/>
      <c r="P4833" s="566"/>
    </row>
    <row r="4834" spans="1:16" x14ac:dyDescent="0.2">
      <c r="A4834" s="568" t="s">
        <v>946</v>
      </c>
      <c r="B4834" s="548" t="s">
        <v>1708</v>
      </c>
      <c r="C4834" s="541" t="s">
        <v>1709</v>
      </c>
      <c r="D4834" s="547" t="s">
        <v>1882</v>
      </c>
      <c r="E4834" s="1962">
        <v>1700</v>
      </c>
      <c r="F4834" s="546" t="s">
        <v>11543</v>
      </c>
      <c r="G4834" s="569" t="s">
        <v>11544</v>
      </c>
      <c r="H4834" s="547" t="s">
        <v>9371</v>
      </c>
      <c r="I4834" s="547" t="s">
        <v>9371</v>
      </c>
      <c r="J4834" s="546" t="s">
        <v>5865</v>
      </c>
      <c r="K4834" s="570">
        <v>1</v>
      </c>
      <c r="L4834" s="546">
        <v>1</v>
      </c>
      <c r="M4834" s="566">
        <v>1643.4</v>
      </c>
      <c r="N4834" s="546"/>
      <c r="O4834" s="546"/>
      <c r="P4834" s="566"/>
    </row>
    <row r="4835" spans="1:16" x14ac:dyDescent="0.2">
      <c r="A4835" s="568" t="s">
        <v>946</v>
      </c>
      <c r="B4835" s="548" t="s">
        <v>1708</v>
      </c>
      <c r="C4835" s="541" t="s">
        <v>1709</v>
      </c>
      <c r="D4835" s="547" t="s">
        <v>1882</v>
      </c>
      <c r="E4835" s="1962">
        <v>1700</v>
      </c>
      <c r="F4835" s="546" t="s">
        <v>11545</v>
      </c>
      <c r="G4835" s="569" t="s">
        <v>11546</v>
      </c>
      <c r="H4835" s="547" t="s">
        <v>9371</v>
      </c>
      <c r="I4835" s="547" t="s">
        <v>9371</v>
      </c>
      <c r="J4835" s="546" t="s">
        <v>5865</v>
      </c>
      <c r="K4835" s="570">
        <v>1</v>
      </c>
      <c r="L4835" s="546">
        <v>1</v>
      </c>
      <c r="M4835" s="566">
        <v>1643.4</v>
      </c>
      <c r="N4835" s="546"/>
      <c r="O4835" s="546"/>
      <c r="P4835" s="566"/>
    </row>
    <row r="4836" spans="1:16" x14ac:dyDescent="0.2">
      <c r="A4836" s="568" t="s">
        <v>946</v>
      </c>
      <c r="B4836" s="548" t="s">
        <v>1708</v>
      </c>
      <c r="C4836" s="541" t="s">
        <v>1709</v>
      </c>
      <c r="D4836" s="547" t="s">
        <v>1882</v>
      </c>
      <c r="E4836" s="1962">
        <v>1700</v>
      </c>
      <c r="F4836" s="546" t="s">
        <v>11547</v>
      </c>
      <c r="G4836" s="569" t="s">
        <v>11548</v>
      </c>
      <c r="H4836" s="547" t="s">
        <v>9371</v>
      </c>
      <c r="I4836" s="547" t="s">
        <v>9371</v>
      </c>
      <c r="J4836" s="546" t="s">
        <v>5865</v>
      </c>
      <c r="K4836" s="570">
        <v>1</v>
      </c>
      <c r="L4836" s="546">
        <v>1</v>
      </c>
      <c r="M4836" s="566">
        <v>1643.4</v>
      </c>
      <c r="N4836" s="546"/>
      <c r="O4836" s="546"/>
      <c r="P4836" s="566"/>
    </row>
    <row r="4837" spans="1:16" x14ac:dyDescent="0.2">
      <c r="A4837" s="568" t="s">
        <v>946</v>
      </c>
      <c r="B4837" s="548" t="s">
        <v>1708</v>
      </c>
      <c r="C4837" s="541" t="s">
        <v>1709</v>
      </c>
      <c r="D4837" s="547" t="s">
        <v>6277</v>
      </c>
      <c r="E4837" s="1962">
        <v>6000</v>
      </c>
      <c r="F4837" s="546" t="s">
        <v>10603</v>
      </c>
      <c r="G4837" s="569" t="s">
        <v>11549</v>
      </c>
      <c r="H4837" s="547" t="s">
        <v>8766</v>
      </c>
      <c r="I4837" s="547" t="s">
        <v>8766</v>
      </c>
      <c r="J4837" s="546" t="s">
        <v>8766</v>
      </c>
      <c r="K4837" s="570">
        <v>1</v>
      </c>
      <c r="L4837" s="546">
        <v>1</v>
      </c>
      <c r="M4837" s="566">
        <v>3113.4</v>
      </c>
      <c r="N4837" s="546"/>
      <c r="O4837" s="546"/>
      <c r="P4837" s="566"/>
    </row>
    <row r="4838" spans="1:16" x14ac:dyDescent="0.2">
      <c r="A4838" s="568" t="s">
        <v>946</v>
      </c>
      <c r="B4838" s="548" t="s">
        <v>1708</v>
      </c>
      <c r="C4838" s="541" t="s">
        <v>1709</v>
      </c>
      <c r="D4838" s="547" t="s">
        <v>11550</v>
      </c>
      <c r="E4838" s="1962">
        <v>5000</v>
      </c>
      <c r="F4838" s="546" t="s">
        <v>11551</v>
      </c>
      <c r="G4838" s="569" t="s">
        <v>11552</v>
      </c>
      <c r="H4838" s="547" t="s">
        <v>10347</v>
      </c>
      <c r="I4838" s="547" t="s">
        <v>8766</v>
      </c>
      <c r="J4838" s="546" t="s">
        <v>8766</v>
      </c>
      <c r="K4838" s="570">
        <v>1</v>
      </c>
      <c r="L4838" s="546">
        <v>1</v>
      </c>
      <c r="M4838" s="566">
        <v>4446.7299999999996</v>
      </c>
      <c r="N4838" s="546"/>
      <c r="O4838" s="546"/>
      <c r="P4838" s="566"/>
    </row>
    <row r="4839" spans="1:16" x14ac:dyDescent="0.2">
      <c r="A4839" s="568" t="s">
        <v>946</v>
      </c>
      <c r="B4839" s="548" t="s">
        <v>1708</v>
      </c>
      <c r="C4839" s="541" t="s">
        <v>1709</v>
      </c>
      <c r="D4839" s="547" t="s">
        <v>10655</v>
      </c>
      <c r="E4839" s="1962">
        <v>4500</v>
      </c>
      <c r="F4839" s="546" t="s">
        <v>11553</v>
      </c>
      <c r="G4839" s="569" t="s">
        <v>11554</v>
      </c>
      <c r="H4839" s="547" t="s">
        <v>8766</v>
      </c>
      <c r="I4839" s="547" t="s">
        <v>8766</v>
      </c>
      <c r="J4839" s="546" t="s">
        <v>8766</v>
      </c>
      <c r="K4839" s="570">
        <v>1</v>
      </c>
      <c r="L4839" s="546">
        <v>1</v>
      </c>
      <c r="M4839" s="566">
        <v>3413.4</v>
      </c>
      <c r="N4839" s="546"/>
      <c r="O4839" s="546"/>
      <c r="P4839" s="566"/>
    </row>
    <row r="4840" spans="1:16" x14ac:dyDescent="0.2">
      <c r="A4840" s="568" t="s">
        <v>946</v>
      </c>
      <c r="B4840" s="548" t="s">
        <v>1708</v>
      </c>
      <c r="C4840" s="541" t="s">
        <v>1709</v>
      </c>
      <c r="D4840" s="547" t="s">
        <v>1882</v>
      </c>
      <c r="E4840" s="1962">
        <v>1700</v>
      </c>
      <c r="F4840" s="546" t="s">
        <v>11555</v>
      </c>
      <c r="G4840" s="569" t="s">
        <v>11556</v>
      </c>
      <c r="H4840" s="547" t="s">
        <v>9371</v>
      </c>
      <c r="I4840" s="547" t="s">
        <v>9371</v>
      </c>
      <c r="J4840" s="546" t="s">
        <v>5865</v>
      </c>
      <c r="K4840" s="570">
        <v>1</v>
      </c>
      <c r="L4840" s="546">
        <v>1</v>
      </c>
      <c r="M4840" s="566">
        <v>1416.73</v>
      </c>
      <c r="N4840" s="546"/>
      <c r="O4840" s="546"/>
      <c r="P4840" s="566"/>
    </row>
    <row r="4841" spans="1:16" x14ac:dyDescent="0.2">
      <c r="A4841" s="568" t="s">
        <v>946</v>
      </c>
      <c r="B4841" s="548" t="s">
        <v>1708</v>
      </c>
      <c r="C4841" s="541" t="s">
        <v>1709</v>
      </c>
      <c r="D4841" s="547" t="s">
        <v>1882</v>
      </c>
      <c r="E4841" s="1962">
        <v>1700</v>
      </c>
      <c r="F4841" s="546" t="s">
        <v>11557</v>
      </c>
      <c r="G4841" s="569" t="s">
        <v>11558</v>
      </c>
      <c r="H4841" s="547" t="s">
        <v>9371</v>
      </c>
      <c r="I4841" s="547" t="s">
        <v>9371</v>
      </c>
      <c r="J4841" s="546" t="s">
        <v>5865</v>
      </c>
      <c r="K4841" s="570">
        <v>1</v>
      </c>
      <c r="L4841" s="546">
        <v>1</v>
      </c>
      <c r="M4841" s="566">
        <v>1416.73</v>
      </c>
      <c r="N4841" s="546"/>
      <c r="O4841" s="546"/>
      <c r="P4841" s="566"/>
    </row>
    <row r="4842" spans="1:16" x14ac:dyDescent="0.2">
      <c r="A4842" s="568" t="s">
        <v>946</v>
      </c>
      <c r="B4842" s="548" t="s">
        <v>1708</v>
      </c>
      <c r="C4842" s="541" t="s">
        <v>1709</v>
      </c>
      <c r="D4842" s="547" t="s">
        <v>1882</v>
      </c>
      <c r="E4842" s="1962">
        <v>1700</v>
      </c>
      <c r="F4842" s="546" t="s">
        <v>11559</v>
      </c>
      <c r="G4842" s="569" t="s">
        <v>11560</v>
      </c>
      <c r="H4842" s="547" t="s">
        <v>9371</v>
      </c>
      <c r="I4842" s="547" t="s">
        <v>9371</v>
      </c>
      <c r="J4842" s="546" t="s">
        <v>5865</v>
      </c>
      <c r="K4842" s="570">
        <v>1</v>
      </c>
      <c r="L4842" s="546">
        <v>1</v>
      </c>
      <c r="M4842" s="566">
        <v>1416.73</v>
      </c>
      <c r="N4842" s="546"/>
      <c r="O4842" s="546"/>
      <c r="P4842" s="566"/>
    </row>
    <row r="4843" spans="1:16" x14ac:dyDescent="0.2">
      <c r="A4843" s="568" t="s">
        <v>946</v>
      </c>
      <c r="B4843" s="548" t="s">
        <v>1708</v>
      </c>
      <c r="C4843" s="541" t="s">
        <v>1709</v>
      </c>
      <c r="D4843" s="547" t="s">
        <v>1882</v>
      </c>
      <c r="E4843" s="1962">
        <v>1700</v>
      </c>
      <c r="F4843" s="546" t="s">
        <v>11561</v>
      </c>
      <c r="G4843" s="569" t="s">
        <v>11562</v>
      </c>
      <c r="H4843" s="547" t="s">
        <v>9371</v>
      </c>
      <c r="I4843" s="547" t="s">
        <v>9371</v>
      </c>
      <c r="J4843" s="546" t="s">
        <v>5865</v>
      </c>
      <c r="K4843" s="570">
        <v>1</v>
      </c>
      <c r="L4843" s="546">
        <v>1</v>
      </c>
      <c r="M4843" s="566">
        <v>1530.0700000000002</v>
      </c>
      <c r="N4843" s="546"/>
      <c r="O4843" s="546"/>
      <c r="P4843" s="566"/>
    </row>
    <row r="4844" spans="1:16" x14ac:dyDescent="0.2">
      <c r="A4844" s="568" t="s">
        <v>946</v>
      </c>
      <c r="B4844" s="548" t="s">
        <v>1708</v>
      </c>
      <c r="C4844" s="541" t="s">
        <v>1709</v>
      </c>
      <c r="D4844" s="547" t="s">
        <v>1882</v>
      </c>
      <c r="E4844" s="1962">
        <v>1700</v>
      </c>
      <c r="F4844" s="546" t="s">
        <v>11563</v>
      </c>
      <c r="G4844" s="569" t="s">
        <v>11564</v>
      </c>
      <c r="H4844" s="547" t="s">
        <v>9371</v>
      </c>
      <c r="I4844" s="547" t="s">
        <v>9371</v>
      </c>
      <c r="J4844" s="546" t="s">
        <v>5865</v>
      </c>
      <c r="K4844" s="570">
        <v>1</v>
      </c>
      <c r="L4844" s="546">
        <v>1</v>
      </c>
      <c r="M4844" s="566">
        <v>1643.4</v>
      </c>
      <c r="N4844" s="546"/>
      <c r="O4844" s="546"/>
      <c r="P4844" s="566"/>
    </row>
    <row r="4845" spans="1:16" x14ac:dyDescent="0.2">
      <c r="A4845" s="568" t="s">
        <v>946</v>
      </c>
      <c r="B4845" s="548" t="s">
        <v>1708</v>
      </c>
      <c r="C4845" s="541" t="s">
        <v>1709</v>
      </c>
      <c r="D4845" s="547" t="s">
        <v>1882</v>
      </c>
      <c r="E4845" s="1962">
        <v>1700</v>
      </c>
      <c r="F4845" s="546" t="s">
        <v>11565</v>
      </c>
      <c r="G4845" s="569" t="s">
        <v>11566</v>
      </c>
      <c r="H4845" s="547" t="s">
        <v>9371</v>
      </c>
      <c r="I4845" s="547" t="s">
        <v>9371</v>
      </c>
      <c r="J4845" s="546" t="s">
        <v>5865</v>
      </c>
      <c r="K4845" s="570">
        <v>1</v>
      </c>
      <c r="L4845" s="546">
        <v>1</v>
      </c>
      <c r="M4845" s="566">
        <v>1643.4</v>
      </c>
      <c r="N4845" s="546"/>
      <c r="O4845" s="546"/>
      <c r="P4845" s="566"/>
    </row>
    <row r="4846" spans="1:16" x14ac:dyDescent="0.2">
      <c r="A4846" s="568" t="s">
        <v>946</v>
      </c>
      <c r="B4846" s="548" t="s">
        <v>1708</v>
      </c>
      <c r="C4846" s="541" t="s">
        <v>1709</v>
      </c>
      <c r="D4846" s="547" t="s">
        <v>1882</v>
      </c>
      <c r="E4846" s="1962">
        <v>1700</v>
      </c>
      <c r="F4846" s="546" t="s">
        <v>11567</v>
      </c>
      <c r="G4846" s="569" t="s">
        <v>11568</v>
      </c>
      <c r="H4846" s="547" t="s">
        <v>9371</v>
      </c>
      <c r="I4846" s="547" t="s">
        <v>9371</v>
      </c>
      <c r="J4846" s="546" t="s">
        <v>5865</v>
      </c>
      <c r="K4846" s="570">
        <v>1</v>
      </c>
      <c r="L4846" s="546">
        <v>1</v>
      </c>
      <c r="M4846" s="566">
        <v>1643.4</v>
      </c>
      <c r="N4846" s="546"/>
      <c r="O4846" s="546"/>
      <c r="P4846" s="566"/>
    </row>
    <row r="4847" spans="1:16" x14ac:dyDescent="0.2">
      <c r="A4847" s="568" t="s">
        <v>946</v>
      </c>
      <c r="B4847" s="548" t="s">
        <v>1708</v>
      </c>
      <c r="C4847" s="541" t="s">
        <v>1709</v>
      </c>
      <c r="D4847" s="547" t="s">
        <v>1882</v>
      </c>
      <c r="E4847" s="1962">
        <v>1700</v>
      </c>
      <c r="F4847" s="546" t="s">
        <v>11569</v>
      </c>
      <c r="G4847" s="569" t="s">
        <v>11570</v>
      </c>
      <c r="H4847" s="547" t="s">
        <v>9371</v>
      </c>
      <c r="I4847" s="547" t="s">
        <v>9371</v>
      </c>
      <c r="J4847" s="546" t="s">
        <v>5865</v>
      </c>
      <c r="K4847" s="570">
        <v>1</v>
      </c>
      <c r="L4847" s="546">
        <v>1</v>
      </c>
      <c r="M4847" s="566">
        <v>1643.4</v>
      </c>
      <c r="N4847" s="546"/>
      <c r="O4847" s="546"/>
      <c r="P4847" s="566"/>
    </row>
    <row r="4848" spans="1:16" x14ac:dyDescent="0.2">
      <c r="A4848" s="568" t="s">
        <v>946</v>
      </c>
      <c r="B4848" s="548" t="s">
        <v>1708</v>
      </c>
      <c r="C4848" s="541" t="s">
        <v>1709</v>
      </c>
      <c r="D4848" s="547" t="s">
        <v>1882</v>
      </c>
      <c r="E4848" s="1962">
        <v>1700</v>
      </c>
      <c r="F4848" s="546" t="s">
        <v>11571</v>
      </c>
      <c r="G4848" s="569" t="s">
        <v>11572</v>
      </c>
      <c r="H4848" s="547" t="s">
        <v>9371</v>
      </c>
      <c r="I4848" s="547" t="s">
        <v>9371</v>
      </c>
      <c r="J4848" s="546" t="s">
        <v>5865</v>
      </c>
      <c r="K4848" s="570">
        <v>1</v>
      </c>
      <c r="L4848" s="546">
        <v>1</v>
      </c>
      <c r="M4848" s="566">
        <v>1643.4</v>
      </c>
      <c r="N4848" s="546"/>
      <c r="O4848" s="546"/>
      <c r="P4848" s="566"/>
    </row>
    <row r="4849" spans="1:16" x14ac:dyDescent="0.2">
      <c r="A4849" s="568" t="s">
        <v>946</v>
      </c>
      <c r="B4849" s="548" t="s">
        <v>1708</v>
      </c>
      <c r="C4849" s="541" t="s">
        <v>1709</v>
      </c>
      <c r="D4849" s="547" t="s">
        <v>1882</v>
      </c>
      <c r="E4849" s="1962">
        <v>1700</v>
      </c>
      <c r="F4849" s="546" t="s">
        <v>11573</v>
      </c>
      <c r="G4849" s="569" t="s">
        <v>11574</v>
      </c>
      <c r="H4849" s="547" t="s">
        <v>9371</v>
      </c>
      <c r="I4849" s="547" t="s">
        <v>9371</v>
      </c>
      <c r="J4849" s="546" t="s">
        <v>5865</v>
      </c>
      <c r="K4849" s="570">
        <v>1</v>
      </c>
      <c r="L4849" s="546">
        <v>1</v>
      </c>
      <c r="M4849" s="566">
        <v>1643.4</v>
      </c>
      <c r="N4849" s="546"/>
      <c r="O4849" s="546"/>
      <c r="P4849" s="566"/>
    </row>
    <row r="4850" spans="1:16" x14ac:dyDescent="0.2">
      <c r="A4850" s="568" t="s">
        <v>946</v>
      </c>
      <c r="B4850" s="548" t="s">
        <v>1708</v>
      </c>
      <c r="C4850" s="541" t="s">
        <v>1709</v>
      </c>
      <c r="D4850" s="547" t="s">
        <v>1882</v>
      </c>
      <c r="E4850" s="1962">
        <v>1700</v>
      </c>
      <c r="F4850" s="546" t="s">
        <v>11575</v>
      </c>
      <c r="G4850" s="569" t="s">
        <v>11576</v>
      </c>
      <c r="H4850" s="547" t="s">
        <v>9371</v>
      </c>
      <c r="I4850" s="547" t="s">
        <v>9371</v>
      </c>
      <c r="J4850" s="546" t="s">
        <v>5865</v>
      </c>
      <c r="K4850" s="570">
        <v>1</v>
      </c>
      <c r="L4850" s="546">
        <v>1</v>
      </c>
      <c r="M4850" s="566">
        <v>1643.4</v>
      </c>
      <c r="N4850" s="546"/>
      <c r="O4850" s="546"/>
      <c r="P4850" s="566"/>
    </row>
    <row r="4851" spans="1:16" x14ac:dyDescent="0.2">
      <c r="A4851" s="568" t="s">
        <v>946</v>
      </c>
      <c r="B4851" s="548" t="s">
        <v>1708</v>
      </c>
      <c r="C4851" s="541" t="s">
        <v>1709</v>
      </c>
      <c r="D4851" s="547" t="s">
        <v>1882</v>
      </c>
      <c r="E4851" s="1962">
        <v>1700</v>
      </c>
      <c r="F4851" s="546" t="s">
        <v>11577</v>
      </c>
      <c r="G4851" s="569" t="s">
        <v>11578</v>
      </c>
      <c r="H4851" s="547" t="s">
        <v>9371</v>
      </c>
      <c r="I4851" s="547" t="s">
        <v>9371</v>
      </c>
      <c r="J4851" s="546" t="s">
        <v>5865</v>
      </c>
      <c r="K4851" s="570">
        <v>1</v>
      </c>
      <c r="L4851" s="546">
        <v>1</v>
      </c>
      <c r="M4851" s="566">
        <v>1643.4</v>
      </c>
      <c r="N4851" s="546"/>
      <c r="O4851" s="546"/>
      <c r="P4851" s="566"/>
    </row>
    <row r="4852" spans="1:16" x14ac:dyDescent="0.2">
      <c r="A4852" s="568" t="s">
        <v>946</v>
      </c>
      <c r="B4852" s="548" t="s">
        <v>1708</v>
      </c>
      <c r="C4852" s="541" t="s">
        <v>1709</v>
      </c>
      <c r="D4852" s="547" t="s">
        <v>1882</v>
      </c>
      <c r="E4852" s="1962">
        <v>1700</v>
      </c>
      <c r="F4852" s="546" t="s">
        <v>11579</v>
      </c>
      <c r="G4852" s="569" t="s">
        <v>11580</v>
      </c>
      <c r="H4852" s="547" t="s">
        <v>9371</v>
      </c>
      <c r="I4852" s="547" t="s">
        <v>9371</v>
      </c>
      <c r="J4852" s="546" t="s">
        <v>5865</v>
      </c>
      <c r="K4852" s="570">
        <v>1</v>
      </c>
      <c r="L4852" s="546">
        <v>1</v>
      </c>
      <c r="M4852" s="566">
        <v>1416.73</v>
      </c>
      <c r="N4852" s="546"/>
      <c r="O4852" s="546"/>
      <c r="P4852" s="566"/>
    </row>
    <row r="4853" spans="1:16" x14ac:dyDescent="0.2">
      <c r="A4853" s="568" t="s">
        <v>946</v>
      </c>
      <c r="B4853" s="548" t="s">
        <v>1708</v>
      </c>
      <c r="C4853" s="541" t="s">
        <v>1709</v>
      </c>
      <c r="D4853" s="547" t="s">
        <v>1882</v>
      </c>
      <c r="E4853" s="1962">
        <v>1700</v>
      </c>
      <c r="F4853" s="546" t="s">
        <v>11581</v>
      </c>
      <c r="G4853" s="569" t="s">
        <v>11582</v>
      </c>
      <c r="H4853" s="547" t="s">
        <v>9371</v>
      </c>
      <c r="I4853" s="547" t="s">
        <v>9371</v>
      </c>
      <c r="J4853" s="546" t="s">
        <v>5865</v>
      </c>
      <c r="K4853" s="570">
        <v>1</v>
      </c>
      <c r="L4853" s="546">
        <v>1</v>
      </c>
      <c r="M4853" s="566">
        <v>1416.73</v>
      </c>
      <c r="N4853" s="546"/>
      <c r="O4853" s="546"/>
      <c r="P4853" s="566"/>
    </row>
    <row r="4854" spans="1:16" x14ac:dyDescent="0.2">
      <c r="A4854" s="568" t="s">
        <v>946</v>
      </c>
      <c r="B4854" s="548" t="s">
        <v>1708</v>
      </c>
      <c r="C4854" s="541" t="s">
        <v>1709</v>
      </c>
      <c r="D4854" s="547" t="s">
        <v>1882</v>
      </c>
      <c r="E4854" s="1962">
        <v>1700</v>
      </c>
      <c r="F4854" s="546" t="s">
        <v>11583</v>
      </c>
      <c r="G4854" s="569" t="s">
        <v>11584</v>
      </c>
      <c r="H4854" s="547" t="s">
        <v>9371</v>
      </c>
      <c r="I4854" s="547" t="s">
        <v>9371</v>
      </c>
      <c r="J4854" s="546" t="s">
        <v>5865</v>
      </c>
      <c r="K4854" s="570">
        <v>1</v>
      </c>
      <c r="L4854" s="546">
        <v>1</v>
      </c>
      <c r="M4854" s="566">
        <v>1416.73</v>
      </c>
      <c r="N4854" s="546"/>
      <c r="O4854" s="546"/>
      <c r="P4854" s="566"/>
    </row>
    <row r="4855" spans="1:16" x14ac:dyDescent="0.2">
      <c r="A4855" s="568" t="s">
        <v>946</v>
      </c>
      <c r="B4855" s="548" t="s">
        <v>1708</v>
      </c>
      <c r="C4855" s="541" t="s">
        <v>1709</v>
      </c>
      <c r="D4855" s="547" t="s">
        <v>1882</v>
      </c>
      <c r="E4855" s="1962">
        <v>1700</v>
      </c>
      <c r="F4855" s="546" t="s">
        <v>11585</v>
      </c>
      <c r="G4855" s="569" t="s">
        <v>11586</v>
      </c>
      <c r="H4855" s="547" t="s">
        <v>9371</v>
      </c>
      <c r="I4855" s="547" t="s">
        <v>9371</v>
      </c>
      <c r="J4855" s="546" t="s">
        <v>5865</v>
      </c>
      <c r="K4855" s="570">
        <v>1</v>
      </c>
      <c r="L4855" s="546">
        <v>1</v>
      </c>
      <c r="M4855" s="566">
        <v>1360.0700000000002</v>
      </c>
      <c r="N4855" s="546"/>
      <c r="O4855" s="546"/>
      <c r="P4855" s="566"/>
    </row>
    <row r="4856" spans="1:16" x14ac:dyDescent="0.2">
      <c r="A4856" s="568" t="s">
        <v>946</v>
      </c>
      <c r="B4856" s="548" t="s">
        <v>1708</v>
      </c>
      <c r="C4856" s="541" t="s">
        <v>1709</v>
      </c>
      <c r="D4856" s="547" t="s">
        <v>1882</v>
      </c>
      <c r="E4856" s="1962">
        <v>1700</v>
      </c>
      <c r="F4856" s="546" t="s">
        <v>11587</v>
      </c>
      <c r="G4856" s="569" t="s">
        <v>11588</v>
      </c>
      <c r="H4856" s="547" t="s">
        <v>9371</v>
      </c>
      <c r="I4856" s="547" t="s">
        <v>9371</v>
      </c>
      <c r="J4856" s="546" t="s">
        <v>5865</v>
      </c>
      <c r="K4856" s="570">
        <v>1</v>
      </c>
      <c r="L4856" s="546">
        <v>1</v>
      </c>
      <c r="M4856" s="566">
        <v>1416.73</v>
      </c>
      <c r="N4856" s="546"/>
      <c r="O4856" s="546"/>
      <c r="P4856" s="566"/>
    </row>
    <row r="4857" spans="1:16" x14ac:dyDescent="0.2">
      <c r="A4857" s="568" t="s">
        <v>946</v>
      </c>
      <c r="B4857" s="548" t="s">
        <v>1708</v>
      </c>
      <c r="C4857" s="541" t="s">
        <v>1709</v>
      </c>
      <c r="D4857" s="547" t="s">
        <v>1882</v>
      </c>
      <c r="E4857" s="1962">
        <v>1700</v>
      </c>
      <c r="F4857" s="546" t="s">
        <v>11589</v>
      </c>
      <c r="G4857" s="569" t="s">
        <v>11590</v>
      </c>
      <c r="H4857" s="547" t="s">
        <v>9371</v>
      </c>
      <c r="I4857" s="547" t="s">
        <v>9371</v>
      </c>
      <c r="J4857" s="546" t="s">
        <v>5865</v>
      </c>
      <c r="K4857" s="570">
        <v>1</v>
      </c>
      <c r="L4857" s="546">
        <v>1</v>
      </c>
      <c r="M4857" s="566">
        <v>1416.73</v>
      </c>
      <c r="N4857" s="546"/>
      <c r="O4857" s="546"/>
      <c r="P4857" s="566"/>
    </row>
    <row r="4858" spans="1:16" x14ac:dyDescent="0.2">
      <c r="A4858" s="568" t="s">
        <v>946</v>
      </c>
      <c r="B4858" s="548" t="s">
        <v>1708</v>
      </c>
      <c r="C4858" s="541" t="s">
        <v>1709</v>
      </c>
      <c r="D4858" s="547" t="s">
        <v>1882</v>
      </c>
      <c r="E4858" s="1962">
        <v>1700</v>
      </c>
      <c r="F4858" s="546" t="s">
        <v>11591</v>
      </c>
      <c r="G4858" s="569" t="s">
        <v>11592</v>
      </c>
      <c r="H4858" s="547" t="s">
        <v>9371</v>
      </c>
      <c r="I4858" s="547" t="s">
        <v>9371</v>
      </c>
      <c r="J4858" s="546" t="s">
        <v>5865</v>
      </c>
      <c r="K4858" s="570">
        <v>1</v>
      </c>
      <c r="L4858" s="546">
        <v>1</v>
      </c>
      <c r="M4858" s="566">
        <v>1360.0700000000002</v>
      </c>
      <c r="N4858" s="546"/>
      <c r="O4858" s="546"/>
      <c r="P4858" s="566"/>
    </row>
    <row r="4859" spans="1:16" x14ac:dyDescent="0.2">
      <c r="A4859" s="568" t="s">
        <v>946</v>
      </c>
      <c r="B4859" s="548" t="s">
        <v>1708</v>
      </c>
      <c r="C4859" s="541" t="s">
        <v>1709</v>
      </c>
      <c r="D4859" s="547" t="s">
        <v>1882</v>
      </c>
      <c r="E4859" s="1962">
        <v>1700</v>
      </c>
      <c r="F4859" s="546" t="s">
        <v>11593</v>
      </c>
      <c r="G4859" s="569" t="s">
        <v>11594</v>
      </c>
      <c r="H4859" s="547" t="s">
        <v>9371</v>
      </c>
      <c r="I4859" s="547" t="s">
        <v>9371</v>
      </c>
      <c r="J4859" s="546" t="s">
        <v>5865</v>
      </c>
      <c r="K4859" s="570">
        <v>1</v>
      </c>
      <c r="L4859" s="546">
        <v>1</v>
      </c>
      <c r="M4859" s="566">
        <v>1416.73</v>
      </c>
      <c r="N4859" s="546"/>
      <c r="O4859" s="546"/>
      <c r="P4859" s="566"/>
    </row>
    <row r="4860" spans="1:16" x14ac:dyDescent="0.2">
      <c r="A4860" s="568" t="s">
        <v>946</v>
      </c>
      <c r="B4860" s="548" t="s">
        <v>1708</v>
      </c>
      <c r="C4860" s="541" t="s">
        <v>1709</v>
      </c>
      <c r="D4860" s="547" t="s">
        <v>1882</v>
      </c>
      <c r="E4860" s="1962">
        <v>1700</v>
      </c>
      <c r="F4860" s="546" t="s">
        <v>11595</v>
      </c>
      <c r="G4860" s="569" t="s">
        <v>11596</v>
      </c>
      <c r="H4860" s="547" t="s">
        <v>9371</v>
      </c>
      <c r="I4860" s="547" t="s">
        <v>9371</v>
      </c>
      <c r="J4860" s="546" t="s">
        <v>5865</v>
      </c>
      <c r="K4860" s="570">
        <v>1</v>
      </c>
      <c r="L4860" s="546">
        <v>1</v>
      </c>
      <c r="M4860" s="566">
        <v>1643.4</v>
      </c>
      <c r="N4860" s="546"/>
      <c r="O4860" s="546"/>
      <c r="P4860" s="566"/>
    </row>
    <row r="4861" spans="1:16" x14ac:dyDescent="0.2">
      <c r="A4861" s="568" t="s">
        <v>946</v>
      </c>
      <c r="B4861" s="548" t="s">
        <v>1708</v>
      </c>
      <c r="C4861" s="541" t="s">
        <v>1709</v>
      </c>
      <c r="D4861" s="547" t="s">
        <v>1882</v>
      </c>
      <c r="E4861" s="1962">
        <v>1700</v>
      </c>
      <c r="F4861" s="546" t="s">
        <v>11597</v>
      </c>
      <c r="G4861" s="569" t="s">
        <v>11598</v>
      </c>
      <c r="H4861" s="547" t="s">
        <v>9371</v>
      </c>
      <c r="I4861" s="547" t="s">
        <v>9371</v>
      </c>
      <c r="J4861" s="546" t="s">
        <v>5865</v>
      </c>
      <c r="K4861" s="570">
        <v>1</v>
      </c>
      <c r="L4861" s="546">
        <v>1</v>
      </c>
      <c r="M4861" s="566">
        <v>1643.4</v>
      </c>
      <c r="N4861" s="546"/>
      <c r="O4861" s="546"/>
      <c r="P4861" s="566"/>
    </row>
    <row r="4862" spans="1:16" x14ac:dyDescent="0.2">
      <c r="A4862" s="568" t="s">
        <v>946</v>
      </c>
      <c r="B4862" s="548" t="s">
        <v>1708</v>
      </c>
      <c r="C4862" s="541" t="s">
        <v>1709</v>
      </c>
      <c r="D4862" s="547" t="s">
        <v>1882</v>
      </c>
      <c r="E4862" s="1962">
        <v>1700</v>
      </c>
      <c r="F4862" s="546" t="s">
        <v>11599</v>
      </c>
      <c r="G4862" s="569" t="s">
        <v>11600</v>
      </c>
      <c r="H4862" s="547" t="s">
        <v>9371</v>
      </c>
      <c r="I4862" s="547" t="s">
        <v>9371</v>
      </c>
      <c r="J4862" s="546" t="s">
        <v>5865</v>
      </c>
      <c r="K4862" s="570">
        <v>1</v>
      </c>
      <c r="L4862" s="546">
        <v>1</v>
      </c>
      <c r="M4862" s="566">
        <v>1643.4</v>
      </c>
      <c r="N4862" s="546"/>
      <c r="O4862" s="546"/>
      <c r="P4862" s="566"/>
    </row>
    <row r="4863" spans="1:16" x14ac:dyDescent="0.2">
      <c r="A4863" s="568" t="s">
        <v>946</v>
      </c>
      <c r="B4863" s="548" t="s">
        <v>1708</v>
      </c>
      <c r="C4863" s="541" t="s">
        <v>1709</v>
      </c>
      <c r="D4863" s="547" t="s">
        <v>1882</v>
      </c>
      <c r="E4863" s="1962">
        <v>1700</v>
      </c>
      <c r="F4863" s="546" t="s">
        <v>11601</v>
      </c>
      <c r="G4863" s="569" t="s">
        <v>11602</v>
      </c>
      <c r="H4863" s="547" t="s">
        <v>9371</v>
      </c>
      <c r="I4863" s="547" t="s">
        <v>9371</v>
      </c>
      <c r="J4863" s="546" t="s">
        <v>5865</v>
      </c>
      <c r="K4863" s="570">
        <v>1</v>
      </c>
      <c r="L4863" s="546">
        <v>1</v>
      </c>
      <c r="M4863" s="566">
        <v>1643.4</v>
      </c>
      <c r="N4863" s="546"/>
      <c r="O4863" s="546"/>
      <c r="P4863" s="566"/>
    </row>
    <row r="4864" spans="1:16" x14ac:dyDescent="0.2">
      <c r="A4864" s="568" t="s">
        <v>946</v>
      </c>
      <c r="B4864" s="548" t="s">
        <v>1708</v>
      </c>
      <c r="C4864" s="541" t="s">
        <v>1709</v>
      </c>
      <c r="D4864" s="547" t="s">
        <v>1882</v>
      </c>
      <c r="E4864" s="1962">
        <v>1700</v>
      </c>
      <c r="F4864" s="546" t="s">
        <v>11603</v>
      </c>
      <c r="G4864" s="569" t="s">
        <v>11604</v>
      </c>
      <c r="H4864" s="547" t="s">
        <v>9371</v>
      </c>
      <c r="I4864" s="547" t="s">
        <v>9371</v>
      </c>
      <c r="J4864" s="546" t="s">
        <v>5865</v>
      </c>
      <c r="K4864" s="570">
        <v>1</v>
      </c>
      <c r="L4864" s="546">
        <v>1</v>
      </c>
      <c r="M4864" s="566">
        <v>1303.4000000000001</v>
      </c>
      <c r="N4864" s="546"/>
      <c r="O4864" s="546"/>
      <c r="P4864" s="566"/>
    </row>
    <row r="4865" spans="1:16" x14ac:dyDescent="0.2">
      <c r="A4865" s="568" t="s">
        <v>946</v>
      </c>
      <c r="B4865" s="548" t="s">
        <v>1708</v>
      </c>
      <c r="C4865" s="541" t="s">
        <v>1709</v>
      </c>
      <c r="D4865" s="547" t="s">
        <v>1882</v>
      </c>
      <c r="E4865" s="1962">
        <v>1700</v>
      </c>
      <c r="F4865" s="546" t="s">
        <v>11605</v>
      </c>
      <c r="G4865" s="569" t="s">
        <v>11606</v>
      </c>
      <c r="H4865" s="547" t="s">
        <v>9371</v>
      </c>
      <c r="I4865" s="547" t="s">
        <v>9371</v>
      </c>
      <c r="J4865" s="546" t="s">
        <v>5865</v>
      </c>
      <c r="K4865" s="570">
        <v>1</v>
      </c>
      <c r="L4865" s="546">
        <v>1</v>
      </c>
      <c r="M4865" s="566">
        <v>1416.73</v>
      </c>
      <c r="N4865" s="546"/>
      <c r="O4865" s="546"/>
      <c r="P4865" s="566"/>
    </row>
    <row r="4866" spans="1:16" x14ac:dyDescent="0.2">
      <c r="A4866" s="568" t="s">
        <v>946</v>
      </c>
      <c r="B4866" s="548" t="s">
        <v>1708</v>
      </c>
      <c r="C4866" s="541" t="s">
        <v>1709</v>
      </c>
      <c r="D4866" s="547" t="s">
        <v>1882</v>
      </c>
      <c r="E4866" s="1962">
        <v>1700</v>
      </c>
      <c r="F4866" s="546" t="s">
        <v>11607</v>
      </c>
      <c r="G4866" s="569" t="s">
        <v>11608</v>
      </c>
      <c r="H4866" s="547" t="s">
        <v>9371</v>
      </c>
      <c r="I4866" s="547" t="s">
        <v>9371</v>
      </c>
      <c r="J4866" s="546" t="s">
        <v>5865</v>
      </c>
      <c r="K4866" s="570">
        <v>1</v>
      </c>
      <c r="L4866" s="546">
        <v>1</v>
      </c>
      <c r="M4866" s="566">
        <v>1416.73</v>
      </c>
      <c r="N4866" s="546"/>
      <c r="O4866" s="546"/>
      <c r="P4866" s="566"/>
    </row>
    <row r="4867" spans="1:16" x14ac:dyDescent="0.2">
      <c r="A4867" s="568" t="s">
        <v>946</v>
      </c>
      <c r="B4867" s="548" t="s">
        <v>1708</v>
      </c>
      <c r="C4867" s="541" t="s">
        <v>1709</v>
      </c>
      <c r="D4867" s="547" t="s">
        <v>11185</v>
      </c>
      <c r="E4867" s="1962">
        <v>4000</v>
      </c>
      <c r="F4867" s="546" t="s">
        <v>11609</v>
      </c>
      <c r="G4867" s="569" t="s">
        <v>11610</v>
      </c>
      <c r="H4867" s="547" t="s">
        <v>8766</v>
      </c>
      <c r="I4867" s="547" t="s">
        <v>8766</v>
      </c>
      <c r="J4867" s="546" t="s">
        <v>8766</v>
      </c>
      <c r="K4867" s="570">
        <v>1</v>
      </c>
      <c r="L4867" s="546">
        <v>1</v>
      </c>
      <c r="M4867" s="566">
        <v>3580.07</v>
      </c>
      <c r="N4867" s="546"/>
      <c r="O4867" s="546"/>
      <c r="P4867" s="566"/>
    </row>
    <row r="4868" spans="1:16" x14ac:dyDescent="0.2">
      <c r="A4868" s="568" t="s">
        <v>946</v>
      </c>
      <c r="B4868" s="548" t="s">
        <v>1708</v>
      </c>
      <c r="C4868" s="541" t="s">
        <v>1709</v>
      </c>
      <c r="D4868" s="547" t="s">
        <v>11185</v>
      </c>
      <c r="E4868" s="1962">
        <v>4000</v>
      </c>
      <c r="F4868" s="546" t="s">
        <v>11611</v>
      </c>
      <c r="G4868" s="569" t="s">
        <v>11612</v>
      </c>
      <c r="H4868" s="547" t="s">
        <v>8766</v>
      </c>
      <c r="I4868" s="547" t="s">
        <v>8766</v>
      </c>
      <c r="J4868" s="546" t="s">
        <v>8766</v>
      </c>
      <c r="K4868" s="570">
        <v>1</v>
      </c>
      <c r="L4868" s="546">
        <v>1</v>
      </c>
      <c r="M4868" s="566">
        <v>3580.07</v>
      </c>
      <c r="N4868" s="546"/>
      <c r="O4868" s="546"/>
      <c r="P4868" s="566"/>
    </row>
    <row r="4869" spans="1:16" x14ac:dyDescent="0.2">
      <c r="A4869" s="568" t="s">
        <v>946</v>
      </c>
      <c r="B4869" s="548" t="s">
        <v>1708</v>
      </c>
      <c r="C4869" s="541" t="s">
        <v>1709</v>
      </c>
      <c r="D4869" s="547" t="s">
        <v>11185</v>
      </c>
      <c r="E4869" s="1962">
        <v>4000</v>
      </c>
      <c r="F4869" s="546" t="s">
        <v>11613</v>
      </c>
      <c r="G4869" s="569" t="s">
        <v>11614</v>
      </c>
      <c r="H4869" s="547" t="s">
        <v>8766</v>
      </c>
      <c r="I4869" s="547" t="s">
        <v>8766</v>
      </c>
      <c r="J4869" s="546" t="s">
        <v>8766</v>
      </c>
      <c r="K4869" s="570">
        <v>1</v>
      </c>
      <c r="L4869" s="546">
        <v>1</v>
      </c>
      <c r="M4869" s="566">
        <v>3580.07</v>
      </c>
      <c r="N4869" s="546"/>
      <c r="O4869" s="546"/>
      <c r="P4869" s="566"/>
    </row>
    <row r="4870" spans="1:16" x14ac:dyDescent="0.2">
      <c r="A4870" s="568" t="s">
        <v>946</v>
      </c>
      <c r="B4870" s="548" t="s">
        <v>1708</v>
      </c>
      <c r="C4870" s="541" t="s">
        <v>1709</v>
      </c>
      <c r="D4870" s="547" t="s">
        <v>11185</v>
      </c>
      <c r="E4870" s="1962">
        <v>4000</v>
      </c>
      <c r="F4870" s="546" t="s">
        <v>11615</v>
      </c>
      <c r="G4870" s="569" t="s">
        <v>11616</v>
      </c>
      <c r="H4870" s="547" t="s">
        <v>8766</v>
      </c>
      <c r="I4870" s="547" t="s">
        <v>8766</v>
      </c>
      <c r="J4870" s="546" t="s">
        <v>8766</v>
      </c>
      <c r="K4870" s="570">
        <v>1</v>
      </c>
      <c r="L4870" s="546">
        <v>1</v>
      </c>
      <c r="M4870" s="566">
        <v>3580.07</v>
      </c>
      <c r="N4870" s="546"/>
      <c r="O4870" s="546"/>
      <c r="P4870" s="566"/>
    </row>
    <row r="4871" spans="1:16" x14ac:dyDescent="0.2">
      <c r="A4871" s="568" t="s">
        <v>946</v>
      </c>
      <c r="B4871" s="548" t="s">
        <v>1708</v>
      </c>
      <c r="C4871" s="541" t="s">
        <v>1709</v>
      </c>
      <c r="D4871" s="547" t="s">
        <v>11185</v>
      </c>
      <c r="E4871" s="1962">
        <v>4000</v>
      </c>
      <c r="F4871" s="546" t="s">
        <v>11617</v>
      </c>
      <c r="G4871" s="569" t="s">
        <v>11618</v>
      </c>
      <c r="H4871" s="547" t="s">
        <v>8766</v>
      </c>
      <c r="I4871" s="547" t="s">
        <v>8766</v>
      </c>
      <c r="J4871" s="546" t="s">
        <v>8766</v>
      </c>
      <c r="K4871" s="570">
        <v>1</v>
      </c>
      <c r="L4871" s="546">
        <v>1</v>
      </c>
      <c r="M4871" s="566">
        <v>3580.07</v>
      </c>
      <c r="N4871" s="546"/>
      <c r="O4871" s="546"/>
      <c r="P4871" s="566"/>
    </row>
    <row r="4872" spans="1:16" x14ac:dyDescent="0.2">
      <c r="A4872" s="568" t="s">
        <v>946</v>
      </c>
      <c r="B4872" s="548" t="s">
        <v>1708</v>
      </c>
      <c r="C4872" s="541" t="s">
        <v>1709</v>
      </c>
      <c r="D4872" s="547" t="s">
        <v>11185</v>
      </c>
      <c r="E4872" s="1962">
        <v>4000</v>
      </c>
      <c r="F4872" s="546" t="s">
        <v>11619</v>
      </c>
      <c r="G4872" s="569" t="s">
        <v>11620</v>
      </c>
      <c r="H4872" s="547" t="s">
        <v>8766</v>
      </c>
      <c r="I4872" s="547" t="s">
        <v>8766</v>
      </c>
      <c r="J4872" s="546" t="s">
        <v>8766</v>
      </c>
      <c r="K4872" s="570">
        <v>1</v>
      </c>
      <c r="L4872" s="546">
        <v>1</v>
      </c>
      <c r="M4872" s="566">
        <v>3580.07</v>
      </c>
      <c r="N4872" s="546"/>
      <c r="O4872" s="546"/>
      <c r="P4872" s="566"/>
    </row>
    <row r="4873" spans="1:16" x14ac:dyDescent="0.2">
      <c r="A4873" s="568" t="s">
        <v>946</v>
      </c>
      <c r="B4873" s="548" t="s">
        <v>1708</v>
      </c>
      <c r="C4873" s="541" t="s">
        <v>1709</v>
      </c>
      <c r="D4873" s="547" t="s">
        <v>11185</v>
      </c>
      <c r="E4873" s="1962">
        <v>4000</v>
      </c>
      <c r="F4873" s="546" t="s">
        <v>11621</v>
      </c>
      <c r="G4873" s="569" t="s">
        <v>11622</v>
      </c>
      <c r="H4873" s="547" t="s">
        <v>8766</v>
      </c>
      <c r="I4873" s="547" t="s">
        <v>8766</v>
      </c>
      <c r="J4873" s="546" t="s">
        <v>8766</v>
      </c>
      <c r="K4873" s="570">
        <v>1</v>
      </c>
      <c r="L4873" s="546">
        <v>1</v>
      </c>
      <c r="M4873" s="566">
        <v>3580.07</v>
      </c>
      <c r="N4873" s="546"/>
      <c r="O4873" s="546"/>
      <c r="P4873" s="566"/>
    </row>
    <row r="4874" spans="1:16" x14ac:dyDescent="0.2">
      <c r="A4874" s="568" t="s">
        <v>946</v>
      </c>
      <c r="B4874" s="548" t="s">
        <v>1708</v>
      </c>
      <c r="C4874" s="541" t="s">
        <v>1709</v>
      </c>
      <c r="D4874" s="547" t="s">
        <v>11185</v>
      </c>
      <c r="E4874" s="1962">
        <v>4000</v>
      </c>
      <c r="F4874" s="546" t="s">
        <v>11623</v>
      </c>
      <c r="G4874" s="569" t="s">
        <v>11624</v>
      </c>
      <c r="H4874" s="547" t="s">
        <v>8766</v>
      </c>
      <c r="I4874" s="547" t="s">
        <v>8766</v>
      </c>
      <c r="J4874" s="546" t="s">
        <v>8766</v>
      </c>
      <c r="K4874" s="570">
        <v>1</v>
      </c>
      <c r="L4874" s="546">
        <v>1</v>
      </c>
      <c r="M4874" s="566">
        <v>3580.07</v>
      </c>
      <c r="N4874" s="546"/>
      <c r="O4874" s="546"/>
      <c r="P4874" s="566"/>
    </row>
    <row r="4875" spans="1:16" x14ac:dyDescent="0.2">
      <c r="A4875" s="568" t="s">
        <v>946</v>
      </c>
      <c r="B4875" s="548" t="s">
        <v>1708</v>
      </c>
      <c r="C4875" s="541" t="s">
        <v>1709</v>
      </c>
      <c r="D4875" s="547" t="s">
        <v>11185</v>
      </c>
      <c r="E4875" s="1962">
        <v>4000</v>
      </c>
      <c r="F4875" s="546" t="s">
        <v>11625</v>
      </c>
      <c r="G4875" s="569" t="s">
        <v>11626</v>
      </c>
      <c r="H4875" s="547" t="s">
        <v>8766</v>
      </c>
      <c r="I4875" s="547" t="s">
        <v>8766</v>
      </c>
      <c r="J4875" s="546" t="s">
        <v>8766</v>
      </c>
      <c r="K4875" s="570">
        <v>1</v>
      </c>
      <c r="L4875" s="546">
        <v>1</v>
      </c>
      <c r="M4875" s="566">
        <v>3580.07</v>
      </c>
      <c r="N4875" s="546"/>
      <c r="O4875" s="546"/>
      <c r="P4875" s="566"/>
    </row>
    <row r="4876" spans="1:16" x14ac:dyDescent="0.2">
      <c r="A4876" s="568" t="s">
        <v>946</v>
      </c>
      <c r="B4876" s="548" t="s">
        <v>1708</v>
      </c>
      <c r="C4876" s="541" t="s">
        <v>1709</v>
      </c>
      <c r="D4876" s="547" t="s">
        <v>11185</v>
      </c>
      <c r="E4876" s="1962">
        <v>4000</v>
      </c>
      <c r="F4876" s="546" t="s">
        <v>11627</v>
      </c>
      <c r="G4876" s="569" t="s">
        <v>11628</v>
      </c>
      <c r="H4876" s="547" t="s">
        <v>8766</v>
      </c>
      <c r="I4876" s="547" t="s">
        <v>8766</v>
      </c>
      <c r="J4876" s="546" t="s">
        <v>8766</v>
      </c>
      <c r="K4876" s="570">
        <v>1</v>
      </c>
      <c r="L4876" s="546">
        <v>1</v>
      </c>
      <c r="M4876" s="566">
        <v>3580.07</v>
      </c>
      <c r="N4876" s="546"/>
      <c r="O4876" s="546"/>
      <c r="P4876" s="566"/>
    </row>
    <row r="4877" spans="1:16" x14ac:dyDescent="0.2">
      <c r="A4877" s="568" t="s">
        <v>946</v>
      </c>
      <c r="B4877" s="548" t="s">
        <v>1708</v>
      </c>
      <c r="C4877" s="541" t="s">
        <v>1709</v>
      </c>
      <c r="D4877" s="547" t="s">
        <v>11185</v>
      </c>
      <c r="E4877" s="1962">
        <v>4000</v>
      </c>
      <c r="F4877" s="546" t="s">
        <v>11629</v>
      </c>
      <c r="G4877" s="569" t="s">
        <v>11630</v>
      </c>
      <c r="H4877" s="547" t="s">
        <v>8766</v>
      </c>
      <c r="I4877" s="547" t="s">
        <v>8766</v>
      </c>
      <c r="J4877" s="546" t="s">
        <v>8766</v>
      </c>
      <c r="K4877" s="570">
        <v>1</v>
      </c>
      <c r="L4877" s="546">
        <v>1</v>
      </c>
      <c r="M4877" s="566">
        <v>3580.07</v>
      </c>
      <c r="N4877" s="546"/>
      <c r="O4877" s="546"/>
      <c r="P4877" s="566"/>
    </row>
    <row r="4878" spans="1:16" x14ac:dyDescent="0.2">
      <c r="A4878" s="568" t="s">
        <v>946</v>
      </c>
      <c r="B4878" s="548" t="s">
        <v>1708</v>
      </c>
      <c r="C4878" s="541" t="s">
        <v>1709</v>
      </c>
      <c r="D4878" s="547" t="s">
        <v>11185</v>
      </c>
      <c r="E4878" s="1962">
        <v>4000</v>
      </c>
      <c r="F4878" s="546" t="s">
        <v>11631</v>
      </c>
      <c r="G4878" s="569" t="s">
        <v>11632</v>
      </c>
      <c r="H4878" s="547" t="s">
        <v>8766</v>
      </c>
      <c r="I4878" s="547" t="s">
        <v>8766</v>
      </c>
      <c r="J4878" s="546" t="s">
        <v>8766</v>
      </c>
      <c r="K4878" s="570">
        <v>1</v>
      </c>
      <c r="L4878" s="546">
        <v>1</v>
      </c>
      <c r="M4878" s="566">
        <v>3580.07</v>
      </c>
      <c r="N4878" s="546"/>
      <c r="O4878" s="546"/>
      <c r="P4878" s="566"/>
    </row>
    <row r="4879" spans="1:16" x14ac:dyDescent="0.2">
      <c r="A4879" s="568" t="s">
        <v>946</v>
      </c>
      <c r="B4879" s="548" t="s">
        <v>1708</v>
      </c>
      <c r="C4879" s="541" t="s">
        <v>1709</v>
      </c>
      <c r="D4879" s="547" t="s">
        <v>11185</v>
      </c>
      <c r="E4879" s="1962">
        <v>4000</v>
      </c>
      <c r="F4879" s="546" t="s">
        <v>11633</v>
      </c>
      <c r="G4879" s="569" t="s">
        <v>11634</v>
      </c>
      <c r="H4879" s="547" t="s">
        <v>8766</v>
      </c>
      <c r="I4879" s="547" t="s">
        <v>8766</v>
      </c>
      <c r="J4879" s="546" t="s">
        <v>8766</v>
      </c>
      <c r="K4879" s="570">
        <v>1</v>
      </c>
      <c r="L4879" s="546">
        <v>1</v>
      </c>
      <c r="M4879" s="566">
        <v>3580.07</v>
      </c>
      <c r="N4879" s="546"/>
      <c r="O4879" s="546"/>
      <c r="P4879" s="566"/>
    </row>
    <row r="4880" spans="1:16" x14ac:dyDescent="0.2">
      <c r="A4880" s="568" t="s">
        <v>946</v>
      </c>
      <c r="B4880" s="548" t="s">
        <v>1708</v>
      </c>
      <c r="C4880" s="541" t="s">
        <v>1709</v>
      </c>
      <c r="D4880" s="547" t="s">
        <v>11185</v>
      </c>
      <c r="E4880" s="1962">
        <v>4000</v>
      </c>
      <c r="F4880" s="546" t="s">
        <v>11635</v>
      </c>
      <c r="G4880" s="569" t="s">
        <v>11636</v>
      </c>
      <c r="H4880" s="547" t="s">
        <v>8766</v>
      </c>
      <c r="I4880" s="547" t="s">
        <v>8766</v>
      </c>
      <c r="J4880" s="546" t="s">
        <v>8766</v>
      </c>
      <c r="K4880" s="570">
        <v>1</v>
      </c>
      <c r="L4880" s="546">
        <v>1</v>
      </c>
      <c r="M4880" s="566">
        <v>3580.07</v>
      </c>
      <c r="N4880" s="546"/>
      <c r="O4880" s="546"/>
      <c r="P4880" s="566"/>
    </row>
    <row r="4881" spans="1:16" x14ac:dyDescent="0.2">
      <c r="A4881" s="568" t="s">
        <v>946</v>
      </c>
      <c r="B4881" s="548" t="s">
        <v>1708</v>
      </c>
      <c r="C4881" s="541" t="s">
        <v>1709</v>
      </c>
      <c r="D4881" s="547" t="s">
        <v>11185</v>
      </c>
      <c r="E4881" s="1962">
        <v>4000</v>
      </c>
      <c r="F4881" s="546" t="s">
        <v>11637</v>
      </c>
      <c r="G4881" s="569" t="s">
        <v>11638</v>
      </c>
      <c r="H4881" s="547" t="s">
        <v>8766</v>
      </c>
      <c r="I4881" s="547" t="s">
        <v>8766</v>
      </c>
      <c r="J4881" s="546" t="s">
        <v>8766</v>
      </c>
      <c r="K4881" s="570">
        <v>1</v>
      </c>
      <c r="L4881" s="546">
        <v>1</v>
      </c>
      <c r="M4881" s="566">
        <v>3580.07</v>
      </c>
      <c r="N4881" s="546"/>
      <c r="O4881" s="546"/>
      <c r="P4881" s="566"/>
    </row>
    <row r="4882" spans="1:16" x14ac:dyDescent="0.2">
      <c r="A4882" s="568" t="s">
        <v>946</v>
      </c>
      <c r="B4882" s="548" t="s">
        <v>1708</v>
      </c>
      <c r="C4882" s="541" t="s">
        <v>1709</v>
      </c>
      <c r="D4882" s="547" t="s">
        <v>11185</v>
      </c>
      <c r="E4882" s="1962">
        <v>4000</v>
      </c>
      <c r="F4882" s="546" t="s">
        <v>11639</v>
      </c>
      <c r="G4882" s="569" t="s">
        <v>11640</v>
      </c>
      <c r="H4882" s="547" t="s">
        <v>8766</v>
      </c>
      <c r="I4882" s="547" t="s">
        <v>8766</v>
      </c>
      <c r="J4882" s="546" t="s">
        <v>8766</v>
      </c>
      <c r="K4882" s="570">
        <v>1</v>
      </c>
      <c r="L4882" s="546">
        <v>1</v>
      </c>
      <c r="M4882" s="566">
        <v>3580.07</v>
      </c>
      <c r="N4882" s="546"/>
      <c r="O4882" s="546"/>
      <c r="P4882" s="566"/>
    </row>
    <row r="4883" spans="1:16" x14ac:dyDescent="0.2">
      <c r="A4883" s="568" t="s">
        <v>946</v>
      </c>
      <c r="B4883" s="548" t="s">
        <v>1708</v>
      </c>
      <c r="C4883" s="541" t="s">
        <v>1709</v>
      </c>
      <c r="D4883" s="547" t="s">
        <v>11185</v>
      </c>
      <c r="E4883" s="1962">
        <v>4000</v>
      </c>
      <c r="F4883" s="546" t="s">
        <v>11641</v>
      </c>
      <c r="G4883" s="569" t="s">
        <v>11642</v>
      </c>
      <c r="H4883" s="547" t="s">
        <v>8766</v>
      </c>
      <c r="I4883" s="547" t="s">
        <v>8766</v>
      </c>
      <c r="J4883" s="546" t="s">
        <v>8766</v>
      </c>
      <c r="K4883" s="570">
        <v>1</v>
      </c>
      <c r="L4883" s="546">
        <v>1</v>
      </c>
      <c r="M4883" s="566">
        <v>3580.07</v>
      </c>
      <c r="N4883" s="546"/>
      <c r="O4883" s="546"/>
      <c r="P4883" s="566"/>
    </row>
    <row r="4884" spans="1:16" x14ac:dyDescent="0.2">
      <c r="A4884" s="568" t="s">
        <v>946</v>
      </c>
      <c r="B4884" s="548" t="s">
        <v>1708</v>
      </c>
      <c r="C4884" s="541" t="s">
        <v>1709</v>
      </c>
      <c r="D4884" s="547" t="s">
        <v>11185</v>
      </c>
      <c r="E4884" s="1962">
        <v>4000</v>
      </c>
      <c r="F4884" s="546" t="s">
        <v>11643</v>
      </c>
      <c r="G4884" s="569" t="s">
        <v>11644</v>
      </c>
      <c r="H4884" s="547" t="s">
        <v>8766</v>
      </c>
      <c r="I4884" s="547" t="s">
        <v>8766</v>
      </c>
      <c r="J4884" s="546" t="s">
        <v>8766</v>
      </c>
      <c r="K4884" s="570">
        <v>1</v>
      </c>
      <c r="L4884" s="546">
        <v>1</v>
      </c>
      <c r="M4884" s="566">
        <v>3580.07</v>
      </c>
      <c r="N4884" s="546"/>
      <c r="O4884" s="546"/>
      <c r="P4884" s="566"/>
    </row>
    <row r="4885" spans="1:16" x14ac:dyDescent="0.2">
      <c r="A4885" s="568" t="s">
        <v>946</v>
      </c>
      <c r="B4885" s="548" t="s">
        <v>1708</v>
      </c>
      <c r="C4885" s="541" t="s">
        <v>1709</v>
      </c>
      <c r="D4885" s="547" t="s">
        <v>11185</v>
      </c>
      <c r="E4885" s="1962">
        <v>4000</v>
      </c>
      <c r="F4885" s="546" t="s">
        <v>11645</v>
      </c>
      <c r="G4885" s="569" t="s">
        <v>11646</v>
      </c>
      <c r="H4885" s="547" t="s">
        <v>8766</v>
      </c>
      <c r="I4885" s="547" t="s">
        <v>8766</v>
      </c>
      <c r="J4885" s="546" t="s">
        <v>8766</v>
      </c>
      <c r="K4885" s="570">
        <v>1</v>
      </c>
      <c r="L4885" s="546">
        <v>1</v>
      </c>
      <c r="M4885" s="566">
        <v>3580.07</v>
      </c>
      <c r="N4885" s="546"/>
      <c r="O4885" s="546"/>
      <c r="P4885" s="566"/>
    </row>
    <row r="4886" spans="1:16" x14ac:dyDescent="0.2">
      <c r="A4886" s="568" t="s">
        <v>946</v>
      </c>
      <c r="B4886" s="548" t="s">
        <v>1708</v>
      </c>
      <c r="C4886" s="541" t="s">
        <v>1709</v>
      </c>
      <c r="D4886" s="547" t="s">
        <v>11185</v>
      </c>
      <c r="E4886" s="1962">
        <v>4000</v>
      </c>
      <c r="F4886" s="546" t="s">
        <v>11647</v>
      </c>
      <c r="G4886" s="569" t="s">
        <v>11648</v>
      </c>
      <c r="H4886" s="547" t="s">
        <v>8766</v>
      </c>
      <c r="I4886" s="547" t="s">
        <v>8766</v>
      </c>
      <c r="J4886" s="546" t="s">
        <v>8766</v>
      </c>
      <c r="K4886" s="570">
        <v>1</v>
      </c>
      <c r="L4886" s="546">
        <v>1</v>
      </c>
      <c r="M4886" s="566">
        <v>3580.07</v>
      </c>
      <c r="N4886" s="546"/>
      <c r="O4886" s="546"/>
      <c r="P4886" s="566"/>
    </row>
    <row r="4887" spans="1:16" x14ac:dyDescent="0.2">
      <c r="A4887" s="568" t="s">
        <v>946</v>
      </c>
      <c r="B4887" s="548" t="s">
        <v>1708</v>
      </c>
      <c r="C4887" s="541" t="s">
        <v>1709</v>
      </c>
      <c r="D4887" s="547" t="s">
        <v>11185</v>
      </c>
      <c r="E4887" s="1962">
        <v>4000</v>
      </c>
      <c r="F4887" s="546" t="s">
        <v>11649</v>
      </c>
      <c r="G4887" s="569" t="s">
        <v>11650</v>
      </c>
      <c r="H4887" s="547" t="s">
        <v>8766</v>
      </c>
      <c r="I4887" s="547" t="s">
        <v>8766</v>
      </c>
      <c r="J4887" s="546" t="s">
        <v>8766</v>
      </c>
      <c r="K4887" s="570">
        <v>1</v>
      </c>
      <c r="L4887" s="546">
        <v>1</v>
      </c>
      <c r="M4887" s="566">
        <v>3580.07</v>
      </c>
      <c r="N4887" s="546"/>
      <c r="O4887" s="546"/>
      <c r="P4887" s="566"/>
    </row>
    <row r="4888" spans="1:16" x14ac:dyDescent="0.2">
      <c r="A4888" s="568" t="s">
        <v>946</v>
      </c>
      <c r="B4888" s="548" t="s">
        <v>1708</v>
      </c>
      <c r="C4888" s="541" t="s">
        <v>1709</v>
      </c>
      <c r="D4888" s="547" t="s">
        <v>11185</v>
      </c>
      <c r="E4888" s="1962">
        <v>4000</v>
      </c>
      <c r="F4888" s="546" t="s">
        <v>11651</v>
      </c>
      <c r="G4888" s="569" t="s">
        <v>11652</v>
      </c>
      <c r="H4888" s="547" t="s">
        <v>8766</v>
      </c>
      <c r="I4888" s="547" t="s">
        <v>8766</v>
      </c>
      <c r="J4888" s="546" t="s">
        <v>8766</v>
      </c>
      <c r="K4888" s="570">
        <v>1</v>
      </c>
      <c r="L4888" s="546">
        <v>1</v>
      </c>
      <c r="M4888" s="566">
        <v>3580.07</v>
      </c>
      <c r="N4888" s="546"/>
      <c r="O4888" s="546"/>
      <c r="P4888" s="566"/>
    </row>
    <row r="4889" spans="1:16" x14ac:dyDescent="0.2">
      <c r="A4889" s="568" t="s">
        <v>946</v>
      </c>
      <c r="B4889" s="548" t="s">
        <v>1708</v>
      </c>
      <c r="C4889" s="541" t="s">
        <v>1709</v>
      </c>
      <c r="D4889" s="547" t="s">
        <v>11185</v>
      </c>
      <c r="E4889" s="1962">
        <v>4000</v>
      </c>
      <c r="F4889" s="546" t="s">
        <v>11653</v>
      </c>
      <c r="G4889" s="569" t="s">
        <v>11654</v>
      </c>
      <c r="H4889" s="547" t="s">
        <v>8766</v>
      </c>
      <c r="I4889" s="547" t="s">
        <v>8766</v>
      </c>
      <c r="J4889" s="546" t="s">
        <v>8766</v>
      </c>
      <c r="K4889" s="570">
        <v>1</v>
      </c>
      <c r="L4889" s="546">
        <v>1</v>
      </c>
      <c r="M4889" s="566">
        <v>3580.07</v>
      </c>
      <c r="N4889" s="546"/>
      <c r="O4889" s="546"/>
      <c r="P4889" s="566"/>
    </row>
    <row r="4890" spans="1:16" x14ac:dyDescent="0.2">
      <c r="A4890" s="568" t="s">
        <v>946</v>
      </c>
      <c r="B4890" s="548" t="s">
        <v>1708</v>
      </c>
      <c r="C4890" s="541" t="s">
        <v>1709</v>
      </c>
      <c r="D4890" s="547" t="s">
        <v>11185</v>
      </c>
      <c r="E4890" s="1962">
        <v>4000</v>
      </c>
      <c r="F4890" s="546" t="s">
        <v>11655</v>
      </c>
      <c r="G4890" s="569" t="s">
        <v>11656</v>
      </c>
      <c r="H4890" s="547" t="s">
        <v>8766</v>
      </c>
      <c r="I4890" s="547" t="s">
        <v>8766</v>
      </c>
      <c r="J4890" s="546" t="s">
        <v>8766</v>
      </c>
      <c r="K4890" s="570">
        <v>1</v>
      </c>
      <c r="L4890" s="546">
        <v>1</v>
      </c>
      <c r="M4890" s="566">
        <v>3180.07</v>
      </c>
      <c r="N4890" s="546"/>
      <c r="O4890" s="546"/>
      <c r="P4890" s="566"/>
    </row>
    <row r="4891" spans="1:16" x14ac:dyDescent="0.2">
      <c r="A4891" s="568" t="s">
        <v>946</v>
      </c>
      <c r="B4891" s="548" t="s">
        <v>1708</v>
      </c>
      <c r="C4891" s="541" t="s">
        <v>1709</v>
      </c>
      <c r="D4891" s="547" t="s">
        <v>11185</v>
      </c>
      <c r="E4891" s="1962">
        <v>4000</v>
      </c>
      <c r="F4891" s="546" t="s">
        <v>11657</v>
      </c>
      <c r="G4891" s="569" t="s">
        <v>11658</v>
      </c>
      <c r="H4891" s="547" t="s">
        <v>8766</v>
      </c>
      <c r="I4891" s="547" t="s">
        <v>8766</v>
      </c>
      <c r="J4891" s="546" t="s">
        <v>8766</v>
      </c>
      <c r="K4891" s="570">
        <v>1</v>
      </c>
      <c r="L4891" s="546">
        <v>1</v>
      </c>
      <c r="M4891" s="566">
        <v>3180.07</v>
      </c>
      <c r="N4891" s="546"/>
      <c r="O4891" s="546"/>
      <c r="P4891" s="566"/>
    </row>
    <row r="4892" spans="1:16" x14ac:dyDescent="0.2">
      <c r="A4892" s="568" t="s">
        <v>946</v>
      </c>
      <c r="B4892" s="548" t="s">
        <v>1708</v>
      </c>
      <c r="C4892" s="541" t="s">
        <v>1709</v>
      </c>
      <c r="D4892" s="547" t="s">
        <v>11185</v>
      </c>
      <c r="E4892" s="1962">
        <v>4000</v>
      </c>
      <c r="F4892" s="546" t="s">
        <v>11659</v>
      </c>
      <c r="G4892" s="569" t="s">
        <v>11660</v>
      </c>
      <c r="H4892" s="547" t="s">
        <v>8766</v>
      </c>
      <c r="I4892" s="547" t="s">
        <v>8766</v>
      </c>
      <c r="J4892" s="546" t="s">
        <v>8766</v>
      </c>
      <c r="K4892" s="570">
        <v>1</v>
      </c>
      <c r="L4892" s="546">
        <v>1</v>
      </c>
      <c r="M4892" s="566">
        <v>3180.07</v>
      </c>
      <c r="N4892" s="546"/>
      <c r="O4892" s="546"/>
      <c r="P4892" s="566"/>
    </row>
    <row r="4893" spans="1:16" x14ac:dyDescent="0.2">
      <c r="A4893" s="568" t="s">
        <v>946</v>
      </c>
      <c r="B4893" s="548" t="s">
        <v>1708</v>
      </c>
      <c r="C4893" s="541" t="s">
        <v>1709</v>
      </c>
      <c r="D4893" s="547" t="s">
        <v>11185</v>
      </c>
      <c r="E4893" s="1962">
        <v>4000</v>
      </c>
      <c r="F4893" s="546" t="s">
        <v>11661</v>
      </c>
      <c r="G4893" s="569" t="s">
        <v>11662</v>
      </c>
      <c r="H4893" s="547" t="s">
        <v>8766</v>
      </c>
      <c r="I4893" s="547" t="s">
        <v>8766</v>
      </c>
      <c r="J4893" s="546" t="s">
        <v>8766</v>
      </c>
      <c r="K4893" s="570">
        <v>1</v>
      </c>
      <c r="L4893" s="546">
        <v>1</v>
      </c>
      <c r="M4893" s="566">
        <v>3180.07</v>
      </c>
      <c r="N4893" s="546"/>
      <c r="O4893" s="546"/>
      <c r="P4893" s="566"/>
    </row>
    <row r="4894" spans="1:16" x14ac:dyDescent="0.2">
      <c r="A4894" s="568" t="s">
        <v>946</v>
      </c>
      <c r="B4894" s="548" t="s">
        <v>1708</v>
      </c>
      <c r="C4894" s="541" t="s">
        <v>1709</v>
      </c>
      <c r="D4894" s="547" t="s">
        <v>11185</v>
      </c>
      <c r="E4894" s="1962">
        <v>4000</v>
      </c>
      <c r="F4894" s="546" t="s">
        <v>11663</v>
      </c>
      <c r="G4894" s="569" t="s">
        <v>11664</v>
      </c>
      <c r="H4894" s="547" t="s">
        <v>8766</v>
      </c>
      <c r="I4894" s="547" t="s">
        <v>8766</v>
      </c>
      <c r="J4894" s="546" t="s">
        <v>8766</v>
      </c>
      <c r="K4894" s="570">
        <v>1</v>
      </c>
      <c r="L4894" s="546">
        <v>1</v>
      </c>
      <c r="M4894" s="566">
        <v>3046.73</v>
      </c>
      <c r="N4894" s="546"/>
      <c r="O4894" s="546"/>
      <c r="P4894" s="566"/>
    </row>
    <row r="4895" spans="1:16" x14ac:dyDescent="0.2">
      <c r="A4895" s="568" t="s">
        <v>946</v>
      </c>
      <c r="B4895" s="548" t="s">
        <v>1708</v>
      </c>
      <c r="C4895" s="541" t="s">
        <v>1709</v>
      </c>
      <c r="D4895" s="547" t="s">
        <v>11185</v>
      </c>
      <c r="E4895" s="1962">
        <v>4000</v>
      </c>
      <c r="F4895" s="546" t="s">
        <v>11665</v>
      </c>
      <c r="G4895" s="569" t="s">
        <v>11666</v>
      </c>
      <c r="H4895" s="547" t="s">
        <v>8766</v>
      </c>
      <c r="I4895" s="547" t="s">
        <v>8766</v>
      </c>
      <c r="J4895" s="546" t="s">
        <v>8766</v>
      </c>
      <c r="K4895" s="570">
        <v>1</v>
      </c>
      <c r="L4895" s="546">
        <v>1</v>
      </c>
      <c r="M4895" s="566">
        <v>3580.07</v>
      </c>
      <c r="N4895" s="546"/>
      <c r="O4895" s="546"/>
      <c r="P4895" s="566"/>
    </row>
    <row r="4896" spans="1:16" x14ac:dyDescent="0.2">
      <c r="A4896" s="568" t="s">
        <v>946</v>
      </c>
      <c r="B4896" s="548" t="s">
        <v>1708</v>
      </c>
      <c r="C4896" s="541" t="s">
        <v>1709</v>
      </c>
      <c r="D4896" s="547" t="s">
        <v>11185</v>
      </c>
      <c r="E4896" s="1962">
        <v>4000</v>
      </c>
      <c r="F4896" s="546" t="s">
        <v>11667</v>
      </c>
      <c r="G4896" s="569" t="s">
        <v>11668</v>
      </c>
      <c r="H4896" s="547" t="s">
        <v>8766</v>
      </c>
      <c r="I4896" s="547" t="s">
        <v>8766</v>
      </c>
      <c r="J4896" s="546" t="s">
        <v>8766</v>
      </c>
      <c r="K4896" s="570">
        <v>1</v>
      </c>
      <c r="L4896" s="546">
        <v>1</v>
      </c>
      <c r="M4896" s="566">
        <v>3580.07</v>
      </c>
      <c r="N4896" s="546"/>
      <c r="O4896" s="546"/>
      <c r="P4896" s="566"/>
    </row>
    <row r="4897" spans="1:16" x14ac:dyDescent="0.2">
      <c r="A4897" s="568" t="s">
        <v>946</v>
      </c>
      <c r="B4897" s="548" t="s">
        <v>1708</v>
      </c>
      <c r="C4897" s="541" t="s">
        <v>1709</v>
      </c>
      <c r="D4897" s="547" t="s">
        <v>11550</v>
      </c>
      <c r="E4897" s="1962">
        <v>5000</v>
      </c>
      <c r="F4897" s="546" t="s">
        <v>11669</v>
      </c>
      <c r="G4897" s="569" t="s">
        <v>11670</v>
      </c>
      <c r="H4897" s="547" t="s">
        <v>10347</v>
      </c>
      <c r="I4897" s="547" t="s">
        <v>8766</v>
      </c>
      <c r="J4897" s="546" t="s">
        <v>8766</v>
      </c>
      <c r="K4897" s="570">
        <v>1</v>
      </c>
      <c r="L4897" s="546">
        <v>1</v>
      </c>
      <c r="M4897" s="566">
        <v>4446.7299999999996</v>
      </c>
      <c r="N4897" s="546"/>
      <c r="O4897" s="546"/>
      <c r="P4897" s="566"/>
    </row>
    <row r="4898" spans="1:16" x14ac:dyDescent="0.2">
      <c r="A4898" s="568" t="s">
        <v>946</v>
      </c>
      <c r="B4898" s="548" t="s">
        <v>1708</v>
      </c>
      <c r="C4898" s="541" t="s">
        <v>1709</v>
      </c>
      <c r="D4898" s="547" t="s">
        <v>11550</v>
      </c>
      <c r="E4898" s="1962">
        <v>5000</v>
      </c>
      <c r="F4898" s="546" t="s">
        <v>11671</v>
      </c>
      <c r="G4898" s="569" t="s">
        <v>11672</v>
      </c>
      <c r="H4898" s="547" t="s">
        <v>10347</v>
      </c>
      <c r="I4898" s="547" t="s">
        <v>8766</v>
      </c>
      <c r="J4898" s="546" t="s">
        <v>8766</v>
      </c>
      <c r="K4898" s="570">
        <v>1</v>
      </c>
      <c r="L4898" s="546">
        <v>1</v>
      </c>
      <c r="M4898" s="566">
        <v>4446.7299999999996</v>
      </c>
      <c r="N4898" s="546"/>
      <c r="O4898" s="546"/>
      <c r="P4898" s="566"/>
    </row>
    <row r="4899" spans="1:16" x14ac:dyDescent="0.2">
      <c r="A4899" s="568" t="s">
        <v>946</v>
      </c>
      <c r="B4899" s="548" t="s">
        <v>1708</v>
      </c>
      <c r="C4899" s="541" t="s">
        <v>1709</v>
      </c>
      <c r="D4899" s="547" t="s">
        <v>11550</v>
      </c>
      <c r="E4899" s="1962">
        <v>5000</v>
      </c>
      <c r="F4899" s="546" t="s">
        <v>11673</v>
      </c>
      <c r="G4899" s="569" t="s">
        <v>11674</v>
      </c>
      <c r="H4899" s="547" t="s">
        <v>10347</v>
      </c>
      <c r="I4899" s="547" t="s">
        <v>8766</v>
      </c>
      <c r="J4899" s="546" t="s">
        <v>8766</v>
      </c>
      <c r="K4899" s="570">
        <v>1</v>
      </c>
      <c r="L4899" s="546">
        <v>1</v>
      </c>
      <c r="M4899" s="566">
        <v>4446.7299999999996</v>
      </c>
      <c r="N4899" s="546"/>
      <c r="O4899" s="546"/>
      <c r="P4899" s="566"/>
    </row>
    <row r="4900" spans="1:16" x14ac:dyDescent="0.2">
      <c r="A4900" s="568" t="s">
        <v>946</v>
      </c>
      <c r="B4900" s="548" t="s">
        <v>1708</v>
      </c>
      <c r="C4900" s="541" t="s">
        <v>1709</v>
      </c>
      <c r="D4900" s="547" t="s">
        <v>11675</v>
      </c>
      <c r="E4900" s="1962">
        <v>5000</v>
      </c>
      <c r="F4900" s="546" t="s">
        <v>11676</v>
      </c>
      <c r="G4900" s="569" t="s">
        <v>11677</v>
      </c>
      <c r="H4900" s="547" t="s">
        <v>10347</v>
      </c>
      <c r="I4900" s="547" t="s">
        <v>8766</v>
      </c>
      <c r="J4900" s="546" t="s">
        <v>8766</v>
      </c>
      <c r="K4900" s="570">
        <v>1</v>
      </c>
      <c r="L4900" s="546">
        <v>1</v>
      </c>
      <c r="M4900" s="566">
        <v>4446.7299999999996</v>
      </c>
      <c r="N4900" s="546"/>
      <c r="O4900" s="546"/>
      <c r="P4900" s="566"/>
    </row>
    <row r="4901" spans="1:16" x14ac:dyDescent="0.2">
      <c r="A4901" s="568" t="s">
        <v>946</v>
      </c>
      <c r="B4901" s="548" t="s">
        <v>1708</v>
      </c>
      <c r="C4901" s="541" t="s">
        <v>1709</v>
      </c>
      <c r="D4901" s="547" t="s">
        <v>11550</v>
      </c>
      <c r="E4901" s="1962">
        <v>5000</v>
      </c>
      <c r="F4901" s="546" t="s">
        <v>11678</v>
      </c>
      <c r="G4901" s="569" t="s">
        <v>11679</v>
      </c>
      <c r="H4901" s="547" t="s">
        <v>10347</v>
      </c>
      <c r="I4901" s="547" t="s">
        <v>8766</v>
      </c>
      <c r="J4901" s="546" t="s">
        <v>8766</v>
      </c>
      <c r="K4901" s="570">
        <v>1</v>
      </c>
      <c r="L4901" s="546">
        <v>1</v>
      </c>
      <c r="M4901" s="566">
        <v>4446.7299999999996</v>
      </c>
      <c r="N4901" s="546"/>
      <c r="O4901" s="546"/>
      <c r="P4901" s="566"/>
    </row>
    <row r="4902" spans="1:16" x14ac:dyDescent="0.2">
      <c r="A4902" s="568" t="s">
        <v>946</v>
      </c>
      <c r="B4902" s="548" t="s">
        <v>1708</v>
      </c>
      <c r="C4902" s="541" t="s">
        <v>1709</v>
      </c>
      <c r="D4902" s="547" t="s">
        <v>11550</v>
      </c>
      <c r="E4902" s="1962">
        <v>5000</v>
      </c>
      <c r="F4902" s="546" t="s">
        <v>11680</v>
      </c>
      <c r="G4902" s="569" t="s">
        <v>11681</v>
      </c>
      <c r="H4902" s="547" t="s">
        <v>10347</v>
      </c>
      <c r="I4902" s="547" t="s">
        <v>8766</v>
      </c>
      <c r="J4902" s="546" t="s">
        <v>8766</v>
      </c>
      <c r="K4902" s="570">
        <v>1</v>
      </c>
      <c r="L4902" s="546">
        <v>1</v>
      </c>
      <c r="M4902" s="566">
        <v>4446.7299999999996</v>
      </c>
      <c r="N4902" s="546"/>
      <c r="O4902" s="546"/>
      <c r="P4902" s="566"/>
    </row>
    <row r="4903" spans="1:16" x14ac:dyDescent="0.2">
      <c r="A4903" s="568" t="s">
        <v>946</v>
      </c>
      <c r="B4903" s="548" t="s">
        <v>1708</v>
      </c>
      <c r="C4903" s="541" t="s">
        <v>1709</v>
      </c>
      <c r="D4903" s="547" t="s">
        <v>11550</v>
      </c>
      <c r="E4903" s="1962">
        <v>5000</v>
      </c>
      <c r="F4903" s="546" t="s">
        <v>11682</v>
      </c>
      <c r="G4903" s="569" t="s">
        <v>11683</v>
      </c>
      <c r="H4903" s="547" t="s">
        <v>10347</v>
      </c>
      <c r="I4903" s="547" t="s">
        <v>8766</v>
      </c>
      <c r="J4903" s="546" t="s">
        <v>8766</v>
      </c>
      <c r="K4903" s="570">
        <v>1</v>
      </c>
      <c r="L4903" s="546">
        <v>1</v>
      </c>
      <c r="M4903" s="566">
        <v>3613.4</v>
      </c>
      <c r="N4903" s="546"/>
      <c r="O4903" s="546"/>
      <c r="P4903" s="566"/>
    </row>
    <row r="4904" spans="1:16" x14ac:dyDescent="0.2">
      <c r="A4904" s="568" t="s">
        <v>946</v>
      </c>
      <c r="B4904" s="548" t="s">
        <v>1708</v>
      </c>
      <c r="C4904" s="541" t="s">
        <v>1709</v>
      </c>
      <c r="D4904" s="547" t="s">
        <v>11550</v>
      </c>
      <c r="E4904" s="1962">
        <v>5000</v>
      </c>
      <c r="F4904" s="546" t="s">
        <v>11684</v>
      </c>
      <c r="G4904" s="569" t="s">
        <v>11685</v>
      </c>
      <c r="H4904" s="547" t="s">
        <v>10347</v>
      </c>
      <c r="I4904" s="547" t="s">
        <v>8766</v>
      </c>
      <c r="J4904" s="546" t="s">
        <v>8766</v>
      </c>
      <c r="K4904" s="570">
        <v>1</v>
      </c>
      <c r="L4904" s="546">
        <v>1</v>
      </c>
      <c r="M4904" s="566">
        <v>3780.07</v>
      </c>
      <c r="N4904" s="546"/>
      <c r="O4904" s="546"/>
      <c r="P4904" s="566"/>
    </row>
    <row r="4905" spans="1:16" x14ac:dyDescent="0.2">
      <c r="A4905" s="568" t="s">
        <v>946</v>
      </c>
      <c r="B4905" s="548" t="s">
        <v>1708</v>
      </c>
      <c r="C4905" s="541" t="s">
        <v>1709</v>
      </c>
      <c r="D4905" s="547" t="s">
        <v>11550</v>
      </c>
      <c r="E4905" s="1962">
        <v>5000</v>
      </c>
      <c r="F4905" s="546" t="s">
        <v>11686</v>
      </c>
      <c r="G4905" s="569" t="s">
        <v>11687</v>
      </c>
      <c r="H4905" s="547" t="s">
        <v>10347</v>
      </c>
      <c r="I4905" s="547" t="s">
        <v>8766</v>
      </c>
      <c r="J4905" s="546" t="s">
        <v>8766</v>
      </c>
      <c r="K4905" s="570">
        <v>1</v>
      </c>
      <c r="L4905" s="546">
        <v>1</v>
      </c>
      <c r="M4905" s="566">
        <v>4446.7299999999996</v>
      </c>
      <c r="N4905" s="546"/>
      <c r="O4905" s="546"/>
      <c r="P4905" s="566"/>
    </row>
    <row r="4906" spans="1:16" x14ac:dyDescent="0.2">
      <c r="A4906" s="568" t="s">
        <v>946</v>
      </c>
      <c r="B4906" s="548" t="s">
        <v>1708</v>
      </c>
      <c r="C4906" s="541" t="s">
        <v>1709</v>
      </c>
      <c r="D4906" s="547" t="s">
        <v>11522</v>
      </c>
      <c r="E4906" s="1962">
        <v>5500</v>
      </c>
      <c r="F4906" s="546" t="s">
        <v>11688</v>
      </c>
      <c r="G4906" s="569" t="s">
        <v>11689</v>
      </c>
      <c r="H4906" s="547" t="s">
        <v>10347</v>
      </c>
      <c r="I4906" s="547" t="s">
        <v>8766</v>
      </c>
      <c r="J4906" s="546" t="s">
        <v>8766</v>
      </c>
      <c r="K4906" s="570">
        <v>1</v>
      </c>
      <c r="L4906" s="546">
        <v>1</v>
      </c>
      <c r="M4906" s="566">
        <v>4880.07</v>
      </c>
      <c r="N4906" s="546"/>
      <c r="O4906" s="546"/>
      <c r="P4906" s="566"/>
    </row>
    <row r="4907" spans="1:16" x14ac:dyDescent="0.2">
      <c r="A4907" s="568" t="s">
        <v>946</v>
      </c>
      <c r="B4907" s="548" t="s">
        <v>1708</v>
      </c>
      <c r="C4907" s="541" t="s">
        <v>1709</v>
      </c>
      <c r="D4907" s="547" t="s">
        <v>11522</v>
      </c>
      <c r="E4907" s="1962">
        <v>5500</v>
      </c>
      <c r="F4907" s="546" t="s">
        <v>11690</v>
      </c>
      <c r="G4907" s="569" t="s">
        <v>11691</v>
      </c>
      <c r="H4907" s="547" t="s">
        <v>10347</v>
      </c>
      <c r="I4907" s="547" t="s">
        <v>8766</v>
      </c>
      <c r="J4907" s="546" t="s">
        <v>8766</v>
      </c>
      <c r="K4907" s="570">
        <v>1</v>
      </c>
      <c r="L4907" s="546">
        <v>1</v>
      </c>
      <c r="M4907" s="566">
        <v>4880.07</v>
      </c>
      <c r="N4907" s="546"/>
      <c r="O4907" s="546"/>
      <c r="P4907" s="566"/>
    </row>
    <row r="4908" spans="1:16" x14ac:dyDescent="0.2">
      <c r="A4908" s="568" t="s">
        <v>946</v>
      </c>
      <c r="B4908" s="548" t="s">
        <v>1708</v>
      </c>
      <c r="C4908" s="541" t="s">
        <v>1709</v>
      </c>
      <c r="D4908" s="547" t="s">
        <v>11522</v>
      </c>
      <c r="E4908" s="1962">
        <v>5500</v>
      </c>
      <c r="F4908" s="546" t="s">
        <v>11692</v>
      </c>
      <c r="G4908" s="569" t="s">
        <v>11693</v>
      </c>
      <c r="H4908" s="547" t="s">
        <v>10347</v>
      </c>
      <c r="I4908" s="547" t="s">
        <v>8766</v>
      </c>
      <c r="J4908" s="546" t="s">
        <v>8766</v>
      </c>
      <c r="K4908" s="570">
        <v>1</v>
      </c>
      <c r="L4908" s="546">
        <v>1</v>
      </c>
      <c r="M4908" s="566">
        <v>4880.07</v>
      </c>
      <c r="N4908" s="546"/>
      <c r="O4908" s="546"/>
      <c r="P4908" s="566"/>
    </row>
    <row r="4909" spans="1:16" x14ac:dyDescent="0.2">
      <c r="A4909" s="568" t="s">
        <v>946</v>
      </c>
      <c r="B4909" s="548" t="s">
        <v>1708</v>
      </c>
      <c r="C4909" s="541" t="s">
        <v>1709</v>
      </c>
      <c r="D4909" s="547" t="s">
        <v>11522</v>
      </c>
      <c r="E4909" s="1962">
        <v>5500</v>
      </c>
      <c r="F4909" s="546" t="s">
        <v>11694</v>
      </c>
      <c r="G4909" s="569" t="s">
        <v>11695</v>
      </c>
      <c r="H4909" s="547" t="s">
        <v>10347</v>
      </c>
      <c r="I4909" s="547" t="s">
        <v>8766</v>
      </c>
      <c r="J4909" s="546" t="s">
        <v>8766</v>
      </c>
      <c r="K4909" s="570">
        <v>1</v>
      </c>
      <c r="L4909" s="546">
        <v>1</v>
      </c>
      <c r="M4909" s="566">
        <v>4880.07</v>
      </c>
      <c r="N4909" s="546"/>
      <c r="O4909" s="546"/>
      <c r="P4909" s="566"/>
    </row>
    <row r="4910" spans="1:16" x14ac:dyDescent="0.2">
      <c r="A4910" s="568" t="s">
        <v>946</v>
      </c>
      <c r="B4910" s="548" t="s">
        <v>1708</v>
      </c>
      <c r="C4910" s="541" t="s">
        <v>1709</v>
      </c>
      <c r="D4910" s="547" t="s">
        <v>11522</v>
      </c>
      <c r="E4910" s="1962">
        <v>5500</v>
      </c>
      <c r="F4910" s="546" t="s">
        <v>11696</v>
      </c>
      <c r="G4910" s="569" t="s">
        <v>11697</v>
      </c>
      <c r="H4910" s="547" t="s">
        <v>10347</v>
      </c>
      <c r="I4910" s="547" t="s">
        <v>8766</v>
      </c>
      <c r="J4910" s="546" t="s">
        <v>8766</v>
      </c>
      <c r="K4910" s="570">
        <v>1</v>
      </c>
      <c r="L4910" s="546">
        <v>1</v>
      </c>
      <c r="M4910" s="566">
        <v>4880.07</v>
      </c>
      <c r="N4910" s="546"/>
      <c r="O4910" s="546"/>
      <c r="P4910" s="566"/>
    </row>
    <row r="4911" spans="1:16" x14ac:dyDescent="0.2">
      <c r="A4911" s="568" t="s">
        <v>946</v>
      </c>
      <c r="B4911" s="548" t="s">
        <v>1708</v>
      </c>
      <c r="C4911" s="541" t="s">
        <v>1709</v>
      </c>
      <c r="D4911" s="547" t="s">
        <v>11522</v>
      </c>
      <c r="E4911" s="1962">
        <v>5500</v>
      </c>
      <c r="F4911" s="546" t="s">
        <v>2450</v>
      </c>
      <c r="G4911" s="569" t="s">
        <v>2451</v>
      </c>
      <c r="H4911" s="547" t="s">
        <v>10347</v>
      </c>
      <c r="I4911" s="547" t="s">
        <v>8766</v>
      </c>
      <c r="J4911" s="546" t="s">
        <v>8766</v>
      </c>
      <c r="K4911" s="570">
        <v>1</v>
      </c>
      <c r="L4911" s="546">
        <v>1</v>
      </c>
      <c r="M4911" s="566">
        <v>4880.07</v>
      </c>
      <c r="N4911" s="546"/>
      <c r="O4911" s="546"/>
      <c r="P4911" s="566"/>
    </row>
    <row r="4912" spans="1:16" x14ac:dyDescent="0.2">
      <c r="A4912" s="568" t="s">
        <v>946</v>
      </c>
      <c r="B4912" s="548" t="s">
        <v>1708</v>
      </c>
      <c r="C4912" s="541" t="s">
        <v>1709</v>
      </c>
      <c r="D4912" s="547" t="s">
        <v>11522</v>
      </c>
      <c r="E4912" s="1962">
        <v>5500</v>
      </c>
      <c r="F4912" s="546" t="s">
        <v>11698</v>
      </c>
      <c r="G4912" s="569" t="s">
        <v>11699</v>
      </c>
      <c r="H4912" s="547" t="s">
        <v>10347</v>
      </c>
      <c r="I4912" s="547" t="s">
        <v>8766</v>
      </c>
      <c r="J4912" s="546" t="s">
        <v>8766</v>
      </c>
      <c r="K4912" s="570">
        <v>1</v>
      </c>
      <c r="L4912" s="546">
        <v>1</v>
      </c>
      <c r="M4912" s="566">
        <v>4880.07</v>
      </c>
      <c r="N4912" s="546"/>
      <c r="O4912" s="546"/>
      <c r="P4912" s="566"/>
    </row>
    <row r="4913" spans="1:16" x14ac:dyDescent="0.2">
      <c r="A4913" s="568" t="s">
        <v>946</v>
      </c>
      <c r="B4913" s="548" t="s">
        <v>1708</v>
      </c>
      <c r="C4913" s="541" t="s">
        <v>1709</v>
      </c>
      <c r="D4913" s="547" t="s">
        <v>11522</v>
      </c>
      <c r="E4913" s="1962">
        <v>5500</v>
      </c>
      <c r="F4913" s="546" t="s">
        <v>11700</v>
      </c>
      <c r="G4913" s="569" t="s">
        <v>11701</v>
      </c>
      <c r="H4913" s="547" t="s">
        <v>10347</v>
      </c>
      <c r="I4913" s="547" t="s">
        <v>8766</v>
      </c>
      <c r="J4913" s="546" t="s">
        <v>8766</v>
      </c>
      <c r="K4913" s="570">
        <v>1</v>
      </c>
      <c r="L4913" s="546">
        <v>1</v>
      </c>
      <c r="M4913" s="566">
        <v>4880.07</v>
      </c>
      <c r="N4913" s="546"/>
      <c r="O4913" s="546"/>
      <c r="P4913" s="566"/>
    </row>
    <row r="4914" spans="1:16" x14ac:dyDescent="0.2">
      <c r="A4914" s="568" t="s">
        <v>946</v>
      </c>
      <c r="B4914" s="548" t="s">
        <v>1708</v>
      </c>
      <c r="C4914" s="541" t="s">
        <v>1709</v>
      </c>
      <c r="D4914" s="547" t="s">
        <v>11522</v>
      </c>
      <c r="E4914" s="1962">
        <v>5500</v>
      </c>
      <c r="F4914" s="546" t="s">
        <v>11702</v>
      </c>
      <c r="G4914" s="569" t="s">
        <v>11703</v>
      </c>
      <c r="H4914" s="547" t="s">
        <v>10347</v>
      </c>
      <c r="I4914" s="547" t="s">
        <v>8766</v>
      </c>
      <c r="J4914" s="546" t="s">
        <v>8766</v>
      </c>
      <c r="K4914" s="570">
        <v>1</v>
      </c>
      <c r="L4914" s="546">
        <v>1</v>
      </c>
      <c r="M4914" s="566">
        <v>4880.07</v>
      </c>
      <c r="N4914" s="546"/>
      <c r="O4914" s="546"/>
      <c r="P4914" s="566"/>
    </row>
    <row r="4915" spans="1:16" x14ac:dyDescent="0.2">
      <c r="A4915" s="568" t="s">
        <v>946</v>
      </c>
      <c r="B4915" s="548" t="s">
        <v>1708</v>
      </c>
      <c r="C4915" s="541" t="s">
        <v>1709</v>
      </c>
      <c r="D4915" s="547" t="s">
        <v>11522</v>
      </c>
      <c r="E4915" s="1962">
        <v>5500</v>
      </c>
      <c r="F4915" s="546" t="s">
        <v>11704</v>
      </c>
      <c r="G4915" s="569" t="s">
        <v>11705</v>
      </c>
      <c r="H4915" s="547" t="s">
        <v>10347</v>
      </c>
      <c r="I4915" s="547" t="s">
        <v>8766</v>
      </c>
      <c r="J4915" s="546" t="s">
        <v>8766</v>
      </c>
      <c r="K4915" s="570">
        <v>1</v>
      </c>
      <c r="L4915" s="546">
        <v>1</v>
      </c>
      <c r="M4915" s="566">
        <v>4880.07</v>
      </c>
      <c r="N4915" s="546"/>
      <c r="O4915" s="546"/>
      <c r="P4915" s="566"/>
    </row>
    <row r="4916" spans="1:16" x14ac:dyDescent="0.2">
      <c r="A4916" s="568" t="s">
        <v>946</v>
      </c>
      <c r="B4916" s="548" t="s">
        <v>1708</v>
      </c>
      <c r="C4916" s="541" t="s">
        <v>1709</v>
      </c>
      <c r="D4916" s="547" t="s">
        <v>11522</v>
      </c>
      <c r="E4916" s="1962">
        <v>5500</v>
      </c>
      <c r="F4916" s="546" t="s">
        <v>11706</v>
      </c>
      <c r="G4916" s="569" t="s">
        <v>11707</v>
      </c>
      <c r="H4916" s="547" t="s">
        <v>10347</v>
      </c>
      <c r="I4916" s="547" t="s">
        <v>8766</v>
      </c>
      <c r="J4916" s="546" t="s">
        <v>8766</v>
      </c>
      <c r="K4916" s="570">
        <v>1</v>
      </c>
      <c r="L4916" s="546">
        <v>1</v>
      </c>
      <c r="M4916" s="566">
        <v>4880.07</v>
      </c>
      <c r="N4916" s="546"/>
      <c r="O4916" s="546"/>
      <c r="P4916" s="566"/>
    </row>
    <row r="4917" spans="1:16" x14ac:dyDescent="0.2">
      <c r="A4917" s="568" t="s">
        <v>946</v>
      </c>
      <c r="B4917" s="548" t="s">
        <v>1708</v>
      </c>
      <c r="C4917" s="541" t="s">
        <v>1709</v>
      </c>
      <c r="D4917" s="547" t="s">
        <v>11522</v>
      </c>
      <c r="E4917" s="1962">
        <v>5500</v>
      </c>
      <c r="F4917" s="546" t="s">
        <v>11708</v>
      </c>
      <c r="G4917" s="569" t="s">
        <v>11709</v>
      </c>
      <c r="H4917" s="547" t="s">
        <v>10347</v>
      </c>
      <c r="I4917" s="547" t="s">
        <v>8766</v>
      </c>
      <c r="J4917" s="546" t="s">
        <v>8766</v>
      </c>
      <c r="K4917" s="570">
        <v>1</v>
      </c>
      <c r="L4917" s="546">
        <v>1</v>
      </c>
      <c r="M4917" s="566">
        <v>4880.07</v>
      </c>
      <c r="N4917" s="546"/>
      <c r="O4917" s="546"/>
      <c r="P4917" s="566"/>
    </row>
    <row r="4918" spans="1:16" x14ac:dyDescent="0.2">
      <c r="A4918" s="568" t="s">
        <v>946</v>
      </c>
      <c r="B4918" s="548" t="s">
        <v>1708</v>
      </c>
      <c r="C4918" s="541" t="s">
        <v>1709</v>
      </c>
      <c r="D4918" s="547" t="s">
        <v>11522</v>
      </c>
      <c r="E4918" s="1962">
        <v>5500</v>
      </c>
      <c r="F4918" s="546" t="s">
        <v>11710</v>
      </c>
      <c r="G4918" s="569" t="s">
        <v>11711</v>
      </c>
      <c r="H4918" s="547" t="s">
        <v>10347</v>
      </c>
      <c r="I4918" s="547" t="s">
        <v>8766</v>
      </c>
      <c r="J4918" s="546" t="s">
        <v>8766</v>
      </c>
      <c r="K4918" s="570">
        <v>1</v>
      </c>
      <c r="L4918" s="546">
        <v>1</v>
      </c>
      <c r="M4918" s="566">
        <v>4880.07</v>
      </c>
      <c r="N4918" s="546"/>
      <c r="O4918" s="546"/>
      <c r="P4918" s="566"/>
    </row>
    <row r="4919" spans="1:16" x14ac:dyDescent="0.2">
      <c r="A4919" s="568" t="s">
        <v>946</v>
      </c>
      <c r="B4919" s="548" t="s">
        <v>1708</v>
      </c>
      <c r="C4919" s="541" t="s">
        <v>1709</v>
      </c>
      <c r="D4919" s="547" t="s">
        <v>11522</v>
      </c>
      <c r="E4919" s="1962">
        <v>5500</v>
      </c>
      <c r="F4919" s="546" t="s">
        <v>11712</v>
      </c>
      <c r="G4919" s="569" t="s">
        <v>11713</v>
      </c>
      <c r="H4919" s="547" t="s">
        <v>10347</v>
      </c>
      <c r="I4919" s="547" t="s">
        <v>8766</v>
      </c>
      <c r="J4919" s="546" t="s">
        <v>8766</v>
      </c>
      <c r="K4919" s="570">
        <v>1</v>
      </c>
      <c r="L4919" s="546">
        <v>1</v>
      </c>
      <c r="M4919" s="566">
        <v>4880.07</v>
      </c>
      <c r="N4919" s="546"/>
      <c r="O4919" s="546"/>
      <c r="P4919" s="566"/>
    </row>
    <row r="4920" spans="1:16" x14ac:dyDescent="0.2">
      <c r="A4920" s="568" t="s">
        <v>946</v>
      </c>
      <c r="B4920" s="548" t="s">
        <v>1708</v>
      </c>
      <c r="C4920" s="541" t="s">
        <v>1709</v>
      </c>
      <c r="D4920" s="547" t="s">
        <v>11522</v>
      </c>
      <c r="E4920" s="1962">
        <v>5500</v>
      </c>
      <c r="F4920" s="546" t="s">
        <v>11714</v>
      </c>
      <c r="G4920" s="569" t="s">
        <v>11715</v>
      </c>
      <c r="H4920" s="547" t="s">
        <v>10347</v>
      </c>
      <c r="I4920" s="547" t="s">
        <v>8766</v>
      </c>
      <c r="J4920" s="546" t="s">
        <v>8766</v>
      </c>
      <c r="K4920" s="570">
        <v>1</v>
      </c>
      <c r="L4920" s="546">
        <v>1</v>
      </c>
      <c r="M4920" s="566">
        <v>4880.07</v>
      </c>
      <c r="N4920" s="546"/>
      <c r="O4920" s="546"/>
      <c r="P4920" s="566"/>
    </row>
    <row r="4921" spans="1:16" x14ac:dyDescent="0.2">
      <c r="A4921" s="568" t="s">
        <v>946</v>
      </c>
      <c r="B4921" s="548" t="s">
        <v>1708</v>
      </c>
      <c r="C4921" s="541" t="s">
        <v>1709</v>
      </c>
      <c r="D4921" s="547" t="s">
        <v>11522</v>
      </c>
      <c r="E4921" s="1962">
        <v>5500</v>
      </c>
      <c r="F4921" s="546" t="s">
        <v>11716</v>
      </c>
      <c r="G4921" s="569" t="s">
        <v>11717</v>
      </c>
      <c r="H4921" s="547" t="s">
        <v>10347</v>
      </c>
      <c r="I4921" s="547" t="s">
        <v>8766</v>
      </c>
      <c r="J4921" s="546" t="s">
        <v>8766</v>
      </c>
      <c r="K4921" s="570">
        <v>1</v>
      </c>
      <c r="L4921" s="546">
        <v>1</v>
      </c>
      <c r="M4921" s="566">
        <v>4880.07</v>
      </c>
      <c r="N4921" s="546"/>
      <c r="O4921" s="546"/>
      <c r="P4921" s="566"/>
    </row>
    <row r="4922" spans="1:16" x14ac:dyDescent="0.2">
      <c r="A4922" s="568" t="s">
        <v>946</v>
      </c>
      <c r="B4922" s="548" t="s">
        <v>1708</v>
      </c>
      <c r="C4922" s="541" t="s">
        <v>1709</v>
      </c>
      <c r="D4922" s="547" t="s">
        <v>11522</v>
      </c>
      <c r="E4922" s="1962">
        <v>5500</v>
      </c>
      <c r="F4922" s="546" t="s">
        <v>11718</v>
      </c>
      <c r="G4922" s="569" t="s">
        <v>11719</v>
      </c>
      <c r="H4922" s="547" t="s">
        <v>10347</v>
      </c>
      <c r="I4922" s="547" t="s">
        <v>8766</v>
      </c>
      <c r="J4922" s="546" t="s">
        <v>8766</v>
      </c>
      <c r="K4922" s="570">
        <v>1</v>
      </c>
      <c r="L4922" s="546">
        <v>1</v>
      </c>
      <c r="M4922" s="566">
        <v>4880.07</v>
      </c>
      <c r="N4922" s="546"/>
      <c r="O4922" s="546"/>
      <c r="P4922" s="566"/>
    </row>
    <row r="4923" spans="1:16" x14ac:dyDescent="0.2">
      <c r="A4923" s="568" t="s">
        <v>946</v>
      </c>
      <c r="B4923" s="548" t="s">
        <v>1708</v>
      </c>
      <c r="C4923" s="541" t="s">
        <v>1709</v>
      </c>
      <c r="D4923" s="547" t="s">
        <v>11522</v>
      </c>
      <c r="E4923" s="1962">
        <v>5500</v>
      </c>
      <c r="F4923" s="546" t="s">
        <v>11720</v>
      </c>
      <c r="G4923" s="569" t="s">
        <v>11721</v>
      </c>
      <c r="H4923" s="547" t="s">
        <v>10347</v>
      </c>
      <c r="I4923" s="547" t="s">
        <v>8766</v>
      </c>
      <c r="J4923" s="546" t="s">
        <v>8766</v>
      </c>
      <c r="K4923" s="570">
        <v>1</v>
      </c>
      <c r="L4923" s="546">
        <v>1</v>
      </c>
      <c r="M4923" s="566">
        <v>4880.07</v>
      </c>
      <c r="N4923" s="546"/>
      <c r="O4923" s="546"/>
      <c r="P4923" s="566"/>
    </row>
    <row r="4924" spans="1:16" x14ac:dyDescent="0.2">
      <c r="A4924" s="568" t="s">
        <v>946</v>
      </c>
      <c r="B4924" s="548" t="s">
        <v>1708</v>
      </c>
      <c r="C4924" s="541" t="s">
        <v>1709</v>
      </c>
      <c r="D4924" s="547" t="s">
        <v>11522</v>
      </c>
      <c r="E4924" s="1962">
        <v>5500</v>
      </c>
      <c r="F4924" s="546" t="s">
        <v>11722</v>
      </c>
      <c r="G4924" s="569" t="s">
        <v>11723</v>
      </c>
      <c r="H4924" s="547" t="s">
        <v>10347</v>
      </c>
      <c r="I4924" s="547" t="s">
        <v>8766</v>
      </c>
      <c r="J4924" s="546" t="s">
        <v>8766</v>
      </c>
      <c r="K4924" s="570">
        <v>1</v>
      </c>
      <c r="L4924" s="546">
        <v>1</v>
      </c>
      <c r="M4924" s="566">
        <v>4880.07</v>
      </c>
      <c r="N4924" s="546"/>
      <c r="O4924" s="546"/>
      <c r="P4924" s="566"/>
    </row>
    <row r="4925" spans="1:16" x14ac:dyDescent="0.2">
      <c r="A4925" s="568" t="s">
        <v>946</v>
      </c>
      <c r="B4925" s="548" t="s">
        <v>1708</v>
      </c>
      <c r="C4925" s="541" t="s">
        <v>1709</v>
      </c>
      <c r="D4925" s="547" t="s">
        <v>11522</v>
      </c>
      <c r="E4925" s="1962">
        <v>5500</v>
      </c>
      <c r="F4925" s="546" t="s">
        <v>11724</v>
      </c>
      <c r="G4925" s="569" t="s">
        <v>11725</v>
      </c>
      <c r="H4925" s="547" t="s">
        <v>10347</v>
      </c>
      <c r="I4925" s="547" t="s">
        <v>8766</v>
      </c>
      <c r="J4925" s="546" t="s">
        <v>8766</v>
      </c>
      <c r="K4925" s="570">
        <v>1</v>
      </c>
      <c r="L4925" s="546">
        <v>1</v>
      </c>
      <c r="M4925" s="566">
        <v>4880.07</v>
      </c>
      <c r="N4925" s="546"/>
      <c r="O4925" s="546"/>
      <c r="P4925" s="566"/>
    </row>
    <row r="4926" spans="1:16" x14ac:dyDescent="0.2">
      <c r="A4926" s="568" t="s">
        <v>946</v>
      </c>
      <c r="B4926" s="548" t="s">
        <v>1708</v>
      </c>
      <c r="C4926" s="541" t="s">
        <v>1709</v>
      </c>
      <c r="D4926" s="547" t="s">
        <v>11522</v>
      </c>
      <c r="E4926" s="1962">
        <v>5500</v>
      </c>
      <c r="F4926" s="546" t="s">
        <v>11726</v>
      </c>
      <c r="G4926" s="569" t="s">
        <v>11727</v>
      </c>
      <c r="H4926" s="547" t="s">
        <v>10347</v>
      </c>
      <c r="I4926" s="547" t="s">
        <v>8766</v>
      </c>
      <c r="J4926" s="546" t="s">
        <v>8766</v>
      </c>
      <c r="K4926" s="570">
        <v>1</v>
      </c>
      <c r="L4926" s="546">
        <v>1</v>
      </c>
      <c r="M4926" s="566">
        <v>4880.07</v>
      </c>
      <c r="N4926" s="546"/>
      <c r="O4926" s="546"/>
      <c r="P4926" s="566"/>
    </row>
    <row r="4927" spans="1:16" x14ac:dyDescent="0.2">
      <c r="A4927" s="568" t="s">
        <v>946</v>
      </c>
      <c r="B4927" s="548" t="s">
        <v>1708</v>
      </c>
      <c r="C4927" s="541" t="s">
        <v>1709</v>
      </c>
      <c r="D4927" s="547" t="s">
        <v>11522</v>
      </c>
      <c r="E4927" s="1962">
        <v>5500</v>
      </c>
      <c r="F4927" s="546" t="s">
        <v>11728</v>
      </c>
      <c r="G4927" s="569" t="s">
        <v>11729</v>
      </c>
      <c r="H4927" s="547" t="s">
        <v>10347</v>
      </c>
      <c r="I4927" s="547" t="s">
        <v>8766</v>
      </c>
      <c r="J4927" s="546" t="s">
        <v>8766</v>
      </c>
      <c r="K4927" s="570">
        <v>1</v>
      </c>
      <c r="L4927" s="546">
        <v>1</v>
      </c>
      <c r="M4927" s="566">
        <v>4880.07</v>
      </c>
      <c r="N4927" s="546"/>
      <c r="O4927" s="546"/>
      <c r="P4927" s="566"/>
    </row>
    <row r="4928" spans="1:16" x14ac:dyDescent="0.2">
      <c r="A4928" s="568" t="s">
        <v>946</v>
      </c>
      <c r="B4928" s="548" t="s">
        <v>1708</v>
      </c>
      <c r="C4928" s="541" t="s">
        <v>1709</v>
      </c>
      <c r="D4928" s="547" t="s">
        <v>11522</v>
      </c>
      <c r="E4928" s="1962">
        <v>5500</v>
      </c>
      <c r="F4928" s="546" t="s">
        <v>11730</v>
      </c>
      <c r="G4928" s="569" t="s">
        <v>11731</v>
      </c>
      <c r="H4928" s="547" t="s">
        <v>10347</v>
      </c>
      <c r="I4928" s="547" t="s">
        <v>8766</v>
      </c>
      <c r="J4928" s="546" t="s">
        <v>8766</v>
      </c>
      <c r="K4928" s="570">
        <v>1</v>
      </c>
      <c r="L4928" s="546">
        <v>1</v>
      </c>
      <c r="M4928" s="566">
        <v>4880.07</v>
      </c>
      <c r="N4928" s="546"/>
      <c r="O4928" s="546"/>
      <c r="P4928" s="566"/>
    </row>
    <row r="4929" spans="1:16" x14ac:dyDescent="0.2">
      <c r="A4929" s="568" t="s">
        <v>946</v>
      </c>
      <c r="B4929" s="548" t="s">
        <v>1708</v>
      </c>
      <c r="C4929" s="541" t="s">
        <v>1709</v>
      </c>
      <c r="D4929" s="547" t="s">
        <v>11522</v>
      </c>
      <c r="E4929" s="1962">
        <v>5500</v>
      </c>
      <c r="F4929" s="546" t="s">
        <v>11732</v>
      </c>
      <c r="G4929" s="569" t="s">
        <v>11733</v>
      </c>
      <c r="H4929" s="547" t="s">
        <v>10347</v>
      </c>
      <c r="I4929" s="547" t="s">
        <v>8766</v>
      </c>
      <c r="J4929" s="546" t="s">
        <v>8766</v>
      </c>
      <c r="K4929" s="570">
        <v>1</v>
      </c>
      <c r="L4929" s="546">
        <v>1</v>
      </c>
      <c r="M4929" s="566">
        <v>4880.07</v>
      </c>
      <c r="N4929" s="546"/>
      <c r="O4929" s="546"/>
      <c r="P4929" s="566"/>
    </row>
    <row r="4930" spans="1:16" x14ac:dyDescent="0.2">
      <c r="A4930" s="568" t="s">
        <v>946</v>
      </c>
      <c r="B4930" s="548" t="s">
        <v>1708</v>
      </c>
      <c r="C4930" s="541" t="s">
        <v>1709</v>
      </c>
      <c r="D4930" s="547" t="s">
        <v>11522</v>
      </c>
      <c r="E4930" s="1962">
        <v>5500</v>
      </c>
      <c r="F4930" s="546" t="s">
        <v>11734</v>
      </c>
      <c r="G4930" s="569" t="s">
        <v>11735</v>
      </c>
      <c r="H4930" s="547" t="s">
        <v>10347</v>
      </c>
      <c r="I4930" s="547" t="s">
        <v>8766</v>
      </c>
      <c r="J4930" s="546" t="s">
        <v>8766</v>
      </c>
      <c r="K4930" s="570">
        <v>1</v>
      </c>
      <c r="L4930" s="546">
        <v>1</v>
      </c>
      <c r="M4930" s="566">
        <v>4880.07</v>
      </c>
      <c r="N4930" s="546"/>
      <c r="O4930" s="546"/>
      <c r="P4930" s="566"/>
    </row>
    <row r="4931" spans="1:16" x14ac:dyDescent="0.2">
      <c r="A4931" s="568" t="s">
        <v>946</v>
      </c>
      <c r="B4931" s="548" t="s">
        <v>1708</v>
      </c>
      <c r="C4931" s="541" t="s">
        <v>1709</v>
      </c>
      <c r="D4931" s="547" t="s">
        <v>11522</v>
      </c>
      <c r="E4931" s="1962">
        <v>5500</v>
      </c>
      <c r="F4931" s="546" t="s">
        <v>11736</v>
      </c>
      <c r="G4931" s="569" t="s">
        <v>11737</v>
      </c>
      <c r="H4931" s="547" t="s">
        <v>10347</v>
      </c>
      <c r="I4931" s="547" t="s">
        <v>8766</v>
      </c>
      <c r="J4931" s="546" t="s">
        <v>8766</v>
      </c>
      <c r="K4931" s="570">
        <v>1</v>
      </c>
      <c r="L4931" s="546">
        <v>1</v>
      </c>
      <c r="M4931" s="566">
        <v>4880.07</v>
      </c>
      <c r="N4931" s="546"/>
      <c r="O4931" s="546"/>
      <c r="P4931" s="566"/>
    </row>
    <row r="4932" spans="1:16" x14ac:dyDescent="0.2">
      <c r="A4932" s="568" t="s">
        <v>946</v>
      </c>
      <c r="B4932" s="548" t="s">
        <v>1708</v>
      </c>
      <c r="C4932" s="541" t="s">
        <v>1709</v>
      </c>
      <c r="D4932" s="547" t="s">
        <v>11522</v>
      </c>
      <c r="E4932" s="1962">
        <v>5500</v>
      </c>
      <c r="F4932" s="546" t="s">
        <v>11738</v>
      </c>
      <c r="G4932" s="569" t="s">
        <v>11739</v>
      </c>
      <c r="H4932" s="547" t="s">
        <v>10347</v>
      </c>
      <c r="I4932" s="547" t="s">
        <v>8766</v>
      </c>
      <c r="J4932" s="546" t="s">
        <v>8766</v>
      </c>
      <c r="K4932" s="570">
        <v>1</v>
      </c>
      <c r="L4932" s="546">
        <v>1</v>
      </c>
      <c r="M4932" s="566">
        <v>4880.07</v>
      </c>
      <c r="N4932" s="546"/>
      <c r="O4932" s="546"/>
      <c r="P4932" s="566"/>
    </row>
    <row r="4933" spans="1:16" x14ac:dyDescent="0.2">
      <c r="A4933" s="568" t="s">
        <v>946</v>
      </c>
      <c r="B4933" s="548" t="s">
        <v>1708</v>
      </c>
      <c r="C4933" s="541" t="s">
        <v>1709</v>
      </c>
      <c r="D4933" s="547" t="s">
        <v>11522</v>
      </c>
      <c r="E4933" s="1962">
        <v>5500</v>
      </c>
      <c r="F4933" s="546" t="s">
        <v>11740</v>
      </c>
      <c r="G4933" s="569" t="s">
        <v>11741</v>
      </c>
      <c r="H4933" s="547" t="s">
        <v>10347</v>
      </c>
      <c r="I4933" s="547" t="s">
        <v>8766</v>
      </c>
      <c r="J4933" s="546" t="s">
        <v>8766</v>
      </c>
      <c r="K4933" s="570">
        <v>1</v>
      </c>
      <c r="L4933" s="546">
        <v>1</v>
      </c>
      <c r="M4933" s="566">
        <v>4880.07</v>
      </c>
      <c r="N4933" s="546"/>
      <c r="O4933" s="546"/>
      <c r="P4933" s="566"/>
    </row>
    <row r="4934" spans="1:16" x14ac:dyDescent="0.2">
      <c r="A4934" s="568" t="s">
        <v>946</v>
      </c>
      <c r="B4934" s="548" t="s">
        <v>1708</v>
      </c>
      <c r="C4934" s="541" t="s">
        <v>1709</v>
      </c>
      <c r="D4934" s="547" t="s">
        <v>11522</v>
      </c>
      <c r="E4934" s="1962">
        <v>5500</v>
      </c>
      <c r="F4934" s="546" t="s">
        <v>11742</v>
      </c>
      <c r="G4934" s="569" t="s">
        <v>11743</v>
      </c>
      <c r="H4934" s="547" t="s">
        <v>10347</v>
      </c>
      <c r="I4934" s="547" t="s">
        <v>8766</v>
      </c>
      <c r="J4934" s="546" t="s">
        <v>8766</v>
      </c>
      <c r="K4934" s="570">
        <v>1</v>
      </c>
      <c r="L4934" s="546">
        <v>1</v>
      </c>
      <c r="M4934" s="566">
        <v>4880.07</v>
      </c>
      <c r="N4934" s="546"/>
      <c r="O4934" s="546"/>
      <c r="P4934" s="566"/>
    </row>
    <row r="4935" spans="1:16" x14ac:dyDescent="0.2">
      <c r="A4935" s="568" t="s">
        <v>946</v>
      </c>
      <c r="B4935" s="548" t="s">
        <v>1708</v>
      </c>
      <c r="C4935" s="541" t="s">
        <v>1709</v>
      </c>
      <c r="D4935" s="547" t="s">
        <v>11522</v>
      </c>
      <c r="E4935" s="1962">
        <v>5500</v>
      </c>
      <c r="F4935" s="546" t="s">
        <v>11744</v>
      </c>
      <c r="G4935" s="569" t="s">
        <v>11745</v>
      </c>
      <c r="H4935" s="547" t="s">
        <v>10347</v>
      </c>
      <c r="I4935" s="547" t="s">
        <v>8766</v>
      </c>
      <c r="J4935" s="546" t="s">
        <v>8766</v>
      </c>
      <c r="K4935" s="570">
        <v>1</v>
      </c>
      <c r="L4935" s="546">
        <v>1</v>
      </c>
      <c r="M4935" s="566">
        <v>4880.07</v>
      </c>
      <c r="N4935" s="546"/>
      <c r="O4935" s="546"/>
      <c r="P4935" s="566"/>
    </row>
    <row r="4936" spans="1:16" x14ac:dyDescent="0.2">
      <c r="A4936" s="568" t="s">
        <v>946</v>
      </c>
      <c r="B4936" s="548" t="s">
        <v>1708</v>
      </c>
      <c r="C4936" s="541" t="s">
        <v>1709</v>
      </c>
      <c r="D4936" s="547" t="s">
        <v>11522</v>
      </c>
      <c r="E4936" s="1962">
        <v>5500</v>
      </c>
      <c r="F4936" s="546" t="s">
        <v>11746</v>
      </c>
      <c r="G4936" s="569" t="s">
        <v>11747</v>
      </c>
      <c r="H4936" s="547" t="s">
        <v>10347</v>
      </c>
      <c r="I4936" s="547" t="s">
        <v>8766</v>
      </c>
      <c r="J4936" s="546" t="s">
        <v>8766</v>
      </c>
      <c r="K4936" s="570">
        <v>1</v>
      </c>
      <c r="L4936" s="546">
        <v>1</v>
      </c>
      <c r="M4936" s="566">
        <v>4880.07</v>
      </c>
      <c r="N4936" s="546"/>
      <c r="O4936" s="546"/>
      <c r="P4936" s="566"/>
    </row>
    <row r="4937" spans="1:16" x14ac:dyDescent="0.2">
      <c r="A4937" s="568" t="s">
        <v>946</v>
      </c>
      <c r="B4937" s="548" t="s">
        <v>1708</v>
      </c>
      <c r="C4937" s="541" t="s">
        <v>1709</v>
      </c>
      <c r="D4937" s="547" t="s">
        <v>11522</v>
      </c>
      <c r="E4937" s="1962">
        <v>5500</v>
      </c>
      <c r="F4937" s="546" t="s">
        <v>11748</v>
      </c>
      <c r="G4937" s="569" t="s">
        <v>11749</v>
      </c>
      <c r="H4937" s="547" t="s">
        <v>10347</v>
      </c>
      <c r="I4937" s="547" t="s">
        <v>8766</v>
      </c>
      <c r="J4937" s="546" t="s">
        <v>8766</v>
      </c>
      <c r="K4937" s="570">
        <v>1</v>
      </c>
      <c r="L4937" s="546">
        <v>1</v>
      </c>
      <c r="M4937" s="566">
        <v>4880.07</v>
      </c>
      <c r="N4937" s="546"/>
      <c r="O4937" s="546"/>
      <c r="P4937" s="566"/>
    </row>
    <row r="4938" spans="1:16" x14ac:dyDescent="0.2">
      <c r="A4938" s="568" t="s">
        <v>946</v>
      </c>
      <c r="B4938" s="548" t="s">
        <v>1708</v>
      </c>
      <c r="C4938" s="541" t="s">
        <v>1709</v>
      </c>
      <c r="D4938" s="547" t="s">
        <v>11522</v>
      </c>
      <c r="E4938" s="1962">
        <v>5500</v>
      </c>
      <c r="F4938" s="546" t="s">
        <v>11750</v>
      </c>
      <c r="G4938" s="569" t="s">
        <v>11751</v>
      </c>
      <c r="H4938" s="547" t="s">
        <v>10347</v>
      </c>
      <c r="I4938" s="547" t="s">
        <v>8766</v>
      </c>
      <c r="J4938" s="546" t="s">
        <v>8766</v>
      </c>
      <c r="K4938" s="570">
        <v>1</v>
      </c>
      <c r="L4938" s="546">
        <v>1</v>
      </c>
      <c r="M4938" s="566">
        <v>4880.07</v>
      </c>
      <c r="N4938" s="546"/>
      <c r="O4938" s="546"/>
      <c r="P4938" s="566"/>
    </row>
    <row r="4939" spans="1:16" x14ac:dyDescent="0.2">
      <c r="A4939" s="568" t="s">
        <v>946</v>
      </c>
      <c r="B4939" s="548" t="s">
        <v>1708</v>
      </c>
      <c r="C4939" s="541" t="s">
        <v>1709</v>
      </c>
      <c r="D4939" s="547" t="s">
        <v>11522</v>
      </c>
      <c r="E4939" s="1962">
        <v>5500</v>
      </c>
      <c r="F4939" s="546" t="s">
        <v>11752</v>
      </c>
      <c r="G4939" s="569" t="s">
        <v>11753</v>
      </c>
      <c r="H4939" s="547" t="s">
        <v>10347</v>
      </c>
      <c r="I4939" s="547" t="s">
        <v>8766</v>
      </c>
      <c r="J4939" s="546" t="s">
        <v>8766</v>
      </c>
      <c r="K4939" s="570">
        <v>1</v>
      </c>
      <c r="L4939" s="546">
        <v>1</v>
      </c>
      <c r="M4939" s="566">
        <v>4880.07</v>
      </c>
      <c r="N4939" s="546"/>
      <c r="O4939" s="546"/>
      <c r="P4939" s="566"/>
    </row>
    <row r="4940" spans="1:16" x14ac:dyDescent="0.2">
      <c r="A4940" s="568" t="s">
        <v>946</v>
      </c>
      <c r="B4940" s="548" t="s">
        <v>1708</v>
      </c>
      <c r="C4940" s="541" t="s">
        <v>1709</v>
      </c>
      <c r="D4940" s="547" t="s">
        <v>11522</v>
      </c>
      <c r="E4940" s="1962">
        <v>5500</v>
      </c>
      <c r="F4940" s="546" t="s">
        <v>11754</v>
      </c>
      <c r="G4940" s="569" t="s">
        <v>11755</v>
      </c>
      <c r="H4940" s="547" t="s">
        <v>10347</v>
      </c>
      <c r="I4940" s="547" t="s">
        <v>8766</v>
      </c>
      <c r="J4940" s="546" t="s">
        <v>8766</v>
      </c>
      <c r="K4940" s="570">
        <v>1</v>
      </c>
      <c r="L4940" s="546">
        <v>1</v>
      </c>
      <c r="M4940" s="566">
        <v>4880.07</v>
      </c>
      <c r="N4940" s="546"/>
      <c r="O4940" s="546"/>
      <c r="P4940" s="566"/>
    </row>
    <row r="4941" spans="1:16" x14ac:dyDescent="0.2">
      <c r="A4941" s="568" t="s">
        <v>946</v>
      </c>
      <c r="B4941" s="548" t="s">
        <v>1708</v>
      </c>
      <c r="C4941" s="541" t="s">
        <v>1709</v>
      </c>
      <c r="D4941" s="547" t="s">
        <v>11522</v>
      </c>
      <c r="E4941" s="1962">
        <v>5500</v>
      </c>
      <c r="F4941" s="546" t="s">
        <v>11756</v>
      </c>
      <c r="G4941" s="569" t="s">
        <v>11757</v>
      </c>
      <c r="H4941" s="547" t="s">
        <v>10347</v>
      </c>
      <c r="I4941" s="547" t="s">
        <v>8766</v>
      </c>
      <c r="J4941" s="546" t="s">
        <v>8766</v>
      </c>
      <c r="K4941" s="570">
        <v>1</v>
      </c>
      <c r="L4941" s="546">
        <v>1</v>
      </c>
      <c r="M4941" s="566">
        <v>4880.07</v>
      </c>
      <c r="N4941" s="546"/>
      <c r="O4941" s="546"/>
      <c r="P4941" s="566"/>
    </row>
    <row r="4942" spans="1:16" x14ac:dyDescent="0.2">
      <c r="A4942" s="568" t="s">
        <v>946</v>
      </c>
      <c r="B4942" s="548" t="s">
        <v>1708</v>
      </c>
      <c r="C4942" s="541" t="s">
        <v>1709</v>
      </c>
      <c r="D4942" s="547" t="s">
        <v>11522</v>
      </c>
      <c r="E4942" s="1962">
        <v>5500</v>
      </c>
      <c r="F4942" s="546" t="s">
        <v>11758</v>
      </c>
      <c r="G4942" s="569" t="s">
        <v>11759</v>
      </c>
      <c r="H4942" s="547" t="s">
        <v>10347</v>
      </c>
      <c r="I4942" s="547" t="s">
        <v>8766</v>
      </c>
      <c r="J4942" s="546" t="s">
        <v>8766</v>
      </c>
      <c r="K4942" s="570">
        <v>1</v>
      </c>
      <c r="L4942" s="546">
        <v>1</v>
      </c>
      <c r="M4942" s="566">
        <v>4880.07</v>
      </c>
      <c r="N4942" s="546"/>
      <c r="O4942" s="546"/>
      <c r="P4942" s="566"/>
    </row>
    <row r="4943" spans="1:16" x14ac:dyDescent="0.2">
      <c r="A4943" s="568" t="s">
        <v>946</v>
      </c>
      <c r="B4943" s="548" t="s">
        <v>1708</v>
      </c>
      <c r="C4943" s="541" t="s">
        <v>1709</v>
      </c>
      <c r="D4943" s="547" t="s">
        <v>11522</v>
      </c>
      <c r="E4943" s="1962">
        <v>5500</v>
      </c>
      <c r="F4943" s="546" t="s">
        <v>11760</v>
      </c>
      <c r="G4943" s="569" t="s">
        <v>11761</v>
      </c>
      <c r="H4943" s="547" t="s">
        <v>10347</v>
      </c>
      <c r="I4943" s="547" t="s">
        <v>8766</v>
      </c>
      <c r="J4943" s="546" t="s">
        <v>8766</v>
      </c>
      <c r="K4943" s="570">
        <v>1</v>
      </c>
      <c r="L4943" s="546">
        <v>1</v>
      </c>
      <c r="M4943" s="566">
        <v>4880.07</v>
      </c>
      <c r="N4943" s="546"/>
      <c r="O4943" s="546"/>
      <c r="P4943" s="566"/>
    </row>
    <row r="4944" spans="1:16" x14ac:dyDescent="0.2">
      <c r="A4944" s="568" t="s">
        <v>946</v>
      </c>
      <c r="B4944" s="548" t="s">
        <v>1708</v>
      </c>
      <c r="C4944" s="541" t="s">
        <v>1709</v>
      </c>
      <c r="D4944" s="547" t="s">
        <v>11522</v>
      </c>
      <c r="E4944" s="1962">
        <v>5500</v>
      </c>
      <c r="F4944" s="546" t="s">
        <v>11762</v>
      </c>
      <c r="G4944" s="569" t="s">
        <v>11763</v>
      </c>
      <c r="H4944" s="547" t="s">
        <v>10347</v>
      </c>
      <c r="I4944" s="547" t="s">
        <v>8766</v>
      </c>
      <c r="J4944" s="546" t="s">
        <v>8766</v>
      </c>
      <c r="K4944" s="570">
        <v>1</v>
      </c>
      <c r="L4944" s="546">
        <v>1</v>
      </c>
      <c r="M4944" s="566">
        <v>4880.07</v>
      </c>
      <c r="N4944" s="546"/>
      <c r="O4944" s="546"/>
      <c r="P4944" s="566"/>
    </row>
    <row r="4945" spans="1:16" x14ac:dyDescent="0.2">
      <c r="A4945" s="568" t="s">
        <v>946</v>
      </c>
      <c r="B4945" s="548" t="s">
        <v>1708</v>
      </c>
      <c r="C4945" s="541" t="s">
        <v>1709</v>
      </c>
      <c r="D4945" s="547" t="s">
        <v>11522</v>
      </c>
      <c r="E4945" s="1962">
        <v>5500</v>
      </c>
      <c r="F4945" s="546" t="s">
        <v>11764</v>
      </c>
      <c r="G4945" s="569" t="s">
        <v>11765</v>
      </c>
      <c r="H4945" s="547" t="s">
        <v>10347</v>
      </c>
      <c r="I4945" s="547" t="s">
        <v>8766</v>
      </c>
      <c r="J4945" s="546" t="s">
        <v>8766</v>
      </c>
      <c r="K4945" s="570">
        <v>1</v>
      </c>
      <c r="L4945" s="546">
        <v>1</v>
      </c>
      <c r="M4945" s="566">
        <v>4880.07</v>
      </c>
      <c r="N4945" s="546"/>
      <c r="O4945" s="546"/>
      <c r="P4945" s="566"/>
    </row>
    <row r="4946" spans="1:16" x14ac:dyDescent="0.2">
      <c r="A4946" s="568" t="s">
        <v>946</v>
      </c>
      <c r="B4946" s="548" t="s">
        <v>1708</v>
      </c>
      <c r="C4946" s="541" t="s">
        <v>1709</v>
      </c>
      <c r="D4946" s="547" t="s">
        <v>11522</v>
      </c>
      <c r="E4946" s="1962">
        <v>5500</v>
      </c>
      <c r="F4946" s="546" t="s">
        <v>11766</v>
      </c>
      <c r="G4946" s="569" t="s">
        <v>11767</v>
      </c>
      <c r="H4946" s="547" t="s">
        <v>10347</v>
      </c>
      <c r="I4946" s="547" t="s">
        <v>8766</v>
      </c>
      <c r="J4946" s="546" t="s">
        <v>8766</v>
      </c>
      <c r="K4946" s="570">
        <v>1</v>
      </c>
      <c r="L4946" s="546">
        <v>1</v>
      </c>
      <c r="M4946" s="566">
        <v>4880.07</v>
      </c>
      <c r="N4946" s="546"/>
      <c r="O4946" s="546"/>
      <c r="P4946" s="566"/>
    </row>
    <row r="4947" spans="1:16" x14ac:dyDescent="0.2">
      <c r="A4947" s="568" t="s">
        <v>946</v>
      </c>
      <c r="B4947" s="548" t="s">
        <v>1708</v>
      </c>
      <c r="C4947" s="541" t="s">
        <v>1709</v>
      </c>
      <c r="D4947" s="547" t="s">
        <v>11522</v>
      </c>
      <c r="E4947" s="1962">
        <v>5500</v>
      </c>
      <c r="F4947" s="546" t="s">
        <v>11768</v>
      </c>
      <c r="G4947" s="569" t="s">
        <v>11769</v>
      </c>
      <c r="H4947" s="547" t="s">
        <v>10347</v>
      </c>
      <c r="I4947" s="547" t="s">
        <v>8766</v>
      </c>
      <c r="J4947" s="546" t="s">
        <v>8766</v>
      </c>
      <c r="K4947" s="570">
        <v>1</v>
      </c>
      <c r="L4947" s="546">
        <v>1</v>
      </c>
      <c r="M4947" s="566">
        <v>4880.07</v>
      </c>
      <c r="N4947" s="546"/>
      <c r="O4947" s="546"/>
      <c r="P4947" s="566"/>
    </row>
    <row r="4948" spans="1:16" x14ac:dyDescent="0.2">
      <c r="A4948" s="568" t="s">
        <v>946</v>
      </c>
      <c r="B4948" s="548" t="s">
        <v>1708</v>
      </c>
      <c r="C4948" s="541" t="s">
        <v>1709</v>
      </c>
      <c r="D4948" s="547" t="s">
        <v>11522</v>
      </c>
      <c r="E4948" s="1962">
        <v>5500</v>
      </c>
      <c r="F4948" s="546" t="s">
        <v>11770</v>
      </c>
      <c r="G4948" s="569" t="s">
        <v>11771</v>
      </c>
      <c r="H4948" s="547" t="s">
        <v>10347</v>
      </c>
      <c r="I4948" s="547" t="s">
        <v>8766</v>
      </c>
      <c r="J4948" s="546" t="s">
        <v>8766</v>
      </c>
      <c r="K4948" s="570">
        <v>1</v>
      </c>
      <c r="L4948" s="546">
        <v>1</v>
      </c>
      <c r="M4948" s="566">
        <v>4880.07</v>
      </c>
      <c r="N4948" s="546"/>
      <c r="O4948" s="546"/>
      <c r="P4948" s="566"/>
    </row>
    <row r="4949" spans="1:16" x14ac:dyDescent="0.2">
      <c r="A4949" s="568" t="s">
        <v>946</v>
      </c>
      <c r="B4949" s="548" t="s">
        <v>1708</v>
      </c>
      <c r="C4949" s="541" t="s">
        <v>1709</v>
      </c>
      <c r="D4949" s="547" t="s">
        <v>11522</v>
      </c>
      <c r="E4949" s="1962">
        <v>5500</v>
      </c>
      <c r="F4949" s="546" t="s">
        <v>11772</v>
      </c>
      <c r="G4949" s="569" t="s">
        <v>11773</v>
      </c>
      <c r="H4949" s="547" t="s">
        <v>10347</v>
      </c>
      <c r="I4949" s="547" t="s">
        <v>8766</v>
      </c>
      <c r="J4949" s="546" t="s">
        <v>8766</v>
      </c>
      <c r="K4949" s="570">
        <v>1</v>
      </c>
      <c r="L4949" s="546">
        <v>1</v>
      </c>
      <c r="M4949" s="566">
        <v>4880.07</v>
      </c>
      <c r="N4949" s="546"/>
      <c r="O4949" s="546"/>
      <c r="P4949" s="566"/>
    </row>
    <row r="4950" spans="1:16" x14ac:dyDescent="0.2">
      <c r="A4950" s="568" t="s">
        <v>946</v>
      </c>
      <c r="B4950" s="548" t="s">
        <v>1708</v>
      </c>
      <c r="C4950" s="541" t="s">
        <v>1709</v>
      </c>
      <c r="D4950" s="547" t="s">
        <v>11522</v>
      </c>
      <c r="E4950" s="1962">
        <v>5500</v>
      </c>
      <c r="F4950" s="546" t="s">
        <v>11774</v>
      </c>
      <c r="G4950" s="569" t="s">
        <v>11775</v>
      </c>
      <c r="H4950" s="547" t="s">
        <v>10347</v>
      </c>
      <c r="I4950" s="547" t="s">
        <v>8766</v>
      </c>
      <c r="J4950" s="546" t="s">
        <v>8766</v>
      </c>
      <c r="K4950" s="570">
        <v>1</v>
      </c>
      <c r="L4950" s="546">
        <v>1</v>
      </c>
      <c r="M4950" s="566">
        <v>4880.07</v>
      </c>
      <c r="N4950" s="546"/>
      <c r="O4950" s="546"/>
      <c r="P4950" s="566"/>
    </row>
    <row r="4951" spans="1:16" x14ac:dyDescent="0.2">
      <c r="A4951" s="568" t="s">
        <v>946</v>
      </c>
      <c r="B4951" s="548" t="s">
        <v>1708</v>
      </c>
      <c r="C4951" s="541" t="s">
        <v>1709</v>
      </c>
      <c r="D4951" s="547" t="s">
        <v>11522</v>
      </c>
      <c r="E4951" s="1962">
        <v>5500</v>
      </c>
      <c r="F4951" s="546" t="s">
        <v>11776</v>
      </c>
      <c r="G4951" s="569" t="s">
        <v>11777</v>
      </c>
      <c r="H4951" s="547" t="s">
        <v>10347</v>
      </c>
      <c r="I4951" s="547" t="s">
        <v>8766</v>
      </c>
      <c r="J4951" s="546" t="s">
        <v>8766</v>
      </c>
      <c r="K4951" s="570">
        <v>1</v>
      </c>
      <c r="L4951" s="546">
        <v>1</v>
      </c>
      <c r="M4951" s="566">
        <v>4880.07</v>
      </c>
      <c r="N4951" s="546"/>
      <c r="O4951" s="546"/>
      <c r="P4951" s="566"/>
    </row>
    <row r="4952" spans="1:16" x14ac:dyDescent="0.2">
      <c r="A4952" s="568" t="s">
        <v>946</v>
      </c>
      <c r="B4952" s="548" t="s">
        <v>1708</v>
      </c>
      <c r="C4952" s="541" t="s">
        <v>1709</v>
      </c>
      <c r="D4952" s="547" t="s">
        <v>11522</v>
      </c>
      <c r="E4952" s="1962">
        <v>5500</v>
      </c>
      <c r="F4952" s="546" t="s">
        <v>11778</v>
      </c>
      <c r="G4952" s="569" t="s">
        <v>11779</v>
      </c>
      <c r="H4952" s="547" t="s">
        <v>10347</v>
      </c>
      <c r="I4952" s="547" t="s">
        <v>8766</v>
      </c>
      <c r="J4952" s="546" t="s">
        <v>8766</v>
      </c>
      <c r="K4952" s="570">
        <v>1</v>
      </c>
      <c r="L4952" s="546">
        <v>1</v>
      </c>
      <c r="M4952" s="566">
        <v>4880.07</v>
      </c>
      <c r="N4952" s="546"/>
      <c r="O4952" s="546"/>
      <c r="P4952" s="566"/>
    </row>
    <row r="4953" spans="1:16" x14ac:dyDescent="0.2">
      <c r="A4953" s="568" t="s">
        <v>946</v>
      </c>
      <c r="B4953" s="548" t="s">
        <v>1708</v>
      </c>
      <c r="C4953" s="541" t="s">
        <v>1709</v>
      </c>
      <c r="D4953" s="547" t="s">
        <v>11522</v>
      </c>
      <c r="E4953" s="1962">
        <v>5500</v>
      </c>
      <c r="F4953" s="546" t="s">
        <v>11780</v>
      </c>
      <c r="G4953" s="569" t="s">
        <v>11781</v>
      </c>
      <c r="H4953" s="547" t="s">
        <v>10347</v>
      </c>
      <c r="I4953" s="547" t="s">
        <v>8766</v>
      </c>
      <c r="J4953" s="546" t="s">
        <v>8766</v>
      </c>
      <c r="K4953" s="570">
        <v>1</v>
      </c>
      <c r="L4953" s="546">
        <v>1</v>
      </c>
      <c r="M4953" s="566">
        <v>4880.07</v>
      </c>
      <c r="N4953" s="546"/>
      <c r="O4953" s="546"/>
      <c r="P4953" s="566"/>
    </row>
    <row r="4954" spans="1:16" x14ac:dyDescent="0.2">
      <c r="A4954" s="568" t="s">
        <v>946</v>
      </c>
      <c r="B4954" s="548" t="s">
        <v>1708</v>
      </c>
      <c r="C4954" s="541" t="s">
        <v>1709</v>
      </c>
      <c r="D4954" s="547" t="s">
        <v>2038</v>
      </c>
      <c r="E4954" s="1962">
        <v>10000</v>
      </c>
      <c r="F4954" s="546" t="s">
        <v>11782</v>
      </c>
      <c r="G4954" s="569" t="s">
        <v>11783</v>
      </c>
      <c r="H4954" s="547" t="s">
        <v>8766</v>
      </c>
      <c r="I4954" s="547" t="s">
        <v>8766</v>
      </c>
      <c r="J4954" s="546" t="s">
        <v>8766</v>
      </c>
      <c r="K4954" s="570">
        <v>1</v>
      </c>
      <c r="L4954" s="546">
        <v>1</v>
      </c>
      <c r="M4954" s="566">
        <v>12113.4</v>
      </c>
      <c r="N4954" s="546"/>
      <c r="O4954" s="546"/>
      <c r="P4954" s="566"/>
    </row>
    <row r="4955" spans="1:16" x14ac:dyDescent="0.2">
      <c r="A4955" s="568" t="s">
        <v>946</v>
      </c>
      <c r="B4955" s="548" t="s">
        <v>1708</v>
      </c>
      <c r="C4955" s="541" t="s">
        <v>1709</v>
      </c>
      <c r="D4955" s="547" t="s">
        <v>2038</v>
      </c>
      <c r="E4955" s="1962">
        <v>10000</v>
      </c>
      <c r="F4955" s="546" t="s">
        <v>11784</v>
      </c>
      <c r="G4955" s="569" t="s">
        <v>8706</v>
      </c>
      <c r="H4955" s="547" t="s">
        <v>8766</v>
      </c>
      <c r="I4955" s="547" t="s">
        <v>8766</v>
      </c>
      <c r="J4955" s="546" t="s">
        <v>8766</v>
      </c>
      <c r="K4955" s="570">
        <v>1</v>
      </c>
      <c r="L4955" s="546">
        <v>1</v>
      </c>
      <c r="M4955" s="566">
        <v>12113.4</v>
      </c>
      <c r="N4955" s="546"/>
      <c r="O4955" s="546"/>
      <c r="P4955" s="566"/>
    </row>
    <row r="4956" spans="1:16" x14ac:dyDescent="0.2">
      <c r="A4956" s="568" t="s">
        <v>946</v>
      </c>
      <c r="B4956" s="548" t="s">
        <v>1708</v>
      </c>
      <c r="C4956" s="541" t="s">
        <v>1709</v>
      </c>
      <c r="D4956" s="547" t="s">
        <v>1882</v>
      </c>
      <c r="E4956" s="1962">
        <v>1700</v>
      </c>
      <c r="F4956" s="546" t="s">
        <v>11785</v>
      </c>
      <c r="G4956" s="569" t="s">
        <v>11786</v>
      </c>
      <c r="H4956" s="547" t="s">
        <v>9371</v>
      </c>
      <c r="I4956" s="547" t="s">
        <v>9371</v>
      </c>
      <c r="J4956" s="546" t="s">
        <v>5865</v>
      </c>
      <c r="K4956" s="570">
        <v>1</v>
      </c>
      <c r="L4956" s="546">
        <v>1</v>
      </c>
      <c r="M4956" s="566">
        <v>1643.4</v>
      </c>
      <c r="N4956" s="546"/>
      <c r="O4956" s="546"/>
      <c r="P4956" s="566"/>
    </row>
    <row r="4957" spans="1:16" x14ac:dyDescent="0.2">
      <c r="A4957" s="568" t="s">
        <v>946</v>
      </c>
      <c r="B4957" s="548" t="s">
        <v>1708</v>
      </c>
      <c r="C4957" s="541" t="s">
        <v>1709</v>
      </c>
      <c r="D4957" s="547" t="s">
        <v>1882</v>
      </c>
      <c r="E4957" s="1962">
        <v>1700</v>
      </c>
      <c r="F4957" s="546" t="s">
        <v>11787</v>
      </c>
      <c r="G4957" s="569" t="s">
        <v>11788</v>
      </c>
      <c r="H4957" s="547" t="s">
        <v>9371</v>
      </c>
      <c r="I4957" s="547" t="s">
        <v>9371</v>
      </c>
      <c r="J4957" s="546" t="s">
        <v>5865</v>
      </c>
      <c r="K4957" s="570">
        <v>1</v>
      </c>
      <c r="L4957" s="546">
        <v>1</v>
      </c>
      <c r="M4957" s="566">
        <v>1643.4</v>
      </c>
      <c r="N4957" s="546"/>
      <c r="O4957" s="546"/>
      <c r="P4957" s="566"/>
    </row>
    <row r="4958" spans="1:16" x14ac:dyDescent="0.2">
      <c r="A4958" s="568" t="s">
        <v>946</v>
      </c>
      <c r="B4958" s="548" t="s">
        <v>1708</v>
      </c>
      <c r="C4958" s="541" t="s">
        <v>1709</v>
      </c>
      <c r="D4958" s="547" t="s">
        <v>1882</v>
      </c>
      <c r="E4958" s="1962">
        <v>2000</v>
      </c>
      <c r="F4958" s="546" t="s">
        <v>11789</v>
      </c>
      <c r="G4958" s="569" t="s">
        <v>11790</v>
      </c>
      <c r="H4958" s="547" t="s">
        <v>9371</v>
      </c>
      <c r="I4958" s="547" t="s">
        <v>9371</v>
      </c>
      <c r="J4958" s="546" t="s">
        <v>5865</v>
      </c>
      <c r="K4958" s="570">
        <v>1</v>
      </c>
      <c r="L4958" s="546">
        <v>1</v>
      </c>
      <c r="M4958" s="566">
        <v>1780.0700000000002</v>
      </c>
      <c r="N4958" s="546"/>
      <c r="O4958" s="546"/>
      <c r="P4958" s="566"/>
    </row>
    <row r="4959" spans="1:16" x14ac:dyDescent="0.2">
      <c r="A4959" s="568" t="s">
        <v>946</v>
      </c>
      <c r="B4959" s="548" t="s">
        <v>1708</v>
      </c>
      <c r="C4959" s="541" t="s">
        <v>1709</v>
      </c>
      <c r="D4959" s="547" t="s">
        <v>1882</v>
      </c>
      <c r="E4959" s="1962">
        <v>3000</v>
      </c>
      <c r="F4959" s="546" t="s">
        <v>9944</v>
      </c>
      <c r="G4959" s="569" t="s">
        <v>9945</v>
      </c>
      <c r="H4959" s="547" t="s">
        <v>9371</v>
      </c>
      <c r="I4959" s="547" t="s">
        <v>9371</v>
      </c>
      <c r="J4959" s="546" t="s">
        <v>5865</v>
      </c>
      <c r="K4959" s="570">
        <v>1</v>
      </c>
      <c r="L4959" s="546">
        <v>1</v>
      </c>
      <c r="M4959" s="566">
        <v>1800</v>
      </c>
      <c r="N4959" s="546"/>
      <c r="O4959" s="546"/>
      <c r="P4959" s="566"/>
    </row>
    <row r="4960" spans="1:16" x14ac:dyDescent="0.2">
      <c r="A4960" s="568" t="s">
        <v>946</v>
      </c>
      <c r="B4960" s="548" t="s">
        <v>1708</v>
      </c>
      <c r="C4960" s="541" t="s">
        <v>1709</v>
      </c>
      <c r="D4960" s="547" t="s">
        <v>11791</v>
      </c>
      <c r="E4960" s="1962">
        <v>7500</v>
      </c>
      <c r="F4960" s="546" t="s">
        <v>9892</v>
      </c>
      <c r="G4960" s="569" t="s">
        <v>9893</v>
      </c>
      <c r="H4960" s="547" t="s">
        <v>8766</v>
      </c>
      <c r="I4960" s="547" t="s">
        <v>8766</v>
      </c>
      <c r="J4960" s="546" t="s">
        <v>8766</v>
      </c>
      <c r="K4960" s="570">
        <v>1</v>
      </c>
      <c r="L4960" s="546">
        <v>1</v>
      </c>
      <c r="M4960" s="566">
        <v>4500</v>
      </c>
      <c r="N4960" s="546"/>
      <c r="O4960" s="546"/>
      <c r="P4960" s="566"/>
    </row>
    <row r="4961" spans="1:16" x14ac:dyDescent="0.2">
      <c r="A4961" s="568" t="s">
        <v>946</v>
      </c>
      <c r="B4961" s="548" t="s">
        <v>1708</v>
      </c>
      <c r="C4961" s="541" t="s">
        <v>1709</v>
      </c>
      <c r="D4961" s="547" t="s">
        <v>11792</v>
      </c>
      <c r="E4961" s="1962">
        <v>6000</v>
      </c>
      <c r="F4961" s="546" t="s">
        <v>11125</v>
      </c>
      <c r="G4961" s="569" t="s">
        <v>11126</v>
      </c>
      <c r="H4961" s="547" t="s">
        <v>8766</v>
      </c>
      <c r="I4961" s="547" t="s">
        <v>8766</v>
      </c>
      <c r="J4961" s="546" t="s">
        <v>8766</v>
      </c>
      <c r="K4961" s="570">
        <v>1</v>
      </c>
      <c r="L4961" s="546">
        <v>1</v>
      </c>
      <c r="M4961" s="566">
        <v>3600</v>
      </c>
      <c r="N4961" s="546"/>
      <c r="O4961" s="546"/>
      <c r="P4961" s="566"/>
    </row>
    <row r="4962" spans="1:16" x14ac:dyDescent="0.2">
      <c r="A4962" s="568" t="s">
        <v>946</v>
      </c>
      <c r="B4962" s="548" t="s">
        <v>1708</v>
      </c>
      <c r="C4962" s="541" t="s">
        <v>1709</v>
      </c>
      <c r="D4962" s="547" t="s">
        <v>11793</v>
      </c>
      <c r="E4962" s="1962">
        <v>4500</v>
      </c>
      <c r="F4962" s="546" t="s">
        <v>11794</v>
      </c>
      <c r="G4962" s="569" t="s">
        <v>11795</v>
      </c>
      <c r="H4962" s="547" t="s">
        <v>8766</v>
      </c>
      <c r="I4962" s="547" t="s">
        <v>8766</v>
      </c>
      <c r="J4962" s="546" t="s">
        <v>8766</v>
      </c>
      <c r="K4962" s="570">
        <v>1</v>
      </c>
      <c r="L4962" s="546">
        <v>1</v>
      </c>
      <c r="M4962" s="566">
        <v>2063.4</v>
      </c>
      <c r="N4962" s="546"/>
      <c r="O4962" s="546"/>
      <c r="P4962" s="566"/>
    </row>
    <row r="4963" spans="1:16" x14ac:dyDescent="0.2">
      <c r="A4963" s="568" t="s">
        <v>946</v>
      </c>
      <c r="B4963" s="548" t="s">
        <v>1708</v>
      </c>
      <c r="C4963" s="541" t="s">
        <v>1709</v>
      </c>
      <c r="D4963" s="547" t="s">
        <v>1882</v>
      </c>
      <c r="E4963" s="1962">
        <v>1700</v>
      </c>
      <c r="F4963" s="546" t="s">
        <v>10190</v>
      </c>
      <c r="G4963" s="569" t="s">
        <v>10191</v>
      </c>
      <c r="H4963" s="547" t="s">
        <v>9371</v>
      </c>
      <c r="I4963" s="547" t="s">
        <v>9371</v>
      </c>
      <c r="J4963" s="546" t="s">
        <v>5865</v>
      </c>
      <c r="K4963" s="570">
        <v>1</v>
      </c>
      <c r="L4963" s="546">
        <v>1</v>
      </c>
      <c r="M4963" s="566">
        <v>1383.4</v>
      </c>
      <c r="N4963" s="546"/>
      <c r="O4963" s="546"/>
      <c r="P4963" s="566"/>
    </row>
    <row r="4964" spans="1:16" x14ac:dyDescent="0.2">
      <c r="A4964" s="568" t="s">
        <v>946</v>
      </c>
      <c r="B4964" s="548" t="s">
        <v>1708</v>
      </c>
      <c r="C4964" s="541" t="s">
        <v>1709</v>
      </c>
      <c r="D4964" s="547" t="s">
        <v>1882</v>
      </c>
      <c r="E4964" s="1962">
        <v>1700</v>
      </c>
      <c r="F4964" s="546" t="s">
        <v>11796</v>
      </c>
      <c r="G4964" s="569" t="s">
        <v>11797</v>
      </c>
      <c r="H4964" s="547" t="s">
        <v>9371</v>
      </c>
      <c r="I4964" s="547" t="s">
        <v>9371</v>
      </c>
      <c r="J4964" s="546" t="s">
        <v>5865</v>
      </c>
      <c r="K4964" s="570">
        <v>1</v>
      </c>
      <c r="L4964" s="546">
        <v>1</v>
      </c>
      <c r="M4964" s="566">
        <v>1473.4</v>
      </c>
      <c r="N4964" s="546"/>
      <c r="O4964" s="546"/>
      <c r="P4964" s="566"/>
    </row>
    <row r="4965" spans="1:16" x14ac:dyDescent="0.2">
      <c r="A4965" s="568" t="s">
        <v>946</v>
      </c>
      <c r="B4965" s="548" t="s">
        <v>1708</v>
      </c>
      <c r="C4965" s="541" t="s">
        <v>1709</v>
      </c>
      <c r="D4965" s="547" t="s">
        <v>1882</v>
      </c>
      <c r="E4965" s="1962">
        <v>1700</v>
      </c>
      <c r="F4965" s="546" t="s">
        <v>11798</v>
      </c>
      <c r="G4965" s="569" t="s">
        <v>11799</v>
      </c>
      <c r="H4965" s="547" t="s">
        <v>9371</v>
      </c>
      <c r="I4965" s="547" t="s">
        <v>9371</v>
      </c>
      <c r="J4965" s="546" t="s">
        <v>5865</v>
      </c>
      <c r="K4965" s="570">
        <v>1</v>
      </c>
      <c r="L4965" s="546">
        <v>1</v>
      </c>
      <c r="M4965" s="566">
        <v>1473.4</v>
      </c>
      <c r="N4965" s="546"/>
      <c r="O4965" s="546"/>
      <c r="P4965" s="566"/>
    </row>
    <row r="4966" spans="1:16" x14ac:dyDescent="0.2">
      <c r="A4966" s="568" t="s">
        <v>946</v>
      </c>
      <c r="B4966" s="548" t="s">
        <v>1708</v>
      </c>
      <c r="C4966" s="541" t="s">
        <v>1709</v>
      </c>
      <c r="D4966" s="547" t="s">
        <v>1882</v>
      </c>
      <c r="E4966" s="1962">
        <v>1700</v>
      </c>
      <c r="F4966" s="546" t="s">
        <v>11800</v>
      </c>
      <c r="G4966" s="569" t="s">
        <v>11801</v>
      </c>
      <c r="H4966" s="547" t="s">
        <v>9371</v>
      </c>
      <c r="I4966" s="547" t="s">
        <v>9371</v>
      </c>
      <c r="J4966" s="546" t="s">
        <v>5865</v>
      </c>
      <c r="K4966" s="570">
        <v>1</v>
      </c>
      <c r="L4966" s="546">
        <v>1</v>
      </c>
      <c r="M4966" s="566">
        <v>1473.4</v>
      </c>
      <c r="N4966" s="546"/>
      <c r="O4966" s="546"/>
      <c r="P4966" s="566"/>
    </row>
    <row r="4967" spans="1:16" x14ac:dyDescent="0.2">
      <c r="A4967" s="568" t="s">
        <v>946</v>
      </c>
      <c r="B4967" s="548" t="s">
        <v>1708</v>
      </c>
      <c r="C4967" s="541" t="s">
        <v>1709</v>
      </c>
      <c r="D4967" s="547" t="s">
        <v>1882</v>
      </c>
      <c r="E4967" s="1962">
        <v>1700</v>
      </c>
      <c r="F4967" s="546" t="s">
        <v>10965</v>
      </c>
      <c r="G4967" s="569" t="s">
        <v>10966</v>
      </c>
      <c r="H4967" s="547" t="s">
        <v>9371</v>
      </c>
      <c r="I4967" s="547" t="s">
        <v>9371</v>
      </c>
      <c r="J4967" s="546" t="s">
        <v>5865</v>
      </c>
      <c r="K4967" s="570">
        <v>1</v>
      </c>
      <c r="L4967" s="546">
        <v>1</v>
      </c>
      <c r="M4967" s="566">
        <v>1473.33</v>
      </c>
      <c r="N4967" s="546"/>
      <c r="O4967" s="546"/>
      <c r="P4967" s="566"/>
    </row>
    <row r="4968" spans="1:16" x14ac:dyDescent="0.2">
      <c r="A4968" s="568" t="s">
        <v>946</v>
      </c>
      <c r="B4968" s="548" t="s">
        <v>1708</v>
      </c>
      <c r="C4968" s="541" t="s">
        <v>1709</v>
      </c>
      <c r="D4968" s="547" t="s">
        <v>1882</v>
      </c>
      <c r="E4968" s="1962">
        <v>1700</v>
      </c>
      <c r="F4968" s="546" t="s">
        <v>11802</v>
      </c>
      <c r="G4968" s="569" t="s">
        <v>11803</v>
      </c>
      <c r="H4968" s="547" t="s">
        <v>9371</v>
      </c>
      <c r="I4968" s="547" t="s">
        <v>9371</v>
      </c>
      <c r="J4968" s="546" t="s">
        <v>5865</v>
      </c>
      <c r="K4968" s="570">
        <v>1</v>
      </c>
      <c r="L4968" s="546">
        <v>1</v>
      </c>
      <c r="M4968" s="566">
        <v>1360.0700000000002</v>
      </c>
      <c r="N4968" s="546"/>
      <c r="O4968" s="546"/>
      <c r="P4968" s="566"/>
    </row>
    <row r="4969" spans="1:16" x14ac:dyDescent="0.2">
      <c r="A4969" s="568" t="s">
        <v>946</v>
      </c>
      <c r="B4969" s="548" t="s">
        <v>1708</v>
      </c>
      <c r="C4969" s="541" t="s">
        <v>1709</v>
      </c>
      <c r="D4969" s="547" t="s">
        <v>1882</v>
      </c>
      <c r="E4969" s="1962">
        <v>1700</v>
      </c>
      <c r="F4969" s="546" t="s">
        <v>11804</v>
      </c>
      <c r="G4969" s="569" t="s">
        <v>11805</v>
      </c>
      <c r="H4969" s="547" t="s">
        <v>9371</v>
      </c>
      <c r="I4969" s="547" t="s">
        <v>9371</v>
      </c>
      <c r="J4969" s="546" t="s">
        <v>5865</v>
      </c>
      <c r="K4969" s="570">
        <v>1</v>
      </c>
      <c r="L4969" s="546">
        <v>1</v>
      </c>
      <c r="M4969" s="566">
        <v>1360.0700000000002</v>
      </c>
      <c r="N4969" s="546"/>
      <c r="O4969" s="546"/>
      <c r="P4969" s="566"/>
    </row>
    <row r="4970" spans="1:16" x14ac:dyDescent="0.2">
      <c r="A4970" s="568" t="s">
        <v>946</v>
      </c>
      <c r="B4970" s="548" t="s">
        <v>1708</v>
      </c>
      <c r="C4970" s="541" t="s">
        <v>1709</v>
      </c>
      <c r="D4970" s="547" t="s">
        <v>1882</v>
      </c>
      <c r="E4970" s="1962">
        <v>1700</v>
      </c>
      <c r="F4970" s="546" t="s">
        <v>11806</v>
      </c>
      <c r="G4970" s="569" t="s">
        <v>11807</v>
      </c>
      <c r="H4970" s="547" t="s">
        <v>9371</v>
      </c>
      <c r="I4970" s="547" t="s">
        <v>9371</v>
      </c>
      <c r="J4970" s="546" t="s">
        <v>5865</v>
      </c>
      <c r="K4970" s="570">
        <v>1</v>
      </c>
      <c r="L4970" s="546">
        <v>1</v>
      </c>
      <c r="M4970" s="566">
        <v>1360.0700000000002</v>
      </c>
      <c r="N4970" s="546"/>
      <c r="O4970" s="546"/>
      <c r="P4970" s="566"/>
    </row>
    <row r="4971" spans="1:16" x14ac:dyDescent="0.2">
      <c r="A4971" s="568" t="s">
        <v>946</v>
      </c>
      <c r="B4971" s="548" t="s">
        <v>1708</v>
      </c>
      <c r="C4971" s="541" t="s">
        <v>1709</v>
      </c>
      <c r="D4971" s="547" t="s">
        <v>1882</v>
      </c>
      <c r="E4971" s="1962">
        <v>1700</v>
      </c>
      <c r="F4971" s="546" t="s">
        <v>11808</v>
      </c>
      <c r="G4971" s="569" t="s">
        <v>11809</v>
      </c>
      <c r="H4971" s="547" t="s">
        <v>9371</v>
      </c>
      <c r="I4971" s="547" t="s">
        <v>9371</v>
      </c>
      <c r="J4971" s="546" t="s">
        <v>5865</v>
      </c>
      <c r="K4971" s="570">
        <v>1</v>
      </c>
      <c r="L4971" s="546">
        <v>1</v>
      </c>
      <c r="M4971" s="566">
        <v>1303.4000000000001</v>
      </c>
      <c r="N4971" s="546"/>
      <c r="O4971" s="546"/>
      <c r="P4971" s="566"/>
    </row>
    <row r="4972" spans="1:16" x14ac:dyDescent="0.2">
      <c r="A4972" s="568" t="s">
        <v>946</v>
      </c>
      <c r="B4972" s="548" t="s">
        <v>1708</v>
      </c>
      <c r="C4972" s="541" t="s">
        <v>1709</v>
      </c>
      <c r="D4972" s="547" t="s">
        <v>1882</v>
      </c>
      <c r="E4972" s="1962">
        <v>1700</v>
      </c>
      <c r="F4972" s="546" t="s">
        <v>11810</v>
      </c>
      <c r="G4972" s="569" t="s">
        <v>11811</v>
      </c>
      <c r="H4972" s="547" t="s">
        <v>9371</v>
      </c>
      <c r="I4972" s="547" t="s">
        <v>9371</v>
      </c>
      <c r="J4972" s="546" t="s">
        <v>5865</v>
      </c>
      <c r="K4972" s="570">
        <v>1</v>
      </c>
      <c r="L4972" s="546">
        <v>1</v>
      </c>
      <c r="M4972" s="566">
        <v>1586.73</v>
      </c>
      <c r="N4972" s="546"/>
      <c r="O4972" s="546"/>
      <c r="P4972" s="566"/>
    </row>
    <row r="4973" spans="1:16" x14ac:dyDescent="0.2">
      <c r="A4973" s="568" t="s">
        <v>946</v>
      </c>
      <c r="B4973" s="548" t="s">
        <v>1708</v>
      </c>
      <c r="C4973" s="541" t="s">
        <v>1709</v>
      </c>
      <c r="D4973" s="547" t="s">
        <v>1882</v>
      </c>
      <c r="E4973" s="1962">
        <v>1700</v>
      </c>
      <c r="F4973" s="546" t="s">
        <v>10184</v>
      </c>
      <c r="G4973" s="569" t="s">
        <v>11812</v>
      </c>
      <c r="H4973" s="547" t="s">
        <v>9371</v>
      </c>
      <c r="I4973" s="547" t="s">
        <v>9371</v>
      </c>
      <c r="J4973" s="546" t="s">
        <v>5865</v>
      </c>
      <c r="K4973" s="570">
        <v>1</v>
      </c>
      <c r="L4973" s="546">
        <v>1</v>
      </c>
      <c r="M4973" s="566">
        <v>1473.33</v>
      </c>
      <c r="N4973" s="546"/>
      <c r="O4973" s="546"/>
      <c r="P4973" s="566"/>
    </row>
    <row r="4974" spans="1:16" x14ac:dyDescent="0.2">
      <c r="A4974" s="568" t="s">
        <v>946</v>
      </c>
      <c r="B4974" s="548" t="s">
        <v>1708</v>
      </c>
      <c r="C4974" s="541" t="s">
        <v>1709</v>
      </c>
      <c r="D4974" s="547" t="s">
        <v>1882</v>
      </c>
      <c r="E4974" s="1962">
        <v>1700</v>
      </c>
      <c r="F4974" s="546" t="s">
        <v>11813</v>
      </c>
      <c r="G4974" s="569" t="s">
        <v>11814</v>
      </c>
      <c r="H4974" s="547" t="s">
        <v>9371</v>
      </c>
      <c r="I4974" s="547" t="s">
        <v>9371</v>
      </c>
      <c r="J4974" s="546" t="s">
        <v>5865</v>
      </c>
      <c r="K4974" s="570">
        <v>1</v>
      </c>
      <c r="L4974" s="546">
        <v>1</v>
      </c>
      <c r="M4974" s="566">
        <v>1586.73</v>
      </c>
      <c r="N4974" s="546"/>
      <c r="O4974" s="546"/>
      <c r="P4974" s="566"/>
    </row>
    <row r="4975" spans="1:16" x14ac:dyDescent="0.2">
      <c r="A4975" s="568" t="s">
        <v>946</v>
      </c>
      <c r="B4975" s="548" t="s">
        <v>1708</v>
      </c>
      <c r="C4975" s="541" t="s">
        <v>1709</v>
      </c>
      <c r="D4975" s="547" t="s">
        <v>1882</v>
      </c>
      <c r="E4975" s="1962">
        <v>1700</v>
      </c>
      <c r="F4975" s="546" t="s">
        <v>11815</v>
      </c>
      <c r="G4975" s="569" t="s">
        <v>11816</v>
      </c>
      <c r="H4975" s="547" t="s">
        <v>9371</v>
      </c>
      <c r="I4975" s="547" t="s">
        <v>9371</v>
      </c>
      <c r="J4975" s="546" t="s">
        <v>5865</v>
      </c>
      <c r="K4975" s="570">
        <v>1</v>
      </c>
      <c r="L4975" s="546">
        <v>1</v>
      </c>
      <c r="M4975" s="566">
        <v>1586.73</v>
      </c>
      <c r="N4975" s="546"/>
      <c r="O4975" s="546"/>
      <c r="P4975" s="566"/>
    </row>
    <row r="4976" spans="1:16" x14ac:dyDescent="0.2">
      <c r="A4976" s="568" t="s">
        <v>946</v>
      </c>
      <c r="B4976" s="548" t="s">
        <v>1708</v>
      </c>
      <c r="C4976" s="541" t="s">
        <v>1709</v>
      </c>
      <c r="D4976" s="547" t="s">
        <v>1882</v>
      </c>
      <c r="E4976" s="1962">
        <v>1700</v>
      </c>
      <c r="F4976" s="546" t="s">
        <v>11817</v>
      </c>
      <c r="G4976" s="569" t="s">
        <v>11818</v>
      </c>
      <c r="H4976" s="547" t="s">
        <v>9371</v>
      </c>
      <c r="I4976" s="547" t="s">
        <v>9371</v>
      </c>
      <c r="J4976" s="546" t="s">
        <v>5865</v>
      </c>
      <c r="K4976" s="570">
        <v>1</v>
      </c>
      <c r="L4976" s="546">
        <v>1</v>
      </c>
      <c r="M4976" s="566">
        <v>1586.73</v>
      </c>
      <c r="N4976" s="546"/>
      <c r="O4976" s="546"/>
      <c r="P4976" s="566"/>
    </row>
    <row r="4977" spans="1:16" x14ac:dyDescent="0.2">
      <c r="A4977" s="568" t="s">
        <v>946</v>
      </c>
      <c r="B4977" s="548" t="s">
        <v>1708</v>
      </c>
      <c r="C4977" s="541" t="s">
        <v>1709</v>
      </c>
      <c r="D4977" s="547" t="s">
        <v>1836</v>
      </c>
      <c r="E4977" s="1962">
        <v>3000</v>
      </c>
      <c r="F4977" s="546" t="s">
        <v>11819</v>
      </c>
      <c r="G4977" s="569" t="s">
        <v>11820</v>
      </c>
      <c r="H4977" s="547" t="s">
        <v>1773</v>
      </c>
      <c r="I4977" s="547" t="s">
        <v>1795</v>
      </c>
      <c r="J4977" s="546" t="s">
        <v>1795</v>
      </c>
      <c r="K4977" s="570">
        <v>1</v>
      </c>
      <c r="L4977" s="546">
        <v>1</v>
      </c>
      <c r="M4977" s="566">
        <v>2613.4</v>
      </c>
      <c r="N4977" s="546"/>
      <c r="O4977" s="546"/>
      <c r="P4977" s="566"/>
    </row>
    <row r="4978" spans="1:16" x14ac:dyDescent="0.2">
      <c r="A4978" s="568" t="s">
        <v>946</v>
      </c>
      <c r="B4978" s="548" t="s">
        <v>1708</v>
      </c>
      <c r="C4978" s="541" t="s">
        <v>1709</v>
      </c>
      <c r="D4978" s="547" t="s">
        <v>1836</v>
      </c>
      <c r="E4978" s="1962">
        <v>3000</v>
      </c>
      <c r="F4978" s="546" t="s">
        <v>11821</v>
      </c>
      <c r="G4978" s="569" t="s">
        <v>11822</v>
      </c>
      <c r="H4978" s="547" t="s">
        <v>1773</v>
      </c>
      <c r="I4978" s="547" t="s">
        <v>1795</v>
      </c>
      <c r="J4978" s="546" t="s">
        <v>1795</v>
      </c>
      <c r="K4978" s="570">
        <v>1</v>
      </c>
      <c r="L4978" s="546">
        <v>1</v>
      </c>
      <c r="M4978" s="566">
        <v>2613.4</v>
      </c>
      <c r="N4978" s="546"/>
      <c r="O4978" s="546"/>
      <c r="P4978" s="566"/>
    </row>
    <row r="4979" spans="1:16" x14ac:dyDescent="0.2">
      <c r="A4979" s="568" t="s">
        <v>946</v>
      </c>
      <c r="B4979" s="548" t="s">
        <v>1708</v>
      </c>
      <c r="C4979" s="541" t="s">
        <v>1709</v>
      </c>
      <c r="D4979" s="547" t="s">
        <v>11522</v>
      </c>
      <c r="E4979" s="1962">
        <v>5500</v>
      </c>
      <c r="F4979" s="546" t="s">
        <v>11823</v>
      </c>
      <c r="G4979" s="569" t="s">
        <v>11824</v>
      </c>
      <c r="H4979" s="547" t="s">
        <v>10347</v>
      </c>
      <c r="I4979" s="547" t="s">
        <v>8766</v>
      </c>
      <c r="J4979" s="546" t="s">
        <v>8766</v>
      </c>
      <c r="K4979" s="570">
        <v>1</v>
      </c>
      <c r="L4979" s="546">
        <v>1</v>
      </c>
      <c r="M4979" s="566">
        <v>4696.7299999999996</v>
      </c>
      <c r="N4979" s="546"/>
      <c r="O4979" s="546"/>
      <c r="P4979" s="566"/>
    </row>
    <row r="4980" spans="1:16" x14ac:dyDescent="0.2">
      <c r="A4980" s="568" t="s">
        <v>946</v>
      </c>
      <c r="B4980" s="548" t="s">
        <v>1708</v>
      </c>
      <c r="C4980" s="541" t="s">
        <v>1709</v>
      </c>
      <c r="D4980" s="547" t="s">
        <v>11522</v>
      </c>
      <c r="E4980" s="1962">
        <v>5500</v>
      </c>
      <c r="F4980" s="546" t="s">
        <v>11825</v>
      </c>
      <c r="G4980" s="569" t="s">
        <v>11826</v>
      </c>
      <c r="H4980" s="547" t="s">
        <v>10347</v>
      </c>
      <c r="I4980" s="547" t="s">
        <v>8766</v>
      </c>
      <c r="J4980" s="546" t="s">
        <v>8766</v>
      </c>
      <c r="K4980" s="570">
        <v>1</v>
      </c>
      <c r="L4980" s="546">
        <v>1</v>
      </c>
      <c r="M4980" s="566">
        <v>4696.7299999999996</v>
      </c>
      <c r="N4980" s="546"/>
      <c r="O4980" s="546"/>
      <c r="P4980" s="566"/>
    </row>
    <row r="4981" spans="1:16" x14ac:dyDescent="0.2">
      <c r="A4981" s="568" t="s">
        <v>946</v>
      </c>
      <c r="B4981" s="548" t="s">
        <v>1708</v>
      </c>
      <c r="C4981" s="541" t="s">
        <v>1709</v>
      </c>
      <c r="D4981" s="547" t="s">
        <v>11522</v>
      </c>
      <c r="E4981" s="1962">
        <v>5500</v>
      </c>
      <c r="F4981" s="546" t="s">
        <v>11827</v>
      </c>
      <c r="G4981" s="569" t="s">
        <v>11828</v>
      </c>
      <c r="H4981" s="547" t="s">
        <v>10347</v>
      </c>
      <c r="I4981" s="547" t="s">
        <v>8766</v>
      </c>
      <c r="J4981" s="546" t="s">
        <v>8766</v>
      </c>
      <c r="K4981" s="570">
        <v>1</v>
      </c>
      <c r="L4981" s="546">
        <v>1</v>
      </c>
      <c r="M4981" s="566">
        <v>4696.7299999999996</v>
      </c>
      <c r="N4981" s="546"/>
      <c r="O4981" s="546"/>
      <c r="P4981" s="566"/>
    </row>
    <row r="4982" spans="1:16" x14ac:dyDescent="0.2">
      <c r="A4982" s="568" t="s">
        <v>946</v>
      </c>
      <c r="B4982" s="548" t="s">
        <v>1708</v>
      </c>
      <c r="C4982" s="541" t="s">
        <v>1709</v>
      </c>
      <c r="D4982" s="547" t="s">
        <v>11522</v>
      </c>
      <c r="E4982" s="1962">
        <v>5500</v>
      </c>
      <c r="F4982" s="546" t="s">
        <v>11829</v>
      </c>
      <c r="G4982" s="569" t="s">
        <v>11830</v>
      </c>
      <c r="H4982" s="547" t="s">
        <v>10347</v>
      </c>
      <c r="I4982" s="547" t="s">
        <v>8766</v>
      </c>
      <c r="J4982" s="546" t="s">
        <v>8766</v>
      </c>
      <c r="K4982" s="570">
        <v>1</v>
      </c>
      <c r="L4982" s="546">
        <v>1</v>
      </c>
      <c r="M4982" s="566">
        <v>4696.7299999999996</v>
      </c>
      <c r="N4982" s="546"/>
      <c r="O4982" s="546"/>
      <c r="P4982" s="566"/>
    </row>
    <row r="4983" spans="1:16" x14ac:dyDescent="0.2">
      <c r="A4983" s="568" t="s">
        <v>946</v>
      </c>
      <c r="B4983" s="548" t="s">
        <v>1708</v>
      </c>
      <c r="C4983" s="541" t="s">
        <v>1709</v>
      </c>
      <c r="D4983" s="547" t="s">
        <v>11522</v>
      </c>
      <c r="E4983" s="1962">
        <v>5500</v>
      </c>
      <c r="F4983" s="546" t="s">
        <v>11831</v>
      </c>
      <c r="G4983" s="569" t="s">
        <v>11832</v>
      </c>
      <c r="H4983" s="547" t="s">
        <v>10347</v>
      </c>
      <c r="I4983" s="547" t="s">
        <v>8766</v>
      </c>
      <c r="J4983" s="546" t="s">
        <v>8766</v>
      </c>
      <c r="K4983" s="570">
        <v>1</v>
      </c>
      <c r="L4983" s="546">
        <v>1</v>
      </c>
      <c r="M4983" s="566">
        <v>4696.7299999999996</v>
      </c>
      <c r="N4983" s="546"/>
      <c r="O4983" s="546"/>
      <c r="P4983" s="566"/>
    </row>
    <row r="4984" spans="1:16" x14ac:dyDescent="0.2">
      <c r="A4984" s="568" t="s">
        <v>946</v>
      </c>
      <c r="B4984" s="548" t="s">
        <v>1708</v>
      </c>
      <c r="C4984" s="541" t="s">
        <v>1709</v>
      </c>
      <c r="D4984" s="547" t="s">
        <v>11522</v>
      </c>
      <c r="E4984" s="1962">
        <v>5500</v>
      </c>
      <c r="F4984" s="546" t="s">
        <v>11833</v>
      </c>
      <c r="G4984" s="569" t="s">
        <v>11834</v>
      </c>
      <c r="H4984" s="547" t="s">
        <v>10347</v>
      </c>
      <c r="I4984" s="547" t="s">
        <v>8766</v>
      </c>
      <c r="J4984" s="546" t="s">
        <v>8766</v>
      </c>
      <c r="K4984" s="570">
        <v>1</v>
      </c>
      <c r="L4984" s="546">
        <v>1</v>
      </c>
      <c r="M4984" s="566">
        <v>4696.7299999999996</v>
      </c>
      <c r="N4984" s="546"/>
      <c r="O4984" s="546"/>
      <c r="P4984" s="566"/>
    </row>
    <row r="4985" spans="1:16" x14ac:dyDescent="0.2">
      <c r="A4985" s="568" t="s">
        <v>946</v>
      </c>
      <c r="B4985" s="548" t="s">
        <v>1708</v>
      </c>
      <c r="C4985" s="541" t="s">
        <v>1709</v>
      </c>
      <c r="D4985" s="547" t="s">
        <v>11522</v>
      </c>
      <c r="E4985" s="1962">
        <v>5500</v>
      </c>
      <c r="F4985" s="546" t="s">
        <v>11835</v>
      </c>
      <c r="G4985" s="569" t="s">
        <v>11836</v>
      </c>
      <c r="H4985" s="547" t="s">
        <v>10347</v>
      </c>
      <c r="I4985" s="547" t="s">
        <v>8766</v>
      </c>
      <c r="J4985" s="546" t="s">
        <v>8766</v>
      </c>
      <c r="K4985" s="570">
        <v>1</v>
      </c>
      <c r="L4985" s="546">
        <v>1</v>
      </c>
      <c r="M4985" s="566">
        <v>4696.7299999999996</v>
      </c>
      <c r="N4985" s="546"/>
      <c r="O4985" s="546"/>
      <c r="P4985" s="566"/>
    </row>
    <row r="4986" spans="1:16" x14ac:dyDescent="0.2">
      <c r="A4986" s="568" t="s">
        <v>946</v>
      </c>
      <c r="B4986" s="548" t="s">
        <v>1708</v>
      </c>
      <c r="C4986" s="541" t="s">
        <v>1709</v>
      </c>
      <c r="D4986" s="547" t="s">
        <v>11522</v>
      </c>
      <c r="E4986" s="1962">
        <v>5500</v>
      </c>
      <c r="F4986" s="546" t="s">
        <v>11837</v>
      </c>
      <c r="G4986" s="569" t="s">
        <v>11838</v>
      </c>
      <c r="H4986" s="547" t="s">
        <v>10347</v>
      </c>
      <c r="I4986" s="547" t="s">
        <v>8766</v>
      </c>
      <c r="J4986" s="546" t="s">
        <v>8766</v>
      </c>
      <c r="K4986" s="570">
        <v>1</v>
      </c>
      <c r="L4986" s="546">
        <v>1</v>
      </c>
      <c r="M4986" s="566">
        <v>4696.7299999999996</v>
      </c>
      <c r="N4986" s="546"/>
      <c r="O4986" s="546"/>
      <c r="P4986" s="566"/>
    </row>
    <row r="4987" spans="1:16" x14ac:dyDescent="0.2">
      <c r="A4987" s="568" t="s">
        <v>946</v>
      </c>
      <c r="B4987" s="548" t="s">
        <v>1708</v>
      </c>
      <c r="C4987" s="541" t="s">
        <v>1709</v>
      </c>
      <c r="D4987" s="547" t="s">
        <v>11522</v>
      </c>
      <c r="E4987" s="1962">
        <v>5500</v>
      </c>
      <c r="F4987" s="546" t="s">
        <v>11839</v>
      </c>
      <c r="G4987" s="569" t="s">
        <v>11840</v>
      </c>
      <c r="H4987" s="547" t="s">
        <v>10347</v>
      </c>
      <c r="I4987" s="547" t="s">
        <v>8766</v>
      </c>
      <c r="J4987" s="546" t="s">
        <v>8766</v>
      </c>
      <c r="K4987" s="570">
        <v>1</v>
      </c>
      <c r="L4987" s="546">
        <v>1</v>
      </c>
      <c r="M4987" s="566">
        <v>4696.7299999999996</v>
      </c>
      <c r="N4987" s="546"/>
      <c r="O4987" s="546"/>
      <c r="P4987" s="566"/>
    </row>
    <row r="4988" spans="1:16" x14ac:dyDescent="0.2">
      <c r="A4988" s="568" t="s">
        <v>946</v>
      </c>
      <c r="B4988" s="548" t="s">
        <v>1708</v>
      </c>
      <c r="C4988" s="541" t="s">
        <v>1709</v>
      </c>
      <c r="D4988" s="547" t="s">
        <v>11522</v>
      </c>
      <c r="E4988" s="1962">
        <v>5500</v>
      </c>
      <c r="F4988" s="546" t="s">
        <v>11841</v>
      </c>
      <c r="G4988" s="569" t="s">
        <v>11842</v>
      </c>
      <c r="H4988" s="547" t="s">
        <v>10347</v>
      </c>
      <c r="I4988" s="547" t="s">
        <v>8766</v>
      </c>
      <c r="J4988" s="546" t="s">
        <v>8766</v>
      </c>
      <c r="K4988" s="570">
        <v>1</v>
      </c>
      <c r="L4988" s="546">
        <v>1</v>
      </c>
      <c r="M4988" s="566">
        <v>4696.7299999999996</v>
      </c>
      <c r="N4988" s="546"/>
      <c r="O4988" s="546"/>
      <c r="P4988" s="566"/>
    </row>
    <row r="4989" spans="1:16" x14ac:dyDescent="0.2">
      <c r="A4989" s="568" t="s">
        <v>946</v>
      </c>
      <c r="B4989" s="548" t="s">
        <v>1708</v>
      </c>
      <c r="C4989" s="541" t="s">
        <v>1709</v>
      </c>
      <c r="D4989" s="547" t="s">
        <v>11522</v>
      </c>
      <c r="E4989" s="1962">
        <v>5500</v>
      </c>
      <c r="F4989" s="546" t="s">
        <v>11843</v>
      </c>
      <c r="G4989" s="569" t="s">
        <v>11844</v>
      </c>
      <c r="H4989" s="547" t="s">
        <v>10347</v>
      </c>
      <c r="I4989" s="547" t="s">
        <v>8766</v>
      </c>
      <c r="J4989" s="546" t="s">
        <v>8766</v>
      </c>
      <c r="K4989" s="570">
        <v>1</v>
      </c>
      <c r="L4989" s="546">
        <v>1</v>
      </c>
      <c r="M4989" s="566">
        <v>4696.7299999999996</v>
      </c>
      <c r="N4989" s="546"/>
      <c r="O4989" s="546"/>
      <c r="P4989" s="566"/>
    </row>
    <row r="4990" spans="1:16" x14ac:dyDescent="0.2">
      <c r="A4990" s="568" t="s">
        <v>946</v>
      </c>
      <c r="B4990" s="548" t="s">
        <v>1708</v>
      </c>
      <c r="C4990" s="541" t="s">
        <v>1709</v>
      </c>
      <c r="D4990" s="547" t="s">
        <v>11522</v>
      </c>
      <c r="E4990" s="1962">
        <v>5500</v>
      </c>
      <c r="F4990" s="546" t="s">
        <v>11845</v>
      </c>
      <c r="G4990" s="569" t="s">
        <v>11846</v>
      </c>
      <c r="H4990" s="547" t="s">
        <v>10347</v>
      </c>
      <c r="I4990" s="547" t="s">
        <v>8766</v>
      </c>
      <c r="J4990" s="546" t="s">
        <v>8766</v>
      </c>
      <c r="K4990" s="570">
        <v>1</v>
      </c>
      <c r="L4990" s="546">
        <v>1</v>
      </c>
      <c r="M4990" s="566">
        <v>4696.7299999999996</v>
      </c>
      <c r="N4990" s="546"/>
      <c r="O4990" s="546"/>
      <c r="P4990" s="566"/>
    </row>
    <row r="4991" spans="1:16" x14ac:dyDescent="0.2">
      <c r="A4991" s="568" t="s">
        <v>946</v>
      </c>
      <c r="B4991" s="548" t="s">
        <v>1708</v>
      </c>
      <c r="C4991" s="541" t="s">
        <v>1709</v>
      </c>
      <c r="D4991" s="547" t="s">
        <v>11522</v>
      </c>
      <c r="E4991" s="1962">
        <v>5500</v>
      </c>
      <c r="F4991" s="546" t="s">
        <v>11847</v>
      </c>
      <c r="G4991" s="569" t="s">
        <v>11848</v>
      </c>
      <c r="H4991" s="547" t="s">
        <v>10347</v>
      </c>
      <c r="I4991" s="547" t="s">
        <v>8766</v>
      </c>
      <c r="J4991" s="546" t="s">
        <v>8766</v>
      </c>
      <c r="K4991" s="570">
        <v>1</v>
      </c>
      <c r="L4991" s="546">
        <v>1</v>
      </c>
      <c r="M4991" s="566">
        <v>4696.7299999999996</v>
      </c>
      <c r="N4991" s="546"/>
      <c r="O4991" s="546"/>
      <c r="P4991" s="566"/>
    </row>
    <row r="4992" spans="1:16" x14ac:dyDescent="0.2">
      <c r="A4992" s="568" t="s">
        <v>946</v>
      </c>
      <c r="B4992" s="548" t="s">
        <v>1708</v>
      </c>
      <c r="C4992" s="541" t="s">
        <v>1709</v>
      </c>
      <c r="D4992" s="547" t="s">
        <v>1882</v>
      </c>
      <c r="E4992" s="1962">
        <v>1700</v>
      </c>
      <c r="F4992" s="546" t="s">
        <v>10437</v>
      </c>
      <c r="G4992" s="569" t="s">
        <v>10438</v>
      </c>
      <c r="H4992" s="547" t="s">
        <v>9371</v>
      </c>
      <c r="I4992" s="547" t="s">
        <v>9371</v>
      </c>
      <c r="J4992" s="546" t="s">
        <v>5865</v>
      </c>
      <c r="K4992" s="570">
        <v>1</v>
      </c>
      <c r="L4992" s="546">
        <v>1</v>
      </c>
      <c r="M4992" s="566">
        <v>1530.0700000000002</v>
      </c>
      <c r="N4992" s="546"/>
      <c r="O4992" s="546"/>
      <c r="P4992" s="566"/>
    </row>
    <row r="4993" spans="1:16" x14ac:dyDescent="0.2">
      <c r="A4993" s="568" t="s">
        <v>946</v>
      </c>
      <c r="B4993" s="548" t="s">
        <v>1708</v>
      </c>
      <c r="C4993" s="541" t="s">
        <v>1709</v>
      </c>
      <c r="D4993" s="547" t="s">
        <v>1882</v>
      </c>
      <c r="E4993" s="1962">
        <v>1700</v>
      </c>
      <c r="F4993" s="546" t="s">
        <v>10276</v>
      </c>
      <c r="G4993" s="569" t="s">
        <v>10277</v>
      </c>
      <c r="H4993" s="547" t="s">
        <v>9371</v>
      </c>
      <c r="I4993" s="547" t="s">
        <v>9371</v>
      </c>
      <c r="J4993" s="546" t="s">
        <v>5865</v>
      </c>
      <c r="K4993" s="570">
        <v>1</v>
      </c>
      <c r="L4993" s="546">
        <v>1</v>
      </c>
      <c r="M4993" s="566">
        <v>1530.0700000000002</v>
      </c>
      <c r="N4993" s="546"/>
      <c r="O4993" s="546"/>
      <c r="P4993" s="566"/>
    </row>
    <row r="4994" spans="1:16" x14ac:dyDescent="0.2">
      <c r="A4994" s="568" t="s">
        <v>946</v>
      </c>
      <c r="B4994" s="548" t="s">
        <v>1708</v>
      </c>
      <c r="C4994" s="541" t="s">
        <v>1709</v>
      </c>
      <c r="D4994" s="547" t="s">
        <v>1882</v>
      </c>
      <c r="E4994" s="1962">
        <v>1700</v>
      </c>
      <c r="F4994" s="546" t="s">
        <v>11849</v>
      </c>
      <c r="G4994" s="569" t="s">
        <v>11850</v>
      </c>
      <c r="H4994" s="547" t="s">
        <v>9371</v>
      </c>
      <c r="I4994" s="547" t="s">
        <v>9371</v>
      </c>
      <c r="J4994" s="546" t="s">
        <v>5865</v>
      </c>
      <c r="K4994" s="570">
        <v>1</v>
      </c>
      <c r="L4994" s="546">
        <v>1</v>
      </c>
      <c r="M4994" s="566">
        <v>1530.0700000000002</v>
      </c>
      <c r="N4994" s="546"/>
      <c r="O4994" s="546"/>
      <c r="P4994" s="566"/>
    </row>
    <row r="4995" spans="1:16" x14ac:dyDescent="0.2">
      <c r="A4995" s="568" t="s">
        <v>946</v>
      </c>
      <c r="B4995" s="548" t="s">
        <v>1708</v>
      </c>
      <c r="C4995" s="541" t="s">
        <v>1709</v>
      </c>
      <c r="D4995" s="547" t="s">
        <v>1797</v>
      </c>
      <c r="E4995" s="1962">
        <v>3500</v>
      </c>
      <c r="F4995" s="546" t="s">
        <v>10785</v>
      </c>
      <c r="G4995" s="569" t="s">
        <v>10786</v>
      </c>
      <c r="H4995" s="547" t="s">
        <v>8766</v>
      </c>
      <c r="I4995" s="547" t="s">
        <v>8766</v>
      </c>
      <c r="J4995" s="546" t="s">
        <v>8766</v>
      </c>
      <c r="K4995" s="570">
        <v>1</v>
      </c>
      <c r="L4995" s="546">
        <v>1</v>
      </c>
      <c r="M4995" s="566">
        <v>1746.73</v>
      </c>
      <c r="N4995" s="546"/>
      <c r="O4995" s="546"/>
      <c r="P4995" s="566"/>
    </row>
    <row r="4996" spans="1:16" x14ac:dyDescent="0.2">
      <c r="A4996" s="568" t="s">
        <v>946</v>
      </c>
      <c r="B4996" s="548" t="s">
        <v>1708</v>
      </c>
      <c r="C4996" s="541" t="s">
        <v>1709</v>
      </c>
      <c r="D4996" s="547" t="s">
        <v>6277</v>
      </c>
      <c r="E4996" s="1962">
        <v>4000</v>
      </c>
      <c r="F4996" s="546" t="s">
        <v>11851</v>
      </c>
      <c r="G4996" s="569" t="s">
        <v>11852</v>
      </c>
      <c r="H4996" s="547" t="s">
        <v>8766</v>
      </c>
      <c r="I4996" s="547" t="s">
        <v>8766</v>
      </c>
      <c r="J4996" s="546" t="s">
        <v>8766</v>
      </c>
      <c r="K4996" s="570">
        <v>1</v>
      </c>
      <c r="L4996" s="546">
        <v>1</v>
      </c>
      <c r="M4996" s="566">
        <v>1980.0700000000002</v>
      </c>
      <c r="N4996" s="546"/>
      <c r="O4996" s="546"/>
      <c r="P4996" s="566"/>
    </row>
    <row r="4997" spans="1:16" x14ac:dyDescent="0.2">
      <c r="A4997" s="568" t="s">
        <v>946</v>
      </c>
      <c r="B4997" s="548" t="s">
        <v>1708</v>
      </c>
      <c r="C4997" s="541" t="s">
        <v>1709</v>
      </c>
      <c r="D4997" s="547" t="s">
        <v>11853</v>
      </c>
      <c r="E4997" s="1962">
        <v>4000</v>
      </c>
      <c r="F4997" s="546" t="s">
        <v>11854</v>
      </c>
      <c r="G4997" s="569" t="s">
        <v>11855</v>
      </c>
      <c r="H4997" s="547" t="s">
        <v>8766</v>
      </c>
      <c r="I4997" s="547" t="s">
        <v>8766</v>
      </c>
      <c r="J4997" s="546" t="s">
        <v>8766</v>
      </c>
      <c r="K4997" s="570">
        <v>1</v>
      </c>
      <c r="L4997" s="546">
        <v>1</v>
      </c>
      <c r="M4997" s="566">
        <v>1980.0700000000002</v>
      </c>
      <c r="N4997" s="546"/>
      <c r="O4997" s="546"/>
      <c r="P4997" s="566"/>
    </row>
    <row r="4998" spans="1:16" x14ac:dyDescent="0.2">
      <c r="A4998" s="568" t="s">
        <v>946</v>
      </c>
      <c r="B4998" s="548" t="s">
        <v>1708</v>
      </c>
      <c r="C4998" s="541" t="s">
        <v>1709</v>
      </c>
      <c r="D4998" s="547" t="s">
        <v>11856</v>
      </c>
      <c r="E4998" s="1962">
        <v>7000</v>
      </c>
      <c r="F4998" s="546" t="s">
        <v>10624</v>
      </c>
      <c r="G4998" s="569" t="s">
        <v>10625</v>
      </c>
      <c r="H4998" s="547" t="s">
        <v>8766</v>
      </c>
      <c r="I4998" s="547" t="s">
        <v>8766</v>
      </c>
      <c r="J4998" s="546" t="s">
        <v>8766</v>
      </c>
      <c r="K4998" s="570">
        <v>1</v>
      </c>
      <c r="L4998" s="546">
        <v>1</v>
      </c>
      <c r="M4998" s="566">
        <v>4200</v>
      </c>
      <c r="N4998" s="546"/>
      <c r="O4998" s="546"/>
      <c r="P4998" s="566"/>
    </row>
    <row r="4999" spans="1:16" x14ac:dyDescent="0.2">
      <c r="A4999" s="568" t="s">
        <v>946</v>
      </c>
      <c r="B4999" s="548" t="s">
        <v>1708</v>
      </c>
      <c r="C4999" s="541" t="s">
        <v>1709</v>
      </c>
      <c r="D4999" s="547" t="s">
        <v>11525</v>
      </c>
      <c r="E4999" s="1962">
        <v>6000</v>
      </c>
      <c r="F4999" s="546" t="s">
        <v>10563</v>
      </c>
      <c r="G4999" s="569" t="s">
        <v>10564</v>
      </c>
      <c r="H4999" s="547" t="s">
        <v>8766</v>
      </c>
      <c r="I4999" s="547" t="s">
        <v>8766</v>
      </c>
      <c r="J4999" s="546" t="s">
        <v>8766</v>
      </c>
      <c r="K4999" s="570">
        <v>1</v>
      </c>
      <c r="L4999" s="546">
        <v>1</v>
      </c>
      <c r="M4999" s="566">
        <v>2800</v>
      </c>
      <c r="N4999" s="546"/>
      <c r="O4999" s="546"/>
      <c r="P4999" s="566"/>
    </row>
    <row r="5000" spans="1:16" x14ac:dyDescent="0.2">
      <c r="A5000" s="568" t="s">
        <v>946</v>
      </c>
      <c r="B5000" s="548" t="s">
        <v>1708</v>
      </c>
      <c r="C5000" s="541" t="s">
        <v>1709</v>
      </c>
      <c r="D5000" s="547" t="s">
        <v>1882</v>
      </c>
      <c r="E5000" s="1962">
        <v>1700</v>
      </c>
      <c r="F5000" s="546" t="s">
        <v>11857</v>
      </c>
      <c r="G5000" s="569" t="s">
        <v>11858</v>
      </c>
      <c r="H5000" s="547" t="s">
        <v>9371</v>
      </c>
      <c r="I5000" s="547" t="s">
        <v>9371</v>
      </c>
      <c r="J5000" s="546" t="s">
        <v>5865</v>
      </c>
      <c r="K5000" s="570">
        <v>1</v>
      </c>
      <c r="L5000" s="546">
        <v>1</v>
      </c>
      <c r="M5000" s="566">
        <v>1530.0700000000002</v>
      </c>
      <c r="N5000" s="546"/>
      <c r="O5000" s="546"/>
      <c r="P5000" s="566"/>
    </row>
    <row r="5001" spans="1:16" x14ac:dyDescent="0.2">
      <c r="A5001" s="568" t="s">
        <v>946</v>
      </c>
      <c r="B5001" s="548" t="s">
        <v>1708</v>
      </c>
      <c r="C5001" s="541" t="s">
        <v>1709</v>
      </c>
      <c r="D5001" s="547" t="s">
        <v>1882</v>
      </c>
      <c r="E5001" s="1962">
        <v>1700</v>
      </c>
      <c r="F5001" s="546" t="s">
        <v>11859</v>
      </c>
      <c r="G5001" s="569" t="s">
        <v>11860</v>
      </c>
      <c r="H5001" s="547" t="s">
        <v>9371</v>
      </c>
      <c r="I5001" s="547" t="s">
        <v>9371</v>
      </c>
      <c r="J5001" s="546" t="s">
        <v>5865</v>
      </c>
      <c r="K5001" s="570">
        <v>1</v>
      </c>
      <c r="L5001" s="546">
        <v>1</v>
      </c>
      <c r="M5001" s="566">
        <v>1530.0700000000002</v>
      </c>
      <c r="N5001" s="546"/>
      <c r="O5001" s="546"/>
      <c r="P5001" s="566"/>
    </row>
    <row r="5002" spans="1:16" x14ac:dyDescent="0.2">
      <c r="A5002" s="568" t="s">
        <v>946</v>
      </c>
      <c r="B5002" s="548" t="s">
        <v>1708</v>
      </c>
      <c r="C5002" s="541" t="s">
        <v>1709</v>
      </c>
      <c r="D5002" s="547" t="s">
        <v>1882</v>
      </c>
      <c r="E5002" s="1962">
        <v>1700</v>
      </c>
      <c r="F5002" s="546" t="s">
        <v>11861</v>
      </c>
      <c r="G5002" s="569" t="s">
        <v>11862</v>
      </c>
      <c r="H5002" s="547" t="s">
        <v>9371</v>
      </c>
      <c r="I5002" s="547" t="s">
        <v>9371</v>
      </c>
      <c r="J5002" s="546" t="s">
        <v>5865</v>
      </c>
      <c r="K5002" s="570">
        <v>1</v>
      </c>
      <c r="L5002" s="546">
        <v>1</v>
      </c>
      <c r="M5002" s="566">
        <v>1530.0700000000002</v>
      </c>
      <c r="N5002" s="546"/>
      <c r="O5002" s="546"/>
      <c r="P5002" s="566"/>
    </row>
    <row r="5003" spans="1:16" x14ac:dyDescent="0.2">
      <c r="A5003" s="568" t="s">
        <v>946</v>
      </c>
      <c r="B5003" s="548" t="s">
        <v>1708</v>
      </c>
      <c r="C5003" s="541" t="s">
        <v>1709</v>
      </c>
      <c r="D5003" s="547" t="s">
        <v>1882</v>
      </c>
      <c r="E5003" s="1962">
        <v>1700</v>
      </c>
      <c r="F5003" s="546" t="s">
        <v>11863</v>
      </c>
      <c r="G5003" s="569" t="s">
        <v>11864</v>
      </c>
      <c r="H5003" s="547" t="s">
        <v>9371</v>
      </c>
      <c r="I5003" s="547" t="s">
        <v>9371</v>
      </c>
      <c r="J5003" s="546" t="s">
        <v>5865</v>
      </c>
      <c r="K5003" s="570">
        <v>1</v>
      </c>
      <c r="L5003" s="546">
        <v>1</v>
      </c>
      <c r="M5003" s="566">
        <v>1530.0700000000002</v>
      </c>
      <c r="N5003" s="546"/>
      <c r="O5003" s="546"/>
      <c r="P5003" s="566"/>
    </row>
    <row r="5004" spans="1:16" x14ac:dyDescent="0.2">
      <c r="A5004" s="568" t="s">
        <v>946</v>
      </c>
      <c r="B5004" s="548" t="s">
        <v>1708</v>
      </c>
      <c r="C5004" s="541" t="s">
        <v>1709</v>
      </c>
      <c r="D5004" s="547" t="s">
        <v>1882</v>
      </c>
      <c r="E5004" s="1962">
        <v>1700</v>
      </c>
      <c r="F5004" s="546" t="s">
        <v>11865</v>
      </c>
      <c r="G5004" s="569" t="s">
        <v>11866</v>
      </c>
      <c r="H5004" s="547" t="s">
        <v>9371</v>
      </c>
      <c r="I5004" s="547" t="s">
        <v>9371</v>
      </c>
      <c r="J5004" s="546" t="s">
        <v>5865</v>
      </c>
      <c r="K5004" s="570">
        <v>1</v>
      </c>
      <c r="L5004" s="546">
        <v>1</v>
      </c>
      <c r="M5004" s="566">
        <v>1530.0700000000002</v>
      </c>
      <c r="N5004" s="546"/>
      <c r="O5004" s="546"/>
      <c r="P5004" s="566"/>
    </row>
    <row r="5005" spans="1:16" x14ac:dyDescent="0.2">
      <c r="A5005" s="568" t="s">
        <v>946</v>
      </c>
      <c r="B5005" s="548" t="s">
        <v>1708</v>
      </c>
      <c r="C5005" s="541" t="s">
        <v>1709</v>
      </c>
      <c r="D5005" s="547" t="s">
        <v>1882</v>
      </c>
      <c r="E5005" s="1962">
        <v>1700</v>
      </c>
      <c r="F5005" s="546" t="s">
        <v>11867</v>
      </c>
      <c r="G5005" s="569" t="s">
        <v>11868</v>
      </c>
      <c r="H5005" s="547" t="s">
        <v>9371</v>
      </c>
      <c r="I5005" s="547" t="s">
        <v>9371</v>
      </c>
      <c r="J5005" s="546" t="s">
        <v>5865</v>
      </c>
      <c r="K5005" s="570">
        <v>1</v>
      </c>
      <c r="L5005" s="546">
        <v>1</v>
      </c>
      <c r="M5005" s="566">
        <v>1530.0700000000002</v>
      </c>
      <c r="N5005" s="546"/>
      <c r="O5005" s="546"/>
      <c r="P5005" s="566"/>
    </row>
    <row r="5006" spans="1:16" x14ac:dyDescent="0.2">
      <c r="A5006" s="568" t="s">
        <v>946</v>
      </c>
      <c r="B5006" s="548" t="s">
        <v>1708</v>
      </c>
      <c r="C5006" s="541" t="s">
        <v>1709</v>
      </c>
      <c r="D5006" s="547" t="s">
        <v>1882</v>
      </c>
      <c r="E5006" s="1962">
        <v>1700</v>
      </c>
      <c r="F5006" s="546" t="s">
        <v>11869</v>
      </c>
      <c r="G5006" s="569" t="s">
        <v>11870</v>
      </c>
      <c r="H5006" s="547" t="s">
        <v>9371</v>
      </c>
      <c r="I5006" s="547" t="s">
        <v>9371</v>
      </c>
      <c r="J5006" s="546" t="s">
        <v>5865</v>
      </c>
      <c r="K5006" s="570">
        <v>1</v>
      </c>
      <c r="L5006" s="546">
        <v>1</v>
      </c>
      <c r="M5006" s="566">
        <v>1530.0700000000002</v>
      </c>
      <c r="N5006" s="546"/>
      <c r="O5006" s="546"/>
      <c r="P5006" s="566"/>
    </row>
    <row r="5007" spans="1:16" x14ac:dyDescent="0.2">
      <c r="A5007" s="568" t="s">
        <v>946</v>
      </c>
      <c r="B5007" s="548" t="s">
        <v>1708</v>
      </c>
      <c r="C5007" s="541" t="s">
        <v>1709</v>
      </c>
      <c r="D5007" s="547" t="s">
        <v>1882</v>
      </c>
      <c r="E5007" s="1962">
        <v>1700</v>
      </c>
      <c r="F5007" s="546" t="s">
        <v>11871</v>
      </c>
      <c r="G5007" s="569" t="s">
        <v>11872</v>
      </c>
      <c r="H5007" s="547" t="s">
        <v>9371</v>
      </c>
      <c r="I5007" s="547" t="s">
        <v>9371</v>
      </c>
      <c r="J5007" s="546" t="s">
        <v>5865</v>
      </c>
      <c r="K5007" s="570">
        <v>1</v>
      </c>
      <c r="L5007" s="546">
        <v>1</v>
      </c>
      <c r="M5007" s="566">
        <v>1530.0700000000002</v>
      </c>
      <c r="N5007" s="546"/>
      <c r="O5007" s="546"/>
      <c r="P5007" s="566"/>
    </row>
    <row r="5008" spans="1:16" x14ac:dyDescent="0.2">
      <c r="A5008" s="568" t="s">
        <v>946</v>
      </c>
      <c r="B5008" s="548" t="s">
        <v>1708</v>
      </c>
      <c r="C5008" s="541" t="s">
        <v>1709</v>
      </c>
      <c r="D5008" s="547" t="s">
        <v>1882</v>
      </c>
      <c r="E5008" s="1962">
        <v>1700</v>
      </c>
      <c r="F5008" s="546" t="s">
        <v>11873</v>
      </c>
      <c r="G5008" s="569" t="s">
        <v>11874</v>
      </c>
      <c r="H5008" s="547" t="s">
        <v>9371</v>
      </c>
      <c r="I5008" s="547" t="s">
        <v>9371</v>
      </c>
      <c r="J5008" s="546" t="s">
        <v>5865</v>
      </c>
      <c r="K5008" s="570">
        <v>1</v>
      </c>
      <c r="L5008" s="546">
        <v>1</v>
      </c>
      <c r="M5008" s="566">
        <v>1530.0700000000002</v>
      </c>
      <c r="N5008" s="546"/>
      <c r="O5008" s="546"/>
      <c r="P5008" s="566"/>
    </row>
    <row r="5009" spans="1:16" x14ac:dyDescent="0.2">
      <c r="A5009" s="568" t="s">
        <v>946</v>
      </c>
      <c r="B5009" s="548" t="s">
        <v>1708</v>
      </c>
      <c r="C5009" s="541" t="s">
        <v>1709</v>
      </c>
      <c r="D5009" s="547" t="s">
        <v>1882</v>
      </c>
      <c r="E5009" s="1962">
        <v>1700</v>
      </c>
      <c r="F5009" s="546" t="s">
        <v>11875</v>
      </c>
      <c r="G5009" s="569" t="s">
        <v>11876</v>
      </c>
      <c r="H5009" s="547" t="s">
        <v>9371</v>
      </c>
      <c r="I5009" s="547" t="s">
        <v>9371</v>
      </c>
      <c r="J5009" s="546" t="s">
        <v>5865</v>
      </c>
      <c r="K5009" s="570">
        <v>1</v>
      </c>
      <c r="L5009" s="546">
        <v>1</v>
      </c>
      <c r="M5009" s="566">
        <v>1530.0700000000002</v>
      </c>
      <c r="N5009" s="546"/>
      <c r="O5009" s="546"/>
      <c r="P5009" s="566"/>
    </row>
    <row r="5010" spans="1:16" x14ac:dyDescent="0.2">
      <c r="A5010" s="568" t="s">
        <v>946</v>
      </c>
      <c r="B5010" s="548" t="s">
        <v>1708</v>
      </c>
      <c r="C5010" s="541" t="s">
        <v>1709</v>
      </c>
      <c r="D5010" s="547" t="s">
        <v>1882</v>
      </c>
      <c r="E5010" s="1962">
        <v>1700</v>
      </c>
      <c r="F5010" s="546" t="s">
        <v>11877</v>
      </c>
      <c r="G5010" s="569" t="s">
        <v>11878</v>
      </c>
      <c r="H5010" s="547" t="s">
        <v>9371</v>
      </c>
      <c r="I5010" s="547" t="s">
        <v>9371</v>
      </c>
      <c r="J5010" s="546" t="s">
        <v>5865</v>
      </c>
      <c r="K5010" s="570">
        <v>1</v>
      </c>
      <c r="L5010" s="546">
        <v>1</v>
      </c>
      <c r="M5010" s="566">
        <v>1530.0700000000002</v>
      </c>
      <c r="N5010" s="546"/>
      <c r="O5010" s="546"/>
      <c r="P5010" s="566"/>
    </row>
    <row r="5011" spans="1:16" x14ac:dyDescent="0.2">
      <c r="A5011" s="568" t="s">
        <v>946</v>
      </c>
      <c r="B5011" s="548" t="s">
        <v>1708</v>
      </c>
      <c r="C5011" s="541" t="s">
        <v>1709</v>
      </c>
      <c r="D5011" s="547" t="s">
        <v>1882</v>
      </c>
      <c r="E5011" s="1962">
        <v>1700</v>
      </c>
      <c r="F5011" s="546" t="s">
        <v>11879</v>
      </c>
      <c r="G5011" s="569" t="s">
        <v>11880</v>
      </c>
      <c r="H5011" s="547" t="s">
        <v>9371</v>
      </c>
      <c r="I5011" s="547" t="s">
        <v>9371</v>
      </c>
      <c r="J5011" s="546" t="s">
        <v>5865</v>
      </c>
      <c r="K5011" s="570">
        <v>1</v>
      </c>
      <c r="L5011" s="546">
        <v>1</v>
      </c>
      <c r="M5011" s="566">
        <v>1530.0700000000002</v>
      </c>
      <c r="N5011" s="546"/>
      <c r="O5011" s="546"/>
      <c r="P5011" s="566"/>
    </row>
    <row r="5012" spans="1:16" x14ac:dyDescent="0.2">
      <c r="A5012" s="568" t="s">
        <v>946</v>
      </c>
      <c r="B5012" s="548" t="s">
        <v>1708</v>
      </c>
      <c r="C5012" s="541" t="s">
        <v>1709</v>
      </c>
      <c r="D5012" s="547" t="s">
        <v>1882</v>
      </c>
      <c r="E5012" s="1962">
        <v>1700</v>
      </c>
      <c r="F5012" s="546" t="s">
        <v>11881</v>
      </c>
      <c r="G5012" s="569" t="s">
        <v>11882</v>
      </c>
      <c r="H5012" s="547" t="s">
        <v>9371</v>
      </c>
      <c r="I5012" s="547" t="s">
        <v>9371</v>
      </c>
      <c r="J5012" s="546" t="s">
        <v>5865</v>
      </c>
      <c r="K5012" s="570">
        <v>1</v>
      </c>
      <c r="L5012" s="546">
        <v>1</v>
      </c>
      <c r="M5012" s="566">
        <v>1530.0700000000002</v>
      </c>
      <c r="N5012" s="546"/>
      <c r="O5012" s="546"/>
      <c r="P5012" s="566"/>
    </row>
    <row r="5013" spans="1:16" x14ac:dyDescent="0.2">
      <c r="A5013" s="568" t="s">
        <v>946</v>
      </c>
      <c r="B5013" s="548" t="s">
        <v>1708</v>
      </c>
      <c r="C5013" s="541" t="s">
        <v>1709</v>
      </c>
      <c r="D5013" s="547" t="s">
        <v>11522</v>
      </c>
      <c r="E5013" s="1962">
        <v>5500</v>
      </c>
      <c r="F5013" s="546" t="s">
        <v>11883</v>
      </c>
      <c r="G5013" s="569" t="s">
        <v>11884</v>
      </c>
      <c r="H5013" s="547" t="s">
        <v>10347</v>
      </c>
      <c r="I5013" s="547" t="s">
        <v>8766</v>
      </c>
      <c r="J5013" s="546" t="s">
        <v>8766</v>
      </c>
      <c r="K5013" s="570">
        <v>1</v>
      </c>
      <c r="L5013" s="546">
        <v>1</v>
      </c>
      <c r="M5013" s="566">
        <v>4146.7299999999996</v>
      </c>
      <c r="N5013" s="546"/>
      <c r="O5013" s="546"/>
      <c r="P5013" s="566"/>
    </row>
    <row r="5014" spans="1:16" x14ac:dyDescent="0.2">
      <c r="A5014" s="568" t="s">
        <v>946</v>
      </c>
      <c r="B5014" s="548" t="s">
        <v>1708</v>
      </c>
      <c r="C5014" s="541" t="s">
        <v>1709</v>
      </c>
      <c r="D5014" s="547" t="s">
        <v>11885</v>
      </c>
      <c r="E5014" s="1962">
        <v>5000</v>
      </c>
      <c r="F5014" s="546" t="s">
        <v>11886</v>
      </c>
      <c r="G5014" s="569" t="s">
        <v>11887</v>
      </c>
      <c r="H5014" s="547" t="s">
        <v>8766</v>
      </c>
      <c r="I5014" s="547" t="s">
        <v>8766</v>
      </c>
      <c r="J5014" s="546" t="s">
        <v>8766</v>
      </c>
      <c r="K5014" s="570">
        <v>1</v>
      </c>
      <c r="L5014" s="546">
        <v>1</v>
      </c>
      <c r="M5014" s="566">
        <v>2280.0700000000002</v>
      </c>
      <c r="N5014" s="546"/>
      <c r="O5014" s="546"/>
      <c r="P5014" s="566"/>
    </row>
    <row r="5015" spans="1:16" x14ac:dyDescent="0.2">
      <c r="A5015" s="568" t="s">
        <v>946</v>
      </c>
      <c r="B5015" s="548" t="s">
        <v>1708</v>
      </c>
      <c r="C5015" s="541" t="s">
        <v>1709</v>
      </c>
      <c r="D5015" s="547" t="s">
        <v>11185</v>
      </c>
      <c r="E5015" s="1962">
        <v>4000</v>
      </c>
      <c r="F5015" s="546" t="s">
        <v>11888</v>
      </c>
      <c r="G5015" s="569" t="s">
        <v>11889</v>
      </c>
      <c r="H5015" s="547" t="s">
        <v>8766</v>
      </c>
      <c r="I5015" s="547" t="s">
        <v>8766</v>
      </c>
      <c r="J5015" s="546" t="s">
        <v>8766</v>
      </c>
      <c r="K5015" s="570">
        <v>1</v>
      </c>
      <c r="L5015" s="546">
        <v>1</v>
      </c>
      <c r="M5015" s="566">
        <v>3446.73</v>
      </c>
      <c r="N5015" s="546"/>
      <c r="O5015" s="546"/>
      <c r="P5015" s="566"/>
    </row>
    <row r="5016" spans="1:16" x14ac:dyDescent="0.2">
      <c r="A5016" s="568" t="s">
        <v>946</v>
      </c>
      <c r="B5016" s="548" t="s">
        <v>1708</v>
      </c>
      <c r="C5016" s="541" t="s">
        <v>1709</v>
      </c>
      <c r="D5016" s="547" t="s">
        <v>1882</v>
      </c>
      <c r="E5016" s="1962">
        <v>2000</v>
      </c>
      <c r="F5016" s="546" t="s">
        <v>11890</v>
      </c>
      <c r="G5016" s="569" t="s">
        <v>11891</v>
      </c>
      <c r="H5016" s="547" t="s">
        <v>9371</v>
      </c>
      <c r="I5016" s="547" t="s">
        <v>9371</v>
      </c>
      <c r="J5016" s="546" t="s">
        <v>5865</v>
      </c>
      <c r="K5016" s="570">
        <v>1</v>
      </c>
      <c r="L5016" s="546">
        <v>1</v>
      </c>
      <c r="M5016" s="566">
        <v>1456.4</v>
      </c>
      <c r="N5016" s="546"/>
      <c r="O5016" s="546"/>
      <c r="P5016" s="566"/>
    </row>
    <row r="5017" spans="1:16" x14ac:dyDescent="0.2">
      <c r="A5017" s="568" t="s">
        <v>946</v>
      </c>
      <c r="B5017" s="548" t="s">
        <v>1708</v>
      </c>
      <c r="C5017" s="541" t="s">
        <v>1709</v>
      </c>
      <c r="D5017" s="547" t="s">
        <v>11522</v>
      </c>
      <c r="E5017" s="1962">
        <v>5500</v>
      </c>
      <c r="F5017" s="546" t="s">
        <v>11892</v>
      </c>
      <c r="G5017" s="569" t="s">
        <v>11893</v>
      </c>
      <c r="H5017" s="547" t="s">
        <v>10347</v>
      </c>
      <c r="I5017" s="547" t="s">
        <v>8766</v>
      </c>
      <c r="J5017" s="546" t="s">
        <v>8766</v>
      </c>
      <c r="K5017" s="570">
        <v>1</v>
      </c>
      <c r="L5017" s="546">
        <v>1</v>
      </c>
      <c r="M5017" s="566">
        <v>4696.7299999999996</v>
      </c>
      <c r="N5017" s="546"/>
      <c r="O5017" s="546"/>
      <c r="P5017" s="566"/>
    </row>
    <row r="5018" spans="1:16" x14ac:dyDescent="0.2">
      <c r="A5018" s="568" t="s">
        <v>946</v>
      </c>
      <c r="B5018" s="548" t="s">
        <v>1708</v>
      </c>
      <c r="C5018" s="541" t="s">
        <v>1709</v>
      </c>
      <c r="D5018" s="547" t="s">
        <v>11894</v>
      </c>
      <c r="E5018" s="1962">
        <v>9000</v>
      </c>
      <c r="F5018" s="546" t="s">
        <v>11895</v>
      </c>
      <c r="G5018" s="569" t="s">
        <v>11896</v>
      </c>
      <c r="H5018" s="547" t="s">
        <v>8766</v>
      </c>
      <c r="I5018" s="547" t="s">
        <v>8766</v>
      </c>
      <c r="J5018" s="546" t="s">
        <v>5797</v>
      </c>
      <c r="K5018" s="570">
        <v>1</v>
      </c>
      <c r="L5018" s="546">
        <v>1</v>
      </c>
      <c r="M5018" s="566">
        <v>3113.4</v>
      </c>
      <c r="N5018" s="546"/>
      <c r="O5018" s="546"/>
      <c r="P5018" s="566"/>
    </row>
    <row r="5019" spans="1:16" x14ac:dyDescent="0.2">
      <c r="A5019" s="568" t="s">
        <v>946</v>
      </c>
      <c r="B5019" s="548" t="s">
        <v>1708</v>
      </c>
      <c r="C5019" s="541" t="s">
        <v>1709</v>
      </c>
      <c r="D5019" s="547" t="s">
        <v>11174</v>
      </c>
      <c r="E5019" s="1962">
        <v>7000</v>
      </c>
      <c r="F5019" s="546" t="s">
        <v>11175</v>
      </c>
      <c r="G5019" s="569" t="s">
        <v>11176</v>
      </c>
      <c r="H5019" s="547" t="s">
        <v>8766</v>
      </c>
      <c r="I5019" s="547" t="s">
        <v>8766</v>
      </c>
      <c r="J5019" s="546" t="s">
        <v>8766</v>
      </c>
      <c r="K5019" s="570"/>
      <c r="L5019" s="546"/>
      <c r="M5019" s="566"/>
      <c r="N5019" s="546">
        <v>1</v>
      </c>
      <c r="O5019" s="546">
        <v>6</v>
      </c>
      <c r="P5019" s="566">
        <v>43044.9</v>
      </c>
    </row>
    <row r="5020" spans="1:16" x14ac:dyDescent="0.2">
      <c r="A5020" s="568" t="s">
        <v>946</v>
      </c>
      <c r="B5020" s="548" t="s">
        <v>1708</v>
      </c>
      <c r="C5020" s="541" t="s">
        <v>1709</v>
      </c>
      <c r="D5020" s="547" t="s">
        <v>11060</v>
      </c>
      <c r="E5020" s="1962">
        <v>8000</v>
      </c>
      <c r="F5020" s="546" t="s">
        <v>11061</v>
      </c>
      <c r="G5020" s="569" t="s">
        <v>11062</v>
      </c>
      <c r="H5020" s="547" t="s">
        <v>8766</v>
      </c>
      <c r="I5020" s="547" t="s">
        <v>8766</v>
      </c>
      <c r="J5020" s="546" t="s">
        <v>8766</v>
      </c>
      <c r="K5020" s="570"/>
      <c r="L5020" s="546"/>
      <c r="M5020" s="566"/>
      <c r="N5020" s="546">
        <v>1</v>
      </c>
      <c r="O5020" s="546">
        <v>1</v>
      </c>
      <c r="P5020" s="566">
        <v>6926.07</v>
      </c>
    </row>
    <row r="5021" spans="1:16" x14ac:dyDescent="0.2">
      <c r="A5021" s="568" t="s">
        <v>946</v>
      </c>
      <c r="B5021" s="548" t="s">
        <v>1708</v>
      </c>
      <c r="C5021" s="541" t="s">
        <v>1709</v>
      </c>
      <c r="D5021" s="547" t="s">
        <v>11519</v>
      </c>
      <c r="E5021" s="1962">
        <v>5500</v>
      </c>
      <c r="F5021" s="546" t="s">
        <v>11700</v>
      </c>
      <c r="G5021" s="569" t="s">
        <v>11701</v>
      </c>
      <c r="H5021" s="547" t="s">
        <v>10347</v>
      </c>
      <c r="I5021" s="547" t="s">
        <v>8766</v>
      </c>
      <c r="J5021" s="546" t="s">
        <v>8766</v>
      </c>
      <c r="K5021" s="570"/>
      <c r="L5021" s="546"/>
      <c r="M5021" s="566"/>
      <c r="N5021" s="546">
        <v>1</v>
      </c>
      <c r="O5021" s="546">
        <v>6</v>
      </c>
      <c r="P5021" s="566">
        <v>34044.9</v>
      </c>
    </row>
    <row r="5022" spans="1:16" x14ac:dyDescent="0.2">
      <c r="A5022" s="568" t="s">
        <v>946</v>
      </c>
      <c r="B5022" s="548" t="s">
        <v>1708</v>
      </c>
      <c r="C5022" s="541" t="s">
        <v>1709</v>
      </c>
      <c r="D5022" s="547" t="s">
        <v>11519</v>
      </c>
      <c r="E5022" s="1962">
        <v>5500</v>
      </c>
      <c r="F5022" s="546" t="s">
        <v>11720</v>
      </c>
      <c r="G5022" s="569" t="s">
        <v>11721</v>
      </c>
      <c r="H5022" s="547" t="s">
        <v>10347</v>
      </c>
      <c r="I5022" s="547" t="s">
        <v>8766</v>
      </c>
      <c r="J5022" s="546" t="s">
        <v>8766</v>
      </c>
      <c r="K5022" s="570"/>
      <c r="L5022" s="546"/>
      <c r="M5022" s="566"/>
      <c r="N5022" s="546">
        <v>1</v>
      </c>
      <c r="O5022" s="546">
        <v>6</v>
      </c>
      <c r="P5022" s="566">
        <v>34044.9</v>
      </c>
    </row>
    <row r="5023" spans="1:16" x14ac:dyDescent="0.2">
      <c r="A5023" s="568" t="s">
        <v>946</v>
      </c>
      <c r="B5023" s="548" t="s">
        <v>1708</v>
      </c>
      <c r="C5023" s="541" t="s">
        <v>1709</v>
      </c>
      <c r="D5023" s="547" t="s">
        <v>1797</v>
      </c>
      <c r="E5023" s="1962">
        <v>3500</v>
      </c>
      <c r="F5023" s="546" t="s">
        <v>10785</v>
      </c>
      <c r="G5023" s="569" t="s">
        <v>10786</v>
      </c>
      <c r="H5023" s="547" t="s">
        <v>1795</v>
      </c>
      <c r="I5023" s="547" t="s">
        <v>1795</v>
      </c>
      <c r="J5023" s="546" t="s">
        <v>1795</v>
      </c>
      <c r="K5023" s="570"/>
      <c r="L5023" s="546"/>
      <c r="M5023" s="566"/>
      <c r="N5023" s="546">
        <v>1</v>
      </c>
      <c r="O5023" s="546">
        <v>6</v>
      </c>
      <c r="P5023" s="566">
        <v>22044.9</v>
      </c>
    </row>
    <row r="5024" spans="1:16" x14ac:dyDescent="0.2">
      <c r="A5024" s="568" t="s">
        <v>946</v>
      </c>
      <c r="B5024" s="548" t="s">
        <v>1708</v>
      </c>
      <c r="C5024" s="541" t="s">
        <v>1709</v>
      </c>
      <c r="D5024" s="547" t="s">
        <v>1797</v>
      </c>
      <c r="E5024" s="1962">
        <v>3500</v>
      </c>
      <c r="F5024" s="546" t="s">
        <v>11036</v>
      </c>
      <c r="G5024" s="569" t="s">
        <v>11037</v>
      </c>
      <c r="H5024" s="547" t="s">
        <v>8766</v>
      </c>
      <c r="I5024" s="547" t="s">
        <v>8766</v>
      </c>
      <c r="J5024" s="546" t="s">
        <v>8766</v>
      </c>
      <c r="K5024" s="570"/>
      <c r="L5024" s="546"/>
      <c r="M5024" s="566"/>
      <c r="N5024" s="546">
        <v>1</v>
      </c>
      <c r="O5024" s="546">
        <v>6</v>
      </c>
      <c r="P5024" s="566">
        <v>22044.9</v>
      </c>
    </row>
    <row r="5025" spans="1:16" x14ac:dyDescent="0.2">
      <c r="A5025" s="568" t="s">
        <v>946</v>
      </c>
      <c r="B5025" s="548" t="s">
        <v>1708</v>
      </c>
      <c r="C5025" s="541" t="s">
        <v>1709</v>
      </c>
      <c r="D5025" s="547" t="s">
        <v>1797</v>
      </c>
      <c r="E5025" s="1962">
        <v>4000</v>
      </c>
      <c r="F5025" s="546" t="s">
        <v>11050</v>
      </c>
      <c r="G5025" s="569" t="s">
        <v>11051</v>
      </c>
      <c r="H5025" s="547" t="s">
        <v>8766</v>
      </c>
      <c r="I5025" s="547" t="s">
        <v>8766</v>
      </c>
      <c r="J5025" s="546" t="s">
        <v>8766</v>
      </c>
      <c r="K5025" s="570"/>
      <c r="L5025" s="546"/>
      <c r="M5025" s="566"/>
      <c r="N5025" s="546">
        <v>1</v>
      </c>
      <c r="O5025" s="546">
        <v>6</v>
      </c>
      <c r="P5025" s="566">
        <v>25044.9</v>
      </c>
    </row>
    <row r="5026" spans="1:16" x14ac:dyDescent="0.2">
      <c r="A5026" s="568" t="s">
        <v>946</v>
      </c>
      <c r="B5026" s="548" t="s">
        <v>1708</v>
      </c>
      <c r="C5026" s="541" t="s">
        <v>1709</v>
      </c>
      <c r="D5026" s="547" t="s">
        <v>1797</v>
      </c>
      <c r="E5026" s="1962">
        <v>4500</v>
      </c>
      <c r="F5026" s="546" t="s">
        <v>10683</v>
      </c>
      <c r="G5026" s="569" t="s">
        <v>10684</v>
      </c>
      <c r="H5026" s="547" t="s">
        <v>10347</v>
      </c>
      <c r="I5026" s="547" t="s">
        <v>1795</v>
      </c>
      <c r="J5026" s="546" t="s">
        <v>1795</v>
      </c>
      <c r="K5026" s="570"/>
      <c r="L5026" s="546"/>
      <c r="M5026" s="566"/>
      <c r="N5026" s="546">
        <v>1</v>
      </c>
      <c r="O5026" s="546">
        <v>6</v>
      </c>
      <c r="P5026" s="566">
        <v>28044.9</v>
      </c>
    </row>
    <row r="5027" spans="1:16" x14ac:dyDescent="0.2">
      <c r="A5027" s="568" t="s">
        <v>946</v>
      </c>
      <c r="B5027" s="548" t="s">
        <v>1708</v>
      </c>
      <c r="C5027" s="541" t="s">
        <v>1709</v>
      </c>
      <c r="D5027" s="547" t="s">
        <v>11068</v>
      </c>
      <c r="E5027" s="1962">
        <v>5000</v>
      </c>
      <c r="F5027" s="546" t="s">
        <v>11069</v>
      </c>
      <c r="G5027" s="569" t="s">
        <v>11070</v>
      </c>
      <c r="H5027" s="547" t="s">
        <v>1795</v>
      </c>
      <c r="I5027" s="547" t="s">
        <v>1795</v>
      </c>
      <c r="J5027" s="546" t="s">
        <v>1795</v>
      </c>
      <c r="K5027" s="570"/>
      <c r="L5027" s="546"/>
      <c r="M5027" s="566"/>
      <c r="N5027" s="546">
        <v>1</v>
      </c>
      <c r="O5027" s="546">
        <v>6</v>
      </c>
      <c r="P5027" s="566">
        <v>31044.9</v>
      </c>
    </row>
    <row r="5028" spans="1:16" x14ac:dyDescent="0.2">
      <c r="A5028" s="568" t="s">
        <v>946</v>
      </c>
      <c r="B5028" s="548" t="s">
        <v>1708</v>
      </c>
      <c r="C5028" s="541" t="s">
        <v>1709</v>
      </c>
      <c r="D5028" s="547" t="s">
        <v>10559</v>
      </c>
      <c r="E5028" s="1962">
        <v>4500</v>
      </c>
      <c r="F5028" s="546" t="s">
        <v>10560</v>
      </c>
      <c r="G5028" s="569" t="s">
        <v>10561</v>
      </c>
      <c r="H5028" s="547" t="s">
        <v>1795</v>
      </c>
      <c r="I5028" s="547" t="s">
        <v>1795</v>
      </c>
      <c r="J5028" s="546" t="s">
        <v>1795</v>
      </c>
      <c r="K5028" s="570"/>
      <c r="L5028" s="546"/>
      <c r="M5028" s="566"/>
      <c r="N5028" s="546">
        <v>1</v>
      </c>
      <c r="O5028" s="546">
        <v>4</v>
      </c>
      <c r="P5028" s="566">
        <v>18696.599999999999</v>
      </c>
    </row>
    <row r="5029" spans="1:16" x14ac:dyDescent="0.2">
      <c r="A5029" s="568" t="s">
        <v>946</v>
      </c>
      <c r="B5029" s="548" t="s">
        <v>1708</v>
      </c>
      <c r="C5029" s="541" t="s">
        <v>1709</v>
      </c>
      <c r="D5029" s="547" t="s">
        <v>11047</v>
      </c>
      <c r="E5029" s="1962">
        <v>5000</v>
      </c>
      <c r="F5029" s="546" t="s">
        <v>11048</v>
      </c>
      <c r="G5029" s="569" t="s">
        <v>11049</v>
      </c>
      <c r="H5029" s="547" t="s">
        <v>8766</v>
      </c>
      <c r="I5029" s="547" t="s">
        <v>8766</v>
      </c>
      <c r="J5029" s="546" t="s">
        <v>8766</v>
      </c>
      <c r="K5029" s="570"/>
      <c r="L5029" s="546"/>
      <c r="M5029" s="566"/>
      <c r="N5029" s="546">
        <v>1</v>
      </c>
      <c r="O5029" s="546">
        <v>6</v>
      </c>
      <c r="P5029" s="566">
        <v>31044.9</v>
      </c>
    </row>
    <row r="5030" spans="1:16" x14ac:dyDescent="0.2">
      <c r="A5030" s="568" t="s">
        <v>946</v>
      </c>
      <c r="B5030" s="548" t="s">
        <v>1708</v>
      </c>
      <c r="C5030" s="541" t="s">
        <v>1709</v>
      </c>
      <c r="D5030" s="547" t="s">
        <v>11897</v>
      </c>
      <c r="E5030" s="1962">
        <v>4000</v>
      </c>
      <c r="F5030" s="546" t="s">
        <v>11139</v>
      </c>
      <c r="G5030" s="569" t="s">
        <v>11140</v>
      </c>
      <c r="H5030" s="547" t="s">
        <v>8766</v>
      </c>
      <c r="I5030" s="547" t="s">
        <v>8766</v>
      </c>
      <c r="J5030" s="546" t="s">
        <v>8766</v>
      </c>
      <c r="K5030" s="570"/>
      <c r="L5030" s="546"/>
      <c r="M5030" s="566"/>
      <c r="N5030" s="546">
        <v>1</v>
      </c>
      <c r="O5030" s="546">
        <v>6</v>
      </c>
      <c r="P5030" s="566">
        <v>25044.9</v>
      </c>
    </row>
    <row r="5031" spans="1:16" x14ac:dyDescent="0.2">
      <c r="A5031" s="568" t="s">
        <v>946</v>
      </c>
      <c r="B5031" s="548" t="s">
        <v>1708</v>
      </c>
      <c r="C5031" s="541" t="s">
        <v>1709</v>
      </c>
      <c r="D5031" s="547" t="s">
        <v>10562</v>
      </c>
      <c r="E5031" s="1962">
        <v>6000</v>
      </c>
      <c r="F5031" s="546" t="s">
        <v>10563</v>
      </c>
      <c r="G5031" s="569" t="s">
        <v>10564</v>
      </c>
      <c r="H5031" s="547" t="s">
        <v>8766</v>
      </c>
      <c r="I5031" s="547" t="s">
        <v>8766</v>
      </c>
      <c r="J5031" s="546" t="s">
        <v>8766</v>
      </c>
      <c r="K5031" s="570"/>
      <c r="L5031" s="546"/>
      <c r="M5031" s="566"/>
      <c r="N5031" s="546">
        <v>1</v>
      </c>
      <c r="O5031" s="546">
        <v>6</v>
      </c>
      <c r="P5031" s="566">
        <v>41400.450000000004</v>
      </c>
    </row>
    <row r="5032" spans="1:16" x14ac:dyDescent="0.2">
      <c r="A5032" s="568" t="s">
        <v>946</v>
      </c>
      <c r="B5032" s="548" t="s">
        <v>1708</v>
      </c>
      <c r="C5032" s="541" t="s">
        <v>1709</v>
      </c>
      <c r="D5032" s="547" t="s">
        <v>11537</v>
      </c>
      <c r="E5032" s="1962">
        <v>4000</v>
      </c>
      <c r="F5032" s="546" t="s">
        <v>11538</v>
      </c>
      <c r="G5032" s="569" t="s">
        <v>11539</v>
      </c>
      <c r="H5032" s="547" t="s">
        <v>1795</v>
      </c>
      <c r="I5032" s="547" t="s">
        <v>1795</v>
      </c>
      <c r="J5032" s="546" t="s">
        <v>1795</v>
      </c>
      <c r="K5032" s="570"/>
      <c r="L5032" s="546"/>
      <c r="M5032" s="566"/>
      <c r="N5032" s="546">
        <v>1</v>
      </c>
      <c r="O5032" s="546">
        <v>1</v>
      </c>
      <c r="P5032" s="566">
        <v>4719.1499999999996</v>
      </c>
    </row>
    <row r="5033" spans="1:16" x14ac:dyDescent="0.2">
      <c r="A5033" s="568" t="s">
        <v>946</v>
      </c>
      <c r="B5033" s="548" t="s">
        <v>1708</v>
      </c>
      <c r="C5033" s="541" t="s">
        <v>1709</v>
      </c>
      <c r="D5033" s="547" t="s">
        <v>10626</v>
      </c>
      <c r="E5033" s="1962">
        <v>5000</v>
      </c>
      <c r="F5033" s="546" t="s">
        <v>10627</v>
      </c>
      <c r="G5033" s="569" t="s">
        <v>10628</v>
      </c>
      <c r="H5033" s="547" t="s">
        <v>1795</v>
      </c>
      <c r="I5033" s="547" t="s">
        <v>1795</v>
      </c>
      <c r="J5033" s="546" t="s">
        <v>1795</v>
      </c>
      <c r="K5033" s="570"/>
      <c r="L5033" s="546"/>
      <c r="M5033" s="566"/>
      <c r="N5033" s="546">
        <v>1</v>
      </c>
      <c r="O5033" s="546">
        <v>6</v>
      </c>
      <c r="P5033" s="566">
        <v>31044.9</v>
      </c>
    </row>
    <row r="5034" spans="1:16" x14ac:dyDescent="0.2">
      <c r="A5034" s="568" t="s">
        <v>946</v>
      </c>
      <c r="B5034" s="548" t="s">
        <v>1708</v>
      </c>
      <c r="C5034" s="541" t="s">
        <v>1709</v>
      </c>
      <c r="D5034" s="547" t="s">
        <v>10655</v>
      </c>
      <c r="E5034" s="1962">
        <v>4500</v>
      </c>
      <c r="F5034" s="546" t="s">
        <v>11553</v>
      </c>
      <c r="G5034" s="569" t="s">
        <v>11554</v>
      </c>
      <c r="H5034" s="547" t="s">
        <v>1795</v>
      </c>
      <c r="I5034" s="547" t="s">
        <v>1795</v>
      </c>
      <c r="J5034" s="546" t="s">
        <v>1795</v>
      </c>
      <c r="K5034" s="570"/>
      <c r="L5034" s="546"/>
      <c r="M5034" s="566"/>
      <c r="N5034" s="546">
        <v>1</v>
      </c>
      <c r="O5034" s="546">
        <v>1</v>
      </c>
      <c r="P5034" s="566">
        <v>5369.03</v>
      </c>
    </row>
    <row r="5035" spans="1:16" x14ac:dyDescent="0.2">
      <c r="A5035" s="568" t="s">
        <v>946</v>
      </c>
      <c r="B5035" s="548" t="s">
        <v>1708</v>
      </c>
      <c r="C5035" s="541" t="s">
        <v>1709</v>
      </c>
      <c r="D5035" s="547" t="s">
        <v>10538</v>
      </c>
      <c r="E5035" s="1962">
        <v>4500</v>
      </c>
      <c r="F5035" s="546" t="s">
        <v>10539</v>
      </c>
      <c r="G5035" s="569" t="s">
        <v>10540</v>
      </c>
      <c r="H5035" s="547" t="s">
        <v>1795</v>
      </c>
      <c r="I5035" s="547" t="s">
        <v>1795</v>
      </c>
      <c r="J5035" s="546" t="s">
        <v>1795</v>
      </c>
      <c r="K5035" s="570"/>
      <c r="L5035" s="546"/>
      <c r="M5035" s="566"/>
      <c r="N5035" s="546">
        <v>1</v>
      </c>
      <c r="O5035" s="546">
        <v>6</v>
      </c>
      <c r="P5035" s="566">
        <v>28044.9</v>
      </c>
    </row>
    <row r="5036" spans="1:16" x14ac:dyDescent="0.2">
      <c r="A5036" s="568" t="s">
        <v>946</v>
      </c>
      <c r="B5036" s="548" t="s">
        <v>1708</v>
      </c>
      <c r="C5036" s="541" t="s">
        <v>1709</v>
      </c>
      <c r="D5036" s="547" t="s">
        <v>11898</v>
      </c>
      <c r="E5036" s="1962">
        <v>4500</v>
      </c>
      <c r="F5036" s="546" t="s">
        <v>10727</v>
      </c>
      <c r="G5036" s="569" t="s">
        <v>10728</v>
      </c>
      <c r="H5036" s="547" t="s">
        <v>9371</v>
      </c>
      <c r="I5036" s="547" t="s">
        <v>9371</v>
      </c>
      <c r="J5036" s="546" t="s">
        <v>9371</v>
      </c>
      <c r="K5036" s="570"/>
      <c r="L5036" s="546"/>
      <c r="M5036" s="566"/>
      <c r="N5036" s="546">
        <v>1</v>
      </c>
      <c r="O5036" s="546">
        <v>6</v>
      </c>
      <c r="P5036" s="566">
        <v>28044.9</v>
      </c>
    </row>
    <row r="5037" spans="1:16" x14ac:dyDescent="0.2">
      <c r="A5037" s="568" t="s">
        <v>946</v>
      </c>
      <c r="B5037" s="548" t="s">
        <v>1708</v>
      </c>
      <c r="C5037" s="541" t="s">
        <v>1709</v>
      </c>
      <c r="D5037" s="547" t="s">
        <v>11104</v>
      </c>
      <c r="E5037" s="1962">
        <v>5000</v>
      </c>
      <c r="F5037" s="546" t="s">
        <v>11105</v>
      </c>
      <c r="G5037" s="569" t="s">
        <v>11106</v>
      </c>
      <c r="H5037" s="547" t="s">
        <v>8766</v>
      </c>
      <c r="I5037" s="547" t="s">
        <v>8766</v>
      </c>
      <c r="J5037" s="546" t="s">
        <v>8766</v>
      </c>
      <c r="K5037" s="570"/>
      <c r="L5037" s="546"/>
      <c r="M5037" s="566"/>
      <c r="N5037" s="546">
        <v>1</v>
      </c>
      <c r="O5037" s="546">
        <v>6</v>
      </c>
      <c r="P5037" s="566">
        <v>31044.9</v>
      </c>
    </row>
    <row r="5038" spans="1:16" x14ac:dyDescent="0.2">
      <c r="A5038" s="568" t="s">
        <v>946</v>
      </c>
      <c r="B5038" s="548" t="s">
        <v>1708</v>
      </c>
      <c r="C5038" s="541" t="s">
        <v>1709</v>
      </c>
      <c r="D5038" s="547" t="s">
        <v>11899</v>
      </c>
      <c r="E5038" s="1962">
        <v>4500</v>
      </c>
      <c r="F5038" s="546" t="s">
        <v>10042</v>
      </c>
      <c r="G5038" s="569" t="s">
        <v>10043</v>
      </c>
      <c r="H5038" s="547" t="s">
        <v>1795</v>
      </c>
      <c r="I5038" s="547" t="s">
        <v>1795</v>
      </c>
      <c r="J5038" s="546" t="s">
        <v>1795</v>
      </c>
      <c r="K5038" s="570"/>
      <c r="L5038" s="546"/>
      <c r="M5038" s="566"/>
      <c r="N5038" s="546">
        <v>1</v>
      </c>
      <c r="O5038" s="546">
        <v>6</v>
      </c>
      <c r="P5038" s="566">
        <v>28044.9</v>
      </c>
    </row>
    <row r="5039" spans="1:16" x14ac:dyDescent="0.2">
      <c r="A5039" s="568" t="s">
        <v>946</v>
      </c>
      <c r="B5039" s="548" t="s">
        <v>1708</v>
      </c>
      <c r="C5039" s="541" t="s">
        <v>1709</v>
      </c>
      <c r="D5039" s="547" t="s">
        <v>2038</v>
      </c>
      <c r="E5039" s="1962">
        <v>8000</v>
      </c>
      <c r="F5039" s="546" t="s">
        <v>10396</v>
      </c>
      <c r="G5039" s="569" t="s">
        <v>10397</v>
      </c>
      <c r="H5039" s="547" t="s">
        <v>1753</v>
      </c>
      <c r="I5039" s="547" t="s">
        <v>8766</v>
      </c>
      <c r="J5039" s="546" t="s">
        <v>8766</v>
      </c>
      <c r="K5039" s="570"/>
      <c r="L5039" s="546"/>
      <c r="M5039" s="566"/>
      <c r="N5039" s="546">
        <v>1</v>
      </c>
      <c r="O5039" s="546">
        <v>6</v>
      </c>
      <c r="P5039" s="566">
        <v>49044.9</v>
      </c>
    </row>
    <row r="5040" spans="1:16" x14ac:dyDescent="0.2">
      <c r="A5040" s="568" t="s">
        <v>946</v>
      </c>
      <c r="B5040" s="548" t="s">
        <v>1708</v>
      </c>
      <c r="C5040" s="541" t="s">
        <v>1709</v>
      </c>
      <c r="D5040" s="547" t="s">
        <v>2038</v>
      </c>
      <c r="E5040" s="1962">
        <v>9500</v>
      </c>
      <c r="F5040" s="546" t="s">
        <v>11686</v>
      </c>
      <c r="G5040" s="569" t="s">
        <v>11687</v>
      </c>
      <c r="H5040" s="547" t="s">
        <v>8766</v>
      </c>
      <c r="I5040" s="547" t="s">
        <v>8766</v>
      </c>
      <c r="J5040" s="546" t="s">
        <v>8766</v>
      </c>
      <c r="K5040" s="570"/>
      <c r="L5040" s="546"/>
      <c r="M5040" s="566"/>
      <c r="N5040" s="546">
        <v>1</v>
      </c>
      <c r="O5040" s="546">
        <v>6</v>
      </c>
      <c r="P5040" s="566">
        <v>57439.350000000006</v>
      </c>
    </row>
    <row r="5041" spans="1:16" x14ac:dyDescent="0.2">
      <c r="A5041" s="568" t="s">
        <v>946</v>
      </c>
      <c r="B5041" s="548" t="s">
        <v>1708</v>
      </c>
      <c r="C5041" s="541" t="s">
        <v>1709</v>
      </c>
      <c r="D5041" s="547" t="s">
        <v>2038</v>
      </c>
      <c r="E5041" s="1962">
        <v>9500</v>
      </c>
      <c r="F5041" s="546" t="s">
        <v>11900</v>
      </c>
      <c r="G5041" s="569" t="s">
        <v>11901</v>
      </c>
      <c r="H5041" s="547" t="s">
        <v>8766</v>
      </c>
      <c r="I5041" s="547" t="s">
        <v>8766</v>
      </c>
      <c r="J5041" s="546" t="s">
        <v>8766</v>
      </c>
      <c r="K5041" s="570"/>
      <c r="L5041" s="546"/>
      <c r="M5041" s="566"/>
      <c r="N5041" s="546">
        <v>1</v>
      </c>
      <c r="O5041" s="546">
        <v>6</v>
      </c>
      <c r="P5041" s="566">
        <v>57411.570000000007</v>
      </c>
    </row>
    <row r="5042" spans="1:16" x14ac:dyDescent="0.2">
      <c r="A5042" s="568" t="s">
        <v>946</v>
      </c>
      <c r="B5042" s="548" t="s">
        <v>1708</v>
      </c>
      <c r="C5042" s="541" t="s">
        <v>1709</v>
      </c>
      <c r="D5042" s="547" t="s">
        <v>2038</v>
      </c>
      <c r="E5042" s="1962">
        <v>10000</v>
      </c>
      <c r="F5042" s="546" t="s">
        <v>10814</v>
      </c>
      <c r="G5042" s="569" t="s">
        <v>10815</v>
      </c>
      <c r="H5042" s="547" t="s">
        <v>286</v>
      </c>
      <c r="I5042" s="547" t="s">
        <v>286</v>
      </c>
      <c r="J5042" s="546" t="s">
        <v>286</v>
      </c>
      <c r="K5042" s="570"/>
      <c r="L5042" s="546"/>
      <c r="M5042" s="566"/>
      <c r="N5042" s="546">
        <v>1</v>
      </c>
      <c r="O5042" s="546">
        <v>6</v>
      </c>
      <c r="P5042" s="566">
        <v>61044.9</v>
      </c>
    </row>
    <row r="5043" spans="1:16" x14ac:dyDescent="0.2">
      <c r="A5043" s="568" t="s">
        <v>946</v>
      </c>
      <c r="B5043" s="548" t="s">
        <v>1708</v>
      </c>
      <c r="C5043" s="541" t="s">
        <v>1709</v>
      </c>
      <c r="D5043" s="547" t="s">
        <v>2038</v>
      </c>
      <c r="E5043" s="1962">
        <v>10000</v>
      </c>
      <c r="F5043" s="546" t="s">
        <v>9910</v>
      </c>
      <c r="G5043" s="569" t="s">
        <v>9911</v>
      </c>
      <c r="H5043" s="547" t="s">
        <v>286</v>
      </c>
      <c r="I5043" s="547" t="s">
        <v>286</v>
      </c>
      <c r="J5043" s="546" t="s">
        <v>286</v>
      </c>
      <c r="K5043" s="570"/>
      <c r="L5043" s="546"/>
      <c r="M5043" s="566"/>
      <c r="N5043" s="546">
        <v>1</v>
      </c>
      <c r="O5043" s="546">
        <v>6</v>
      </c>
      <c r="P5043" s="566">
        <v>58711.570000000007</v>
      </c>
    </row>
    <row r="5044" spans="1:16" x14ac:dyDescent="0.2">
      <c r="A5044" s="568" t="s">
        <v>946</v>
      </c>
      <c r="B5044" s="548" t="s">
        <v>1708</v>
      </c>
      <c r="C5044" s="541" t="s">
        <v>1709</v>
      </c>
      <c r="D5044" s="547" t="s">
        <v>2038</v>
      </c>
      <c r="E5044" s="1962">
        <v>10000</v>
      </c>
      <c r="F5044" s="546" t="s">
        <v>11183</v>
      </c>
      <c r="G5044" s="569" t="s">
        <v>11184</v>
      </c>
      <c r="H5044" s="547" t="s">
        <v>9371</v>
      </c>
      <c r="I5044" s="547" t="s">
        <v>9371</v>
      </c>
      <c r="J5044" s="546" t="s">
        <v>9371</v>
      </c>
      <c r="K5044" s="570"/>
      <c r="L5044" s="546"/>
      <c r="M5044" s="566"/>
      <c r="N5044" s="546">
        <v>1</v>
      </c>
      <c r="O5044" s="546">
        <v>2</v>
      </c>
      <c r="P5044" s="566">
        <v>12892.58</v>
      </c>
    </row>
    <row r="5045" spans="1:16" x14ac:dyDescent="0.2">
      <c r="A5045" s="568" t="s">
        <v>946</v>
      </c>
      <c r="B5045" s="548" t="s">
        <v>1708</v>
      </c>
      <c r="C5045" s="541" t="s">
        <v>1709</v>
      </c>
      <c r="D5045" s="547" t="s">
        <v>2038</v>
      </c>
      <c r="E5045" s="1962">
        <v>10000</v>
      </c>
      <c r="F5045" s="546" t="s">
        <v>10797</v>
      </c>
      <c r="G5045" s="569" t="s">
        <v>10798</v>
      </c>
      <c r="H5045" s="547" t="s">
        <v>286</v>
      </c>
      <c r="I5045" s="547" t="s">
        <v>286</v>
      </c>
      <c r="J5045" s="546" t="s">
        <v>286</v>
      </c>
      <c r="K5045" s="570"/>
      <c r="L5045" s="546"/>
      <c r="M5045" s="566"/>
      <c r="N5045" s="546">
        <v>1</v>
      </c>
      <c r="O5045" s="546">
        <v>5</v>
      </c>
      <c r="P5045" s="566">
        <v>50870.75</v>
      </c>
    </row>
    <row r="5046" spans="1:16" x14ac:dyDescent="0.2">
      <c r="A5046" s="568" t="s">
        <v>946</v>
      </c>
      <c r="B5046" s="548" t="s">
        <v>1708</v>
      </c>
      <c r="C5046" s="541" t="s">
        <v>1709</v>
      </c>
      <c r="D5046" s="547" t="s">
        <v>2038</v>
      </c>
      <c r="E5046" s="1962">
        <v>10000</v>
      </c>
      <c r="F5046" s="546" t="s">
        <v>11181</v>
      </c>
      <c r="G5046" s="569" t="s">
        <v>11182</v>
      </c>
      <c r="H5046" s="547" t="s">
        <v>286</v>
      </c>
      <c r="I5046" s="547" t="s">
        <v>286</v>
      </c>
      <c r="J5046" s="546" t="s">
        <v>286</v>
      </c>
      <c r="K5046" s="570"/>
      <c r="L5046" s="546"/>
      <c r="M5046" s="566"/>
      <c r="N5046" s="546">
        <v>1</v>
      </c>
      <c r="O5046" s="546">
        <v>4</v>
      </c>
      <c r="P5046" s="566">
        <v>40696.6</v>
      </c>
    </row>
    <row r="5047" spans="1:16" x14ac:dyDescent="0.2">
      <c r="A5047" s="568" t="s">
        <v>946</v>
      </c>
      <c r="B5047" s="548" t="s">
        <v>1708</v>
      </c>
      <c r="C5047" s="541" t="s">
        <v>1709</v>
      </c>
      <c r="D5047" s="547" t="s">
        <v>2038</v>
      </c>
      <c r="E5047" s="1962">
        <v>10000</v>
      </c>
      <c r="F5047" s="546" t="s">
        <v>11782</v>
      </c>
      <c r="G5047" s="569" t="s">
        <v>11783</v>
      </c>
      <c r="H5047" s="547" t="s">
        <v>286</v>
      </c>
      <c r="I5047" s="547" t="s">
        <v>286</v>
      </c>
      <c r="J5047" s="546" t="s">
        <v>286</v>
      </c>
      <c r="K5047" s="570"/>
      <c r="L5047" s="546"/>
      <c r="M5047" s="566"/>
      <c r="N5047" s="546">
        <v>1</v>
      </c>
      <c r="O5047" s="546">
        <v>6</v>
      </c>
      <c r="P5047" s="566">
        <v>54044.9</v>
      </c>
    </row>
    <row r="5048" spans="1:16" x14ac:dyDescent="0.2">
      <c r="A5048" s="568" t="s">
        <v>946</v>
      </c>
      <c r="B5048" s="548" t="s">
        <v>1708</v>
      </c>
      <c r="C5048" s="541" t="s">
        <v>1709</v>
      </c>
      <c r="D5048" s="547" t="s">
        <v>2038</v>
      </c>
      <c r="E5048" s="1962">
        <v>10000</v>
      </c>
      <c r="F5048" s="546" t="s">
        <v>10795</v>
      </c>
      <c r="G5048" s="569" t="s">
        <v>10796</v>
      </c>
      <c r="H5048" s="547" t="s">
        <v>286</v>
      </c>
      <c r="I5048" s="547" t="s">
        <v>286</v>
      </c>
      <c r="J5048" s="546" t="s">
        <v>286</v>
      </c>
      <c r="K5048" s="570"/>
      <c r="L5048" s="546"/>
      <c r="M5048" s="566"/>
      <c r="N5048" s="546">
        <v>1</v>
      </c>
      <c r="O5048" s="546">
        <v>1</v>
      </c>
      <c r="P5048" s="566">
        <v>4646.74</v>
      </c>
    </row>
    <row r="5049" spans="1:16" x14ac:dyDescent="0.2">
      <c r="A5049" s="568" t="s">
        <v>946</v>
      </c>
      <c r="B5049" s="548" t="s">
        <v>1708</v>
      </c>
      <c r="C5049" s="541" t="s">
        <v>1709</v>
      </c>
      <c r="D5049" s="547" t="s">
        <v>2038</v>
      </c>
      <c r="E5049" s="1962">
        <v>10000</v>
      </c>
      <c r="F5049" s="546" t="s">
        <v>11038</v>
      </c>
      <c r="G5049" s="569" t="s">
        <v>11039</v>
      </c>
      <c r="H5049" s="547" t="s">
        <v>286</v>
      </c>
      <c r="I5049" s="547" t="s">
        <v>286</v>
      </c>
      <c r="J5049" s="546" t="s">
        <v>286</v>
      </c>
      <c r="K5049" s="570"/>
      <c r="L5049" s="546"/>
      <c r="M5049" s="566"/>
      <c r="N5049" s="546">
        <v>1</v>
      </c>
      <c r="O5049" s="546">
        <v>6</v>
      </c>
      <c r="P5049" s="566">
        <v>61044.9</v>
      </c>
    </row>
    <row r="5050" spans="1:16" x14ac:dyDescent="0.2">
      <c r="A5050" s="568" t="s">
        <v>946</v>
      </c>
      <c r="B5050" s="548" t="s">
        <v>1708</v>
      </c>
      <c r="C5050" s="541" t="s">
        <v>1709</v>
      </c>
      <c r="D5050" s="547" t="s">
        <v>2038</v>
      </c>
      <c r="E5050" s="1962">
        <v>10000</v>
      </c>
      <c r="F5050" s="546" t="s">
        <v>11784</v>
      </c>
      <c r="G5050" s="569" t="s">
        <v>8706</v>
      </c>
      <c r="H5050" s="547" t="s">
        <v>286</v>
      </c>
      <c r="I5050" s="547" t="s">
        <v>286</v>
      </c>
      <c r="J5050" s="546" t="s">
        <v>286</v>
      </c>
      <c r="K5050" s="570"/>
      <c r="L5050" s="546"/>
      <c r="M5050" s="566"/>
      <c r="N5050" s="546">
        <v>1</v>
      </c>
      <c r="O5050" s="546">
        <v>2</v>
      </c>
      <c r="P5050" s="566">
        <v>12953.130000000001</v>
      </c>
    </row>
    <row r="5051" spans="1:16" x14ac:dyDescent="0.2">
      <c r="A5051" s="568" t="s">
        <v>946</v>
      </c>
      <c r="B5051" s="548" t="s">
        <v>1708</v>
      </c>
      <c r="C5051" s="541" t="s">
        <v>1709</v>
      </c>
      <c r="D5051" s="547" t="s">
        <v>10002</v>
      </c>
      <c r="E5051" s="1962">
        <v>10000</v>
      </c>
      <c r="F5051" s="546" t="s">
        <v>11177</v>
      </c>
      <c r="G5051" s="569" t="s">
        <v>11178</v>
      </c>
      <c r="H5051" s="547" t="s">
        <v>286</v>
      </c>
      <c r="I5051" s="547" t="s">
        <v>286</v>
      </c>
      <c r="J5051" s="546" t="s">
        <v>286</v>
      </c>
      <c r="K5051" s="570"/>
      <c r="L5051" s="546"/>
      <c r="M5051" s="566"/>
      <c r="N5051" s="546">
        <v>1</v>
      </c>
      <c r="O5051" s="546">
        <v>6</v>
      </c>
      <c r="P5051" s="566">
        <v>55044.9</v>
      </c>
    </row>
    <row r="5052" spans="1:16" x14ac:dyDescent="0.2">
      <c r="A5052" s="568" t="s">
        <v>946</v>
      </c>
      <c r="B5052" s="548" t="s">
        <v>1708</v>
      </c>
      <c r="C5052" s="541" t="s">
        <v>1709</v>
      </c>
      <c r="D5052" s="547" t="s">
        <v>10002</v>
      </c>
      <c r="E5052" s="1962">
        <v>10000</v>
      </c>
      <c r="F5052" s="546" t="s">
        <v>10408</v>
      </c>
      <c r="G5052" s="569" t="s">
        <v>10409</v>
      </c>
      <c r="H5052" s="547" t="s">
        <v>286</v>
      </c>
      <c r="I5052" s="547" t="s">
        <v>286</v>
      </c>
      <c r="J5052" s="546" t="s">
        <v>286</v>
      </c>
      <c r="K5052" s="570"/>
      <c r="L5052" s="546"/>
      <c r="M5052" s="566"/>
      <c r="N5052" s="546">
        <v>1</v>
      </c>
      <c r="O5052" s="546">
        <v>5</v>
      </c>
      <c r="P5052" s="566">
        <v>50870.75</v>
      </c>
    </row>
    <row r="5053" spans="1:16" x14ac:dyDescent="0.2">
      <c r="A5053" s="568" t="s">
        <v>946</v>
      </c>
      <c r="B5053" s="548" t="s">
        <v>1708</v>
      </c>
      <c r="C5053" s="541" t="s">
        <v>1709</v>
      </c>
      <c r="D5053" s="547" t="s">
        <v>10002</v>
      </c>
      <c r="E5053" s="1962">
        <v>10000</v>
      </c>
      <c r="F5053" s="546" t="s">
        <v>10549</v>
      </c>
      <c r="G5053" s="569" t="s">
        <v>10550</v>
      </c>
      <c r="H5053" s="547" t="s">
        <v>1753</v>
      </c>
      <c r="I5053" s="547" t="s">
        <v>8766</v>
      </c>
      <c r="J5053" s="546" t="s">
        <v>8766</v>
      </c>
      <c r="K5053" s="570"/>
      <c r="L5053" s="546"/>
      <c r="M5053" s="566"/>
      <c r="N5053" s="546">
        <v>1</v>
      </c>
      <c r="O5053" s="546">
        <v>1</v>
      </c>
      <c r="P5053" s="566">
        <v>6542.74</v>
      </c>
    </row>
    <row r="5054" spans="1:16" x14ac:dyDescent="0.2">
      <c r="A5054" s="568" t="s">
        <v>946</v>
      </c>
      <c r="B5054" s="548" t="s">
        <v>1708</v>
      </c>
      <c r="C5054" s="541" t="s">
        <v>1709</v>
      </c>
      <c r="D5054" s="547" t="s">
        <v>10002</v>
      </c>
      <c r="E5054" s="1962">
        <v>11000</v>
      </c>
      <c r="F5054" s="546" t="s">
        <v>10808</v>
      </c>
      <c r="G5054" s="569" t="s">
        <v>11902</v>
      </c>
      <c r="H5054" s="547" t="s">
        <v>8766</v>
      </c>
      <c r="I5054" s="547" t="s">
        <v>8766</v>
      </c>
      <c r="J5054" s="546" t="s">
        <v>8766</v>
      </c>
      <c r="K5054" s="570"/>
      <c r="L5054" s="546"/>
      <c r="M5054" s="566"/>
      <c r="N5054" s="546">
        <v>1</v>
      </c>
      <c r="O5054" s="546">
        <v>6</v>
      </c>
      <c r="P5054" s="566">
        <v>67044.899999999994</v>
      </c>
    </row>
    <row r="5055" spans="1:16" x14ac:dyDescent="0.2">
      <c r="A5055" s="568" t="s">
        <v>946</v>
      </c>
      <c r="B5055" s="548" t="s">
        <v>1708</v>
      </c>
      <c r="C5055" s="541" t="s">
        <v>1709</v>
      </c>
      <c r="D5055" s="547" t="s">
        <v>1836</v>
      </c>
      <c r="E5055" s="1962">
        <v>2500</v>
      </c>
      <c r="F5055" s="546" t="s">
        <v>10336</v>
      </c>
      <c r="G5055" s="569" t="s">
        <v>10337</v>
      </c>
      <c r="H5055" s="547" t="s">
        <v>1795</v>
      </c>
      <c r="I5055" s="547" t="s">
        <v>1795</v>
      </c>
      <c r="J5055" s="546" t="s">
        <v>1795</v>
      </c>
      <c r="K5055" s="570"/>
      <c r="L5055" s="546"/>
      <c r="M5055" s="566"/>
      <c r="N5055" s="546">
        <v>1</v>
      </c>
      <c r="O5055" s="546">
        <v>1</v>
      </c>
      <c r="P5055" s="566">
        <v>3484.09</v>
      </c>
    </row>
    <row r="5056" spans="1:16" x14ac:dyDescent="0.2">
      <c r="A5056" s="568" t="s">
        <v>946</v>
      </c>
      <c r="B5056" s="548" t="s">
        <v>1708</v>
      </c>
      <c r="C5056" s="541" t="s">
        <v>1709</v>
      </c>
      <c r="D5056" s="547" t="s">
        <v>1836</v>
      </c>
      <c r="E5056" s="1962">
        <v>2500</v>
      </c>
      <c r="F5056" s="546" t="s">
        <v>11091</v>
      </c>
      <c r="G5056" s="569" t="s">
        <v>11092</v>
      </c>
      <c r="H5056" s="547" t="s">
        <v>1795</v>
      </c>
      <c r="I5056" s="547" t="s">
        <v>1795</v>
      </c>
      <c r="J5056" s="546" t="s">
        <v>1795</v>
      </c>
      <c r="K5056" s="570"/>
      <c r="L5056" s="546"/>
      <c r="M5056" s="566"/>
      <c r="N5056" s="546">
        <v>1</v>
      </c>
      <c r="O5056" s="546">
        <v>1</v>
      </c>
      <c r="P5056" s="566">
        <v>3582.48</v>
      </c>
    </row>
    <row r="5057" spans="1:16" x14ac:dyDescent="0.2">
      <c r="A5057" s="568" t="s">
        <v>946</v>
      </c>
      <c r="B5057" s="548" t="s">
        <v>1708</v>
      </c>
      <c r="C5057" s="541" t="s">
        <v>1709</v>
      </c>
      <c r="D5057" s="547" t="s">
        <v>1836</v>
      </c>
      <c r="E5057" s="1962">
        <v>2500</v>
      </c>
      <c r="F5057" s="546" t="s">
        <v>11130</v>
      </c>
      <c r="G5057" s="569" t="s">
        <v>11131</v>
      </c>
      <c r="H5057" s="547" t="s">
        <v>1773</v>
      </c>
      <c r="I5057" s="547" t="s">
        <v>1795</v>
      </c>
      <c r="J5057" s="546" t="s">
        <v>1795</v>
      </c>
      <c r="K5057" s="570"/>
      <c r="L5057" s="546"/>
      <c r="M5057" s="566"/>
      <c r="N5057" s="546">
        <v>1</v>
      </c>
      <c r="O5057" s="546">
        <v>6</v>
      </c>
      <c r="P5057" s="566">
        <v>16044.9</v>
      </c>
    </row>
    <row r="5058" spans="1:16" x14ac:dyDescent="0.2">
      <c r="A5058" s="568" t="s">
        <v>946</v>
      </c>
      <c r="B5058" s="548" t="s">
        <v>1708</v>
      </c>
      <c r="C5058" s="541" t="s">
        <v>1709</v>
      </c>
      <c r="D5058" s="547" t="s">
        <v>1836</v>
      </c>
      <c r="E5058" s="1962">
        <v>2500</v>
      </c>
      <c r="F5058" s="546" t="s">
        <v>10653</v>
      </c>
      <c r="G5058" s="569" t="s">
        <v>10654</v>
      </c>
      <c r="H5058" s="547" t="s">
        <v>1773</v>
      </c>
      <c r="I5058" s="547" t="s">
        <v>1795</v>
      </c>
      <c r="J5058" s="546" t="s">
        <v>1795</v>
      </c>
      <c r="K5058" s="570"/>
      <c r="L5058" s="546"/>
      <c r="M5058" s="566"/>
      <c r="N5058" s="546">
        <v>1</v>
      </c>
      <c r="O5058" s="546">
        <v>6</v>
      </c>
      <c r="P5058" s="566">
        <v>16044.9</v>
      </c>
    </row>
    <row r="5059" spans="1:16" x14ac:dyDescent="0.2">
      <c r="A5059" s="568" t="s">
        <v>946</v>
      </c>
      <c r="B5059" s="548" t="s">
        <v>1708</v>
      </c>
      <c r="C5059" s="541" t="s">
        <v>1709</v>
      </c>
      <c r="D5059" s="547" t="s">
        <v>1836</v>
      </c>
      <c r="E5059" s="1962">
        <v>2500</v>
      </c>
      <c r="F5059" s="546" t="s">
        <v>10674</v>
      </c>
      <c r="G5059" s="569" t="s">
        <v>10675</v>
      </c>
      <c r="H5059" s="547" t="s">
        <v>1773</v>
      </c>
      <c r="I5059" s="547" t="s">
        <v>1795</v>
      </c>
      <c r="J5059" s="546" t="s">
        <v>1795</v>
      </c>
      <c r="K5059" s="570"/>
      <c r="L5059" s="546"/>
      <c r="M5059" s="566"/>
      <c r="N5059" s="546">
        <v>1</v>
      </c>
      <c r="O5059" s="546">
        <v>6</v>
      </c>
      <c r="P5059" s="566">
        <v>16044.9</v>
      </c>
    </row>
    <row r="5060" spans="1:16" x14ac:dyDescent="0.2">
      <c r="A5060" s="568" t="s">
        <v>946</v>
      </c>
      <c r="B5060" s="548" t="s">
        <v>1708</v>
      </c>
      <c r="C5060" s="541" t="s">
        <v>1709</v>
      </c>
      <c r="D5060" s="547" t="s">
        <v>1836</v>
      </c>
      <c r="E5060" s="1962">
        <v>2500</v>
      </c>
      <c r="F5060" s="546" t="s">
        <v>11216</v>
      </c>
      <c r="G5060" s="569" t="s">
        <v>11217</v>
      </c>
      <c r="H5060" s="547" t="s">
        <v>1773</v>
      </c>
      <c r="I5060" s="547" t="s">
        <v>1795</v>
      </c>
      <c r="J5060" s="546" t="s">
        <v>1795</v>
      </c>
      <c r="K5060" s="570"/>
      <c r="L5060" s="546"/>
      <c r="M5060" s="566"/>
      <c r="N5060" s="546">
        <v>1</v>
      </c>
      <c r="O5060" s="546">
        <v>6</v>
      </c>
      <c r="P5060" s="566">
        <v>16044.9</v>
      </c>
    </row>
    <row r="5061" spans="1:16" x14ac:dyDescent="0.2">
      <c r="A5061" s="568" t="s">
        <v>946</v>
      </c>
      <c r="B5061" s="548" t="s">
        <v>1708</v>
      </c>
      <c r="C5061" s="541" t="s">
        <v>1709</v>
      </c>
      <c r="D5061" s="547" t="s">
        <v>1836</v>
      </c>
      <c r="E5061" s="1962">
        <v>2500</v>
      </c>
      <c r="F5061" s="546" t="s">
        <v>11114</v>
      </c>
      <c r="G5061" s="569" t="s">
        <v>11115</v>
      </c>
      <c r="H5061" s="547" t="s">
        <v>1773</v>
      </c>
      <c r="I5061" s="547" t="s">
        <v>1795</v>
      </c>
      <c r="J5061" s="546" t="s">
        <v>1795</v>
      </c>
      <c r="K5061" s="570"/>
      <c r="L5061" s="546"/>
      <c r="M5061" s="566"/>
      <c r="N5061" s="546">
        <v>1</v>
      </c>
      <c r="O5061" s="546">
        <v>6</v>
      </c>
      <c r="P5061" s="566">
        <v>16044.9</v>
      </c>
    </row>
    <row r="5062" spans="1:16" x14ac:dyDescent="0.2">
      <c r="A5062" s="568" t="s">
        <v>946</v>
      </c>
      <c r="B5062" s="548" t="s">
        <v>1708</v>
      </c>
      <c r="C5062" s="541" t="s">
        <v>1709</v>
      </c>
      <c r="D5062" s="547" t="s">
        <v>1836</v>
      </c>
      <c r="E5062" s="1962">
        <v>2500</v>
      </c>
      <c r="F5062" s="546" t="s">
        <v>10721</v>
      </c>
      <c r="G5062" s="569" t="s">
        <v>10722</v>
      </c>
      <c r="H5062" s="547" t="s">
        <v>1795</v>
      </c>
      <c r="I5062" s="547" t="s">
        <v>1795</v>
      </c>
      <c r="J5062" s="546" t="s">
        <v>1795</v>
      </c>
      <c r="K5062" s="570"/>
      <c r="L5062" s="546"/>
      <c r="M5062" s="566"/>
      <c r="N5062" s="546">
        <v>1</v>
      </c>
      <c r="O5062" s="546">
        <v>1</v>
      </c>
      <c r="P5062" s="566">
        <v>4263.7299999999996</v>
      </c>
    </row>
    <row r="5063" spans="1:16" x14ac:dyDescent="0.2">
      <c r="A5063" s="568" t="s">
        <v>946</v>
      </c>
      <c r="B5063" s="548" t="s">
        <v>1708</v>
      </c>
      <c r="C5063" s="541" t="s">
        <v>1709</v>
      </c>
      <c r="D5063" s="547" t="s">
        <v>1836</v>
      </c>
      <c r="E5063" s="1962">
        <v>2500</v>
      </c>
      <c r="F5063" s="546" t="s">
        <v>10737</v>
      </c>
      <c r="G5063" s="569" t="s">
        <v>10738</v>
      </c>
      <c r="H5063" s="547" t="s">
        <v>1773</v>
      </c>
      <c r="I5063" s="547" t="s">
        <v>1795</v>
      </c>
      <c r="J5063" s="546" t="s">
        <v>1795</v>
      </c>
      <c r="K5063" s="570"/>
      <c r="L5063" s="546"/>
      <c r="M5063" s="566"/>
      <c r="N5063" s="546">
        <v>1</v>
      </c>
      <c r="O5063" s="546">
        <v>5</v>
      </c>
      <c r="P5063" s="566">
        <v>14120.75</v>
      </c>
    </row>
    <row r="5064" spans="1:16" x14ac:dyDescent="0.2">
      <c r="A5064" s="568" t="s">
        <v>946</v>
      </c>
      <c r="B5064" s="548" t="s">
        <v>1708</v>
      </c>
      <c r="C5064" s="541" t="s">
        <v>1709</v>
      </c>
      <c r="D5064" s="547" t="s">
        <v>1836</v>
      </c>
      <c r="E5064" s="1962">
        <v>3000</v>
      </c>
      <c r="F5064" s="546" t="s">
        <v>11819</v>
      </c>
      <c r="G5064" s="569" t="s">
        <v>11820</v>
      </c>
      <c r="H5064" s="547" t="s">
        <v>1773</v>
      </c>
      <c r="I5064" s="547" t="s">
        <v>1795</v>
      </c>
      <c r="J5064" s="546" t="s">
        <v>1795</v>
      </c>
      <c r="K5064" s="570"/>
      <c r="L5064" s="546"/>
      <c r="M5064" s="566"/>
      <c r="N5064" s="546">
        <v>1</v>
      </c>
      <c r="O5064" s="546">
        <v>6</v>
      </c>
      <c r="P5064" s="566">
        <v>19044.900000000001</v>
      </c>
    </row>
    <row r="5065" spans="1:16" x14ac:dyDescent="0.2">
      <c r="A5065" s="568" t="s">
        <v>946</v>
      </c>
      <c r="B5065" s="548" t="s">
        <v>1708</v>
      </c>
      <c r="C5065" s="541" t="s">
        <v>1709</v>
      </c>
      <c r="D5065" s="547" t="s">
        <v>1836</v>
      </c>
      <c r="E5065" s="1962">
        <v>3000</v>
      </c>
      <c r="F5065" s="546" t="s">
        <v>9915</v>
      </c>
      <c r="G5065" s="569" t="s">
        <v>9916</v>
      </c>
      <c r="H5065" s="547" t="s">
        <v>1773</v>
      </c>
      <c r="I5065" s="547" t="s">
        <v>1795</v>
      </c>
      <c r="J5065" s="546" t="s">
        <v>1795</v>
      </c>
      <c r="K5065" s="570"/>
      <c r="L5065" s="546"/>
      <c r="M5065" s="566"/>
      <c r="N5065" s="546">
        <v>1</v>
      </c>
      <c r="O5065" s="546">
        <v>6</v>
      </c>
      <c r="P5065" s="566">
        <v>19044.900000000001</v>
      </c>
    </row>
    <row r="5066" spans="1:16" x14ac:dyDescent="0.2">
      <c r="A5066" s="568" t="s">
        <v>946</v>
      </c>
      <c r="B5066" s="548" t="s">
        <v>1708</v>
      </c>
      <c r="C5066" s="541" t="s">
        <v>1709</v>
      </c>
      <c r="D5066" s="547" t="s">
        <v>1836</v>
      </c>
      <c r="E5066" s="1962">
        <v>3000</v>
      </c>
      <c r="F5066" s="546" t="s">
        <v>9934</v>
      </c>
      <c r="G5066" s="569" t="s">
        <v>9935</v>
      </c>
      <c r="H5066" s="547" t="s">
        <v>9371</v>
      </c>
      <c r="I5066" s="547" t="s">
        <v>9371</v>
      </c>
      <c r="J5066" s="546" t="s">
        <v>9371</v>
      </c>
      <c r="K5066" s="570"/>
      <c r="L5066" s="546"/>
      <c r="M5066" s="566"/>
      <c r="N5066" s="546">
        <v>1</v>
      </c>
      <c r="O5066" s="546">
        <v>6</v>
      </c>
      <c r="P5066" s="566">
        <v>19044.900000000001</v>
      </c>
    </row>
    <row r="5067" spans="1:16" x14ac:dyDescent="0.2">
      <c r="A5067" s="568" t="s">
        <v>946</v>
      </c>
      <c r="B5067" s="548" t="s">
        <v>1708</v>
      </c>
      <c r="C5067" s="541" t="s">
        <v>1709</v>
      </c>
      <c r="D5067" s="547" t="s">
        <v>1836</v>
      </c>
      <c r="E5067" s="1962">
        <v>3000</v>
      </c>
      <c r="F5067" s="546" t="s">
        <v>11821</v>
      </c>
      <c r="G5067" s="569" t="s">
        <v>11822</v>
      </c>
      <c r="H5067" s="547" t="s">
        <v>1795</v>
      </c>
      <c r="I5067" s="547" t="s">
        <v>1795</v>
      </c>
      <c r="J5067" s="546" t="s">
        <v>1795</v>
      </c>
      <c r="K5067" s="570"/>
      <c r="L5067" s="546"/>
      <c r="M5067" s="566"/>
      <c r="N5067" s="546">
        <v>1</v>
      </c>
      <c r="O5067" s="546">
        <v>6</v>
      </c>
      <c r="P5067" s="566">
        <v>19044.900000000001</v>
      </c>
    </row>
    <row r="5068" spans="1:16" x14ac:dyDescent="0.2">
      <c r="A5068" s="568" t="s">
        <v>946</v>
      </c>
      <c r="B5068" s="548" t="s">
        <v>1708</v>
      </c>
      <c r="C5068" s="541" t="s">
        <v>1709</v>
      </c>
      <c r="D5068" s="547" t="s">
        <v>1836</v>
      </c>
      <c r="E5068" s="1962">
        <v>3000</v>
      </c>
      <c r="F5068" s="546" t="s">
        <v>10658</v>
      </c>
      <c r="G5068" s="569" t="s">
        <v>10659</v>
      </c>
      <c r="H5068" s="547" t="s">
        <v>1773</v>
      </c>
      <c r="I5068" s="547" t="s">
        <v>1795</v>
      </c>
      <c r="J5068" s="546" t="s">
        <v>1795</v>
      </c>
      <c r="K5068" s="570"/>
      <c r="L5068" s="546"/>
      <c r="M5068" s="566"/>
      <c r="N5068" s="546">
        <v>1</v>
      </c>
      <c r="O5068" s="546">
        <v>6</v>
      </c>
      <c r="P5068" s="566">
        <v>19044.900000000001</v>
      </c>
    </row>
    <row r="5069" spans="1:16" x14ac:dyDescent="0.2">
      <c r="A5069" s="568" t="s">
        <v>946</v>
      </c>
      <c r="B5069" s="548" t="s">
        <v>1708</v>
      </c>
      <c r="C5069" s="541" t="s">
        <v>1709</v>
      </c>
      <c r="D5069" s="547" t="s">
        <v>1836</v>
      </c>
      <c r="E5069" s="1962">
        <v>3000</v>
      </c>
      <c r="F5069" s="546" t="s">
        <v>11093</v>
      </c>
      <c r="G5069" s="569" t="s">
        <v>11094</v>
      </c>
      <c r="H5069" s="547" t="s">
        <v>1773</v>
      </c>
      <c r="I5069" s="547" t="s">
        <v>1795</v>
      </c>
      <c r="J5069" s="546" t="s">
        <v>1795</v>
      </c>
      <c r="K5069" s="570"/>
      <c r="L5069" s="546"/>
      <c r="M5069" s="566"/>
      <c r="N5069" s="546">
        <v>1</v>
      </c>
      <c r="O5069" s="546">
        <v>6</v>
      </c>
      <c r="P5069" s="566">
        <v>19044.900000000001</v>
      </c>
    </row>
    <row r="5070" spans="1:16" x14ac:dyDescent="0.2">
      <c r="A5070" s="568" t="s">
        <v>946</v>
      </c>
      <c r="B5070" s="548" t="s">
        <v>1708</v>
      </c>
      <c r="C5070" s="541" t="s">
        <v>1709</v>
      </c>
      <c r="D5070" s="547" t="s">
        <v>1836</v>
      </c>
      <c r="E5070" s="1962">
        <v>3500</v>
      </c>
      <c r="F5070" s="546" t="s">
        <v>11066</v>
      </c>
      <c r="G5070" s="569" t="s">
        <v>11067</v>
      </c>
      <c r="H5070" s="547" t="s">
        <v>1773</v>
      </c>
      <c r="I5070" s="547" t="s">
        <v>1795</v>
      </c>
      <c r="J5070" s="546" t="s">
        <v>1795</v>
      </c>
      <c r="K5070" s="570"/>
      <c r="L5070" s="546"/>
      <c r="M5070" s="566"/>
      <c r="N5070" s="546">
        <v>1</v>
      </c>
      <c r="O5070" s="546">
        <v>6</v>
      </c>
      <c r="P5070" s="566">
        <v>22044.9</v>
      </c>
    </row>
    <row r="5071" spans="1:16" x14ac:dyDescent="0.2">
      <c r="A5071" s="568" t="s">
        <v>946</v>
      </c>
      <c r="B5071" s="548" t="s">
        <v>1708</v>
      </c>
      <c r="C5071" s="541" t="s">
        <v>1709</v>
      </c>
      <c r="D5071" s="547" t="s">
        <v>1836</v>
      </c>
      <c r="E5071" s="1962">
        <v>3500</v>
      </c>
      <c r="F5071" s="546" t="s">
        <v>10288</v>
      </c>
      <c r="G5071" s="569" t="s">
        <v>10289</v>
      </c>
      <c r="H5071" s="547" t="s">
        <v>1773</v>
      </c>
      <c r="I5071" s="547" t="s">
        <v>1795</v>
      </c>
      <c r="J5071" s="546" t="s">
        <v>1795</v>
      </c>
      <c r="K5071" s="570"/>
      <c r="L5071" s="546"/>
      <c r="M5071" s="566"/>
      <c r="N5071" s="546">
        <v>1</v>
      </c>
      <c r="O5071" s="546">
        <v>6</v>
      </c>
      <c r="P5071" s="566">
        <v>22044.9</v>
      </c>
    </row>
    <row r="5072" spans="1:16" x14ac:dyDescent="0.2">
      <c r="A5072" s="568" t="s">
        <v>946</v>
      </c>
      <c r="B5072" s="548" t="s">
        <v>1708</v>
      </c>
      <c r="C5072" s="541" t="s">
        <v>1709</v>
      </c>
      <c r="D5072" s="547" t="s">
        <v>1836</v>
      </c>
      <c r="E5072" s="1962">
        <v>3500</v>
      </c>
      <c r="F5072" s="546" t="s">
        <v>10348</v>
      </c>
      <c r="G5072" s="569" t="s">
        <v>10349</v>
      </c>
      <c r="H5072" s="547" t="s">
        <v>1773</v>
      </c>
      <c r="I5072" s="547" t="s">
        <v>1795</v>
      </c>
      <c r="J5072" s="546" t="s">
        <v>1795</v>
      </c>
      <c r="K5072" s="570"/>
      <c r="L5072" s="546"/>
      <c r="M5072" s="566"/>
      <c r="N5072" s="546">
        <v>1</v>
      </c>
      <c r="O5072" s="546">
        <v>6</v>
      </c>
      <c r="P5072" s="566">
        <v>22044.9</v>
      </c>
    </row>
    <row r="5073" spans="1:16" x14ac:dyDescent="0.2">
      <c r="A5073" s="568" t="s">
        <v>946</v>
      </c>
      <c r="B5073" s="548" t="s">
        <v>1708</v>
      </c>
      <c r="C5073" s="541" t="s">
        <v>1709</v>
      </c>
      <c r="D5073" s="547" t="s">
        <v>1836</v>
      </c>
      <c r="E5073" s="1962">
        <v>3500</v>
      </c>
      <c r="F5073" s="546" t="s">
        <v>10509</v>
      </c>
      <c r="G5073" s="569" t="s">
        <v>10510</v>
      </c>
      <c r="H5073" s="547" t="s">
        <v>1773</v>
      </c>
      <c r="I5073" s="547" t="s">
        <v>1795</v>
      </c>
      <c r="J5073" s="546" t="s">
        <v>1795</v>
      </c>
      <c r="K5073" s="570"/>
      <c r="L5073" s="546"/>
      <c r="M5073" s="566"/>
      <c r="N5073" s="546">
        <v>1</v>
      </c>
      <c r="O5073" s="546">
        <v>6</v>
      </c>
      <c r="P5073" s="566">
        <v>22044.9</v>
      </c>
    </row>
    <row r="5074" spans="1:16" x14ac:dyDescent="0.2">
      <c r="A5074" s="568" t="s">
        <v>946</v>
      </c>
      <c r="B5074" s="548" t="s">
        <v>1708</v>
      </c>
      <c r="C5074" s="541" t="s">
        <v>1709</v>
      </c>
      <c r="D5074" s="547" t="s">
        <v>1836</v>
      </c>
      <c r="E5074" s="1962">
        <v>3500</v>
      </c>
      <c r="F5074" s="546" t="s">
        <v>10713</v>
      </c>
      <c r="G5074" s="569" t="s">
        <v>10714</v>
      </c>
      <c r="H5074" s="547" t="s">
        <v>1773</v>
      </c>
      <c r="I5074" s="547" t="s">
        <v>1795</v>
      </c>
      <c r="J5074" s="546" t="s">
        <v>1795</v>
      </c>
      <c r="K5074" s="570"/>
      <c r="L5074" s="546"/>
      <c r="M5074" s="566"/>
      <c r="N5074" s="546">
        <v>1</v>
      </c>
      <c r="O5074" s="546">
        <v>6</v>
      </c>
      <c r="P5074" s="566">
        <v>22044.9</v>
      </c>
    </row>
    <row r="5075" spans="1:16" x14ac:dyDescent="0.2">
      <c r="A5075" s="568" t="s">
        <v>946</v>
      </c>
      <c r="B5075" s="548" t="s">
        <v>1708</v>
      </c>
      <c r="C5075" s="541" t="s">
        <v>1709</v>
      </c>
      <c r="D5075" s="547" t="s">
        <v>1836</v>
      </c>
      <c r="E5075" s="1962">
        <v>4000</v>
      </c>
      <c r="F5075" s="546" t="s">
        <v>11214</v>
      </c>
      <c r="G5075" s="569" t="s">
        <v>11215</v>
      </c>
      <c r="H5075" s="547" t="s">
        <v>1795</v>
      </c>
      <c r="I5075" s="547" t="s">
        <v>1795</v>
      </c>
      <c r="J5075" s="546" t="s">
        <v>1795</v>
      </c>
      <c r="K5075" s="570"/>
      <c r="L5075" s="546"/>
      <c r="M5075" s="566"/>
      <c r="N5075" s="546">
        <v>1</v>
      </c>
      <c r="O5075" s="546">
        <v>4</v>
      </c>
      <c r="P5075" s="566">
        <v>16696.599999999999</v>
      </c>
    </row>
    <row r="5076" spans="1:16" x14ac:dyDescent="0.2">
      <c r="A5076" s="568" t="s">
        <v>946</v>
      </c>
      <c r="B5076" s="548" t="s">
        <v>1708</v>
      </c>
      <c r="C5076" s="541" t="s">
        <v>1709</v>
      </c>
      <c r="D5076" s="547" t="s">
        <v>1836</v>
      </c>
      <c r="E5076" s="1962">
        <v>4000</v>
      </c>
      <c r="F5076" s="546" t="s">
        <v>11122</v>
      </c>
      <c r="G5076" s="569" t="s">
        <v>11123</v>
      </c>
      <c r="H5076" s="547" t="s">
        <v>1773</v>
      </c>
      <c r="I5076" s="547" t="s">
        <v>1795</v>
      </c>
      <c r="J5076" s="546" t="s">
        <v>1795</v>
      </c>
      <c r="K5076" s="570"/>
      <c r="L5076" s="546"/>
      <c r="M5076" s="566"/>
      <c r="N5076" s="546">
        <v>1</v>
      </c>
      <c r="O5076" s="546">
        <v>6</v>
      </c>
      <c r="P5076" s="566">
        <v>25044.9</v>
      </c>
    </row>
    <row r="5077" spans="1:16" x14ac:dyDescent="0.2">
      <c r="A5077" s="568" t="s">
        <v>946</v>
      </c>
      <c r="B5077" s="548" t="s">
        <v>1708</v>
      </c>
      <c r="C5077" s="541" t="s">
        <v>1709</v>
      </c>
      <c r="D5077" s="547" t="s">
        <v>1836</v>
      </c>
      <c r="E5077" s="1962">
        <v>4000</v>
      </c>
      <c r="F5077" s="546" t="s">
        <v>11455</v>
      </c>
      <c r="G5077" s="569" t="s">
        <v>11456</v>
      </c>
      <c r="H5077" s="547" t="s">
        <v>1795</v>
      </c>
      <c r="I5077" s="547" t="s">
        <v>1795</v>
      </c>
      <c r="J5077" s="546" t="s">
        <v>1795</v>
      </c>
      <c r="K5077" s="570"/>
      <c r="L5077" s="546"/>
      <c r="M5077" s="566"/>
      <c r="N5077" s="546">
        <v>1</v>
      </c>
      <c r="O5077" s="546">
        <v>6</v>
      </c>
      <c r="P5077" s="566">
        <v>25044.9</v>
      </c>
    </row>
    <row r="5078" spans="1:16" x14ac:dyDescent="0.2">
      <c r="A5078" s="568" t="s">
        <v>946</v>
      </c>
      <c r="B5078" s="548" t="s">
        <v>1708</v>
      </c>
      <c r="C5078" s="541" t="s">
        <v>1709</v>
      </c>
      <c r="D5078" s="547" t="s">
        <v>1836</v>
      </c>
      <c r="E5078" s="1962">
        <v>4000</v>
      </c>
      <c r="F5078" s="546" t="s">
        <v>11134</v>
      </c>
      <c r="G5078" s="569" t="s">
        <v>11135</v>
      </c>
      <c r="H5078" s="547" t="s">
        <v>1795</v>
      </c>
      <c r="I5078" s="547" t="s">
        <v>1795</v>
      </c>
      <c r="J5078" s="546" t="s">
        <v>1795</v>
      </c>
      <c r="K5078" s="570"/>
      <c r="L5078" s="546"/>
      <c r="M5078" s="566"/>
      <c r="N5078" s="546">
        <v>1</v>
      </c>
      <c r="O5078" s="546">
        <v>4</v>
      </c>
      <c r="P5078" s="566">
        <v>16696.599999999999</v>
      </c>
    </row>
    <row r="5079" spans="1:16" x14ac:dyDescent="0.2">
      <c r="A5079" s="568" t="s">
        <v>946</v>
      </c>
      <c r="B5079" s="548" t="s">
        <v>1708</v>
      </c>
      <c r="C5079" s="541" t="s">
        <v>1709</v>
      </c>
      <c r="D5079" s="547" t="s">
        <v>1836</v>
      </c>
      <c r="E5079" s="1962">
        <v>4000</v>
      </c>
      <c r="F5079" s="546" t="s">
        <v>11136</v>
      </c>
      <c r="G5079" s="569" t="s">
        <v>11137</v>
      </c>
      <c r="H5079" s="547" t="s">
        <v>1795</v>
      </c>
      <c r="I5079" s="547" t="s">
        <v>1795</v>
      </c>
      <c r="J5079" s="546" t="s">
        <v>1795</v>
      </c>
      <c r="K5079" s="570"/>
      <c r="L5079" s="546"/>
      <c r="M5079" s="566"/>
      <c r="N5079" s="546">
        <v>1</v>
      </c>
      <c r="O5079" s="546">
        <v>4</v>
      </c>
      <c r="P5079" s="566">
        <v>16696.599999999999</v>
      </c>
    </row>
    <row r="5080" spans="1:16" x14ac:dyDescent="0.2">
      <c r="A5080" s="568" t="s">
        <v>946</v>
      </c>
      <c r="B5080" s="548" t="s">
        <v>1708</v>
      </c>
      <c r="C5080" s="541" t="s">
        <v>1709</v>
      </c>
      <c r="D5080" s="547" t="s">
        <v>1836</v>
      </c>
      <c r="E5080" s="1962">
        <v>4000</v>
      </c>
      <c r="F5080" s="546" t="s">
        <v>11463</v>
      </c>
      <c r="G5080" s="569" t="s">
        <v>11464</v>
      </c>
      <c r="H5080" s="547" t="s">
        <v>1795</v>
      </c>
      <c r="I5080" s="547" t="s">
        <v>1795</v>
      </c>
      <c r="J5080" s="546" t="s">
        <v>1795</v>
      </c>
      <c r="K5080" s="570"/>
      <c r="L5080" s="546"/>
      <c r="M5080" s="566"/>
      <c r="N5080" s="546">
        <v>1</v>
      </c>
      <c r="O5080" s="546">
        <v>2</v>
      </c>
      <c r="P5080" s="566">
        <v>8348.2999999999993</v>
      </c>
    </row>
    <row r="5081" spans="1:16" x14ac:dyDescent="0.2">
      <c r="A5081" s="568" t="s">
        <v>946</v>
      </c>
      <c r="B5081" s="548" t="s">
        <v>1708</v>
      </c>
      <c r="C5081" s="541" t="s">
        <v>1709</v>
      </c>
      <c r="D5081" s="547" t="s">
        <v>1836</v>
      </c>
      <c r="E5081" s="1962">
        <v>4000</v>
      </c>
      <c r="F5081" s="546" t="s">
        <v>11045</v>
      </c>
      <c r="G5081" s="569" t="s">
        <v>11046</v>
      </c>
      <c r="H5081" s="547" t="s">
        <v>1795</v>
      </c>
      <c r="I5081" s="547" t="s">
        <v>1795</v>
      </c>
      <c r="J5081" s="546" t="s">
        <v>1795</v>
      </c>
      <c r="K5081" s="570"/>
      <c r="L5081" s="546"/>
      <c r="M5081" s="566"/>
      <c r="N5081" s="546">
        <v>1</v>
      </c>
      <c r="O5081" s="546">
        <v>2</v>
      </c>
      <c r="P5081" s="566">
        <v>8348.2999999999993</v>
      </c>
    </row>
    <row r="5082" spans="1:16" x14ac:dyDescent="0.2">
      <c r="A5082" s="568" t="s">
        <v>946</v>
      </c>
      <c r="B5082" s="548" t="s">
        <v>1708</v>
      </c>
      <c r="C5082" s="541" t="s">
        <v>1709</v>
      </c>
      <c r="D5082" s="547" t="s">
        <v>1836</v>
      </c>
      <c r="E5082" s="1962">
        <v>4500</v>
      </c>
      <c r="F5082" s="546" t="s">
        <v>10621</v>
      </c>
      <c r="G5082" s="569" t="s">
        <v>11903</v>
      </c>
      <c r="H5082" s="547" t="s">
        <v>8766</v>
      </c>
      <c r="I5082" s="547" t="s">
        <v>8766</v>
      </c>
      <c r="J5082" s="546" t="s">
        <v>8766</v>
      </c>
      <c r="K5082" s="570"/>
      <c r="L5082" s="546"/>
      <c r="M5082" s="566"/>
      <c r="N5082" s="546">
        <v>1</v>
      </c>
      <c r="O5082" s="546">
        <v>1</v>
      </c>
      <c r="P5082" s="566">
        <v>9523.2999999999993</v>
      </c>
    </row>
    <row r="5083" spans="1:16" x14ac:dyDescent="0.2">
      <c r="A5083" s="568" t="s">
        <v>946</v>
      </c>
      <c r="B5083" s="548" t="s">
        <v>1708</v>
      </c>
      <c r="C5083" s="541" t="s">
        <v>1709</v>
      </c>
      <c r="D5083" s="547" t="s">
        <v>1836</v>
      </c>
      <c r="E5083" s="1962">
        <v>4500</v>
      </c>
      <c r="F5083" s="546" t="s">
        <v>10643</v>
      </c>
      <c r="G5083" s="569" t="s">
        <v>10644</v>
      </c>
      <c r="H5083" s="547" t="s">
        <v>1795</v>
      </c>
      <c r="I5083" s="547" t="s">
        <v>1795</v>
      </c>
      <c r="J5083" s="546" t="s">
        <v>1795</v>
      </c>
      <c r="K5083" s="570"/>
      <c r="L5083" s="546"/>
      <c r="M5083" s="566"/>
      <c r="N5083" s="546">
        <v>1</v>
      </c>
      <c r="O5083" s="546">
        <v>4</v>
      </c>
      <c r="P5083" s="566">
        <v>18696.599999999999</v>
      </c>
    </row>
    <row r="5084" spans="1:16" x14ac:dyDescent="0.2">
      <c r="A5084" s="568" t="s">
        <v>946</v>
      </c>
      <c r="B5084" s="548" t="s">
        <v>1708</v>
      </c>
      <c r="C5084" s="541" t="s">
        <v>1709</v>
      </c>
      <c r="D5084" s="547" t="s">
        <v>10530</v>
      </c>
      <c r="E5084" s="1962">
        <v>3500</v>
      </c>
      <c r="F5084" s="546" t="s">
        <v>10531</v>
      </c>
      <c r="G5084" s="569" t="s">
        <v>10532</v>
      </c>
      <c r="H5084" s="547" t="s">
        <v>1773</v>
      </c>
      <c r="I5084" s="547" t="s">
        <v>1795</v>
      </c>
      <c r="J5084" s="546" t="s">
        <v>1795</v>
      </c>
      <c r="K5084" s="570"/>
      <c r="L5084" s="546"/>
      <c r="M5084" s="566"/>
      <c r="N5084" s="546">
        <v>1</v>
      </c>
      <c r="O5084" s="546">
        <v>6</v>
      </c>
      <c r="P5084" s="566">
        <v>22044.9</v>
      </c>
    </row>
    <row r="5085" spans="1:16" x14ac:dyDescent="0.2">
      <c r="A5085" s="568" t="s">
        <v>946</v>
      </c>
      <c r="B5085" s="548" t="s">
        <v>1708</v>
      </c>
      <c r="C5085" s="541" t="s">
        <v>1709</v>
      </c>
      <c r="D5085" s="547" t="s">
        <v>10457</v>
      </c>
      <c r="E5085" s="1962">
        <v>3500</v>
      </c>
      <c r="F5085" s="546" t="s">
        <v>10458</v>
      </c>
      <c r="G5085" s="569" t="s">
        <v>10459</v>
      </c>
      <c r="H5085" s="547" t="s">
        <v>1795</v>
      </c>
      <c r="I5085" s="547" t="s">
        <v>1795</v>
      </c>
      <c r="J5085" s="546" t="s">
        <v>1795</v>
      </c>
      <c r="K5085" s="570"/>
      <c r="L5085" s="546"/>
      <c r="M5085" s="566"/>
      <c r="N5085" s="546">
        <v>1</v>
      </c>
      <c r="O5085" s="546">
        <v>4</v>
      </c>
      <c r="P5085" s="566">
        <v>14696.6</v>
      </c>
    </row>
    <row r="5086" spans="1:16" x14ac:dyDescent="0.2">
      <c r="A5086" s="568" t="s">
        <v>946</v>
      </c>
      <c r="B5086" s="548" t="s">
        <v>1708</v>
      </c>
      <c r="C5086" s="541" t="s">
        <v>1709</v>
      </c>
      <c r="D5086" s="547" t="s">
        <v>4094</v>
      </c>
      <c r="E5086" s="1962">
        <v>3000</v>
      </c>
      <c r="F5086" s="546" t="s">
        <v>10400</v>
      </c>
      <c r="G5086" s="569" t="s">
        <v>10401</v>
      </c>
      <c r="H5086" s="547" t="s">
        <v>10347</v>
      </c>
      <c r="I5086" s="547" t="s">
        <v>1795</v>
      </c>
      <c r="J5086" s="546" t="s">
        <v>1795</v>
      </c>
      <c r="K5086" s="570"/>
      <c r="L5086" s="546"/>
      <c r="M5086" s="566"/>
      <c r="N5086" s="546">
        <v>1</v>
      </c>
      <c r="O5086" s="546">
        <v>6</v>
      </c>
      <c r="P5086" s="566">
        <v>19044.900000000001</v>
      </c>
    </row>
    <row r="5087" spans="1:16" x14ac:dyDescent="0.2">
      <c r="A5087" s="568" t="s">
        <v>946</v>
      </c>
      <c r="B5087" s="548" t="s">
        <v>1708</v>
      </c>
      <c r="C5087" s="541" t="s">
        <v>1709</v>
      </c>
      <c r="D5087" s="547" t="s">
        <v>11904</v>
      </c>
      <c r="E5087" s="1962">
        <v>3000</v>
      </c>
      <c r="F5087" s="546" t="s">
        <v>11159</v>
      </c>
      <c r="G5087" s="569" t="s">
        <v>11160</v>
      </c>
      <c r="H5087" s="547" t="s">
        <v>1795</v>
      </c>
      <c r="I5087" s="547" t="s">
        <v>1795</v>
      </c>
      <c r="J5087" s="546" t="s">
        <v>1795</v>
      </c>
      <c r="K5087" s="570"/>
      <c r="L5087" s="546"/>
      <c r="M5087" s="566"/>
      <c r="N5087" s="546">
        <v>1</v>
      </c>
      <c r="O5087" s="546">
        <v>6</v>
      </c>
      <c r="P5087" s="566">
        <v>19044.900000000001</v>
      </c>
    </row>
    <row r="5088" spans="1:16" x14ac:dyDescent="0.2">
      <c r="A5088" s="568" t="s">
        <v>946</v>
      </c>
      <c r="B5088" s="548" t="s">
        <v>1708</v>
      </c>
      <c r="C5088" s="541" t="s">
        <v>1709</v>
      </c>
      <c r="D5088" s="547" t="s">
        <v>11905</v>
      </c>
      <c r="E5088" s="1962">
        <v>4000</v>
      </c>
      <c r="F5088" s="546" t="s">
        <v>10731</v>
      </c>
      <c r="G5088" s="569" t="s">
        <v>10732</v>
      </c>
      <c r="H5088" s="547" t="s">
        <v>1773</v>
      </c>
      <c r="I5088" s="547" t="s">
        <v>1795</v>
      </c>
      <c r="J5088" s="546" t="s">
        <v>1795</v>
      </c>
      <c r="K5088" s="570"/>
      <c r="L5088" s="546"/>
      <c r="M5088" s="566"/>
      <c r="N5088" s="546">
        <v>1</v>
      </c>
      <c r="O5088" s="546">
        <v>6</v>
      </c>
      <c r="P5088" s="566">
        <v>25044.9</v>
      </c>
    </row>
    <row r="5089" spans="1:16" x14ac:dyDescent="0.2">
      <c r="A5089" s="568" t="s">
        <v>946</v>
      </c>
      <c r="B5089" s="548" t="s">
        <v>1708</v>
      </c>
      <c r="C5089" s="541" t="s">
        <v>1709</v>
      </c>
      <c r="D5089" s="547" t="s">
        <v>11185</v>
      </c>
      <c r="E5089" s="1962">
        <v>4000</v>
      </c>
      <c r="F5089" s="546" t="s">
        <v>11655</v>
      </c>
      <c r="G5089" s="569" t="s">
        <v>11906</v>
      </c>
      <c r="H5089" s="547" t="s">
        <v>1795</v>
      </c>
      <c r="I5089" s="547" t="s">
        <v>1795</v>
      </c>
      <c r="J5089" s="546" t="s">
        <v>1795</v>
      </c>
      <c r="K5089" s="570"/>
      <c r="L5089" s="546"/>
      <c r="M5089" s="566"/>
      <c r="N5089" s="546">
        <v>1</v>
      </c>
      <c r="O5089" s="546">
        <v>4</v>
      </c>
      <c r="P5089" s="566">
        <v>16696.599999999999</v>
      </c>
    </row>
    <row r="5090" spans="1:16" x14ac:dyDescent="0.2">
      <c r="A5090" s="568" t="s">
        <v>946</v>
      </c>
      <c r="B5090" s="548" t="s">
        <v>1708</v>
      </c>
      <c r="C5090" s="541" t="s">
        <v>1709</v>
      </c>
      <c r="D5090" s="547" t="s">
        <v>11185</v>
      </c>
      <c r="E5090" s="1962">
        <v>4000</v>
      </c>
      <c r="F5090" s="546" t="s">
        <v>11186</v>
      </c>
      <c r="G5090" s="569" t="s">
        <v>11187</v>
      </c>
      <c r="H5090" s="547" t="s">
        <v>1795</v>
      </c>
      <c r="I5090" s="547" t="s">
        <v>1795</v>
      </c>
      <c r="J5090" s="546" t="s">
        <v>1795</v>
      </c>
      <c r="K5090" s="570"/>
      <c r="L5090" s="546"/>
      <c r="M5090" s="566"/>
      <c r="N5090" s="546">
        <v>1</v>
      </c>
      <c r="O5090" s="546">
        <v>2</v>
      </c>
      <c r="P5090" s="566">
        <v>8348.2999999999993</v>
      </c>
    </row>
    <row r="5091" spans="1:16" x14ac:dyDescent="0.2">
      <c r="A5091" s="568" t="s">
        <v>946</v>
      </c>
      <c r="B5091" s="548" t="s">
        <v>1708</v>
      </c>
      <c r="C5091" s="541" t="s">
        <v>1709</v>
      </c>
      <c r="D5091" s="547" t="s">
        <v>11185</v>
      </c>
      <c r="E5091" s="1962">
        <v>4000</v>
      </c>
      <c r="F5091" s="546" t="s">
        <v>11609</v>
      </c>
      <c r="G5091" s="569" t="s">
        <v>11610</v>
      </c>
      <c r="H5091" s="547" t="s">
        <v>1795</v>
      </c>
      <c r="I5091" s="547" t="s">
        <v>1795</v>
      </c>
      <c r="J5091" s="546" t="s">
        <v>1795</v>
      </c>
      <c r="K5091" s="570"/>
      <c r="L5091" s="546"/>
      <c r="M5091" s="566"/>
      <c r="N5091" s="546">
        <v>1</v>
      </c>
      <c r="O5091" s="546">
        <v>4</v>
      </c>
      <c r="P5091" s="566">
        <v>16696.599999999999</v>
      </c>
    </row>
    <row r="5092" spans="1:16" x14ac:dyDescent="0.2">
      <c r="A5092" s="568" t="s">
        <v>946</v>
      </c>
      <c r="B5092" s="548" t="s">
        <v>1708</v>
      </c>
      <c r="C5092" s="541" t="s">
        <v>1709</v>
      </c>
      <c r="D5092" s="547" t="s">
        <v>11185</v>
      </c>
      <c r="E5092" s="1962">
        <v>4000</v>
      </c>
      <c r="F5092" s="546" t="s">
        <v>11643</v>
      </c>
      <c r="G5092" s="569" t="s">
        <v>11644</v>
      </c>
      <c r="H5092" s="547" t="s">
        <v>1795</v>
      </c>
      <c r="I5092" s="547" t="s">
        <v>1795</v>
      </c>
      <c r="J5092" s="546" t="s">
        <v>1795</v>
      </c>
      <c r="K5092" s="570"/>
      <c r="L5092" s="546"/>
      <c r="M5092" s="566"/>
      <c r="N5092" s="546">
        <v>1</v>
      </c>
      <c r="O5092" s="546">
        <v>2</v>
      </c>
      <c r="P5092" s="566">
        <v>8348.2999999999993</v>
      </c>
    </row>
    <row r="5093" spans="1:16" x14ac:dyDescent="0.2">
      <c r="A5093" s="568" t="s">
        <v>946</v>
      </c>
      <c r="B5093" s="548" t="s">
        <v>1708</v>
      </c>
      <c r="C5093" s="541" t="s">
        <v>1709</v>
      </c>
      <c r="D5093" s="547" t="s">
        <v>11185</v>
      </c>
      <c r="E5093" s="1962">
        <v>4000</v>
      </c>
      <c r="F5093" s="546" t="s">
        <v>11192</v>
      </c>
      <c r="G5093" s="569" t="s">
        <v>11193</v>
      </c>
      <c r="H5093" s="547" t="s">
        <v>1795</v>
      </c>
      <c r="I5093" s="547" t="s">
        <v>1795</v>
      </c>
      <c r="J5093" s="546" t="s">
        <v>1795</v>
      </c>
      <c r="K5093" s="570"/>
      <c r="L5093" s="546"/>
      <c r="M5093" s="566"/>
      <c r="N5093" s="546">
        <v>1</v>
      </c>
      <c r="O5093" s="546">
        <v>2</v>
      </c>
      <c r="P5093" s="566">
        <v>8348.2999999999993</v>
      </c>
    </row>
    <row r="5094" spans="1:16" x14ac:dyDescent="0.2">
      <c r="A5094" s="568" t="s">
        <v>946</v>
      </c>
      <c r="B5094" s="548" t="s">
        <v>1708</v>
      </c>
      <c r="C5094" s="541" t="s">
        <v>1709</v>
      </c>
      <c r="D5094" s="547" t="s">
        <v>11185</v>
      </c>
      <c r="E5094" s="1962">
        <v>4000</v>
      </c>
      <c r="F5094" s="546" t="s">
        <v>11188</v>
      </c>
      <c r="G5094" s="569" t="s">
        <v>11189</v>
      </c>
      <c r="H5094" s="547" t="s">
        <v>9371</v>
      </c>
      <c r="I5094" s="547" t="s">
        <v>9371</v>
      </c>
      <c r="J5094" s="546" t="s">
        <v>9371</v>
      </c>
      <c r="K5094" s="570"/>
      <c r="L5094" s="546"/>
      <c r="M5094" s="566"/>
      <c r="N5094" s="546">
        <v>1</v>
      </c>
      <c r="O5094" s="546">
        <v>2</v>
      </c>
      <c r="P5094" s="566">
        <v>8348.2999999999993</v>
      </c>
    </row>
    <row r="5095" spans="1:16" x14ac:dyDescent="0.2">
      <c r="A5095" s="568" t="s">
        <v>946</v>
      </c>
      <c r="B5095" s="548" t="s">
        <v>1708</v>
      </c>
      <c r="C5095" s="541" t="s">
        <v>1709</v>
      </c>
      <c r="D5095" s="547" t="s">
        <v>11185</v>
      </c>
      <c r="E5095" s="1962">
        <v>4000</v>
      </c>
      <c r="F5095" s="546" t="s">
        <v>11627</v>
      </c>
      <c r="G5095" s="569" t="s">
        <v>11628</v>
      </c>
      <c r="H5095" s="547" t="s">
        <v>8766</v>
      </c>
      <c r="I5095" s="547" t="s">
        <v>8766</v>
      </c>
      <c r="J5095" s="546" t="s">
        <v>8766</v>
      </c>
      <c r="K5095" s="570"/>
      <c r="L5095" s="546"/>
      <c r="M5095" s="566"/>
      <c r="N5095" s="546">
        <v>1</v>
      </c>
      <c r="O5095" s="546">
        <v>6</v>
      </c>
      <c r="P5095" s="566">
        <v>25044.9</v>
      </c>
    </row>
    <row r="5096" spans="1:16" x14ac:dyDescent="0.2">
      <c r="A5096" s="568" t="s">
        <v>946</v>
      </c>
      <c r="B5096" s="548" t="s">
        <v>1708</v>
      </c>
      <c r="C5096" s="541" t="s">
        <v>1709</v>
      </c>
      <c r="D5096" s="547" t="s">
        <v>11185</v>
      </c>
      <c r="E5096" s="1962">
        <v>4000</v>
      </c>
      <c r="F5096" s="546" t="s">
        <v>11665</v>
      </c>
      <c r="G5096" s="569" t="s">
        <v>11666</v>
      </c>
      <c r="H5096" s="547" t="s">
        <v>1795</v>
      </c>
      <c r="I5096" s="547" t="s">
        <v>1795</v>
      </c>
      <c r="J5096" s="546" t="s">
        <v>1795</v>
      </c>
      <c r="K5096" s="570"/>
      <c r="L5096" s="546"/>
      <c r="M5096" s="566"/>
      <c r="N5096" s="546">
        <v>1</v>
      </c>
      <c r="O5096" s="546">
        <v>2</v>
      </c>
      <c r="P5096" s="566">
        <v>8348.2999999999993</v>
      </c>
    </row>
    <row r="5097" spans="1:16" x14ac:dyDescent="0.2">
      <c r="A5097" s="568" t="s">
        <v>946</v>
      </c>
      <c r="B5097" s="548" t="s">
        <v>1708</v>
      </c>
      <c r="C5097" s="541" t="s">
        <v>1709</v>
      </c>
      <c r="D5097" s="547" t="s">
        <v>11185</v>
      </c>
      <c r="E5097" s="1962">
        <v>4000</v>
      </c>
      <c r="F5097" s="546" t="s">
        <v>11641</v>
      </c>
      <c r="G5097" s="569" t="s">
        <v>11642</v>
      </c>
      <c r="H5097" s="547" t="s">
        <v>1795</v>
      </c>
      <c r="I5097" s="547" t="s">
        <v>1795</v>
      </c>
      <c r="J5097" s="546" t="s">
        <v>1795</v>
      </c>
      <c r="K5097" s="570"/>
      <c r="L5097" s="546"/>
      <c r="M5097" s="566"/>
      <c r="N5097" s="546">
        <v>1</v>
      </c>
      <c r="O5097" s="546">
        <v>2</v>
      </c>
      <c r="P5097" s="566">
        <v>8348.2999999999993</v>
      </c>
    </row>
    <row r="5098" spans="1:16" x14ac:dyDescent="0.2">
      <c r="A5098" s="568" t="s">
        <v>946</v>
      </c>
      <c r="B5098" s="548" t="s">
        <v>1708</v>
      </c>
      <c r="C5098" s="541" t="s">
        <v>1709</v>
      </c>
      <c r="D5098" s="547" t="s">
        <v>11198</v>
      </c>
      <c r="E5098" s="1962">
        <v>4000</v>
      </c>
      <c r="F5098" s="546" t="s">
        <v>11199</v>
      </c>
      <c r="G5098" s="569" t="s">
        <v>11907</v>
      </c>
      <c r="H5098" s="547" t="s">
        <v>8766</v>
      </c>
      <c r="I5098" s="547" t="s">
        <v>8766</v>
      </c>
      <c r="J5098" s="546" t="s">
        <v>8766</v>
      </c>
      <c r="K5098" s="570"/>
      <c r="L5098" s="546"/>
      <c r="M5098" s="566"/>
      <c r="N5098" s="546">
        <v>1</v>
      </c>
      <c r="O5098" s="546">
        <v>2</v>
      </c>
      <c r="P5098" s="566">
        <v>8348.2999999999993</v>
      </c>
    </row>
    <row r="5099" spans="1:16" x14ac:dyDescent="0.2">
      <c r="A5099" s="568" t="s">
        <v>946</v>
      </c>
      <c r="B5099" s="548" t="s">
        <v>1708</v>
      </c>
      <c r="C5099" s="541" t="s">
        <v>1709</v>
      </c>
      <c r="D5099" s="547" t="s">
        <v>11793</v>
      </c>
      <c r="E5099" s="1962">
        <v>4500</v>
      </c>
      <c r="F5099" s="546" t="s">
        <v>11794</v>
      </c>
      <c r="G5099" s="569" t="s">
        <v>11908</v>
      </c>
      <c r="H5099" s="547" t="s">
        <v>1795</v>
      </c>
      <c r="I5099" s="547" t="s">
        <v>1795</v>
      </c>
      <c r="J5099" s="546" t="s">
        <v>1795</v>
      </c>
      <c r="K5099" s="570"/>
      <c r="L5099" s="546"/>
      <c r="M5099" s="566"/>
      <c r="N5099" s="546">
        <v>1</v>
      </c>
      <c r="O5099" s="546">
        <v>6</v>
      </c>
      <c r="P5099" s="566">
        <v>28044.9</v>
      </c>
    </row>
    <row r="5100" spans="1:16" x14ac:dyDescent="0.2">
      <c r="A5100" s="568" t="s">
        <v>946</v>
      </c>
      <c r="B5100" s="548" t="s">
        <v>1708</v>
      </c>
      <c r="C5100" s="541" t="s">
        <v>1709</v>
      </c>
      <c r="D5100" s="547" t="s">
        <v>10393</v>
      </c>
      <c r="E5100" s="1962">
        <v>4000</v>
      </c>
      <c r="F5100" s="546" t="s">
        <v>10394</v>
      </c>
      <c r="G5100" s="569" t="s">
        <v>10395</v>
      </c>
      <c r="H5100" s="547" t="s">
        <v>1795</v>
      </c>
      <c r="I5100" s="547" t="s">
        <v>1795</v>
      </c>
      <c r="J5100" s="546" t="s">
        <v>1795</v>
      </c>
      <c r="K5100" s="570"/>
      <c r="L5100" s="546"/>
      <c r="M5100" s="566"/>
      <c r="N5100" s="546">
        <v>1</v>
      </c>
      <c r="O5100" s="546">
        <v>4</v>
      </c>
      <c r="P5100" s="566">
        <v>16696.599999999999</v>
      </c>
    </row>
    <row r="5101" spans="1:16" x14ac:dyDescent="0.2">
      <c r="A5101" s="568" t="s">
        <v>946</v>
      </c>
      <c r="B5101" s="548" t="s">
        <v>1708</v>
      </c>
      <c r="C5101" s="541" t="s">
        <v>1709</v>
      </c>
      <c r="D5101" s="547" t="s">
        <v>11909</v>
      </c>
      <c r="E5101" s="1962">
        <v>4000</v>
      </c>
      <c r="F5101" s="546" t="s">
        <v>10426</v>
      </c>
      <c r="G5101" s="569" t="s">
        <v>10427</v>
      </c>
      <c r="H5101" s="547" t="s">
        <v>1795</v>
      </c>
      <c r="I5101" s="547" t="s">
        <v>1795</v>
      </c>
      <c r="J5101" s="546" t="s">
        <v>1795</v>
      </c>
      <c r="K5101" s="570"/>
      <c r="L5101" s="546"/>
      <c r="M5101" s="566"/>
      <c r="N5101" s="546">
        <v>1</v>
      </c>
      <c r="O5101" s="546">
        <v>4</v>
      </c>
      <c r="P5101" s="566">
        <v>16696.599999999999</v>
      </c>
    </row>
    <row r="5102" spans="1:16" x14ac:dyDescent="0.2">
      <c r="A5102" s="568" t="s">
        <v>946</v>
      </c>
      <c r="B5102" s="548" t="s">
        <v>1708</v>
      </c>
      <c r="C5102" s="541" t="s">
        <v>1709</v>
      </c>
      <c r="D5102" s="547" t="s">
        <v>11910</v>
      </c>
      <c r="E5102" s="1962">
        <v>4000</v>
      </c>
      <c r="F5102" s="546" t="s">
        <v>10528</v>
      </c>
      <c r="G5102" s="569" t="s">
        <v>10529</v>
      </c>
      <c r="H5102" s="547" t="s">
        <v>1795</v>
      </c>
      <c r="I5102" s="547" t="s">
        <v>1795</v>
      </c>
      <c r="J5102" s="546" t="s">
        <v>1795</v>
      </c>
      <c r="K5102" s="570"/>
      <c r="L5102" s="546"/>
      <c r="M5102" s="566"/>
      <c r="N5102" s="546">
        <v>1</v>
      </c>
      <c r="O5102" s="546">
        <v>6</v>
      </c>
      <c r="P5102" s="566">
        <v>25044.9</v>
      </c>
    </row>
    <row r="5103" spans="1:16" x14ac:dyDescent="0.2">
      <c r="A5103" s="568" t="s">
        <v>946</v>
      </c>
      <c r="B5103" s="548" t="s">
        <v>1708</v>
      </c>
      <c r="C5103" s="541" t="s">
        <v>1709</v>
      </c>
      <c r="D5103" s="547" t="s">
        <v>11911</v>
      </c>
      <c r="E5103" s="1962">
        <v>4000</v>
      </c>
      <c r="F5103" s="546" t="s">
        <v>10689</v>
      </c>
      <c r="G5103" s="569" t="s">
        <v>10690</v>
      </c>
      <c r="H5103" s="547" t="s">
        <v>1795</v>
      </c>
      <c r="I5103" s="547" t="s">
        <v>1795</v>
      </c>
      <c r="J5103" s="546" t="s">
        <v>1795</v>
      </c>
      <c r="K5103" s="570"/>
      <c r="L5103" s="546"/>
      <c r="M5103" s="566"/>
      <c r="N5103" s="546">
        <v>1</v>
      </c>
      <c r="O5103" s="546">
        <v>4</v>
      </c>
      <c r="P5103" s="566">
        <v>16696.599999999999</v>
      </c>
    </row>
    <row r="5104" spans="1:16" x14ac:dyDescent="0.2">
      <c r="A5104" s="568" t="s">
        <v>946</v>
      </c>
      <c r="B5104" s="548" t="s">
        <v>1708</v>
      </c>
      <c r="C5104" s="541" t="s">
        <v>1709</v>
      </c>
      <c r="D5104" s="547" t="s">
        <v>1920</v>
      </c>
      <c r="E5104" s="1962">
        <v>3500</v>
      </c>
      <c r="F5104" s="546" t="s">
        <v>10608</v>
      </c>
      <c r="G5104" s="569" t="s">
        <v>10609</v>
      </c>
      <c r="H5104" s="547" t="s">
        <v>1795</v>
      </c>
      <c r="I5104" s="547" t="s">
        <v>1795</v>
      </c>
      <c r="J5104" s="546" t="s">
        <v>1795</v>
      </c>
      <c r="K5104" s="570"/>
      <c r="L5104" s="546"/>
      <c r="M5104" s="566"/>
      <c r="N5104" s="546">
        <v>1</v>
      </c>
      <c r="O5104" s="546">
        <v>6</v>
      </c>
      <c r="P5104" s="566">
        <v>22044.9</v>
      </c>
    </row>
    <row r="5105" spans="1:16" x14ac:dyDescent="0.2">
      <c r="A5105" s="568" t="s">
        <v>946</v>
      </c>
      <c r="B5105" s="548" t="s">
        <v>1708</v>
      </c>
      <c r="C5105" s="541" t="s">
        <v>1709</v>
      </c>
      <c r="D5105" s="547" t="s">
        <v>1733</v>
      </c>
      <c r="E5105" s="1962">
        <v>4000</v>
      </c>
      <c r="F5105" s="546" t="s">
        <v>11212</v>
      </c>
      <c r="G5105" s="569" t="s">
        <v>11213</v>
      </c>
      <c r="H5105" s="547" t="s">
        <v>1795</v>
      </c>
      <c r="I5105" s="547" t="s">
        <v>1795</v>
      </c>
      <c r="J5105" s="546" t="s">
        <v>1795</v>
      </c>
      <c r="K5105" s="570"/>
      <c r="L5105" s="546"/>
      <c r="M5105" s="566"/>
      <c r="N5105" s="546">
        <v>1</v>
      </c>
      <c r="O5105" s="546">
        <v>2</v>
      </c>
      <c r="P5105" s="566">
        <v>8348.2999999999993</v>
      </c>
    </row>
    <row r="5106" spans="1:16" x14ac:dyDescent="0.2">
      <c r="A5106" s="568" t="s">
        <v>946</v>
      </c>
      <c r="B5106" s="548" t="s">
        <v>1708</v>
      </c>
      <c r="C5106" s="541" t="s">
        <v>1709</v>
      </c>
      <c r="D5106" s="547" t="s">
        <v>1733</v>
      </c>
      <c r="E5106" s="1962">
        <v>5000</v>
      </c>
      <c r="F5106" s="546" t="s">
        <v>11132</v>
      </c>
      <c r="G5106" s="569" t="s">
        <v>11133</v>
      </c>
      <c r="H5106" s="547" t="s">
        <v>1795</v>
      </c>
      <c r="I5106" s="547" t="s">
        <v>1795</v>
      </c>
      <c r="J5106" s="546" t="s">
        <v>1795</v>
      </c>
      <c r="K5106" s="570"/>
      <c r="L5106" s="546"/>
      <c r="M5106" s="566"/>
      <c r="N5106" s="546">
        <v>1</v>
      </c>
      <c r="O5106" s="546">
        <v>6</v>
      </c>
      <c r="P5106" s="566">
        <v>31044.9</v>
      </c>
    </row>
    <row r="5107" spans="1:16" x14ac:dyDescent="0.2">
      <c r="A5107" s="568" t="s">
        <v>946</v>
      </c>
      <c r="B5107" s="548" t="s">
        <v>1708</v>
      </c>
      <c r="C5107" s="541" t="s">
        <v>1709</v>
      </c>
      <c r="D5107" s="547" t="s">
        <v>11127</v>
      </c>
      <c r="E5107" s="1962">
        <v>4000</v>
      </c>
      <c r="F5107" s="546" t="s">
        <v>11128</v>
      </c>
      <c r="G5107" s="569" t="s">
        <v>11129</v>
      </c>
      <c r="H5107" s="547" t="s">
        <v>1795</v>
      </c>
      <c r="I5107" s="547" t="s">
        <v>1795</v>
      </c>
      <c r="J5107" s="546" t="s">
        <v>1795</v>
      </c>
      <c r="K5107" s="570"/>
      <c r="L5107" s="546"/>
      <c r="M5107" s="566"/>
      <c r="N5107" s="546">
        <v>1</v>
      </c>
      <c r="O5107" s="546">
        <v>2</v>
      </c>
      <c r="P5107" s="566">
        <v>8348.2999999999993</v>
      </c>
    </row>
    <row r="5108" spans="1:16" x14ac:dyDescent="0.2">
      <c r="A5108" s="568" t="s">
        <v>946</v>
      </c>
      <c r="B5108" s="548" t="s">
        <v>1708</v>
      </c>
      <c r="C5108" s="541" t="s">
        <v>1709</v>
      </c>
      <c r="D5108" s="547" t="s">
        <v>10699</v>
      </c>
      <c r="E5108" s="1962">
        <v>5500</v>
      </c>
      <c r="F5108" s="546" t="s">
        <v>10700</v>
      </c>
      <c r="G5108" s="569" t="s">
        <v>10701</v>
      </c>
      <c r="H5108" s="547" t="s">
        <v>2120</v>
      </c>
      <c r="I5108" s="547" t="s">
        <v>8766</v>
      </c>
      <c r="J5108" s="546" t="s">
        <v>8766</v>
      </c>
      <c r="K5108" s="570"/>
      <c r="L5108" s="546"/>
      <c r="M5108" s="566"/>
      <c r="N5108" s="546">
        <v>1</v>
      </c>
      <c r="O5108" s="546">
        <v>6</v>
      </c>
      <c r="P5108" s="566">
        <v>34044.9</v>
      </c>
    </row>
    <row r="5109" spans="1:16" x14ac:dyDescent="0.2">
      <c r="A5109" s="568" t="s">
        <v>946</v>
      </c>
      <c r="B5109" s="548" t="s">
        <v>1708</v>
      </c>
      <c r="C5109" s="541" t="s">
        <v>1709</v>
      </c>
      <c r="D5109" s="547" t="s">
        <v>10708</v>
      </c>
      <c r="E5109" s="1962">
        <v>4800</v>
      </c>
      <c r="F5109" s="546" t="s">
        <v>10709</v>
      </c>
      <c r="G5109" s="569" t="s">
        <v>10710</v>
      </c>
      <c r="H5109" s="547" t="s">
        <v>2120</v>
      </c>
      <c r="I5109" s="547" t="s">
        <v>8766</v>
      </c>
      <c r="J5109" s="546" t="s">
        <v>8766</v>
      </c>
      <c r="K5109" s="570"/>
      <c r="L5109" s="546"/>
      <c r="M5109" s="566"/>
      <c r="N5109" s="546">
        <v>1</v>
      </c>
      <c r="O5109" s="546">
        <v>6</v>
      </c>
      <c r="P5109" s="566">
        <v>27604.9</v>
      </c>
    </row>
    <row r="5110" spans="1:16" x14ac:dyDescent="0.2">
      <c r="A5110" s="568" t="s">
        <v>946</v>
      </c>
      <c r="B5110" s="548" t="s">
        <v>1708</v>
      </c>
      <c r="C5110" s="541" t="s">
        <v>1709</v>
      </c>
      <c r="D5110" s="547" t="s">
        <v>10708</v>
      </c>
      <c r="E5110" s="1962">
        <v>7000</v>
      </c>
      <c r="F5110" s="546" t="s">
        <v>11099</v>
      </c>
      <c r="G5110" s="569" t="s">
        <v>11100</v>
      </c>
      <c r="H5110" s="547" t="s">
        <v>8766</v>
      </c>
      <c r="I5110" s="547" t="s">
        <v>8766</v>
      </c>
      <c r="J5110" s="546" t="s">
        <v>8766</v>
      </c>
      <c r="K5110" s="570"/>
      <c r="L5110" s="546"/>
      <c r="M5110" s="566"/>
      <c r="N5110" s="546">
        <v>1</v>
      </c>
      <c r="O5110" s="546">
        <v>6</v>
      </c>
      <c r="P5110" s="566">
        <v>43044.9</v>
      </c>
    </row>
    <row r="5111" spans="1:16" x14ac:dyDescent="0.2">
      <c r="A5111" s="568" t="s">
        <v>946</v>
      </c>
      <c r="B5111" s="548" t="s">
        <v>1708</v>
      </c>
      <c r="C5111" s="541" t="s">
        <v>1709</v>
      </c>
      <c r="D5111" s="547" t="s">
        <v>2470</v>
      </c>
      <c r="E5111" s="1962">
        <v>2500</v>
      </c>
      <c r="F5111" s="546" t="s">
        <v>11161</v>
      </c>
      <c r="G5111" s="569" t="s">
        <v>11162</v>
      </c>
      <c r="H5111" s="547" t="s">
        <v>1795</v>
      </c>
      <c r="I5111" s="547" t="s">
        <v>1795</v>
      </c>
      <c r="J5111" s="546" t="s">
        <v>1795</v>
      </c>
      <c r="K5111" s="570"/>
      <c r="L5111" s="546"/>
      <c r="M5111" s="566"/>
      <c r="N5111" s="546">
        <v>1</v>
      </c>
      <c r="O5111" s="546">
        <v>4</v>
      </c>
      <c r="P5111" s="566">
        <v>10696.6</v>
      </c>
    </row>
    <row r="5112" spans="1:16" x14ac:dyDescent="0.2">
      <c r="A5112" s="568" t="s">
        <v>946</v>
      </c>
      <c r="B5112" s="548" t="s">
        <v>1708</v>
      </c>
      <c r="C5112" s="541" t="s">
        <v>1709</v>
      </c>
      <c r="D5112" s="547" t="s">
        <v>2470</v>
      </c>
      <c r="E5112" s="1962">
        <v>3000</v>
      </c>
      <c r="F5112" s="546" t="s">
        <v>11209</v>
      </c>
      <c r="G5112" s="569" t="s">
        <v>11210</v>
      </c>
      <c r="H5112" s="547" t="s">
        <v>8766</v>
      </c>
      <c r="I5112" s="547" t="s">
        <v>8766</v>
      </c>
      <c r="J5112" s="546" t="s">
        <v>8766</v>
      </c>
      <c r="K5112" s="570"/>
      <c r="L5112" s="546"/>
      <c r="M5112" s="566"/>
      <c r="N5112" s="546">
        <v>1</v>
      </c>
      <c r="O5112" s="546">
        <v>6</v>
      </c>
      <c r="P5112" s="566">
        <v>19044.900000000001</v>
      </c>
    </row>
    <row r="5113" spans="1:16" x14ac:dyDescent="0.2">
      <c r="A5113" s="568" t="s">
        <v>946</v>
      </c>
      <c r="B5113" s="548" t="s">
        <v>1708</v>
      </c>
      <c r="C5113" s="541" t="s">
        <v>1709</v>
      </c>
      <c r="D5113" s="547" t="s">
        <v>2470</v>
      </c>
      <c r="E5113" s="1962">
        <v>3000</v>
      </c>
      <c r="F5113" s="546" t="s">
        <v>11207</v>
      </c>
      <c r="G5113" s="569" t="s">
        <v>11208</v>
      </c>
      <c r="H5113" s="547" t="s">
        <v>9371</v>
      </c>
      <c r="I5113" s="547" t="s">
        <v>9371</v>
      </c>
      <c r="J5113" s="546" t="s">
        <v>9371</v>
      </c>
      <c r="K5113" s="570"/>
      <c r="L5113" s="546"/>
      <c r="M5113" s="566"/>
      <c r="N5113" s="546">
        <v>1</v>
      </c>
      <c r="O5113" s="546">
        <v>2</v>
      </c>
      <c r="P5113" s="566">
        <v>6348.3</v>
      </c>
    </row>
    <row r="5114" spans="1:16" x14ac:dyDescent="0.2">
      <c r="A5114" s="568" t="s">
        <v>946</v>
      </c>
      <c r="B5114" s="548" t="s">
        <v>1708</v>
      </c>
      <c r="C5114" s="541" t="s">
        <v>1709</v>
      </c>
      <c r="D5114" s="547" t="s">
        <v>2470</v>
      </c>
      <c r="E5114" s="1962">
        <v>3000</v>
      </c>
      <c r="F5114" s="546" t="s">
        <v>10715</v>
      </c>
      <c r="G5114" s="569" t="s">
        <v>10716</v>
      </c>
      <c r="H5114" s="547" t="s">
        <v>5865</v>
      </c>
      <c r="I5114" s="547" t="s">
        <v>5865</v>
      </c>
      <c r="J5114" s="546" t="s">
        <v>5865</v>
      </c>
      <c r="K5114" s="570"/>
      <c r="L5114" s="546"/>
      <c r="M5114" s="566"/>
      <c r="N5114" s="546">
        <v>1</v>
      </c>
      <c r="O5114" s="546">
        <v>4</v>
      </c>
      <c r="P5114" s="566">
        <v>12696.6</v>
      </c>
    </row>
    <row r="5115" spans="1:16" x14ac:dyDescent="0.2">
      <c r="A5115" s="568" t="s">
        <v>946</v>
      </c>
      <c r="B5115" s="548" t="s">
        <v>1708</v>
      </c>
      <c r="C5115" s="541" t="s">
        <v>1709</v>
      </c>
      <c r="D5115" s="547" t="s">
        <v>2470</v>
      </c>
      <c r="E5115" s="1962">
        <v>3000</v>
      </c>
      <c r="F5115" s="546" t="s">
        <v>10789</v>
      </c>
      <c r="G5115" s="569" t="s">
        <v>10790</v>
      </c>
      <c r="H5115" s="547" t="s">
        <v>8766</v>
      </c>
      <c r="I5115" s="547" t="s">
        <v>8766</v>
      </c>
      <c r="J5115" s="546" t="s">
        <v>8766</v>
      </c>
      <c r="K5115" s="570"/>
      <c r="L5115" s="546"/>
      <c r="M5115" s="566"/>
      <c r="N5115" s="546">
        <v>1</v>
      </c>
      <c r="O5115" s="546">
        <v>2</v>
      </c>
      <c r="P5115" s="566">
        <v>6348.3</v>
      </c>
    </row>
    <row r="5116" spans="1:16" x14ac:dyDescent="0.2">
      <c r="A5116" s="568" t="s">
        <v>946</v>
      </c>
      <c r="B5116" s="548" t="s">
        <v>1708</v>
      </c>
      <c r="C5116" s="541" t="s">
        <v>1709</v>
      </c>
      <c r="D5116" s="547" t="s">
        <v>2470</v>
      </c>
      <c r="E5116" s="1962">
        <v>3500</v>
      </c>
      <c r="F5116" s="546" t="s">
        <v>11268</v>
      </c>
      <c r="G5116" s="569" t="s">
        <v>11269</v>
      </c>
      <c r="H5116" s="547" t="s">
        <v>8766</v>
      </c>
      <c r="I5116" s="547" t="s">
        <v>8766</v>
      </c>
      <c r="J5116" s="546" t="s">
        <v>8766</v>
      </c>
      <c r="K5116" s="570"/>
      <c r="L5116" s="546"/>
      <c r="M5116" s="566"/>
      <c r="N5116" s="546">
        <v>1</v>
      </c>
      <c r="O5116" s="546">
        <v>6</v>
      </c>
      <c r="P5116" s="566">
        <v>22044.9</v>
      </c>
    </row>
    <row r="5117" spans="1:16" x14ac:dyDescent="0.2">
      <c r="A5117" s="568" t="s">
        <v>946</v>
      </c>
      <c r="B5117" s="548" t="s">
        <v>1708</v>
      </c>
      <c r="C5117" s="541" t="s">
        <v>1709</v>
      </c>
      <c r="D5117" s="547" t="s">
        <v>2470</v>
      </c>
      <c r="E5117" s="1962">
        <v>3500</v>
      </c>
      <c r="F5117" s="546" t="s">
        <v>11089</v>
      </c>
      <c r="G5117" s="569" t="s">
        <v>11090</v>
      </c>
      <c r="H5117" s="547" t="s">
        <v>8766</v>
      </c>
      <c r="I5117" s="547" t="s">
        <v>8766</v>
      </c>
      <c r="J5117" s="546" t="s">
        <v>8766</v>
      </c>
      <c r="K5117" s="570"/>
      <c r="L5117" s="546"/>
      <c r="M5117" s="566"/>
      <c r="N5117" s="546">
        <v>1</v>
      </c>
      <c r="O5117" s="546">
        <v>6</v>
      </c>
      <c r="P5117" s="566">
        <v>22044.9</v>
      </c>
    </row>
    <row r="5118" spans="1:16" x14ac:dyDescent="0.2">
      <c r="A5118" s="568" t="s">
        <v>946</v>
      </c>
      <c r="B5118" s="548" t="s">
        <v>1708</v>
      </c>
      <c r="C5118" s="541" t="s">
        <v>1709</v>
      </c>
      <c r="D5118" s="547" t="s">
        <v>1882</v>
      </c>
      <c r="E5118" s="1962">
        <v>1000</v>
      </c>
      <c r="F5118" s="546" t="s">
        <v>9946</v>
      </c>
      <c r="G5118" s="569" t="s">
        <v>9947</v>
      </c>
      <c r="H5118" s="547" t="s">
        <v>9371</v>
      </c>
      <c r="I5118" s="547" t="s">
        <v>9371</v>
      </c>
      <c r="J5118" s="546" t="s">
        <v>9371</v>
      </c>
      <c r="K5118" s="570"/>
      <c r="L5118" s="546"/>
      <c r="M5118" s="566"/>
      <c r="N5118" s="546">
        <v>1</v>
      </c>
      <c r="O5118" s="546">
        <v>6</v>
      </c>
      <c r="P5118" s="566">
        <v>6540</v>
      </c>
    </row>
    <row r="5119" spans="1:16" x14ac:dyDescent="0.2">
      <c r="A5119" s="568" t="s">
        <v>946</v>
      </c>
      <c r="B5119" s="548" t="s">
        <v>1708</v>
      </c>
      <c r="C5119" s="541" t="s">
        <v>1709</v>
      </c>
      <c r="D5119" s="547" t="s">
        <v>1882</v>
      </c>
      <c r="E5119" s="1962">
        <v>1000</v>
      </c>
      <c r="F5119" s="546" t="s">
        <v>10445</v>
      </c>
      <c r="G5119" s="569" t="s">
        <v>10446</v>
      </c>
      <c r="H5119" s="547" t="s">
        <v>9371</v>
      </c>
      <c r="I5119" s="547" t="s">
        <v>9371</v>
      </c>
      <c r="J5119" s="546" t="s">
        <v>9371</v>
      </c>
      <c r="K5119" s="570"/>
      <c r="L5119" s="546"/>
      <c r="M5119" s="566"/>
      <c r="N5119" s="546">
        <v>1</v>
      </c>
      <c r="O5119" s="546">
        <v>6</v>
      </c>
      <c r="P5119" s="566">
        <v>6540</v>
      </c>
    </row>
    <row r="5120" spans="1:16" x14ac:dyDescent="0.2">
      <c r="A5120" s="568" t="s">
        <v>946</v>
      </c>
      <c r="B5120" s="548" t="s">
        <v>1708</v>
      </c>
      <c r="C5120" s="541" t="s">
        <v>1709</v>
      </c>
      <c r="D5120" s="547" t="s">
        <v>1882</v>
      </c>
      <c r="E5120" s="1962">
        <v>1000</v>
      </c>
      <c r="F5120" s="546" t="s">
        <v>10733</v>
      </c>
      <c r="G5120" s="569" t="s">
        <v>10734</v>
      </c>
      <c r="H5120" s="547" t="s">
        <v>9371</v>
      </c>
      <c r="I5120" s="547" t="s">
        <v>9371</v>
      </c>
      <c r="J5120" s="546" t="s">
        <v>9371</v>
      </c>
      <c r="K5120" s="570"/>
      <c r="L5120" s="546"/>
      <c r="M5120" s="566"/>
      <c r="N5120" s="546">
        <v>1</v>
      </c>
      <c r="O5120" s="546">
        <v>1</v>
      </c>
      <c r="P5120" s="566">
        <v>2180</v>
      </c>
    </row>
    <row r="5121" spans="1:16" x14ac:dyDescent="0.2">
      <c r="A5121" s="568" t="s">
        <v>946</v>
      </c>
      <c r="B5121" s="548" t="s">
        <v>1708</v>
      </c>
      <c r="C5121" s="541" t="s">
        <v>1709</v>
      </c>
      <c r="D5121" s="547" t="s">
        <v>1882</v>
      </c>
      <c r="E5121" s="1962">
        <v>1500</v>
      </c>
      <c r="F5121" s="546" t="s">
        <v>9810</v>
      </c>
      <c r="G5121" s="569" t="s">
        <v>9811</v>
      </c>
      <c r="H5121" s="547" t="s">
        <v>9371</v>
      </c>
      <c r="I5121" s="547" t="s">
        <v>9371</v>
      </c>
      <c r="J5121" s="546" t="s">
        <v>9371</v>
      </c>
      <c r="K5121" s="570"/>
      <c r="L5121" s="546"/>
      <c r="M5121" s="566"/>
      <c r="N5121" s="546">
        <v>1</v>
      </c>
      <c r="O5121" s="546">
        <v>6</v>
      </c>
      <c r="P5121" s="566">
        <v>9810</v>
      </c>
    </row>
    <row r="5122" spans="1:16" x14ac:dyDescent="0.2">
      <c r="A5122" s="568" t="s">
        <v>946</v>
      </c>
      <c r="B5122" s="548" t="s">
        <v>1708</v>
      </c>
      <c r="C5122" s="541" t="s">
        <v>1709</v>
      </c>
      <c r="D5122" s="547" t="s">
        <v>1882</v>
      </c>
      <c r="E5122" s="1962">
        <v>1500</v>
      </c>
      <c r="F5122" s="546" t="s">
        <v>9828</v>
      </c>
      <c r="G5122" s="569" t="s">
        <v>9829</v>
      </c>
      <c r="H5122" s="547" t="s">
        <v>9371</v>
      </c>
      <c r="I5122" s="547" t="s">
        <v>9371</v>
      </c>
      <c r="J5122" s="546" t="s">
        <v>9371</v>
      </c>
      <c r="K5122" s="570"/>
      <c r="L5122" s="546"/>
      <c r="M5122" s="566"/>
      <c r="N5122" s="546">
        <v>1</v>
      </c>
      <c r="O5122" s="546">
        <v>6</v>
      </c>
      <c r="P5122" s="566">
        <v>9810</v>
      </c>
    </row>
    <row r="5123" spans="1:16" x14ac:dyDescent="0.2">
      <c r="A5123" s="568" t="s">
        <v>946</v>
      </c>
      <c r="B5123" s="548" t="s">
        <v>1708</v>
      </c>
      <c r="C5123" s="541" t="s">
        <v>1709</v>
      </c>
      <c r="D5123" s="547" t="s">
        <v>1882</v>
      </c>
      <c r="E5123" s="1962">
        <v>1500</v>
      </c>
      <c r="F5123" s="546" t="s">
        <v>9842</v>
      </c>
      <c r="G5123" s="569" t="s">
        <v>9843</v>
      </c>
      <c r="H5123" s="547" t="s">
        <v>9371</v>
      </c>
      <c r="I5123" s="547" t="s">
        <v>9371</v>
      </c>
      <c r="J5123" s="546" t="s">
        <v>9371</v>
      </c>
      <c r="K5123" s="570"/>
      <c r="L5123" s="546"/>
      <c r="M5123" s="566"/>
      <c r="N5123" s="546">
        <v>1</v>
      </c>
      <c r="O5123" s="546">
        <v>6</v>
      </c>
      <c r="P5123" s="566">
        <v>9810</v>
      </c>
    </row>
    <row r="5124" spans="1:16" x14ac:dyDescent="0.2">
      <c r="A5124" s="568" t="s">
        <v>946</v>
      </c>
      <c r="B5124" s="548" t="s">
        <v>1708</v>
      </c>
      <c r="C5124" s="541" t="s">
        <v>1709</v>
      </c>
      <c r="D5124" s="547" t="s">
        <v>1882</v>
      </c>
      <c r="E5124" s="1962">
        <v>1500</v>
      </c>
      <c r="F5124" s="546" t="s">
        <v>9887</v>
      </c>
      <c r="G5124" s="569" t="s">
        <v>9888</v>
      </c>
      <c r="H5124" s="547" t="s">
        <v>9371</v>
      </c>
      <c r="I5124" s="547" t="s">
        <v>9371</v>
      </c>
      <c r="J5124" s="546" t="s">
        <v>9371</v>
      </c>
      <c r="K5124" s="570"/>
      <c r="L5124" s="546"/>
      <c r="M5124" s="566"/>
      <c r="N5124" s="546">
        <v>1</v>
      </c>
      <c r="O5124" s="546">
        <v>6</v>
      </c>
      <c r="P5124" s="566">
        <v>9810</v>
      </c>
    </row>
    <row r="5125" spans="1:16" x14ac:dyDescent="0.2">
      <c r="A5125" s="568" t="s">
        <v>946</v>
      </c>
      <c r="B5125" s="548" t="s">
        <v>1708</v>
      </c>
      <c r="C5125" s="541" t="s">
        <v>1709</v>
      </c>
      <c r="D5125" s="547" t="s">
        <v>1882</v>
      </c>
      <c r="E5125" s="1962">
        <v>1500</v>
      </c>
      <c r="F5125" s="546" t="s">
        <v>10060</v>
      </c>
      <c r="G5125" s="569" t="s">
        <v>10061</v>
      </c>
      <c r="H5125" s="547" t="s">
        <v>9371</v>
      </c>
      <c r="I5125" s="547" t="s">
        <v>9371</v>
      </c>
      <c r="J5125" s="546" t="s">
        <v>9371</v>
      </c>
      <c r="K5125" s="570"/>
      <c r="L5125" s="546"/>
      <c r="M5125" s="566"/>
      <c r="N5125" s="546">
        <v>1</v>
      </c>
      <c r="O5125" s="546">
        <v>6</v>
      </c>
      <c r="P5125" s="566">
        <v>9810</v>
      </c>
    </row>
    <row r="5126" spans="1:16" x14ac:dyDescent="0.2">
      <c r="A5126" s="568" t="s">
        <v>946</v>
      </c>
      <c r="B5126" s="548" t="s">
        <v>1708</v>
      </c>
      <c r="C5126" s="541" t="s">
        <v>1709</v>
      </c>
      <c r="D5126" s="547" t="s">
        <v>1882</v>
      </c>
      <c r="E5126" s="1962">
        <v>1500</v>
      </c>
      <c r="F5126" s="546" t="s">
        <v>10077</v>
      </c>
      <c r="G5126" s="569" t="s">
        <v>10078</v>
      </c>
      <c r="H5126" s="547" t="s">
        <v>9371</v>
      </c>
      <c r="I5126" s="547" t="s">
        <v>9371</v>
      </c>
      <c r="J5126" s="546" t="s">
        <v>9371</v>
      </c>
      <c r="K5126" s="570"/>
      <c r="L5126" s="546"/>
      <c r="M5126" s="566"/>
      <c r="N5126" s="546">
        <v>1</v>
      </c>
      <c r="O5126" s="546">
        <v>6</v>
      </c>
      <c r="P5126" s="566">
        <v>9810</v>
      </c>
    </row>
    <row r="5127" spans="1:16" x14ac:dyDescent="0.2">
      <c r="A5127" s="568" t="s">
        <v>946</v>
      </c>
      <c r="B5127" s="548" t="s">
        <v>1708</v>
      </c>
      <c r="C5127" s="541" t="s">
        <v>1709</v>
      </c>
      <c r="D5127" s="547" t="s">
        <v>1882</v>
      </c>
      <c r="E5127" s="1962">
        <v>1500</v>
      </c>
      <c r="F5127" s="546" t="s">
        <v>10101</v>
      </c>
      <c r="G5127" s="569" t="s">
        <v>10102</v>
      </c>
      <c r="H5127" s="547" t="s">
        <v>9371</v>
      </c>
      <c r="I5127" s="547" t="s">
        <v>9371</v>
      </c>
      <c r="J5127" s="546" t="s">
        <v>9371</v>
      </c>
      <c r="K5127" s="570"/>
      <c r="L5127" s="546"/>
      <c r="M5127" s="566"/>
      <c r="N5127" s="546">
        <v>1</v>
      </c>
      <c r="O5127" s="546">
        <v>6</v>
      </c>
      <c r="P5127" s="566">
        <v>9810</v>
      </c>
    </row>
    <row r="5128" spans="1:16" x14ac:dyDescent="0.2">
      <c r="A5128" s="568" t="s">
        <v>946</v>
      </c>
      <c r="B5128" s="548" t="s">
        <v>1708</v>
      </c>
      <c r="C5128" s="541" t="s">
        <v>1709</v>
      </c>
      <c r="D5128" s="547" t="s">
        <v>1882</v>
      </c>
      <c r="E5128" s="1962">
        <v>1500</v>
      </c>
      <c r="F5128" s="546" t="s">
        <v>10105</v>
      </c>
      <c r="G5128" s="569" t="s">
        <v>10106</v>
      </c>
      <c r="H5128" s="547" t="s">
        <v>9371</v>
      </c>
      <c r="I5128" s="547" t="s">
        <v>9371</v>
      </c>
      <c r="J5128" s="546" t="s">
        <v>9371</v>
      </c>
      <c r="K5128" s="570"/>
      <c r="L5128" s="546"/>
      <c r="M5128" s="566"/>
      <c r="N5128" s="546">
        <v>1</v>
      </c>
      <c r="O5128" s="546">
        <v>6</v>
      </c>
      <c r="P5128" s="566">
        <v>9810</v>
      </c>
    </row>
    <row r="5129" spans="1:16" x14ac:dyDescent="0.2">
      <c r="A5129" s="568" t="s">
        <v>946</v>
      </c>
      <c r="B5129" s="548" t="s">
        <v>1708</v>
      </c>
      <c r="C5129" s="541" t="s">
        <v>1709</v>
      </c>
      <c r="D5129" s="547" t="s">
        <v>1882</v>
      </c>
      <c r="E5129" s="1962">
        <v>1500</v>
      </c>
      <c r="F5129" s="546" t="s">
        <v>10129</v>
      </c>
      <c r="G5129" s="569" t="s">
        <v>10130</v>
      </c>
      <c r="H5129" s="547" t="s">
        <v>9371</v>
      </c>
      <c r="I5129" s="547" t="s">
        <v>9371</v>
      </c>
      <c r="J5129" s="546" t="s">
        <v>9371</v>
      </c>
      <c r="K5129" s="570"/>
      <c r="L5129" s="546"/>
      <c r="M5129" s="566"/>
      <c r="N5129" s="546">
        <v>1</v>
      </c>
      <c r="O5129" s="546">
        <v>6</v>
      </c>
      <c r="P5129" s="566">
        <v>9810</v>
      </c>
    </row>
    <row r="5130" spans="1:16" x14ac:dyDescent="0.2">
      <c r="A5130" s="568" t="s">
        <v>946</v>
      </c>
      <c r="B5130" s="548" t="s">
        <v>1708</v>
      </c>
      <c r="C5130" s="541" t="s">
        <v>1709</v>
      </c>
      <c r="D5130" s="547" t="s">
        <v>1882</v>
      </c>
      <c r="E5130" s="1962">
        <v>1500</v>
      </c>
      <c r="F5130" s="546" t="s">
        <v>10137</v>
      </c>
      <c r="G5130" s="569" t="s">
        <v>10138</v>
      </c>
      <c r="H5130" s="547" t="s">
        <v>10347</v>
      </c>
      <c r="I5130" s="547" t="s">
        <v>8766</v>
      </c>
      <c r="J5130" s="546" t="s">
        <v>8766</v>
      </c>
      <c r="K5130" s="570"/>
      <c r="L5130" s="546"/>
      <c r="M5130" s="566"/>
      <c r="N5130" s="546">
        <v>1</v>
      </c>
      <c r="O5130" s="546">
        <v>6</v>
      </c>
      <c r="P5130" s="566">
        <v>9810</v>
      </c>
    </row>
    <row r="5131" spans="1:16" x14ac:dyDescent="0.2">
      <c r="A5131" s="568" t="s">
        <v>946</v>
      </c>
      <c r="B5131" s="548" t="s">
        <v>1708</v>
      </c>
      <c r="C5131" s="541" t="s">
        <v>1709</v>
      </c>
      <c r="D5131" s="547" t="s">
        <v>1882</v>
      </c>
      <c r="E5131" s="1962">
        <v>1500</v>
      </c>
      <c r="F5131" s="546" t="s">
        <v>10163</v>
      </c>
      <c r="G5131" s="569" t="s">
        <v>10164</v>
      </c>
      <c r="H5131" s="547" t="s">
        <v>9371</v>
      </c>
      <c r="I5131" s="547" t="s">
        <v>9371</v>
      </c>
      <c r="J5131" s="546" t="s">
        <v>9371</v>
      </c>
      <c r="K5131" s="570"/>
      <c r="L5131" s="546"/>
      <c r="M5131" s="566"/>
      <c r="N5131" s="546">
        <v>1</v>
      </c>
      <c r="O5131" s="546">
        <v>6</v>
      </c>
      <c r="P5131" s="566">
        <v>9810</v>
      </c>
    </row>
    <row r="5132" spans="1:16" x14ac:dyDescent="0.2">
      <c r="A5132" s="568" t="s">
        <v>946</v>
      </c>
      <c r="B5132" s="548" t="s">
        <v>1708</v>
      </c>
      <c r="C5132" s="541" t="s">
        <v>1709</v>
      </c>
      <c r="D5132" s="547" t="s">
        <v>1882</v>
      </c>
      <c r="E5132" s="1962">
        <v>1500</v>
      </c>
      <c r="F5132" s="546" t="s">
        <v>10165</v>
      </c>
      <c r="G5132" s="569" t="s">
        <v>10166</v>
      </c>
      <c r="H5132" s="547" t="s">
        <v>9371</v>
      </c>
      <c r="I5132" s="547" t="s">
        <v>9371</v>
      </c>
      <c r="J5132" s="546" t="s">
        <v>9371</v>
      </c>
      <c r="K5132" s="570"/>
      <c r="L5132" s="546"/>
      <c r="M5132" s="566"/>
      <c r="N5132" s="546">
        <v>1</v>
      </c>
      <c r="O5132" s="546">
        <v>6</v>
      </c>
      <c r="P5132" s="566">
        <v>9810</v>
      </c>
    </row>
    <row r="5133" spans="1:16" x14ac:dyDescent="0.2">
      <c r="A5133" s="568" t="s">
        <v>946</v>
      </c>
      <c r="B5133" s="548" t="s">
        <v>1708</v>
      </c>
      <c r="C5133" s="541" t="s">
        <v>1709</v>
      </c>
      <c r="D5133" s="547" t="s">
        <v>1882</v>
      </c>
      <c r="E5133" s="1962">
        <v>1500</v>
      </c>
      <c r="F5133" s="546" t="s">
        <v>10169</v>
      </c>
      <c r="G5133" s="569" t="s">
        <v>10170</v>
      </c>
      <c r="H5133" s="547" t="s">
        <v>9371</v>
      </c>
      <c r="I5133" s="547" t="s">
        <v>9371</v>
      </c>
      <c r="J5133" s="546" t="s">
        <v>9371</v>
      </c>
      <c r="K5133" s="570"/>
      <c r="L5133" s="546"/>
      <c r="M5133" s="566"/>
      <c r="N5133" s="546">
        <v>1</v>
      </c>
      <c r="O5133" s="546">
        <v>6</v>
      </c>
      <c r="P5133" s="566">
        <v>9810</v>
      </c>
    </row>
    <row r="5134" spans="1:16" x14ac:dyDescent="0.2">
      <c r="A5134" s="568" t="s">
        <v>946</v>
      </c>
      <c r="B5134" s="548" t="s">
        <v>1708</v>
      </c>
      <c r="C5134" s="541" t="s">
        <v>1709</v>
      </c>
      <c r="D5134" s="547" t="s">
        <v>1882</v>
      </c>
      <c r="E5134" s="1962">
        <v>1500</v>
      </c>
      <c r="F5134" s="546" t="s">
        <v>10184</v>
      </c>
      <c r="G5134" s="569" t="s">
        <v>10185</v>
      </c>
      <c r="H5134" s="547" t="s">
        <v>9371</v>
      </c>
      <c r="I5134" s="547" t="s">
        <v>9371</v>
      </c>
      <c r="J5134" s="546" t="s">
        <v>9371</v>
      </c>
      <c r="K5134" s="570"/>
      <c r="L5134" s="546"/>
      <c r="M5134" s="566"/>
      <c r="N5134" s="546">
        <v>1</v>
      </c>
      <c r="O5134" s="546">
        <v>1</v>
      </c>
      <c r="P5134" s="566">
        <v>3389.17</v>
      </c>
    </row>
    <row r="5135" spans="1:16" x14ac:dyDescent="0.2">
      <c r="A5135" s="568" t="s">
        <v>946</v>
      </c>
      <c r="B5135" s="548" t="s">
        <v>1708</v>
      </c>
      <c r="C5135" s="541" t="s">
        <v>1709</v>
      </c>
      <c r="D5135" s="547" t="s">
        <v>1882</v>
      </c>
      <c r="E5135" s="1962">
        <v>1500</v>
      </c>
      <c r="F5135" s="546" t="s">
        <v>10186</v>
      </c>
      <c r="G5135" s="569" t="s">
        <v>10187</v>
      </c>
      <c r="H5135" s="547" t="s">
        <v>9371</v>
      </c>
      <c r="I5135" s="547" t="s">
        <v>9371</v>
      </c>
      <c r="J5135" s="546" t="s">
        <v>9371</v>
      </c>
      <c r="K5135" s="570"/>
      <c r="L5135" s="546"/>
      <c r="M5135" s="566"/>
      <c r="N5135" s="546">
        <v>1</v>
      </c>
      <c r="O5135" s="546">
        <v>6</v>
      </c>
      <c r="P5135" s="566">
        <v>9810</v>
      </c>
    </row>
    <row r="5136" spans="1:16" x14ac:dyDescent="0.2">
      <c r="A5136" s="568" t="s">
        <v>946</v>
      </c>
      <c r="B5136" s="548" t="s">
        <v>1708</v>
      </c>
      <c r="C5136" s="541" t="s">
        <v>1709</v>
      </c>
      <c r="D5136" s="547" t="s">
        <v>1882</v>
      </c>
      <c r="E5136" s="1962">
        <v>1500</v>
      </c>
      <c r="F5136" s="546" t="s">
        <v>10196</v>
      </c>
      <c r="G5136" s="569" t="s">
        <v>10197</v>
      </c>
      <c r="H5136" s="547" t="s">
        <v>9371</v>
      </c>
      <c r="I5136" s="547" t="s">
        <v>9371</v>
      </c>
      <c r="J5136" s="546" t="s">
        <v>9371</v>
      </c>
      <c r="K5136" s="570"/>
      <c r="L5136" s="546"/>
      <c r="M5136" s="566"/>
      <c r="N5136" s="546">
        <v>1</v>
      </c>
      <c r="O5136" s="546">
        <v>6</v>
      </c>
      <c r="P5136" s="566">
        <v>9810</v>
      </c>
    </row>
    <row r="5137" spans="1:16" x14ac:dyDescent="0.2">
      <c r="A5137" s="568" t="s">
        <v>946</v>
      </c>
      <c r="B5137" s="548" t="s">
        <v>1708</v>
      </c>
      <c r="C5137" s="541" t="s">
        <v>1709</v>
      </c>
      <c r="D5137" s="547" t="s">
        <v>1882</v>
      </c>
      <c r="E5137" s="1962">
        <v>1500</v>
      </c>
      <c r="F5137" s="546" t="s">
        <v>10332</v>
      </c>
      <c r="G5137" s="569" t="s">
        <v>10333</v>
      </c>
      <c r="H5137" s="547" t="s">
        <v>8766</v>
      </c>
      <c r="I5137" s="547" t="s">
        <v>8766</v>
      </c>
      <c r="J5137" s="546" t="s">
        <v>8766</v>
      </c>
      <c r="K5137" s="570"/>
      <c r="L5137" s="546"/>
      <c r="M5137" s="566"/>
      <c r="N5137" s="546">
        <v>1</v>
      </c>
      <c r="O5137" s="546">
        <v>6</v>
      </c>
      <c r="P5137" s="566">
        <v>9810</v>
      </c>
    </row>
    <row r="5138" spans="1:16" x14ac:dyDescent="0.2">
      <c r="A5138" s="568" t="s">
        <v>946</v>
      </c>
      <c r="B5138" s="548" t="s">
        <v>1708</v>
      </c>
      <c r="C5138" s="541" t="s">
        <v>1709</v>
      </c>
      <c r="D5138" s="547" t="s">
        <v>1882</v>
      </c>
      <c r="E5138" s="1962">
        <v>1500</v>
      </c>
      <c r="F5138" s="546" t="s">
        <v>10350</v>
      </c>
      <c r="G5138" s="569" t="s">
        <v>10351</v>
      </c>
      <c r="H5138" s="547" t="s">
        <v>9371</v>
      </c>
      <c r="I5138" s="547" t="s">
        <v>9371</v>
      </c>
      <c r="J5138" s="546" t="s">
        <v>9371</v>
      </c>
      <c r="K5138" s="570"/>
      <c r="L5138" s="546"/>
      <c r="M5138" s="566"/>
      <c r="N5138" s="546">
        <v>1</v>
      </c>
      <c r="O5138" s="546">
        <v>6</v>
      </c>
      <c r="P5138" s="566">
        <v>9810</v>
      </c>
    </row>
    <row r="5139" spans="1:16" x14ac:dyDescent="0.2">
      <c r="A5139" s="568" t="s">
        <v>946</v>
      </c>
      <c r="B5139" s="548" t="s">
        <v>1708</v>
      </c>
      <c r="C5139" s="541" t="s">
        <v>1709</v>
      </c>
      <c r="D5139" s="547" t="s">
        <v>1882</v>
      </c>
      <c r="E5139" s="1962">
        <v>1500</v>
      </c>
      <c r="F5139" s="546" t="s">
        <v>10376</v>
      </c>
      <c r="G5139" s="569" t="s">
        <v>10377</v>
      </c>
      <c r="H5139" s="547" t="s">
        <v>9371</v>
      </c>
      <c r="I5139" s="547" t="s">
        <v>9371</v>
      </c>
      <c r="J5139" s="546" t="s">
        <v>9371</v>
      </c>
      <c r="K5139" s="570"/>
      <c r="L5139" s="546"/>
      <c r="M5139" s="566"/>
      <c r="N5139" s="546">
        <v>1</v>
      </c>
      <c r="O5139" s="546">
        <v>6</v>
      </c>
      <c r="P5139" s="566">
        <v>9810</v>
      </c>
    </row>
    <row r="5140" spans="1:16" x14ac:dyDescent="0.2">
      <c r="A5140" s="568" t="s">
        <v>946</v>
      </c>
      <c r="B5140" s="548" t="s">
        <v>1708</v>
      </c>
      <c r="C5140" s="541" t="s">
        <v>1709</v>
      </c>
      <c r="D5140" s="547" t="s">
        <v>1882</v>
      </c>
      <c r="E5140" s="1962">
        <v>1500</v>
      </c>
      <c r="F5140" s="546" t="s">
        <v>10398</v>
      </c>
      <c r="G5140" s="569" t="s">
        <v>10399</v>
      </c>
      <c r="H5140" s="547" t="s">
        <v>9371</v>
      </c>
      <c r="I5140" s="547" t="s">
        <v>9371</v>
      </c>
      <c r="J5140" s="546" t="s">
        <v>9371</v>
      </c>
      <c r="K5140" s="570"/>
      <c r="L5140" s="546"/>
      <c r="M5140" s="566"/>
      <c r="N5140" s="546">
        <v>1</v>
      </c>
      <c r="O5140" s="546">
        <v>6</v>
      </c>
      <c r="P5140" s="566">
        <v>9810</v>
      </c>
    </row>
    <row r="5141" spans="1:16" x14ac:dyDescent="0.2">
      <c r="A5141" s="568" t="s">
        <v>946</v>
      </c>
      <c r="B5141" s="548" t="s">
        <v>1708</v>
      </c>
      <c r="C5141" s="541" t="s">
        <v>1709</v>
      </c>
      <c r="D5141" s="547" t="s">
        <v>1882</v>
      </c>
      <c r="E5141" s="1962">
        <v>1500</v>
      </c>
      <c r="F5141" s="546" t="s">
        <v>10441</v>
      </c>
      <c r="G5141" s="569" t="s">
        <v>10442</v>
      </c>
      <c r="H5141" s="547" t="s">
        <v>9371</v>
      </c>
      <c r="I5141" s="547" t="s">
        <v>9371</v>
      </c>
      <c r="J5141" s="546" t="s">
        <v>9371</v>
      </c>
      <c r="K5141" s="570"/>
      <c r="L5141" s="546"/>
      <c r="M5141" s="566"/>
      <c r="N5141" s="546">
        <v>1</v>
      </c>
      <c r="O5141" s="546">
        <v>6</v>
      </c>
      <c r="P5141" s="566">
        <v>9810</v>
      </c>
    </row>
    <row r="5142" spans="1:16" x14ac:dyDescent="0.2">
      <c r="A5142" s="568" t="s">
        <v>946</v>
      </c>
      <c r="B5142" s="548" t="s">
        <v>1708</v>
      </c>
      <c r="C5142" s="541" t="s">
        <v>1709</v>
      </c>
      <c r="D5142" s="547" t="s">
        <v>1882</v>
      </c>
      <c r="E5142" s="1962">
        <v>1500</v>
      </c>
      <c r="F5142" s="546" t="s">
        <v>10477</v>
      </c>
      <c r="G5142" s="569" t="s">
        <v>10478</v>
      </c>
      <c r="H5142" s="547" t="s">
        <v>9371</v>
      </c>
      <c r="I5142" s="547" t="s">
        <v>9371</v>
      </c>
      <c r="J5142" s="546" t="s">
        <v>9371</v>
      </c>
      <c r="K5142" s="570"/>
      <c r="L5142" s="546"/>
      <c r="M5142" s="566"/>
      <c r="N5142" s="546">
        <v>1</v>
      </c>
      <c r="O5142" s="546">
        <v>6</v>
      </c>
      <c r="P5142" s="566">
        <v>9810</v>
      </c>
    </row>
    <row r="5143" spans="1:16" x14ac:dyDescent="0.2">
      <c r="A5143" s="568" t="s">
        <v>946</v>
      </c>
      <c r="B5143" s="548" t="s">
        <v>1708</v>
      </c>
      <c r="C5143" s="541" t="s">
        <v>1709</v>
      </c>
      <c r="D5143" s="547" t="s">
        <v>1882</v>
      </c>
      <c r="E5143" s="1962">
        <v>1500</v>
      </c>
      <c r="F5143" s="546" t="s">
        <v>10647</v>
      </c>
      <c r="G5143" s="569" t="s">
        <v>10648</v>
      </c>
      <c r="H5143" s="547" t="s">
        <v>9371</v>
      </c>
      <c r="I5143" s="547" t="s">
        <v>9371</v>
      </c>
      <c r="J5143" s="546" t="s">
        <v>9371</v>
      </c>
      <c r="K5143" s="570"/>
      <c r="L5143" s="546"/>
      <c r="M5143" s="566"/>
      <c r="N5143" s="546">
        <v>1</v>
      </c>
      <c r="O5143" s="546">
        <v>6</v>
      </c>
      <c r="P5143" s="566">
        <v>9810</v>
      </c>
    </row>
    <row r="5144" spans="1:16" x14ac:dyDescent="0.2">
      <c r="A5144" s="568" t="s">
        <v>946</v>
      </c>
      <c r="B5144" s="548" t="s">
        <v>1708</v>
      </c>
      <c r="C5144" s="541" t="s">
        <v>1709</v>
      </c>
      <c r="D5144" s="547" t="s">
        <v>1882</v>
      </c>
      <c r="E5144" s="1962">
        <v>1500</v>
      </c>
      <c r="F5144" s="546" t="s">
        <v>10735</v>
      </c>
      <c r="G5144" s="569" t="s">
        <v>10736</v>
      </c>
      <c r="H5144" s="547" t="s">
        <v>9371</v>
      </c>
      <c r="I5144" s="547" t="s">
        <v>9371</v>
      </c>
      <c r="J5144" s="546" t="s">
        <v>9371</v>
      </c>
      <c r="K5144" s="570"/>
      <c r="L5144" s="546"/>
      <c r="M5144" s="566"/>
      <c r="N5144" s="546">
        <v>1</v>
      </c>
      <c r="O5144" s="546">
        <v>6</v>
      </c>
      <c r="P5144" s="566">
        <v>9810</v>
      </c>
    </row>
    <row r="5145" spans="1:16" x14ac:dyDescent="0.2">
      <c r="A5145" s="568" t="s">
        <v>946</v>
      </c>
      <c r="B5145" s="548" t="s">
        <v>1708</v>
      </c>
      <c r="C5145" s="541" t="s">
        <v>1709</v>
      </c>
      <c r="D5145" s="547" t="s">
        <v>1882</v>
      </c>
      <c r="E5145" s="1962">
        <v>1500</v>
      </c>
      <c r="F5145" s="546" t="s">
        <v>10739</v>
      </c>
      <c r="G5145" s="569" t="s">
        <v>10740</v>
      </c>
      <c r="H5145" s="547" t="s">
        <v>9371</v>
      </c>
      <c r="I5145" s="547" t="s">
        <v>9371</v>
      </c>
      <c r="J5145" s="546" t="s">
        <v>9371</v>
      </c>
      <c r="K5145" s="570"/>
      <c r="L5145" s="546"/>
      <c r="M5145" s="566"/>
      <c r="N5145" s="546">
        <v>1</v>
      </c>
      <c r="O5145" s="546">
        <v>6</v>
      </c>
      <c r="P5145" s="566">
        <v>9810</v>
      </c>
    </row>
    <row r="5146" spans="1:16" x14ac:dyDescent="0.2">
      <c r="A5146" s="568" t="s">
        <v>946</v>
      </c>
      <c r="B5146" s="548" t="s">
        <v>1708</v>
      </c>
      <c r="C5146" s="541" t="s">
        <v>1709</v>
      </c>
      <c r="D5146" s="547" t="s">
        <v>1882</v>
      </c>
      <c r="E5146" s="1962">
        <v>1700</v>
      </c>
      <c r="F5146" s="546" t="s">
        <v>9767</v>
      </c>
      <c r="G5146" s="569" t="s">
        <v>9768</v>
      </c>
      <c r="H5146" s="547" t="s">
        <v>9371</v>
      </c>
      <c r="I5146" s="547" t="s">
        <v>9371</v>
      </c>
      <c r="J5146" s="546" t="s">
        <v>9371</v>
      </c>
      <c r="K5146" s="570"/>
      <c r="L5146" s="546"/>
      <c r="M5146" s="566"/>
      <c r="N5146" s="546">
        <v>1</v>
      </c>
      <c r="O5146" s="546">
        <v>6</v>
      </c>
      <c r="P5146" s="566">
        <v>11118</v>
      </c>
    </row>
    <row r="5147" spans="1:16" x14ac:dyDescent="0.2">
      <c r="A5147" s="568" t="s">
        <v>946</v>
      </c>
      <c r="B5147" s="548" t="s">
        <v>1708</v>
      </c>
      <c r="C5147" s="541" t="s">
        <v>1709</v>
      </c>
      <c r="D5147" s="547" t="s">
        <v>1882</v>
      </c>
      <c r="E5147" s="1962">
        <v>1700</v>
      </c>
      <c r="F5147" s="546" t="s">
        <v>9769</v>
      </c>
      <c r="G5147" s="569" t="s">
        <v>9770</v>
      </c>
      <c r="H5147" s="547" t="s">
        <v>9371</v>
      </c>
      <c r="I5147" s="547" t="s">
        <v>9371</v>
      </c>
      <c r="J5147" s="546" t="s">
        <v>9371</v>
      </c>
      <c r="K5147" s="570"/>
      <c r="L5147" s="546"/>
      <c r="M5147" s="566"/>
      <c r="N5147" s="546">
        <v>1</v>
      </c>
      <c r="O5147" s="546">
        <v>6</v>
      </c>
      <c r="P5147" s="566">
        <v>11118</v>
      </c>
    </row>
    <row r="5148" spans="1:16" x14ac:dyDescent="0.2">
      <c r="A5148" s="568" t="s">
        <v>946</v>
      </c>
      <c r="B5148" s="548" t="s">
        <v>1708</v>
      </c>
      <c r="C5148" s="541" t="s">
        <v>1709</v>
      </c>
      <c r="D5148" s="547" t="s">
        <v>1882</v>
      </c>
      <c r="E5148" s="1962">
        <v>1700</v>
      </c>
      <c r="F5148" s="546" t="s">
        <v>10933</v>
      </c>
      <c r="G5148" s="569" t="s">
        <v>10934</v>
      </c>
      <c r="H5148" s="547" t="s">
        <v>9371</v>
      </c>
      <c r="I5148" s="547" t="s">
        <v>9371</v>
      </c>
      <c r="J5148" s="546" t="s">
        <v>9371</v>
      </c>
      <c r="K5148" s="570"/>
      <c r="L5148" s="546"/>
      <c r="M5148" s="566"/>
      <c r="N5148" s="546">
        <v>1</v>
      </c>
      <c r="O5148" s="546">
        <v>1</v>
      </c>
      <c r="P5148" s="566">
        <v>2625.09</v>
      </c>
    </row>
    <row r="5149" spans="1:16" x14ac:dyDescent="0.2">
      <c r="A5149" s="568" t="s">
        <v>946</v>
      </c>
      <c r="B5149" s="548" t="s">
        <v>1708</v>
      </c>
      <c r="C5149" s="541" t="s">
        <v>1709</v>
      </c>
      <c r="D5149" s="547" t="s">
        <v>1882</v>
      </c>
      <c r="E5149" s="1962">
        <v>1700</v>
      </c>
      <c r="F5149" s="546" t="s">
        <v>9771</v>
      </c>
      <c r="G5149" s="569" t="s">
        <v>9772</v>
      </c>
      <c r="H5149" s="547" t="s">
        <v>9371</v>
      </c>
      <c r="I5149" s="547" t="s">
        <v>9371</v>
      </c>
      <c r="J5149" s="546" t="s">
        <v>9371</v>
      </c>
      <c r="K5149" s="570"/>
      <c r="L5149" s="546"/>
      <c r="M5149" s="566"/>
      <c r="N5149" s="546">
        <v>1</v>
      </c>
      <c r="O5149" s="546">
        <v>6</v>
      </c>
      <c r="P5149" s="566">
        <v>11118</v>
      </c>
    </row>
    <row r="5150" spans="1:16" x14ac:dyDescent="0.2">
      <c r="A5150" s="568" t="s">
        <v>946</v>
      </c>
      <c r="B5150" s="548" t="s">
        <v>1708</v>
      </c>
      <c r="C5150" s="541" t="s">
        <v>1709</v>
      </c>
      <c r="D5150" s="547" t="s">
        <v>1882</v>
      </c>
      <c r="E5150" s="1962">
        <v>1700</v>
      </c>
      <c r="F5150" s="546" t="s">
        <v>10848</v>
      </c>
      <c r="G5150" s="569" t="s">
        <v>10849</v>
      </c>
      <c r="H5150" s="547" t="s">
        <v>9371</v>
      </c>
      <c r="I5150" s="547" t="s">
        <v>9371</v>
      </c>
      <c r="J5150" s="546" t="s">
        <v>9371</v>
      </c>
      <c r="K5150" s="570"/>
      <c r="L5150" s="546"/>
      <c r="M5150" s="566"/>
      <c r="N5150" s="546">
        <v>1</v>
      </c>
      <c r="O5150" s="546">
        <v>1</v>
      </c>
      <c r="P5150" s="566">
        <v>2614.79</v>
      </c>
    </row>
    <row r="5151" spans="1:16" x14ac:dyDescent="0.2">
      <c r="A5151" s="568" t="s">
        <v>946</v>
      </c>
      <c r="B5151" s="548" t="s">
        <v>1708</v>
      </c>
      <c r="C5151" s="541" t="s">
        <v>1709</v>
      </c>
      <c r="D5151" s="547" t="s">
        <v>1882</v>
      </c>
      <c r="E5151" s="1962">
        <v>1700</v>
      </c>
      <c r="F5151" s="546" t="s">
        <v>10983</v>
      </c>
      <c r="G5151" s="569" t="s">
        <v>10984</v>
      </c>
      <c r="H5151" s="547" t="s">
        <v>9371</v>
      </c>
      <c r="I5151" s="547" t="s">
        <v>9371</v>
      </c>
      <c r="J5151" s="546" t="s">
        <v>9371</v>
      </c>
      <c r="K5151" s="570"/>
      <c r="L5151" s="546"/>
      <c r="M5151" s="566"/>
      <c r="N5151" s="546">
        <v>1</v>
      </c>
      <c r="O5151" s="546">
        <v>1</v>
      </c>
      <c r="P5151" s="566">
        <v>2625.09</v>
      </c>
    </row>
    <row r="5152" spans="1:16" x14ac:dyDescent="0.2">
      <c r="A5152" s="568" t="s">
        <v>946</v>
      </c>
      <c r="B5152" s="548" t="s">
        <v>1708</v>
      </c>
      <c r="C5152" s="541" t="s">
        <v>1709</v>
      </c>
      <c r="D5152" s="547" t="s">
        <v>1882</v>
      </c>
      <c r="E5152" s="1962">
        <v>1700</v>
      </c>
      <c r="F5152" s="546" t="s">
        <v>11577</v>
      </c>
      <c r="G5152" s="569" t="s">
        <v>11578</v>
      </c>
      <c r="H5152" s="547" t="s">
        <v>9371</v>
      </c>
      <c r="I5152" s="547" t="s">
        <v>9371</v>
      </c>
      <c r="J5152" s="546" t="s">
        <v>9371</v>
      </c>
      <c r="K5152" s="570"/>
      <c r="L5152" s="546"/>
      <c r="M5152" s="566"/>
      <c r="N5152" s="546">
        <v>1</v>
      </c>
      <c r="O5152" s="546">
        <v>1</v>
      </c>
      <c r="P5152" s="566">
        <v>2141.25</v>
      </c>
    </row>
    <row r="5153" spans="1:16" x14ac:dyDescent="0.2">
      <c r="A5153" s="568" t="s">
        <v>946</v>
      </c>
      <c r="B5153" s="548" t="s">
        <v>1708</v>
      </c>
      <c r="C5153" s="541" t="s">
        <v>1709</v>
      </c>
      <c r="D5153" s="547" t="s">
        <v>1882</v>
      </c>
      <c r="E5153" s="1962">
        <v>1700</v>
      </c>
      <c r="F5153" s="546" t="s">
        <v>9773</v>
      </c>
      <c r="G5153" s="569" t="s">
        <v>9774</v>
      </c>
      <c r="H5153" s="547" t="s">
        <v>9371</v>
      </c>
      <c r="I5153" s="547" t="s">
        <v>9371</v>
      </c>
      <c r="J5153" s="546" t="s">
        <v>9371</v>
      </c>
      <c r="K5153" s="570"/>
      <c r="L5153" s="546"/>
      <c r="M5153" s="566"/>
      <c r="N5153" s="546">
        <v>1</v>
      </c>
      <c r="O5153" s="546">
        <v>6</v>
      </c>
      <c r="P5153" s="566">
        <v>11118</v>
      </c>
    </row>
    <row r="5154" spans="1:16" x14ac:dyDescent="0.2">
      <c r="A5154" s="568" t="s">
        <v>946</v>
      </c>
      <c r="B5154" s="548" t="s">
        <v>1708</v>
      </c>
      <c r="C5154" s="541" t="s">
        <v>1709</v>
      </c>
      <c r="D5154" s="547" t="s">
        <v>1882</v>
      </c>
      <c r="E5154" s="1962">
        <v>1700</v>
      </c>
      <c r="F5154" s="546" t="s">
        <v>9775</v>
      </c>
      <c r="G5154" s="569" t="s">
        <v>9776</v>
      </c>
      <c r="H5154" s="547" t="s">
        <v>9371</v>
      </c>
      <c r="I5154" s="547" t="s">
        <v>9371</v>
      </c>
      <c r="J5154" s="546" t="s">
        <v>9371</v>
      </c>
      <c r="K5154" s="570"/>
      <c r="L5154" s="546"/>
      <c r="M5154" s="566"/>
      <c r="N5154" s="546">
        <v>1</v>
      </c>
      <c r="O5154" s="546">
        <v>1</v>
      </c>
      <c r="P5154" s="566">
        <v>4005.7599999999998</v>
      </c>
    </row>
    <row r="5155" spans="1:16" x14ac:dyDescent="0.2">
      <c r="A5155" s="568" t="s">
        <v>946</v>
      </c>
      <c r="B5155" s="548" t="s">
        <v>1708</v>
      </c>
      <c r="C5155" s="541" t="s">
        <v>1709</v>
      </c>
      <c r="D5155" s="547" t="s">
        <v>1882</v>
      </c>
      <c r="E5155" s="1962">
        <v>1700</v>
      </c>
      <c r="F5155" s="546" t="s">
        <v>9777</v>
      </c>
      <c r="G5155" s="569" t="s">
        <v>9778</v>
      </c>
      <c r="H5155" s="547" t="s">
        <v>9371</v>
      </c>
      <c r="I5155" s="547" t="s">
        <v>9371</v>
      </c>
      <c r="J5155" s="546" t="s">
        <v>9371</v>
      </c>
      <c r="K5155" s="570"/>
      <c r="L5155" s="546"/>
      <c r="M5155" s="566"/>
      <c r="N5155" s="546">
        <v>1</v>
      </c>
      <c r="O5155" s="546">
        <v>6</v>
      </c>
      <c r="P5155" s="566">
        <v>11118</v>
      </c>
    </row>
    <row r="5156" spans="1:16" x14ac:dyDescent="0.2">
      <c r="A5156" s="568" t="s">
        <v>946</v>
      </c>
      <c r="B5156" s="548" t="s">
        <v>1708</v>
      </c>
      <c r="C5156" s="541" t="s">
        <v>1709</v>
      </c>
      <c r="D5156" s="547" t="s">
        <v>1882</v>
      </c>
      <c r="E5156" s="1962">
        <v>1700</v>
      </c>
      <c r="F5156" s="546" t="s">
        <v>9779</v>
      </c>
      <c r="G5156" s="569" t="s">
        <v>9780</v>
      </c>
      <c r="H5156" s="547" t="s">
        <v>9371</v>
      </c>
      <c r="I5156" s="547" t="s">
        <v>9371</v>
      </c>
      <c r="J5156" s="546" t="s">
        <v>9371</v>
      </c>
      <c r="K5156" s="570"/>
      <c r="L5156" s="546"/>
      <c r="M5156" s="566"/>
      <c r="N5156" s="546">
        <v>1</v>
      </c>
      <c r="O5156" s="546">
        <v>2</v>
      </c>
      <c r="P5156" s="566">
        <v>3706</v>
      </c>
    </row>
    <row r="5157" spans="1:16" x14ac:dyDescent="0.2">
      <c r="A5157" s="568" t="s">
        <v>946</v>
      </c>
      <c r="B5157" s="548" t="s">
        <v>1708</v>
      </c>
      <c r="C5157" s="541" t="s">
        <v>1709</v>
      </c>
      <c r="D5157" s="547" t="s">
        <v>1882</v>
      </c>
      <c r="E5157" s="1962">
        <v>1700</v>
      </c>
      <c r="F5157" s="546" t="s">
        <v>9781</v>
      </c>
      <c r="G5157" s="569" t="s">
        <v>9782</v>
      </c>
      <c r="H5157" s="547" t="s">
        <v>9371</v>
      </c>
      <c r="I5157" s="547" t="s">
        <v>9371</v>
      </c>
      <c r="J5157" s="546" t="s">
        <v>9371</v>
      </c>
      <c r="K5157" s="570"/>
      <c r="L5157" s="546"/>
      <c r="M5157" s="566"/>
      <c r="N5157" s="546">
        <v>1</v>
      </c>
      <c r="O5157" s="546">
        <v>6</v>
      </c>
      <c r="P5157" s="566">
        <v>11118</v>
      </c>
    </row>
    <row r="5158" spans="1:16" x14ac:dyDescent="0.2">
      <c r="A5158" s="568" t="s">
        <v>946</v>
      </c>
      <c r="B5158" s="548" t="s">
        <v>1708</v>
      </c>
      <c r="C5158" s="541" t="s">
        <v>1709</v>
      </c>
      <c r="D5158" s="547" t="s">
        <v>1882</v>
      </c>
      <c r="E5158" s="1962">
        <v>1700</v>
      </c>
      <c r="F5158" s="546" t="s">
        <v>9785</v>
      </c>
      <c r="G5158" s="569" t="s">
        <v>9786</v>
      </c>
      <c r="H5158" s="547" t="s">
        <v>9371</v>
      </c>
      <c r="I5158" s="547" t="s">
        <v>9371</v>
      </c>
      <c r="J5158" s="546" t="s">
        <v>9371</v>
      </c>
      <c r="K5158" s="570"/>
      <c r="L5158" s="546"/>
      <c r="M5158" s="566"/>
      <c r="N5158" s="546">
        <v>1</v>
      </c>
      <c r="O5158" s="546">
        <v>6</v>
      </c>
      <c r="P5158" s="566">
        <v>11118</v>
      </c>
    </row>
    <row r="5159" spans="1:16" x14ac:dyDescent="0.2">
      <c r="A5159" s="568" t="s">
        <v>946</v>
      </c>
      <c r="B5159" s="548" t="s">
        <v>1708</v>
      </c>
      <c r="C5159" s="541" t="s">
        <v>1709</v>
      </c>
      <c r="D5159" s="547" t="s">
        <v>1882</v>
      </c>
      <c r="E5159" s="1962">
        <v>1700</v>
      </c>
      <c r="F5159" s="546" t="s">
        <v>11798</v>
      </c>
      <c r="G5159" s="569" t="s">
        <v>11799</v>
      </c>
      <c r="H5159" s="547" t="s">
        <v>9371</v>
      </c>
      <c r="I5159" s="547" t="s">
        <v>9371</v>
      </c>
      <c r="J5159" s="546" t="s">
        <v>9371</v>
      </c>
      <c r="K5159" s="570"/>
      <c r="L5159" s="546"/>
      <c r="M5159" s="566"/>
      <c r="N5159" s="546">
        <v>1</v>
      </c>
      <c r="O5159" s="546">
        <v>6</v>
      </c>
      <c r="P5159" s="566">
        <v>11118</v>
      </c>
    </row>
    <row r="5160" spans="1:16" x14ac:dyDescent="0.2">
      <c r="A5160" s="568" t="s">
        <v>946</v>
      </c>
      <c r="B5160" s="548" t="s">
        <v>1708</v>
      </c>
      <c r="C5160" s="541" t="s">
        <v>1709</v>
      </c>
      <c r="D5160" s="547" t="s">
        <v>1882</v>
      </c>
      <c r="E5160" s="1962">
        <v>1700</v>
      </c>
      <c r="F5160" s="546" t="s">
        <v>9794</v>
      </c>
      <c r="G5160" s="569" t="s">
        <v>9795</v>
      </c>
      <c r="H5160" s="547" t="s">
        <v>9371</v>
      </c>
      <c r="I5160" s="547" t="s">
        <v>9371</v>
      </c>
      <c r="J5160" s="546" t="s">
        <v>9371</v>
      </c>
      <c r="K5160" s="570"/>
      <c r="L5160" s="546"/>
      <c r="M5160" s="566"/>
      <c r="N5160" s="546">
        <v>1</v>
      </c>
      <c r="O5160" s="546">
        <v>6</v>
      </c>
      <c r="P5160" s="566">
        <v>11118</v>
      </c>
    </row>
    <row r="5161" spans="1:16" x14ac:dyDescent="0.2">
      <c r="A5161" s="568" t="s">
        <v>946</v>
      </c>
      <c r="B5161" s="548" t="s">
        <v>1708</v>
      </c>
      <c r="C5161" s="541" t="s">
        <v>1709</v>
      </c>
      <c r="D5161" s="547" t="s">
        <v>1882</v>
      </c>
      <c r="E5161" s="1962">
        <v>1700</v>
      </c>
      <c r="F5161" s="546" t="s">
        <v>9800</v>
      </c>
      <c r="G5161" s="569" t="s">
        <v>9801</v>
      </c>
      <c r="H5161" s="547" t="s">
        <v>9371</v>
      </c>
      <c r="I5161" s="547" t="s">
        <v>9371</v>
      </c>
      <c r="J5161" s="546" t="s">
        <v>9371</v>
      </c>
      <c r="K5161" s="570"/>
      <c r="L5161" s="546"/>
      <c r="M5161" s="566"/>
      <c r="N5161" s="546">
        <v>1</v>
      </c>
      <c r="O5161" s="546">
        <v>3</v>
      </c>
      <c r="P5161" s="566">
        <v>4817.1499999999996</v>
      </c>
    </row>
    <row r="5162" spans="1:16" x14ac:dyDescent="0.2">
      <c r="A5162" s="568" t="s">
        <v>946</v>
      </c>
      <c r="B5162" s="548" t="s">
        <v>1708</v>
      </c>
      <c r="C5162" s="541" t="s">
        <v>1709</v>
      </c>
      <c r="D5162" s="547" t="s">
        <v>1882</v>
      </c>
      <c r="E5162" s="1962">
        <v>1700</v>
      </c>
      <c r="F5162" s="546" t="s">
        <v>9802</v>
      </c>
      <c r="G5162" s="569" t="s">
        <v>9803</v>
      </c>
      <c r="H5162" s="547" t="s">
        <v>9371</v>
      </c>
      <c r="I5162" s="547" t="s">
        <v>9371</v>
      </c>
      <c r="J5162" s="546" t="s">
        <v>9371</v>
      </c>
      <c r="K5162" s="570"/>
      <c r="L5162" s="546"/>
      <c r="M5162" s="566"/>
      <c r="N5162" s="546">
        <v>1</v>
      </c>
      <c r="O5162" s="546">
        <v>6</v>
      </c>
      <c r="P5162" s="566">
        <v>11118</v>
      </c>
    </row>
    <row r="5163" spans="1:16" x14ac:dyDescent="0.2">
      <c r="A5163" s="568" t="s">
        <v>946</v>
      </c>
      <c r="B5163" s="548" t="s">
        <v>1708</v>
      </c>
      <c r="C5163" s="541" t="s">
        <v>1709</v>
      </c>
      <c r="D5163" s="547" t="s">
        <v>1882</v>
      </c>
      <c r="E5163" s="1962">
        <v>1700</v>
      </c>
      <c r="F5163" s="546" t="s">
        <v>10915</v>
      </c>
      <c r="G5163" s="569" t="s">
        <v>10916</v>
      </c>
      <c r="H5163" s="547" t="s">
        <v>9371</v>
      </c>
      <c r="I5163" s="547" t="s">
        <v>9371</v>
      </c>
      <c r="J5163" s="546" t="s">
        <v>9371</v>
      </c>
      <c r="K5163" s="570"/>
      <c r="L5163" s="546"/>
      <c r="M5163" s="566"/>
      <c r="N5163" s="546">
        <v>1</v>
      </c>
      <c r="O5163" s="546">
        <v>6</v>
      </c>
      <c r="P5163" s="566">
        <v>11118</v>
      </c>
    </row>
    <row r="5164" spans="1:16" x14ac:dyDescent="0.2">
      <c r="A5164" s="568" t="s">
        <v>946</v>
      </c>
      <c r="B5164" s="548" t="s">
        <v>1708</v>
      </c>
      <c r="C5164" s="541" t="s">
        <v>1709</v>
      </c>
      <c r="D5164" s="547" t="s">
        <v>1882</v>
      </c>
      <c r="E5164" s="1962">
        <v>1700</v>
      </c>
      <c r="F5164" s="546" t="s">
        <v>11796</v>
      </c>
      <c r="G5164" s="569" t="s">
        <v>11797</v>
      </c>
      <c r="H5164" s="547" t="s">
        <v>9371</v>
      </c>
      <c r="I5164" s="547" t="s">
        <v>9371</v>
      </c>
      <c r="J5164" s="546" t="s">
        <v>9371</v>
      </c>
      <c r="K5164" s="570"/>
      <c r="L5164" s="546"/>
      <c r="M5164" s="566"/>
      <c r="N5164" s="546">
        <v>1</v>
      </c>
      <c r="O5164" s="546">
        <v>6</v>
      </c>
      <c r="P5164" s="566">
        <v>11118</v>
      </c>
    </row>
    <row r="5165" spans="1:16" x14ac:dyDescent="0.2">
      <c r="A5165" s="568" t="s">
        <v>946</v>
      </c>
      <c r="B5165" s="548" t="s">
        <v>1708</v>
      </c>
      <c r="C5165" s="541" t="s">
        <v>1709</v>
      </c>
      <c r="D5165" s="547" t="s">
        <v>1882</v>
      </c>
      <c r="E5165" s="1962">
        <v>1700</v>
      </c>
      <c r="F5165" s="546" t="s">
        <v>10967</v>
      </c>
      <c r="G5165" s="569" t="s">
        <v>10968</v>
      </c>
      <c r="H5165" s="547" t="s">
        <v>9371</v>
      </c>
      <c r="I5165" s="547" t="s">
        <v>9371</v>
      </c>
      <c r="J5165" s="546" t="s">
        <v>9371</v>
      </c>
      <c r="K5165" s="570"/>
      <c r="L5165" s="546"/>
      <c r="M5165" s="566"/>
      <c r="N5165" s="546">
        <v>1</v>
      </c>
      <c r="O5165" s="546">
        <v>6</v>
      </c>
      <c r="P5165" s="566">
        <v>11118</v>
      </c>
    </row>
    <row r="5166" spans="1:16" x14ac:dyDescent="0.2">
      <c r="A5166" s="568" t="s">
        <v>946</v>
      </c>
      <c r="B5166" s="548" t="s">
        <v>1708</v>
      </c>
      <c r="C5166" s="541" t="s">
        <v>1709</v>
      </c>
      <c r="D5166" s="547" t="s">
        <v>1882</v>
      </c>
      <c r="E5166" s="1962">
        <v>1700</v>
      </c>
      <c r="F5166" s="546" t="s">
        <v>11873</v>
      </c>
      <c r="G5166" s="569" t="s">
        <v>11874</v>
      </c>
      <c r="H5166" s="547" t="s">
        <v>9371</v>
      </c>
      <c r="I5166" s="547" t="s">
        <v>9371</v>
      </c>
      <c r="J5166" s="546" t="s">
        <v>9371</v>
      </c>
      <c r="K5166" s="570"/>
      <c r="L5166" s="546"/>
      <c r="M5166" s="566"/>
      <c r="N5166" s="546">
        <v>1</v>
      </c>
      <c r="O5166" s="546">
        <v>1</v>
      </c>
      <c r="P5166" s="566">
        <v>2136.11</v>
      </c>
    </row>
    <row r="5167" spans="1:16" x14ac:dyDescent="0.2">
      <c r="A5167" s="568" t="s">
        <v>946</v>
      </c>
      <c r="B5167" s="548" t="s">
        <v>1708</v>
      </c>
      <c r="C5167" s="541" t="s">
        <v>1709</v>
      </c>
      <c r="D5167" s="547" t="s">
        <v>1882</v>
      </c>
      <c r="E5167" s="1962">
        <v>1700</v>
      </c>
      <c r="F5167" s="546" t="s">
        <v>11863</v>
      </c>
      <c r="G5167" s="569" t="s">
        <v>11864</v>
      </c>
      <c r="H5167" s="547" t="s">
        <v>9371</v>
      </c>
      <c r="I5167" s="547" t="s">
        <v>9371</v>
      </c>
      <c r="J5167" s="546" t="s">
        <v>9371</v>
      </c>
      <c r="K5167" s="570"/>
      <c r="L5167" s="546"/>
      <c r="M5167" s="566"/>
      <c r="N5167" s="546">
        <v>1</v>
      </c>
      <c r="O5167" s="546">
        <v>1</v>
      </c>
      <c r="P5167" s="566">
        <v>2136.11</v>
      </c>
    </row>
    <row r="5168" spans="1:16" x14ac:dyDescent="0.2">
      <c r="A5168" s="568" t="s">
        <v>946</v>
      </c>
      <c r="B5168" s="548" t="s">
        <v>1708</v>
      </c>
      <c r="C5168" s="541" t="s">
        <v>1709</v>
      </c>
      <c r="D5168" s="547" t="s">
        <v>1882</v>
      </c>
      <c r="E5168" s="1962">
        <v>1700</v>
      </c>
      <c r="F5168" s="546" t="s">
        <v>9804</v>
      </c>
      <c r="G5168" s="569" t="s">
        <v>9805</v>
      </c>
      <c r="H5168" s="547" t="s">
        <v>9371</v>
      </c>
      <c r="I5168" s="547" t="s">
        <v>9371</v>
      </c>
      <c r="J5168" s="546" t="s">
        <v>9371</v>
      </c>
      <c r="K5168" s="570"/>
      <c r="L5168" s="546"/>
      <c r="M5168" s="566"/>
      <c r="N5168" s="546">
        <v>1</v>
      </c>
      <c r="O5168" s="546">
        <v>6</v>
      </c>
      <c r="P5168" s="566">
        <v>11118</v>
      </c>
    </row>
    <row r="5169" spans="1:16" x14ac:dyDescent="0.2">
      <c r="A5169" s="568" t="s">
        <v>946</v>
      </c>
      <c r="B5169" s="548" t="s">
        <v>1708</v>
      </c>
      <c r="C5169" s="541" t="s">
        <v>1709</v>
      </c>
      <c r="D5169" s="547" t="s">
        <v>1882</v>
      </c>
      <c r="E5169" s="1962">
        <v>1700</v>
      </c>
      <c r="F5169" s="546" t="s">
        <v>9806</v>
      </c>
      <c r="G5169" s="569" t="s">
        <v>9807</v>
      </c>
      <c r="H5169" s="547" t="s">
        <v>9371</v>
      </c>
      <c r="I5169" s="547" t="s">
        <v>9371</v>
      </c>
      <c r="J5169" s="546" t="s">
        <v>9371</v>
      </c>
      <c r="K5169" s="570"/>
      <c r="L5169" s="546"/>
      <c r="M5169" s="566"/>
      <c r="N5169" s="546">
        <v>1</v>
      </c>
      <c r="O5169" s="546">
        <v>6</v>
      </c>
      <c r="P5169" s="566">
        <v>11118</v>
      </c>
    </row>
    <row r="5170" spans="1:16" x14ac:dyDescent="0.2">
      <c r="A5170" s="568" t="s">
        <v>946</v>
      </c>
      <c r="B5170" s="548" t="s">
        <v>1708</v>
      </c>
      <c r="C5170" s="541" t="s">
        <v>1709</v>
      </c>
      <c r="D5170" s="547" t="s">
        <v>1882</v>
      </c>
      <c r="E5170" s="1962">
        <v>1700</v>
      </c>
      <c r="F5170" s="546" t="s">
        <v>10979</v>
      </c>
      <c r="G5170" s="569" t="s">
        <v>10980</v>
      </c>
      <c r="H5170" s="547" t="s">
        <v>9371</v>
      </c>
      <c r="I5170" s="547" t="s">
        <v>9371</v>
      </c>
      <c r="J5170" s="546" t="s">
        <v>9371</v>
      </c>
      <c r="K5170" s="570"/>
      <c r="L5170" s="546"/>
      <c r="M5170" s="566"/>
      <c r="N5170" s="546">
        <v>1</v>
      </c>
      <c r="O5170" s="546">
        <v>6</v>
      </c>
      <c r="P5170" s="566">
        <v>11118</v>
      </c>
    </row>
    <row r="5171" spans="1:16" x14ac:dyDescent="0.2">
      <c r="A5171" s="568" t="s">
        <v>946</v>
      </c>
      <c r="B5171" s="548" t="s">
        <v>1708</v>
      </c>
      <c r="C5171" s="541" t="s">
        <v>1709</v>
      </c>
      <c r="D5171" s="547" t="s">
        <v>1882</v>
      </c>
      <c r="E5171" s="1962">
        <v>1700</v>
      </c>
      <c r="F5171" s="546" t="s">
        <v>11849</v>
      </c>
      <c r="G5171" s="569" t="s">
        <v>11850</v>
      </c>
      <c r="H5171" s="547" t="s">
        <v>9371</v>
      </c>
      <c r="I5171" s="547" t="s">
        <v>9371</v>
      </c>
      <c r="J5171" s="546" t="s">
        <v>9371</v>
      </c>
      <c r="K5171" s="570"/>
      <c r="L5171" s="546"/>
      <c r="M5171" s="566"/>
      <c r="N5171" s="546">
        <v>1</v>
      </c>
      <c r="O5171" s="546">
        <v>6</v>
      </c>
      <c r="P5171" s="566">
        <v>11118</v>
      </c>
    </row>
    <row r="5172" spans="1:16" x14ac:dyDescent="0.2">
      <c r="A5172" s="568" t="s">
        <v>946</v>
      </c>
      <c r="B5172" s="548" t="s">
        <v>1708</v>
      </c>
      <c r="C5172" s="541" t="s">
        <v>1709</v>
      </c>
      <c r="D5172" s="547" t="s">
        <v>1882</v>
      </c>
      <c r="E5172" s="1962">
        <v>1700</v>
      </c>
      <c r="F5172" s="546" t="s">
        <v>10977</v>
      </c>
      <c r="G5172" s="569" t="s">
        <v>10978</v>
      </c>
      <c r="H5172" s="547" t="s">
        <v>9371</v>
      </c>
      <c r="I5172" s="547" t="s">
        <v>9371</v>
      </c>
      <c r="J5172" s="546" t="s">
        <v>9371</v>
      </c>
      <c r="K5172" s="570"/>
      <c r="L5172" s="546"/>
      <c r="M5172" s="566"/>
      <c r="N5172" s="546">
        <v>1</v>
      </c>
      <c r="O5172" s="546">
        <v>1</v>
      </c>
      <c r="P5172" s="566">
        <v>2625.09</v>
      </c>
    </row>
    <row r="5173" spans="1:16" x14ac:dyDescent="0.2">
      <c r="A5173" s="568" t="s">
        <v>946</v>
      </c>
      <c r="B5173" s="548" t="s">
        <v>1708</v>
      </c>
      <c r="C5173" s="541" t="s">
        <v>1709</v>
      </c>
      <c r="D5173" s="547" t="s">
        <v>1882</v>
      </c>
      <c r="E5173" s="1962">
        <v>1700</v>
      </c>
      <c r="F5173" s="546" t="s">
        <v>11877</v>
      </c>
      <c r="G5173" s="569" t="s">
        <v>11878</v>
      </c>
      <c r="H5173" s="547" t="s">
        <v>10347</v>
      </c>
      <c r="I5173" s="547" t="s">
        <v>8766</v>
      </c>
      <c r="J5173" s="546" t="s">
        <v>8766</v>
      </c>
      <c r="K5173" s="570"/>
      <c r="L5173" s="546"/>
      <c r="M5173" s="566"/>
      <c r="N5173" s="546">
        <v>1</v>
      </c>
      <c r="O5173" s="546">
        <v>1</v>
      </c>
      <c r="P5173" s="566">
        <v>2136.11</v>
      </c>
    </row>
    <row r="5174" spans="1:16" x14ac:dyDescent="0.2">
      <c r="A5174" s="568" t="s">
        <v>946</v>
      </c>
      <c r="B5174" s="548" t="s">
        <v>1708</v>
      </c>
      <c r="C5174" s="541" t="s">
        <v>1709</v>
      </c>
      <c r="D5174" s="547" t="s">
        <v>1882</v>
      </c>
      <c r="E5174" s="1962">
        <v>1700</v>
      </c>
      <c r="F5174" s="546" t="s">
        <v>11879</v>
      </c>
      <c r="G5174" s="569" t="s">
        <v>11880</v>
      </c>
      <c r="H5174" s="547" t="s">
        <v>9371</v>
      </c>
      <c r="I5174" s="547" t="s">
        <v>9371</v>
      </c>
      <c r="J5174" s="546" t="s">
        <v>9371</v>
      </c>
      <c r="K5174" s="570"/>
      <c r="L5174" s="546"/>
      <c r="M5174" s="566"/>
      <c r="N5174" s="546">
        <v>1</v>
      </c>
      <c r="O5174" s="546">
        <v>6</v>
      </c>
      <c r="P5174" s="566">
        <v>11118</v>
      </c>
    </row>
    <row r="5175" spans="1:16" x14ac:dyDescent="0.2">
      <c r="A5175" s="568" t="s">
        <v>946</v>
      </c>
      <c r="B5175" s="548" t="s">
        <v>1708</v>
      </c>
      <c r="C5175" s="541" t="s">
        <v>1709</v>
      </c>
      <c r="D5175" s="547" t="s">
        <v>1882</v>
      </c>
      <c r="E5175" s="1962">
        <v>1700</v>
      </c>
      <c r="F5175" s="546" t="s">
        <v>10975</v>
      </c>
      <c r="G5175" s="569" t="s">
        <v>10976</v>
      </c>
      <c r="H5175" s="547" t="s">
        <v>9371</v>
      </c>
      <c r="I5175" s="547" t="s">
        <v>9371</v>
      </c>
      <c r="J5175" s="546" t="s">
        <v>9371</v>
      </c>
      <c r="K5175" s="570"/>
      <c r="L5175" s="546"/>
      <c r="M5175" s="566"/>
      <c r="N5175" s="546">
        <v>1</v>
      </c>
      <c r="O5175" s="546">
        <v>5</v>
      </c>
      <c r="P5175" s="566">
        <v>9265</v>
      </c>
    </row>
    <row r="5176" spans="1:16" x14ac:dyDescent="0.2">
      <c r="A5176" s="568" t="s">
        <v>946</v>
      </c>
      <c r="B5176" s="548" t="s">
        <v>1708</v>
      </c>
      <c r="C5176" s="541" t="s">
        <v>1709</v>
      </c>
      <c r="D5176" s="547" t="s">
        <v>1882</v>
      </c>
      <c r="E5176" s="1962">
        <v>1700</v>
      </c>
      <c r="F5176" s="546" t="s">
        <v>10973</v>
      </c>
      <c r="G5176" s="569" t="s">
        <v>10974</v>
      </c>
      <c r="H5176" s="547" t="s">
        <v>9371</v>
      </c>
      <c r="I5176" s="547" t="s">
        <v>9371</v>
      </c>
      <c r="J5176" s="546" t="s">
        <v>9371</v>
      </c>
      <c r="K5176" s="570"/>
      <c r="L5176" s="546"/>
      <c r="M5176" s="566"/>
      <c r="N5176" s="546">
        <v>1</v>
      </c>
      <c r="O5176" s="546">
        <v>6</v>
      </c>
      <c r="P5176" s="566">
        <v>11118</v>
      </c>
    </row>
    <row r="5177" spans="1:16" x14ac:dyDescent="0.2">
      <c r="A5177" s="568" t="s">
        <v>946</v>
      </c>
      <c r="B5177" s="548" t="s">
        <v>1708</v>
      </c>
      <c r="C5177" s="541" t="s">
        <v>1709</v>
      </c>
      <c r="D5177" s="547" t="s">
        <v>1882</v>
      </c>
      <c r="E5177" s="1962">
        <v>1700</v>
      </c>
      <c r="F5177" s="546" t="s">
        <v>9814</v>
      </c>
      <c r="G5177" s="569" t="s">
        <v>9815</v>
      </c>
      <c r="H5177" s="547" t="s">
        <v>9371</v>
      </c>
      <c r="I5177" s="547" t="s">
        <v>9371</v>
      </c>
      <c r="J5177" s="546" t="s">
        <v>9371</v>
      </c>
      <c r="K5177" s="570"/>
      <c r="L5177" s="546"/>
      <c r="M5177" s="566"/>
      <c r="N5177" s="546">
        <v>1</v>
      </c>
      <c r="O5177" s="546">
        <v>6</v>
      </c>
      <c r="P5177" s="566">
        <v>11118</v>
      </c>
    </row>
    <row r="5178" spans="1:16" x14ac:dyDescent="0.2">
      <c r="A5178" s="568" t="s">
        <v>946</v>
      </c>
      <c r="B5178" s="548" t="s">
        <v>1708</v>
      </c>
      <c r="C5178" s="541" t="s">
        <v>1709</v>
      </c>
      <c r="D5178" s="547" t="s">
        <v>1882</v>
      </c>
      <c r="E5178" s="1962">
        <v>1700</v>
      </c>
      <c r="F5178" s="546" t="s">
        <v>9816</v>
      </c>
      <c r="G5178" s="569" t="s">
        <v>9817</v>
      </c>
      <c r="H5178" s="547" t="s">
        <v>9371</v>
      </c>
      <c r="I5178" s="547" t="s">
        <v>9371</v>
      </c>
      <c r="J5178" s="546" t="s">
        <v>9371</v>
      </c>
      <c r="K5178" s="570"/>
      <c r="L5178" s="546"/>
      <c r="M5178" s="566"/>
      <c r="N5178" s="546">
        <v>1</v>
      </c>
      <c r="O5178" s="546">
        <v>6</v>
      </c>
      <c r="P5178" s="566">
        <v>11118</v>
      </c>
    </row>
    <row r="5179" spans="1:16" x14ac:dyDescent="0.2">
      <c r="A5179" s="568" t="s">
        <v>946</v>
      </c>
      <c r="B5179" s="548" t="s">
        <v>1708</v>
      </c>
      <c r="C5179" s="541" t="s">
        <v>1709</v>
      </c>
      <c r="D5179" s="547" t="s">
        <v>1882</v>
      </c>
      <c r="E5179" s="1962">
        <v>1700</v>
      </c>
      <c r="F5179" s="546" t="s">
        <v>10985</v>
      </c>
      <c r="G5179" s="569" t="s">
        <v>10986</v>
      </c>
      <c r="H5179" s="547" t="s">
        <v>9371</v>
      </c>
      <c r="I5179" s="547" t="s">
        <v>9371</v>
      </c>
      <c r="J5179" s="546" t="s">
        <v>9371</v>
      </c>
      <c r="K5179" s="570"/>
      <c r="L5179" s="546"/>
      <c r="M5179" s="566"/>
      <c r="N5179" s="546">
        <v>1</v>
      </c>
      <c r="O5179" s="546">
        <v>6</v>
      </c>
      <c r="P5179" s="566">
        <v>11118</v>
      </c>
    </row>
    <row r="5180" spans="1:16" x14ac:dyDescent="0.2">
      <c r="A5180" s="568" t="s">
        <v>946</v>
      </c>
      <c r="B5180" s="548" t="s">
        <v>1708</v>
      </c>
      <c r="C5180" s="541" t="s">
        <v>1709</v>
      </c>
      <c r="D5180" s="547" t="s">
        <v>1882</v>
      </c>
      <c r="E5180" s="1962">
        <v>1700</v>
      </c>
      <c r="F5180" s="546" t="s">
        <v>9818</v>
      </c>
      <c r="G5180" s="569" t="s">
        <v>9819</v>
      </c>
      <c r="H5180" s="547" t="s">
        <v>9371</v>
      </c>
      <c r="I5180" s="547" t="s">
        <v>9371</v>
      </c>
      <c r="J5180" s="546" t="s">
        <v>9371</v>
      </c>
      <c r="K5180" s="570"/>
      <c r="L5180" s="546"/>
      <c r="M5180" s="566"/>
      <c r="N5180" s="546">
        <v>1</v>
      </c>
      <c r="O5180" s="546">
        <v>6</v>
      </c>
      <c r="P5180" s="566">
        <v>11118</v>
      </c>
    </row>
    <row r="5181" spans="1:16" x14ac:dyDescent="0.2">
      <c r="A5181" s="568" t="s">
        <v>946</v>
      </c>
      <c r="B5181" s="548" t="s">
        <v>1708</v>
      </c>
      <c r="C5181" s="541" t="s">
        <v>1709</v>
      </c>
      <c r="D5181" s="547" t="s">
        <v>1882</v>
      </c>
      <c r="E5181" s="1962">
        <v>1700</v>
      </c>
      <c r="F5181" s="546" t="s">
        <v>11585</v>
      </c>
      <c r="G5181" s="569" t="s">
        <v>11586</v>
      </c>
      <c r="H5181" s="547" t="s">
        <v>9371</v>
      </c>
      <c r="I5181" s="547" t="s">
        <v>9371</v>
      </c>
      <c r="J5181" s="546" t="s">
        <v>9371</v>
      </c>
      <c r="K5181" s="570"/>
      <c r="L5181" s="546"/>
      <c r="M5181" s="566"/>
      <c r="N5181" s="546">
        <v>1</v>
      </c>
      <c r="O5181" s="546">
        <v>6</v>
      </c>
      <c r="P5181" s="566">
        <v>11118</v>
      </c>
    </row>
    <row r="5182" spans="1:16" x14ac:dyDescent="0.2">
      <c r="A5182" s="568" t="s">
        <v>946</v>
      </c>
      <c r="B5182" s="548" t="s">
        <v>1708</v>
      </c>
      <c r="C5182" s="541" t="s">
        <v>1709</v>
      </c>
      <c r="D5182" s="547" t="s">
        <v>1882</v>
      </c>
      <c r="E5182" s="1962">
        <v>1700</v>
      </c>
      <c r="F5182" s="546" t="s">
        <v>11244</v>
      </c>
      <c r="G5182" s="569" t="s">
        <v>11245</v>
      </c>
      <c r="H5182" s="547" t="s">
        <v>9371</v>
      </c>
      <c r="I5182" s="547" t="s">
        <v>9371</v>
      </c>
      <c r="J5182" s="546" t="s">
        <v>9371</v>
      </c>
      <c r="K5182" s="570"/>
      <c r="L5182" s="546"/>
      <c r="M5182" s="566"/>
      <c r="N5182" s="546">
        <v>1</v>
      </c>
      <c r="O5182" s="546">
        <v>2</v>
      </c>
      <c r="P5182" s="566">
        <v>3706</v>
      </c>
    </row>
    <row r="5183" spans="1:16" x14ac:dyDescent="0.2">
      <c r="A5183" s="568" t="s">
        <v>946</v>
      </c>
      <c r="B5183" s="548" t="s">
        <v>1708</v>
      </c>
      <c r="C5183" s="541" t="s">
        <v>1709</v>
      </c>
      <c r="D5183" s="547" t="s">
        <v>1882</v>
      </c>
      <c r="E5183" s="1962">
        <v>1700</v>
      </c>
      <c r="F5183" s="546" t="s">
        <v>11248</v>
      </c>
      <c r="G5183" s="569" t="s">
        <v>11249</v>
      </c>
      <c r="H5183" s="547" t="s">
        <v>9371</v>
      </c>
      <c r="I5183" s="547" t="s">
        <v>9371</v>
      </c>
      <c r="J5183" s="546" t="s">
        <v>9371</v>
      </c>
      <c r="K5183" s="570"/>
      <c r="L5183" s="546"/>
      <c r="M5183" s="566"/>
      <c r="N5183" s="546">
        <v>1</v>
      </c>
      <c r="O5183" s="546">
        <v>2</v>
      </c>
      <c r="P5183" s="566">
        <v>3706</v>
      </c>
    </row>
    <row r="5184" spans="1:16" x14ac:dyDescent="0.2">
      <c r="A5184" s="568" t="s">
        <v>946</v>
      </c>
      <c r="B5184" s="548" t="s">
        <v>1708</v>
      </c>
      <c r="C5184" s="541" t="s">
        <v>1709</v>
      </c>
      <c r="D5184" s="547" t="s">
        <v>1882</v>
      </c>
      <c r="E5184" s="1962">
        <v>1700</v>
      </c>
      <c r="F5184" s="546" t="s">
        <v>11228</v>
      </c>
      <c r="G5184" s="569" t="s">
        <v>11229</v>
      </c>
      <c r="H5184" s="547" t="s">
        <v>9371</v>
      </c>
      <c r="I5184" s="547" t="s">
        <v>9371</v>
      </c>
      <c r="J5184" s="546" t="s">
        <v>9371</v>
      </c>
      <c r="K5184" s="570"/>
      <c r="L5184" s="546"/>
      <c r="M5184" s="566"/>
      <c r="N5184" s="546">
        <v>1</v>
      </c>
      <c r="O5184" s="546">
        <v>1</v>
      </c>
      <c r="P5184" s="566">
        <v>2146.4</v>
      </c>
    </row>
    <row r="5185" spans="1:16" x14ac:dyDescent="0.2">
      <c r="A5185" s="568" t="s">
        <v>946</v>
      </c>
      <c r="B5185" s="548" t="s">
        <v>1708</v>
      </c>
      <c r="C5185" s="541" t="s">
        <v>1709</v>
      </c>
      <c r="D5185" s="547" t="s">
        <v>1882</v>
      </c>
      <c r="E5185" s="1962">
        <v>1700</v>
      </c>
      <c r="F5185" s="546" t="s">
        <v>9824</v>
      </c>
      <c r="G5185" s="569" t="s">
        <v>9825</v>
      </c>
      <c r="H5185" s="547" t="s">
        <v>9371</v>
      </c>
      <c r="I5185" s="547" t="s">
        <v>9371</v>
      </c>
      <c r="J5185" s="546" t="s">
        <v>9371</v>
      </c>
      <c r="K5185" s="570"/>
      <c r="L5185" s="546"/>
      <c r="M5185" s="566"/>
      <c r="N5185" s="546">
        <v>1</v>
      </c>
      <c r="O5185" s="546">
        <v>6</v>
      </c>
      <c r="P5185" s="566">
        <v>11118</v>
      </c>
    </row>
    <row r="5186" spans="1:16" x14ac:dyDescent="0.2">
      <c r="A5186" s="568" t="s">
        <v>946</v>
      </c>
      <c r="B5186" s="548" t="s">
        <v>1708</v>
      </c>
      <c r="C5186" s="541" t="s">
        <v>1709</v>
      </c>
      <c r="D5186" s="547" t="s">
        <v>1882</v>
      </c>
      <c r="E5186" s="1962">
        <v>1700</v>
      </c>
      <c r="F5186" s="546" t="s">
        <v>11232</v>
      </c>
      <c r="G5186" s="569" t="s">
        <v>11233</v>
      </c>
      <c r="H5186" s="547" t="s">
        <v>9371</v>
      </c>
      <c r="I5186" s="547" t="s">
        <v>9371</v>
      </c>
      <c r="J5186" s="546" t="s">
        <v>9371</v>
      </c>
      <c r="K5186" s="570"/>
      <c r="L5186" s="546"/>
      <c r="M5186" s="566"/>
      <c r="N5186" s="546">
        <v>1</v>
      </c>
      <c r="O5186" s="546">
        <v>6</v>
      </c>
      <c r="P5186" s="566">
        <v>11118</v>
      </c>
    </row>
    <row r="5187" spans="1:16" x14ac:dyDescent="0.2">
      <c r="A5187" s="568" t="s">
        <v>946</v>
      </c>
      <c r="B5187" s="548" t="s">
        <v>1708</v>
      </c>
      <c r="C5187" s="541" t="s">
        <v>1709</v>
      </c>
      <c r="D5187" s="547" t="s">
        <v>1882</v>
      </c>
      <c r="E5187" s="1962">
        <v>1700</v>
      </c>
      <c r="F5187" s="546" t="s">
        <v>9830</v>
      </c>
      <c r="G5187" s="569" t="s">
        <v>9831</v>
      </c>
      <c r="H5187" s="547" t="s">
        <v>9371</v>
      </c>
      <c r="I5187" s="547" t="s">
        <v>9371</v>
      </c>
      <c r="J5187" s="546" t="s">
        <v>9371</v>
      </c>
      <c r="K5187" s="570"/>
      <c r="L5187" s="546"/>
      <c r="M5187" s="566"/>
      <c r="N5187" s="546">
        <v>1</v>
      </c>
      <c r="O5187" s="546">
        <v>1</v>
      </c>
      <c r="P5187" s="566">
        <v>3211.86</v>
      </c>
    </row>
    <row r="5188" spans="1:16" x14ac:dyDescent="0.2">
      <c r="A5188" s="568" t="s">
        <v>946</v>
      </c>
      <c r="B5188" s="548" t="s">
        <v>1708</v>
      </c>
      <c r="C5188" s="541" t="s">
        <v>1709</v>
      </c>
      <c r="D5188" s="547" t="s">
        <v>1882</v>
      </c>
      <c r="E5188" s="1962">
        <v>1700</v>
      </c>
      <c r="F5188" s="546" t="s">
        <v>9832</v>
      </c>
      <c r="G5188" s="569" t="s">
        <v>9833</v>
      </c>
      <c r="H5188" s="547" t="s">
        <v>1773</v>
      </c>
      <c r="I5188" s="547" t="s">
        <v>1795</v>
      </c>
      <c r="J5188" s="546" t="s">
        <v>1795</v>
      </c>
      <c r="K5188" s="570"/>
      <c r="L5188" s="546"/>
      <c r="M5188" s="566"/>
      <c r="N5188" s="546">
        <v>1</v>
      </c>
      <c r="O5188" s="546">
        <v>6</v>
      </c>
      <c r="P5188" s="566">
        <v>11118</v>
      </c>
    </row>
    <row r="5189" spans="1:16" x14ac:dyDescent="0.2">
      <c r="A5189" s="568" t="s">
        <v>946</v>
      </c>
      <c r="B5189" s="548" t="s">
        <v>1708</v>
      </c>
      <c r="C5189" s="541" t="s">
        <v>1709</v>
      </c>
      <c r="D5189" s="547" t="s">
        <v>1882</v>
      </c>
      <c r="E5189" s="1962">
        <v>1700</v>
      </c>
      <c r="F5189" s="546" t="s">
        <v>9834</v>
      </c>
      <c r="G5189" s="569" t="s">
        <v>9835</v>
      </c>
      <c r="H5189" s="547" t="s">
        <v>9371</v>
      </c>
      <c r="I5189" s="547" t="s">
        <v>9371</v>
      </c>
      <c r="J5189" s="546" t="s">
        <v>9371</v>
      </c>
      <c r="K5189" s="570"/>
      <c r="L5189" s="546"/>
      <c r="M5189" s="566"/>
      <c r="N5189" s="546">
        <v>1</v>
      </c>
      <c r="O5189" s="546">
        <v>6</v>
      </c>
      <c r="P5189" s="566">
        <v>11118</v>
      </c>
    </row>
    <row r="5190" spans="1:16" x14ac:dyDescent="0.2">
      <c r="A5190" s="568" t="s">
        <v>946</v>
      </c>
      <c r="B5190" s="548" t="s">
        <v>1708</v>
      </c>
      <c r="C5190" s="541" t="s">
        <v>1709</v>
      </c>
      <c r="D5190" s="547" t="s">
        <v>1882</v>
      </c>
      <c r="E5190" s="1962">
        <v>1700</v>
      </c>
      <c r="F5190" s="546" t="s">
        <v>11230</v>
      </c>
      <c r="G5190" s="569" t="s">
        <v>11231</v>
      </c>
      <c r="H5190" s="547" t="s">
        <v>1773</v>
      </c>
      <c r="I5190" s="547" t="s">
        <v>1795</v>
      </c>
      <c r="J5190" s="546" t="s">
        <v>1795</v>
      </c>
      <c r="K5190" s="570"/>
      <c r="L5190" s="546"/>
      <c r="M5190" s="566"/>
      <c r="N5190" s="546">
        <v>1</v>
      </c>
      <c r="O5190" s="546">
        <v>1</v>
      </c>
      <c r="P5190" s="566">
        <v>1853</v>
      </c>
    </row>
    <row r="5191" spans="1:16" x14ac:dyDescent="0.2">
      <c r="A5191" s="568" t="s">
        <v>946</v>
      </c>
      <c r="B5191" s="548" t="s">
        <v>1708</v>
      </c>
      <c r="C5191" s="541" t="s">
        <v>1709</v>
      </c>
      <c r="D5191" s="547" t="s">
        <v>1882</v>
      </c>
      <c r="E5191" s="1962">
        <v>1700</v>
      </c>
      <c r="F5191" s="546" t="s">
        <v>9836</v>
      </c>
      <c r="G5191" s="569" t="s">
        <v>9837</v>
      </c>
      <c r="H5191" s="547" t="s">
        <v>9371</v>
      </c>
      <c r="I5191" s="547" t="s">
        <v>9371</v>
      </c>
      <c r="J5191" s="546" t="s">
        <v>9371</v>
      </c>
      <c r="K5191" s="570"/>
      <c r="L5191" s="546"/>
      <c r="M5191" s="566"/>
      <c r="N5191" s="546">
        <v>1</v>
      </c>
      <c r="O5191" s="546">
        <v>6</v>
      </c>
      <c r="P5191" s="566">
        <v>11118</v>
      </c>
    </row>
    <row r="5192" spans="1:16" x14ac:dyDescent="0.2">
      <c r="A5192" s="568" t="s">
        <v>946</v>
      </c>
      <c r="B5192" s="548" t="s">
        <v>1708</v>
      </c>
      <c r="C5192" s="541" t="s">
        <v>1709</v>
      </c>
      <c r="D5192" s="547" t="s">
        <v>1882</v>
      </c>
      <c r="E5192" s="1962">
        <v>1700</v>
      </c>
      <c r="F5192" s="546" t="s">
        <v>9838</v>
      </c>
      <c r="G5192" s="569" t="s">
        <v>9839</v>
      </c>
      <c r="H5192" s="547" t="s">
        <v>9371</v>
      </c>
      <c r="I5192" s="547" t="s">
        <v>9371</v>
      </c>
      <c r="J5192" s="546" t="s">
        <v>9371</v>
      </c>
      <c r="K5192" s="570"/>
      <c r="L5192" s="546"/>
      <c r="M5192" s="566"/>
      <c r="N5192" s="546">
        <v>1</v>
      </c>
      <c r="O5192" s="546">
        <v>6</v>
      </c>
      <c r="P5192" s="566">
        <v>11118</v>
      </c>
    </row>
    <row r="5193" spans="1:16" x14ac:dyDescent="0.2">
      <c r="A5193" s="568" t="s">
        <v>946</v>
      </c>
      <c r="B5193" s="548" t="s">
        <v>1708</v>
      </c>
      <c r="C5193" s="541" t="s">
        <v>1709</v>
      </c>
      <c r="D5193" s="547" t="s">
        <v>1882</v>
      </c>
      <c r="E5193" s="1962">
        <v>1700</v>
      </c>
      <c r="F5193" s="546" t="s">
        <v>11222</v>
      </c>
      <c r="G5193" s="569" t="s">
        <v>11223</v>
      </c>
      <c r="H5193" s="547" t="s">
        <v>9371</v>
      </c>
      <c r="I5193" s="547" t="s">
        <v>9371</v>
      </c>
      <c r="J5193" s="546" t="s">
        <v>9371</v>
      </c>
      <c r="K5193" s="570"/>
      <c r="L5193" s="546"/>
      <c r="M5193" s="566"/>
      <c r="N5193" s="546">
        <v>1</v>
      </c>
      <c r="O5193" s="546">
        <v>2</v>
      </c>
      <c r="P5193" s="566">
        <v>3706</v>
      </c>
    </row>
    <row r="5194" spans="1:16" x14ac:dyDescent="0.2">
      <c r="A5194" s="568" t="s">
        <v>946</v>
      </c>
      <c r="B5194" s="548" t="s">
        <v>1708</v>
      </c>
      <c r="C5194" s="541" t="s">
        <v>1709</v>
      </c>
      <c r="D5194" s="547" t="s">
        <v>1882</v>
      </c>
      <c r="E5194" s="1962">
        <v>1700</v>
      </c>
      <c r="F5194" s="546" t="s">
        <v>10965</v>
      </c>
      <c r="G5194" s="569" t="s">
        <v>10966</v>
      </c>
      <c r="H5194" s="547" t="s">
        <v>9371</v>
      </c>
      <c r="I5194" s="547" t="s">
        <v>9371</v>
      </c>
      <c r="J5194" s="546" t="s">
        <v>9371</v>
      </c>
      <c r="K5194" s="570"/>
      <c r="L5194" s="546"/>
      <c r="M5194" s="566"/>
      <c r="N5194" s="546">
        <v>1</v>
      </c>
      <c r="O5194" s="546">
        <v>6</v>
      </c>
      <c r="P5194" s="566">
        <v>11561.89</v>
      </c>
    </row>
    <row r="5195" spans="1:16" x14ac:dyDescent="0.2">
      <c r="A5195" s="568" t="s">
        <v>946</v>
      </c>
      <c r="B5195" s="548" t="s">
        <v>1708</v>
      </c>
      <c r="C5195" s="541" t="s">
        <v>1709</v>
      </c>
      <c r="D5195" s="547" t="s">
        <v>1882</v>
      </c>
      <c r="E5195" s="1962">
        <v>1700</v>
      </c>
      <c r="F5195" s="546" t="s">
        <v>11025</v>
      </c>
      <c r="G5195" s="569" t="s">
        <v>11026</v>
      </c>
      <c r="H5195" s="547" t="s">
        <v>9371</v>
      </c>
      <c r="I5195" s="547" t="s">
        <v>9371</v>
      </c>
      <c r="J5195" s="546" t="s">
        <v>9371</v>
      </c>
      <c r="K5195" s="570"/>
      <c r="L5195" s="546"/>
      <c r="M5195" s="566"/>
      <c r="N5195" s="546">
        <v>1</v>
      </c>
      <c r="O5195" s="546">
        <v>6</v>
      </c>
      <c r="P5195" s="566">
        <v>11118</v>
      </c>
    </row>
    <row r="5196" spans="1:16" x14ac:dyDescent="0.2">
      <c r="A5196" s="568" t="s">
        <v>946</v>
      </c>
      <c r="B5196" s="548" t="s">
        <v>1708</v>
      </c>
      <c r="C5196" s="541" t="s">
        <v>1709</v>
      </c>
      <c r="D5196" s="547" t="s">
        <v>1882</v>
      </c>
      <c r="E5196" s="1962">
        <v>1700</v>
      </c>
      <c r="F5196" s="546" t="s">
        <v>9840</v>
      </c>
      <c r="G5196" s="569" t="s">
        <v>9841</v>
      </c>
      <c r="H5196" s="547" t="s">
        <v>9371</v>
      </c>
      <c r="I5196" s="547" t="s">
        <v>9371</v>
      </c>
      <c r="J5196" s="546" t="s">
        <v>9371</v>
      </c>
      <c r="K5196" s="570"/>
      <c r="L5196" s="546"/>
      <c r="M5196" s="566"/>
      <c r="N5196" s="546">
        <v>1</v>
      </c>
      <c r="O5196" s="546">
        <v>6</v>
      </c>
      <c r="P5196" s="566">
        <v>11118</v>
      </c>
    </row>
    <row r="5197" spans="1:16" x14ac:dyDescent="0.2">
      <c r="A5197" s="568" t="s">
        <v>946</v>
      </c>
      <c r="B5197" s="548" t="s">
        <v>1708</v>
      </c>
      <c r="C5197" s="541" t="s">
        <v>1709</v>
      </c>
      <c r="D5197" s="547" t="s">
        <v>1882</v>
      </c>
      <c r="E5197" s="1962">
        <v>1700</v>
      </c>
      <c r="F5197" s="546" t="s">
        <v>11557</v>
      </c>
      <c r="G5197" s="569" t="s">
        <v>11558</v>
      </c>
      <c r="H5197" s="547" t="s">
        <v>9371</v>
      </c>
      <c r="I5197" s="547" t="s">
        <v>9371</v>
      </c>
      <c r="J5197" s="546" t="s">
        <v>9371</v>
      </c>
      <c r="K5197" s="570"/>
      <c r="L5197" s="546"/>
      <c r="M5197" s="566"/>
      <c r="N5197" s="546">
        <v>1</v>
      </c>
      <c r="O5197" s="546">
        <v>6</v>
      </c>
      <c r="P5197" s="566">
        <v>11118</v>
      </c>
    </row>
    <row r="5198" spans="1:16" x14ac:dyDescent="0.2">
      <c r="A5198" s="568" t="s">
        <v>946</v>
      </c>
      <c r="B5198" s="548" t="s">
        <v>1708</v>
      </c>
      <c r="C5198" s="541" t="s">
        <v>1709</v>
      </c>
      <c r="D5198" s="547" t="s">
        <v>1882</v>
      </c>
      <c r="E5198" s="1962">
        <v>1700</v>
      </c>
      <c r="F5198" s="546" t="s">
        <v>9844</v>
      </c>
      <c r="G5198" s="569" t="s">
        <v>9845</v>
      </c>
      <c r="H5198" s="547" t="s">
        <v>9371</v>
      </c>
      <c r="I5198" s="547" t="s">
        <v>9371</v>
      </c>
      <c r="J5198" s="546" t="s">
        <v>9371</v>
      </c>
      <c r="K5198" s="570"/>
      <c r="L5198" s="546"/>
      <c r="M5198" s="566"/>
      <c r="N5198" s="546">
        <v>1</v>
      </c>
      <c r="O5198" s="546">
        <v>6</v>
      </c>
      <c r="P5198" s="566">
        <v>11118</v>
      </c>
    </row>
    <row r="5199" spans="1:16" x14ac:dyDescent="0.2">
      <c r="A5199" s="568" t="s">
        <v>946</v>
      </c>
      <c r="B5199" s="548" t="s">
        <v>1708</v>
      </c>
      <c r="C5199" s="541" t="s">
        <v>1709</v>
      </c>
      <c r="D5199" s="547" t="s">
        <v>1882</v>
      </c>
      <c r="E5199" s="1962">
        <v>1700</v>
      </c>
      <c r="F5199" s="546" t="s">
        <v>11555</v>
      </c>
      <c r="G5199" s="569" t="s">
        <v>11556</v>
      </c>
      <c r="H5199" s="547" t="s">
        <v>9371</v>
      </c>
      <c r="I5199" s="547" t="s">
        <v>9371</v>
      </c>
      <c r="J5199" s="546" t="s">
        <v>9371</v>
      </c>
      <c r="K5199" s="570"/>
      <c r="L5199" s="546"/>
      <c r="M5199" s="566"/>
      <c r="N5199" s="546">
        <v>1</v>
      </c>
      <c r="O5199" s="546">
        <v>6</v>
      </c>
      <c r="P5199" s="566">
        <v>11118</v>
      </c>
    </row>
    <row r="5200" spans="1:16" x14ac:dyDescent="0.2">
      <c r="A5200" s="568" t="s">
        <v>946</v>
      </c>
      <c r="B5200" s="548" t="s">
        <v>1708</v>
      </c>
      <c r="C5200" s="541" t="s">
        <v>1709</v>
      </c>
      <c r="D5200" s="547" t="s">
        <v>1882</v>
      </c>
      <c r="E5200" s="1962">
        <v>1700</v>
      </c>
      <c r="F5200" s="546" t="s">
        <v>9846</v>
      </c>
      <c r="G5200" s="569" t="s">
        <v>9847</v>
      </c>
      <c r="H5200" s="547" t="s">
        <v>9371</v>
      </c>
      <c r="I5200" s="547" t="s">
        <v>9371</v>
      </c>
      <c r="J5200" s="546" t="s">
        <v>9371</v>
      </c>
      <c r="K5200" s="570"/>
      <c r="L5200" s="546"/>
      <c r="M5200" s="566"/>
      <c r="N5200" s="546">
        <v>1</v>
      </c>
      <c r="O5200" s="546">
        <v>6</v>
      </c>
      <c r="P5200" s="566">
        <v>11118</v>
      </c>
    </row>
    <row r="5201" spans="1:16" x14ac:dyDescent="0.2">
      <c r="A5201" s="568" t="s">
        <v>946</v>
      </c>
      <c r="B5201" s="548" t="s">
        <v>1708</v>
      </c>
      <c r="C5201" s="541" t="s">
        <v>1709</v>
      </c>
      <c r="D5201" s="547" t="s">
        <v>1882</v>
      </c>
      <c r="E5201" s="1962">
        <v>1700</v>
      </c>
      <c r="F5201" s="546" t="s">
        <v>10991</v>
      </c>
      <c r="G5201" s="569" t="s">
        <v>10992</v>
      </c>
      <c r="H5201" s="547" t="s">
        <v>9371</v>
      </c>
      <c r="I5201" s="547" t="s">
        <v>9371</v>
      </c>
      <c r="J5201" s="546" t="s">
        <v>9371</v>
      </c>
      <c r="K5201" s="570"/>
      <c r="L5201" s="546"/>
      <c r="M5201" s="566"/>
      <c r="N5201" s="546">
        <v>1</v>
      </c>
      <c r="O5201" s="546">
        <v>6</v>
      </c>
      <c r="P5201" s="566">
        <v>11118</v>
      </c>
    </row>
    <row r="5202" spans="1:16" x14ac:dyDescent="0.2">
      <c r="A5202" s="568" t="s">
        <v>946</v>
      </c>
      <c r="B5202" s="548" t="s">
        <v>1708</v>
      </c>
      <c r="C5202" s="541" t="s">
        <v>1709</v>
      </c>
      <c r="D5202" s="547" t="s">
        <v>1882</v>
      </c>
      <c r="E5202" s="1962">
        <v>1700</v>
      </c>
      <c r="F5202" s="546" t="s">
        <v>9853</v>
      </c>
      <c r="G5202" s="569" t="s">
        <v>9854</v>
      </c>
      <c r="H5202" s="547" t="s">
        <v>9371</v>
      </c>
      <c r="I5202" s="547" t="s">
        <v>9371</v>
      </c>
      <c r="J5202" s="546" t="s">
        <v>9371</v>
      </c>
      <c r="K5202" s="570"/>
      <c r="L5202" s="546"/>
      <c r="M5202" s="566"/>
      <c r="N5202" s="546">
        <v>1</v>
      </c>
      <c r="O5202" s="546">
        <v>1</v>
      </c>
      <c r="P5202" s="566">
        <v>3191.27</v>
      </c>
    </row>
    <row r="5203" spans="1:16" x14ac:dyDescent="0.2">
      <c r="A5203" s="568" t="s">
        <v>946</v>
      </c>
      <c r="B5203" s="548" t="s">
        <v>1708</v>
      </c>
      <c r="C5203" s="541" t="s">
        <v>1709</v>
      </c>
      <c r="D5203" s="547" t="s">
        <v>1882</v>
      </c>
      <c r="E5203" s="1962">
        <v>1700</v>
      </c>
      <c r="F5203" s="546" t="s">
        <v>10995</v>
      </c>
      <c r="G5203" s="569" t="s">
        <v>10996</v>
      </c>
      <c r="H5203" s="547" t="s">
        <v>9371</v>
      </c>
      <c r="I5203" s="547" t="s">
        <v>9371</v>
      </c>
      <c r="J5203" s="546" t="s">
        <v>9371</v>
      </c>
      <c r="K5203" s="570"/>
      <c r="L5203" s="546"/>
      <c r="M5203" s="566"/>
      <c r="N5203" s="546">
        <v>1</v>
      </c>
      <c r="O5203" s="546">
        <v>6</v>
      </c>
      <c r="P5203" s="566">
        <v>11118</v>
      </c>
    </row>
    <row r="5204" spans="1:16" x14ac:dyDescent="0.2">
      <c r="A5204" s="568" t="s">
        <v>946</v>
      </c>
      <c r="B5204" s="548" t="s">
        <v>1708</v>
      </c>
      <c r="C5204" s="541" t="s">
        <v>1709</v>
      </c>
      <c r="D5204" s="547" t="s">
        <v>1882</v>
      </c>
      <c r="E5204" s="1962">
        <v>1700</v>
      </c>
      <c r="F5204" s="546" t="s">
        <v>11559</v>
      </c>
      <c r="G5204" s="569" t="s">
        <v>11560</v>
      </c>
      <c r="H5204" s="547" t="s">
        <v>9371</v>
      </c>
      <c r="I5204" s="547" t="s">
        <v>9371</v>
      </c>
      <c r="J5204" s="546" t="s">
        <v>9371</v>
      </c>
      <c r="K5204" s="570"/>
      <c r="L5204" s="546"/>
      <c r="M5204" s="566"/>
      <c r="N5204" s="546">
        <v>1</v>
      </c>
      <c r="O5204" s="546">
        <v>6</v>
      </c>
      <c r="P5204" s="566">
        <v>11118</v>
      </c>
    </row>
    <row r="5205" spans="1:16" x14ac:dyDescent="0.2">
      <c r="A5205" s="568" t="s">
        <v>946</v>
      </c>
      <c r="B5205" s="548" t="s">
        <v>1708</v>
      </c>
      <c r="C5205" s="541" t="s">
        <v>1709</v>
      </c>
      <c r="D5205" s="547" t="s">
        <v>1882</v>
      </c>
      <c r="E5205" s="1962">
        <v>1700</v>
      </c>
      <c r="F5205" s="546" t="s">
        <v>9855</v>
      </c>
      <c r="G5205" s="569" t="s">
        <v>9856</v>
      </c>
      <c r="H5205" s="547" t="s">
        <v>2213</v>
      </c>
      <c r="I5205" s="547" t="s">
        <v>1795</v>
      </c>
      <c r="J5205" s="546" t="s">
        <v>1795</v>
      </c>
      <c r="K5205" s="570"/>
      <c r="L5205" s="546"/>
      <c r="M5205" s="566"/>
      <c r="N5205" s="546">
        <v>1</v>
      </c>
      <c r="O5205" s="546">
        <v>6</v>
      </c>
      <c r="P5205" s="566">
        <v>11118</v>
      </c>
    </row>
    <row r="5206" spans="1:16" x14ac:dyDescent="0.2">
      <c r="A5206" s="568" t="s">
        <v>946</v>
      </c>
      <c r="B5206" s="548" t="s">
        <v>1708</v>
      </c>
      <c r="C5206" s="541" t="s">
        <v>1709</v>
      </c>
      <c r="D5206" s="547" t="s">
        <v>1882</v>
      </c>
      <c r="E5206" s="1962">
        <v>1700</v>
      </c>
      <c r="F5206" s="546" t="s">
        <v>9857</v>
      </c>
      <c r="G5206" s="569" t="s">
        <v>9858</v>
      </c>
      <c r="H5206" s="547" t="s">
        <v>9371</v>
      </c>
      <c r="I5206" s="547" t="s">
        <v>9371</v>
      </c>
      <c r="J5206" s="546" t="s">
        <v>9371</v>
      </c>
      <c r="K5206" s="570"/>
      <c r="L5206" s="546"/>
      <c r="M5206" s="566"/>
      <c r="N5206" s="546">
        <v>1</v>
      </c>
      <c r="O5206" s="546">
        <v>6</v>
      </c>
      <c r="P5206" s="566">
        <v>11118</v>
      </c>
    </row>
    <row r="5207" spans="1:16" x14ac:dyDescent="0.2">
      <c r="A5207" s="568" t="s">
        <v>946</v>
      </c>
      <c r="B5207" s="548" t="s">
        <v>1708</v>
      </c>
      <c r="C5207" s="541" t="s">
        <v>1709</v>
      </c>
      <c r="D5207" s="547" t="s">
        <v>1882</v>
      </c>
      <c r="E5207" s="1962">
        <v>1700</v>
      </c>
      <c r="F5207" s="546" t="s">
        <v>11023</v>
      </c>
      <c r="G5207" s="569" t="s">
        <v>11024</v>
      </c>
      <c r="H5207" s="547" t="s">
        <v>9371</v>
      </c>
      <c r="I5207" s="547" t="s">
        <v>9371</v>
      </c>
      <c r="J5207" s="546" t="s">
        <v>9371</v>
      </c>
      <c r="K5207" s="570"/>
      <c r="L5207" s="546"/>
      <c r="M5207" s="566"/>
      <c r="N5207" s="546">
        <v>1</v>
      </c>
      <c r="O5207" s="546">
        <v>6</v>
      </c>
      <c r="P5207" s="566">
        <v>11118</v>
      </c>
    </row>
    <row r="5208" spans="1:16" x14ac:dyDescent="0.2">
      <c r="A5208" s="568" t="s">
        <v>946</v>
      </c>
      <c r="B5208" s="548" t="s">
        <v>1708</v>
      </c>
      <c r="C5208" s="541" t="s">
        <v>1709</v>
      </c>
      <c r="D5208" s="547" t="s">
        <v>1882</v>
      </c>
      <c r="E5208" s="1962">
        <v>1700</v>
      </c>
      <c r="F5208" s="546" t="s">
        <v>9859</v>
      </c>
      <c r="G5208" s="569" t="s">
        <v>9860</v>
      </c>
      <c r="H5208" s="547" t="s">
        <v>9371</v>
      </c>
      <c r="I5208" s="547" t="s">
        <v>9371</v>
      </c>
      <c r="J5208" s="546" t="s">
        <v>9371</v>
      </c>
      <c r="K5208" s="570"/>
      <c r="L5208" s="546"/>
      <c r="M5208" s="566"/>
      <c r="N5208" s="546">
        <v>1</v>
      </c>
      <c r="O5208" s="546">
        <v>1</v>
      </c>
      <c r="P5208" s="566">
        <v>2367.7200000000003</v>
      </c>
    </row>
    <row r="5209" spans="1:16" x14ac:dyDescent="0.2">
      <c r="A5209" s="568" t="s">
        <v>946</v>
      </c>
      <c r="B5209" s="548" t="s">
        <v>1708</v>
      </c>
      <c r="C5209" s="541" t="s">
        <v>1709</v>
      </c>
      <c r="D5209" s="547" t="s">
        <v>1882</v>
      </c>
      <c r="E5209" s="1962">
        <v>1700</v>
      </c>
      <c r="F5209" s="546" t="s">
        <v>10923</v>
      </c>
      <c r="G5209" s="569" t="s">
        <v>10924</v>
      </c>
      <c r="H5209" s="547" t="s">
        <v>9371</v>
      </c>
      <c r="I5209" s="547" t="s">
        <v>9371</v>
      </c>
      <c r="J5209" s="546" t="s">
        <v>9371</v>
      </c>
      <c r="K5209" s="570"/>
      <c r="L5209" s="546"/>
      <c r="M5209" s="566"/>
      <c r="N5209" s="546">
        <v>1</v>
      </c>
      <c r="O5209" s="546">
        <v>6</v>
      </c>
      <c r="P5209" s="566">
        <v>11118</v>
      </c>
    </row>
    <row r="5210" spans="1:16" x14ac:dyDescent="0.2">
      <c r="A5210" s="568" t="s">
        <v>946</v>
      </c>
      <c r="B5210" s="548" t="s">
        <v>1708</v>
      </c>
      <c r="C5210" s="541" t="s">
        <v>1709</v>
      </c>
      <c r="D5210" s="547" t="s">
        <v>1882</v>
      </c>
      <c r="E5210" s="1962">
        <v>1700</v>
      </c>
      <c r="F5210" s="546" t="s">
        <v>10929</v>
      </c>
      <c r="G5210" s="569" t="s">
        <v>10930</v>
      </c>
      <c r="H5210" s="547" t="s">
        <v>9371</v>
      </c>
      <c r="I5210" s="547" t="s">
        <v>9371</v>
      </c>
      <c r="J5210" s="546" t="s">
        <v>9371</v>
      </c>
      <c r="K5210" s="570"/>
      <c r="L5210" s="546"/>
      <c r="M5210" s="566"/>
      <c r="N5210" s="546">
        <v>1</v>
      </c>
      <c r="O5210" s="546">
        <v>6</v>
      </c>
      <c r="P5210" s="566">
        <v>11118</v>
      </c>
    </row>
    <row r="5211" spans="1:16" x14ac:dyDescent="0.2">
      <c r="A5211" s="568" t="s">
        <v>946</v>
      </c>
      <c r="B5211" s="548" t="s">
        <v>1708</v>
      </c>
      <c r="C5211" s="541" t="s">
        <v>1709</v>
      </c>
      <c r="D5211" s="547" t="s">
        <v>1882</v>
      </c>
      <c r="E5211" s="1962">
        <v>1700</v>
      </c>
      <c r="F5211" s="546" t="s">
        <v>9861</v>
      </c>
      <c r="G5211" s="569" t="s">
        <v>9862</v>
      </c>
      <c r="H5211" s="547" t="s">
        <v>9371</v>
      </c>
      <c r="I5211" s="547" t="s">
        <v>9371</v>
      </c>
      <c r="J5211" s="546" t="s">
        <v>9371</v>
      </c>
      <c r="K5211" s="570"/>
      <c r="L5211" s="546"/>
      <c r="M5211" s="566"/>
      <c r="N5211" s="546">
        <v>1</v>
      </c>
      <c r="O5211" s="546">
        <v>6</v>
      </c>
      <c r="P5211" s="566">
        <v>11118</v>
      </c>
    </row>
    <row r="5212" spans="1:16" x14ac:dyDescent="0.2">
      <c r="A5212" s="568" t="s">
        <v>946</v>
      </c>
      <c r="B5212" s="548" t="s">
        <v>1708</v>
      </c>
      <c r="C5212" s="541" t="s">
        <v>1709</v>
      </c>
      <c r="D5212" s="547" t="s">
        <v>1882</v>
      </c>
      <c r="E5212" s="1962">
        <v>1700</v>
      </c>
      <c r="F5212" s="546" t="s">
        <v>10921</v>
      </c>
      <c r="G5212" s="569" t="s">
        <v>10922</v>
      </c>
      <c r="H5212" s="547" t="s">
        <v>9371</v>
      </c>
      <c r="I5212" s="547" t="s">
        <v>9371</v>
      </c>
      <c r="J5212" s="546" t="s">
        <v>9371</v>
      </c>
      <c r="K5212" s="570"/>
      <c r="L5212" s="546"/>
      <c r="M5212" s="566"/>
      <c r="N5212" s="546">
        <v>1</v>
      </c>
      <c r="O5212" s="546">
        <v>6</v>
      </c>
      <c r="P5212" s="566">
        <v>11118</v>
      </c>
    </row>
    <row r="5213" spans="1:16" x14ac:dyDescent="0.2">
      <c r="A5213" s="568" t="s">
        <v>946</v>
      </c>
      <c r="B5213" s="548" t="s">
        <v>1708</v>
      </c>
      <c r="C5213" s="541" t="s">
        <v>1709</v>
      </c>
      <c r="D5213" s="547" t="s">
        <v>1882</v>
      </c>
      <c r="E5213" s="1962">
        <v>1700</v>
      </c>
      <c r="F5213" s="546" t="s">
        <v>9863</v>
      </c>
      <c r="G5213" s="569" t="s">
        <v>9864</v>
      </c>
      <c r="H5213" s="547" t="s">
        <v>9371</v>
      </c>
      <c r="I5213" s="547" t="s">
        <v>9371</v>
      </c>
      <c r="J5213" s="546" t="s">
        <v>9371</v>
      </c>
      <c r="K5213" s="570"/>
      <c r="L5213" s="546"/>
      <c r="M5213" s="566"/>
      <c r="N5213" s="546">
        <v>1</v>
      </c>
      <c r="O5213" s="546">
        <v>6</v>
      </c>
      <c r="P5213" s="566">
        <v>11118</v>
      </c>
    </row>
    <row r="5214" spans="1:16" x14ac:dyDescent="0.2">
      <c r="A5214" s="568" t="s">
        <v>946</v>
      </c>
      <c r="B5214" s="548" t="s">
        <v>1708</v>
      </c>
      <c r="C5214" s="541" t="s">
        <v>1709</v>
      </c>
      <c r="D5214" s="547" t="s">
        <v>1882</v>
      </c>
      <c r="E5214" s="1962">
        <v>1700</v>
      </c>
      <c r="F5214" s="546" t="s">
        <v>11517</v>
      </c>
      <c r="G5214" s="569" t="s">
        <v>11518</v>
      </c>
      <c r="H5214" s="547" t="s">
        <v>9371</v>
      </c>
      <c r="I5214" s="547" t="s">
        <v>9371</v>
      </c>
      <c r="J5214" s="546" t="s">
        <v>9371</v>
      </c>
      <c r="K5214" s="570"/>
      <c r="L5214" s="546"/>
      <c r="M5214" s="566"/>
      <c r="N5214" s="546">
        <v>1</v>
      </c>
      <c r="O5214" s="546">
        <v>5</v>
      </c>
      <c r="P5214" s="566">
        <v>9265</v>
      </c>
    </row>
    <row r="5215" spans="1:16" x14ac:dyDescent="0.2">
      <c r="A5215" s="568" t="s">
        <v>946</v>
      </c>
      <c r="B5215" s="548" t="s">
        <v>1708</v>
      </c>
      <c r="C5215" s="541" t="s">
        <v>1709</v>
      </c>
      <c r="D5215" s="547" t="s">
        <v>1882</v>
      </c>
      <c r="E5215" s="1962">
        <v>1700</v>
      </c>
      <c r="F5215" s="546" t="s">
        <v>11871</v>
      </c>
      <c r="G5215" s="569" t="s">
        <v>11912</v>
      </c>
      <c r="H5215" s="547" t="s">
        <v>9371</v>
      </c>
      <c r="I5215" s="547" t="s">
        <v>9371</v>
      </c>
      <c r="J5215" s="546" t="s">
        <v>9371</v>
      </c>
      <c r="K5215" s="570"/>
      <c r="L5215" s="546"/>
      <c r="M5215" s="566"/>
      <c r="N5215" s="546">
        <v>1</v>
      </c>
      <c r="O5215" s="546">
        <v>6</v>
      </c>
      <c r="P5215" s="566">
        <v>11118</v>
      </c>
    </row>
    <row r="5216" spans="1:16" x14ac:dyDescent="0.2">
      <c r="A5216" s="568" t="s">
        <v>946</v>
      </c>
      <c r="B5216" s="548" t="s">
        <v>1708</v>
      </c>
      <c r="C5216" s="541" t="s">
        <v>1709</v>
      </c>
      <c r="D5216" s="547" t="s">
        <v>1882</v>
      </c>
      <c r="E5216" s="1962">
        <v>1700</v>
      </c>
      <c r="F5216" s="546" t="s">
        <v>9865</v>
      </c>
      <c r="G5216" s="569" t="s">
        <v>9866</v>
      </c>
      <c r="H5216" s="547" t="s">
        <v>9371</v>
      </c>
      <c r="I5216" s="547" t="s">
        <v>9371</v>
      </c>
      <c r="J5216" s="546" t="s">
        <v>9371</v>
      </c>
      <c r="K5216" s="570"/>
      <c r="L5216" s="546"/>
      <c r="M5216" s="566"/>
      <c r="N5216" s="546">
        <v>1</v>
      </c>
      <c r="O5216" s="546">
        <v>6</v>
      </c>
      <c r="P5216" s="566">
        <v>11118</v>
      </c>
    </row>
    <row r="5217" spans="1:16" x14ac:dyDescent="0.2">
      <c r="A5217" s="568" t="s">
        <v>946</v>
      </c>
      <c r="B5217" s="548" t="s">
        <v>1708</v>
      </c>
      <c r="C5217" s="541" t="s">
        <v>1709</v>
      </c>
      <c r="D5217" s="547" t="s">
        <v>1882</v>
      </c>
      <c r="E5217" s="1962">
        <v>1700</v>
      </c>
      <c r="F5217" s="546" t="s">
        <v>10939</v>
      </c>
      <c r="G5217" s="569" t="s">
        <v>10940</v>
      </c>
      <c r="H5217" s="547" t="s">
        <v>9371</v>
      </c>
      <c r="I5217" s="547" t="s">
        <v>9371</v>
      </c>
      <c r="J5217" s="546" t="s">
        <v>9371</v>
      </c>
      <c r="K5217" s="570"/>
      <c r="L5217" s="546"/>
      <c r="M5217" s="566"/>
      <c r="N5217" s="546">
        <v>1</v>
      </c>
      <c r="O5217" s="546">
        <v>2</v>
      </c>
      <c r="P5217" s="566">
        <v>3706</v>
      </c>
    </row>
    <row r="5218" spans="1:16" x14ac:dyDescent="0.2">
      <c r="A5218" s="568" t="s">
        <v>946</v>
      </c>
      <c r="B5218" s="548" t="s">
        <v>1708</v>
      </c>
      <c r="C5218" s="541" t="s">
        <v>1709</v>
      </c>
      <c r="D5218" s="547" t="s">
        <v>1882</v>
      </c>
      <c r="E5218" s="1962">
        <v>1700</v>
      </c>
      <c r="F5218" s="546" t="s">
        <v>10961</v>
      </c>
      <c r="G5218" s="569" t="s">
        <v>10962</v>
      </c>
      <c r="H5218" s="547" t="s">
        <v>9371</v>
      </c>
      <c r="I5218" s="547" t="s">
        <v>9371</v>
      </c>
      <c r="J5218" s="546" t="s">
        <v>9371</v>
      </c>
      <c r="K5218" s="570"/>
      <c r="L5218" s="546"/>
      <c r="M5218" s="566"/>
      <c r="N5218" s="546">
        <v>1</v>
      </c>
      <c r="O5218" s="546">
        <v>6</v>
      </c>
      <c r="P5218" s="566">
        <v>11118</v>
      </c>
    </row>
    <row r="5219" spans="1:16" x14ac:dyDescent="0.2">
      <c r="A5219" s="568" t="s">
        <v>946</v>
      </c>
      <c r="B5219" s="548" t="s">
        <v>1708</v>
      </c>
      <c r="C5219" s="541" t="s">
        <v>1709</v>
      </c>
      <c r="D5219" s="547" t="s">
        <v>1882</v>
      </c>
      <c r="E5219" s="1962">
        <v>1700</v>
      </c>
      <c r="F5219" s="546" t="s">
        <v>11495</v>
      </c>
      <c r="G5219" s="569" t="s">
        <v>11496</v>
      </c>
      <c r="H5219" s="547" t="s">
        <v>9371</v>
      </c>
      <c r="I5219" s="547" t="s">
        <v>9371</v>
      </c>
      <c r="J5219" s="546" t="s">
        <v>9371</v>
      </c>
      <c r="K5219" s="570"/>
      <c r="L5219" s="546"/>
      <c r="M5219" s="566"/>
      <c r="N5219" s="546">
        <v>1</v>
      </c>
      <c r="O5219" s="546">
        <v>2</v>
      </c>
      <c r="P5219" s="566">
        <v>3706</v>
      </c>
    </row>
    <row r="5220" spans="1:16" x14ac:dyDescent="0.2">
      <c r="A5220" s="568" t="s">
        <v>946</v>
      </c>
      <c r="B5220" s="548" t="s">
        <v>1708</v>
      </c>
      <c r="C5220" s="541" t="s">
        <v>1709</v>
      </c>
      <c r="D5220" s="547" t="s">
        <v>1882</v>
      </c>
      <c r="E5220" s="1962">
        <v>1700</v>
      </c>
      <c r="F5220" s="546" t="s">
        <v>9979</v>
      </c>
      <c r="G5220" s="569" t="s">
        <v>9980</v>
      </c>
      <c r="H5220" s="547" t="s">
        <v>9371</v>
      </c>
      <c r="I5220" s="547" t="s">
        <v>9371</v>
      </c>
      <c r="J5220" s="546" t="s">
        <v>9371</v>
      </c>
      <c r="K5220" s="570"/>
      <c r="L5220" s="546"/>
      <c r="M5220" s="566"/>
      <c r="N5220" s="546">
        <v>1</v>
      </c>
      <c r="O5220" s="546">
        <v>6</v>
      </c>
      <c r="P5220" s="566">
        <v>11118</v>
      </c>
    </row>
    <row r="5221" spans="1:16" x14ac:dyDescent="0.2">
      <c r="A5221" s="568" t="s">
        <v>946</v>
      </c>
      <c r="B5221" s="548" t="s">
        <v>1708</v>
      </c>
      <c r="C5221" s="541" t="s">
        <v>1709</v>
      </c>
      <c r="D5221" s="547" t="s">
        <v>1882</v>
      </c>
      <c r="E5221" s="1962">
        <v>1700</v>
      </c>
      <c r="F5221" s="546" t="s">
        <v>9997</v>
      </c>
      <c r="G5221" s="569" t="s">
        <v>9998</v>
      </c>
      <c r="H5221" s="547" t="s">
        <v>9371</v>
      </c>
      <c r="I5221" s="547" t="s">
        <v>9371</v>
      </c>
      <c r="J5221" s="546" t="s">
        <v>9371</v>
      </c>
      <c r="K5221" s="570"/>
      <c r="L5221" s="546"/>
      <c r="M5221" s="566"/>
      <c r="N5221" s="546">
        <v>1</v>
      </c>
      <c r="O5221" s="546">
        <v>6</v>
      </c>
      <c r="P5221" s="566">
        <v>11118</v>
      </c>
    </row>
    <row r="5222" spans="1:16" x14ac:dyDescent="0.2">
      <c r="A5222" s="568" t="s">
        <v>946</v>
      </c>
      <c r="B5222" s="548" t="s">
        <v>1708</v>
      </c>
      <c r="C5222" s="541" t="s">
        <v>1709</v>
      </c>
      <c r="D5222" s="547" t="s">
        <v>1882</v>
      </c>
      <c r="E5222" s="1962">
        <v>1700</v>
      </c>
      <c r="F5222" s="546" t="s">
        <v>11806</v>
      </c>
      <c r="G5222" s="569" t="s">
        <v>11807</v>
      </c>
      <c r="H5222" s="547" t="s">
        <v>9371</v>
      </c>
      <c r="I5222" s="547" t="s">
        <v>9371</v>
      </c>
      <c r="J5222" s="546" t="s">
        <v>9371</v>
      </c>
      <c r="K5222" s="570"/>
      <c r="L5222" s="546"/>
      <c r="M5222" s="566"/>
      <c r="N5222" s="546">
        <v>1</v>
      </c>
      <c r="O5222" s="546">
        <v>6</v>
      </c>
      <c r="P5222" s="566">
        <v>11118</v>
      </c>
    </row>
    <row r="5223" spans="1:16" x14ac:dyDescent="0.2">
      <c r="A5223" s="568" t="s">
        <v>946</v>
      </c>
      <c r="B5223" s="548" t="s">
        <v>1708</v>
      </c>
      <c r="C5223" s="541" t="s">
        <v>1709</v>
      </c>
      <c r="D5223" s="547" t="s">
        <v>1882</v>
      </c>
      <c r="E5223" s="1962">
        <v>1700</v>
      </c>
      <c r="F5223" s="546" t="s">
        <v>11581</v>
      </c>
      <c r="G5223" s="569" t="s">
        <v>11582</v>
      </c>
      <c r="H5223" s="547" t="s">
        <v>9371</v>
      </c>
      <c r="I5223" s="547" t="s">
        <v>9371</v>
      </c>
      <c r="J5223" s="546" t="s">
        <v>9371</v>
      </c>
      <c r="K5223" s="570"/>
      <c r="L5223" s="546"/>
      <c r="M5223" s="566"/>
      <c r="N5223" s="546">
        <v>1</v>
      </c>
      <c r="O5223" s="546">
        <v>6</v>
      </c>
      <c r="P5223" s="566">
        <v>11118</v>
      </c>
    </row>
    <row r="5224" spans="1:16" x14ac:dyDescent="0.2">
      <c r="A5224" s="568" t="s">
        <v>946</v>
      </c>
      <c r="B5224" s="548" t="s">
        <v>1708</v>
      </c>
      <c r="C5224" s="541" t="s">
        <v>1709</v>
      </c>
      <c r="D5224" s="547" t="s">
        <v>1882</v>
      </c>
      <c r="E5224" s="1962">
        <v>1700</v>
      </c>
      <c r="F5224" s="546" t="s">
        <v>10019</v>
      </c>
      <c r="G5224" s="569" t="s">
        <v>10020</v>
      </c>
      <c r="H5224" s="547" t="s">
        <v>9371</v>
      </c>
      <c r="I5224" s="547" t="s">
        <v>9371</v>
      </c>
      <c r="J5224" s="546" t="s">
        <v>9371</v>
      </c>
      <c r="K5224" s="570"/>
      <c r="L5224" s="546"/>
      <c r="M5224" s="566"/>
      <c r="N5224" s="546">
        <v>1</v>
      </c>
      <c r="O5224" s="546">
        <v>3</v>
      </c>
      <c r="P5224" s="566">
        <v>3706</v>
      </c>
    </row>
    <row r="5225" spans="1:16" x14ac:dyDescent="0.2">
      <c r="A5225" s="568" t="s">
        <v>946</v>
      </c>
      <c r="B5225" s="548" t="s">
        <v>1708</v>
      </c>
      <c r="C5225" s="541" t="s">
        <v>1709</v>
      </c>
      <c r="D5225" s="547" t="s">
        <v>1882</v>
      </c>
      <c r="E5225" s="1962">
        <v>1700</v>
      </c>
      <c r="F5225" s="546" t="s">
        <v>11242</v>
      </c>
      <c r="G5225" s="569" t="s">
        <v>11913</v>
      </c>
      <c r="H5225" s="547" t="s">
        <v>9371</v>
      </c>
      <c r="I5225" s="547" t="s">
        <v>9371</v>
      </c>
      <c r="J5225" s="546" t="s">
        <v>9371</v>
      </c>
      <c r="K5225" s="570"/>
      <c r="L5225" s="546"/>
      <c r="M5225" s="566"/>
      <c r="N5225" s="546">
        <v>1</v>
      </c>
      <c r="O5225" s="546">
        <v>2</v>
      </c>
      <c r="P5225" s="566">
        <v>3706</v>
      </c>
    </row>
    <row r="5226" spans="1:16" x14ac:dyDescent="0.2">
      <c r="A5226" s="568" t="s">
        <v>946</v>
      </c>
      <c r="B5226" s="548" t="s">
        <v>1708</v>
      </c>
      <c r="C5226" s="541" t="s">
        <v>1709</v>
      </c>
      <c r="D5226" s="547" t="s">
        <v>1882</v>
      </c>
      <c r="E5226" s="1962">
        <v>1700</v>
      </c>
      <c r="F5226" s="546" t="s">
        <v>10030</v>
      </c>
      <c r="G5226" s="569" t="s">
        <v>10031</v>
      </c>
      <c r="H5226" s="547" t="s">
        <v>9371</v>
      </c>
      <c r="I5226" s="547" t="s">
        <v>9371</v>
      </c>
      <c r="J5226" s="546" t="s">
        <v>9371</v>
      </c>
      <c r="K5226" s="570"/>
      <c r="L5226" s="546"/>
      <c r="M5226" s="566"/>
      <c r="N5226" s="546">
        <v>1</v>
      </c>
      <c r="O5226" s="546">
        <v>6</v>
      </c>
      <c r="P5226" s="566">
        <v>11118</v>
      </c>
    </row>
    <row r="5227" spans="1:16" x14ac:dyDescent="0.2">
      <c r="A5227" s="568" t="s">
        <v>946</v>
      </c>
      <c r="B5227" s="548" t="s">
        <v>1708</v>
      </c>
      <c r="C5227" s="541" t="s">
        <v>1709</v>
      </c>
      <c r="D5227" s="547" t="s">
        <v>1882</v>
      </c>
      <c r="E5227" s="1962">
        <v>1700</v>
      </c>
      <c r="F5227" s="546" t="s">
        <v>11579</v>
      </c>
      <c r="G5227" s="569" t="s">
        <v>11580</v>
      </c>
      <c r="H5227" s="547" t="s">
        <v>9371</v>
      </c>
      <c r="I5227" s="547" t="s">
        <v>9371</v>
      </c>
      <c r="J5227" s="546" t="s">
        <v>9371</v>
      </c>
      <c r="K5227" s="570"/>
      <c r="L5227" s="546"/>
      <c r="M5227" s="566"/>
      <c r="N5227" s="546">
        <v>1</v>
      </c>
      <c r="O5227" s="546">
        <v>6</v>
      </c>
      <c r="P5227" s="566">
        <v>11118</v>
      </c>
    </row>
    <row r="5228" spans="1:16" x14ac:dyDescent="0.2">
      <c r="A5228" s="568" t="s">
        <v>946</v>
      </c>
      <c r="B5228" s="548" t="s">
        <v>1708</v>
      </c>
      <c r="C5228" s="541" t="s">
        <v>1709</v>
      </c>
      <c r="D5228" s="547" t="s">
        <v>1882</v>
      </c>
      <c r="E5228" s="1962">
        <v>1700</v>
      </c>
      <c r="F5228" s="546" t="s">
        <v>10037</v>
      </c>
      <c r="G5228" s="569" t="s">
        <v>10038</v>
      </c>
      <c r="H5228" s="547" t="s">
        <v>9371</v>
      </c>
      <c r="I5228" s="547" t="s">
        <v>9371</v>
      </c>
      <c r="J5228" s="546" t="s">
        <v>9371</v>
      </c>
      <c r="K5228" s="570"/>
      <c r="L5228" s="546"/>
      <c r="M5228" s="566"/>
      <c r="N5228" s="546">
        <v>1</v>
      </c>
      <c r="O5228" s="546">
        <v>6</v>
      </c>
      <c r="P5228" s="566">
        <v>11118</v>
      </c>
    </row>
    <row r="5229" spans="1:16" x14ac:dyDescent="0.2">
      <c r="A5229" s="568" t="s">
        <v>946</v>
      </c>
      <c r="B5229" s="548" t="s">
        <v>1708</v>
      </c>
      <c r="C5229" s="541" t="s">
        <v>1709</v>
      </c>
      <c r="D5229" s="547" t="s">
        <v>1882</v>
      </c>
      <c r="E5229" s="1962">
        <v>1700</v>
      </c>
      <c r="F5229" s="546" t="s">
        <v>10987</v>
      </c>
      <c r="G5229" s="569" t="s">
        <v>10988</v>
      </c>
      <c r="H5229" s="547" t="s">
        <v>9371</v>
      </c>
      <c r="I5229" s="547" t="s">
        <v>9371</v>
      </c>
      <c r="J5229" s="546" t="s">
        <v>9371</v>
      </c>
      <c r="K5229" s="570"/>
      <c r="L5229" s="546"/>
      <c r="M5229" s="566"/>
      <c r="N5229" s="546">
        <v>1</v>
      </c>
      <c r="O5229" s="546">
        <v>6</v>
      </c>
      <c r="P5229" s="566">
        <v>11118</v>
      </c>
    </row>
    <row r="5230" spans="1:16" x14ac:dyDescent="0.2">
      <c r="A5230" s="568" t="s">
        <v>946</v>
      </c>
      <c r="B5230" s="548" t="s">
        <v>1708</v>
      </c>
      <c r="C5230" s="541" t="s">
        <v>1709</v>
      </c>
      <c r="D5230" s="547" t="s">
        <v>1882</v>
      </c>
      <c r="E5230" s="1962">
        <v>1700</v>
      </c>
      <c r="F5230" s="546" t="s">
        <v>11250</v>
      </c>
      <c r="G5230" s="569" t="s">
        <v>11251</v>
      </c>
      <c r="H5230" s="547" t="s">
        <v>9371</v>
      </c>
      <c r="I5230" s="547" t="s">
        <v>9371</v>
      </c>
      <c r="J5230" s="546" t="s">
        <v>9371</v>
      </c>
      <c r="K5230" s="570"/>
      <c r="L5230" s="546"/>
      <c r="M5230" s="566"/>
      <c r="N5230" s="546">
        <v>1</v>
      </c>
      <c r="O5230" s="546">
        <v>6</v>
      </c>
      <c r="P5230" s="566">
        <v>11118</v>
      </c>
    </row>
    <row r="5231" spans="1:16" x14ac:dyDescent="0.2">
      <c r="A5231" s="568" t="s">
        <v>946</v>
      </c>
      <c r="B5231" s="548" t="s">
        <v>1708</v>
      </c>
      <c r="C5231" s="541" t="s">
        <v>1709</v>
      </c>
      <c r="D5231" s="547" t="s">
        <v>1882</v>
      </c>
      <c r="E5231" s="1962">
        <v>1700</v>
      </c>
      <c r="F5231" s="546" t="s">
        <v>11274</v>
      </c>
      <c r="G5231" s="569" t="s">
        <v>11275</v>
      </c>
      <c r="H5231" s="547" t="s">
        <v>9371</v>
      </c>
      <c r="I5231" s="547" t="s">
        <v>9371</v>
      </c>
      <c r="J5231" s="546" t="s">
        <v>9371</v>
      </c>
      <c r="K5231" s="570"/>
      <c r="L5231" s="546"/>
      <c r="M5231" s="566"/>
      <c r="N5231" s="546">
        <v>1</v>
      </c>
      <c r="O5231" s="546">
        <v>6</v>
      </c>
      <c r="P5231" s="566">
        <v>11118</v>
      </c>
    </row>
    <row r="5232" spans="1:16" x14ac:dyDescent="0.2">
      <c r="A5232" s="568" t="s">
        <v>946</v>
      </c>
      <c r="B5232" s="548" t="s">
        <v>1708</v>
      </c>
      <c r="C5232" s="541" t="s">
        <v>1709</v>
      </c>
      <c r="D5232" s="547" t="s">
        <v>1882</v>
      </c>
      <c r="E5232" s="1962">
        <v>1700</v>
      </c>
      <c r="F5232" s="546" t="s">
        <v>10824</v>
      </c>
      <c r="G5232" s="569" t="s">
        <v>10825</v>
      </c>
      <c r="H5232" s="547" t="s">
        <v>9371</v>
      </c>
      <c r="I5232" s="547" t="s">
        <v>9371</v>
      </c>
      <c r="J5232" s="546" t="s">
        <v>9371</v>
      </c>
      <c r="K5232" s="570"/>
      <c r="L5232" s="546"/>
      <c r="M5232" s="566"/>
      <c r="N5232" s="546">
        <v>1</v>
      </c>
      <c r="O5232" s="546">
        <v>6</v>
      </c>
      <c r="P5232" s="566">
        <v>11118</v>
      </c>
    </row>
    <row r="5233" spans="1:16" x14ac:dyDescent="0.2">
      <c r="A5233" s="568" t="s">
        <v>946</v>
      </c>
      <c r="B5233" s="548" t="s">
        <v>1708</v>
      </c>
      <c r="C5233" s="541" t="s">
        <v>1709</v>
      </c>
      <c r="D5233" s="547" t="s">
        <v>1882</v>
      </c>
      <c r="E5233" s="1962">
        <v>1700</v>
      </c>
      <c r="F5233" s="546" t="s">
        <v>10830</v>
      </c>
      <c r="G5233" s="569" t="s">
        <v>10831</v>
      </c>
      <c r="H5233" s="547" t="s">
        <v>9371</v>
      </c>
      <c r="I5233" s="547" t="s">
        <v>9371</v>
      </c>
      <c r="J5233" s="546" t="s">
        <v>9371</v>
      </c>
      <c r="K5233" s="570"/>
      <c r="L5233" s="546"/>
      <c r="M5233" s="566"/>
      <c r="N5233" s="546">
        <v>1</v>
      </c>
      <c r="O5233" s="546">
        <v>1</v>
      </c>
      <c r="P5233" s="566">
        <v>2614.79</v>
      </c>
    </row>
    <row r="5234" spans="1:16" x14ac:dyDescent="0.2">
      <c r="A5234" s="568" t="s">
        <v>946</v>
      </c>
      <c r="B5234" s="548" t="s">
        <v>1708</v>
      </c>
      <c r="C5234" s="541" t="s">
        <v>1709</v>
      </c>
      <c r="D5234" s="547" t="s">
        <v>1882</v>
      </c>
      <c r="E5234" s="1962">
        <v>1700</v>
      </c>
      <c r="F5234" s="546" t="s">
        <v>11306</v>
      </c>
      <c r="G5234" s="569" t="s">
        <v>11307</v>
      </c>
      <c r="H5234" s="547" t="s">
        <v>10347</v>
      </c>
      <c r="I5234" s="547" t="s">
        <v>8766</v>
      </c>
      <c r="J5234" s="546" t="s">
        <v>8766</v>
      </c>
      <c r="K5234" s="570"/>
      <c r="L5234" s="546"/>
      <c r="M5234" s="566"/>
      <c r="N5234" s="546">
        <v>1</v>
      </c>
      <c r="O5234" s="546">
        <v>6</v>
      </c>
      <c r="P5234" s="566">
        <v>11118</v>
      </c>
    </row>
    <row r="5235" spans="1:16" x14ac:dyDescent="0.2">
      <c r="A5235" s="568" t="s">
        <v>946</v>
      </c>
      <c r="B5235" s="548" t="s">
        <v>1708</v>
      </c>
      <c r="C5235" s="541" t="s">
        <v>1709</v>
      </c>
      <c r="D5235" s="547" t="s">
        <v>1882</v>
      </c>
      <c r="E5235" s="1962">
        <v>1700</v>
      </c>
      <c r="F5235" s="546" t="s">
        <v>10844</v>
      </c>
      <c r="G5235" s="569" t="s">
        <v>10845</v>
      </c>
      <c r="H5235" s="547" t="s">
        <v>9371</v>
      </c>
      <c r="I5235" s="547" t="s">
        <v>9371</v>
      </c>
      <c r="J5235" s="546" t="s">
        <v>9371</v>
      </c>
      <c r="K5235" s="570"/>
      <c r="L5235" s="546"/>
      <c r="M5235" s="566"/>
      <c r="N5235" s="546">
        <v>1</v>
      </c>
      <c r="O5235" s="546">
        <v>6</v>
      </c>
      <c r="P5235" s="566">
        <v>11118</v>
      </c>
    </row>
    <row r="5236" spans="1:16" x14ac:dyDescent="0.2">
      <c r="A5236" s="568" t="s">
        <v>946</v>
      </c>
      <c r="B5236" s="548" t="s">
        <v>1708</v>
      </c>
      <c r="C5236" s="541" t="s">
        <v>1709</v>
      </c>
      <c r="D5236" s="547" t="s">
        <v>1882</v>
      </c>
      <c r="E5236" s="1962">
        <v>1700</v>
      </c>
      <c r="F5236" s="546" t="s">
        <v>10947</v>
      </c>
      <c r="G5236" s="569" t="s">
        <v>10948</v>
      </c>
      <c r="H5236" s="547" t="s">
        <v>9371</v>
      </c>
      <c r="I5236" s="547" t="s">
        <v>9371</v>
      </c>
      <c r="J5236" s="546" t="s">
        <v>9371</v>
      </c>
      <c r="K5236" s="570"/>
      <c r="L5236" s="546"/>
      <c r="M5236" s="566"/>
      <c r="N5236" s="546">
        <v>1</v>
      </c>
      <c r="O5236" s="546">
        <v>1</v>
      </c>
      <c r="P5236" s="566">
        <v>2625.09</v>
      </c>
    </row>
    <row r="5237" spans="1:16" x14ac:dyDescent="0.2">
      <c r="A5237" s="568" t="s">
        <v>946</v>
      </c>
      <c r="B5237" s="548" t="s">
        <v>1708</v>
      </c>
      <c r="C5237" s="541" t="s">
        <v>1709</v>
      </c>
      <c r="D5237" s="547" t="s">
        <v>1882</v>
      </c>
      <c r="E5237" s="1962">
        <v>1700</v>
      </c>
      <c r="F5237" s="546" t="s">
        <v>11001</v>
      </c>
      <c r="G5237" s="569" t="s">
        <v>11002</v>
      </c>
      <c r="H5237" s="547" t="s">
        <v>9371</v>
      </c>
      <c r="I5237" s="547" t="s">
        <v>9371</v>
      </c>
      <c r="J5237" s="546" t="s">
        <v>9371</v>
      </c>
      <c r="K5237" s="570"/>
      <c r="L5237" s="546"/>
      <c r="M5237" s="566"/>
      <c r="N5237" s="546">
        <v>1</v>
      </c>
      <c r="O5237" s="546">
        <v>2</v>
      </c>
      <c r="P5237" s="566">
        <v>3706</v>
      </c>
    </row>
    <row r="5238" spans="1:16" x14ac:dyDescent="0.2">
      <c r="A5238" s="568" t="s">
        <v>946</v>
      </c>
      <c r="B5238" s="548" t="s">
        <v>1708</v>
      </c>
      <c r="C5238" s="541" t="s">
        <v>1709</v>
      </c>
      <c r="D5238" s="547" t="s">
        <v>1882</v>
      </c>
      <c r="E5238" s="1962">
        <v>1700</v>
      </c>
      <c r="F5238" s="546" t="s">
        <v>11312</v>
      </c>
      <c r="G5238" s="569" t="s">
        <v>11313</v>
      </c>
      <c r="H5238" s="547" t="s">
        <v>9371</v>
      </c>
      <c r="I5238" s="547" t="s">
        <v>9371</v>
      </c>
      <c r="J5238" s="546" t="s">
        <v>9371</v>
      </c>
      <c r="K5238" s="570"/>
      <c r="L5238" s="546"/>
      <c r="M5238" s="566"/>
      <c r="N5238" s="546">
        <v>1</v>
      </c>
      <c r="O5238" s="546">
        <v>6</v>
      </c>
      <c r="P5238" s="566">
        <v>11118</v>
      </c>
    </row>
    <row r="5239" spans="1:16" x14ac:dyDescent="0.2">
      <c r="A5239" s="568" t="s">
        <v>946</v>
      </c>
      <c r="B5239" s="548" t="s">
        <v>1708</v>
      </c>
      <c r="C5239" s="541" t="s">
        <v>1709</v>
      </c>
      <c r="D5239" s="547" t="s">
        <v>1882</v>
      </c>
      <c r="E5239" s="1962">
        <v>1700</v>
      </c>
      <c r="F5239" s="546" t="s">
        <v>11314</v>
      </c>
      <c r="G5239" s="569" t="s">
        <v>11914</v>
      </c>
      <c r="H5239" s="547" t="s">
        <v>9371</v>
      </c>
      <c r="I5239" s="547" t="s">
        <v>9371</v>
      </c>
      <c r="J5239" s="546" t="s">
        <v>9371</v>
      </c>
      <c r="K5239" s="570"/>
      <c r="L5239" s="546"/>
      <c r="M5239" s="566"/>
      <c r="N5239" s="546">
        <v>1</v>
      </c>
      <c r="O5239" s="546">
        <v>6</v>
      </c>
      <c r="P5239" s="566">
        <v>11118</v>
      </c>
    </row>
    <row r="5240" spans="1:16" x14ac:dyDescent="0.2">
      <c r="A5240" s="568" t="s">
        <v>946</v>
      </c>
      <c r="B5240" s="548" t="s">
        <v>1708</v>
      </c>
      <c r="C5240" s="541" t="s">
        <v>1709</v>
      </c>
      <c r="D5240" s="547" t="s">
        <v>1882</v>
      </c>
      <c r="E5240" s="1962">
        <v>1700</v>
      </c>
      <c r="F5240" s="546" t="s">
        <v>11329</v>
      </c>
      <c r="G5240" s="569" t="s">
        <v>11330</v>
      </c>
      <c r="H5240" s="547" t="s">
        <v>9371</v>
      </c>
      <c r="I5240" s="547" t="s">
        <v>9371</v>
      </c>
      <c r="J5240" s="546" t="s">
        <v>9371</v>
      </c>
      <c r="K5240" s="570"/>
      <c r="L5240" s="546"/>
      <c r="M5240" s="566"/>
      <c r="N5240" s="546">
        <v>1</v>
      </c>
      <c r="O5240" s="546">
        <v>6</v>
      </c>
      <c r="P5240" s="566">
        <v>11118</v>
      </c>
    </row>
    <row r="5241" spans="1:16" x14ac:dyDescent="0.2">
      <c r="A5241" s="568" t="s">
        <v>946</v>
      </c>
      <c r="B5241" s="548" t="s">
        <v>1708</v>
      </c>
      <c r="C5241" s="541" t="s">
        <v>1709</v>
      </c>
      <c r="D5241" s="547" t="s">
        <v>1882</v>
      </c>
      <c r="E5241" s="1962">
        <v>1700</v>
      </c>
      <c r="F5241" s="546" t="s">
        <v>10836</v>
      </c>
      <c r="G5241" s="569" t="s">
        <v>10837</v>
      </c>
      <c r="H5241" s="547" t="s">
        <v>9371</v>
      </c>
      <c r="I5241" s="547" t="s">
        <v>9371</v>
      </c>
      <c r="J5241" s="546" t="s">
        <v>9371</v>
      </c>
      <c r="K5241" s="570"/>
      <c r="L5241" s="546"/>
      <c r="M5241" s="566"/>
      <c r="N5241" s="546">
        <v>1</v>
      </c>
      <c r="O5241" s="546">
        <v>6</v>
      </c>
      <c r="P5241" s="566">
        <v>11118</v>
      </c>
    </row>
    <row r="5242" spans="1:16" x14ac:dyDescent="0.2">
      <c r="A5242" s="568" t="s">
        <v>946</v>
      </c>
      <c r="B5242" s="548" t="s">
        <v>1708</v>
      </c>
      <c r="C5242" s="541" t="s">
        <v>1709</v>
      </c>
      <c r="D5242" s="547" t="s">
        <v>1882</v>
      </c>
      <c r="E5242" s="1962">
        <v>1700</v>
      </c>
      <c r="F5242" s="546" t="s">
        <v>10943</v>
      </c>
      <c r="G5242" s="569" t="s">
        <v>10944</v>
      </c>
      <c r="H5242" s="547" t="s">
        <v>9371</v>
      </c>
      <c r="I5242" s="547" t="s">
        <v>9371</v>
      </c>
      <c r="J5242" s="546" t="s">
        <v>9371</v>
      </c>
      <c r="K5242" s="570"/>
      <c r="L5242" s="546"/>
      <c r="M5242" s="566"/>
      <c r="N5242" s="546">
        <v>1</v>
      </c>
      <c r="O5242" s="546">
        <v>1</v>
      </c>
      <c r="P5242" s="566">
        <v>2625.09</v>
      </c>
    </row>
    <row r="5243" spans="1:16" x14ac:dyDescent="0.2">
      <c r="A5243" s="568" t="s">
        <v>946</v>
      </c>
      <c r="B5243" s="548" t="s">
        <v>1708</v>
      </c>
      <c r="C5243" s="541" t="s">
        <v>1709</v>
      </c>
      <c r="D5243" s="547" t="s">
        <v>1882</v>
      </c>
      <c r="E5243" s="1962">
        <v>1700</v>
      </c>
      <c r="F5243" s="546" t="s">
        <v>10842</v>
      </c>
      <c r="G5243" s="569" t="s">
        <v>10843</v>
      </c>
      <c r="H5243" s="547" t="s">
        <v>9371</v>
      </c>
      <c r="I5243" s="547" t="s">
        <v>9371</v>
      </c>
      <c r="J5243" s="546" t="s">
        <v>9371</v>
      </c>
      <c r="K5243" s="570"/>
      <c r="L5243" s="546"/>
      <c r="M5243" s="566"/>
      <c r="N5243" s="546">
        <v>1</v>
      </c>
      <c r="O5243" s="546">
        <v>5</v>
      </c>
      <c r="P5243" s="566">
        <v>9265</v>
      </c>
    </row>
    <row r="5244" spans="1:16" x14ac:dyDescent="0.2">
      <c r="A5244" s="568" t="s">
        <v>946</v>
      </c>
      <c r="B5244" s="548" t="s">
        <v>1708</v>
      </c>
      <c r="C5244" s="541" t="s">
        <v>1709</v>
      </c>
      <c r="D5244" s="547" t="s">
        <v>1882</v>
      </c>
      <c r="E5244" s="1962">
        <v>1700</v>
      </c>
      <c r="F5244" s="546" t="s">
        <v>11327</v>
      </c>
      <c r="G5244" s="569" t="s">
        <v>11915</v>
      </c>
      <c r="H5244" s="547" t="s">
        <v>9371</v>
      </c>
      <c r="I5244" s="547" t="s">
        <v>9371</v>
      </c>
      <c r="J5244" s="546" t="s">
        <v>9371</v>
      </c>
      <c r="K5244" s="570"/>
      <c r="L5244" s="546"/>
      <c r="M5244" s="566"/>
      <c r="N5244" s="546">
        <v>1</v>
      </c>
      <c r="O5244" s="546">
        <v>2</v>
      </c>
      <c r="P5244" s="566">
        <v>3706</v>
      </c>
    </row>
    <row r="5245" spans="1:16" x14ac:dyDescent="0.2">
      <c r="A5245" s="568" t="s">
        <v>946</v>
      </c>
      <c r="B5245" s="548" t="s">
        <v>1708</v>
      </c>
      <c r="C5245" s="541" t="s">
        <v>1709</v>
      </c>
      <c r="D5245" s="547" t="s">
        <v>1882</v>
      </c>
      <c r="E5245" s="1962">
        <v>1700</v>
      </c>
      <c r="F5245" s="546" t="s">
        <v>11347</v>
      </c>
      <c r="G5245" s="569" t="s">
        <v>11348</v>
      </c>
      <c r="H5245" s="547" t="s">
        <v>9371</v>
      </c>
      <c r="I5245" s="547" t="s">
        <v>9371</v>
      </c>
      <c r="J5245" s="546" t="s">
        <v>9371</v>
      </c>
      <c r="K5245" s="570"/>
      <c r="L5245" s="546"/>
      <c r="M5245" s="566"/>
      <c r="N5245" s="546">
        <v>1</v>
      </c>
      <c r="O5245" s="546">
        <v>2</v>
      </c>
      <c r="P5245" s="566">
        <v>3706</v>
      </c>
    </row>
    <row r="5246" spans="1:16" x14ac:dyDescent="0.2">
      <c r="A5246" s="568" t="s">
        <v>946</v>
      </c>
      <c r="B5246" s="548" t="s">
        <v>1708</v>
      </c>
      <c r="C5246" s="541" t="s">
        <v>1709</v>
      </c>
      <c r="D5246" s="547" t="s">
        <v>1882</v>
      </c>
      <c r="E5246" s="1962">
        <v>1700</v>
      </c>
      <c r="F5246" s="546" t="s">
        <v>10087</v>
      </c>
      <c r="G5246" s="569" t="s">
        <v>10088</v>
      </c>
      <c r="H5246" s="547" t="s">
        <v>9371</v>
      </c>
      <c r="I5246" s="547" t="s">
        <v>9371</v>
      </c>
      <c r="J5246" s="546" t="s">
        <v>9371</v>
      </c>
      <c r="K5246" s="570"/>
      <c r="L5246" s="546"/>
      <c r="M5246" s="566"/>
      <c r="N5246" s="546">
        <v>1</v>
      </c>
      <c r="O5246" s="546">
        <v>6</v>
      </c>
      <c r="P5246" s="566">
        <v>11118</v>
      </c>
    </row>
    <row r="5247" spans="1:16" x14ac:dyDescent="0.2">
      <c r="A5247" s="568" t="s">
        <v>946</v>
      </c>
      <c r="B5247" s="548" t="s">
        <v>1708</v>
      </c>
      <c r="C5247" s="541" t="s">
        <v>1709</v>
      </c>
      <c r="D5247" s="547" t="s">
        <v>1882</v>
      </c>
      <c r="E5247" s="1962">
        <v>1700</v>
      </c>
      <c r="F5247" s="546" t="s">
        <v>11321</v>
      </c>
      <c r="G5247" s="569" t="s">
        <v>11322</v>
      </c>
      <c r="H5247" s="547" t="s">
        <v>9371</v>
      </c>
      <c r="I5247" s="547" t="s">
        <v>9371</v>
      </c>
      <c r="J5247" s="546" t="s">
        <v>9371</v>
      </c>
      <c r="K5247" s="570"/>
      <c r="L5247" s="546"/>
      <c r="M5247" s="566"/>
      <c r="N5247" s="546">
        <v>1</v>
      </c>
      <c r="O5247" s="546">
        <v>1</v>
      </c>
      <c r="P5247" s="566">
        <v>2146.4</v>
      </c>
    </row>
    <row r="5248" spans="1:16" x14ac:dyDescent="0.2">
      <c r="A5248" s="568" t="s">
        <v>946</v>
      </c>
      <c r="B5248" s="548" t="s">
        <v>1708</v>
      </c>
      <c r="C5248" s="541" t="s">
        <v>1709</v>
      </c>
      <c r="D5248" s="547" t="s">
        <v>1882</v>
      </c>
      <c r="E5248" s="1962">
        <v>1700</v>
      </c>
      <c r="F5248" s="546" t="s">
        <v>11357</v>
      </c>
      <c r="G5248" s="569" t="s">
        <v>11358</v>
      </c>
      <c r="H5248" s="547" t="s">
        <v>9371</v>
      </c>
      <c r="I5248" s="547" t="s">
        <v>9371</v>
      </c>
      <c r="J5248" s="546" t="s">
        <v>9371</v>
      </c>
      <c r="K5248" s="570"/>
      <c r="L5248" s="546"/>
      <c r="M5248" s="566"/>
      <c r="N5248" s="546">
        <v>1</v>
      </c>
      <c r="O5248" s="546">
        <v>2</v>
      </c>
      <c r="P5248" s="566">
        <v>3706</v>
      </c>
    </row>
    <row r="5249" spans="1:16" x14ac:dyDescent="0.2">
      <c r="A5249" s="568" t="s">
        <v>946</v>
      </c>
      <c r="B5249" s="548" t="s">
        <v>1708</v>
      </c>
      <c r="C5249" s="541" t="s">
        <v>1709</v>
      </c>
      <c r="D5249" s="547" t="s">
        <v>1882</v>
      </c>
      <c r="E5249" s="1962">
        <v>1700</v>
      </c>
      <c r="F5249" s="546" t="s">
        <v>11302</v>
      </c>
      <c r="G5249" s="569" t="s">
        <v>11303</v>
      </c>
      <c r="H5249" s="547" t="s">
        <v>9371</v>
      </c>
      <c r="I5249" s="547" t="s">
        <v>9371</v>
      </c>
      <c r="J5249" s="546" t="s">
        <v>9371</v>
      </c>
      <c r="K5249" s="570"/>
      <c r="L5249" s="546"/>
      <c r="M5249" s="566"/>
      <c r="N5249" s="546">
        <v>1</v>
      </c>
      <c r="O5249" s="546">
        <v>6</v>
      </c>
      <c r="P5249" s="566">
        <v>11118</v>
      </c>
    </row>
    <row r="5250" spans="1:16" x14ac:dyDescent="0.2">
      <c r="A5250" s="568" t="s">
        <v>946</v>
      </c>
      <c r="B5250" s="548" t="s">
        <v>1708</v>
      </c>
      <c r="C5250" s="541" t="s">
        <v>1709</v>
      </c>
      <c r="D5250" s="547" t="s">
        <v>1882</v>
      </c>
      <c r="E5250" s="1962">
        <v>1700</v>
      </c>
      <c r="F5250" s="546" t="s">
        <v>10089</v>
      </c>
      <c r="G5250" s="569" t="s">
        <v>10090</v>
      </c>
      <c r="H5250" s="547" t="s">
        <v>9371</v>
      </c>
      <c r="I5250" s="547" t="s">
        <v>9371</v>
      </c>
      <c r="J5250" s="546" t="s">
        <v>9371</v>
      </c>
      <c r="K5250" s="570"/>
      <c r="L5250" s="546"/>
      <c r="M5250" s="566"/>
      <c r="N5250" s="546">
        <v>1</v>
      </c>
      <c r="O5250" s="546">
        <v>6</v>
      </c>
      <c r="P5250" s="566">
        <v>11118</v>
      </c>
    </row>
    <row r="5251" spans="1:16" x14ac:dyDescent="0.2">
      <c r="A5251" s="568" t="s">
        <v>946</v>
      </c>
      <c r="B5251" s="548" t="s">
        <v>1708</v>
      </c>
      <c r="C5251" s="541" t="s">
        <v>1709</v>
      </c>
      <c r="D5251" s="547" t="s">
        <v>1882</v>
      </c>
      <c r="E5251" s="1962">
        <v>1700</v>
      </c>
      <c r="F5251" s="546" t="s">
        <v>11345</v>
      </c>
      <c r="G5251" s="569" t="s">
        <v>11346</v>
      </c>
      <c r="H5251" s="547" t="s">
        <v>9371</v>
      </c>
      <c r="I5251" s="547" t="s">
        <v>9371</v>
      </c>
      <c r="J5251" s="546" t="s">
        <v>9371</v>
      </c>
      <c r="K5251" s="570"/>
      <c r="L5251" s="546"/>
      <c r="M5251" s="566"/>
      <c r="N5251" s="546">
        <v>1</v>
      </c>
      <c r="O5251" s="546">
        <v>2</v>
      </c>
      <c r="P5251" s="566">
        <v>3706</v>
      </c>
    </row>
    <row r="5252" spans="1:16" x14ac:dyDescent="0.2">
      <c r="A5252" s="568" t="s">
        <v>946</v>
      </c>
      <c r="B5252" s="548" t="s">
        <v>1708</v>
      </c>
      <c r="C5252" s="541" t="s">
        <v>1709</v>
      </c>
      <c r="D5252" s="547" t="s">
        <v>1882</v>
      </c>
      <c r="E5252" s="1962">
        <v>1700</v>
      </c>
      <c r="F5252" s="546" t="s">
        <v>10850</v>
      </c>
      <c r="G5252" s="569" t="s">
        <v>10851</v>
      </c>
      <c r="H5252" s="547" t="s">
        <v>9371</v>
      </c>
      <c r="I5252" s="547" t="s">
        <v>9371</v>
      </c>
      <c r="J5252" s="546" t="s">
        <v>9371</v>
      </c>
      <c r="K5252" s="570"/>
      <c r="L5252" s="546"/>
      <c r="M5252" s="566"/>
      <c r="N5252" s="546">
        <v>1</v>
      </c>
      <c r="O5252" s="546">
        <v>6</v>
      </c>
      <c r="P5252" s="566">
        <v>11118</v>
      </c>
    </row>
    <row r="5253" spans="1:16" x14ac:dyDescent="0.2">
      <c r="A5253" s="568" t="s">
        <v>946</v>
      </c>
      <c r="B5253" s="548" t="s">
        <v>1708</v>
      </c>
      <c r="C5253" s="541" t="s">
        <v>1709</v>
      </c>
      <c r="D5253" s="547" t="s">
        <v>1882</v>
      </c>
      <c r="E5253" s="1962">
        <v>1700</v>
      </c>
      <c r="F5253" s="546" t="s">
        <v>10091</v>
      </c>
      <c r="G5253" s="569" t="s">
        <v>10092</v>
      </c>
      <c r="H5253" s="547" t="s">
        <v>9371</v>
      </c>
      <c r="I5253" s="547" t="s">
        <v>9371</v>
      </c>
      <c r="J5253" s="546" t="s">
        <v>9371</v>
      </c>
      <c r="K5253" s="570"/>
      <c r="L5253" s="546"/>
      <c r="M5253" s="566"/>
      <c r="N5253" s="546">
        <v>1</v>
      </c>
      <c r="O5253" s="546">
        <v>6</v>
      </c>
      <c r="P5253" s="566">
        <v>11118</v>
      </c>
    </row>
    <row r="5254" spans="1:16" x14ac:dyDescent="0.2">
      <c r="A5254" s="568" t="s">
        <v>946</v>
      </c>
      <c r="B5254" s="548" t="s">
        <v>1708</v>
      </c>
      <c r="C5254" s="541" t="s">
        <v>1709</v>
      </c>
      <c r="D5254" s="547" t="s">
        <v>1882</v>
      </c>
      <c r="E5254" s="1962">
        <v>1700</v>
      </c>
      <c r="F5254" s="546" t="s">
        <v>11491</v>
      </c>
      <c r="G5254" s="569" t="s">
        <v>11492</v>
      </c>
      <c r="H5254" s="547" t="s">
        <v>9371</v>
      </c>
      <c r="I5254" s="547" t="s">
        <v>9371</v>
      </c>
      <c r="J5254" s="546" t="s">
        <v>9371</v>
      </c>
      <c r="K5254" s="570"/>
      <c r="L5254" s="546"/>
      <c r="M5254" s="566"/>
      <c r="N5254" s="546">
        <v>1</v>
      </c>
      <c r="O5254" s="546">
        <v>1</v>
      </c>
      <c r="P5254" s="566">
        <v>2136.11</v>
      </c>
    </row>
    <row r="5255" spans="1:16" x14ac:dyDescent="0.2">
      <c r="A5255" s="568" t="s">
        <v>946</v>
      </c>
      <c r="B5255" s="548" t="s">
        <v>1708</v>
      </c>
      <c r="C5255" s="541" t="s">
        <v>1709</v>
      </c>
      <c r="D5255" s="547" t="s">
        <v>1882</v>
      </c>
      <c r="E5255" s="1962">
        <v>1700</v>
      </c>
      <c r="F5255" s="546" t="s">
        <v>11565</v>
      </c>
      <c r="G5255" s="569" t="s">
        <v>11566</v>
      </c>
      <c r="H5255" s="547" t="s">
        <v>9371</v>
      </c>
      <c r="I5255" s="547" t="s">
        <v>9371</v>
      </c>
      <c r="J5255" s="546" t="s">
        <v>9371</v>
      </c>
      <c r="K5255" s="570"/>
      <c r="L5255" s="546"/>
      <c r="M5255" s="566"/>
      <c r="N5255" s="546">
        <v>1</v>
      </c>
      <c r="O5255" s="546">
        <v>6</v>
      </c>
      <c r="P5255" s="566">
        <v>11118</v>
      </c>
    </row>
    <row r="5256" spans="1:16" x14ac:dyDescent="0.2">
      <c r="A5256" s="568" t="s">
        <v>946</v>
      </c>
      <c r="B5256" s="548" t="s">
        <v>1708</v>
      </c>
      <c r="C5256" s="541" t="s">
        <v>1709</v>
      </c>
      <c r="D5256" s="547" t="s">
        <v>1882</v>
      </c>
      <c r="E5256" s="1962">
        <v>1700</v>
      </c>
      <c r="F5256" s="546" t="s">
        <v>11571</v>
      </c>
      <c r="G5256" s="569" t="s">
        <v>11572</v>
      </c>
      <c r="H5256" s="547" t="s">
        <v>9371</v>
      </c>
      <c r="I5256" s="547" t="s">
        <v>9371</v>
      </c>
      <c r="J5256" s="546" t="s">
        <v>9371</v>
      </c>
      <c r="K5256" s="570"/>
      <c r="L5256" s="546"/>
      <c r="M5256" s="566"/>
      <c r="N5256" s="546">
        <v>1</v>
      </c>
      <c r="O5256" s="546">
        <v>6</v>
      </c>
      <c r="P5256" s="566">
        <v>11118</v>
      </c>
    </row>
    <row r="5257" spans="1:16" x14ac:dyDescent="0.2">
      <c r="A5257" s="568" t="s">
        <v>946</v>
      </c>
      <c r="B5257" s="548" t="s">
        <v>1708</v>
      </c>
      <c r="C5257" s="541" t="s">
        <v>1709</v>
      </c>
      <c r="D5257" s="547" t="s">
        <v>1882</v>
      </c>
      <c r="E5257" s="1962">
        <v>1700</v>
      </c>
      <c r="F5257" s="546" t="s">
        <v>10963</v>
      </c>
      <c r="G5257" s="569" t="s">
        <v>10964</v>
      </c>
      <c r="H5257" s="547" t="s">
        <v>9371</v>
      </c>
      <c r="I5257" s="547" t="s">
        <v>9371</v>
      </c>
      <c r="J5257" s="546" t="s">
        <v>9371</v>
      </c>
      <c r="K5257" s="570"/>
      <c r="L5257" s="546"/>
      <c r="M5257" s="566"/>
      <c r="N5257" s="546">
        <v>1</v>
      </c>
      <c r="O5257" s="546">
        <v>6</v>
      </c>
      <c r="P5257" s="566">
        <v>11118</v>
      </c>
    </row>
    <row r="5258" spans="1:16" x14ac:dyDescent="0.2">
      <c r="A5258" s="568" t="s">
        <v>946</v>
      </c>
      <c r="B5258" s="548" t="s">
        <v>1708</v>
      </c>
      <c r="C5258" s="541" t="s">
        <v>1709</v>
      </c>
      <c r="D5258" s="547" t="s">
        <v>1882</v>
      </c>
      <c r="E5258" s="1962">
        <v>1700</v>
      </c>
      <c r="F5258" s="546" t="s">
        <v>11569</v>
      </c>
      <c r="G5258" s="569" t="s">
        <v>11570</v>
      </c>
      <c r="H5258" s="547" t="s">
        <v>9371</v>
      </c>
      <c r="I5258" s="547" t="s">
        <v>9371</v>
      </c>
      <c r="J5258" s="546" t="s">
        <v>9371</v>
      </c>
      <c r="K5258" s="570"/>
      <c r="L5258" s="546"/>
      <c r="M5258" s="566"/>
      <c r="N5258" s="546">
        <v>1</v>
      </c>
      <c r="O5258" s="546">
        <v>6</v>
      </c>
      <c r="P5258" s="566">
        <v>11118</v>
      </c>
    </row>
    <row r="5259" spans="1:16" x14ac:dyDescent="0.2">
      <c r="A5259" s="568" t="s">
        <v>946</v>
      </c>
      <c r="B5259" s="548" t="s">
        <v>1708</v>
      </c>
      <c r="C5259" s="541" t="s">
        <v>1709</v>
      </c>
      <c r="D5259" s="547" t="s">
        <v>1882</v>
      </c>
      <c r="E5259" s="1962">
        <v>1700</v>
      </c>
      <c r="F5259" s="546" t="s">
        <v>10099</v>
      </c>
      <c r="G5259" s="569" t="s">
        <v>10100</v>
      </c>
      <c r="H5259" s="547" t="s">
        <v>9371</v>
      </c>
      <c r="I5259" s="547" t="s">
        <v>9371</v>
      </c>
      <c r="J5259" s="546" t="s">
        <v>9371</v>
      </c>
      <c r="K5259" s="570"/>
      <c r="L5259" s="546"/>
      <c r="M5259" s="566"/>
      <c r="N5259" s="546">
        <v>1</v>
      </c>
      <c r="O5259" s="546">
        <v>6</v>
      </c>
      <c r="P5259" s="566">
        <v>11118</v>
      </c>
    </row>
    <row r="5260" spans="1:16" x14ac:dyDescent="0.2">
      <c r="A5260" s="568" t="s">
        <v>946</v>
      </c>
      <c r="B5260" s="548" t="s">
        <v>1708</v>
      </c>
      <c r="C5260" s="541" t="s">
        <v>1709</v>
      </c>
      <c r="D5260" s="547" t="s">
        <v>1882</v>
      </c>
      <c r="E5260" s="1962">
        <v>1700</v>
      </c>
      <c r="F5260" s="546" t="s">
        <v>10103</v>
      </c>
      <c r="G5260" s="569" t="s">
        <v>10104</v>
      </c>
      <c r="H5260" s="547" t="s">
        <v>9371</v>
      </c>
      <c r="I5260" s="547" t="s">
        <v>9371</v>
      </c>
      <c r="J5260" s="546" t="s">
        <v>9371</v>
      </c>
      <c r="K5260" s="570"/>
      <c r="L5260" s="546"/>
      <c r="M5260" s="566"/>
      <c r="N5260" s="546">
        <v>1</v>
      </c>
      <c r="O5260" s="546">
        <v>6</v>
      </c>
      <c r="P5260" s="566">
        <v>11118</v>
      </c>
    </row>
    <row r="5261" spans="1:16" x14ac:dyDescent="0.2">
      <c r="A5261" s="568" t="s">
        <v>946</v>
      </c>
      <c r="B5261" s="548" t="s">
        <v>1708</v>
      </c>
      <c r="C5261" s="541" t="s">
        <v>1709</v>
      </c>
      <c r="D5261" s="547" t="s">
        <v>1882</v>
      </c>
      <c r="E5261" s="1962">
        <v>1700</v>
      </c>
      <c r="F5261" s="546" t="s">
        <v>11363</v>
      </c>
      <c r="G5261" s="569" t="s">
        <v>11364</v>
      </c>
      <c r="H5261" s="547" t="s">
        <v>9371</v>
      </c>
      <c r="I5261" s="547" t="s">
        <v>9371</v>
      </c>
      <c r="J5261" s="546" t="s">
        <v>9371</v>
      </c>
      <c r="K5261" s="570"/>
      <c r="L5261" s="546"/>
      <c r="M5261" s="566"/>
      <c r="N5261" s="546">
        <v>1</v>
      </c>
      <c r="O5261" s="546">
        <v>1</v>
      </c>
      <c r="P5261" s="566">
        <v>2146.4</v>
      </c>
    </row>
    <row r="5262" spans="1:16" x14ac:dyDescent="0.2">
      <c r="A5262" s="568" t="s">
        <v>946</v>
      </c>
      <c r="B5262" s="548" t="s">
        <v>1708</v>
      </c>
      <c r="C5262" s="541" t="s">
        <v>1709</v>
      </c>
      <c r="D5262" s="547" t="s">
        <v>1882</v>
      </c>
      <c r="E5262" s="1962">
        <v>1700</v>
      </c>
      <c r="F5262" s="546" t="s">
        <v>11365</v>
      </c>
      <c r="G5262" s="569" t="s">
        <v>11366</v>
      </c>
      <c r="H5262" s="547" t="s">
        <v>9371</v>
      </c>
      <c r="I5262" s="547" t="s">
        <v>9371</v>
      </c>
      <c r="J5262" s="546" t="s">
        <v>9371</v>
      </c>
      <c r="K5262" s="570"/>
      <c r="L5262" s="546"/>
      <c r="M5262" s="566"/>
      <c r="N5262" s="546">
        <v>1</v>
      </c>
      <c r="O5262" s="546">
        <v>1</v>
      </c>
      <c r="P5262" s="566">
        <v>2146.4</v>
      </c>
    </row>
    <row r="5263" spans="1:16" x14ac:dyDescent="0.2">
      <c r="A5263" s="568" t="s">
        <v>946</v>
      </c>
      <c r="B5263" s="548" t="s">
        <v>1708</v>
      </c>
      <c r="C5263" s="541" t="s">
        <v>1709</v>
      </c>
      <c r="D5263" s="547" t="s">
        <v>1882</v>
      </c>
      <c r="E5263" s="1962">
        <v>1700</v>
      </c>
      <c r="F5263" s="546" t="s">
        <v>11367</v>
      </c>
      <c r="G5263" s="569" t="s">
        <v>11368</v>
      </c>
      <c r="H5263" s="547" t="s">
        <v>9371</v>
      </c>
      <c r="I5263" s="547" t="s">
        <v>9371</v>
      </c>
      <c r="J5263" s="546" t="s">
        <v>9371</v>
      </c>
      <c r="K5263" s="570"/>
      <c r="L5263" s="546"/>
      <c r="M5263" s="566"/>
      <c r="N5263" s="546">
        <v>1</v>
      </c>
      <c r="O5263" s="546">
        <v>6</v>
      </c>
      <c r="P5263" s="566">
        <v>11118</v>
      </c>
    </row>
    <row r="5264" spans="1:16" x14ac:dyDescent="0.2">
      <c r="A5264" s="568" t="s">
        <v>946</v>
      </c>
      <c r="B5264" s="548" t="s">
        <v>1708</v>
      </c>
      <c r="C5264" s="541" t="s">
        <v>1709</v>
      </c>
      <c r="D5264" s="547" t="s">
        <v>1882</v>
      </c>
      <c r="E5264" s="1962">
        <v>1700</v>
      </c>
      <c r="F5264" s="546" t="s">
        <v>10117</v>
      </c>
      <c r="G5264" s="569" t="s">
        <v>10118</v>
      </c>
      <c r="H5264" s="547" t="s">
        <v>9371</v>
      </c>
      <c r="I5264" s="547" t="s">
        <v>9371</v>
      </c>
      <c r="J5264" s="546" t="s">
        <v>9371</v>
      </c>
      <c r="K5264" s="570"/>
      <c r="L5264" s="546"/>
      <c r="M5264" s="566"/>
      <c r="N5264" s="546">
        <v>1</v>
      </c>
      <c r="O5264" s="546">
        <v>6</v>
      </c>
      <c r="P5264" s="566">
        <v>11118</v>
      </c>
    </row>
    <row r="5265" spans="1:16" x14ac:dyDescent="0.2">
      <c r="A5265" s="568" t="s">
        <v>946</v>
      </c>
      <c r="B5265" s="548" t="s">
        <v>1708</v>
      </c>
      <c r="C5265" s="541" t="s">
        <v>1709</v>
      </c>
      <c r="D5265" s="547" t="s">
        <v>1882</v>
      </c>
      <c r="E5265" s="1962">
        <v>1700</v>
      </c>
      <c r="F5265" s="546" t="s">
        <v>10907</v>
      </c>
      <c r="G5265" s="569" t="s">
        <v>10908</v>
      </c>
      <c r="H5265" s="547" t="s">
        <v>9371</v>
      </c>
      <c r="I5265" s="547" t="s">
        <v>9371</v>
      </c>
      <c r="J5265" s="546" t="s">
        <v>9371</v>
      </c>
      <c r="K5265" s="570"/>
      <c r="L5265" s="546"/>
      <c r="M5265" s="566"/>
      <c r="N5265" s="546">
        <v>1</v>
      </c>
      <c r="O5265" s="546">
        <v>6</v>
      </c>
      <c r="P5265" s="566">
        <v>11118</v>
      </c>
    </row>
    <row r="5266" spans="1:16" x14ac:dyDescent="0.2">
      <c r="A5266" s="568" t="s">
        <v>946</v>
      </c>
      <c r="B5266" s="548" t="s">
        <v>1708</v>
      </c>
      <c r="C5266" s="541" t="s">
        <v>1709</v>
      </c>
      <c r="D5266" s="547" t="s">
        <v>1882</v>
      </c>
      <c r="E5266" s="1962">
        <v>1700</v>
      </c>
      <c r="F5266" s="546" t="s">
        <v>11371</v>
      </c>
      <c r="G5266" s="569" t="s">
        <v>11916</v>
      </c>
      <c r="H5266" s="547" t="s">
        <v>9371</v>
      </c>
      <c r="I5266" s="547" t="s">
        <v>9371</v>
      </c>
      <c r="J5266" s="546" t="s">
        <v>9371</v>
      </c>
      <c r="K5266" s="570"/>
      <c r="L5266" s="546"/>
      <c r="M5266" s="566"/>
      <c r="N5266" s="546">
        <v>1</v>
      </c>
      <c r="O5266" s="546">
        <v>1</v>
      </c>
      <c r="P5266" s="566">
        <v>2146.4</v>
      </c>
    </row>
    <row r="5267" spans="1:16" x14ac:dyDescent="0.2">
      <c r="A5267" s="568" t="s">
        <v>946</v>
      </c>
      <c r="B5267" s="548" t="s">
        <v>1708</v>
      </c>
      <c r="C5267" s="541" t="s">
        <v>1709</v>
      </c>
      <c r="D5267" s="547" t="s">
        <v>1882</v>
      </c>
      <c r="E5267" s="1962">
        <v>1700</v>
      </c>
      <c r="F5267" s="546" t="s">
        <v>10901</v>
      </c>
      <c r="G5267" s="569" t="s">
        <v>10902</v>
      </c>
      <c r="H5267" s="547" t="s">
        <v>9371</v>
      </c>
      <c r="I5267" s="547" t="s">
        <v>9371</v>
      </c>
      <c r="J5267" s="546" t="s">
        <v>9371</v>
      </c>
      <c r="K5267" s="570"/>
      <c r="L5267" s="546"/>
      <c r="M5267" s="566"/>
      <c r="N5267" s="546">
        <v>1</v>
      </c>
      <c r="O5267" s="546">
        <v>6</v>
      </c>
      <c r="P5267" s="566">
        <v>11118</v>
      </c>
    </row>
    <row r="5268" spans="1:16" x14ac:dyDescent="0.2">
      <c r="A5268" s="568" t="s">
        <v>946</v>
      </c>
      <c r="B5268" s="548" t="s">
        <v>1708</v>
      </c>
      <c r="C5268" s="541" t="s">
        <v>1709</v>
      </c>
      <c r="D5268" s="547" t="s">
        <v>1882</v>
      </c>
      <c r="E5268" s="1962">
        <v>1700</v>
      </c>
      <c r="F5268" s="546" t="s">
        <v>10119</v>
      </c>
      <c r="G5268" s="569" t="s">
        <v>10120</v>
      </c>
      <c r="H5268" s="547" t="s">
        <v>9371</v>
      </c>
      <c r="I5268" s="547" t="s">
        <v>9371</v>
      </c>
      <c r="J5268" s="546" t="s">
        <v>9371</v>
      </c>
      <c r="K5268" s="570"/>
      <c r="L5268" s="546"/>
      <c r="M5268" s="566"/>
      <c r="N5268" s="546">
        <v>1</v>
      </c>
      <c r="O5268" s="546">
        <v>6</v>
      </c>
      <c r="P5268" s="566">
        <v>11118</v>
      </c>
    </row>
    <row r="5269" spans="1:16" x14ac:dyDescent="0.2">
      <c r="A5269" s="568" t="s">
        <v>946</v>
      </c>
      <c r="B5269" s="548" t="s">
        <v>1708</v>
      </c>
      <c r="C5269" s="541" t="s">
        <v>1709</v>
      </c>
      <c r="D5269" s="547" t="s">
        <v>1882</v>
      </c>
      <c r="E5269" s="1962">
        <v>1700</v>
      </c>
      <c r="F5269" s="546" t="s">
        <v>10905</v>
      </c>
      <c r="G5269" s="569" t="s">
        <v>10906</v>
      </c>
      <c r="H5269" s="547" t="s">
        <v>9371</v>
      </c>
      <c r="I5269" s="547" t="s">
        <v>9371</v>
      </c>
      <c r="J5269" s="546" t="s">
        <v>9371</v>
      </c>
      <c r="K5269" s="570"/>
      <c r="L5269" s="546"/>
      <c r="M5269" s="566"/>
      <c r="N5269" s="546">
        <v>1</v>
      </c>
      <c r="O5269" s="546">
        <v>1</v>
      </c>
      <c r="P5269" s="566">
        <v>2619.9300000000003</v>
      </c>
    </row>
    <row r="5270" spans="1:16" x14ac:dyDescent="0.2">
      <c r="A5270" s="568" t="s">
        <v>946</v>
      </c>
      <c r="B5270" s="548" t="s">
        <v>1708</v>
      </c>
      <c r="C5270" s="541" t="s">
        <v>1709</v>
      </c>
      <c r="D5270" s="547" t="s">
        <v>1882</v>
      </c>
      <c r="E5270" s="1962">
        <v>1700</v>
      </c>
      <c r="F5270" s="546" t="s">
        <v>10121</v>
      </c>
      <c r="G5270" s="569" t="s">
        <v>10122</v>
      </c>
      <c r="H5270" s="547" t="s">
        <v>1773</v>
      </c>
      <c r="I5270" s="547" t="s">
        <v>1795</v>
      </c>
      <c r="J5270" s="546" t="s">
        <v>1795</v>
      </c>
      <c r="K5270" s="570"/>
      <c r="L5270" s="546"/>
      <c r="M5270" s="566"/>
      <c r="N5270" s="546">
        <v>1</v>
      </c>
      <c r="O5270" s="546">
        <v>6</v>
      </c>
      <c r="P5270" s="566">
        <v>11118</v>
      </c>
    </row>
    <row r="5271" spans="1:16" x14ac:dyDescent="0.2">
      <c r="A5271" s="568" t="s">
        <v>946</v>
      </c>
      <c r="B5271" s="548" t="s">
        <v>1708</v>
      </c>
      <c r="C5271" s="541" t="s">
        <v>1709</v>
      </c>
      <c r="D5271" s="547" t="s">
        <v>1882</v>
      </c>
      <c r="E5271" s="1962">
        <v>1700</v>
      </c>
      <c r="F5271" s="546" t="s">
        <v>10123</v>
      </c>
      <c r="G5271" s="569" t="s">
        <v>10124</v>
      </c>
      <c r="H5271" s="547" t="s">
        <v>9371</v>
      </c>
      <c r="I5271" s="547" t="s">
        <v>9371</v>
      </c>
      <c r="J5271" s="546" t="s">
        <v>9371</v>
      </c>
      <c r="K5271" s="570"/>
      <c r="L5271" s="546"/>
      <c r="M5271" s="566"/>
      <c r="N5271" s="546">
        <v>1</v>
      </c>
      <c r="O5271" s="546">
        <v>6</v>
      </c>
      <c r="P5271" s="566">
        <v>11118</v>
      </c>
    </row>
    <row r="5272" spans="1:16" x14ac:dyDescent="0.2">
      <c r="A5272" s="568" t="s">
        <v>946</v>
      </c>
      <c r="B5272" s="548" t="s">
        <v>1708</v>
      </c>
      <c r="C5272" s="541" t="s">
        <v>1709</v>
      </c>
      <c r="D5272" s="547" t="s">
        <v>1882</v>
      </c>
      <c r="E5272" s="1962">
        <v>1700</v>
      </c>
      <c r="F5272" s="546" t="s">
        <v>10125</v>
      </c>
      <c r="G5272" s="569" t="s">
        <v>10126</v>
      </c>
      <c r="H5272" s="547" t="s">
        <v>9371</v>
      </c>
      <c r="I5272" s="547" t="s">
        <v>9371</v>
      </c>
      <c r="J5272" s="546" t="s">
        <v>9371</v>
      </c>
      <c r="K5272" s="570"/>
      <c r="L5272" s="546"/>
      <c r="M5272" s="566"/>
      <c r="N5272" s="546">
        <v>1</v>
      </c>
      <c r="O5272" s="546">
        <v>6</v>
      </c>
      <c r="P5272" s="566">
        <v>11118</v>
      </c>
    </row>
    <row r="5273" spans="1:16" x14ac:dyDescent="0.2">
      <c r="A5273" s="568" t="s">
        <v>946</v>
      </c>
      <c r="B5273" s="548" t="s">
        <v>1708</v>
      </c>
      <c r="C5273" s="541" t="s">
        <v>1709</v>
      </c>
      <c r="D5273" s="547" t="s">
        <v>1882</v>
      </c>
      <c r="E5273" s="1962">
        <v>1700</v>
      </c>
      <c r="F5273" s="546" t="s">
        <v>10127</v>
      </c>
      <c r="G5273" s="569" t="s">
        <v>10128</v>
      </c>
      <c r="H5273" s="547" t="s">
        <v>9371</v>
      </c>
      <c r="I5273" s="547" t="s">
        <v>9371</v>
      </c>
      <c r="J5273" s="546" t="s">
        <v>9371</v>
      </c>
      <c r="K5273" s="570"/>
      <c r="L5273" s="546"/>
      <c r="M5273" s="566"/>
      <c r="N5273" s="546">
        <v>1</v>
      </c>
      <c r="O5273" s="546">
        <v>1</v>
      </c>
      <c r="P5273" s="566">
        <v>3196.4300000000003</v>
      </c>
    </row>
    <row r="5274" spans="1:16" x14ac:dyDescent="0.2">
      <c r="A5274" s="568" t="s">
        <v>946</v>
      </c>
      <c r="B5274" s="548" t="s">
        <v>1708</v>
      </c>
      <c r="C5274" s="541" t="s">
        <v>1709</v>
      </c>
      <c r="D5274" s="547" t="s">
        <v>1882</v>
      </c>
      <c r="E5274" s="1962">
        <v>1700</v>
      </c>
      <c r="F5274" s="546" t="s">
        <v>10133</v>
      </c>
      <c r="G5274" s="569" t="s">
        <v>10134</v>
      </c>
      <c r="H5274" s="547" t="s">
        <v>9371</v>
      </c>
      <c r="I5274" s="547" t="s">
        <v>9371</v>
      </c>
      <c r="J5274" s="546" t="s">
        <v>9371</v>
      </c>
      <c r="K5274" s="570"/>
      <c r="L5274" s="546"/>
      <c r="M5274" s="566"/>
      <c r="N5274" s="546">
        <v>1</v>
      </c>
      <c r="O5274" s="546">
        <v>1</v>
      </c>
      <c r="P5274" s="566">
        <v>5058.82</v>
      </c>
    </row>
    <row r="5275" spans="1:16" x14ac:dyDescent="0.2">
      <c r="A5275" s="568" t="s">
        <v>946</v>
      </c>
      <c r="B5275" s="548" t="s">
        <v>1708</v>
      </c>
      <c r="C5275" s="541" t="s">
        <v>1709</v>
      </c>
      <c r="D5275" s="547" t="s">
        <v>1882</v>
      </c>
      <c r="E5275" s="1962">
        <v>1700</v>
      </c>
      <c r="F5275" s="546" t="s">
        <v>10135</v>
      </c>
      <c r="G5275" s="569" t="s">
        <v>10136</v>
      </c>
      <c r="H5275" s="547" t="s">
        <v>9371</v>
      </c>
      <c r="I5275" s="547" t="s">
        <v>9371</v>
      </c>
      <c r="J5275" s="546" t="s">
        <v>9371</v>
      </c>
      <c r="K5275" s="570"/>
      <c r="L5275" s="546"/>
      <c r="M5275" s="566"/>
      <c r="N5275" s="546">
        <v>1</v>
      </c>
      <c r="O5275" s="546">
        <v>1</v>
      </c>
      <c r="P5275" s="566">
        <v>3196.4300000000003</v>
      </c>
    </row>
    <row r="5276" spans="1:16" x14ac:dyDescent="0.2">
      <c r="A5276" s="568" t="s">
        <v>946</v>
      </c>
      <c r="B5276" s="548" t="s">
        <v>1708</v>
      </c>
      <c r="C5276" s="541" t="s">
        <v>1709</v>
      </c>
      <c r="D5276" s="547" t="s">
        <v>1882</v>
      </c>
      <c r="E5276" s="1962">
        <v>1700</v>
      </c>
      <c r="F5276" s="546" t="s">
        <v>10139</v>
      </c>
      <c r="G5276" s="569" t="s">
        <v>10140</v>
      </c>
      <c r="H5276" s="547" t="s">
        <v>9371</v>
      </c>
      <c r="I5276" s="547" t="s">
        <v>9371</v>
      </c>
      <c r="J5276" s="546" t="s">
        <v>9371</v>
      </c>
      <c r="K5276" s="570"/>
      <c r="L5276" s="546"/>
      <c r="M5276" s="566"/>
      <c r="N5276" s="546">
        <v>1</v>
      </c>
      <c r="O5276" s="546">
        <v>6</v>
      </c>
      <c r="P5276" s="566">
        <v>11118</v>
      </c>
    </row>
    <row r="5277" spans="1:16" x14ac:dyDescent="0.2">
      <c r="A5277" s="568" t="s">
        <v>946</v>
      </c>
      <c r="B5277" s="548" t="s">
        <v>1708</v>
      </c>
      <c r="C5277" s="541" t="s">
        <v>1709</v>
      </c>
      <c r="D5277" s="547" t="s">
        <v>1882</v>
      </c>
      <c r="E5277" s="1962">
        <v>1700</v>
      </c>
      <c r="F5277" s="546" t="s">
        <v>11021</v>
      </c>
      <c r="G5277" s="569" t="s">
        <v>11022</v>
      </c>
      <c r="H5277" s="547" t="s">
        <v>9371</v>
      </c>
      <c r="I5277" s="547" t="s">
        <v>9371</v>
      </c>
      <c r="J5277" s="546" t="s">
        <v>9371</v>
      </c>
      <c r="K5277" s="570"/>
      <c r="L5277" s="546"/>
      <c r="M5277" s="566"/>
      <c r="N5277" s="546">
        <v>1</v>
      </c>
      <c r="O5277" s="546">
        <v>6</v>
      </c>
      <c r="P5277" s="566">
        <v>11118</v>
      </c>
    </row>
    <row r="5278" spans="1:16" x14ac:dyDescent="0.2">
      <c r="A5278" s="568" t="s">
        <v>946</v>
      </c>
      <c r="B5278" s="548" t="s">
        <v>1708</v>
      </c>
      <c r="C5278" s="541" t="s">
        <v>1709</v>
      </c>
      <c r="D5278" s="547" t="s">
        <v>1882</v>
      </c>
      <c r="E5278" s="1962">
        <v>1700</v>
      </c>
      <c r="F5278" s="546" t="s">
        <v>10141</v>
      </c>
      <c r="G5278" s="569" t="s">
        <v>10142</v>
      </c>
      <c r="H5278" s="547" t="s">
        <v>9371</v>
      </c>
      <c r="I5278" s="547" t="s">
        <v>9371</v>
      </c>
      <c r="J5278" s="546" t="s">
        <v>9371</v>
      </c>
      <c r="K5278" s="570"/>
      <c r="L5278" s="546"/>
      <c r="M5278" s="566"/>
      <c r="N5278" s="546">
        <v>1</v>
      </c>
      <c r="O5278" s="546">
        <v>6</v>
      </c>
      <c r="P5278" s="566">
        <v>11118</v>
      </c>
    </row>
    <row r="5279" spans="1:16" x14ac:dyDescent="0.2">
      <c r="A5279" s="568" t="s">
        <v>946</v>
      </c>
      <c r="B5279" s="548" t="s">
        <v>1708</v>
      </c>
      <c r="C5279" s="541" t="s">
        <v>1709</v>
      </c>
      <c r="D5279" s="547" t="s">
        <v>1882</v>
      </c>
      <c r="E5279" s="1962">
        <v>1700</v>
      </c>
      <c r="F5279" s="546" t="s">
        <v>10143</v>
      </c>
      <c r="G5279" s="569" t="s">
        <v>10860</v>
      </c>
      <c r="H5279" s="547" t="s">
        <v>9371</v>
      </c>
      <c r="I5279" s="547" t="s">
        <v>9371</v>
      </c>
      <c r="J5279" s="546" t="s">
        <v>9371</v>
      </c>
      <c r="K5279" s="570"/>
      <c r="L5279" s="546"/>
      <c r="M5279" s="566"/>
      <c r="N5279" s="546">
        <v>1</v>
      </c>
      <c r="O5279" s="546">
        <v>6</v>
      </c>
      <c r="P5279" s="566">
        <v>11118</v>
      </c>
    </row>
    <row r="5280" spans="1:16" x14ac:dyDescent="0.2">
      <c r="A5280" s="568" t="s">
        <v>946</v>
      </c>
      <c r="B5280" s="548" t="s">
        <v>1708</v>
      </c>
      <c r="C5280" s="541" t="s">
        <v>1709</v>
      </c>
      <c r="D5280" s="547" t="s">
        <v>1882</v>
      </c>
      <c r="E5280" s="1962">
        <v>1700</v>
      </c>
      <c r="F5280" s="546" t="s">
        <v>11505</v>
      </c>
      <c r="G5280" s="569" t="s">
        <v>11917</v>
      </c>
      <c r="H5280" s="547" t="s">
        <v>9371</v>
      </c>
      <c r="I5280" s="547" t="s">
        <v>9371</v>
      </c>
      <c r="J5280" s="546" t="s">
        <v>9371</v>
      </c>
      <c r="K5280" s="570"/>
      <c r="L5280" s="546"/>
      <c r="M5280" s="566"/>
      <c r="N5280" s="546">
        <v>1</v>
      </c>
      <c r="O5280" s="546">
        <v>6</v>
      </c>
      <c r="P5280" s="566">
        <v>11118</v>
      </c>
    </row>
    <row r="5281" spans="1:16" x14ac:dyDescent="0.2">
      <c r="A5281" s="568" t="s">
        <v>946</v>
      </c>
      <c r="B5281" s="548" t="s">
        <v>1708</v>
      </c>
      <c r="C5281" s="541" t="s">
        <v>1709</v>
      </c>
      <c r="D5281" s="547" t="s">
        <v>1882</v>
      </c>
      <c r="E5281" s="1962">
        <v>1700</v>
      </c>
      <c r="F5281" s="546" t="s">
        <v>10149</v>
      </c>
      <c r="G5281" s="569" t="s">
        <v>10150</v>
      </c>
      <c r="H5281" s="547" t="s">
        <v>9371</v>
      </c>
      <c r="I5281" s="547" t="s">
        <v>9371</v>
      </c>
      <c r="J5281" s="546" t="s">
        <v>9371</v>
      </c>
      <c r="K5281" s="570"/>
      <c r="L5281" s="546"/>
      <c r="M5281" s="566"/>
      <c r="N5281" s="546">
        <v>1</v>
      </c>
      <c r="O5281" s="546">
        <v>6</v>
      </c>
      <c r="P5281" s="566">
        <v>11118</v>
      </c>
    </row>
    <row r="5282" spans="1:16" x14ac:dyDescent="0.2">
      <c r="A5282" s="568" t="s">
        <v>946</v>
      </c>
      <c r="B5282" s="548" t="s">
        <v>1708</v>
      </c>
      <c r="C5282" s="541" t="s">
        <v>1709</v>
      </c>
      <c r="D5282" s="547" t="s">
        <v>1882</v>
      </c>
      <c r="E5282" s="1962">
        <v>1700</v>
      </c>
      <c r="F5282" s="546" t="s">
        <v>11509</v>
      </c>
      <c r="G5282" s="569" t="s">
        <v>11510</v>
      </c>
      <c r="H5282" s="547" t="s">
        <v>9371</v>
      </c>
      <c r="I5282" s="547" t="s">
        <v>9371</v>
      </c>
      <c r="J5282" s="546" t="s">
        <v>9371</v>
      </c>
      <c r="K5282" s="570"/>
      <c r="L5282" s="546"/>
      <c r="M5282" s="566"/>
      <c r="N5282" s="546">
        <v>1</v>
      </c>
      <c r="O5282" s="546">
        <v>6</v>
      </c>
      <c r="P5282" s="566">
        <v>11118</v>
      </c>
    </row>
    <row r="5283" spans="1:16" x14ac:dyDescent="0.2">
      <c r="A5283" s="568" t="s">
        <v>946</v>
      </c>
      <c r="B5283" s="548" t="s">
        <v>1708</v>
      </c>
      <c r="C5283" s="541" t="s">
        <v>1709</v>
      </c>
      <c r="D5283" s="547" t="s">
        <v>1882</v>
      </c>
      <c r="E5283" s="1962">
        <v>1700</v>
      </c>
      <c r="F5283" s="546" t="s">
        <v>11497</v>
      </c>
      <c r="G5283" s="569" t="s">
        <v>11498</v>
      </c>
      <c r="H5283" s="547" t="s">
        <v>9371</v>
      </c>
      <c r="I5283" s="547" t="s">
        <v>9371</v>
      </c>
      <c r="J5283" s="546" t="s">
        <v>9371</v>
      </c>
      <c r="K5283" s="570"/>
      <c r="L5283" s="546"/>
      <c r="M5283" s="566"/>
      <c r="N5283" s="546">
        <v>1</v>
      </c>
      <c r="O5283" s="546">
        <v>1</v>
      </c>
      <c r="P5283" s="566">
        <v>2120.66</v>
      </c>
    </row>
    <row r="5284" spans="1:16" x14ac:dyDescent="0.2">
      <c r="A5284" s="568" t="s">
        <v>946</v>
      </c>
      <c r="B5284" s="548" t="s">
        <v>1708</v>
      </c>
      <c r="C5284" s="541" t="s">
        <v>1709</v>
      </c>
      <c r="D5284" s="547" t="s">
        <v>1882</v>
      </c>
      <c r="E5284" s="1962">
        <v>1700</v>
      </c>
      <c r="F5284" s="546" t="s">
        <v>11493</v>
      </c>
      <c r="G5284" s="569" t="s">
        <v>11494</v>
      </c>
      <c r="H5284" s="547" t="s">
        <v>9371</v>
      </c>
      <c r="I5284" s="547" t="s">
        <v>9371</v>
      </c>
      <c r="J5284" s="546" t="s">
        <v>9371</v>
      </c>
      <c r="K5284" s="570"/>
      <c r="L5284" s="546"/>
      <c r="M5284" s="566"/>
      <c r="N5284" s="546">
        <v>1</v>
      </c>
      <c r="O5284" s="546">
        <v>1</v>
      </c>
      <c r="P5284" s="566">
        <v>480.37</v>
      </c>
    </row>
    <row r="5285" spans="1:16" x14ac:dyDescent="0.2">
      <c r="A5285" s="568" t="s">
        <v>946</v>
      </c>
      <c r="B5285" s="548" t="s">
        <v>1708</v>
      </c>
      <c r="C5285" s="541" t="s">
        <v>1709</v>
      </c>
      <c r="D5285" s="547" t="s">
        <v>1882</v>
      </c>
      <c r="E5285" s="1962">
        <v>1700</v>
      </c>
      <c r="F5285" s="546" t="s">
        <v>11503</v>
      </c>
      <c r="G5285" s="569" t="s">
        <v>11918</v>
      </c>
      <c r="H5285" s="547" t="s">
        <v>9371</v>
      </c>
      <c r="I5285" s="547" t="s">
        <v>9371</v>
      </c>
      <c r="J5285" s="546" t="s">
        <v>9371</v>
      </c>
      <c r="K5285" s="570"/>
      <c r="L5285" s="546"/>
      <c r="M5285" s="566"/>
      <c r="N5285" s="546">
        <v>1</v>
      </c>
      <c r="O5285" s="546">
        <v>6</v>
      </c>
      <c r="P5285" s="566">
        <v>11118</v>
      </c>
    </row>
    <row r="5286" spans="1:16" x14ac:dyDescent="0.2">
      <c r="A5286" s="568" t="s">
        <v>946</v>
      </c>
      <c r="B5286" s="548" t="s">
        <v>1708</v>
      </c>
      <c r="C5286" s="541" t="s">
        <v>1709</v>
      </c>
      <c r="D5286" s="547" t="s">
        <v>1882</v>
      </c>
      <c r="E5286" s="1962">
        <v>1700</v>
      </c>
      <c r="F5286" s="546" t="s">
        <v>10159</v>
      </c>
      <c r="G5286" s="569" t="s">
        <v>10160</v>
      </c>
      <c r="H5286" s="547" t="s">
        <v>9371</v>
      </c>
      <c r="I5286" s="547" t="s">
        <v>9371</v>
      </c>
      <c r="J5286" s="546" t="s">
        <v>9371</v>
      </c>
      <c r="K5286" s="570"/>
      <c r="L5286" s="546"/>
      <c r="M5286" s="566"/>
      <c r="N5286" s="546">
        <v>1</v>
      </c>
      <c r="O5286" s="546">
        <v>6</v>
      </c>
      <c r="P5286" s="566">
        <v>11118</v>
      </c>
    </row>
    <row r="5287" spans="1:16" x14ac:dyDescent="0.2">
      <c r="A5287" s="568" t="s">
        <v>946</v>
      </c>
      <c r="B5287" s="548" t="s">
        <v>1708</v>
      </c>
      <c r="C5287" s="541" t="s">
        <v>1709</v>
      </c>
      <c r="D5287" s="547" t="s">
        <v>1882</v>
      </c>
      <c r="E5287" s="1962">
        <v>1700</v>
      </c>
      <c r="F5287" s="546" t="s">
        <v>11515</v>
      </c>
      <c r="G5287" s="569" t="s">
        <v>11516</v>
      </c>
      <c r="H5287" s="547" t="s">
        <v>9371</v>
      </c>
      <c r="I5287" s="547" t="s">
        <v>9371</v>
      </c>
      <c r="J5287" s="546" t="s">
        <v>9371</v>
      </c>
      <c r="K5287" s="570"/>
      <c r="L5287" s="546"/>
      <c r="M5287" s="566"/>
      <c r="N5287" s="546">
        <v>1</v>
      </c>
      <c r="O5287" s="546">
        <v>1</v>
      </c>
      <c r="P5287" s="566">
        <v>253.7</v>
      </c>
    </row>
    <row r="5288" spans="1:16" x14ac:dyDescent="0.2">
      <c r="A5288" s="568" t="s">
        <v>946</v>
      </c>
      <c r="B5288" s="548" t="s">
        <v>1708</v>
      </c>
      <c r="C5288" s="541" t="s">
        <v>1709</v>
      </c>
      <c r="D5288" s="547" t="s">
        <v>1882</v>
      </c>
      <c r="E5288" s="1962">
        <v>1700</v>
      </c>
      <c r="F5288" s="546" t="s">
        <v>11513</v>
      </c>
      <c r="G5288" s="569" t="s">
        <v>11514</v>
      </c>
      <c r="H5288" s="547" t="s">
        <v>9371</v>
      </c>
      <c r="I5288" s="547" t="s">
        <v>9371</v>
      </c>
      <c r="J5288" s="546" t="s">
        <v>9371</v>
      </c>
      <c r="K5288" s="570"/>
      <c r="L5288" s="546"/>
      <c r="M5288" s="566"/>
      <c r="N5288" s="546">
        <v>1</v>
      </c>
      <c r="O5288" s="546">
        <v>6</v>
      </c>
      <c r="P5288" s="566">
        <v>11118</v>
      </c>
    </row>
    <row r="5289" spans="1:16" x14ac:dyDescent="0.2">
      <c r="A5289" s="568" t="s">
        <v>946</v>
      </c>
      <c r="B5289" s="548" t="s">
        <v>1708</v>
      </c>
      <c r="C5289" s="541" t="s">
        <v>1709</v>
      </c>
      <c r="D5289" s="547" t="s">
        <v>1882</v>
      </c>
      <c r="E5289" s="1962">
        <v>1700</v>
      </c>
      <c r="F5289" s="546" t="s">
        <v>10167</v>
      </c>
      <c r="G5289" s="569" t="s">
        <v>10168</v>
      </c>
      <c r="H5289" s="547" t="s">
        <v>9371</v>
      </c>
      <c r="I5289" s="547" t="s">
        <v>9371</v>
      </c>
      <c r="J5289" s="546" t="s">
        <v>9371</v>
      </c>
      <c r="K5289" s="570"/>
      <c r="L5289" s="546"/>
      <c r="M5289" s="566"/>
      <c r="N5289" s="546">
        <v>1</v>
      </c>
      <c r="O5289" s="546">
        <v>6</v>
      </c>
      <c r="P5289" s="566">
        <v>11118</v>
      </c>
    </row>
    <row r="5290" spans="1:16" x14ac:dyDescent="0.2">
      <c r="A5290" s="568" t="s">
        <v>946</v>
      </c>
      <c r="B5290" s="548" t="s">
        <v>1708</v>
      </c>
      <c r="C5290" s="541" t="s">
        <v>1709</v>
      </c>
      <c r="D5290" s="547" t="s">
        <v>1882</v>
      </c>
      <c r="E5290" s="1962">
        <v>1700</v>
      </c>
      <c r="F5290" s="546" t="s">
        <v>11511</v>
      </c>
      <c r="G5290" s="569" t="s">
        <v>11512</v>
      </c>
      <c r="H5290" s="547" t="s">
        <v>9371</v>
      </c>
      <c r="I5290" s="547" t="s">
        <v>9371</v>
      </c>
      <c r="J5290" s="546" t="s">
        <v>9371</v>
      </c>
      <c r="K5290" s="570"/>
      <c r="L5290" s="546"/>
      <c r="M5290" s="566"/>
      <c r="N5290" s="546">
        <v>1</v>
      </c>
      <c r="O5290" s="546">
        <v>2</v>
      </c>
      <c r="P5290" s="566">
        <v>3706</v>
      </c>
    </row>
    <row r="5291" spans="1:16" x14ac:dyDescent="0.2">
      <c r="A5291" s="568" t="s">
        <v>946</v>
      </c>
      <c r="B5291" s="548" t="s">
        <v>1708</v>
      </c>
      <c r="C5291" s="541" t="s">
        <v>1709</v>
      </c>
      <c r="D5291" s="547" t="s">
        <v>1882</v>
      </c>
      <c r="E5291" s="1962">
        <v>1700</v>
      </c>
      <c r="F5291" s="546" t="s">
        <v>11869</v>
      </c>
      <c r="G5291" s="569" t="s">
        <v>11870</v>
      </c>
      <c r="H5291" s="547" t="s">
        <v>9371</v>
      </c>
      <c r="I5291" s="547" t="s">
        <v>9371</v>
      </c>
      <c r="J5291" s="546" t="s">
        <v>9371</v>
      </c>
      <c r="K5291" s="570"/>
      <c r="L5291" s="546"/>
      <c r="M5291" s="566"/>
      <c r="N5291" s="546">
        <v>1</v>
      </c>
      <c r="O5291" s="546">
        <v>6</v>
      </c>
      <c r="P5291" s="566">
        <v>11118</v>
      </c>
    </row>
    <row r="5292" spans="1:16" x14ac:dyDescent="0.2">
      <c r="A5292" s="568" t="s">
        <v>946</v>
      </c>
      <c r="B5292" s="548" t="s">
        <v>1708</v>
      </c>
      <c r="C5292" s="541" t="s">
        <v>1709</v>
      </c>
      <c r="D5292" s="547" t="s">
        <v>1882</v>
      </c>
      <c r="E5292" s="1962">
        <v>1700</v>
      </c>
      <c r="F5292" s="546" t="s">
        <v>11815</v>
      </c>
      <c r="G5292" s="569" t="s">
        <v>11816</v>
      </c>
      <c r="H5292" s="547" t="s">
        <v>9371</v>
      </c>
      <c r="I5292" s="547" t="s">
        <v>9371</v>
      </c>
      <c r="J5292" s="546" t="s">
        <v>9371</v>
      </c>
      <c r="K5292" s="570"/>
      <c r="L5292" s="546"/>
      <c r="M5292" s="566"/>
      <c r="N5292" s="546">
        <v>1</v>
      </c>
      <c r="O5292" s="546">
        <v>6</v>
      </c>
      <c r="P5292" s="566">
        <v>11118</v>
      </c>
    </row>
    <row r="5293" spans="1:16" x14ac:dyDescent="0.2">
      <c r="A5293" s="568" t="s">
        <v>946</v>
      </c>
      <c r="B5293" s="548" t="s">
        <v>1708</v>
      </c>
      <c r="C5293" s="541" t="s">
        <v>1709</v>
      </c>
      <c r="D5293" s="547" t="s">
        <v>1882</v>
      </c>
      <c r="E5293" s="1962">
        <v>1700</v>
      </c>
      <c r="F5293" s="546" t="s">
        <v>10826</v>
      </c>
      <c r="G5293" s="569" t="s">
        <v>10827</v>
      </c>
      <c r="H5293" s="547" t="s">
        <v>9371</v>
      </c>
      <c r="I5293" s="547" t="s">
        <v>9371</v>
      </c>
      <c r="J5293" s="546" t="s">
        <v>9371</v>
      </c>
      <c r="K5293" s="570"/>
      <c r="L5293" s="546"/>
      <c r="M5293" s="566"/>
      <c r="N5293" s="546">
        <v>1</v>
      </c>
      <c r="O5293" s="546">
        <v>1</v>
      </c>
      <c r="P5293" s="566">
        <v>2625.09</v>
      </c>
    </row>
    <row r="5294" spans="1:16" x14ac:dyDescent="0.2">
      <c r="A5294" s="568" t="s">
        <v>946</v>
      </c>
      <c r="B5294" s="548" t="s">
        <v>1708</v>
      </c>
      <c r="C5294" s="541" t="s">
        <v>1709</v>
      </c>
      <c r="D5294" s="547" t="s">
        <v>1882</v>
      </c>
      <c r="E5294" s="1962">
        <v>1700</v>
      </c>
      <c r="F5294" s="546" t="s">
        <v>11817</v>
      </c>
      <c r="G5294" s="569" t="s">
        <v>11818</v>
      </c>
      <c r="H5294" s="547" t="s">
        <v>9371</v>
      </c>
      <c r="I5294" s="547" t="s">
        <v>9371</v>
      </c>
      <c r="J5294" s="546" t="s">
        <v>9371</v>
      </c>
      <c r="K5294" s="570"/>
      <c r="L5294" s="546"/>
      <c r="M5294" s="566"/>
      <c r="N5294" s="546">
        <v>1</v>
      </c>
      <c r="O5294" s="546">
        <v>6</v>
      </c>
      <c r="P5294" s="566">
        <v>11118</v>
      </c>
    </row>
    <row r="5295" spans="1:16" x14ac:dyDescent="0.2">
      <c r="A5295" s="568" t="s">
        <v>946</v>
      </c>
      <c r="B5295" s="548" t="s">
        <v>1708</v>
      </c>
      <c r="C5295" s="541" t="s">
        <v>1709</v>
      </c>
      <c r="D5295" s="547" t="s">
        <v>1882</v>
      </c>
      <c r="E5295" s="1962">
        <v>1700</v>
      </c>
      <c r="F5295" s="546" t="s">
        <v>11583</v>
      </c>
      <c r="G5295" s="569" t="s">
        <v>11584</v>
      </c>
      <c r="H5295" s="547" t="s">
        <v>9371</v>
      </c>
      <c r="I5295" s="547" t="s">
        <v>9371</v>
      </c>
      <c r="J5295" s="546" t="s">
        <v>9371</v>
      </c>
      <c r="K5295" s="570"/>
      <c r="L5295" s="546"/>
      <c r="M5295" s="566"/>
      <c r="N5295" s="546">
        <v>1</v>
      </c>
      <c r="O5295" s="546">
        <v>6</v>
      </c>
      <c r="P5295" s="566">
        <v>11118</v>
      </c>
    </row>
    <row r="5296" spans="1:16" x14ac:dyDescent="0.2">
      <c r="A5296" s="568" t="s">
        <v>946</v>
      </c>
      <c r="B5296" s="548" t="s">
        <v>1708</v>
      </c>
      <c r="C5296" s="541" t="s">
        <v>1709</v>
      </c>
      <c r="D5296" s="547" t="s">
        <v>1882</v>
      </c>
      <c r="E5296" s="1962">
        <v>1700</v>
      </c>
      <c r="F5296" s="546" t="s">
        <v>10899</v>
      </c>
      <c r="G5296" s="569" t="s">
        <v>10900</v>
      </c>
      <c r="H5296" s="547" t="s">
        <v>9371</v>
      </c>
      <c r="I5296" s="547" t="s">
        <v>9371</v>
      </c>
      <c r="J5296" s="546" t="s">
        <v>9371</v>
      </c>
      <c r="K5296" s="570"/>
      <c r="L5296" s="546"/>
      <c r="M5296" s="566"/>
      <c r="N5296" s="546">
        <v>1</v>
      </c>
      <c r="O5296" s="546">
        <v>1</v>
      </c>
      <c r="P5296" s="566">
        <v>2619.9300000000003</v>
      </c>
    </row>
    <row r="5297" spans="1:16" x14ac:dyDescent="0.2">
      <c r="A5297" s="568" t="s">
        <v>946</v>
      </c>
      <c r="B5297" s="548" t="s">
        <v>1708</v>
      </c>
      <c r="C5297" s="541" t="s">
        <v>1709</v>
      </c>
      <c r="D5297" s="547" t="s">
        <v>1882</v>
      </c>
      <c r="E5297" s="1962">
        <v>1700</v>
      </c>
      <c r="F5297" s="546" t="s">
        <v>10190</v>
      </c>
      <c r="G5297" s="569" t="s">
        <v>10191</v>
      </c>
      <c r="H5297" s="547" t="s">
        <v>9371</v>
      </c>
      <c r="I5297" s="547" t="s">
        <v>9371</v>
      </c>
      <c r="J5297" s="546" t="s">
        <v>9371</v>
      </c>
      <c r="K5297" s="570"/>
      <c r="L5297" s="546"/>
      <c r="M5297" s="566"/>
      <c r="N5297" s="546">
        <v>1</v>
      </c>
      <c r="O5297" s="546">
        <v>6</v>
      </c>
      <c r="P5297" s="566">
        <v>11251.33</v>
      </c>
    </row>
    <row r="5298" spans="1:16" x14ac:dyDescent="0.2">
      <c r="A5298" s="568" t="s">
        <v>946</v>
      </c>
      <c r="B5298" s="548" t="s">
        <v>1708</v>
      </c>
      <c r="C5298" s="541" t="s">
        <v>1709</v>
      </c>
      <c r="D5298" s="547" t="s">
        <v>1882</v>
      </c>
      <c r="E5298" s="1962">
        <v>1700</v>
      </c>
      <c r="F5298" s="546" t="s">
        <v>10194</v>
      </c>
      <c r="G5298" s="569" t="s">
        <v>10195</v>
      </c>
      <c r="H5298" s="547" t="s">
        <v>2213</v>
      </c>
      <c r="I5298" s="547" t="s">
        <v>1795</v>
      </c>
      <c r="J5298" s="546" t="s">
        <v>1795</v>
      </c>
      <c r="K5298" s="570"/>
      <c r="L5298" s="546"/>
      <c r="M5298" s="566"/>
      <c r="N5298" s="546">
        <v>1</v>
      </c>
      <c r="O5298" s="546">
        <v>6</v>
      </c>
      <c r="P5298" s="566">
        <v>11118</v>
      </c>
    </row>
    <row r="5299" spans="1:16" x14ac:dyDescent="0.2">
      <c r="A5299" s="568" t="s">
        <v>946</v>
      </c>
      <c r="B5299" s="548" t="s">
        <v>1708</v>
      </c>
      <c r="C5299" s="541" t="s">
        <v>1709</v>
      </c>
      <c r="D5299" s="547" t="s">
        <v>1882</v>
      </c>
      <c r="E5299" s="1962">
        <v>1700</v>
      </c>
      <c r="F5299" s="546" t="s">
        <v>10198</v>
      </c>
      <c r="G5299" s="569" t="s">
        <v>10199</v>
      </c>
      <c r="H5299" s="547" t="s">
        <v>9371</v>
      </c>
      <c r="I5299" s="547" t="s">
        <v>9371</v>
      </c>
      <c r="J5299" s="546" t="s">
        <v>9371</v>
      </c>
      <c r="K5299" s="570"/>
      <c r="L5299" s="546"/>
      <c r="M5299" s="566"/>
      <c r="N5299" s="546">
        <v>1</v>
      </c>
      <c r="O5299" s="546">
        <v>6</v>
      </c>
      <c r="P5299" s="566">
        <v>11118</v>
      </c>
    </row>
    <row r="5300" spans="1:16" x14ac:dyDescent="0.2">
      <c r="A5300" s="568" t="s">
        <v>946</v>
      </c>
      <c r="B5300" s="548" t="s">
        <v>1708</v>
      </c>
      <c r="C5300" s="541" t="s">
        <v>1709</v>
      </c>
      <c r="D5300" s="547" t="s">
        <v>1882</v>
      </c>
      <c r="E5300" s="1962">
        <v>1700</v>
      </c>
      <c r="F5300" s="546" t="s">
        <v>10206</v>
      </c>
      <c r="G5300" s="569" t="s">
        <v>10207</v>
      </c>
      <c r="H5300" s="547" t="s">
        <v>9371</v>
      </c>
      <c r="I5300" s="547" t="s">
        <v>9371</v>
      </c>
      <c r="J5300" s="546" t="s">
        <v>9371</v>
      </c>
      <c r="K5300" s="570"/>
      <c r="L5300" s="546"/>
      <c r="M5300" s="566"/>
      <c r="N5300" s="546">
        <v>1</v>
      </c>
      <c r="O5300" s="546">
        <v>6</v>
      </c>
      <c r="P5300" s="566">
        <v>11118</v>
      </c>
    </row>
    <row r="5301" spans="1:16" x14ac:dyDescent="0.2">
      <c r="A5301" s="568" t="s">
        <v>946</v>
      </c>
      <c r="B5301" s="548" t="s">
        <v>1708</v>
      </c>
      <c r="C5301" s="541" t="s">
        <v>1709</v>
      </c>
      <c r="D5301" s="547" t="s">
        <v>1882</v>
      </c>
      <c r="E5301" s="1962">
        <v>1700</v>
      </c>
      <c r="F5301" s="546" t="s">
        <v>10212</v>
      </c>
      <c r="G5301" s="569" t="s">
        <v>10213</v>
      </c>
      <c r="H5301" s="547" t="s">
        <v>9371</v>
      </c>
      <c r="I5301" s="547" t="s">
        <v>9371</v>
      </c>
      <c r="J5301" s="546" t="s">
        <v>9371</v>
      </c>
      <c r="K5301" s="570"/>
      <c r="L5301" s="546"/>
      <c r="M5301" s="566"/>
      <c r="N5301" s="546">
        <v>1</v>
      </c>
      <c r="O5301" s="546">
        <v>2</v>
      </c>
      <c r="P5301" s="566">
        <v>3706</v>
      </c>
    </row>
    <row r="5302" spans="1:16" x14ac:dyDescent="0.2">
      <c r="A5302" s="568" t="s">
        <v>946</v>
      </c>
      <c r="B5302" s="548" t="s">
        <v>1708</v>
      </c>
      <c r="C5302" s="541" t="s">
        <v>1709</v>
      </c>
      <c r="D5302" s="547" t="s">
        <v>1882</v>
      </c>
      <c r="E5302" s="1962">
        <v>1700</v>
      </c>
      <c r="F5302" s="546" t="s">
        <v>11597</v>
      </c>
      <c r="G5302" s="569" t="s">
        <v>11598</v>
      </c>
      <c r="H5302" s="547" t="s">
        <v>9371</v>
      </c>
      <c r="I5302" s="547" t="s">
        <v>9371</v>
      </c>
      <c r="J5302" s="546" t="s">
        <v>9371</v>
      </c>
      <c r="K5302" s="570"/>
      <c r="L5302" s="546"/>
      <c r="M5302" s="566"/>
      <c r="N5302" s="546">
        <v>1</v>
      </c>
      <c r="O5302" s="546">
        <v>1</v>
      </c>
      <c r="P5302" s="566">
        <v>2141.25</v>
      </c>
    </row>
    <row r="5303" spans="1:16" x14ac:dyDescent="0.2">
      <c r="A5303" s="568" t="s">
        <v>946</v>
      </c>
      <c r="B5303" s="548" t="s">
        <v>1708</v>
      </c>
      <c r="C5303" s="541" t="s">
        <v>1709</v>
      </c>
      <c r="D5303" s="547" t="s">
        <v>1882</v>
      </c>
      <c r="E5303" s="1962">
        <v>1700</v>
      </c>
      <c r="F5303" s="546" t="s">
        <v>11595</v>
      </c>
      <c r="G5303" s="569" t="s">
        <v>11596</v>
      </c>
      <c r="H5303" s="547" t="s">
        <v>9371</v>
      </c>
      <c r="I5303" s="547" t="s">
        <v>9371</v>
      </c>
      <c r="J5303" s="546" t="s">
        <v>9371</v>
      </c>
      <c r="K5303" s="570"/>
      <c r="L5303" s="546"/>
      <c r="M5303" s="566"/>
      <c r="N5303" s="546">
        <v>1</v>
      </c>
      <c r="O5303" s="546">
        <v>1</v>
      </c>
      <c r="P5303" s="566">
        <v>2141.25</v>
      </c>
    </row>
    <row r="5304" spans="1:16" x14ac:dyDescent="0.2">
      <c r="A5304" s="568" t="s">
        <v>946</v>
      </c>
      <c r="B5304" s="548" t="s">
        <v>1708</v>
      </c>
      <c r="C5304" s="541" t="s">
        <v>1709</v>
      </c>
      <c r="D5304" s="547" t="s">
        <v>1882</v>
      </c>
      <c r="E5304" s="1962">
        <v>1700</v>
      </c>
      <c r="F5304" s="546" t="s">
        <v>10214</v>
      </c>
      <c r="G5304" s="569" t="s">
        <v>10215</v>
      </c>
      <c r="H5304" s="547" t="s">
        <v>9371</v>
      </c>
      <c r="I5304" s="547" t="s">
        <v>9371</v>
      </c>
      <c r="J5304" s="546" t="s">
        <v>9371</v>
      </c>
      <c r="K5304" s="570"/>
      <c r="L5304" s="546"/>
      <c r="M5304" s="566"/>
      <c r="N5304" s="546">
        <v>1</v>
      </c>
      <c r="O5304" s="546">
        <v>6</v>
      </c>
      <c r="P5304" s="566">
        <v>11656.89</v>
      </c>
    </row>
    <row r="5305" spans="1:16" x14ac:dyDescent="0.2">
      <c r="A5305" s="568" t="s">
        <v>946</v>
      </c>
      <c r="B5305" s="548" t="s">
        <v>1708</v>
      </c>
      <c r="C5305" s="541" t="s">
        <v>1709</v>
      </c>
      <c r="D5305" s="547" t="s">
        <v>1882</v>
      </c>
      <c r="E5305" s="1962">
        <v>1700</v>
      </c>
      <c r="F5305" s="546" t="s">
        <v>10216</v>
      </c>
      <c r="G5305" s="569" t="s">
        <v>10217</v>
      </c>
      <c r="H5305" s="547" t="s">
        <v>9371</v>
      </c>
      <c r="I5305" s="547" t="s">
        <v>9371</v>
      </c>
      <c r="J5305" s="546" t="s">
        <v>9371</v>
      </c>
      <c r="K5305" s="570"/>
      <c r="L5305" s="546"/>
      <c r="M5305" s="566"/>
      <c r="N5305" s="546">
        <v>1</v>
      </c>
      <c r="O5305" s="546">
        <v>6</v>
      </c>
      <c r="P5305" s="566">
        <v>11629.11</v>
      </c>
    </row>
    <row r="5306" spans="1:16" x14ac:dyDescent="0.2">
      <c r="A5306" s="568" t="s">
        <v>946</v>
      </c>
      <c r="B5306" s="548" t="s">
        <v>1708</v>
      </c>
      <c r="C5306" s="541" t="s">
        <v>1709</v>
      </c>
      <c r="D5306" s="547" t="s">
        <v>1882</v>
      </c>
      <c r="E5306" s="1962">
        <v>1700</v>
      </c>
      <c r="F5306" s="546" t="s">
        <v>10218</v>
      </c>
      <c r="G5306" s="569" t="s">
        <v>10219</v>
      </c>
      <c r="H5306" s="547" t="s">
        <v>9371</v>
      </c>
      <c r="I5306" s="547" t="s">
        <v>9371</v>
      </c>
      <c r="J5306" s="546" t="s">
        <v>9371</v>
      </c>
      <c r="K5306" s="570"/>
      <c r="L5306" s="546"/>
      <c r="M5306" s="566"/>
      <c r="N5306" s="546">
        <v>1</v>
      </c>
      <c r="O5306" s="546">
        <v>6</v>
      </c>
      <c r="P5306" s="566">
        <v>11118</v>
      </c>
    </row>
    <row r="5307" spans="1:16" x14ac:dyDescent="0.2">
      <c r="A5307" s="568" t="s">
        <v>946</v>
      </c>
      <c r="B5307" s="548" t="s">
        <v>1708</v>
      </c>
      <c r="C5307" s="541" t="s">
        <v>1709</v>
      </c>
      <c r="D5307" s="547" t="s">
        <v>1882</v>
      </c>
      <c r="E5307" s="1962">
        <v>1700</v>
      </c>
      <c r="F5307" s="546" t="s">
        <v>10953</v>
      </c>
      <c r="G5307" s="569" t="s">
        <v>10954</v>
      </c>
      <c r="H5307" s="547" t="s">
        <v>9371</v>
      </c>
      <c r="I5307" s="547" t="s">
        <v>9371</v>
      </c>
      <c r="J5307" s="546" t="s">
        <v>9371</v>
      </c>
      <c r="K5307" s="570"/>
      <c r="L5307" s="546"/>
      <c r="M5307" s="566"/>
      <c r="N5307" s="546">
        <v>1</v>
      </c>
      <c r="O5307" s="546">
        <v>1</v>
      </c>
      <c r="P5307" s="566">
        <v>2625.09</v>
      </c>
    </row>
    <row r="5308" spans="1:16" x14ac:dyDescent="0.2">
      <c r="A5308" s="568" t="s">
        <v>946</v>
      </c>
      <c r="B5308" s="548" t="s">
        <v>1708</v>
      </c>
      <c r="C5308" s="541" t="s">
        <v>1709</v>
      </c>
      <c r="D5308" s="547" t="s">
        <v>1882</v>
      </c>
      <c r="E5308" s="1962">
        <v>1700</v>
      </c>
      <c r="F5308" s="546" t="s">
        <v>10941</v>
      </c>
      <c r="G5308" s="569" t="s">
        <v>10942</v>
      </c>
      <c r="H5308" s="547" t="s">
        <v>9371</v>
      </c>
      <c r="I5308" s="547" t="s">
        <v>9371</v>
      </c>
      <c r="J5308" s="546" t="s">
        <v>9371</v>
      </c>
      <c r="K5308" s="570"/>
      <c r="L5308" s="546"/>
      <c r="M5308" s="566"/>
      <c r="N5308" s="546">
        <v>1</v>
      </c>
      <c r="O5308" s="546">
        <v>6</v>
      </c>
      <c r="P5308" s="566">
        <v>11118</v>
      </c>
    </row>
    <row r="5309" spans="1:16" x14ac:dyDescent="0.2">
      <c r="A5309" s="568" t="s">
        <v>946</v>
      </c>
      <c r="B5309" s="548" t="s">
        <v>1708</v>
      </c>
      <c r="C5309" s="541" t="s">
        <v>1709</v>
      </c>
      <c r="D5309" s="547" t="s">
        <v>1882</v>
      </c>
      <c r="E5309" s="1962">
        <v>1700</v>
      </c>
      <c r="F5309" s="546" t="s">
        <v>10224</v>
      </c>
      <c r="G5309" s="569" t="s">
        <v>10225</v>
      </c>
      <c r="H5309" s="547" t="s">
        <v>9371</v>
      </c>
      <c r="I5309" s="547" t="s">
        <v>9371</v>
      </c>
      <c r="J5309" s="546" t="s">
        <v>9371</v>
      </c>
      <c r="K5309" s="570"/>
      <c r="L5309" s="546"/>
      <c r="M5309" s="566"/>
      <c r="N5309" s="546">
        <v>1</v>
      </c>
      <c r="O5309" s="546">
        <v>6</v>
      </c>
      <c r="P5309" s="566">
        <v>11118</v>
      </c>
    </row>
    <row r="5310" spans="1:16" x14ac:dyDescent="0.2">
      <c r="A5310" s="568" t="s">
        <v>946</v>
      </c>
      <c r="B5310" s="548" t="s">
        <v>1708</v>
      </c>
      <c r="C5310" s="541" t="s">
        <v>1709</v>
      </c>
      <c r="D5310" s="547" t="s">
        <v>1882</v>
      </c>
      <c r="E5310" s="1962">
        <v>1700</v>
      </c>
      <c r="F5310" s="546" t="s">
        <v>10226</v>
      </c>
      <c r="G5310" s="569" t="s">
        <v>10227</v>
      </c>
      <c r="H5310" s="547" t="s">
        <v>9371</v>
      </c>
      <c r="I5310" s="547" t="s">
        <v>9371</v>
      </c>
      <c r="J5310" s="546" t="s">
        <v>9371</v>
      </c>
      <c r="K5310" s="570"/>
      <c r="L5310" s="546"/>
      <c r="M5310" s="566"/>
      <c r="N5310" s="546">
        <v>1</v>
      </c>
      <c r="O5310" s="546">
        <v>6</v>
      </c>
      <c r="P5310" s="566">
        <v>11118</v>
      </c>
    </row>
    <row r="5311" spans="1:16" x14ac:dyDescent="0.2">
      <c r="A5311" s="568" t="s">
        <v>946</v>
      </c>
      <c r="B5311" s="548" t="s">
        <v>1708</v>
      </c>
      <c r="C5311" s="541" t="s">
        <v>1709</v>
      </c>
      <c r="D5311" s="547" t="s">
        <v>1882</v>
      </c>
      <c r="E5311" s="1962">
        <v>1700</v>
      </c>
      <c r="F5311" s="546" t="s">
        <v>10999</v>
      </c>
      <c r="G5311" s="569" t="s">
        <v>11000</v>
      </c>
      <c r="H5311" s="547" t="s">
        <v>9371</v>
      </c>
      <c r="I5311" s="547" t="s">
        <v>9371</v>
      </c>
      <c r="J5311" s="546" t="s">
        <v>9371</v>
      </c>
      <c r="K5311" s="570"/>
      <c r="L5311" s="546"/>
      <c r="M5311" s="566"/>
      <c r="N5311" s="546">
        <v>1</v>
      </c>
      <c r="O5311" s="546">
        <v>1</v>
      </c>
      <c r="P5311" s="566">
        <v>2625.09</v>
      </c>
    </row>
    <row r="5312" spans="1:16" x14ac:dyDescent="0.2">
      <c r="A5312" s="568" t="s">
        <v>946</v>
      </c>
      <c r="B5312" s="548" t="s">
        <v>1708</v>
      </c>
      <c r="C5312" s="541" t="s">
        <v>1709</v>
      </c>
      <c r="D5312" s="547" t="s">
        <v>1882</v>
      </c>
      <c r="E5312" s="1962">
        <v>1700</v>
      </c>
      <c r="F5312" s="546" t="s">
        <v>11605</v>
      </c>
      <c r="G5312" s="569" t="s">
        <v>11606</v>
      </c>
      <c r="H5312" s="547" t="s">
        <v>9371</v>
      </c>
      <c r="I5312" s="547" t="s">
        <v>9371</v>
      </c>
      <c r="J5312" s="546" t="s">
        <v>9371</v>
      </c>
      <c r="K5312" s="570"/>
      <c r="L5312" s="546"/>
      <c r="M5312" s="566"/>
      <c r="N5312" s="546">
        <v>1</v>
      </c>
      <c r="O5312" s="546">
        <v>1</v>
      </c>
      <c r="P5312" s="566">
        <v>2120.66</v>
      </c>
    </row>
    <row r="5313" spans="1:16" x14ac:dyDescent="0.2">
      <c r="A5313" s="568" t="s">
        <v>946</v>
      </c>
      <c r="B5313" s="548" t="s">
        <v>1708</v>
      </c>
      <c r="C5313" s="541" t="s">
        <v>1709</v>
      </c>
      <c r="D5313" s="547" t="s">
        <v>1882</v>
      </c>
      <c r="E5313" s="1962">
        <v>1700</v>
      </c>
      <c r="F5313" s="546" t="s">
        <v>11276</v>
      </c>
      <c r="G5313" s="569" t="s">
        <v>11919</v>
      </c>
      <c r="H5313" s="547" t="s">
        <v>9371</v>
      </c>
      <c r="I5313" s="547" t="s">
        <v>9371</v>
      </c>
      <c r="J5313" s="546" t="s">
        <v>9371</v>
      </c>
      <c r="K5313" s="570"/>
      <c r="L5313" s="546"/>
      <c r="M5313" s="566"/>
      <c r="N5313" s="546">
        <v>1</v>
      </c>
      <c r="O5313" s="546">
        <v>1</v>
      </c>
      <c r="P5313" s="566">
        <v>2136.11</v>
      </c>
    </row>
    <row r="5314" spans="1:16" x14ac:dyDescent="0.2">
      <c r="A5314" s="568" t="s">
        <v>946</v>
      </c>
      <c r="B5314" s="548" t="s">
        <v>1708</v>
      </c>
      <c r="C5314" s="541" t="s">
        <v>1709</v>
      </c>
      <c r="D5314" s="547" t="s">
        <v>1882</v>
      </c>
      <c r="E5314" s="1962">
        <v>1700</v>
      </c>
      <c r="F5314" s="546" t="s">
        <v>10861</v>
      </c>
      <c r="G5314" s="569" t="s">
        <v>10862</v>
      </c>
      <c r="H5314" s="547" t="s">
        <v>9371</v>
      </c>
      <c r="I5314" s="547" t="s">
        <v>9371</v>
      </c>
      <c r="J5314" s="546" t="s">
        <v>9371</v>
      </c>
      <c r="K5314" s="570"/>
      <c r="L5314" s="546"/>
      <c r="M5314" s="566"/>
      <c r="N5314" s="546">
        <v>1</v>
      </c>
      <c r="O5314" s="546">
        <v>1</v>
      </c>
      <c r="P5314" s="566">
        <v>2625.09</v>
      </c>
    </row>
    <row r="5315" spans="1:16" x14ac:dyDescent="0.2">
      <c r="A5315" s="568" t="s">
        <v>946</v>
      </c>
      <c r="B5315" s="548" t="s">
        <v>1708</v>
      </c>
      <c r="C5315" s="541" t="s">
        <v>1709</v>
      </c>
      <c r="D5315" s="547" t="s">
        <v>1882</v>
      </c>
      <c r="E5315" s="1962">
        <v>1700</v>
      </c>
      <c r="F5315" s="546" t="s">
        <v>11308</v>
      </c>
      <c r="G5315" s="569" t="s">
        <v>11309</v>
      </c>
      <c r="H5315" s="547" t="s">
        <v>9371</v>
      </c>
      <c r="I5315" s="547" t="s">
        <v>9371</v>
      </c>
      <c r="J5315" s="546" t="s">
        <v>9371</v>
      </c>
      <c r="K5315" s="570"/>
      <c r="L5315" s="546"/>
      <c r="M5315" s="566"/>
      <c r="N5315" s="546">
        <v>1</v>
      </c>
      <c r="O5315" s="546">
        <v>6</v>
      </c>
      <c r="P5315" s="566">
        <v>11118</v>
      </c>
    </row>
    <row r="5316" spans="1:16" x14ac:dyDescent="0.2">
      <c r="A5316" s="568" t="s">
        <v>946</v>
      </c>
      <c r="B5316" s="548" t="s">
        <v>1708</v>
      </c>
      <c r="C5316" s="541" t="s">
        <v>1709</v>
      </c>
      <c r="D5316" s="547" t="s">
        <v>1882</v>
      </c>
      <c r="E5316" s="1962">
        <v>1700</v>
      </c>
      <c r="F5316" s="546" t="s">
        <v>10257</v>
      </c>
      <c r="G5316" s="569" t="s">
        <v>10258</v>
      </c>
      <c r="H5316" s="547" t="s">
        <v>9371</v>
      </c>
      <c r="I5316" s="547" t="s">
        <v>9371</v>
      </c>
      <c r="J5316" s="546" t="s">
        <v>9371</v>
      </c>
      <c r="K5316" s="570"/>
      <c r="L5316" s="546"/>
      <c r="M5316" s="566"/>
      <c r="N5316" s="546">
        <v>1</v>
      </c>
      <c r="O5316" s="546">
        <v>6</v>
      </c>
      <c r="P5316" s="566">
        <v>11118</v>
      </c>
    </row>
    <row r="5317" spans="1:16" x14ac:dyDescent="0.2">
      <c r="A5317" s="568" t="s">
        <v>946</v>
      </c>
      <c r="B5317" s="548" t="s">
        <v>1708</v>
      </c>
      <c r="C5317" s="541" t="s">
        <v>1709</v>
      </c>
      <c r="D5317" s="547" t="s">
        <v>1882</v>
      </c>
      <c r="E5317" s="1962">
        <v>1700</v>
      </c>
      <c r="F5317" s="546" t="s">
        <v>10927</v>
      </c>
      <c r="G5317" s="569" t="s">
        <v>10928</v>
      </c>
      <c r="H5317" s="547" t="s">
        <v>9371</v>
      </c>
      <c r="I5317" s="547" t="s">
        <v>9371</v>
      </c>
      <c r="J5317" s="546" t="s">
        <v>9371</v>
      </c>
      <c r="K5317" s="570"/>
      <c r="L5317" s="546"/>
      <c r="M5317" s="566"/>
      <c r="N5317" s="546">
        <v>1</v>
      </c>
      <c r="O5317" s="546">
        <v>6</v>
      </c>
      <c r="P5317" s="566">
        <v>11118</v>
      </c>
    </row>
    <row r="5318" spans="1:16" x14ac:dyDescent="0.2">
      <c r="A5318" s="568" t="s">
        <v>946</v>
      </c>
      <c r="B5318" s="548" t="s">
        <v>1708</v>
      </c>
      <c r="C5318" s="541" t="s">
        <v>1709</v>
      </c>
      <c r="D5318" s="547" t="s">
        <v>1882</v>
      </c>
      <c r="E5318" s="1962">
        <v>1700</v>
      </c>
      <c r="F5318" s="546" t="s">
        <v>10272</v>
      </c>
      <c r="G5318" s="569" t="s">
        <v>10273</v>
      </c>
      <c r="H5318" s="547" t="s">
        <v>9371</v>
      </c>
      <c r="I5318" s="547" t="s">
        <v>9371</v>
      </c>
      <c r="J5318" s="546" t="s">
        <v>9371</v>
      </c>
      <c r="K5318" s="570"/>
      <c r="L5318" s="546"/>
      <c r="M5318" s="566"/>
      <c r="N5318" s="546">
        <v>1</v>
      </c>
      <c r="O5318" s="546">
        <v>6</v>
      </c>
      <c r="P5318" s="566">
        <v>11118</v>
      </c>
    </row>
    <row r="5319" spans="1:16" x14ac:dyDescent="0.2">
      <c r="A5319" s="568" t="s">
        <v>946</v>
      </c>
      <c r="B5319" s="548" t="s">
        <v>1708</v>
      </c>
      <c r="C5319" s="541" t="s">
        <v>1709</v>
      </c>
      <c r="D5319" s="547" t="s">
        <v>1882</v>
      </c>
      <c r="E5319" s="1962">
        <v>1700</v>
      </c>
      <c r="F5319" s="546" t="s">
        <v>10276</v>
      </c>
      <c r="G5319" s="569" t="s">
        <v>10277</v>
      </c>
      <c r="H5319" s="547" t="s">
        <v>9371</v>
      </c>
      <c r="I5319" s="547" t="s">
        <v>9371</v>
      </c>
      <c r="J5319" s="546" t="s">
        <v>9371</v>
      </c>
      <c r="K5319" s="570"/>
      <c r="L5319" s="546"/>
      <c r="M5319" s="566"/>
      <c r="N5319" s="546">
        <v>1</v>
      </c>
      <c r="O5319" s="546">
        <v>6</v>
      </c>
      <c r="P5319" s="566">
        <v>11118</v>
      </c>
    </row>
    <row r="5320" spans="1:16" x14ac:dyDescent="0.2">
      <c r="A5320" s="568" t="s">
        <v>946</v>
      </c>
      <c r="B5320" s="548" t="s">
        <v>1708</v>
      </c>
      <c r="C5320" s="541" t="s">
        <v>1709</v>
      </c>
      <c r="D5320" s="547" t="s">
        <v>1882</v>
      </c>
      <c r="E5320" s="1962">
        <v>1700</v>
      </c>
      <c r="F5320" s="546" t="s">
        <v>10865</v>
      </c>
      <c r="G5320" s="569" t="s">
        <v>10866</v>
      </c>
      <c r="H5320" s="547" t="s">
        <v>9371</v>
      </c>
      <c r="I5320" s="547" t="s">
        <v>9371</v>
      </c>
      <c r="J5320" s="546" t="s">
        <v>9371</v>
      </c>
      <c r="K5320" s="570"/>
      <c r="L5320" s="546"/>
      <c r="M5320" s="566"/>
      <c r="N5320" s="546">
        <v>1</v>
      </c>
      <c r="O5320" s="546">
        <v>1</v>
      </c>
      <c r="P5320" s="566">
        <v>1853</v>
      </c>
    </row>
    <row r="5321" spans="1:16" x14ac:dyDescent="0.2">
      <c r="A5321" s="568" t="s">
        <v>946</v>
      </c>
      <c r="B5321" s="548" t="s">
        <v>1708</v>
      </c>
      <c r="C5321" s="541" t="s">
        <v>1709</v>
      </c>
      <c r="D5321" s="547" t="s">
        <v>1882</v>
      </c>
      <c r="E5321" s="1962">
        <v>1700</v>
      </c>
      <c r="F5321" s="546" t="s">
        <v>11252</v>
      </c>
      <c r="G5321" s="569" t="s">
        <v>11253</v>
      </c>
      <c r="H5321" s="547" t="s">
        <v>9371</v>
      </c>
      <c r="I5321" s="547" t="s">
        <v>9371</v>
      </c>
      <c r="J5321" s="546" t="s">
        <v>9371</v>
      </c>
      <c r="K5321" s="570"/>
      <c r="L5321" s="546"/>
      <c r="M5321" s="566"/>
      <c r="N5321" s="546">
        <v>1</v>
      </c>
      <c r="O5321" s="546">
        <v>6</v>
      </c>
      <c r="P5321" s="566">
        <v>11118</v>
      </c>
    </row>
    <row r="5322" spans="1:16" x14ac:dyDescent="0.2">
      <c r="A5322" s="568" t="s">
        <v>946</v>
      </c>
      <c r="B5322" s="548" t="s">
        <v>1708</v>
      </c>
      <c r="C5322" s="541" t="s">
        <v>1709</v>
      </c>
      <c r="D5322" s="547" t="s">
        <v>1882</v>
      </c>
      <c r="E5322" s="1962">
        <v>1700</v>
      </c>
      <c r="F5322" s="546" t="s">
        <v>10840</v>
      </c>
      <c r="G5322" s="569" t="s">
        <v>10841</v>
      </c>
      <c r="H5322" s="547" t="s">
        <v>9371</v>
      </c>
      <c r="I5322" s="547" t="s">
        <v>9371</v>
      </c>
      <c r="J5322" s="546" t="s">
        <v>9371</v>
      </c>
      <c r="K5322" s="570"/>
      <c r="L5322" s="546"/>
      <c r="M5322" s="566"/>
      <c r="N5322" s="546">
        <v>1</v>
      </c>
      <c r="O5322" s="546">
        <v>6</v>
      </c>
      <c r="P5322" s="566">
        <v>11118</v>
      </c>
    </row>
    <row r="5323" spans="1:16" x14ac:dyDescent="0.2">
      <c r="A5323" s="568" t="s">
        <v>946</v>
      </c>
      <c r="B5323" s="548" t="s">
        <v>1708</v>
      </c>
      <c r="C5323" s="541" t="s">
        <v>1709</v>
      </c>
      <c r="D5323" s="547" t="s">
        <v>1882</v>
      </c>
      <c r="E5323" s="1962">
        <v>1700</v>
      </c>
      <c r="F5323" s="546" t="s">
        <v>10280</v>
      </c>
      <c r="G5323" s="569" t="s">
        <v>10281</v>
      </c>
      <c r="H5323" s="547" t="s">
        <v>9371</v>
      </c>
      <c r="I5323" s="547" t="s">
        <v>9371</v>
      </c>
      <c r="J5323" s="546" t="s">
        <v>9371</v>
      </c>
      <c r="K5323" s="570"/>
      <c r="L5323" s="546"/>
      <c r="M5323" s="566"/>
      <c r="N5323" s="546">
        <v>1</v>
      </c>
      <c r="O5323" s="546">
        <v>6</v>
      </c>
      <c r="P5323" s="566">
        <v>11118</v>
      </c>
    </row>
    <row r="5324" spans="1:16" x14ac:dyDescent="0.2">
      <c r="A5324" s="568" t="s">
        <v>946</v>
      </c>
      <c r="B5324" s="548" t="s">
        <v>1708</v>
      </c>
      <c r="C5324" s="541" t="s">
        <v>1709</v>
      </c>
      <c r="D5324" s="547" t="s">
        <v>1882</v>
      </c>
      <c r="E5324" s="1962">
        <v>1700</v>
      </c>
      <c r="F5324" s="546" t="s">
        <v>10284</v>
      </c>
      <c r="G5324" s="569" t="s">
        <v>10285</v>
      </c>
      <c r="H5324" s="547" t="s">
        <v>9371</v>
      </c>
      <c r="I5324" s="547" t="s">
        <v>9371</v>
      </c>
      <c r="J5324" s="546" t="s">
        <v>9371</v>
      </c>
      <c r="K5324" s="570"/>
      <c r="L5324" s="546"/>
      <c r="M5324" s="566"/>
      <c r="N5324" s="546">
        <v>1</v>
      </c>
      <c r="O5324" s="546">
        <v>1</v>
      </c>
      <c r="P5324" s="566">
        <v>3196.4300000000003</v>
      </c>
    </row>
    <row r="5325" spans="1:16" x14ac:dyDescent="0.2">
      <c r="A5325" s="568" t="s">
        <v>946</v>
      </c>
      <c r="B5325" s="548" t="s">
        <v>1708</v>
      </c>
      <c r="C5325" s="541" t="s">
        <v>1709</v>
      </c>
      <c r="D5325" s="547" t="s">
        <v>1882</v>
      </c>
      <c r="E5325" s="1962">
        <v>1700</v>
      </c>
      <c r="F5325" s="546" t="s">
        <v>10834</v>
      </c>
      <c r="G5325" s="569" t="s">
        <v>10835</v>
      </c>
      <c r="H5325" s="547" t="s">
        <v>9371</v>
      </c>
      <c r="I5325" s="547" t="s">
        <v>9371</v>
      </c>
      <c r="J5325" s="546" t="s">
        <v>9371</v>
      </c>
      <c r="K5325" s="570"/>
      <c r="L5325" s="546"/>
      <c r="M5325" s="566"/>
      <c r="N5325" s="546">
        <v>1</v>
      </c>
      <c r="O5325" s="546">
        <v>2</v>
      </c>
      <c r="P5325" s="566">
        <v>3706</v>
      </c>
    </row>
    <row r="5326" spans="1:16" x14ac:dyDescent="0.2">
      <c r="A5326" s="568" t="s">
        <v>946</v>
      </c>
      <c r="B5326" s="548" t="s">
        <v>1708</v>
      </c>
      <c r="C5326" s="541" t="s">
        <v>1709</v>
      </c>
      <c r="D5326" s="547" t="s">
        <v>1882</v>
      </c>
      <c r="E5326" s="1962">
        <v>1700</v>
      </c>
      <c r="F5326" s="546" t="s">
        <v>10286</v>
      </c>
      <c r="G5326" s="569" t="s">
        <v>10287</v>
      </c>
      <c r="H5326" s="547" t="s">
        <v>9371</v>
      </c>
      <c r="I5326" s="547" t="s">
        <v>9371</v>
      </c>
      <c r="J5326" s="546" t="s">
        <v>9371</v>
      </c>
      <c r="K5326" s="570"/>
      <c r="L5326" s="546"/>
      <c r="M5326" s="566"/>
      <c r="N5326" s="546">
        <v>1</v>
      </c>
      <c r="O5326" s="546">
        <v>6</v>
      </c>
      <c r="P5326" s="566">
        <v>11118</v>
      </c>
    </row>
    <row r="5327" spans="1:16" x14ac:dyDescent="0.2">
      <c r="A5327" s="568" t="s">
        <v>946</v>
      </c>
      <c r="B5327" s="548" t="s">
        <v>1708</v>
      </c>
      <c r="C5327" s="541" t="s">
        <v>1709</v>
      </c>
      <c r="D5327" s="547" t="s">
        <v>1882</v>
      </c>
      <c r="E5327" s="1962">
        <v>1700</v>
      </c>
      <c r="F5327" s="546" t="s">
        <v>10935</v>
      </c>
      <c r="G5327" s="569" t="s">
        <v>10936</v>
      </c>
      <c r="H5327" s="547" t="s">
        <v>9371</v>
      </c>
      <c r="I5327" s="547" t="s">
        <v>9371</v>
      </c>
      <c r="J5327" s="546" t="s">
        <v>9371</v>
      </c>
      <c r="K5327" s="570"/>
      <c r="L5327" s="546"/>
      <c r="M5327" s="566"/>
      <c r="N5327" s="546">
        <v>1</v>
      </c>
      <c r="O5327" s="546">
        <v>1</v>
      </c>
      <c r="P5327" s="566">
        <v>2625.09</v>
      </c>
    </row>
    <row r="5328" spans="1:16" x14ac:dyDescent="0.2">
      <c r="A5328" s="568" t="s">
        <v>946</v>
      </c>
      <c r="B5328" s="548" t="s">
        <v>1708</v>
      </c>
      <c r="C5328" s="541" t="s">
        <v>1709</v>
      </c>
      <c r="D5328" s="547" t="s">
        <v>1882</v>
      </c>
      <c r="E5328" s="1962">
        <v>1700</v>
      </c>
      <c r="F5328" s="546" t="s">
        <v>10897</v>
      </c>
      <c r="G5328" s="569" t="s">
        <v>10898</v>
      </c>
      <c r="H5328" s="547" t="s">
        <v>9371</v>
      </c>
      <c r="I5328" s="547" t="s">
        <v>9371</v>
      </c>
      <c r="J5328" s="546" t="s">
        <v>9371</v>
      </c>
      <c r="K5328" s="570"/>
      <c r="L5328" s="546"/>
      <c r="M5328" s="566"/>
      <c r="N5328" s="546">
        <v>1</v>
      </c>
      <c r="O5328" s="546">
        <v>6</v>
      </c>
      <c r="P5328" s="566">
        <v>11118</v>
      </c>
    </row>
    <row r="5329" spans="1:16" x14ac:dyDescent="0.2">
      <c r="A5329" s="568" t="s">
        <v>946</v>
      </c>
      <c r="B5329" s="548" t="s">
        <v>1708</v>
      </c>
      <c r="C5329" s="541" t="s">
        <v>1709</v>
      </c>
      <c r="D5329" s="547" t="s">
        <v>1882</v>
      </c>
      <c r="E5329" s="1962">
        <v>1700</v>
      </c>
      <c r="F5329" s="546" t="s">
        <v>10300</v>
      </c>
      <c r="G5329" s="569" t="s">
        <v>10301</v>
      </c>
      <c r="H5329" s="547" t="s">
        <v>9371</v>
      </c>
      <c r="I5329" s="547" t="s">
        <v>9371</v>
      </c>
      <c r="J5329" s="546" t="s">
        <v>9371</v>
      </c>
      <c r="K5329" s="570"/>
      <c r="L5329" s="546"/>
      <c r="M5329" s="566"/>
      <c r="N5329" s="546">
        <v>1</v>
      </c>
      <c r="O5329" s="546">
        <v>1</v>
      </c>
      <c r="P5329" s="566">
        <v>3206.71</v>
      </c>
    </row>
    <row r="5330" spans="1:16" x14ac:dyDescent="0.2">
      <c r="A5330" s="568" t="s">
        <v>946</v>
      </c>
      <c r="B5330" s="548" t="s">
        <v>1708</v>
      </c>
      <c r="C5330" s="541" t="s">
        <v>1709</v>
      </c>
      <c r="D5330" s="547" t="s">
        <v>1882</v>
      </c>
      <c r="E5330" s="1962">
        <v>1700</v>
      </c>
      <c r="F5330" s="546" t="s">
        <v>10309</v>
      </c>
      <c r="G5330" s="569" t="s">
        <v>10310</v>
      </c>
      <c r="H5330" s="547" t="s">
        <v>9371</v>
      </c>
      <c r="I5330" s="547" t="s">
        <v>9371</v>
      </c>
      <c r="J5330" s="546" t="s">
        <v>9371</v>
      </c>
      <c r="K5330" s="570"/>
      <c r="L5330" s="546"/>
      <c r="M5330" s="566"/>
      <c r="N5330" s="546">
        <v>1</v>
      </c>
      <c r="O5330" s="546">
        <v>6</v>
      </c>
      <c r="P5330" s="566">
        <v>11118</v>
      </c>
    </row>
    <row r="5331" spans="1:16" x14ac:dyDescent="0.2">
      <c r="A5331" s="568" t="s">
        <v>946</v>
      </c>
      <c r="B5331" s="548" t="s">
        <v>1708</v>
      </c>
      <c r="C5331" s="541" t="s">
        <v>1709</v>
      </c>
      <c r="D5331" s="547" t="s">
        <v>1882</v>
      </c>
      <c r="E5331" s="1962">
        <v>1700</v>
      </c>
      <c r="F5331" s="546" t="s">
        <v>10937</v>
      </c>
      <c r="G5331" s="569" t="s">
        <v>10938</v>
      </c>
      <c r="H5331" s="547" t="s">
        <v>9371</v>
      </c>
      <c r="I5331" s="547" t="s">
        <v>9371</v>
      </c>
      <c r="J5331" s="546" t="s">
        <v>9371</v>
      </c>
      <c r="K5331" s="570"/>
      <c r="L5331" s="546"/>
      <c r="M5331" s="566"/>
      <c r="N5331" s="546">
        <v>1</v>
      </c>
      <c r="O5331" s="546">
        <v>1</v>
      </c>
      <c r="P5331" s="566">
        <v>2625.09</v>
      </c>
    </row>
    <row r="5332" spans="1:16" x14ac:dyDescent="0.2">
      <c r="A5332" s="568" t="s">
        <v>946</v>
      </c>
      <c r="B5332" s="548" t="s">
        <v>1708</v>
      </c>
      <c r="C5332" s="541" t="s">
        <v>1709</v>
      </c>
      <c r="D5332" s="547" t="s">
        <v>1882</v>
      </c>
      <c r="E5332" s="1962">
        <v>1700</v>
      </c>
      <c r="F5332" s="546" t="s">
        <v>10989</v>
      </c>
      <c r="G5332" s="569" t="s">
        <v>10990</v>
      </c>
      <c r="H5332" s="547" t="s">
        <v>9371</v>
      </c>
      <c r="I5332" s="547" t="s">
        <v>9371</v>
      </c>
      <c r="J5332" s="546" t="s">
        <v>9371</v>
      </c>
      <c r="K5332" s="570"/>
      <c r="L5332" s="546"/>
      <c r="M5332" s="566"/>
      <c r="N5332" s="546">
        <v>1</v>
      </c>
      <c r="O5332" s="546">
        <v>6</v>
      </c>
      <c r="P5332" s="566">
        <v>11118</v>
      </c>
    </row>
    <row r="5333" spans="1:16" x14ac:dyDescent="0.2">
      <c r="A5333" s="568" t="s">
        <v>946</v>
      </c>
      <c r="B5333" s="548" t="s">
        <v>1708</v>
      </c>
      <c r="C5333" s="541" t="s">
        <v>1709</v>
      </c>
      <c r="D5333" s="547" t="s">
        <v>1882</v>
      </c>
      <c r="E5333" s="1962">
        <v>1700</v>
      </c>
      <c r="F5333" s="546" t="s">
        <v>11325</v>
      </c>
      <c r="G5333" s="569" t="s">
        <v>11326</v>
      </c>
      <c r="H5333" s="547" t="s">
        <v>9371</v>
      </c>
      <c r="I5333" s="547" t="s">
        <v>9371</v>
      </c>
      <c r="J5333" s="546" t="s">
        <v>9371</v>
      </c>
      <c r="K5333" s="570"/>
      <c r="L5333" s="546"/>
      <c r="M5333" s="566"/>
      <c r="N5333" s="546">
        <v>1</v>
      </c>
      <c r="O5333" s="546">
        <v>6</v>
      </c>
      <c r="P5333" s="566">
        <v>11118</v>
      </c>
    </row>
    <row r="5334" spans="1:16" x14ac:dyDescent="0.2">
      <c r="A5334" s="568" t="s">
        <v>946</v>
      </c>
      <c r="B5334" s="548" t="s">
        <v>1708</v>
      </c>
      <c r="C5334" s="541" t="s">
        <v>1709</v>
      </c>
      <c r="D5334" s="547" t="s">
        <v>1882</v>
      </c>
      <c r="E5334" s="1962">
        <v>1700</v>
      </c>
      <c r="F5334" s="546" t="s">
        <v>10828</v>
      </c>
      <c r="G5334" s="569" t="s">
        <v>10829</v>
      </c>
      <c r="H5334" s="547" t="s">
        <v>9371</v>
      </c>
      <c r="I5334" s="547" t="s">
        <v>9371</v>
      </c>
      <c r="J5334" s="546" t="s">
        <v>9371</v>
      </c>
      <c r="K5334" s="570"/>
      <c r="L5334" s="546"/>
      <c r="M5334" s="566"/>
      <c r="N5334" s="546">
        <v>1</v>
      </c>
      <c r="O5334" s="546">
        <v>6</v>
      </c>
      <c r="P5334" s="566">
        <v>11118</v>
      </c>
    </row>
    <row r="5335" spans="1:16" x14ac:dyDescent="0.2">
      <c r="A5335" s="568" t="s">
        <v>946</v>
      </c>
      <c r="B5335" s="548" t="s">
        <v>1708</v>
      </c>
      <c r="C5335" s="541" t="s">
        <v>1709</v>
      </c>
      <c r="D5335" s="547" t="s">
        <v>1882</v>
      </c>
      <c r="E5335" s="1962">
        <v>1700</v>
      </c>
      <c r="F5335" s="546" t="s">
        <v>10818</v>
      </c>
      <c r="G5335" s="569" t="s">
        <v>11920</v>
      </c>
      <c r="H5335" s="547" t="s">
        <v>9371</v>
      </c>
      <c r="I5335" s="547" t="s">
        <v>9371</v>
      </c>
      <c r="J5335" s="546" t="s">
        <v>9371</v>
      </c>
      <c r="K5335" s="570"/>
      <c r="L5335" s="546"/>
      <c r="M5335" s="566"/>
      <c r="N5335" s="546">
        <v>1</v>
      </c>
      <c r="O5335" s="546">
        <v>1</v>
      </c>
      <c r="P5335" s="566">
        <v>2625.09</v>
      </c>
    </row>
    <row r="5336" spans="1:16" x14ac:dyDescent="0.2">
      <c r="A5336" s="568" t="s">
        <v>946</v>
      </c>
      <c r="B5336" s="548" t="s">
        <v>1708</v>
      </c>
      <c r="C5336" s="541" t="s">
        <v>1709</v>
      </c>
      <c r="D5336" s="547" t="s">
        <v>1882</v>
      </c>
      <c r="E5336" s="1962">
        <v>1700</v>
      </c>
      <c r="F5336" s="546" t="s">
        <v>11286</v>
      </c>
      <c r="G5336" s="569" t="s">
        <v>11287</v>
      </c>
      <c r="H5336" s="547" t="s">
        <v>9371</v>
      </c>
      <c r="I5336" s="547" t="s">
        <v>9371</v>
      </c>
      <c r="J5336" s="546" t="s">
        <v>9371</v>
      </c>
      <c r="K5336" s="570"/>
      <c r="L5336" s="546"/>
      <c r="M5336" s="566"/>
      <c r="N5336" s="546">
        <v>1</v>
      </c>
      <c r="O5336" s="546">
        <v>1</v>
      </c>
      <c r="P5336" s="566">
        <v>2146.4</v>
      </c>
    </row>
    <row r="5337" spans="1:16" x14ac:dyDescent="0.2">
      <c r="A5337" s="568" t="s">
        <v>946</v>
      </c>
      <c r="B5337" s="548" t="s">
        <v>1708</v>
      </c>
      <c r="C5337" s="541" t="s">
        <v>1709</v>
      </c>
      <c r="D5337" s="547" t="s">
        <v>1882</v>
      </c>
      <c r="E5337" s="1962">
        <v>1700</v>
      </c>
      <c r="F5337" s="546" t="s">
        <v>11499</v>
      </c>
      <c r="G5337" s="569" t="s">
        <v>11500</v>
      </c>
      <c r="H5337" s="547" t="s">
        <v>9371</v>
      </c>
      <c r="I5337" s="547" t="s">
        <v>9371</v>
      </c>
      <c r="J5337" s="546" t="s">
        <v>9371</v>
      </c>
      <c r="K5337" s="570"/>
      <c r="L5337" s="546"/>
      <c r="M5337" s="566"/>
      <c r="N5337" s="546">
        <v>1</v>
      </c>
      <c r="O5337" s="546">
        <v>1</v>
      </c>
      <c r="P5337" s="566">
        <v>2120.66</v>
      </c>
    </row>
    <row r="5338" spans="1:16" x14ac:dyDescent="0.2">
      <c r="A5338" s="568" t="s">
        <v>946</v>
      </c>
      <c r="B5338" s="548" t="s">
        <v>1708</v>
      </c>
      <c r="C5338" s="541" t="s">
        <v>1709</v>
      </c>
      <c r="D5338" s="547" t="s">
        <v>1882</v>
      </c>
      <c r="E5338" s="1962">
        <v>1700</v>
      </c>
      <c r="F5338" s="546" t="s">
        <v>10863</v>
      </c>
      <c r="G5338" s="569" t="s">
        <v>10864</v>
      </c>
      <c r="H5338" s="547" t="s">
        <v>9371</v>
      </c>
      <c r="I5338" s="547" t="s">
        <v>9371</v>
      </c>
      <c r="J5338" s="546" t="s">
        <v>9371</v>
      </c>
      <c r="K5338" s="570"/>
      <c r="L5338" s="546"/>
      <c r="M5338" s="566"/>
      <c r="N5338" s="546">
        <v>1</v>
      </c>
      <c r="O5338" s="546">
        <v>1</v>
      </c>
      <c r="P5338" s="566">
        <v>2625.09</v>
      </c>
    </row>
    <row r="5339" spans="1:16" x14ac:dyDescent="0.2">
      <c r="A5339" s="568" t="s">
        <v>946</v>
      </c>
      <c r="B5339" s="548" t="s">
        <v>1708</v>
      </c>
      <c r="C5339" s="541" t="s">
        <v>1709</v>
      </c>
      <c r="D5339" s="547" t="s">
        <v>1882</v>
      </c>
      <c r="E5339" s="1962">
        <v>1700</v>
      </c>
      <c r="F5339" s="546" t="s">
        <v>11272</v>
      </c>
      <c r="G5339" s="569" t="s">
        <v>11273</v>
      </c>
      <c r="H5339" s="547" t="s">
        <v>9371</v>
      </c>
      <c r="I5339" s="547" t="s">
        <v>9371</v>
      </c>
      <c r="J5339" s="546" t="s">
        <v>9371</v>
      </c>
      <c r="K5339" s="570"/>
      <c r="L5339" s="546"/>
      <c r="M5339" s="566"/>
      <c r="N5339" s="546">
        <v>1</v>
      </c>
      <c r="O5339" s="546">
        <v>6</v>
      </c>
      <c r="P5339" s="566">
        <v>11118</v>
      </c>
    </row>
    <row r="5340" spans="1:16" x14ac:dyDescent="0.2">
      <c r="A5340" s="568" t="s">
        <v>946</v>
      </c>
      <c r="B5340" s="548" t="s">
        <v>1708</v>
      </c>
      <c r="C5340" s="541" t="s">
        <v>1709</v>
      </c>
      <c r="D5340" s="547" t="s">
        <v>1882</v>
      </c>
      <c r="E5340" s="1962">
        <v>1700</v>
      </c>
      <c r="F5340" s="546" t="s">
        <v>11317</v>
      </c>
      <c r="G5340" s="569" t="s">
        <v>11318</v>
      </c>
      <c r="H5340" s="547" t="s">
        <v>9371</v>
      </c>
      <c r="I5340" s="547" t="s">
        <v>9371</v>
      </c>
      <c r="J5340" s="546" t="s">
        <v>9371</v>
      </c>
      <c r="K5340" s="570"/>
      <c r="L5340" s="546"/>
      <c r="M5340" s="566"/>
      <c r="N5340" s="546">
        <v>1</v>
      </c>
      <c r="O5340" s="546">
        <v>2</v>
      </c>
      <c r="P5340" s="566">
        <v>3706</v>
      </c>
    </row>
    <row r="5341" spans="1:16" x14ac:dyDescent="0.2">
      <c r="A5341" s="568" t="s">
        <v>946</v>
      </c>
      <c r="B5341" s="548" t="s">
        <v>1708</v>
      </c>
      <c r="C5341" s="541" t="s">
        <v>1709</v>
      </c>
      <c r="D5341" s="547" t="s">
        <v>1882</v>
      </c>
      <c r="E5341" s="1962">
        <v>1700</v>
      </c>
      <c r="F5341" s="546" t="s">
        <v>11310</v>
      </c>
      <c r="G5341" s="569" t="s">
        <v>11311</v>
      </c>
      <c r="H5341" s="547" t="s">
        <v>9371</v>
      </c>
      <c r="I5341" s="547" t="s">
        <v>9371</v>
      </c>
      <c r="J5341" s="546" t="s">
        <v>9371</v>
      </c>
      <c r="K5341" s="570"/>
      <c r="L5341" s="546"/>
      <c r="M5341" s="566"/>
      <c r="N5341" s="546">
        <v>1</v>
      </c>
      <c r="O5341" s="546">
        <v>6</v>
      </c>
      <c r="P5341" s="566">
        <v>11118</v>
      </c>
    </row>
    <row r="5342" spans="1:16" x14ac:dyDescent="0.2">
      <c r="A5342" s="568" t="s">
        <v>946</v>
      </c>
      <c r="B5342" s="548" t="s">
        <v>1708</v>
      </c>
      <c r="C5342" s="541" t="s">
        <v>1709</v>
      </c>
      <c r="D5342" s="547" t="s">
        <v>1882</v>
      </c>
      <c r="E5342" s="1962">
        <v>1700</v>
      </c>
      <c r="F5342" s="546" t="s">
        <v>10945</v>
      </c>
      <c r="G5342" s="569" t="s">
        <v>10946</v>
      </c>
      <c r="H5342" s="547" t="s">
        <v>9371</v>
      </c>
      <c r="I5342" s="547" t="s">
        <v>9371</v>
      </c>
      <c r="J5342" s="546" t="s">
        <v>9371</v>
      </c>
      <c r="K5342" s="570"/>
      <c r="L5342" s="546"/>
      <c r="M5342" s="566"/>
      <c r="N5342" s="546">
        <v>1</v>
      </c>
      <c r="O5342" s="546">
        <v>1</v>
      </c>
      <c r="P5342" s="566">
        <v>2625.09</v>
      </c>
    </row>
    <row r="5343" spans="1:16" x14ac:dyDescent="0.2">
      <c r="A5343" s="568" t="s">
        <v>946</v>
      </c>
      <c r="B5343" s="548" t="s">
        <v>1708</v>
      </c>
      <c r="C5343" s="541" t="s">
        <v>1709</v>
      </c>
      <c r="D5343" s="547" t="s">
        <v>1882</v>
      </c>
      <c r="E5343" s="1962">
        <v>1700</v>
      </c>
      <c r="F5343" s="546" t="s">
        <v>11587</v>
      </c>
      <c r="G5343" s="569" t="s">
        <v>11588</v>
      </c>
      <c r="H5343" s="547" t="s">
        <v>9371</v>
      </c>
      <c r="I5343" s="547" t="s">
        <v>9371</v>
      </c>
      <c r="J5343" s="546" t="s">
        <v>9371</v>
      </c>
      <c r="K5343" s="570"/>
      <c r="L5343" s="546"/>
      <c r="M5343" s="566"/>
      <c r="N5343" s="546">
        <v>1</v>
      </c>
      <c r="O5343" s="546">
        <v>6</v>
      </c>
      <c r="P5343" s="566">
        <v>11118</v>
      </c>
    </row>
    <row r="5344" spans="1:16" x14ac:dyDescent="0.2">
      <c r="A5344" s="568" t="s">
        <v>946</v>
      </c>
      <c r="B5344" s="548" t="s">
        <v>1708</v>
      </c>
      <c r="C5344" s="541" t="s">
        <v>1709</v>
      </c>
      <c r="D5344" s="547" t="s">
        <v>1882</v>
      </c>
      <c r="E5344" s="1962">
        <v>1700</v>
      </c>
      <c r="F5344" s="546" t="s">
        <v>11800</v>
      </c>
      <c r="G5344" s="569" t="s">
        <v>11801</v>
      </c>
      <c r="H5344" s="547" t="s">
        <v>9371</v>
      </c>
      <c r="I5344" s="547" t="s">
        <v>9371</v>
      </c>
      <c r="J5344" s="546" t="s">
        <v>9371</v>
      </c>
      <c r="K5344" s="570"/>
      <c r="L5344" s="546"/>
      <c r="M5344" s="566"/>
      <c r="N5344" s="546">
        <v>1</v>
      </c>
      <c r="O5344" s="546">
        <v>6</v>
      </c>
      <c r="P5344" s="566">
        <v>11118</v>
      </c>
    </row>
    <row r="5345" spans="1:16" x14ac:dyDescent="0.2">
      <c r="A5345" s="568" t="s">
        <v>946</v>
      </c>
      <c r="B5345" s="548" t="s">
        <v>1708</v>
      </c>
      <c r="C5345" s="541" t="s">
        <v>1709</v>
      </c>
      <c r="D5345" s="547" t="s">
        <v>1882</v>
      </c>
      <c r="E5345" s="1962">
        <v>1700</v>
      </c>
      <c r="F5345" s="546" t="s">
        <v>11787</v>
      </c>
      <c r="G5345" s="569" t="s">
        <v>11921</v>
      </c>
      <c r="H5345" s="547" t="s">
        <v>9371</v>
      </c>
      <c r="I5345" s="547" t="s">
        <v>9371</v>
      </c>
      <c r="J5345" s="546" t="s">
        <v>9371</v>
      </c>
      <c r="K5345" s="570"/>
      <c r="L5345" s="546"/>
      <c r="M5345" s="566"/>
      <c r="N5345" s="546">
        <v>1</v>
      </c>
      <c r="O5345" s="546">
        <v>6</v>
      </c>
      <c r="P5345" s="566">
        <v>11118</v>
      </c>
    </row>
    <row r="5346" spans="1:16" x14ac:dyDescent="0.2">
      <c r="A5346" s="568" t="s">
        <v>946</v>
      </c>
      <c r="B5346" s="548" t="s">
        <v>1708</v>
      </c>
      <c r="C5346" s="541" t="s">
        <v>1709</v>
      </c>
      <c r="D5346" s="547" t="s">
        <v>1882</v>
      </c>
      <c r="E5346" s="1962">
        <v>1700</v>
      </c>
      <c r="F5346" s="546" t="s">
        <v>10338</v>
      </c>
      <c r="G5346" s="569" t="s">
        <v>10339</v>
      </c>
      <c r="H5346" s="547" t="s">
        <v>9371</v>
      </c>
      <c r="I5346" s="547" t="s">
        <v>9371</v>
      </c>
      <c r="J5346" s="546" t="s">
        <v>9371</v>
      </c>
      <c r="K5346" s="570"/>
      <c r="L5346" s="546"/>
      <c r="M5346" s="566"/>
      <c r="N5346" s="546">
        <v>1</v>
      </c>
      <c r="O5346" s="546">
        <v>6</v>
      </c>
      <c r="P5346" s="566">
        <v>11118</v>
      </c>
    </row>
    <row r="5347" spans="1:16" x14ac:dyDescent="0.2">
      <c r="A5347" s="568" t="s">
        <v>946</v>
      </c>
      <c r="B5347" s="548" t="s">
        <v>1708</v>
      </c>
      <c r="C5347" s="541" t="s">
        <v>1709</v>
      </c>
      <c r="D5347" s="547" t="s">
        <v>1882</v>
      </c>
      <c r="E5347" s="1962">
        <v>1700</v>
      </c>
      <c r="F5347" s="546" t="s">
        <v>10822</v>
      </c>
      <c r="G5347" s="569" t="s">
        <v>10823</v>
      </c>
      <c r="H5347" s="547" t="s">
        <v>8766</v>
      </c>
      <c r="I5347" s="547" t="s">
        <v>8766</v>
      </c>
      <c r="J5347" s="546" t="s">
        <v>8766</v>
      </c>
      <c r="K5347" s="570"/>
      <c r="L5347" s="546"/>
      <c r="M5347" s="566"/>
      <c r="N5347" s="546">
        <v>1</v>
      </c>
      <c r="O5347" s="546">
        <v>6</v>
      </c>
      <c r="P5347" s="566">
        <v>11118</v>
      </c>
    </row>
    <row r="5348" spans="1:16" x14ac:dyDescent="0.2">
      <c r="A5348" s="568" t="s">
        <v>946</v>
      </c>
      <c r="B5348" s="548" t="s">
        <v>1708</v>
      </c>
      <c r="C5348" s="541" t="s">
        <v>1709</v>
      </c>
      <c r="D5348" s="547" t="s">
        <v>1882</v>
      </c>
      <c r="E5348" s="1962">
        <v>1700</v>
      </c>
      <c r="F5348" s="546" t="s">
        <v>10355</v>
      </c>
      <c r="G5348" s="569" t="s">
        <v>10356</v>
      </c>
      <c r="H5348" s="547" t="s">
        <v>9371</v>
      </c>
      <c r="I5348" s="547" t="s">
        <v>9371</v>
      </c>
      <c r="J5348" s="546" t="s">
        <v>9371</v>
      </c>
      <c r="K5348" s="570"/>
      <c r="L5348" s="546"/>
      <c r="M5348" s="566"/>
      <c r="N5348" s="546">
        <v>1</v>
      </c>
      <c r="O5348" s="546">
        <v>6</v>
      </c>
      <c r="P5348" s="566">
        <v>11118</v>
      </c>
    </row>
    <row r="5349" spans="1:16" x14ac:dyDescent="0.2">
      <c r="A5349" s="568" t="s">
        <v>946</v>
      </c>
      <c r="B5349" s="548" t="s">
        <v>1708</v>
      </c>
      <c r="C5349" s="541" t="s">
        <v>1709</v>
      </c>
      <c r="D5349" s="547" t="s">
        <v>1882</v>
      </c>
      <c r="E5349" s="1962">
        <v>1700</v>
      </c>
      <c r="F5349" s="546" t="s">
        <v>10359</v>
      </c>
      <c r="G5349" s="569" t="s">
        <v>10360</v>
      </c>
      <c r="H5349" s="547" t="s">
        <v>9371</v>
      </c>
      <c r="I5349" s="547" t="s">
        <v>9371</v>
      </c>
      <c r="J5349" s="546" t="s">
        <v>9371</v>
      </c>
      <c r="K5349" s="570"/>
      <c r="L5349" s="546"/>
      <c r="M5349" s="566"/>
      <c r="N5349" s="546">
        <v>1</v>
      </c>
      <c r="O5349" s="546">
        <v>6</v>
      </c>
      <c r="P5349" s="566">
        <v>11118</v>
      </c>
    </row>
    <row r="5350" spans="1:16" x14ac:dyDescent="0.2">
      <c r="A5350" s="568" t="s">
        <v>946</v>
      </c>
      <c r="B5350" s="548" t="s">
        <v>1708</v>
      </c>
      <c r="C5350" s="541" t="s">
        <v>1709</v>
      </c>
      <c r="D5350" s="547" t="s">
        <v>1882</v>
      </c>
      <c r="E5350" s="1962">
        <v>1700</v>
      </c>
      <c r="F5350" s="546" t="s">
        <v>10367</v>
      </c>
      <c r="G5350" s="569" t="s">
        <v>10368</v>
      </c>
      <c r="H5350" s="547" t="s">
        <v>9371</v>
      </c>
      <c r="I5350" s="547" t="s">
        <v>9371</v>
      </c>
      <c r="J5350" s="546" t="s">
        <v>9371</v>
      </c>
      <c r="K5350" s="570"/>
      <c r="L5350" s="546"/>
      <c r="M5350" s="566"/>
      <c r="N5350" s="546">
        <v>1</v>
      </c>
      <c r="O5350" s="546">
        <v>6</v>
      </c>
      <c r="P5350" s="566">
        <v>11118</v>
      </c>
    </row>
    <row r="5351" spans="1:16" x14ac:dyDescent="0.2">
      <c r="A5351" s="568" t="s">
        <v>946</v>
      </c>
      <c r="B5351" s="548" t="s">
        <v>1708</v>
      </c>
      <c r="C5351" s="541" t="s">
        <v>1709</v>
      </c>
      <c r="D5351" s="547" t="s">
        <v>1882</v>
      </c>
      <c r="E5351" s="1962">
        <v>1700</v>
      </c>
      <c r="F5351" s="546" t="s">
        <v>11019</v>
      </c>
      <c r="G5351" s="569" t="s">
        <v>11020</v>
      </c>
      <c r="H5351" s="547" t="s">
        <v>9371</v>
      </c>
      <c r="I5351" s="547" t="s">
        <v>9371</v>
      </c>
      <c r="J5351" s="546" t="s">
        <v>9371</v>
      </c>
      <c r="K5351" s="570"/>
      <c r="L5351" s="546"/>
      <c r="M5351" s="566"/>
      <c r="N5351" s="546">
        <v>1</v>
      </c>
      <c r="O5351" s="546">
        <v>6</v>
      </c>
      <c r="P5351" s="566">
        <v>11118</v>
      </c>
    </row>
    <row r="5352" spans="1:16" x14ac:dyDescent="0.2">
      <c r="A5352" s="568" t="s">
        <v>946</v>
      </c>
      <c r="B5352" s="548" t="s">
        <v>1708</v>
      </c>
      <c r="C5352" s="541" t="s">
        <v>1709</v>
      </c>
      <c r="D5352" s="547" t="s">
        <v>1882</v>
      </c>
      <c r="E5352" s="1962">
        <v>1700</v>
      </c>
      <c r="F5352" s="546" t="s">
        <v>10873</v>
      </c>
      <c r="G5352" s="569" t="s">
        <v>10874</v>
      </c>
      <c r="H5352" s="547" t="s">
        <v>9371</v>
      </c>
      <c r="I5352" s="547" t="s">
        <v>9371</v>
      </c>
      <c r="J5352" s="546" t="s">
        <v>9371</v>
      </c>
      <c r="K5352" s="570"/>
      <c r="L5352" s="546"/>
      <c r="M5352" s="566"/>
      <c r="N5352" s="546">
        <v>1</v>
      </c>
      <c r="O5352" s="546">
        <v>1</v>
      </c>
      <c r="P5352" s="566">
        <v>2609.65</v>
      </c>
    </row>
    <row r="5353" spans="1:16" x14ac:dyDescent="0.2">
      <c r="A5353" s="568" t="s">
        <v>946</v>
      </c>
      <c r="B5353" s="548" t="s">
        <v>1708</v>
      </c>
      <c r="C5353" s="541" t="s">
        <v>1709</v>
      </c>
      <c r="D5353" s="547" t="s">
        <v>1882</v>
      </c>
      <c r="E5353" s="1962">
        <v>1700</v>
      </c>
      <c r="F5353" s="546" t="s">
        <v>11802</v>
      </c>
      <c r="G5353" s="569" t="s">
        <v>11803</v>
      </c>
      <c r="H5353" s="547" t="s">
        <v>9371</v>
      </c>
      <c r="I5353" s="547" t="s">
        <v>9371</v>
      </c>
      <c r="J5353" s="546" t="s">
        <v>9371</v>
      </c>
      <c r="K5353" s="570"/>
      <c r="L5353" s="546"/>
      <c r="M5353" s="566"/>
      <c r="N5353" s="546">
        <v>1</v>
      </c>
      <c r="O5353" s="546">
        <v>6</v>
      </c>
      <c r="P5353" s="566">
        <v>11118</v>
      </c>
    </row>
    <row r="5354" spans="1:16" x14ac:dyDescent="0.2">
      <c r="A5354" s="568" t="s">
        <v>946</v>
      </c>
      <c r="B5354" s="548" t="s">
        <v>1708</v>
      </c>
      <c r="C5354" s="541" t="s">
        <v>1709</v>
      </c>
      <c r="D5354" s="547" t="s">
        <v>1882</v>
      </c>
      <c r="E5354" s="1962">
        <v>1700</v>
      </c>
      <c r="F5354" s="546" t="s">
        <v>10378</v>
      </c>
      <c r="G5354" s="569" t="s">
        <v>11316</v>
      </c>
      <c r="H5354" s="547" t="s">
        <v>9371</v>
      </c>
      <c r="I5354" s="547" t="s">
        <v>9371</v>
      </c>
      <c r="J5354" s="546" t="s">
        <v>9371</v>
      </c>
      <c r="K5354" s="570"/>
      <c r="L5354" s="546"/>
      <c r="M5354" s="566"/>
      <c r="N5354" s="546">
        <v>1</v>
      </c>
      <c r="O5354" s="546">
        <v>6</v>
      </c>
      <c r="P5354" s="566">
        <v>11118</v>
      </c>
    </row>
    <row r="5355" spans="1:16" x14ac:dyDescent="0.2">
      <c r="A5355" s="568" t="s">
        <v>946</v>
      </c>
      <c r="B5355" s="548" t="s">
        <v>1708</v>
      </c>
      <c r="C5355" s="541" t="s">
        <v>1709</v>
      </c>
      <c r="D5355" s="547" t="s">
        <v>1882</v>
      </c>
      <c r="E5355" s="1962">
        <v>1700</v>
      </c>
      <c r="F5355" s="546" t="s">
        <v>10382</v>
      </c>
      <c r="G5355" s="569" t="s">
        <v>10383</v>
      </c>
      <c r="H5355" s="547" t="s">
        <v>1773</v>
      </c>
      <c r="I5355" s="547" t="s">
        <v>8766</v>
      </c>
      <c r="J5355" s="546" t="s">
        <v>8766</v>
      </c>
      <c r="K5355" s="570"/>
      <c r="L5355" s="546"/>
      <c r="M5355" s="566"/>
      <c r="N5355" s="546">
        <v>1</v>
      </c>
      <c r="O5355" s="546">
        <v>6</v>
      </c>
      <c r="P5355" s="566">
        <v>11118</v>
      </c>
    </row>
    <row r="5356" spans="1:16" x14ac:dyDescent="0.2">
      <c r="A5356" s="568" t="s">
        <v>946</v>
      </c>
      <c r="B5356" s="548" t="s">
        <v>1708</v>
      </c>
      <c r="C5356" s="541" t="s">
        <v>1709</v>
      </c>
      <c r="D5356" s="547" t="s">
        <v>1882</v>
      </c>
      <c r="E5356" s="1962">
        <v>1700</v>
      </c>
      <c r="F5356" s="546" t="s">
        <v>11359</v>
      </c>
      <c r="G5356" s="569" t="s">
        <v>11360</v>
      </c>
      <c r="H5356" s="547" t="s">
        <v>9371</v>
      </c>
      <c r="I5356" s="547" t="s">
        <v>9371</v>
      </c>
      <c r="J5356" s="546" t="s">
        <v>9371</v>
      </c>
      <c r="K5356" s="570"/>
      <c r="L5356" s="546"/>
      <c r="M5356" s="566"/>
      <c r="N5356" s="546">
        <v>1</v>
      </c>
      <c r="O5356" s="546">
        <v>2</v>
      </c>
      <c r="P5356" s="566">
        <v>3706</v>
      </c>
    </row>
    <row r="5357" spans="1:16" x14ac:dyDescent="0.2">
      <c r="A5357" s="568" t="s">
        <v>946</v>
      </c>
      <c r="B5357" s="548" t="s">
        <v>1708</v>
      </c>
      <c r="C5357" s="541" t="s">
        <v>1709</v>
      </c>
      <c r="D5357" s="547" t="s">
        <v>1882</v>
      </c>
      <c r="E5357" s="1962">
        <v>1700</v>
      </c>
      <c r="F5357" s="546" t="s">
        <v>10869</v>
      </c>
      <c r="G5357" s="569" t="s">
        <v>10870</v>
      </c>
      <c r="H5357" s="547" t="s">
        <v>9371</v>
      </c>
      <c r="I5357" s="547" t="s">
        <v>9371</v>
      </c>
      <c r="J5357" s="546" t="s">
        <v>9371</v>
      </c>
      <c r="K5357" s="570"/>
      <c r="L5357" s="546"/>
      <c r="M5357" s="566"/>
      <c r="N5357" s="546">
        <v>1</v>
      </c>
      <c r="O5357" s="546">
        <v>1</v>
      </c>
      <c r="P5357" s="566">
        <v>2625.09</v>
      </c>
    </row>
    <row r="5358" spans="1:16" x14ac:dyDescent="0.2">
      <c r="A5358" s="568" t="s">
        <v>946</v>
      </c>
      <c r="B5358" s="548" t="s">
        <v>1708</v>
      </c>
      <c r="C5358" s="541" t="s">
        <v>1709</v>
      </c>
      <c r="D5358" s="547" t="s">
        <v>1882</v>
      </c>
      <c r="E5358" s="1962">
        <v>1700</v>
      </c>
      <c r="F5358" s="546" t="s">
        <v>10867</v>
      </c>
      <c r="G5358" s="569" t="s">
        <v>10868</v>
      </c>
      <c r="H5358" s="547" t="s">
        <v>9371</v>
      </c>
      <c r="I5358" s="547" t="s">
        <v>9371</v>
      </c>
      <c r="J5358" s="546" t="s">
        <v>9371</v>
      </c>
      <c r="K5358" s="570"/>
      <c r="L5358" s="546"/>
      <c r="M5358" s="566"/>
      <c r="N5358" s="546">
        <v>1</v>
      </c>
      <c r="O5358" s="546">
        <v>1</v>
      </c>
      <c r="P5358" s="566">
        <v>2625.09</v>
      </c>
    </row>
    <row r="5359" spans="1:16" x14ac:dyDescent="0.2">
      <c r="A5359" s="568" t="s">
        <v>946</v>
      </c>
      <c r="B5359" s="548" t="s">
        <v>1708</v>
      </c>
      <c r="C5359" s="541" t="s">
        <v>1709</v>
      </c>
      <c r="D5359" s="547" t="s">
        <v>1882</v>
      </c>
      <c r="E5359" s="1962">
        <v>1700</v>
      </c>
      <c r="F5359" s="546" t="s">
        <v>11547</v>
      </c>
      <c r="G5359" s="569" t="s">
        <v>11548</v>
      </c>
      <c r="H5359" s="547" t="s">
        <v>10347</v>
      </c>
      <c r="I5359" s="547" t="s">
        <v>8766</v>
      </c>
      <c r="J5359" s="546" t="s">
        <v>8766</v>
      </c>
      <c r="K5359" s="570"/>
      <c r="L5359" s="546"/>
      <c r="M5359" s="566"/>
      <c r="N5359" s="546">
        <v>1</v>
      </c>
      <c r="O5359" s="546">
        <v>6</v>
      </c>
      <c r="P5359" s="566">
        <v>11118</v>
      </c>
    </row>
    <row r="5360" spans="1:16" x14ac:dyDescent="0.2">
      <c r="A5360" s="568" t="s">
        <v>946</v>
      </c>
      <c r="B5360" s="548" t="s">
        <v>1708</v>
      </c>
      <c r="C5360" s="541" t="s">
        <v>1709</v>
      </c>
      <c r="D5360" s="547" t="s">
        <v>1882</v>
      </c>
      <c r="E5360" s="1962">
        <v>1700</v>
      </c>
      <c r="F5360" s="546" t="s">
        <v>10391</v>
      </c>
      <c r="G5360" s="569" t="s">
        <v>10392</v>
      </c>
      <c r="H5360" s="547" t="s">
        <v>9371</v>
      </c>
      <c r="I5360" s="547" t="s">
        <v>9371</v>
      </c>
      <c r="J5360" s="546" t="s">
        <v>9371</v>
      </c>
      <c r="K5360" s="570"/>
      <c r="L5360" s="546"/>
      <c r="M5360" s="566"/>
      <c r="N5360" s="546">
        <v>1</v>
      </c>
      <c r="O5360" s="546">
        <v>6</v>
      </c>
      <c r="P5360" s="566">
        <v>11118</v>
      </c>
    </row>
    <row r="5361" spans="1:16" x14ac:dyDescent="0.2">
      <c r="A5361" s="568" t="s">
        <v>946</v>
      </c>
      <c r="B5361" s="548" t="s">
        <v>1708</v>
      </c>
      <c r="C5361" s="541" t="s">
        <v>1709</v>
      </c>
      <c r="D5361" s="547" t="s">
        <v>1882</v>
      </c>
      <c r="E5361" s="1962">
        <v>1700</v>
      </c>
      <c r="F5361" s="546" t="s">
        <v>11599</v>
      </c>
      <c r="G5361" s="569" t="s">
        <v>11600</v>
      </c>
      <c r="H5361" s="547" t="s">
        <v>9371</v>
      </c>
      <c r="I5361" s="547" t="s">
        <v>9371</v>
      </c>
      <c r="J5361" s="546" t="s">
        <v>9371</v>
      </c>
      <c r="K5361" s="570"/>
      <c r="L5361" s="546"/>
      <c r="M5361" s="566"/>
      <c r="N5361" s="546">
        <v>1</v>
      </c>
      <c r="O5361" s="546">
        <v>1</v>
      </c>
      <c r="P5361" s="566">
        <v>2141.25</v>
      </c>
    </row>
    <row r="5362" spans="1:16" x14ac:dyDescent="0.2">
      <c r="A5362" s="568" t="s">
        <v>946</v>
      </c>
      <c r="B5362" s="548" t="s">
        <v>1708</v>
      </c>
      <c r="C5362" s="541" t="s">
        <v>1709</v>
      </c>
      <c r="D5362" s="547" t="s">
        <v>1882</v>
      </c>
      <c r="E5362" s="1962">
        <v>1700</v>
      </c>
      <c r="F5362" s="546" t="s">
        <v>11575</v>
      </c>
      <c r="G5362" s="569" t="s">
        <v>11576</v>
      </c>
      <c r="H5362" s="547" t="s">
        <v>9371</v>
      </c>
      <c r="I5362" s="547" t="s">
        <v>9371</v>
      </c>
      <c r="J5362" s="546" t="s">
        <v>9371</v>
      </c>
      <c r="K5362" s="570"/>
      <c r="L5362" s="546"/>
      <c r="M5362" s="566"/>
      <c r="N5362" s="546">
        <v>1</v>
      </c>
      <c r="O5362" s="546">
        <v>2</v>
      </c>
      <c r="P5362" s="566">
        <v>3706</v>
      </c>
    </row>
    <row r="5363" spans="1:16" x14ac:dyDescent="0.2">
      <c r="A5363" s="568" t="s">
        <v>946</v>
      </c>
      <c r="B5363" s="548" t="s">
        <v>1708</v>
      </c>
      <c r="C5363" s="541" t="s">
        <v>1709</v>
      </c>
      <c r="D5363" s="547" t="s">
        <v>1882</v>
      </c>
      <c r="E5363" s="1962">
        <v>1700</v>
      </c>
      <c r="F5363" s="546" t="s">
        <v>10404</v>
      </c>
      <c r="G5363" s="569" t="s">
        <v>10405</v>
      </c>
      <c r="H5363" s="547" t="s">
        <v>9371</v>
      </c>
      <c r="I5363" s="547" t="s">
        <v>9371</v>
      </c>
      <c r="J5363" s="546" t="s">
        <v>9371</v>
      </c>
      <c r="K5363" s="570"/>
      <c r="L5363" s="546"/>
      <c r="M5363" s="566"/>
      <c r="N5363" s="546">
        <v>1</v>
      </c>
      <c r="O5363" s="546">
        <v>6</v>
      </c>
      <c r="P5363" s="566">
        <v>11118</v>
      </c>
    </row>
    <row r="5364" spans="1:16" x14ac:dyDescent="0.2">
      <c r="A5364" s="568" t="s">
        <v>946</v>
      </c>
      <c r="B5364" s="548" t="s">
        <v>1708</v>
      </c>
      <c r="C5364" s="541" t="s">
        <v>1709</v>
      </c>
      <c r="D5364" s="547" t="s">
        <v>1882</v>
      </c>
      <c r="E5364" s="1962">
        <v>1700</v>
      </c>
      <c r="F5364" s="546" t="s">
        <v>10412</v>
      </c>
      <c r="G5364" s="569" t="s">
        <v>10413</v>
      </c>
      <c r="H5364" s="547" t="s">
        <v>9371</v>
      </c>
      <c r="I5364" s="547" t="s">
        <v>9371</v>
      </c>
      <c r="J5364" s="546" t="s">
        <v>9371</v>
      </c>
      <c r="K5364" s="570"/>
      <c r="L5364" s="546"/>
      <c r="M5364" s="566"/>
      <c r="N5364" s="546">
        <v>1</v>
      </c>
      <c r="O5364" s="546">
        <v>6</v>
      </c>
      <c r="P5364" s="566">
        <v>11118</v>
      </c>
    </row>
    <row r="5365" spans="1:16" x14ac:dyDescent="0.2">
      <c r="A5365" s="568" t="s">
        <v>946</v>
      </c>
      <c r="B5365" s="548" t="s">
        <v>1708</v>
      </c>
      <c r="C5365" s="541" t="s">
        <v>1709</v>
      </c>
      <c r="D5365" s="547" t="s">
        <v>1882</v>
      </c>
      <c r="E5365" s="1962">
        <v>1700</v>
      </c>
      <c r="F5365" s="546" t="s">
        <v>11288</v>
      </c>
      <c r="G5365" s="569" t="s">
        <v>11289</v>
      </c>
      <c r="H5365" s="547" t="s">
        <v>9371</v>
      </c>
      <c r="I5365" s="547" t="s">
        <v>9371</v>
      </c>
      <c r="J5365" s="546" t="s">
        <v>9371</v>
      </c>
      <c r="K5365" s="570"/>
      <c r="L5365" s="546"/>
      <c r="M5365" s="566"/>
      <c r="N5365" s="546">
        <v>1</v>
      </c>
      <c r="O5365" s="546">
        <v>1</v>
      </c>
      <c r="P5365" s="566">
        <v>2136.11</v>
      </c>
    </row>
    <row r="5366" spans="1:16" x14ac:dyDescent="0.2">
      <c r="A5366" s="568" t="s">
        <v>946</v>
      </c>
      <c r="B5366" s="548" t="s">
        <v>1708</v>
      </c>
      <c r="C5366" s="541" t="s">
        <v>1709</v>
      </c>
      <c r="D5366" s="547" t="s">
        <v>1882</v>
      </c>
      <c r="E5366" s="1962">
        <v>1700</v>
      </c>
      <c r="F5366" s="546" t="s">
        <v>10414</v>
      </c>
      <c r="G5366" s="569" t="s">
        <v>10415</v>
      </c>
      <c r="H5366" s="547" t="s">
        <v>9371</v>
      </c>
      <c r="I5366" s="547" t="s">
        <v>9371</v>
      </c>
      <c r="J5366" s="546" t="s">
        <v>9371</v>
      </c>
      <c r="K5366" s="570"/>
      <c r="L5366" s="546"/>
      <c r="M5366" s="566"/>
      <c r="N5366" s="546">
        <v>1</v>
      </c>
      <c r="O5366" s="546">
        <v>6</v>
      </c>
      <c r="P5366" s="566">
        <v>11118</v>
      </c>
    </row>
    <row r="5367" spans="1:16" x14ac:dyDescent="0.2">
      <c r="A5367" s="568" t="s">
        <v>946</v>
      </c>
      <c r="B5367" s="548" t="s">
        <v>1708</v>
      </c>
      <c r="C5367" s="541" t="s">
        <v>1709</v>
      </c>
      <c r="D5367" s="547" t="s">
        <v>1882</v>
      </c>
      <c r="E5367" s="1962">
        <v>1700</v>
      </c>
      <c r="F5367" s="546" t="s">
        <v>11319</v>
      </c>
      <c r="G5367" s="569" t="s">
        <v>11320</v>
      </c>
      <c r="H5367" s="547" t="s">
        <v>9371</v>
      </c>
      <c r="I5367" s="547" t="s">
        <v>9371</v>
      </c>
      <c r="J5367" s="546" t="s">
        <v>9371</v>
      </c>
      <c r="K5367" s="570"/>
      <c r="L5367" s="546"/>
      <c r="M5367" s="566"/>
      <c r="N5367" s="546">
        <v>1</v>
      </c>
      <c r="O5367" s="546">
        <v>2</v>
      </c>
      <c r="P5367" s="566">
        <v>3706</v>
      </c>
    </row>
    <row r="5368" spans="1:16" x14ac:dyDescent="0.2">
      <c r="A5368" s="568" t="s">
        <v>946</v>
      </c>
      <c r="B5368" s="548" t="s">
        <v>1708</v>
      </c>
      <c r="C5368" s="541" t="s">
        <v>1709</v>
      </c>
      <c r="D5368" s="547" t="s">
        <v>1882</v>
      </c>
      <c r="E5368" s="1962">
        <v>1700</v>
      </c>
      <c r="F5368" s="546" t="s">
        <v>10877</v>
      </c>
      <c r="G5368" s="569" t="s">
        <v>10878</v>
      </c>
      <c r="H5368" s="547" t="s">
        <v>9371</v>
      </c>
      <c r="I5368" s="547" t="s">
        <v>9371</v>
      </c>
      <c r="J5368" s="546" t="s">
        <v>9371</v>
      </c>
      <c r="K5368" s="570"/>
      <c r="L5368" s="546"/>
      <c r="M5368" s="566"/>
      <c r="N5368" s="546">
        <v>1</v>
      </c>
      <c r="O5368" s="546">
        <v>1</v>
      </c>
      <c r="P5368" s="566">
        <v>2625.09</v>
      </c>
    </row>
    <row r="5369" spans="1:16" x14ac:dyDescent="0.2">
      <c r="A5369" s="568" t="s">
        <v>946</v>
      </c>
      <c r="B5369" s="548" t="s">
        <v>1708</v>
      </c>
      <c r="C5369" s="541" t="s">
        <v>1709</v>
      </c>
      <c r="D5369" s="547" t="s">
        <v>1882</v>
      </c>
      <c r="E5369" s="1962">
        <v>1700</v>
      </c>
      <c r="F5369" s="546" t="s">
        <v>11857</v>
      </c>
      <c r="G5369" s="569" t="s">
        <v>11858</v>
      </c>
      <c r="H5369" s="547" t="s">
        <v>9371</v>
      </c>
      <c r="I5369" s="547" t="s">
        <v>9371</v>
      </c>
      <c r="J5369" s="546" t="s">
        <v>9371</v>
      </c>
      <c r="K5369" s="570"/>
      <c r="L5369" s="546"/>
      <c r="M5369" s="566"/>
      <c r="N5369" s="546">
        <v>1</v>
      </c>
      <c r="O5369" s="546">
        <v>1</v>
      </c>
      <c r="P5369" s="566">
        <v>2136.11</v>
      </c>
    </row>
    <row r="5370" spans="1:16" x14ac:dyDescent="0.2">
      <c r="A5370" s="568" t="s">
        <v>946</v>
      </c>
      <c r="B5370" s="548" t="s">
        <v>1708</v>
      </c>
      <c r="C5370" s="541" t="s">
        <v>1709</v>
      </c>
      <c r="D5370" s="547" t="s">
        <v>1882</v>
      </c>
      <c r="E5370" s="1962">
        <v>1700</v>
      </c>
      <c r="F5370" s="546" t="s">
        <v>10957</v>
      </c>
      <c r="G5370" s="569" t="s">
        <v>10958</v>
      </c>
      <c r="H5370" s="547" t="s">
        <v>9371</v>
      </c>
      <c r="I5370" s="547" t="s">
        <v>9371</v>
      </c>
      <c r="J5370" s="546" t="s">
        <v>9371</v>
      </c>
      <c r="K5370" s="570"/>
      <c r="L5370" s="546"/>
      <c r="M5370" s="566"/>
      <c r="N5370" s="546">
        <v>1</v>
      </c>
      <c r="O5370" s="546">
        <v>1</v>
      </c>
      <c r="P5370" s="566">
        <v>2625.09</v>
      </c>
    </row>
    <row r="5371" spans="1:16" x14ac:dyDescent="0.2">
      <c r="A5371" s="568" t="s">
        <v>946</v>
      </c>
      <c r="B5371" s="548" t="s">
        <v>1708</v>
      </c>
      <c r="C5371" s="541" t="s">
        <v>1709</v>
      </c>
      <c r="D5371" s="547" t="s">
        <v>1882</v>
      </c>
      <c r="E5371" s="1962">
        <v>1700</v>
      </c>
      <c r="F5371" s="546" t="s">
        <v>11804</v>
      </c>
      <c r="G5371" s="569" t="s">
        <v>11805</v>
      </c>
      <c r="H5371" s="547" t="s">
        <v>9371</v>
      </c>
      <c r="I5371" s="547" t="s">
        <v>9371</v>
      </c>
      <c r="J5371" s="546" t="s">
        <v>9371</v>
      </c>
      <c r="K5371" s="570"/>
      <c r="L5371" s="546"/>
      <c r="M5371" s="566"/>
      <c r="N5371" s="546">
        <v>1</v>
      </c>
      <c r="O5371" s="546">
        <v>6</v>
      </c>
      <c r="P5371" s="566">
        <v>11118</v>
      </c>
    </row>
    <row r="5372" spans="1:16" x14ac:dyDescent="0.2">
      <c r="A5372" s="568" t="s">
        <v>946</v>
      </c>
      <c r="B5372" s="548" t="s">
        <v>1708</v>
      </c>
      <c r="C5372" s="541" t="s">
        <v>1709</v>
      </c>
      <c r="D5372" s="547" t="s">
        <v>1882</v>
      </c>
      <c r="E5372" s="1962">
        <v>1700</v>
      </c>
      <c r="F5372" s="546" t="s">
        <v>11861</v>
      </c>
      <c r="G5372" s="569" t="s">
        <v>11862</v>
      </c>
      <c r="H5372" s="547" t="s">
        <v>9371</v>
      </c>
      <c r="I5372" s="547" t="s">
        <v>9371</v>
      </c>
      <c r="J5372" s="546" t="s">
        <v>9371</v>
      </c>
      <c r="K5372" s="570"/>
      <c r="L5372" s="546"/>
      <c r="M5372" s="566"/>
      <c r="N5372" s="546">
        <v>1</v>
      </c>
      <c r="O5372" s="546">
        <v>1</v>
      </c>
      <c r="P5372" s="566">
        <v>2136.11</v>
      </c>
    </row>
    <row r="5373" spans="1:16" x14ac:dyDescent="0.2">
      <c r="A5373" s="568" t="s">
        <v>946</v>
      </c>
      <c r="B5373" s="548" t="s">
        <v>1708</v>
      </c>
      <c r="C5373" s="541" t="s">
        <v>1709</v>
      </c>
      <c r="D5373" s="547" t="s">
        <v>1882</v>
      </c>
      <c r="E5373" s="1962">
        <v>1700</v>
      </c>
      <c r="F5373" s="546" t="s">
        <v>11270</v>
      </c>
      <c r="G5373" s="569" t="s">
        <v>11922</v>
      </c>
      <c r="H5373" s="547" t="s">
        <v>9371</v>
      </c>
      <c r="I5373" s="547" t="s">
        <v>9371</v>
      </c>
      <c r="J5373" s="546" t="s">
        <v>9371</v>
      </c>
      <c r="K5373" s="570"/>
      <c r="L5373" s="546"/>
      <c r="M5373" s="566"/>
      <c r="N5373" s="546">
        <v>1</v>
      </c>
      <c r="O5373" s="546">
        <v>1</v>
      </c>
      <c r="P5373" s="566">
        <v>2146.4</v>
      </c>
    </row>
    <row r="5374" spans="1:16" x14ac:dyDescent="0.2">
      <c r="A5374" s="568" t="s">
        <v>946</v>
      </c>
      <c r="B5374" s="548" t="s">
        <v>1708</v>
      </c>
      <c r="C5374" s="541" t="s">
        <v>1709</v>
      </c>
      <c r="D5374" s="547" t="s">
        <v>1882</v>
      </c>
      <c r="E5374" s="1962">
        <v>1700</v>
      </c>
      <c r="F5374" s="546" t="s">
        <v>10435</v>
      </c>
      <c r="G5374" s="569" t="s">
        <v>10436</v>
      </c>
      <c r="H5374" s="547" t="s">
        <v>9371</v>
      </c>
      <c r="I5374" s="547" t="s">
        <v>9371</v>
      </c>
      <c r="J5374" s="546" t="s">
        <v>9371</v>
      </c>
      <c r="K5374" s="570"/>
      <c r="L5374" s="546"/>
      <c r="M5374" s="566"/>
      <c r="N5374" s="546">
        <v>1</v>
      </c>
      <c r="O5374" s="546">
        <v>6</v>
      </c>
      <c r="P5374" s="566">
        <v>11118</v>
      </c>
    </row>
    <row r="5375" spans="1:16" x14ac:dyDescent="0.2">
      <c r="A5375" s="568" t="s">
        <v>946</v>
      </c>
      <c r="B5375" s="548" t="s">
        <v>1708</v>
      </c>
      <c r="C5375" s="541" t="s">
        <v>1709</v>
      </c>
      <c r="D5375" s="547" t="s">
        <v>1882</v>
      </c>
      <c r="E5375" s="1962">
        <v>1700</v>
      </c>
      <c r="F5375" s="546" t="s">
        <v>11298</v>
      </c>
      <c r="G5375" s="569" t="s">
        <v>11299</v>
      </c>
      <c r="H5375" s="547" t="s">
        <v>9371</v>
      </c>
      <c r="I5375" s="547" t="s">
        <v>9371</v>
      </c>
      <c r="J5375" s="546" t="s">
        <v>9371</v>
      </c>
      <c r="K5375" s="546"/>
      <c r="L5375" s="546"/>
      <c r="M5375" s="566"/>
      <c r="N5375" s="546">
        <v>1</v>
      </c>
      <c r="O5375" s="546">
        <v>6</v>
      </c>
      <c r="P5375" s="566">
        <v>11118</v>
      </c>
    </row>
    <row r="5376" spans="1:16" x14ac:dyDescent="0.2">
      <c r="A5376" s="568" t="s">
        <v>946</v>
      </c>
      <c r="B5376" s="548" t="s">
        <v>1708</v>
      </c>
      <c r="C5376" s="541" t="s">
        <v>1709</v>
      </c>
      <c r="D5376" s="547" t="s">
        <v>1882</v>
      </c>
      <c r="E5376" s="1962">
        <v>1700</v>
      </c>
      <c r="F5376" s="546" t="s">
        <v>11304</v>
      </c>
      <c r="G5376" s="569" t="s">
        <v>11305</v>
      </c>
      <c r="H5376" s="547" t="s">
        <v>9371</v>
      </c>
      <c r="I5376" s="547" t="s">
        <v>9371</v>
      </c>
      <c r="J5376" s="546" t="s">
        <v>9371</v>
      </c>
      <c r="K5376" s="546"/>
      <c r="L5376" s="546"/>
      <c r="M5376" s="566"/>
      <c r="N5376" s="546">
        <v>1</v>
      </c>
      <c r="O5376" s="546">
        <v>6</v>
      </c>
      <c r="P5376" s="566">
        <v>11118</v>
      </c>
    </row>
    <row r="5377" spans="1:16" x14ac:dyDescent="0.2">
      <c r="A5377" s="568" t="s">
        <v>946</v>
      </c>
      <c r="B5377" s="548" t="s">
        <v>1708</v>
      </c>
      <c r="C5377" s="541" t="s">
        <v>1709</v>
      </c>
      <c r="D5377" s="547" t="s">
        <v>1882</v>
      </c>
      <c r="E5377" s="1962">
        <v>1700</v>
      </c>
      <c r="F5377" s="546" t="s">
        <v>10437</v>
      </c>
      <c r="G5377" s="569" t="s">
        <v>10438</v>
      </c>
      <c r="H5377" s="547" t="s">
        <v>9371</v>
      </c>
      <c r="I5377" s="547" t="s">
        <v>9371</v>
      </c>
      <c r="J5377" s="546" t="s">
        <v>9371</v>
      </c>
      <c r="K5377" s="546"/>
      <c r="L5377" s="546"/>
      <c r="M5377" s="566"/>
      <c r="N5377" s="546">
        <v>1</v>
      </c>
      <c r="O5377" s="546">
        <v>6</v>
      </c>
      <c r="P5377" s="566">
        <v>11118</v>
      </c>
    </row>
    <row r="5378" spans="1:16" x14ac:dyDescent="0.2">
      <c r="A5378" s="568" t="s">
        <v>946</v>
      </c>
      <c r="B5378" s="548" t="s">
        <v>1708</v>
      </c>
      <c r="C5378" s="541" t="s">
        <v>1709</v>
      </c>
      <c r="D5378" s="547" t="s">
        <v>1882</v>
      </c>
      <c r="E5378" s="1962">
        <v>1700</v>
      </c>
      <c r="F5378" s="546" t="s">
        <v>11029</v>
      </c>
      <c r="G5378" s="569" t="s">
        <v>11030</v>
      </c>
      <c r="H5378" s="547" t="s">
        <v>9371</v>
      </c>
      <c r="I5378" s="547" t="s">
        <v>9371</v>
      </c>
      <c r="J5378" s="546" t="s">
        <v>9371</v>
      </c>
      <c r="K5378" s="546"/>
      <c r="L5378" s="546"/>
      <c r="M5378" s="566"/>
      <c r="N5378" s="546">
        <v>1</v>
      </c>
      <c r="O5378" s="546">
        <v>6</v>
      </c>
      <c r="P5378" s="566">
        <v>11118</v>
      </c>
    </row>
    <row r="5379" spans="1:16" x14ac:dyDescent="0.2">
      <c r="A5379" s="568" t="s">
        <v>946</v>
      </c>
      <c r="B5379" s="548" t="s">
        <v>1708</v>
      </c>
      <c r="C5379" s="541" t="s">
        <v>1709</v>
      </c>
      <c r="D5379" s="547" t="s">
        <v>1882</v>
      </c>
      <c r="E5379" s="1962">
        <v>1700</v>
      </c>
      <c r="F5379" s="546" t="s">
        <v>11593</v>
      </c>
      <c r="G5379" s="569" t="s">
        <v>11594</v>
      </c>
      <c r="H5379" s="547" t="s">
        <v>9371</v>
      </c>
      <c r="I5379" s="547" t="s">
        <v>9371</v>
      </c>
      <c r="J5379" s="546" t="s">
        <v>9371</v>
      </c>
      <c r="K5379" s="546"/>
      <c r="L5379" s="546"/>
      <c r="M5379" s="566"/>
      <c r="N5379" s="546">
        <v>1</v>
      </c>
      <c r="O5379" s="546">
        <v>1</v>
      </c>
      <c r="P5379" s="566">
        <v>2120.66</v>
      </c>
    </row>
    <row r="5380" spans="1:16" x14ac:dyDescent="0.2">
      <c r="A5380" s="568" t="s">
        <v>946</v>
      </c>
      <c r="B5380" s="548" t="s">
        <v>1708</v>
      </c>
      <c r="C5380" s="541" t="s">
        <v>1709</v>
      </c>
      <c r="D5380" s="547" t="s">
        <v>1882</v>
      </c>
      <c r="E5380" s="1962">
        <v>1700</v>
      </c>
      <c r="F5380" s="546" t="s">
        <v>11282</v>
      </c>
      <c r="G5380" s="569" t="s">
        <v>11283</v>
      </c>
      <c r="H5380" s="547" t="s">
        <v>1795</v>
      </c>
      <c r="I5380" s="547" t="s">
        <v>1795</v>
      </c>
      <c r="J5380" s="546" t="s">
        <v>1795</v>
      </c>
      <c r="K5380" s="546"/>
      <c r="L5380" s="546"/>
      <c r="M5380" s="566"/>
      <c r="N5380" s="546">
        <v>1</v>
      </c>
      <c r="O5380" s="546">
        <v>6</v>
      </c>
      <c r="P5380" s="566">
        <v>11118</v>
      </c>
    </row>
    <row r="5381" spans="1:16" x14ac:dyDescent="0.2">
      <c r="A5381" s="568" t="s">
        <v>946</v>
      </c>
      <c r="B5381" s="548" t="s">
        <v>1708</v>
      </c>
      <c r="C5381" s="541" t="s">
        <v>1709</v>
      </c>
      <c r="D5381" s="547" t="s">
        <v>1882</v>
      </c>
      <c r="E5381" s="1962">
        <v>1700</v>
      </c>
      <c r="F5381" s="546" t="s">
        <v>11507</v>
      </c>
      <c r="G5381" s="569" t="s">
        <v>11923</v>
      </c>
      <c r="H5381" s="547" t="s">
        <v>9371</v>
      </c>
      <c r="I5381" s="547" t="s">
        <v>9371</v>
      </c>
      <c r="J5381" s="546" t="s">
        <v>9371</v>
      </c>
      <c r="K5381" s="546"/>
      <c r="L5381" s="546"/>
      <c r="M5381" s="566"/>
      <c r="N5381" s="546">
        <v>1</v>
      </c>
      <c r="O5381" s="546">
        <v>6</v>
      </c>
      <c r="P5381" s="566">
        <v>11118</v>
      </c>
    </row>
    <row r="5382" spans="1:16" x14ac:dyDescent="0.2">
      <c r="A5382" s="568" t="s">
        <v>946</v>
      </c>
      <c r="B5382" s="548" t="s">
        <v>1708</v>
      </c>
      <c r="C5382" s="541" t="s">
        <v>1709</v>
      </c>
      <c r="D5382" s="547" t="s">
        <v>1882</v>
      </c>
      <c r="E5382" s="1962">
        <v>1700</v>
      </c>
      <c r="F5382" s="546" t="s">
        <v>11027</v>
      </c>
      <c r="G5382" s="569" t="s">
        <v>11028</v>
      </c>
      <c r="H5382" s="547" t="s">
        <v>9371</v>
      </c>
      <c r="I5382" s="547" t="s">
        <v>9371</v>
      </c>
      <c r="J5382" s="546" t="s">
        <v>9371</v>
      </c>
      <c r="K5382" s="546"/>
      <c r="L5382" s="546"/>
      <c r="M5382" s="566"/>
      <c r="N5382" s="546">
        <v>1</v>
      </c>
      <c r="O5382" s="546">
        <v>6</v>
      </c>
      <c r="P5382" s="566">
        <v>11118</v>
      </c>
    </row>
    <row r="5383" spans="1:16" x14ac:dyDescent="0.2">
      <c r="A5383" s="568" t="s">
        <v>946</v>
      </c>
      <c r="B5383" s="548" t="s">
        <v>1708</v>
      </c>
      <c r="C5383" s="541" t="s">
        <v>1709</v>
      </c>
      <c r="D5383" s="547" t="s">
        <v>1882</v>
      </c>
      <c r="E5383" s="1962">
        <v>1700</v>
      </c>
      <c r="F5383" s="546" t="s">
        <v>11785</v>
      </c>
      <c r="G5383" s="569" t="s">
        <v>11786</v>
      </c>
      <c r="H5383" s="547" t="s">
        <v>9371</v>
      </c>
      <c r="I5383" s="547" t="s">
        <v>9371</v>
      </c>
      <c r="J5383" s="546" t="s">
        <v>9371</v>
      </c>
      <c r="K5383" s="546"/>
      <c r="L5383" s="546"/>
      <c r="M5383" s="566"/>
      <c r="N5383" s="546">
        <v>1</v>
      </c>
      <c r="O5383" s="546">
        <v>1</v>
      </c>
      <c r="P5383" s="566">
        <v>2146.4</v>
      </c>
    </row>
    <row r="5384" spans="1:16" x14ac:dyDescent="0.2">
      <c r="A5384" s="568" t="s">
        <v>946</v>
      </c>
      <c r="B5384" s="548" t="s">
        <v>1708</v>
      </c>
      <c r="C5384" s="541" t="s">
        <v>1709</v>
      </c>
      <c r="D5384" s="547" t="s">
        <v>1882</v>
      </c>
      <c r="E5384" s="1962">
        <v>1700</v>
      </c>
      <c r="F5384" s="546" t="s">
        <v>11489</v>
      </c>
      <c r="G5384" s="569" t="s">
        <v>11490</v>
      </c>
      <c r="H5384" s="547" t="s">
        <v>9371</v>
      </c>
      <c r="I5384" s="547" t="s">
        <v>9371</v>
      </c>
      <c r="J5384" s="546" t="s">
        <v>9371</v>
      </c>
      <c r="K5384" s="546"/>
      <c r="L5384" s="546"/>
      <c r="M5384" s="566"/>
      <c r="N5384" s="546">
        <v>1</v>
      </c>
      <c r="O5384" s="546">
        <v>1</v>
      </c>
      <c r="P5384" s="566">
        <v>2136.11</v>
      </c>
    </row>
    <row r="5385" spans="1:16" x14ac:dyDescent="0.2">
      <c r="A5385" s="568" t="s">
        <v>946</v>
      </c>
      <c r="B5385" s="548" t="s">
        <v>1708</v>
      </c>
      <c r="C5385" s="541" t="s">
        <v>1709</v>
      </c>
      <c r="D5385" s="547" t="s">
        <v>1882</v>
      </c>
      <c r="E5385" s="1962">
        <v>1700</v>
      </c>
      <c r="F5385" s="546" t="s">
        <v>11567</v>
      </c>
      <c r="G5385" s="569" t="s">
        <v>11568</v>
      </c>
      <c r="H5385" s="547" t="s">
        <v>9371</v>
      </c>
      <c r="I5385" s="547" t="s">
        <v>9371</v>
      </c>
      <c r="J5385" s="546" t="s">
        <v>9371</v>
      </c>
      <c r="K5385" s="546"/>
      <c r="L5385" s="546"/>
      <c r="M5385" s="566"/>
      <c r="N5385" s="546">
        <v>1</v>
      </c>
      <c r="O5385" s="546">
        <v>6</v>
      </c>
      <c r="P5385" s="566">
        <v>11118</v>
      </c>
    </row>
    <row r="5386" spans="1:16" x14ac:dyDescent="0.2">
      <c r="A5386" s="568" t="s">
        <v>946</v>
      </c>
      <c r="B5386" s="548" t="s">
        <v>1708</v>
      </c>
      <c r="C5386" s="541" t="s">
        <v>1709</v>
      </c>
      <c r="D5386" s="547" t="s">
        <v>1882</v>
      </c>
      <c r="E5386" s="1962">
        <v>1700</v>
      </c>
      <c r="F5386" s="546" t="s">
        <v>11224</v>
      </c>
      <c r="G5386" s="569" t="s">
        <v>11225</v>
      </c>
      <c r="H5386" s="547" t="s">
        <v>9371</v>
      </c>
      <c r="I5386" s="547" t="s">
        <v>9371</v>
      </c>
      <c r="J5386" s="546" t="s">
        <v>9371</v>
      </c>
      <c r="K5386" s="546"/>
      <c r="L5386" s="546"/>
      <c r="M5386" s="566"/>
      <c r="N5386" s="546">
        <v>1</v>
      </c>
      <c r="O5386" s="546">
        <v>1</v>
      </c>
      <c r="P5386" s="566">
        <v>2146.4</v>
      </c>
    </row>
    <row r="5387" spans="1:16" x14ac:dyDescent="0.2">
      <c r="A5387" s="568" t="s">
        <v>946</v>
      </c>
      <c r="B5387" s="548" t="s">
        <v>1708</v>
      </c>
      <c r="C5387" s="541" t="s">
        <v>1709</v>
      </c>
      <c r="D5387" s="547" t="s">
        <v>1882</v>
      </c>
      <c r="E5387" s="1962">
        <v>1700</v>
      </c>
      <c r="F5387" s="546" t="s">
        <v>10453</v>
      </c>
      <c r="G5387" s="569" t="s">
        <v>10454</v>
      </c>
      <c r="H5387" s="547" t="s">
        <v>9371</v>
      </c>
      <c r="I5387" s="547" t="s">
        <v>9371</v>
      </c>
      <c r="J5387" s="546" t="s">
        <v>9371</v>
      </c>
      <c r="K5387" s="546"/>
      <c r="L5387" s="546"/>
      <c r="M5387" s="566"/>
      <c r="N5387" s="546">
        <v>1</v>
      </c>
      <c r="O5387" s="546">
        <v>1</v>
      </c>
      <c r="P5387" s="566">
        <v>3201.57</v>
      </c>
    </row>
    <row r="5388" spans="1:16" x14ac:dyDescent="0.2">
      <c r="A5388" s="568" t="s">
        <v>946</v>
      </c>
      <c r="B5388" s="548" t="s">
        <v>1708</v>
      </c>
      <c r="C5388" s="541" t="s">
        <v>1709</v>
      </c>
      <c r="D5388" s="547" t="s">
        <v>1882</v>
      </c>
      <c r="E5388" s="1962">
        <v>1700</v>
      </c>
      <c r="F5388" s="546" t="s">
        <v>10465</v>
      </c>
      <c r="G5388" s="569" t="s">
        <v>10466</v>
      </c>
      <c r="H5388" s="547" t="s">
        <v>9371</v>
      </c>
      <c r="I5388" s="547" t="s">
        <v>9371</v>
      </c>
      <c r="J5388" s="546" t="s">
        <v>9371</v>
      </c>
      <c r="K5388" s="546"/>
      <c r="L5388" s="546"/>
      <c r="M5388" s="566"/>
      <c r="N5388" s="546">
        <v>1</v>
      </c>
      <c r="O5388" s="546">
        <v>6</v>
      </c>
      <c r="P5388" s="566">
        <v>11118</v>
      </c>
    </row>
    <row r="5389" spans="1:16" x14ac:dyDescent="0.2">
      <c r="A5389" s="568" t="s">
        <v>946</v>
      </c>
      <c r="B5389" s="548" t="s">
        <v>1708</v>
      </c>
      <c r="C5389" s="541" t="s">
        <v>1709</v>
      </c>
      <c r="D5389" s="547" t="s">
        <v>1882</v>
      </c>
      <c r="E5389" s="1962">
        <v>1700</v>
      </c>
      <c r="F5389" s="546" t="s">
        <v>10917</v>
      </c>
      <c r="G5389" s="569" t="s">
        <v>10918</v>
      </c>
      <c r="H5389" s="547" t="s">
        <v>10347</v>
      </c>
      <c r="I5389" s="547" t="s">
        <v>8766</v>
      </c>
      <c r="J5389" s="546" t="s">
        <v>8766</v>
      </c>
      <c r="K5389" s="546"/>
      <c r="L5389" s="546"/>
      <c r="M5389" s="566"/>
      <c r="N5389" s="546">
        <v>1</v>
      </c>
      <c r="O5389" s="546">
        <v>6</v>
      </c>
      <c r="P5389" s="566">
        <v>11118</v>
      </c>
    </row>
    <row r="5390" spans="1:16" x14ac:dyDescent="0.2">
      <c r="A5390" s="568" t="s">
        <v>946</v>
      </c>
      <c r="B5390" s="548" t="s">
        <v>1708</v>
      </c>
      <c r="C5390" s="541" t="s">
        <v>1709</v>
      </c>
      <c r="D5390" s="547" t="s">
        <v>1882</v>
      </c>
      <c r="E5390" s="1962">
        <v>1700</v>
      </c>
      <c r="F5390" s="546" t="s">
        <v>10959</v>
      </c>
      <c r="G5390" s="569" t="s">
        <v>10960</v>
      </c>
      <c r="H5390" s="547" t="s">
        <v>9371</v>
      </c>
      <c r="I5390" s="547" t="s">
        <v>9371</v>
      </c>
      <c r="J5390" s="546" t="s">
        <v>9371</v>
      </c>
      <c r="K5390" s="546"/>
      <c r="L5390" s="546"/>
      <c r="M5390" s="566"/>
      <c r="N5390" s="546">
        <v>1</v>
      </c>
      <c r="O5390" s="546">
        <v>6</v>
      </c>
      <c r="P5390" s="566">
        <v>11118</v>
      </c>
    </row>
    <row r="5391" spans="1:16" x14ac:dyDescent="0.2">
      <c r="A5391" s="568" t="s">
        <v>946</v>
      </c>
      <c r="B5391" s="548" t="s">
        <v>1708</v>
      </c>
      <c r="C5391" s="541" t="s">
        <v>1709</v>
      </c>
      <c r="D5391" s="547" t="s">
        <v>1882</v>
      </c>
      <c r="E5391" s="1962">
        <v>1700</v>
      </c>
      <c r="F5391" s="546" t="s">
        <v>10875</v>
      </c>
      <c r="G5391" s="569" t="s">
        <v>10876</v>
      </c>
      <c r="H5391" s="547" t="s">
        <v>9371</v>
      </c>
      <c r="I5391" s="547" t="s">
        <v>9371</v>
      </c>
      <c r="J5391" s="546" t="s">
        <v>9371</v>
      </c>
      <c r="K5391" s="546"/>
      <c r="L5391" s="546"/>
      <c r="M5391" s="566"/>
      <c r="N5391" s="546">
        <v>1</v>
      </c>
      <c r="O5391" s="546">
        <v>6</v>
      </c>
      <c r="P5391" s="566">
        <v>11118</v>
      </c>
    </row>
    <row r="5392" spans="1:16" x14ac:dyDescent="0.2">
      <c r="A5392" s="568" t="s">
        <v>946</v>
      </c>
      <c r="B5392" s="548" t="s">
        <v>1708</v>
      </c>
      <c r="C5392" s="541" t="s">
        <v>1709</v>
      </c>
      <c r="D5392" s="547" t="s">
        <v>1882</v>
      </c>
      <c r="E5392" s="1962">
        <v>1700</v>
      </c>
      <c r="F5392" s="546" t="s">
        <v>10481</v>
      </c>
      <c r="G5392" s="569" t="s">
        <v>10482</v>
      </c>
      <c r="H5392" s="547" t="s">
        <v>9371</v>
      </c>
      <c r="I5392" s="547" t="s">
        <v>9371</v>
      </c>
      <c r="J5392" s="546" t="s">
        <v>9371</v>
      </c>
      <c r="K5392" s="546"/>
      <c r="L5392" s="546"/>
      <c r="M5392" s="566"/>
      <c r="N5392" s="546">
        <v>1</v>
      </c>
      <c r="O5392" s="546">
        <v>6</v>
      </c>
      <c r="P5392" s="566">
        <v>11118</v>
      </c>
    </row>
    <row r="5393" spans="1:16" x14ac:dyDescent="0.2">
      <c r="A5393" s="568" t="s">
        <v>946</v>
      </c>
      <c r="B5393" s="548" t="s">
        <v>1708</v>
      </c>
      <c r="C5393" s="541" t="s">
        <v>1709</v>
      </c>
      <c r="D5393" s="547" t="s">
        <v>1882</v>
      </c>
      <c r="E5393" s="1962">
        <v>1700</v>
      </c>
      <c r="F5393" s="546" t="s">
        <v>11543</v>
      </c>
      <c r="G5393" s="569" t="s">
        <v>11544</v>
      </c>
      <c r="H5393" s="547" t="s">
        <v>9371</v>
      </c>
      <c r="I5393" s="547" t="s">
        <v>9371</v>
      </c>
      <c r="J5393" s="546" t="s">
        <v>9371</v>
      </c>
      <c r="K5393" s="546"/>
      <c r="L5393" s="546"/>
      <c r="M5393" s="566"/>
      <c r="N5393" s="546">
        <v>1</v>
      </c>
      <c r="O5393" s="546">
        <v>1</v>
      </c>
      <c r="P5393" s="566">
        <v>2141.25</v>
      </c>
    </row>
    <row r="5394" spans="1:16" x14ac:dyDescent="0.2">
      <c r="A5394" s="568" t="s">
        <v>946</v>
      </c>
      <c r="B5394" s="548" t="s">
        <v>1708</v>
      </c>
      <c r="C5394" s="541" t="s">
        <v>1709</v>
      </c>
      <c r="D5394" s="547" t="s">
        <v>1882</v>
      </c>
      <c r="E5394" s="1962">
        <v>1700</v>
      </c>
      <c r="F5394" s="546" t="s">
        <v>10951</v>
      </c>
      <c r="G5394" s="569" t="s">
        <v>10952</v>
      </c>
      <c r="H5394" s="547" t="s">
        <v>9371</v>
      </c>
      <c r="I5394" s="547" t="s">
        <v>9371</v>
      </c>
      <c r="J5394" s="546" t="s">
        <v>9371</v>
      </c>
      <c r="K5394" s="546"/>
      <c r="L5394" s="546"/>
      <c r="M5394" s="566"/>
      <c r="N5394" s="546">
        <v>1</v>
      </c>
      <c r="O5394" s="546">
        <v>1</v>
      </c>
      <c r="P5394" s="566">
        <v>2625.09</v>
      </c>
    </row>
    <row r="5395" spans="1:16" x14ac:dyDescent="0.2">
      <c r="A5395" s="568" t="s">
        <v>946</v>
      </c>
      <c r="B5395" s="548" t="s">
        <v>1708</v>
      </c>
      <c r="C5395" s="541" t="s">
        <v>1709</v>
      </c>
      <c r="D5395" s="547" t="s">
        <v>1882</v>
      </c>
      <c r="E5395" s="1962">
        <v>1700</v>
      </c>
      <c r="F5395" s="546" t="s">
        <v>10496</v>
      </c>
      <c r="G5395" s="569" t="s">
        <v>10497</v>
      </c>
      <c r="H5395" s="547" t="s">
        <v>9371</v>
      </c>
      <c r="I5395" s="547" t="s">
        <v>9371</v>
      </c>
      <c r="J5395" s="546" t="s">
        <v>9371</v>
      </c>
      <c r="K5395" s="546"/>
      <c r="L5395" s="546"/>
      <c r="M5395" s="566"/>
      <c r="N5395" s="546">
        <v>1</v>
      </c>
      <c r="O5395" s="546">
        <v>6</v>
      </c>
      <c r="P5395" s="566">
        <v>11118</v>
      </c>
    </row>
    <row r="5396" spans="1:16" x14ac:dyDescent="0.2">
      <c r="A5396" s="568" t="s">
        <v>946</v>
      </c>
      <c r="B5396" s="548" t="s">
        <v>1708</v>
      </c>
      <c r="C5396" s="541" t="s">
        <v>1709</v>
      </c>
      <c r="D5396" s="547" t="s">
        <v>1882</v>
      </c>
      <c r="E5396" s="1962">
        <v>1700</v>
      </c>
      <c r="F5396" s="546" t="s">
        <v>10816</v>
      </c>
      <c r="G5396" s="569" t="s">
        <v>10817</v>
      </c>
      <c r="H5396" s="547" t="s">
        <v>9371</v>
      </c>
      <c r="I5396" s="547" t="s">
        <v>9371</v>
      </c>
      <c r="J5396" s="546" t="s">
        <v>9371</v>
      </c>
      <c r="K5396" s="546"/>
      <c r="L5396" s="546"/>
      <c r="M5396" s="566"/>
      <c r="N5396" s="546">
        <v>1</v>
      </c>
      <c r="O5396" s="546">
        <v>6</v>
      </c>
      <c r="P5396" s="566">
        <v>11118</v>
      </c>
    </row>
    <row r="5397" spans="1:16" x14ac:dyDescent="0.2">
      <c r="A5397" s="568" t="s">
        <v>946</v>
      </c>
      <c r="B5397" s="548" t="s">
        <v>1708</v>
      </c>
      <c r="C5397" s="541" t="s">
        <v>1709</v>
      </c>
      <c r="D5397" s="547" t="s">
        <v>1882</v>
      </c>
      <c r="E5397" s="1962">
        <v>1700</v>
      </c>
      <c r="F5397" s="546" t="s">
        <v>10832</v>
      </c>
      <c r="G5397" s="569" t="s">
        <v>10833</v>
      </c>
      <c r="H5397" s="547" t="s">
        <v>9371</v>
      </c>
      <c r="I5397" s="547" t="s">
        <v>9371</v>
      </c>
      <c r="J5397" s="546" t="s">
        <v>9371</v>
      </c>
      <c r="K5397" s="546"/>
      <c r="L5397" s="546"/>
      <c r="M5397" s="566"/>
      <c r="N5397" s="546">
        <v>1</v>
      </c>
      <c r="O5397" s="546">
        <v>6</v>
      </c>
      <c r="P5397" s="566">
        <v>11118</v>
      </c>
    </row>
    <row r="5398" spans="1:16" x14ac:dyDescent="0.2">
      <c r="A5398" s="568" t="s">
        <v>946</v>
      </c>
      <c r="B5398" s="548" t="s">
        <v>1708</v>
      </c>
      <c r="C5398" s="541" t="s">
        <v>1709</v>
      </c>
      <c r="D5398" s="547" t="s">
        <v>1882</v>
      </c>
      <c r="E5398" s="1962">
        <v>1700</v>
      </c>
      <c r="F5398" s="546" t="s">
        <v>11810</v>
      </c>
      <c r="G5398" s="569" t="s">
        <v>11811</v>
      </c>
      <c r="H5398" s="547" t="s">
        <v>9371</v>
      </c>
      <c r="I5398" s="547" t="s">
        <v>9371</v>
      </c>
      <c r="J5398" s="546" t="s">
        <v>9371</v>
      </c>
      <c r="K5398" s="546"/>
      <c r="L5398" s="546"/>
      <c r="M5398" s="566"/>
      <c r="N5398" s="546">
        <v>1</v>
      </c>
      <c r="O5398" s="546">
        <v>6</v>
      </c>
      <c r="P5398" s="566">
        <v>11118</v>
      </c>
    </row>
    <row r="5399" spans="1:16" x14ac:dyDescent="0.2">
      <c r="A5399" s="568" t="s">
        <v>946</v>
      </c>
      <c r="B5399" s="548" t="s">
        <v>1708</v>
      </c>
      <c r="C5399" s="541" t="s">
        <v>1709</v>
      </c>
      <c r="D5399" s="547" t="s">
        <v>1882</v>
      </c>
      <c r="E5399" s="1962">
        <v>1700</v>
      </c>
      <c r="F5399" s="546" t="s">
        <v>11331</v>
      </c>
      <c r="G5399" s="569" t="s">
        <v>11332</v>
      </c>
      <c r="H5399" s="547" t="s">
        <v>9371</v>
      </c>
      <c r="I5399" s="547" t="s">
        <v>9371</v>
      </c>
      <c r="J5399" s="546" t="s">
        <v>9371</v>
      </c>
      <c r="K5399" s="546"/>
      <c r="L5399" s="546"/>
      <c r="M5399" s="566"/>
      <c r="N5399" s="546">
        <v>1</v>
      </c>
      <c r="O5399" s="546">
        <v>6</v>
      </c>
      <c r="P5399" s="566">
        <v>11118</v>
      </c>
    </row>
    <row r="5400" spans="1:16" x14ac:dyDescent="0.2">
      <c r="A5400" s="568" t="s">
        <v>946</v>
      </c>
      <c r="B5400" s="548" t="s">
        <v>1708</v>
      </c>
      <c r="C5400" s="541" t="s">
        <v>1709</v>
      </c>
      <c r="D5400" s="547" t="s">
        <v>1882</v>
      </c>
      <c r="E5400" s="1962">
        <v>1700</v>
      </c>
      <c r="F5400" s="546" t="s">
        <v>10854</v>
      </c>
      <c r="G5400" s="569" t="s">
        <v>10855</v>
      </c>
      <c r="H5400" s="547" t="s">
        <v>9371</v>
      </c>
      <c r="I5400" s="547" t="s">
        <v>9371</v>
      </c>
      <c r="J5400" s="546" t="s">
        <v>9371</v>
      </c>
      <c r="K5400" s="546"/>
      <c r="L5400" s="546"/>
      <c r="M5400" s="566"/>
      <c r="N5400" s="546">
        <v>1</v>
      </c>
      <c r="O5400" s="546">
        <v>6</v>
      </c>
      <c r="P5400" s="566">
        <v>11118</v>
      </c>
    </row>
    <row r="5401" spans="1:16" x14ac:dyDescent="0.2">
      <c r="A5401" s="568" t="s">
        <v>946</v>
      </c>
      <c r="B5401" s="548" t="s">
        <v>1708</v>
      </c>
      <c r="C5401" s="541" t="s">
        <v>1709</v>
      </c>
      <c r="D5401" s="547" t="s">
        <v>1882</v>
      </c>
      <c r="E5401" s="1962">
        <v>1700</v>
      </c>
      <c r="F5401" s="546" t="s">
        <v>11589</v>
      </c>
      <c r="G5401" s="569" t="s">
        <v>11590</v>
      </c>
      <c r="H5401" s="547" t="s">
        <v>9371</v>
      </c>
      <c r="I5401" s="547" t="s">
        <v>9371</v>
      </c>
      <c r="J5401" s="546" t="s">
        <v>9371</v>
      </c>
      <c r="K5401" s="546"/>
      <c r="L5401" s="546"/>
      <c r="M5401" s="566"/>
      <c r="N5401" s="546">
        <v>1</v>
      </c>
      <c r="O5401" s="546">
        <v>6</v>
      </c>
      <c r="P5401" s="566">
        <v>11118</v>
      </c>
    </row>
    <row r="5402" spans="1:16" x14ac:dyDescent="0.2">
      <c r="A5402" s="568" t="s">
        <v>946</v>
      </c>
      <c r="B5402" s="548" t="s">
        <v>1708</v>
      </c>
      <c r="C5402" s="541" t="s">
        <v>1709</v>
      </c>
      <c r="D5402" s="547" t="s">
        <v>1882</v>
      </c>
      <c r="E5402" s="1962">
        <v>1700</v>
      </c>
      <c r="F5402" s="546" t="s">
        <v>10503</v>
      </c>
      <c r="G5402" s="569" t="s">
        <v>10504</v>
      </c>
      <c r="H5402" s="547" t="s">
        <v>9371</v>
      </c>
      <c r="I5402" s="547" t="s">
        <v>9371</v>
      </c>
      <c r="J5402" s="546" t="s">
        <v>9371</v>
      </c>
      <c r="K5402" s="546"/>
      <c r="L5402" s="546"/>
      <c r="M5402" s="566"/>
      <c r="N5402" s="546">
        <v>1</v>
      </c>
      <c r="O5402" s="546">
        <v>6</v>
      </c>
      <c r="P5402" s="566">
        <v>11118</v>
      </c>
    </row>
    <row r="5403" spans="1:16" x14ac:dyDescent="0.2">
      <c r="A5403" s="568" t="s">
        <v>946</v>
      </c>
      <c r="B5403" s="548" t="s">
        <v>1708</v>
      </c>
      <c r="C5403" s="541" t="s">
        <v>1709</v>
      </c>
      <c r="D5403" s="547" t="s">
        <v>1882</v>
      </c>
      <c r="E5403" s="1962">
        <v>1700</v>
      </c>
      <c r="F5403" s="546" t="s">
        <v>10949</v>
      </c>
      <c r="G5403" s="569" t="s">
        <v>10950</v>
      </c>
      <c r="H5403" s="547" t="s">
        <v>9371</v>
      </c>
      <c r="I5403" s="547" t="s">
        <v>9371</v>
      </c>
      <c r="J5403" s="546" t="s">
        <v>9371</v>
      </c>
      <c r="K5403" s="546"/>
      <c r="L5403" s="546"/>
      <c r="M5403" s="566"/>
      <c r="N5403" s="546">
        <v>1</v>
      </c>
      <c r="O5403" s="546">
        <v>1</v>
      </c>
      <c r="P5403" s="566">
        <v>2625.09</v>
      </c>
    </row>
    <row r="5404" spans="1:16" x14ac:dyDescent="0.2">
      <c r="A5404" s="568" t="s">
        <v>946</v>
      </c>
      <c r="B5404" s="548" t="s">
        <v>1708</v>
      </c>
      <c r="C5404" s="541" t="s">
        <v>1709</v>
      </c>
      <c r="D5404" s="547" t="s">
        <v>1882</v>
      </c>
      <c r="E5404" s="1962">
        <v>1700</v>
      </c>
      <c r="F5404" s="546" t="s">
        <v>10911</v>
      </c>
      <c r="G5404" s="569" t="s">
        <v>10912</v>
      </c>
      <c r="H5404" s="547" t="s">
        <v>9371</v>
      </c>
      <c r="I5404" s="547" t="s">
        <v>9371</v>
      </c>
      <c r="J5404" s="546" t="s">
        <v>9371</v>
      </c>
      <c r="K5404" s="546"/>
      <c r="L5404" s="546"/>
      <c r="M5404" s="566"/>
      <c r="N5404" s="546">
        <v>1</v>
      </c>
      <c r="O5404" s="546">
        <v>6</v>
      </c>
      <c r="P5404" s="566">
        <v>11118</v>
      </c>
    </row>
    <row r="5405" spans="1:16" x14ac:dyDescent="0.2">
      <c r="A5405" s="568" t="s">
        <v>946</v>
      </c>
      <c r="B5405" s="548" t="s">
        <v>1708</v>
      </c>
      <c r="C5405" s="541" t="s">
        <v>1709</v>
      </c>
      <c r="D5405" s="547" t="s">
        <v>1882</v>
      </c>
      <c r="E5405" s="1962">
        <v>1700</v>
      </c>
      <c r="F5405" s="546" t="s">
        <v>11865</v>
      </c>
      <c r="G5405" s="569" t="s">
        <v>11866</v>
      </c>
      <c r="H5405" s="547" t="s">
        <v>9371</v>
      </c>
      <c r="I5405" s="547" t="s">
        <v>9371</v>
      </c>
      <c r="J5405" s="546" t="s">
        <v>9371</v>
      </c>
      <c r="K5405" s="546"/>
      <c r="L5405" s="546"/>
      <c r="M5405" s="566"/>
      <c r="N5405" s="546">
        <v>1</v>
      </c>
      <c r="O5405" s="546">
        <v>1</v>
      </c>
      <c r="P5405" s="566">
        <v>2136.11</v>
      </c>
    </row>
    <row r="5406" spans="1:16" x14ac:dyDescent="0.2">
      <c r="A5406" s="568" t="s">
        <v>946</v>
      </c>
      <c r="B5406" s="548" t="s">
        <v>1708</v>
      </c>
      <c r="C5406" s="541" t="s">
        <v>1709</v>
      </c>
      <c r="D5406" s="547" t="s">
        <v>1882</v>
      </c>
      <c r="E5406" s="1962">
        <v>1700</v>
      </c>
      <c r="F5406" s="546" t="s">
        <v>11240</v>
      </c>
      <c r="G5406" s="569" t="s">
        <v>11241</v>
      </c>
      <c r="H5406" s="547" t="s">
        <v>9371</v>
      </c>
      <c r="I5406" s="547" t="s">
        <v>9371</v>
      </c>
      <c r="J5406" s="546" t="s">
        <v>9371</v>
      </c>
      <c r="K5406" s="546"/>
      <c r="L5406" s="546"/>
      <c r="M5406" s="566"/>
      <c r="N5406" s="546">
        <v>1</v>
      </c>
      <c r="O5406" s="546">
        <v>2</v>
      </c>
      <c r="P5406" s="566">
        <v>3706</v>
      </c>
    </row>
    <row r="5407" spans="1:16" x14ac:dyDescent="0.2">
      <c r="A5407" s="568" t="s">
        <v>946</v>
      </c>
      <c r="B5407" s="548" t="s">
        <v>1708</v>
      </c>
      <c r="C5407" s="541" t="s">
        <v>1709</v>
      </c>
      <c r="D5407" s="547" t="s">
        <v>1882</v>
      </c>
      <c r="E5407" s="1962">
        <v>1700</v>
      </c>
      <c r="F5407" s="546" t="s">
        <v>11813</v>
      </c>
      <c r="G5407" s="569" t="s">
        <v>11814</v>
      </c>
      <c r="H5407" s="547" t="s">
        <v>9371</v>
      </c>
      <c r="I5407" s="547" t="s">
        <v>9371</v>
      </c>
      <c r="J5407" s="546" t="s">
        <v>9371</v>
      </c>
      <c r="K5407" s="546"/>
      <c r="L5407" s="546"/>
      <c r="M5407" s="566"/>
      <c r="N5407" s="546">
        <v>1</v>
      </c>
      <c r="O5407" s="546">
        <v>6</v>
      </c>
      <c r="P5407" s="566">
        <v>11118</v>
      </c>
    </row>
    <row r="5408" spans="1:16" x14ac:dyDescent="0.2">
      <c r="A5408" s="568" t="s">
        <v>946</v>
      </c>
      <c r="B5408" s="548" t="s">
        <v>1708</v>
      </c>
      <c r="C5408" s="541" t="s">
        <v>1709</v>
      </c>
      <c r="D5408" s="547" t="s">
        <v>1882</v>
      </c>
      <c r="E5408" s="1962">
        <v>1700</v>
      </c>
      <c r="F5408" s="546" t="s">
        <v>10516</v>
      </c>
      <c r="G5408" s="569" t="s">
        <v>10517</v>
      </c>
      <c r="H5408" s="547" t="s">
        <v>9371</v>
      </c>
      <c r="I5408" s="547" t="s">
        <v>9371</v>
      </c>
      <c r="J5408" s="546" t="s">
        <v>9371</v>
      </c>
      <c r="K5408" s="546"/>
      <c r="L5408" s="546"/>
      <c r="M5408" s="566"/>
      <c r="N5408" s="546">
        <v>1</v>
      </c>
      <c r="O5408" s="546">
        <v>6</v>
      </c>
      <c r="P5408" s="566">
        <v>11118</v>
      </c>
    </row>
    <row r="5409" spans="1:16" x14ac:dyDescent="0.2">
      <c r="A5409" s="568" t="s">
        <v>946</v>
      </c>
      <c r="B5409" s="548" t="s">
        <v>1708</v>
      </c>
      <c r="C5409" s="541" t="s">
        <v>1709</v>
      </c>
      <c r="D5409" s="547" t="s">
        <v>1882</v>
      </c>
      <c r="E5409" s="1962">
        <v>1700</v>
      </c>
      <c r="F5409" s="546" t="s">
        <v>11545</v>
      </c>
      <c r="G5409" s="569" t="s">
        <v>11924</v>
      </c>
      <c r="H5409" s="547" t="s">
        <v>9371</v>
      </c>
      <c r="I5409" s="547" t="s">
        <v>9371</v>
      </c>
      <c r="J5409" s="546" t="s">
        <v>9371</v>
      </c>
      <c r="K5409" s="546"/>
      <c r="L5409" s="546"/>
      <c r="M5409" s="566"/>
      <c r="N5409" s="546">
        <v>1</v>
      </c>
      <c r="O5409" s="546">
        <v>1</v>
      </c>
      <c r="P5409" s="566">
        <v>2141.25</v>
      </c>
    </row>
    <row r="5410" spans="1:16" x14ac:dyDescent="0.2">
      <c r="A5410" s="568" t="s">
        <v>946</v>
      </c>
      <c r="B5410" s="548" t="s">
        <v>1708</v>
      </c>
      <c r="C5410" s="541" t="s">
        <v>1709</v>
      </c>
      <c r="D5410" s="547" t="s">
        <v>1882</v>
      </c>
      <c r="E5410" s="1962">
        <v>1700</v>
      </c>
      <c r="F5410" s="546" t="s">
        <v>10525</v>
      </c>
      <c r="G5410" s="569" t="s">
        <v>10526</v>
      </c>
      <c r="H5410" s="547" t="s">
        <v>9371</v>
      </c>
      <c r="I5410" s="547" t="s">
        <v>9371</v>
      </c>
      <c r="J5410" s="546" t="s">
        <v>9371</v>
      </c>
      <c r="K5410" s="546"/>
      <c r="L5410" s="546"/>
      <c r="M5410" s="566"/>
      <c r="N5410" s="546">
        <v>1</v>
      </c>
      <c r="O5410" s="546">
        <v>6</v>
      </c>
      <c r="P5410" s="566">
        <v>11118</v>
      </c>
    </row>
    <row r="5411" spans="1:16" x14ac:dyDescent="0.2">
      <c r="A5411" s="568" t="s">
        <v>946</v>
      </c>
      <c r="B5411" s="548" t="s">
        <v>1708</v>
      </c>
      <c r="C5411" s="541" t="s">
        <v>1709</v>
      </c>
      <c r="D5411" s="547" t="s">
        <v>1882</v>
      </c>
      <c r="E5411" s="1962">
        <v>1700</v>
      </c>
      <c r="F5411" s="546" t="s">
        <v>10533</v>
      </c>
      <c r="G5411" s="569" t="s">
        <v>10534</v>
      </c>
      <c r="H5411" s="547" t="s">
        <v>9371</v>
      </c>
      <c r="I5411" s="547" t="s">
        <v>9371</v>
      </c>
      <c r="J5411" s="546" t="s">
        <v>9371</v>
      </c>
      <c r="K5411" s="546"/>
      <c r="L5411" s="546"/>
      <c r="M5411" s="566"/>
      <c r="N5411" s="546">
        <v>1</v>
      </c>
      <c r="O5411" s="546">
        <v>6</v>
      </c>
      <c r="P5411" s="566">
        <v>11118</v>
      </c>
    </row>
    <row r="5412" spans="1:16" x14ac:dyDescent="0.2">
      <c r="A5412" s="568" t="s">
        <v>946</v>
      </c>
      <c r="B5412" s="548" t="s">
        <v>1708</v>
      </c>
      <c r="C5412" s="541" t="s">
        <v>1709</v>
      </c>
      <c r="D5412" s="547" t="s">
        <v>1882</v>
      </c>
      <c r="E5412" s="1962">
        <v>1700</v>
      </c>
      <c r="F5412" s="546" t="s">
        <v>11561</v>
      </c>
      <c r="G5412" s="569" t="s">
        <v>11562</v>
      </c>
      <c r="H5412" s="547" t="s">
        <v>9371</v>
      </c>
      <c r="I5412" s="547" t="s">
        <v>9371</v>
      </c>
      <c r="J5412" s="546" t="s">
        <v>9371</v>
      </c>
      <c r="K5412" s="546"/>
      <c r="L5412" s="546"/>
      <c r="M5412" s="566"/>
      <c r="N5412" s="546">
        <v>1</v>
      </c>
      <c r="O5412" s="546">
        <v>1</v>
      </c>
      <c r="P5412" s="566">
        <v>2130.9499999999998</v>
      </c>
    </row>
    <row r="5413" spans="1:16" x14ac:dyDescent="0.2">
      <c r="A5413" s="568" t="s">
        <v>946</v>
      </c>
      <c r="B5413" s="548" t="s">
        <v>1708</v>
      </c>
      <c r="C5413" s="541" t="s">
        <v>1709</v>
      </c>
      <c r="D5413" s="547" t="s">
        <v>1882</v>
      </c>
      <c r="E5413" s="1962">
        <v>1700</v>
      </c>
      <c r="F5413" s="546" t="s">
        <v>11369</v>
      </c>
      <c r="G5413" s="569" t="s">
        <v>11370</v>
      </c>
      <c r="H5413" s="547" t="s">
        <v>9371</v>
      </c>
      <c r="I5413" s="547" t="s">
        <v>9371</v>
      </c>
      <c r="J5413" s="546" t="s">
        <v>9371</v>
      </c>
      <c r="K5413" s="546"/>
      <c r="L5413" s="546"/>
      <c r="M5413" s="566"/>
      <c r="N5413" s="546">
        <v>1</v>
      </c>
      <c r="O5413" s="546">
        <v>6</v>
      </c>
      <c r="P5413" s="566">
        <v>11118</v>
      </c>
    </row>
    <row r="5414" spans="1:16" x14ac:dyDescent="0.2">
      <c r="A5414" s="568" t="s">
        <v>946</v>
      </c>
      <c r="B5414" s="548" t="s">
        <v>1708</v>
      </c>
      <c r="C5414" s="541" t="s">
        <v>1709</v>
      </c>
      <c r="D5414" s="547" t="s">
        <v>1882</v>
      </c>
      <c r="E5414" s="1962">
        <v>1700</v>
      </c>
      <c r="F5414" s="546" t="s">
        <v>11573</v>
      </c>
      <c r="G5414" s="569" t="s">
        <v>11574</v>
      </c>
      <c r="H5414" s="547" t="s">
        <v>9371</v>
      </c>
      <c r="I5414" s="547" t="s">
        <v>9371</v>
      </c>
      <c r="J5414" s="546" t="s">
        <v>9371</v>
      </c>
      <c r="K5414" s="546"/>
      <c r="L5414" s="546"/>
      <c r="M5414" s="566"/>
      <c r="N5414" s="546">
        <v>1</v>
      </c>
      <c r="O5414" s="546">
        <v>6</v>
      </c>
      <c r="P5414" s="566">
        <v>11118</v>
      </c>
    </row>
    <row r="5415" spans="1:16" x14ac:dyDescent="0.2">
      <c r="A5415" s="568" t="s">
        <v>946</v>
      </c>
      <c r="B5415" s="548" t="s">
        <v>1708</v>
      </c>
      <c r="C5415" s="541" t="s">
        <v>1709</v>
      </c>
      <c r="D5415" s="547" t="s">
        <v>1882</v>
      </c>
      <c r="E5415" s="1962">
        <v>1700</v>
      </c>
      <c r="F5415" s="546" t="s">
        <v>11280</v>
      </c>
      <c r="G5415" s="569" t="s">
        <v>11281</v>
      </c>
      <c r="H5415" s="547" t="s">
        <v>9371</v>
      </c>
      <c r="I5415" s="547" t="s">
        <v>9371</v>
      </c>
      <c r="J5415" s="546" t="s">
        <v>9371</v>
      </c>
      <c r="K5415" s="546"/>
      <c r="L5415" s="546"/>
      <c r="M5415" s="566"/>
      <c r="N5415" s="546">
        <v>1</v>
      </c>
      <c r="O5415" s="546">
        <v>1</v>
      </c>
      <c r="P5415" s="566">
        <v>2136.11</v>
      </c>
    </row>
    <row r="5416" spans="1:16" x14ac:dyDescent="0.2">
      <c r="A5416" s="568" t="s">
        <v>946</v>
      </c>
      <c r="B5416" s="548" t="s">
        <v>1708</v>
      </c>
      <c r="C5416" s="541" t="s">
        <v>1709</v>
      </c>
      <c r="D5416" s="547" t="s">
        <v>1882</v>
      </c>
      <c r="E5416" s="1962">
        <v>1700</v>
      </c>
      <c r="F5416" s="546" t="s">
        <v>10551</v>
      </c>
      <c r="G5416" s="569" t="s">
        <v>10552</v>
      </c>
      <c r="H5416" s="547" t="s">
        <v>9371</v>
      </c>
      <c r="I5416" s="547" t="s">
        <v>9371</v>
      </c>
      <c r="J5416" s="546" t="s">
        <v>9371</v>
      </c>
      <c r="K5416" s="546"/>
      <c r="L5416" s="546"/>
      <c r="M5416" s="566"/>
      <c r="N5416" s="546">
        <v>1</v>
      </c>
      <c r="O5416" s="546">
        <v>6</v>
      </c>
      <c r="P5416" s="566">
        <v>11118</v>
      </c>
    </row>
    <row r="5417" spans="1:16" x14ac:dyDescent="0.2">
      <c r="A5417" s="568" t="s">
        <v>946</v>
      </c>
      <c r="B5417" s="548" t="s">
        <v>1708</v>
      </c>
      <c r="C5417" s="541" t="s">
        <v>1709</v>
      </c>
      <c r="D5417" s="547" t="s">
        <v>1882</v>
      </c>
      <c r="E5417" s="1962">
        <v>1700</v>
      </c>
      <c r="F5417" s="546" t="s">
        <v>10997</v>
      </c>
      <c r="G5417" s="569" t="s">
        <v>10998</v>
      </c>
      <c r="H5417" s="547" t="s">
        <v>9371</v>
      </c>
      <c r="I5417" s="547" t="s">
        <v>9371</v>
      </c>
      <c r="J5417" s="546" t="s">
        <v>9371</v>
      </c>
      <c r="K5417" s="546"/>
      <c r="L5417" s="546"/>
      <c r="M5417" s="566"/>
      <c r="N5417" s="546">
        <v>1</v>
      </c>
      <c r="O5417" s="546">
        <v>6</v>
      </c>
      <c r="P5417" s="566">
        <v>11118</v>
      </c>
    </row>
    <row r="5418" spans="1:16" x14ac:dyDescent="0.2">
      <c r="A5418" s="568" t="s">
        <v>946</v>
      </c>
      <c r="B5418" s="548" t="s">
        <v>1708</v>
      </c>
      <c r="C5418" s="541" t="s">
        <v>1709</v>
      </c>
      <c r="D5418" s="547" t="s">
        <v>1882</v>
      </c>
      <c r="E5418" s="1962">
        <v>1700</v>
      </c>
      <c r="F5418" s="546" t="s">
        <v>11563</v>
      </c>
      <c r="G5418" s="569" t="s">
        <v>11564</v>
      </c>
      <c r="H5418" s="547" t="s">
        <v>9371</v>
      </c>
      <c r="I5418" s="547" t="s">
        <v>9371</v>
      </c>
      <c r="J5418" s="546" t="s">
        <v>9371</v>
      </c>
      <c r="K5418" s="546"/>
      <c r="L5418" s="546"/>
      <c r="M5418" s="566"/>
      <c r="N5418" s="546">
        <v>1</v>
      </c>
      <c r="O5418" s="546">
        <v>6</v>
      </c>
      <c r="P5418" s="566">
        <v>11118</v>
      </c>
    </row>
    <row r="5419" spans="1:16" x14ac:dyDescent="0.2">
      <c r="A5419" s="568" t="s">
        <v>946</v>
      </c>
      <c r="B5419" s="548" t="s">
        <v>1708</v>
      </c>
      <c r="C5419" s="541" t="s">
        <v>1709</v>
      </c>
      <c r="D5419" s="547" t="s">
        <v>1882</v>
      </c>
      <c r="E5419" s="1962">
        <v>1700</v>
      </c>
      <c r="F5419" s="546" t="s">
        <v>11278</v>
      </c>
      <c r="G5419" s="569" t="s">
        <v>11925</v>
      </c>
      <c r="H5419" s="547" t="s">
        <v>9371</v>
      </c>
      <c r="I5419" s="547" t="s">
        <v>9371</v>
      </c>
      <c r="J5419" s="546" t="s">
        <v>9371</v>
      </c>
      <c r="K5419" s="546"/>
      <c r="L5419" s="546"/>
      <c r="M5419" s="566"/>
      <c r="N5419" s="546">
        <v>1</v>
      </c>
      <c r="O5419" s="546">
        <v>6</v>
      </c>
      <c r="P5419" s="566">
        <v>11118</v>
      </c>
    </row>
    <row r="5420" spans="1:16" x14ac:dyDescent="0.2">
      <c r="A5420" s="568" t="s">
        <v>946</v>
      </c>
      <c r="B5420" s="548" t="s">
        <v>1708</v>
      </c>
      <c r="C5420" s="541" t="s">
        <v>1709</v>
      </c>
      <c r="D5420" s="547" t="s">
        <v>1882</v>
      </c>
      <c r="E5420" s="1962">
        <v>1700</v>
      </c>
      <c r="F5420" s="546" t="s">
        <v>10931</v>
      </c>
      <c r="G5420" s="569" t="s">
        <v>10932</v>
      </c>
      <c r="H5420" s="547" t="s">
        <v>9371</v>
      </c>
      <c r="I5420" s="547" t="s">
        <v>9371</v>
      </c>
      <c r="J5420" s="546" t="s">
        <v>9371</v>
      </c>
      <c r="K5420" s="546"/>
      <c r="L5420" s="546"/>
      <c r="M5420" s="566"/>
      <c r="N5420" s="546">
        <v>1</v>
      </c>
      <c r="O5420" s="546">
        <v>1</v>
      </c>
      <c r="P5420" s="566">
        <v>2625.09</v>
      </c>
    </row>
    <row r="5421" spans="1:16" x14ac:dyDescent="0.2">
      <c r="A5421" s="568" t="s">
        <v>946</v>
      </c>
      <c r="B5421" s="548" t="s">
        <v>1708</v>
      </c>
      <c r="C5421" s="541" t="s">
        <v>1709</v>
      </c>
      <c r="D5421" s="547" t="s">
        <v>1882</v>
      </c>
      <c r="E5421" s="1962">
        <v>1700</v>
      </c>
      <c r="F5421" s="546" t="s">
        <v>11003</v>
      </c>
      <c r="G5421" s="569" t="s">
        <v>11004</v>
      </c>
      <c r="H5421" s="547" t="s">
        <v>9371</v>
      </c>
      <c r="I5421" s="547" t="s">
        <v>9371</v>
      </c>
      <c r="J5421" s="546" t="s">
        <v>9371</v>
      </c>
      <c r="K5421" s="546"/>
      <c r="L5421" s="546"/>
      <c r="M5421" s="566"/>
      <c r="N5421" s="546">
        <v>1</v>
      </c>
      <c r="O5421" s="546">
        <v>6</v>
      </c>
      <c r="P5421" s="566">
        <v>11118</v>
      </c>
    </row>
    <row r="5422" spans="1:16" x14ac:dyDescent="0.2">
      <c r="A5422" s="568" t="s">
        <v>946</v>
      </c>
      <c r="B5422" s="548" t="s">
        <v>1708</v>
      </c>
      <c r="C5422" s="541" t="s">
        <v>1709</v>
      </c>
      <c r="D5422" s="547" t="s">
        <v>1882</v>
      </c>
      <c r="E5422" s="1962">
        <v>1700</v>
      </c>
      <c r="F5422" s="546" t="s">
        <v>10955</v>
      </c>
      <c r="G5422" s="569" t="s">
        <v>10956</v>
      </c>
      <c r="H5422" s="547" t="s">
        <v>9371</v>
      </c>
      <c r="I5422" s="547" t="s">
        <v>9371</v>
      </c>
      <c r="J5422" s="546" t="s">
        <v>9371</v>
      </c>
      <c r="K5422" s="546"/>
      <c r="L5422" s="546"/>
      <c r="M5422" s="566"/>
      <c r="N5422" s="546">
        <v>1</v>
      </c>
      <c r="O5422" s="546">
        <v>1</v>
      </c>
      <c r="P5422" s="566">
        <v>2625.09</v>
      </c>
    </row>
    <row r="5423" spans="1:16" x14ac:dyDescent="0.2">
      <c r="A5423" s="568" t="s">
        <v>946</v>
      </c>
      <c r="B5423" s="548" t="s">
        <v>1708</v>
      </c>
      <c r="C5423" s="541" t="s">
        <v>1709</v>
      </c>
      <c r="D5423" s="547" t="s">
        <v>1882</v>
      </c>
      <c r="E5423" s="1962">
        <v>1700</v>
      </c>
      <c r="F5423" s="546" t="s">
        <v>10852</v>
      </c>
      <c r="G5423" s="569" t="s">
        <v>10853</v>
      </c>
      <c r="H5423" s="547" t="s">
        <v>9371</v>
      </c>
      <c r="I5423" s="547" t="s">
        <v>9371</v>
      </c>
      <c r="J5423" s="546" t="s">
        <v>9371</v>
      </c>
      <c r="K5423" s="546"/>
      <c r="L5423" s="546"/>
      <c r="M5423" s="566"/>
      <c r="N5423" s="546">
        <v>1</v>
      </c>
      <c r="O5423" s="546">
        <v>2</v>
      </c>
      <c r="P5423" s="566">
        <v>2883.92</v>
      </c>
    </row>
    <row r="5424" spans="1:16" x14ac:dyDescent="0.2">
      <c r="A5424" s="568" t="s">
        <v>946</v>
      </c>
      <c r="B5424" s="548" t="s">
        <v>1708</v>
      </c>
      <c r="C5424" s="541" t="s">
        <v>1709</v>
      </c>
      <c r="D5424" s="547" t="s">
        <v>1882</v>
      </c>
      <c r="E5424" s="1962">
        <v>1700</v>
      </c>
      <c r="F5424" s="546" t="s">
        <v>11501</v>
      </c>
      <c r="G5424" s="569" t="s">
        <v>11926</v>
      </c>
      <c r="H5424" s="547" t="s">
        <v>9371</v>
      </c>
      <c r="I5424" s="547" t="s">
        <v>9371</v>
      </c>
      <c r="J5424" s="546" t="s">
        <v>9371</v>
      </c>
      <c r="K5424" s="546"/>
      <c r="L5424" s="546"/>
      <c r="M5424" s="566"/>
      <c r="N5424" s="546">
        <v>1</v>
      </c>
      <c r="O5424" s="546">
        <v>6</v>
      </c>
      <c r="P5424" s="566">
        <v>11118</v>
      </c>
    </row>
    <row r="5425" spans="1:16" x14ac:dyDescent="0.2">
      <c r="A5425" s="568" t="s">
        <v>946</v>
      </c>
      <c r="B5425" s="548" t="s">
        <v>1708</v>
      </c>
      <c r="C5425" s="541" t="s">
        <v>1709</v>
      </c>
      <c r="D5425" s="547" t="s">
        <v>1882</v>
      </c>
      <c r="E5425" s="1962">
        <v>1700</v>
      </c>
      <c r="F5425" s="546" t="s">
        <v>11361</v>
      </c>
      <c r="G5425" s="569" t="s">
        <v>11362</v>
      </c>
      <c r="H5425" s="547" t="s">
        <v>9371</v>
      </c>
      <c r="I5425" s="547" t="s">
        <v>9371</v>
      </c>
      <c r="J5425" s="546" t="s">
        <v>9371</v>
      </c>
      <c r="K5425" s="546"/>
      <c r="L5425" s="546"/>
      <c r="M5425" s="566"/>
      <c r="N5425" s="546">
        <v>1</v>
      </c>
      <c r="O5425" s="546">
        <v>1</v>
      </c>
      <c r="P5425" s="566">
        <v>2136.11</v>
      </c>
    </row>
    <row r="5426" spans="1:16" x14ac:dyDescent="0.2">
      <c r="A5426" s="568" t="s">
        <v>946</v>
      </c>
      <c r="B5426" s="548" t="s">
        <v>1708</v>
      </c>
      <c r="C5426" s="541" t="s">
        <v>1709</v>
      </c>
      <c r="D5426" s="547" t="s">
        <v>1882</v>
      </c>
      <c r="E5426" s="1962">
        <v>1700</v>
      </c>
      <c r="F5426" s="546" t="s">
        <v>11234</v>
      </c>
      <c r="G5426" s="569" t="s">
        <v>11235</v>
      </c>
      <c r="H5426" s="547" t="s">
        <v>9371</v>
      </c>
      <c r="I5426" s="547" t="s">
        <v>9371</v>
      </c>
      <c r="J5426" s="546" t="s">
        <v>9371</v>
      </c>
      <c r="K5426" s="546"/>
      <c r="L5426" s="546"/>
      <c r="M5426" s="566"/>
      <c r="N5426" s="546">
        <v>1</v>
      </c>
      <c r="O5426" s="546">
        <v>6</v>
      </c>
      <c r="P5426" s="566">
        <v>11118</v>
      </c>
    </row>
    <row r="5427" spans="1:16" x14ac:dyDescent="0.2">
      <c r="A5427" s="568" t="s">
        <v>946</v>
      </c>
      <c r="B5427" s="548" t="s">
        <v>1708</v>
      </c>
      <c r="C5427" s="541" t="s">
        <v>1709</v>
      </c>
      <c r="D5427" s="547" t="s">
        <v>1882</v>
      </c>
      <c r="E5427" s="1962">
        <v>1700</v>
      </c>
      <c r="F5427" s="546" t="s">
        <v>10574</v>
      </c>
      <c r="G5427" s="569" t="s">
        <v>10575</v>
      </c>
      <c r="H5427" s="547" t="s">
        <v>9371</v>
      </c>
      <c r="I5427" s="547" t="s">
        <v>9371</v>
      </c>
      <c r="J5427" s="546" t="s">
        <v>9371</v>
      </c>
      <c r="K5427" s="546"/>
      <c r="L5427" s="546"/>
      <c r="M5427" s="566"/>
      <c r="N5427" s="546">
        <v>1</v>
      </c>
      <c r="O5427" s="546">
        <v>6</v>
      </c>
      <c r="P5427" s="566">
        <v>11118</v>
      </c>
    </row>
    <row r="5428" spans="1:16" x14ac:dyDescent="0.2">
      <c r="A5428" s="568" t="s">
        <v>946</v>
      </c>
      <c r="B5428" s="548" t="s">
        <v>1708</v>
      </c>
      <c r="C5428" s="541" t="s">
        <v>1709</v>
      </c>
      <c r="D5428" s="547" t="s">
        <v>1882</v>
      </c>
      <c r="E5428" s="1962">
        <v>1700</v>
      </c>
      <c r="F5428" s="546" t="s">
        <v>11355</v>
      </c>
      <c r="G5428" s="569" t="s">
        <v>11356</v>
      </c>
      <c r="H5428" s="547" t="s">
        <v>9371</v>
      </c>
      <c r="I5428" s="547" t="s">
        <v>9371</v>
      </c>
      <c r="J5428" s="546" t="s">
        <v>9371</v>
      </c>
      <c r="K5428" s="546"/>
      <c r="L5428" s="546"/>
      <c r="M5428" s="566"/>
      <c r="N5428" s="546">
        <v>1</v>
      </c>
      <c r="O5428" s="546">
        <v>2</v>
      </c>
      <c r="P5428" s="566">
        <v>3706</v>
      </c>
    </row>
    <row r="5429" spans="1:16" x14ac:dyDescent="0.2">
      <c r="A5429" s="568" t="s">
        <v>946</v>
      </c>
      <c r="B5429" s="548" t="s">
        <v>1708</v>
      </c>
      <c r="C5429" s="541" t="s">
        <v>1709</v>
      </c>
      <c r="D5429" s="547" t="s">
        <v>1882</v>
      </c>
      <c r="E5429" s="1962">
        <v>1700</v>
      </c>
      <c r="F5429" s="546" t="s">
        <v>11875</v>
      </c>
      <c r="G5429" s="569" t="s">
        <v>11876</v>
      </c>
      <c r="H5429" s="547" t="s">
        <v>9371</v>
      </c>
      <c r="I5429" s="547" t="s">
        <v>9371</v>
      </c>
      <c r="J5429" s="546" t="s">
        <v>9371</v>
      </c>
      <c r="K5429" s="546"/>
      <c r="L5429" s="546"/>
      <c r="M5429" s="566"/>
      <c r="N5429" s="546">
        <v>1</v>
      </c>
      <c r="O5429" s="546">
        <v>1</v>
      </c>
      <c r="P5429" s="566">
        <v>2136.11</v>
      </c>
    </row>
    <row r="5430" spans="1:16" x14ac:dyDescent="0.2">
      <c r="A5430" s="568" t="s">
        <v>946</v>
      </c>
      <c r="B5430" s="548" t="s">
        <v>1708</v>
      </c>
      <c r="C5430" s="541" t="s">
        <v>1709</v>
      </c>
      <c r="D5430" s="547" t="s">
        <v>1882</v>
      </c>
      <c r="E5430" s="1962">
        <v>1700</v>
      </c>
      <c r="F5430" s="546" t="s">
        <v>10981</v>
      </c>
      <c r="G5430" s="569" t="s">
        <v>10982</v>
      </c>
      <c r="H5430" s="547" t="s">
        <v>9371</v>
      </c>
      <c r="I5430" s="547" t="s">
        <v>9371</v>
      </c>
      <c r="J5430" s="546" t="s">
        <v>9371</v>
      </c>
      <c r="K5430" s="546"/>
      <c r="L5430" s="546"/>
      <c r="M5430" s="566"/>
      <c r="N5430" s="546">
        <v>1</v>
      </c>
      <c r="O5430" s="546">
        <v>6</v>
      </c>
      <c r="P5430" s="566">
        <v>11118</v>
      </c>
    </row>
    <row r="5431" spans="1:16" x14ac:dyDescent="0.2">
      <c r="A5431" s="568" t="s">
        <v>946</v>
      </c>
      <c r="B5431" s="548" t="s">
        <v>1708</v>
      </c>
      <c r="C5431" s="541" t="s">
        <v>1709</v>
      </c>
      <c r="D5431" s="547" t="s">
        <v>1882</v>
      </c>
      <c r="E5431" s="1962">
        <v>1700</v>
      </c>
      <c r="F5431" s="546" t="s">
        <v>10971</v>
      </c>
      <c r="G5431" s="569" t="s">
        <v>10972</v>
      </c>
      <c r="H5431" s="547" t="s">
        <v>9371</v>
      </c>
      <c r="I5431" s="547" t="s">
        <v>9371</v>
      </c>
      <c r="J5431" s="546" t="s">
        <v>9371</v>
      </c>
      <c r="K5431" s="546"/>
      <c r="L5431" s="546"/>
      <c r="M5431" s="566"/>
      <c r="N5431" s="546">
        <v>1</v>
      </c>
      <c r="O5431" s="546">
        <v>6</v>
      </c>
      <c r="P5431" s="566">
        <v>11118</v>
      </c>
    </row>
    <row r="5432" spans="1:16" x14ac:dyDescent="0.2">
      <c r="A5432" s="568" t="s">
        <v>946</v>
      </c>
      <c r="B5432" s="548" t="s">
        <v>1708</v>
      </c>
      <c r="C5432" s="541" t="s">
        <v>1709</v>
      </c>
      <c r="D5432" s="547" t="s">
        <v>1882</v>
      </c>
      <c r="E5432" s="1962">
        <v>1700</v>
      </c>
      <c r="F5432" s="546" t="s">
        <v>10582</v>
      </c>
      <c r="G5432" s="569" t="s">
        <v>10583</v>
      </c>
      <c r="H5432" s="547" t="s">
        <v>9371</v>
      </c>
      <c r="I5432" s="547" t="s">
        <v>9371</v>
      </c>
      <c r="J5432" s="546" t="s">
        <v>9371</v>
      </c>
      <c r="K5432" s="546"/>
      <c r="L5432" s="546"/>
      <c r="M5432" s="566"/>
      <c r="N5432" s="546">
        <v>1</v>
      </c>
      <c r="O5432" s="546">
        <v>6</v>
      </c>
      <c r="P5432" s="566">
        <v>11118</v>
      </c>
    </row>
    <row r="5433" spans="1:16" x14ac:dyDescent="0.2">
      <c r="A5433" s="568" t="s">
        <v>946</v>
      </c>
      <c r="B5433" s="548" t="s">
        <v>1708</v>
      </c>
      <c r="C5433" s="541" t="s">
        <v>1709</v>
      </c>
      <c r="D5433" s="547" t="s">
        <v>1882</v>
      </c>
      <c r="E5433" s="1962">
        <v>1700</v>
      </c>
      <c r="F5433" s="546" t="s">
        <v>10586</v>
      </c>
      <c r="G5433" s="569" t="s">
        <v>10587</v>
      </c>
      <c r="H5433" s="547" t="s">
        <v>9371</v>
      </c>
      <c r="I5433" s="547" t="s">
        <v>9371</v>
      </c>
      <c r="J5433" s="546" t="s">
        <v>9371</v>
      </c>
      <c r="K5433" s="546"/>
      <c r="L5433" s="546"/>
      <c r="M5433" s="566"/>
      <c r="N5433" s="546">
        <v>1</v>
      </c>
      <c r="O5433" s="546">
        <v>6</v>
      </c>
      <c r="P5433" s="566">
        <v>11118</v>
      </c>
    </row>
    <row r="5434" spans="1:16" x14ac:dyDescent="0.2">
      <c r="A5434" s="568" t="s">
        <v>946</v>
      </c>
      <c r="B5434" s="548" t="s">
        <v>1708</v>
      </c>
      <c r="C5434" s="541" t="s">
        <v>1709</v>
      </c>
      <c r="D5434" s="547" t="s">
        <v>1882</v>
      </c>
      <c r="E5434" s="1962">
        <v>1700</v>
      </c>
      <c r="F5434" s="546" t="s">
        <v>11607</v>
      </c>
      <c r="G5434" s="569" t="s">
        <v>11608</v>
      </c>
      <c r="H5434" s="547" t="s">
        <v>8766</v>
      </c>
      <c r="I5434" s="547" t="s">
        <v>8766</v>
      </c>
      <c r="J5434" s="546" t="s">
        <v>8766</v>
      </c>
      <c r="K5434" s="546"/>
      <c r="L5434" s="546"/>
      <c r="M5434" s="566"/>
      <c r="N5434" s="546">
        <v>1</v>
      </c>
      <c r="O5434" s="546">
        <v>6</v>
      </c>
      <c r="P5434" s="566">
        <v>11118</v>
      </c>
    </row>
    <row r="5435" spans="1:16" x14ac:dyDescent="0.2">
      <c r="A5435" s="568" t="s">
        <v>946</v>
      </c>
      <c r="B5435" s="548" t="s">
        <v>1708</v>
      </c>
      <c r="C5435" s="541" t="s">
        <v>1709</v>
      </c>
      <c r="D5435" s="547" t="s">
        <v>1882</v>
      </c>
      <c r="E5435" s="1962">
        <v>1700</v>
      </c>
      <c r="F5435" s="546" t="s">
        <v>10925</v>
      </c>
      <c r="G5435" s="569" t="s">
        <v>10926</v>
      </c>
      <c r="H5435" s="547" t="s">
        <v>9371</v>
      </c>
      <c r="I5435" s="547" t="s">
        <v>9371</v>
      </c>
      <c r="J5435" s="546" t="s">
        <v>9371</v>
      </c>
      <c r="K5435" s="546"/>
      <c r="L5435" s="546"/>
      <c r="M5435" s="566"/>
      <c r="N5435" s="546">
        <v>1</v>
      </c>
      <c r="O5435" s="546">
        <v>6</v>
      </c>
      <c r="P5435" s="566">
        <v>11118</v>
      </c>
    </row>
    <row r="5436" spans="1:16" x14ac:dyDescent="0.2">
      <c r="A5436" s="568" t="s">
        <v>946</v>
      </c>
      <c r="B5436" s="548" t="s">
        <v>1708</v>
      </c>
      <c r="C5436" s="541" t="s">
        <v>1709</v>
      </c>
      <c r="D5436" s="547" t="s">
        <v>1882</v>
      </c>
      <c r="E5436" s="1962">
        <v>1700</v>
      </c>
      <c r="F5436" s="546" t="s">
        <v>10593</v>
      </c>
      <c r="G5436" s="569" t="s">
        <v>10594</v>
      </c>
      <c r="H5436" s="547" t="s">
        <v>9371</v>
      </c>
      <c r="I5436" s="547" t="s">
        <v>9371</v>
      </c>
      <c r="J5436" s="546" t="s">
        <v>9371</v>
      </c>
      <c r="K5436" s="546"/>
      <c r="L5436" s="546"/>
      <c r="M5436" s="566"/>
      <c r="N5436" s="546">
        <v>1</v>
      </c>
      <c r="O5436" s="546">
        <v>6</v>
      </c>
      <c r="P5436" s="566">
        <v>11118</v>
      </c>
    </row>
    <row r="5437" spans="1:16" x14ac:dyDescent="0.2">
      <c r="A5437" s="568" t="s">
        <v>946</v>
      </c>
      <c r="B5437" s="548" t="s">
        <v>1708</v>
      </c>
      <c r="C5437" s="541" t="s">
        <v>1709</v>
      </c>
      <c r="D5437" s="547" t="s">
        <v>1882</v>
      </c>
      <c r="E5437" s="1962">
        <v>1700</v>
      </c>
      <c r="F5437" s="546" t="s">
        <v>11236</v>
      </c>
      <c r="G5437" s="569" t="s">
        <v>11237</v>
      </c>
      <c r="H5437" s="547" t="s">
        <v>9371</v>
      </c>
      <c r="I5437" s="547" t="s">
        <v>9371</v>
      </c>
      <c r="J5437" s="546" t="s">
        <v>9371</v>
      </c>
      <c r="K5437" s="546"/>
      <c r="L5437" s="546"/>
      <c r="M5437" s="566"/>
      <c r="N5437" s="546">
        <v>1</v>
      </c>
      <c r="O5437" s="546">
        <v>1</v>
      </c>
      <c r="P5437" s="566">
        <v>2146.4</v>
      </c>
    </row>
    <row r="5438" spans="1:16" x14ac:dyDescent="0.2">
      <c r="A5438" s="568" t="s">
        <v>946</v>
      </c>
      <c r="B5438" s="548" t="s">
        <v>1708</v>
      </c>
      <c r="C5438" s="541" t="s">
        <v>1709</v>
      </c>
      <c r="D5438" s="547" t="s">
        <v>1882</v>
      </c>
      <c r="E5438" s="1962">
        <v>1700</v>
      </c>
      <c r="F5438" s="546" t="s">
        <v>10599</v>
      </c>
      <c r="G5438" s="569" t="s">
        <v>10600</v>
      </c>
      <c r="H5438" s="547" t="s">
        <v>9371</v>
      </c>
      <c r="I5438" s="547" t="s">
        <v>9371</v>
      </c>
      <c r="J5438" s="546" t="s">
        <v>9371</v>
      </c>
      <c r="K5438" s="546"/>
      <c r="L5438" s="546"/>
      <c r="M5438" s="566"/>
      <c r="N5438" s="546">
        <v>1</v>
      </c>
      <c r="O5438" s="546">
        <v>6</v>
      </c>
      <c r="P5438" s="566">
        <v>11118</v>
      </c>
    </row>
    <row r="5439" spans="1:16" x14ac:dyDescent="0.2">
      <c r="A5439" s="568" t="s">
        <v>946</v>
      </c>
      <c r="B5439" s="548" t="s">
        <v>1708</v>
      </c>
      <c r="C5439" s="541" t="s">
        <v>1709</v>
      </c>
      <c r="D5439" s="547" t="s">
        <v>1882</v>
      </c>
      <c r="E5439" s="1962">
        <v>1700</v>
      </c>
      <c r="F5439" s="546" t="s">
        <v>11373</v>
      </c>
      <c r="G5439" s="569" t="s">
        <v>11374</v>
      </c>
      <c r="H5439" s="547" t="s">
        <v>9371</v>
      </c>
      <c r="I5439" s="547" t="s">
        <v>9371</v>
      </c>
      <c r="J5439" s="546" t="s">
        <v>9371</v>
      </c>
      <c r="K5439" s="546"/>
      <c r="L5439" s="546"/>
      <c r="M5439" s="566"/>
      <c r="N5439" s="546">
        <v>1</v>
      </c>
      <c r="O5439" s="546">
        <v>1</v>
      </c>
      <c r="P5439" s="566">
        <v>2146.4</v>
      </c>
    </row>
    <row r="5440" spans="1:16" x14ac:dyDescent="0.2">
      <c r="A5440" s="568" t="s">
        <v>946</v>
      </c>
      <c r="B5440" s="548" t="s">
        <v>1708</v>
      </c>
      <c r="C5440" s="541" t="s">
        <v>1709</v>
      </c>
      <c r="D5440" s="547" t="s">
        <v>1882</v>
      </c>
      <c r="E5440" s="1962">
        <v>1700</v>
      </c>
      <c r="F5440" s="546" t="s">
        <v>11284</v>
      </c>
      <c r="G5440" s="569" t="s">
        <v>11285</v>
      </c>
      <c r="H5440" s="547" t="s">
        <v>9371</v>
      </c>
      <c r="I5440" s="547" t="s">
        <v>9371</v>
      </c>
      <c r="J5440" s="546" t="s">
        <v>9371</v>
      </c>
      <c r="K5440" s="546"/>
      <c r="L5440" s="546"/>
      <c r="M5440" s="566"/>
      <c r="N5440" s="546">
        <v>1</v>
      </c>
      <c r="O5440" s="546">
        <v>6</v>
      </c>
      <c r="P5440" s="566">
        <v>11118</v>
      </c>
    </row>
    <row r="5441" spans="1:16" x14ac:dyDescent="0.2">
      <c r="A5441" s="568" t="s">
        <v>946</v>
      </c>
      <c r="B5441" s="548" t="s">
        <v>1708</v>
      </c>
      <c r="C5441" s="541" t="s">
        <v>1709</v>
      </c>
      <c r="D5441" s="547" t="s">
        <v>1882</v>
      </c>
      <c r="E5441" s="1962">
        <v>1700</v>
      </c>
      <c r="F5441" s="546" t="s">
        <v>10614</v>
      </c>
      <c r="G5441" s="569" t="s">
        <v>10615</v>
      </c>
      <c r="H5441" s="547" t="s">
        <v>9371</v>
      </c>
      <c r="I5441" s="547" t="s">
        <v>9371</v>
      </c>
      <c r="J5441" s="546" t="s">
        <v>9371</v>
      </c>
      <c r="K5441" s="546"/>
      <c r="L5441" s="546"/>
      <c r="M5441" s="566"/>
      <c r="N5441" s="546">
        <v>1</v>
      </c>
      <c r="O5441" s="546">
        <v>6</v>
      </c>
      <c r="P5441" s="566">
        <v>11118</v>
      </c>
    </row>
    <row r="5442" spans="1:16" x14ac:dyDescent="0.2">
      <c r="A5442" s="568" t="s">
        <v>946</v>
      </c>
      <c r="B5442" s="548" t="s">
        <v>1708</v>
      </c>
      <c r="C5442" s="541" t="s">
        <v>1709</v>
      </c>
      <c r="D5442" s="547" t="s">
        <v>1882</v>
      </c>
      <c r="E5442" s="1962">
        <v>1700</v>
      </c>
      <c r="F5442" s="546" t="s">
        <v>11351</v>
      </c>
      <c r="G5442" s="569" t="s">
        <v>11352</v>
      </c>
      <c r="H5442" s="547" t="s">
        <v>9371</v>
      </c>
      <c r="I5442" s="547" t="s">
        <v>9371</v>
      </c>
      <c r="J5442" s="546" t="s">
        <v>9371</v>
      </c>
      <c r="K5442" s="546"/>
      <c r="L5442" s="546"/>
      <c r="M5442" s="566"/>
      <c r="N5442" s="546">
        <v>1</v>
      </c>
      <c r="O5442" s="546">
        <v>2</v>
      </c>
      <c r="P5442" s="566">
        <v>3706</v>
      </c>
    </row>
    <row r="5443" spans="1:16" x14ac:dyDescent="0.2">
      <c r="A5443" s="568" t="s">
        <v>946</v>
      </c>
      <c r="B5443" s="548" t="s">
        <v>1708</v>
      </c>
      <c r="C5443" s="541" t="s">
        <v>1709</v>
      </c>
      <c r="D5443" s="547" t="s">
        <v>1882</v>
      </c>
      <c r="E5443" s="1962">
        <v>1700</v>
      </c>
      <c r="F5443" s="546" t="s">
        <v>10618</v>
      </c>
      <c r="G5443" s="569" t="s">
        <v>10619</v>
      </c>
      <c r="H5443" s="547" t="s">
        <v>9371</v>
      </c>
      <c r="I5443" s="547" t="s">
        <v>9371</v>
      </c>
      <c r="J5443" s="546" t="s">
        <v>9371</v>
      </c>
      <c r="K5443" s="546"/>
      <c r="L5443" s="546"/>
      <c r="M5443" s="566"/>
      <c r="N5443" s="546">
        <v>1</v>
      </c>
      <c r="O5443" s="546">
        <v>6</v>
      </c>
      <c r="P5443" s="566">
        <v>11118</v>
      </c>
    </row>
    <row r="5444" spans="1:16" x14ac:dyDescent="0.2">
      <c r="A5444" s="568" t="s">
        <v>946</v>
      </c>
      <c r="B5444" s="548" t="s">
        <v>1708</v>
      </c>
      <c r="C5444" s="541" t="s">
        <v>1709</v>
      </c>
      <c r="D5444" s="547" t="s">
        <v>1882</v>
      </c>
      <c r="E5444" s="1962">
        <v>1700</v>
      </c>
      <c r="F5444" s="546" t="s">
        <v>11881</v>
      </c>
      <c r="G5444" s="569" t="s">
        <v>11882</v>
      </c>
      <c r="H5444" s="547" t="s">
        <v>9371</v>
      </c>
      <c r="I5444" s="547" t="s">
        <v>9371</v>
      </c>
      <c r="J5444" s="546" t="s">
        <v>9371</v>
      </c>
      <c r="K5444" s="546"/>
      <c r="L5444" s="546"/>
      <c r="M5444" s="566"/>
      <c r="N5444" s="546">
        <v>1</v>
      </c>
      <c r="O5444" s="546">
        <v>1</v>
      </c>
      <c r="P5444" s="566">
        <v>2136.11</v>
      </c>
    </row>
    <row r="5445" spans="1:16" x14ac:dyDescent="0.2">
      <c r="A5445" s="568" t="s">
        <v>946</v>
      </c>
      <c r="B5445" s="548" t="s">
        <v>1708</v>
      </c>
      <c r="C5445" s="541" t="s">
        <v>1709</v>
      </c>
      <c r="D5445" s="547" t="s">
        <v>1882</v>
      </c>
      <c r="E5445" s="1962">
        <v>1700</v>
      </c>
      <c r="F5445" s="546" t="s">
        <v>10634</v>
      </c>
      <c r="G5445" s="569" t="s">
        <v>10635</v>
      </c>
      <c r="H5445" s="547" t="s">
        <v>9371</v>
      </c>
      <c r="I5445" s="547" t="s">
        <v>9371</v>
      </c>
      <c r="J5445" s="546" t="s">
        <v>9371</v>
      </c>
      <c r="K5445" s="546"/>
      <c r="L5445" s="546"/>
      <c r="M5445" s="566"/>
      <c r="N5445" s="546">
        <v>1</v>
      </c>
      <c r="O5445" s="546">
        <v>6</v>
      </c>
      <c r="P5445" s="566">
        <v>11118</v>
      </c>
    </row>
    <row r="5446" spans="1:16" x14ac:dyDescent="0.2">
      <c r="A5446" s="568" t="s">
        <v>946</v>
      </c>
      <c r="B5446" s="548" t="s">
        <v>1708</v>
      </c>
      <c r="C5446" s="541" t="s">
        <v>1709</v>
      </c>
      <c r="D5446" s="547" t="s">
        <v>1882</v>
      </c>
      <c r="E5446" s="1962">
        <v>1700</v>
      </c>
      <c r="F5446" s="546" t="s">
        <v>11591</v>
      </c>
      <c r="G5446" s="569" t="s">
        <v>11592</v>
      </c>
      <c r="H5446" s="547" t="s">
        <v>9371</v>
      </c>
      <c r="I5446" s="547" t="s">
        <v>9371</v>
      </c>
      <c r="J5446" s="546" t="s">
        <v>9371</v>
      </c>
      <c r="K5446" s="546"/>
      <c r="L5446" s="546"/>
      <c r="M5446" s="566"/>
      <c r="N5446" s="546">
        <v>1</v>
      </c>
      <c r="O5446" s="546">
        <v>6</v>
      </c>
      <c r="P5446" s="566">
        <v>11118</v>
      </c>
    </row>
    <row r="5447" spans="1:16" x14ac:dyDescent="0.2">
      <c r="A5447" s="568" t="s">
        <v>946</v>
      </c>
      <c r="B5447" s="548" t="s">
        <v>1708</v>
      </c>
      <c r="C5447" s="541" t="s">
        <v>1709</v>
      </c>
      <c r="D5447" s="547" t="s">
        <v>1882</v>
      </c>
      <c r="E5447" s="1962">
        <v>1700</v>
      </c>
      <c r="F5447" s="546" t="s">
        <v>10838</v>
      </c>
      <c r="G5447" s="569" t="s">
        <v>10839</v>
      </c>
      <c r="H5447" s="547" t="s">
        <v>8766</v>
      </c>
      <c r="I5447" s="547" t="s">
        <v>8766</v>
      </c>
      <c r="J5447" s="546" t="s">
        <v>8766</v>
      </c>
      <c r="K5447" s="546"/>
      <c r="L5447" s="546"/>
      <c r="M5447" s="566"/>
      <c r="N5447" s="546">
        <v>1</v>
      </c>
      <c r="O5447" s="546">
        <v>1</v>
      </c>
      <c r="P5447" s="566">
        <v>2614.79</v>
      </c>
    </row>
    <row r="5448" spans="1:16" x14ac:dyDescent="0.2">
      <c r="A5448" s="568" t="s">
        <v>946</v>
      </c>
      <c r="B5448" s="548" t="s">
        <v>1708</v>
      </c>
      <c r="C5448" s="541" t="s">
        <v>1709</v>
      </c>
      <c r="D5448" s="547" t="s">
        <v>1882</v>
      </c>
      <c r="E5448" s="1962">
        <v>1700</v>
      </c>
      <c r="F5448" s="546" t="s">
        <v>10969</v>
      </c>
      <c r="G5448" s="569" t="s">
        <v>10970</v>
      </c>
      <c r="H5448" s="547" t="s">
        <v>9371</v>
      </c>
      <c r="I5448" s="547" t="s">
        <v>9371</v>
      </c>
      <c r="J5448" s="546" t="s">
        <v>9371</v>
      </c>
      <c r="K5448" s="546"/>
      <c r="L5448" s="546"/>
      <c r="M5448" s="566"/>
      <c r="N5448" s="546">
        <v>1</v>
      </c>
      <c r="O5448" s="546">
        <v>6</v>
      </c>
      <c r="P5448" s="566">
        <v>11118</v>
      </c>
    </row>
    <row r="5449" spans="1:16" x14ac:dyDescent="0.2">
      <c r="A5449" s="568" t="s">
        <v>946</v>
      </c>
      <c r="B5449" s="548" t="s">
        <v>1708</v>
      </c>
      <c r="C5449" s="541" t="s">
        <v>1709</v>
      </c>
      <c r="D5449" s="547" t="s">
        <v>1882</v>
      </c>
      <c r="E5449" s="1962">
        <v>1700</v>
      </c>
      <c r="F5449" s="546" t="s">
        <v>10909</v>
      </c>
      <c r="G5449" s="569" t="s">
        <v>10910</v>
      </c>
      <c r="H5449" s="547" t="s">
        <v>9371</v>
      </c>
      <c r="I5449" s="547" t="s">
        <v>9371</v>
      </c>
      <c r="J5449" s="546" t="s">
        <v>9371</v>
      </c>
      <c r="K5449" s="546"/>
      <c r="L5449" s="546"/>
      <c r="M5449" s="566"/>
      <c r="N5449" s="546">
        <v>1</v>
      </c>
      <c r="O5449" s="546">
        <v>6</v>
      </c>
      <c r="P5449" s="566">
        <v>11118</v>
      </c>
    </row>
    <row r="5450" spans="1:16" x14ac:dyDescent="0.2">
      <c r="A5450" s="568" t="s">
        <v>946</v>
      </c>
      <c r="B5450" s="548" t="s">
        <v>1708</v>
      </c>
      <c r="C5450" s="541" t="s">
        <v>1709</v>
      </c>
      <c r="D5450" s="547" t="s">
        <v>1882</v>
      </c>
      <c r="E5450" s="1962">
        <v>1700</v>
      </c>
      <c r="F5450" s="546" t="s">
        <v>10651</v>
      </c>
      <c r="G5450" s="569" t="s">
        <v>10652</v>
      </c>
      <c r="H5450" s="547" t="s">
        <v>9371</v>
      </c>
      <c r="I5450" s="547" t="s">
        <v>9371</v>
      </c>
      <c r="J5450" s="546" t="s">
        <v>9371</v>
      </c>
      <c r="K5450" s="546"/>
      <c r="L5450" s="546"/>
      <c r="M5450" s="566"/>
      <c r="N5450" s="546">
        <v>1</v>
      </c>
      <c r="O5450" s="546">
        <v>6</v>
      </c>
      <c r="P5450" s="566">
        <v>11118</v>
      </c>
    </row>
    <row r="5451" spans="1:16" x14ac:dyDescent="0.2">
      <c r="A5451" s="568" t="s">
        <v>946</v>
      </c>
      <c r="B5451" s="548" t="s">
        <v>1708</v>
      </c>
      <c r="C5451" s="541" t="s">
        <v>1709</v>
      </c>
      <c r="D5451" s="547" t="s">
        <v>1882</v>
      </c>
      <c r="E5451" s="1962">
        <v>1700</v>
      </c>
      <c r="F5451" s="546" t="s">
        <v>11808</v>
      </c>
      <c r="G5451" s="569" t="s">
        <v>11809</v>
      </c>
      <c r="H5451" s="547" t="s">
        <v>9371</v>
      </c>
      <c r="I5451" s="547" t="s">
        <v>9371</v>
      </c>
      <c r="J5451" s="546" t="s">
        <v>9371</v>
      </c>
      <c r="K5451" s="546"/>
      <c r="L5451" s="546"/>
      <c r="M5451" s="566"/>
      <c r="N5451" s="546">
        <v>1</v>
      </c>
      <c r="O5451" s="546">
        <v>2</v>
      </c>
      <c r="P5451" s="566">
        <v>3706</v>
      </c>
    </row>
    <row r="5452" spans="1:16" x14ac:dyDescent="0.2">
      <c r="A5452" s="568" t="s">
        <v>946</v>
      </c>
      <c r="B5452" s="548" t="s">
        <v>1708</v>
      </c>
      <c r="C5452" s="541" t="s">
        <v>1709</v>
      </c>
      <c r="D5452" s="547" t="s">
        <v>1882</v>
      </c>
      <c r="E5452" s="1962">
        <v>1700</v>
      </c>
      <c r="F5452" s="546" t="s">
        <v>10666</v>
      </c>
      <c r="G5452" s="569" t="s">
        <v>10667</v>
      </c>
      <c r="H5452" s="547" t="s">
        <v>9371</v>
      </c>
      <c r="I5452" s="547" t="s">
        <v>9371</v>
      </c>
      <c r="J5452" s="546" t="s">
        <v>9371</v>
      </c>
      <c r="K5452" s="546"/>
      <c r="L5452" s="546"/>
      <c r="M5452" s="566"/>
      <c r="N5452" s="546">
        <v>1</v>
      </c>
      <c r="O5452" s="546">
        <v>6</v>
      </c>
      <c r="P5452" s="566">
        <v>11118</v>
      </c>
    </row>
    <row r="5453" spans="1:16" x14ac:dyDescent="0.2">
      <c r="A5453" s="568" t="s">
        <v>946</v>
      </c>
      <c r="B5453" s="548" t="s">
        <v>1708</v>
      </c>
      <c r="C5453" s="541" t="s">
        <v>1709</v>
      </c>
      <c r="D5453" s="547" t="s">
        <v>1882</v>
      </c>
      <c r="E5453" s="1962">
        <v>1700</v>
      </c>
      <c r="F5453" s="546" t="s">
        <v>11859</v>
      </c>
      <c r="G5453" s="569" t="s">
        <v>11860</v>
      </c>
      <c r="H5453" s="547" t="s">
        <v>9371</v>
      </c>
      <c r="I5453" s="547" t="s">
        <v>9371</v>
      </c>
      <c r="J5453" s="546" t="s">
        <v>9371</v>
      </c>
      <c r="K5453" s="546"/>
      <c r="L5453" s="546"/>
      <c r="M5453" s="566"/>
      <c r="N5453" s="546">
        <v>1</v>
      </c>
      <c r="O5453" s="546">
        <v>1</v>
      </c>
      <c r="P5453" s="566">
        <v>2136.11</v>
      </c>
    </row>
    <row r="5454" spans="1:16" x14ac:dyDescent="0.2">
      <c r="A5454" s="568" t="s">
        <v>946</v>
      </c>
      <c r="B5454" s="548" t="s">
        <v>1708</v>
      </c>
      <c r="C5454" s="541" t="s">
        <v>1709</v>
      </c>
      <c r="D5454" s="547" t="s">
        <v>1882</v>
      </c>
      <c r="E5454" s="1962">
        <v>1700</v>
      </c>
      <c r="F5454" s="546" t="s">
        <v>10678</v>
      </c>
      <c r="G5454" s="569" t="s">
        <v>10679</v>
      </c>
      <c r="H5454" s="547" t="s">
        <v>9371</v>
      </c>
      <c r="I5454" s="547" t="s">
        <v>9371</v>
      </c>
      <c r="J5454" s="546" t="s">
        <v>9371</v>
      </c>
      <c r="K5454" s="546"/>
      <c r="L5454" s="546"/>
      <c r="M5454" s="566"/>
      <c r="N5454" s="546">
        <v>1</v>
      </c>
      <c r="O5454" s="546">
        <v>6</v>
      </c>
      <c r="P5454" s="566">
        <v>11118</v>
      </c>
    </row>
    <row r="5455" spans="1:16" x14ac:dyDescent="0.2">
      <c r="A5455" s="568" t="s">
        <v>946</v>
      </c>
      <c r="B5455" s="548" t="s">
        <v>1708</v>
      </c>
      <c r="C5455" s="541" t="s">
        <v>1709</v>
      </c>
      <c r="D5455" s="547" t="s">
        <v>1882</v>
      </c>
      <c r="E5455" s="1962">
        <v>1700</v>
      </c>
      <c r="F5455" s="546" t="s">
        <v>11349</v>
      </c>
      <c r="G5455" s="569" t="s">
        <v>11350</v>
      </c>
      <c r="H5455" s="547" t="s">
        <v>9371</v>
      </c>
      <c r="I5455" s="547" t="s">
        <v>9371</v>
      </c>
      <c r="J5455" s="546" t="s">
        <v>9371</v>
      </c>
      <c r="K5455" s="546"/>
      <c r="L5455" s="546"/>
      <c r="M5455" s="566"/>
      <c r="N5455" s="546">
        <v>1</v>
      </c>
      <c r="O5455" s="546">
        <v>6</v>
      </c>
      <c r="P5455" s="566">
        <v>11118</v>
      </c>
    </row>
    <row r="5456" spans="1:16" x14ac:dyDescent="0.2">
      <c r="A5456" s="568" t="s">
        <v>946</v>
      </c>
      <c r="B5456" s="548" t="s">
        <v>1708</v>
      </c>
      <c r="C5456" s="541" t="s">
        <v>1709</v>
      </c>
      <c r="D5456" s="547" t="s">
        <v>1882</v>
      </c>
      <c r="E5456" s="1962">
        <v>1700</v>
      </c>
      <c r="F5456" s="546" t="s">
        <v>11300</v>
      </c>
      <c r="G5456" s="569" t="s">
        <v>11301</v>
      </c>
      <c r="H5456" s="547" t="s">
        <v>9371</v>
      </c>
      <c r="I5456" s="547" t="s">
        <v>9371</v>
      </c>
      <c r="J5456" s="546" t="s">
        <v>9371</v>
      </c>
      <c r="K5456" s="546"/>
      <c r="L5456" s="546"/>
      <c r="M5456" s="566"/>
      <c r="N5456" s="546">
        <v>1</v>
      </c>
      <c r="O5456" s="546">
        <v>2</v>
      </c>
      <c r="P5456" s="566">
        <v>3706</v>
      </c>
    </row>
    <row r="5457" spans="1:16" x14ac:dyDescent="0.2">
      <c r="A5457" s="568" t="s">
        <v>946</v>
      </c>
      <c r="B5457" s="548" t="s">
        <v>1708</v>
      </c>
      <c r="C5457" s="541" t="s">
        <v>1709</v>
      </c>
      <c r="D5457" s="547" t="s">
        <v>1882</v>
      </c>
      <c r="E5457" s="1962">
        <v>1700</v>
      </c>
      <c r="F5457" s="546" t="s">
        <v>11867</v>
      </c>
      <c r="G5457" s="569" t="s">
        <v>11868</v>
      </c>
      <c r="H5457" s="547" t="s">
        <v>9371</v>
      </c>
      <c r="I5457" s="547" t="s">
        <v>9371</v>
      </c>
      <c r="J5457" s="546" t="s">
        <v>9371</v>
      </c>
      <c r="K5457" s="546"/>
      <c r="L5457" s="546"/>
      <c r="M5457" s="566"/>
      <c r="N5457" s="546">
        <v>1</v>
      </c>
      <c r="O5457" s="546">
        <v>1</v>
      </c>
      <c r="P5457" s="566">
        <v>2136.11</v>
      </c>
    </row>
    <row r="5458" spans="1:16" x14ac:dyDescent="0.2">
      <c r="A5458" s="568" t="s">
        <v>946</v>
      </c>
      <c r="B5458" s="548" t="s">
        <v>1708</v>
      </c>
      <c r="C5458" s="541" t="s">
        <v>1709</v>
      </c>
      <c r="D5458" s="547" t="s">
        <v>1882</v>
      </c>
      <c r="E5458" s="1962">
        <v>1700</v>
      </c>
      <c r="F5458" s="546" t="s">
        <v>10693</v>
      </c>
      <c r="G5458" s="569" t="s">
        <v>10694</v>
      </c>
      <c r="H5458" s="547" t="s">
        <v>9371</v>
      </c>
      <c r="I5458" s="547" t="s">
        <v>9371</v>
      </c>
      <c r="J5458" s="546" t="s">
        <v>9371</v>
      </c>
      <c r="K5458" s="546"/>
      <c r="L5458" s="546"/>
      <c r="M5458" s="566"/>
      <c r="N5458" s="546">
        <v>1</v>
      </c>
      <c r="O5458" s="546">
        <v>1</v>
      </c>
      <c r="P5458" s="566">
        <v>3206.71</v>
      </c>
    </row>
    <row r="5459" spans="1:16" x14ac:dyDescent="0.2">
      <c r="A5459" s="568" t="s">
        <v>946</v>
      </c>
      <c r="B5459" s="548" t="s">
        <v>1708</v>
      </c>
      <c r="C5459" s="541" t="s">
        <v>1709</v>
      </c>
      <c r="D5459" s="547" t="s">
        <v>1882</v>
      </c>
      <c r="E5459" s="1962">
        <v>1700</v>
      </c>
      <c r="F5459" s="546" t="s">
        <v>10919</v>
      </c>
      <c r="G5459" s="569" t="s">
        <v>10920</v>
      </c>
      <c r="H5459" s="547" t="s">
        <v>9371</v>
      </c>
      <c r="I5459" s="547" t="s">
        <v>9371</v>
      </c>
      <c r="J5459" s="546" t="s">
        <v>9371</v>
      </c>
      <c r="K5459" s="546"/>
      <c r="L5459" s="546"/>
      <c r="M5459" s="566"/>
      <c r="N5459" s="546">
        <v>1</v>
      </c>
      <c r="O5459" s="546">
        <v>6</v>
      </c>
      <c r="P5459" s="566">
        <v>11118</v>
      </c>
    </row>
    <row r="5460" spans="1:16" x14ac:dyDescent="0.2">
      <c r="A5460" s="568" t="s">
        <v>946</v>
      </c>
      <c r="B5460" s="548" t="s">
        <v>1708</v>
      </c>
      <c r="C5460" s="541" t="s">
        <v>1709</v>
      </c>
      <c r="D5460" s="547" t="s">
        <v>1882</v>
      </c>
      <c r="E5460" s="1962">
        <v>1700</v>
      </c>
      <c r="F5460" s="546" t="s">
        <v>11238</v>
      </c>
      <c r="G5460" s="569" t="s">
        <v>11239</v>
      </c>
      <c r="H5460" s="547" t="s">
        <v>9371</v>
      </c>
      <c r="I5460" s="547" t="s">
        <v>9371</v>
      </c>
      <c r="J5460" s="546" t="s">
        <v>9371</v>
      </c>
      <c r="K5460" s="546"/>
      <c r="L5460" s="546"/>
      <c r="M5460" s="566"/>
      <c r="N5460" s="546">
        <v>1</v>
      </c>
      <c r="O5460" s="546">
        <v>2</v>
      </c>
      <c r="P5460" s="566">
        <v>3706</v>
      </c>
    </row>
    <row r="5461" spans="1:16" x14ac:dyDescent="0.2">
      <c r="A5461" s="568" t="s">
        <v>946</v>
      </c>
      <c r="B5461" s="548" t="s">
        <v>1708</v>
      </c>
      <c r="C5461" s="541" t="s">
        <v>1709</v>
      </c>
      <c r="D5461" s="547" t="s">
        <v>1882</v>
      </c>
      <c r="E5461" s="1962">
        <v>1700</v>
      </c>
      <c r="F5461" s="546" t="s">
        <v>10717</v>
      </c>
      <c r="G5461" s="569" t="s">
        <v>10718</v>
      </c>
      <c r="H5461" s="547" t="s">
        <v>9371</v>
      </c>
      <c r="I5461" s="547" t="s">
        <v>9371</v>
      </c>
      <c r="J5461" s="546" t="s">
        <v>9371</v>
      </c>
      <c r="K5461" s="546"/>
      <c r="L5461" s="546"/>
      <c r="M5461" s="566"/>
      <c r="N5461" s="546">
        <v>1</v>
      </c>
      <c r="O5461" s="546">
        <v>6</v>
      </c>
      <c r="P5461" s="566">
        <v>11118</v>
      </c>
    </row>
    <row r="5462" spans="1:16" x14ac:dyDescent="0.2">
      <c r="A5462" s="568" t="s">
        <v>946</v>
      </c>
      <c r="B5462" s="548" t="s">
        <v>1708</v>
      </c>
      <c r="C5462" s="541" t="s">
        <v>1709</v>
      </c>
      <c r="D5462" s="547" t="s">
        <v>1882</v>
      </c>
      <c r="E5462" s="1962">
        <v>1700</v>
      </c>
      <c r="F5462" s="546" t="s">
        <v>11601</v>
      </c>
      <c r="G5462" s="569" t="s">
        <v>11602</v>
      </c>
      <c r="H5462" s="547" t="s">
        <v>9371</v>
      </c>
      <c r="I5462" s="547" t="s">
        <v>9371</v>
      </c>
      <c r="J5462" s="546" t="s">
        <v>9371</v>
      </c>
      <c r="K5462" s="546"/>
      <c r="L5462" s="546"/>
      <c r="M5462" s="566"/>
      <c r="N5462" s="546">
        <v>1</v>
      </c>
      <c r="O5462" s="546">
        <v>1</v>
      </c>
      <c r="P5462" s="566">
        <v>2141.25</v>
      </c>
    </row>
    <row r="5463" spans="1:16" x14ac:dyDescent="0.2">
      <c r="A5463" s="568" t="s">
        <v>946</v>
      </c>
      <c r="B5463" s="548" t="s">
        <v>1708</v>
      </c>
      <c r="C5463" s="541" t="s">
        <v>1709</v>
      </c>
      <c r="D5463" s="547" t="s">
        <v>1882</v>
      </c>
      <c r="E5463" s="1962">
        <v>1700</v>
      </c>
      <c r="F5463" s="546" t="s">
        <v>10820</v>
      </c>
      <c r="G5463" s="569" t="s">
        <v>10821</v>
      </c>
      <c r="H5463" s="547" t="s">
        <v>9371</v>
      </c>
      <c r="I5463" s="547" t="s">
        <v>9371</v>
      </c>
      <c r="J5463" s="546" t="s">
        <v>9371</v>
      </c>
      <c r="K5463" s="546"/>
      <c r="L5463" s="546"/>
      <c r="M5463" s="566"/>
      <c r="N5463" s="546">
        <v>1</v>
      </c>
      <c r="O5463" s="546">
        <v>1</v>
      </c>
      <c r="P5463" s="566">
        <v>2625.09</v>
      </c>
    </row>
    <row r="5464" spans="1:16" x14ac:dyDescent="0.2">
      <c r="A5464" s="568" t="s">
        <v>946</v>
      </c>
      <c r="B5464" s="548" t="s">
        <v>1708</v>
      </c>
      <c r="C5464" s="541" t="s">
        <v>1709</v>
      </c>
      <c r="D5464" s="547" t="s">
        <v>1882</v>
      </c>
      <c r="E5464" s="1962">
        <v>1700</v>
      </c>
      <c r="F5464" s="546" t="s">
        <v>11323</v>
      </c>
      <c r="G5464" s="569" t="s">
        <v>11324</v>
      </c>
      <c r="H5464" s="547" t="s">
        <v>9371</v>
      </c>
      <c r="I5464" s="547" t="s">
        <v>9371</v>
      </c>
      <c r="J5464" s="546" t="s">
        <v>9371</v>
      </c>
      <c r="K5464" s="546"/>
      <c r="L5464" s="546"/>
      <c r="M5464" s="566"/>
      <c r="N5464" s="546">
        <v>1</v>
      </c>
      <c r="O5464" s="546">
        <v>2</v>
      </c>
      <c r="P5464" s="566">
        <v>3706</v>
      </c>
    </row>
    <row r="5465" spans="1:16" x14ac:dyDescent="0.2">
      <c r="A5465" s="568" t="s">
        <v>946</v>
      </c>
      <c r="B5465" s="548" t="s">
        <v>1708</v>
      </c>
      <c r="C5465" s="541" t="s">
        <v>1709</v>
      </c>
      <c r="D5465" s="547" t="s">
        <v>1882</v>
      </c>
      <c r="E5465" s="1962">
        <v>1700</v>
      </c>
      <c r="F5465" s="546" t="s">
        <v>10741</v>
      </c>
      <c r="G5465" s="569" t="s">
        <v>10742</v>
      </c>
      <c r="H5465" s="547" t="s">
        <v>9371</v>
      </c>
      <c r="I5465" s="547" t="s">
        <v>9371</v>
      </c>
      <c r="J5465" s="546" t="s">
        <v>9371</v>
      </c>
      <c r="K5465" s="546"/>
      <c r="L5465" s="546"/>
      <c r="M5465" s="566"/>
      <c r="N5465" s="546">
        <v>1</v>
      </c>
      <c r="O5465" s="546">
        <v>6</v>
      </c>
      <c r="P5465" s="566">
        <v>11118</v>
      </c>
    </row>
    <row r="5466" spans="1:16" x14ac:dyDescent="0.2">
      <c r="A5466" s="568" t="s">
        <v>946</v>
      </c>
      <c r="B5466" s="548" t="s">
        <v>1708</v>
      </c>
      <c r="C5466" s="541" t="s">
        <v>1709</v>
      </c>
      <c r="D5466" s="547" t="s">
        <v>1882</v>
      </c>
      <c r="E5466" s="1962">
        <v>1700</v>
      </c>
      <c r="F5466" s="546" t="s">
        <v>11353</v>
      </c>
      <c r="G5466" s="569" t="s">
        <v>11354</v>
      </c>
      <c r="H5466" s="547" t="s">
        <v>9371</v>
      </c>
      <c r="I5466" s="547" t="s">
        <v>9371</v>
      </c>
      <c r="J5466" s="546" t="s">
        <v>9371</v>
      </c>
      <c r="K5466" s="546"/>
      <c r="L5466" s="546"/>
      <c r="M5466" s="566"/>
      <c r="N5466" s="546">
        <v>1</v>
      </c>
      <c r="O5466" s="546">
        <v>6</v>
      </c>
      <c r="P5466" s="566">
        <v>11118</v>
      </c>
    </row>
    <row r="5467" spans="1:16" x14ac:dyDescent="0.2">
      <c r="A5467" s="568" t="s">
        <v>946</v>
      </c>
      <c r="B5467" s="548" t="s">
        <v>1708</v>
      </c>
      <c r="C5467" s="541" t="s">
        <v>1709</v>
      </c>
      <c r="D5467" s="547" t="s">
        <v>1882</v>
      </c>
      <c r="E5467" s="1962">
        <v>2000</v>
      </c>
      <c r="F5467" s="546" t="s">
        <v>11389</v>
      </c>
      <c r="G5467" s="569" t="s">
        <v>11390</v>
      </c>
      <c r="H5467" s="547" t="s">
        <v>9371</v>
      </c>
      <c r="I5467" s="547" t="s">
        <v>9371</v>
      </c>
      <c r="J5467" s="546" t="s">
        <v>9371</v>
      </c>
      <c r="K5467" s="546"/>
      <c r="L5467" s="546"/>
      <c r="M5467" s="566"/>
      <c r="N5467" s="546">
        <v>1</v>
      </c>
      <c r="O5467" s="546">
        <v>1</v>
      </c>
      <c r="P5467" s="566">
        <v>2489.04</v>
      </c>
    </row>
    <row r="5468" spans="1:16" x14ac:dyDescent="0.2">
      <c r="A5468" s="568" t="s">
        <v>946</v>
      </c>
      <c r="B5468" s="548" t="s">
        <v>1708</v>
      </c>
      <c r="C5468" s="541" t="s">
        <v>1709</v>
      </c>
      <c r="D5468" s="547" t="s">
        <v>1882</v>
      </c>
      <c r="E5468" s="1962">
        <v>2000</v>
      </c>
      <c r="F5468" s="546" t="s">
        <v>9808</v>
      </c>
      <c r="G5468" s="569" t="s">
        <v>9809</v>
      </c>
      <c r="H5468" s="547" t="s">
        <v>9371</v>
      </c>
      <c r="I5468" s="547" t="s">
        <v>9371</v>
      </c>
      <c r="J5468" s="546" t="s">
        <v>9371</v>
      </c>
      <c r="K5468" s="546"/>
      <c r="L5468" s="546"/>
      <c r="M5468" s="566"/>
      <c r="N5468" s="546">
        <v>1</v>
      </c>
      <c r="O5468" s="546">
        <v>6</v>
      </c>
      <c r="P5468" s="566">
        <v>13044.9</v>
      </c>
    </row>
    <row r="5469" spans="1:16" x14ac:dyDescent="0.2">
      <c r="A5469" s="568" t="s">
        <v>946</v>
      </c>
      <c r="B5469" s="548" t="s">
        <v>1708</v>
      </c>
      <c r="C5469" s="541" t="s">
        <v>1709</v>
      </c>
      <c r="D5469" s="547" t="s">
        <v>1882</v>
      </c>
      <c r="E5469" s="1962">
        <v>2000</v>
      </c>
      <c r="F5469" s="546" t="s">
        <v>9822</v>
      </c>
      <c r="G5469" s="569" t="s">
        <v>9823</v>
      </c>
      <c r="H5469" s="547" t="s">
        <v>9371</v>
      </c>
      <c r="I5469" s="547" t="s">
        <v>9371</v>
      </c>
      <c r="J5469" s="546" t="s">
        <v>9371</v>
      </c>
      <c r="K5469" s="546"/>
      <c r="L5469" s="546"/>
      <c r="M5469" s="566"/>
      <c r="N5469" s="546">
        <v>1</v>
      </c>
      <c r="O5469" s="546">
        <v>6</v>
      </c>
      <c r="P5469" s="566">
        <v>13044.9</v>
      </c>
    </row>
    <row r="5470" spans="1:16" x14ac:dyDescent="0.2">
      <c r="A5470" s="568" t="s">
        <v>946</v>
      </c>
      <c r="B5470" s="548" t="s">
        <v>1708</v>
      </c>
      <c r="C5470" s="541" t="s">
        <v>1709</v>
      </c>
      <c r="D5470" s="547" t="s">
        <v>1882</v>
      </c>
      <c r="E5470" s="1962">
        <v>2000</v>
      </c>
      <c r="F5470" s="546" t="s">
        <v>9826</v>
      </c>
      <c r="G5470" s="569" t="s">
        <v>9827</v>
      </c>
      <c r="H5470" s="547" t="s">
        <v>9371</v>
      </c>
      <c r="I5470" s="547" t="s">
        <v>9371</v>
      </c>
      <c r="J5470" s="546" t="s">
        <v>9371</v>
      </c>
      <c r="K5470" s="546"/>
      <c r="L5470" s="546"/>
      <c r="M5470" s="566"/>
      <c r="N5470" s="546">
        <v>1</v>
      </c>
      <c r="O5470" s="546">
        <v>6</v>
      </c>
      <c r="P5470" s="566">
        <v>13044.9</v>
      </c>
    </row>
    <row r="5471" spans="1:16" x14ac:dyDescent="0.2">
      <c r="A5471" s="568" t="s">
        <v>946</v>
      </c>
      <c r="B5471" s="548" t="s">
        <v>1708</v>
      </c>
      <c r="C5471" s="541" t="s">
        <v>1709</v>
      </c>
      <c r="D5471" s="547" t="s">
        <v>1882</v>
      </c>
      <c r="E5471" s="1962">
        <v>2000</v>
      </c>
      <c r="F5471" s="546" t="s">
        <v>11927</v>
      </c>
      <c r="G5471" s="569" t="s">
        <v>10059</v>
      </c>
      <c r="H5471" s="547" t="s">
        <v>9371</v>
      </c>
      <c r="I5471" s="547" t="s">
        <v>9371</v>
      </c>
      <c r="J5471" s="546" t="s">
        <v>9371</v>
      </c>
      <c r="K5471" s="546"/>
      <c r="L5471" s="546"/>
      <c r="M5471" s="566"/>
      <c r="N5471" s="546">
        <v>1</v>
      </c>
      <c r="O5471" s="546">
        <v>6</v>
      </c>
      <c r="P5471" s="566">
        <v>13044.9</v>
      </c>
    </row>
    <row r="5472" spans="1:16" x14ac:dyDescent="0.2">
      <c r="A5472" s="568" t="s">
        <v>946</v>
      </c>
      <c r="B5472" s="548" t="s">
        <v>1708</v>
      </c>
      <c r="C5472" s="541" t="s">
        <v>1709</v>
      </c>
      <c r="D5472" s="547" t="s">
        <v>1882</v>
      </c>
      <c r="E5472" s="1962">
        <v>2000</v>
      </c>
      <c r="F5472" s="546" t="s">
        <v>9875</v>
      </c>
      <c r="G5472" s="569" t="s">
        <v>9876</v>
      </c>
      <c r="H5472" s="547" t="s">
        <v>9371</v>
      </c>
      <c r="I5472" s="547" t="s">
        <v>9371</v>
      </c>
      <c r="J5472" s="546" t="s">
        <v>9371</v>
      </c>
      <c r="K5472" s="546"/>
      <c r="L5472" s="546"/>
      <c r="M5472" s="566"/>
      <c r="N5472" s="546">
        <v>1</v>
      </c>
      <c r="O5472" s="546">
        <v>6</v>
      </c>
      <c r="P5472" s="566">
        <v>13044.9</v>
      </c>
    </row>
    <row r="5473" spans="1:16" x14ac:dyDescent="0.2">
      <c r="A5473" s="568" t="s">
        <v>946</v>
      </c>
      <c r="B5473" s="548" t="s">
        <v>1708</v>
      </c>
      <c r="C5473" s="541" t="s">
        <v>1709</v>
      </c>
      <c r="D5473" s="547" t="s">
        <v>1882</v>
      </c>
      <c r="E5473" s="1962">
        <v>2000</v>
      </c>
      <c r="F5473" s="546" t="s">
        <v>9877</v>
      </c>
      <c r="G5473" s="569" t="s">
        <v>9878</v>
      </c>
      <c r="H5473" s="547" t="s">
        <v>9371</v>
      </c>
      <c r="I5473" s="547" t="s">
        <v>9371</v>
      </c>
      <c r="J5473" s="546" t="s">
        <v>9371</v>
      </c>
      <c r="K5473" s="546"/>
      <c r="L5473" s="546"/>
      <c r="M5473" s="566"/>
      <c r="N5473" s="546">
        <v>1</v>
      </c>
      <c r="O5473" s="546">
        <v>6</v>
      </c>
      <c r="P5473" s="566">
        <v>13044.9</v>
      </c>
    </row>
    <row r="5474" spans="1:16" x14ac:dyDescent="0.2">
      <c r="A5474" s="568" t="s">
        <v>946</v>
      </c>
      <c r="B5474" s="548" t="s">
        <v>1708</v>
      </c>
      <c r="C5474" s="541" t="s">
        <v>1709</v>
      </c>
      <c r="D5474" s="547" t="s">
        <v>1882</v>
      </c>
      <c r="E5474" s="1962">
        <v>2000</v>
      </c>
      <c r="F5474" s="546" t="s">
        <v>9885</v>
      </c>
      <c r="G5474" s="569" t="s">
        <v>9886</v>
      </c>
      <c r="H5474" s="547" t="s">
        <v>9371</v>
      </c>
      <c r="I5474" s="547" t="s">
        <v>9371</v>
      </c>
      <c r="J5474" s="546" t="s">
        <v>9371</v>
      </c>
      <c r="K5474" s="546"/>
      <c r="L5474" s="546"/>
      <c r="M5474" s="566"/>
      <c r="N5474" s="546">
        <v>1</v>
      </c>
      <c r="O5474" s="546">
        <v>6</v>
      </c>
      <c r="P5474" s="566">
        <v>13044.9</v>
      </c>
    </row>
    <row r="5475" spans="1:16" x14ac:dyDescent="0.2">
      <c r="A5475" s="568" t="s">
        <v>946</v>
      </c>
      <c r="B5475" s="548" t="s">
        <v>1708</v>
      </c>
      <c r="C5475" s="541" t="s">
        <v>1709</v>
      </c>
      <c r="D5475" s="547" t="s">
        <v>1882</v>
      </c>
      <c r="E5475" s="1962">
        <v>2000</v>
      </c>
      <c r="F5475" s="546" t="s">
        <v>11429</v>
      </c>
      <c r="G5475" s="569" t="s">
        <v>11430</v>
      </c>
      <c r="H5475" s="547" t="s">
        <v>9371</v>
      </c>
      <c r="I5475" s="547" t="s">
        <v>9371</v>
      </c>
      <c r="J5475" s="546" t="s">
        <v>9371</v>
      </c>
      <c r="K5475" s="546"/>
      <c r="L5475" s="546"/>
      <c r="M5475" s="566"/>
      <c r="N5475" s="546">
        <v>1</v>
      </c>
      <c r="O5475" s="546">
        <v>2</v>
      </c>
      <c r="P5475" s="566">
        <v>4348.3</v>
      </c>
    </row>
    <row r="5476" spans="1:16" x14ac:dyDescent="0.2">
      <c r="A5476" s="568" t="s">
        <v>946</v>
      </c>
      <c r="B5476" s="548" t="s">
        <v>1708</v>
      </c>
      <c r="C5476" s="541" t="s">
        <v>1709</v>
      </c>
      <c r="D5476" s="547" t="s">
        <v>1882</v>
      </c>
      <c r="E5476" s="1962">
        <v>2000</v>
      </c>
      <c r="F5476" s="546" t="s">
        <v>11423</v>
      </c>
      <c r="G5476" s="569" t="s">
        <v>11424</v>
      </c>
      <c r="H5476" s="547" t="s">
        <v>9371</v>
      </c>
      <c r="I5476" s="547" t="s">
        <v>9371</v>
      </c>
      <c r="J5476" s="546" t="s">
        <v>9371</v>
      </c>
      <c r="K5476" s="546"/>
      <c r="L5476" s="546"/>
      <c r="M5476" s="566"/>
      <c r="N5476" s="546">
        <v>1</v>
      </c>
      <c r="O5476" s="546">
        <v>6</v>
      </c>
      <c r="P5476" s="566">
        <v>13044.9</v>
      </c>
    </row>
    <row r="5477" spans="1:16" x14ac:dyDescent="0.2">
      <c r="A5477" s="568" t="s">
        <v>946</v>
      </c>
      <c r="B5477" s="548" t="s">
        <v>1708</v>
      </c>
      <c r="C5477" s="541" t="s">
        <v>1709</v>
      </c>
      <c r="D5477" s="547" t="s">
        <v>1882</v>
      </c>
      <c r="E5477" s="1962">
        <v>2000</v>
      </c>
      <c r="F5477" s="546" t="s">
        <v>9900</v>
      </c>
      <c r="G5477" s="569" t="s">
        <v>9901</v>
      </c>
      <c r="H5477" s="547" t="s">
        <v>9371</v>
      </c>
      <c r="I5477" s="547" t="s">
        <v>9371</v>
      </c>
      <c r="J5477" s="546" t="s">
        <v>9371</v>
      </c>
      <c r="K5477" s="546"/>
      <c r="L5477" s="546"/>
      <c r="M5477" s="566"/>
      <c r="N5477" s="546">
        <v>1</v>
      </c>
      <c r="O5477" s="546">
        <v>6</v>
      </c>
      <c r="P5477" s="566">
        <v>13044.9</v>
      </c>
    </row>
    <row r="5478" spans="1:16" x14ac:dyDescent="0.2">
      <c r="A5478" s="568" t="s">
        <v>946</v>
      </c>
      <c r="B5478" s="548" t="s">
        <v>1708</v>
      </c>
      <c r="C5478" s="541" t="s">
        <v>1709</v>
      </c>
      <c r="D5478" s="547" t="s">
        <v>1882</v>
      </c>
      <c r="E5478" s="1962">
        <v>2000</v>
      </c>
      <c r="F5478" s="546" t="s">
        <v>10858</v>
      </c>
      <c r="G5478" s="569" t="s">
        <v>10859</v>
      </c>
      <c r="H5478" s="547" t="s">
        <v>9371</v>
      </c>
      <c r="I5478" s="547" t="s">
        <v>9371</v>
      </c>
      <c r="J5478" s="546" t="s">
        <v>9371</v>
      </c>
      <c r="K5478" s="546"/>
      <c r="L5478" s="546"/>
      <c r="M5478" s="566"/>
      <c r="N5478" s="546">
        <v>1</v>
      </c>
      <c r="O5478" s="546">
        <v>6</v>
      </c>
      <c r="P5478" s="566">
        <v>13044.9</v>
      </c>
    </row>
    <row r="5479" spans="1:16" x14ac:dyDescent="0.2">
      <c r="A5479" s="568" t="s">
        <v>946</v>
      </c>
      <c r="B5479" s="548" t="s">
        <v>1708</v>
      </c>
      <c r="C5479" s="541" t="s">
        <v>1709</v>
      </c>
      <c r="D5479" s="547" t="s">
        <v>1882</v>
      </c>
      <c r="E5479" s="1962">
        <v>2000</v>
      </c>
      <c r="F5479" s="546" t="s">
        <v>11890</v>
      </c>
      <c r="G5479" s="569" t="s">
        <v>11928</v>
      </c>
      <c r="H5479" s="547" t="s">
        <v>9371</v>
      </c>
      <c r="I5479" s="547" t="s">
        <v>9371</v>
      </c>
      <c r="J5479" s="546" t="s">
        <v>9371</v>
      </c>
      <c r="K5479" s="546"/>
      <c r="L5479" s="546"/>
      <c r="M5479" s="566"/>
      <c r="N5479" s="546">
        <v>1</v>
      </c>
      <c r="O5479" s="546">
        <v>6</v>
      </c>
      <c r="P5479" s="566">
        <v>13044.9</v>
      </c>
    </row>
    <row r="5480" spans="1:16" x14ac:dyDescent="0.2">
      <c r="A5480" s="568" t="s">
        <v>946</v>
      </c>
      <c r="B5480" s="548" t="s">
        <v>1708</v>
      </c>
      <c r="C5480" s="541" t="s">
        <v>1709</v>
      </c>
      <c r="D5480" s="547" t="s">
        <v>1882</v>
      </c>
      <c r="E5480" s="1962">
        <v>2000</v>
      </c>
      <c r="F5480" s="546" t="s">
        <v>9931</v>
      </c>
      <c r="G5480" s="569" t="s">
        <v>9932</v>
      </c>
      <c r="H5480" s="547" t="s">
        <v>9371</v>
      </c>
      <c r="I5480" s="547" t="s">
        <v>9371</v>
      </c>
      <c r="J5480" s="546" t="s">
        <v>9371</v>
      </c>
      <c r="K5480" s="546"/>
      <c r="L5480" s="546"/>
      <c r="M5480" s="566"/>
      <c r="N5480" s="546">
        <v>1</v>
      </c>
      <c r="O5480" s="546">
        <v>6</v>
      </c>
      <c r="P5480" s="566">
        <v>13044.9</v>
      </c>
    </row>
    <row r="5481" spans="1:16" x14ac:dyDescent="0.2">
      <c r="A5481" s="568" t="s">
        <v>946</v>
      </c>
      <c r="B5481" s="548" t="s">
        <v>1708</v>
      </c>
      <c r="C5481" s="541" t="s">
        <v>1709</v>
      </c>
      <c r="D5481" s="547" t="s">
        <v>1882</v>
      </c>
      <c r="E5481" s="1962">
        <v>2000</v>
      </c>
      <c r="F5481" s="546" t="s">
        <v>11411</v>
      </c>
      <c r="G5481" s="569" t="s">
        <v>11412</v>
      </c>
      <c r="H5481" s="547" t="s">
        <v>9371</v>
      </c>
      <c r="I5481" s="547" t="s">
        <v>9371</v>
      </c>
      <c r="J5481" s="546" t="s">
        <v>9371</v>
      </c>
      <c r="K5481" s="546"/>
      <c r="L5481" s="546"/>
      <c r="M5481" s="566"/>
      <c r="N5481" s="546">
        <v>1</v>
      </c>
      <c r="O5481" s="546">
        <v>2</v>
      </c>
      <c r="P5481" s="566">
        <v>4348.3</v>
      </c>
    </row>
    <row r="5482" spans="1:16" x14ac:dyDescent="0.2">
      <c r="A5482" s="568" t="s">
        <v>946</v>
      </c>
      <c r="B5482" s="548" t="s">
        <v>1708</v>
      </c>
      <c r="C5482" s="541" t="s">
        <v>1709</v>
      </c>
      <c r="D5482" s="547" t="s">
        <v>1882</v>
      </c>
      <c r="E5482" s="1962">
        <v>2000</v>
      </c>
      <c r="F5482" s="546" t="s">
        <v>9940</v>
      </c>
      <c r="G5482" s="569" t="s">
        <v>9941</v>
      </c>
      <c r="H5482" s="547" t="s">
        <v>9371</v>
      </c>
      <c r="I5482" s="547" t="s">
        <v>9371</v>
      </c>
      <c r="J5482" s="546" t="s">
        <v>9371</v>
      </c>
      <c r="K5482" s="546"/>
      <c r="L5482" s="546"/>
      <c r="M5482" s="566"/>
      <c r="N5482" s="546">
        <v>1</v>
      </c>
      <c r="O5482" s="546">
        <v>6</v>
      </c>
      <c r="P5482" s="566">
        <v>13044.9</v>
      </c>
    </row>
    <row r="5483" spans="1:16" x14ac:dyDescent="0.2">
      <c r="A5483" s="568" t="s">
        <v>946</v>
      </c>
      <c r="B5483" s="548" t="s">
        <v>1708</v>
      </c>
      <c r="C5483" s="541" t="s">
        <v>1709</v>
      </c>
      <c r="D5483" s="547" t="s">
        <v>1882</v>
      </c>
      <c r="E5483" s="1962">
        <v>2000</v>
      </c>
      <c r="F5483" s="546" t="s">
        <v>11264</v>
      </c>
      <c r="G5483" s="569" t="s">
        <v>11265</v>
      </c>
      <c r="H5483" s="547" t="s">
        <v>9371</v>
      </c>
      <c r="I5483" s="547" t="s">
        <v>9371</v>
      </c>
      <c r="J5483" s="546" t="s">
        <v>9371</v>
      </c>
      <c r="K5483" s="546"/>
      <c r="L5483" s="546"/>
      <c r="M5483" s="566"/>
      <c r="N5483" s="546">
        <v>1</v>
      </c>
      <c r="O5483" s="546">
        <v>6</v>
      </c>
      <c r="P5483" s="566">
        <v>13044.9</v>
      </c>
    </row>
    <row r="5484" spans="1:16" x14ac:dyDescent="0.2">
      <c r="A5484" s="568" t="s">
        <v>946</v>
      </c>
      <c r="B5484" s="548" t="s">
        <v>1708</v>
      </c>
      <c r="C5484" s="541" t="s">
        <v>1709</v>
      </c>
      <c r="D5484" s="547" t="s">
        <v>1882</v>
      </c>
      <c r="E5484" s="1962">
        <v>2000</v>
      </c>
      <c r="F5484" s="546" t="s">
        <v>11419</v>
      </c>
      <c r="G5484" s="569" t="s">
        <v>11420</v>
      </c>
      <c r="H5484" s="547" t="s">
        <v>9371</v>
      </c>
      <c r="I5484" s="547" t="s">
        <v>9371</v>
      </c>
      <c r="J5484" s="546" t="s">
        <v>9371</v>
      </c>
      <c r="K5484" s="546"/>
      <c r="L5484" s="546"/>
      <c r="M5484" s="566"/>
      <c r="N5484" s="546">
        <v>1</v>
      </c>
      <c r="O5484" s="546">
        <v>6</v>
      </c>
      <c r="P5484" s="566">
        <v>13044.9</v>
      </c>
    </row>
    <row r="5485" spans="1:16" x14ac:dyDescent="0.2">
      <c r="A5485" s="568" t="s">
        <v>946</v>
      </c>
      <c r="B5485" s="548" t="s">
        <v>1708</v>
      </c>
      <c r="C5485" s="541" t="s">
        <v>1709</v>
      </c>
      <c r="D5485" s="547" t="s">
        <v>1882</v>
      </c>
      <c r="E5485" s="1962">
        <v>2000</v>
      </c>
      <c r="F5485" s="546" t="s">
        <v>10881</v>
      </c>
      <c r="G5485" s="569" t="s">
        <v>10882</v>
      </c>
      <c r="H5485" s="547" t="s">
        <v>1773</v>
      </c>
      <c r="I5485" s="547" t="s">
        <v>1795</v>
      </c>
      <c r="J5485" s="546" t="s">
        <v>1795</v>
      </c>
      <c r="K5485" s="546"/>
      <c r="L5485" s="546"/>
      <c r="M5485" s="566"/>
      <c r="N5485" s="546">
        <v>1</v>
      </c>
      <c r="O5485" s="546">
        <v>1</v>
      </c>
      <c r="P5485" s="566">
        <v>3076.4300000000003</v>
      </c>
    </row>
    <row r="5486" spans="1:16" x14ac:dyDescent="0.2">
      <c r="A5486" s="568" t="s">
        <v>946</v>
      </c>
      <c r="B5486" s="548" t="s">
        <v>1708</v>
      </c>
      <c r="C5486" s="541" t="s">
        <v>1709</v>
      </c>
      <c r="D5486" s="547" t="s">
        <v>1882</v>
      </c>
      <c r="E5486" s="1962">
        <v>2000</v>
      </c>
      <c r="F5486" s="546" t="s">
        <v>9955</v>
      </c>
      <c r="G5486" s="569" t="s">
        <v>9956</v>
      </c>
      <c r="H5486" s="547" t="s">
        <v>9371</v>
      </c>
      <c r="I5486" s="547" t="s">
        <v>9371</v>
      </c>
      <c r="J5486" s="546" t="s">
        <v>9371</v>
      </c>
      <c r="K5486" s="546"/>
      <c r="L5486" s="546"/>
      <c r="M5486" s="566"/>
      <c r="N5486" s="546">
        <v>1</v>
      </c>
      <c r="O5486" s="546">
        <v>6</v>
      </c>
      <c r="P5486" s="566">
        <v>13044.9</v>
      </c>
    </row>
    <row r="5487" spans="1:16" x14ac:dyDescent="0.2">
      <c r="A5487" s="568" t="s">
        <v>946</v>
      </c>
      <c r="B5487" s="548" t="s">
        <v>1708</v>
      </c>
      <c r="C5487" s="541" t="s">
        <v>1709</v>
      </c>
      <c r="D5487" s="547" t="s">
        <v>1882</v>
      </c>
      <c r="E5487" s="1962">
        <v>2000</v>
      </c>
      <c r="F5487" s="546" t="s">
        <v>9957</v>
      </c>
      <c r="G5487" s="569" t="s">
        <v>9958</v>
      </c>
      <c r="H5487" s="547" t="s">
        <v>9371</v>
      </c>
      <c r="I5487" s="547" t="s">
        <v>9371</v>
      </c>
      <c r="J5487" s="546" t="s">
        <v>9371</v>
      </c>
      <c r="K5487" s="546"/>
      <c r="L5487" s="546"/>
      <c r="M5487" s="566"/>
      <c r="N5487" s="546">
        <v>1</v>
      </c>
      <c r="O5487" s="546">
        <v>6</v>
      </c>
      <c r="P5487" s="566">
        <v>13044.9</v>
      </c>
    </row>
    <row r="5488" spans="1:16" x14ac:dyDescent="0.2">
      <c r="A5488" s="568" t="s">
        <v>946</v>
      </c>
      <c r="B5488" s="548" t="s">
        <v>1708</v>
      </c>
      <c r="C5488" s="541" t="s">
        <v>1709</v>
      </c>
      <c r="D5488" s="547" t="s">
        <v>1882</v>
      </c>
      <c r="E5488" s="1962">
        <v>2000</v>
      </c>
      <c r="F5488" s="546" t="s">
        <v>9962</v>
      </c>
      <c r="G5488" s="569" t="s">
        <v>9963</v>
      </c>
      <c r="H5488" s="547" t="s">
        <v>9371</v>
      </c>
      <c r="I5488" s="547" t="s">
        <v>9371</v>
      </c>
      <c r="J5488" s="546" t="s">
        <v>9371</v>
      </c>
      <c r="K5488" s="546"/>
      <c r="L5488" s="546"/>
      <c r="M5488" s="566"/>
      <c r="N5488" s="546">
        <v>1</v>
      </c>
      <c r="O5488" s="546">
        <v>6</v>
      </c>
      <c r="P5488" s="566">
        <v>13044.9</v>
      </c>
    </row>
    <row r="5489" spans="1:16" x14ac:dyDescent="0.2">
      <c r="A5489" s="568" t="s">
        <v>946</v>
      </c>
      <c r="B5489" s="548" t="s">
        <v>1708</v>
      </c>
      <c r="C5489" s="541" t="s">
        <v>1709</v>
      </c>
      <c r="D5489" s="547" t="s">
        <v>1882</v>
      </c>
      <c r="E5489" s="1962">
        <v>2000</v>
      </c>
      <c r="F5489" s="546" t="s">
        <v>9964</v>
      </c>
      <c r="G5489" s="569" t="s">
        <v>9965</v>
      </c>
      <c r="H5489" s="547" t="s">
        <v>9371</v>
      </c>
      <c r="I5489" s="547" t="s">
        <v>9371</v>
      </c>
      <c r="J5489" s="546" t="s">
        <v>9371</v>
      </c>
      <c r="K5489" s="546"/>
      <c r="L5489" s="546"/>
      <c r="M5489" s="566"/>
      <c r="N5489" s="546">
        <v>1</v>
      </c>
      <c r="O5489" s="546">
        <v>6</v>
      </c>
      <c r="P5489" s="566">
        <v>13044.9</v>
      </c>
    </row>
    <row r="5490" spans="1:16" x14ac:dyDescent="0.2">
      <c r="A5490" s="568" t="s">
        <v>946</v>
      </c>
      <c r="B5490" s="548" t="s">
        <v>1708</v>
      </c>
      <c r="C5490" s="541" t="s">
        <v>1709</v>
      </c>
      <c r="D5490" s="547" t="s">
        <v>1882</v>
      </c>
      <c r="E5490" s="1962">
        <v>2000</v>
      </c>
      <c r="F5490" s="546" t="s">
        <v>9966</v>
      </c>
      <c r="G5490" s="569" t="s">
        <v>9967</v>
      </c>
      <c r="H5490" s="547" t="s">
        <v>10347</v>
      </c>
      <c r="I5490" s="547" t="s">
        <v>8766</v>
      </c>
      <c r="J5490" s="546" t="s">
        <v>8766</v>
      </c>
      <c r="K5490" s="546"/>
      <c r="L5490" s="546"/>
      <c r="M5490" s="566"/>
      <c r="N5490" s="546">
        <v>1</v>
      </c>
      <c r="O5490" s="546">
        <v>1</v>
      </c>
      <c r="P5490" s="566">
        <v>3881.82</v>
      </c>
    </row>
    <row r="5491" spans="1:16" x14ac:dyDescent="0.2">
      <c r="A5491" s="568" t="s">
        <v>946</v>
      </c>
      <c r="B5491" s="548" t="s">
        <v>1708</v>
      </c>
      <c r="C5491" s="541" t="s">
        <v>1709</v>
      </c>
      <c r="D5491" s="547" t="s">
        <v>1882</v>
      </c>
      <c r="E5491" s="1962">
        <v>2000</v>
      </c>
      <c r="F5491" s="546" t="s">
        <v>11254</v>
      </c>
      <c r="G5491" s="569" t="s">
        <v>11255</v>
      </c>
      <c r="H5491" s="547" t="s">
        <v>9371</v>
      </c>
      <c r="I5491" s="547" t="s">
        <v>9371</v>
      </c>
      <c r="J5491" s="546" t="s">
        <v>9371</v>
      </c>
      <c r="K5491" s="546"/>
      <c r="L5491" s="546"/>
      <c r="M5491" s="566"/>
      <c r="N5491" s="546">
        <v>1</v>
      </c>
      <c r="O5491" s="546">
        <v>1</v>
      </c>
      <c r="P5491" s="566">
        <v>2519.3200000000002</v>
      </c>
    </row>
    <row r="5492" spans="1:16" x14ac:dyDescent="0.2">
      <c r="A5492" s="568" t="s">
        <v>946</v>
      </c>
      <c r="B5492" s="548" t="s">
        <v>1708</v>
      </c>
      <c r="C5492" s="541" t="s">
        <v>1709</v>
      </c>
      <c r="D5492" s="547" t="s">
        <v>1882</v>
      </c>
      <c r="E5492" s="1962">
        <v>2000</v>
      </c>
      <c r="F5492" s="546" t="s">
        <v>11013</v>
      </c>
      <c r="G5492" s="569" t="s">
        <v>11014</v>
      </c>
      <c r="H5492" s="547" t="s">
        <v>9371</v>
      </c>
      <c r="I5492" s="547" t="s">
        <v>9371</v>
      </c>
      <c r="J5492" s="546" t="s">
        <v>9371</v>
      </c>
      <c r="K5492" s="546"/>
      <c r="L5492" s="546"/>
      <c r="M5492" s="566"/>
      <c r="N5492" s="546">
        <v>1</v>
      </c>
      <c r="O5492" s="546">
        <v>6</v>
      </c>
      <c r="P5492" s="566">
        <v>13044.9</v>
      </c>
    </row>
    <row r="5493" spans="1:16" x14ac:dyDescent="0.2">
      <c r="A5493" s="568" t="s">
        <v>946</v>
      </c>
      <c r="B5493" s="548" t="s">
        <v>1708</v>
      </c>
      <c r="C5493" s="541" t="s">
        <v>1709</v>
      </c>
      <c r="D5493" s="547" t="s">
        <v>1882</v>
      </c>
      <c r="E5493" s="1962">
        <v>2000</v>
      </c>
      <c r="F5493" s="546" t="s">
        <v>9981</v>
      </c>
      <c r="G5493" s="569" t="s">
        <v>9982</v>
      </c>
      <c r="H5493" s="547" t="s">
        <v>9371</v>
      </c>
      <c r="I5493" s="547" t="s">
        <v>9371</v>
      </c>
      <c r="J5493" s="546" t="s">
        <v>9371</v>
      </c>
      <c r="K5493" s="546"/>
      <c r="L5493" s="546"/>
      <c r="M5493" s="566"/>
      <c r="N5493" s="546">
        <v>1</v>
      </c>
      <c r="O5493" s="546">
        <v>1</v>
      </c>
      <c r="P5493" s="566">
        <v>3439.76</v>
      </c>
    </row>
    <row r="5494" spans="1:16" x14ac:dyDescent="0.2">
      <c r="A5494" s="568" t="s">
        <v>946</v>
      </c>
      <c r="B5494" s="548" t="s">
        <v>1708</v>
      </c>
      <c r="C5494" s="541" t="s">
        <v>1709</v>
      </c>
      <c r="D5494" s="547" t="s">
        <v>1882</v>
      </c>
      <c r="E5494" s="1962">
        <v>2000</v>
      </c>
      <c r="F5494" s="546" t="s">
        <v>11425</v>
      </c>
      <c r="G5494" s="569" t="s">
        <v>11426</v>
      </c>
      <c r="H5494" s="547" t="s">
        <v>9371</v>
      </c>
      <c r="I5494" s="547" t="s">
        <v>9371</v>
      </c>
      <c r="J5494" s="546" t="s">
        <v>9371</v>
      </c>
      <c r="K5494" s="546"/>
      <c r="L5494" s="546"/>
      <c r="M5494" s="566"/>
      <c r="N5494" s="546">
        <v>1</v>
      </c>
      <c r="O5494" s="546">
        <v>1</v>
      </c>
      <c r="P5494" s="566">
        <v>2489.04</v>
      </c>
    </row>
    <row r="5495" spans="1:16" x14ac:dyDescent="0.2">
      <c r="A5495" s="568" t="s">
        <v>946</v>
      </c>
      <c r="B5495" s="548" t="s">
        <v>1708</v>
      </c>
      <c r="C5495" s="541" t="s">
        <v>1709</v>
      </c>
      <c r="D5495" s="547" t="s">
        <v>1882</v>
      </c>
      <c r="E5495" s="1962">
        <v>2000</v>
      </c>
      <c r="F5495" s="546" t="s">
        <v>9991</v>
      </c>
      <c r="G5495" s="569" t="s">
        <v>9992</v>
      </c>
      <c r="H5495" s="547" t="s">
        <v>9371</v>
      </c>
      <c r="I5495" s="547" t="s">
        <v>9371</v>
      </c>
      <c r="J5495" s="546" t="s">
        <v>9371</v>
      </c>
      <c r="K5495" s="546"/>
      <c r="L5495" s="546"/>
      <c r="M5495" s="566"/>
      <c r="N5495" s="546">
        <v>1</v>
      </c>
      <c r="O5495" s="546">
        <v>6</v>
      </c>
      <c r="P5495" s="566">
        <v>13044.9</v>
      </c>
    </row>
    <row r="5496" spans="1:16" x14ac:dyDescent="0.2">
      <c r="A5496" s="568" t="s">
        <v>946</v>
      </c>
      <c r="B5496" s="548" t="s">
        <v>1708</v>
      </c>
      <c r="C5496" s="541" t="s">
        <v>1709</v>
      </c>
      <c r="D5496" s="547" t="s">
        <v>1882</v>
      </c>
      <c r="E5496" s="1962">
        <v>2000</v>
      </c>
      <c r="F5496" s="546" t="s">
        <v>9993</v>
      </c>
      <c r="G5496" s="569" t="s">
        <v>9994</v>
      </c>
      <c r="H5496" s="547" t="s">
        <v>9371</v>
      </c>
      <c r="I5496" s="547" t="s">
        <v>9371</v>
      </c>
      <c r="J5496" s="546" t="s">
        <v>9371</v>
      </c>
      <c r="K5496" s="546"/>
      <c r="L5496" s="546"/>
      <c r="M5496" s="566"/>
      <c r="N5496" s="546">
        <v>1</v>
      </c>
      <c r="O5496" s="546">
        <v>6</v>
      </c>
      <c r="P5496" s="566">
        <v>13044.9</v>
      </c>
    </row>
    <row r="5497" spans="1:16" x14ac:dyDescent="0.2">
      <c r="A5497" s="568" t="s">
        <v>946</v>
      </c>
      <c r="B5497" s="548" t="s">
        <v>1708</v>
      </c>
      <c r="C5497" s="541" t="s">
        <v>1709</v>
      </c>
      <c r="D5497" s="547" t="s">
        <v>1882</v>
      </c>
      <c r="E5497" s="1962">
        <v>2000</v>
      </c>
      <c r="F5497" s="546" t="s">
        <v>9995</v>
      </c>
      <c r="G5497" s="569" t="s">
        <v>9996</v>
      </c>
      <c r="H5497" s="547" t="s">
        <v>9371</v>
      </c>
      <c r="I5497" s="547" t="s">
        <v>9371</v>
      </c>
      <c r="J5497" s="546" t="s">
        <v>9371</v>
      </c>
      <c r="K5497" s="546"/>
      <c r="L5497" s="546"/>
      <c r="M5497" s="566"/>
      <c r="N5497" s="546">
        <v>1</v>
      </c>
      <c r="O5497" s="546">
        <v>6</v>
      </c>
      <c r="P5497" s="566">
        <v>13044.9</v>
      </c>
    </row>
    <row r="5498" spans="1:16" x14ac:dyDescent="0.2">
      <c r="A5498" s="568" t="s">
        <v>946</v>
      </c>
      <c r="B5498" s="548" t="s">
        <v>1708</v>
      </c>
      <c r="C5498" s="541" t="s">
        <v>1709</v>
      </c>
      <c r="D5498" s="547" t="s">
        <v>1882</v>
      </c>
      <c r="E5498" s="1962">
        <v>2000</v>
      </c>
      <c r="F5498" s="546" t="s">
        <v>10010</v>
      </c>
      <c r="G5498" s="569" t="s">
        <v>10011</v>
      </c>
      <c r="H5498" s="547" t="s">
        <v>9371</v>
      </c>
      <c r="I5498" s="547" t="s">
        <v>9371</v>
      </c>
      <c r="J5498" s="546" t="s">
        <v>9371</v>
      </c>
      <c r="K5498" s="546"/>
      <c r="L5498" s="546"/>
      <c r="M5498" s="566"/>
      <c r="N5498" s="546">
        <v>1</v>
      </c>
      <c r="O5498" s="546">
        <v>6</v>
      </c>
      <c r="P5498" s="566">
        <v>13044.9</v>
      </c>
    </row>
    <row r="5499" spans="1:16" x14ac:dyDescent="0.2">
      <c r="A5499" s="568" t="s">
        <v>946</v>
      </c>
      <c r="B5499" s="548" t="s">
        <v>1708</v>
      </c>
      <c r="C5499" s="541" t="s">
        <v>1709</v>
      </c>
      <c r="D5499" s="547" t="s">
        <v>1882</v>
      </c>
      <c r="E5499" s="1962">
        <v>2000</v>
      </c>
      <c r="F5499" s="546" t="s">
        <v>11387</v>
      </c>
      <c r="G5499" s="569" t="s">
        <v>11388</v>
      </c>
      <c r="H5499" s="547" t="s">
        <v>9371</v>
      </c>
      <c r="I5499" s="547" t="s">
        <v>9371</v>
      </c>
      <c r="J5499" s="546" t="s">
        <v>9371</v>
      </c>
      <c r="K5499" s="546"/>
      <c r="L5499" s="546"/>
      <c r="M5499" s="566"/>
      <c r="N5499" s="546">
        <v>1</v>
      </c>
      <c r="O5499" s="546">
        <v>1</v>
      </c>
      <c r="P5499" s="566">
        <v>2507.21</v>
      </c>
    </row>
    <row r="5500" spans="1:16" x14ac:dyDescent="0.2">
      <c r="A5500" s="568" t="s">
        <v>946</v>
      </c>
      <c r="B5500" s="548" t="s">
        <v>1708</v>
      </c>
      <c r="C5500" s="541" t="s">
        <v>1709</v>
      </c>
      <c r="D5500" s="547" t="s">
        <v>1882</v>
      </c>
      <c r="E5500" s="1962">
        <v>2000</v>
      </c>
      <c r="F5500" s="546" t="s">
        <v>10015</v>
      </c>
      <c r="G5500" s="569" t="s">
        <v>10016</v>
      </c>
      <c r="H5500" s="547" t="s">
        <v>9371</v>
      </c>
      <c r="I5500" s="547" t="s">
        <v>9371</v>
      </c>
      <c r="J5500" s="546" t="s">
        <v>9371</v>
      </c>
      <c r="K5500" s="546"/>
      <c r="L5500" s="546"/>
      <c r="M5500" s="566"/>
      <c r="N5500" s="546">
        <v>1</v>
      </c>
      <c r="O5500" s="546">
        <v>6</v>
      </c>
      <c r="P5500" s="566">
        <v>13044.9</v>
      </c>
    </row>
    <row r="5501" spans="1:16" x14ac:dyDescent="0.2">
      <c r="A5501" s="568" t="s">
        <v>946</v>
      </c>
      <c r="B5501" s="548" t="s">
        <v>1708</v>
      </c>
      <c r="C5501" s="541" t="s">
        <v>1709</v>
      </c>
      <c r="D5501" s="547" t="s">
        <v>1882</v>
      </c>
      <c r="E5501" s="1962">
        <v>2000</v>
      </c>
      <c r="F5501" s="546" t="s">
        <v>10017</v>
      </c>
      <c r="G5501" s="569" t="s">
        <v>10018</v>
      </c>
      <c r="H5501" s="547" t="s">
        <v>9371</v>
      </c>
      <c r="I5501" s="547" t="s">
        <v>9371</v>
      </c>
      <c r="J5501" s="546" t="s">
        <v>9371</v>
      </c>
      <c r="K5501" s="546"/>
      <c r="L5501" s="546"/>
      <c r="M5501" s="566"/>
      <c r="N5501" s="546">
        <v>1</v>
      </c>
      <c r="O5501" s="546">
        <v>6</v>
      </c>
      <c r="P5501" s="566">
        <v>13044.9</v>
      </c>
    </row>
    <row r="5502" spans="1:16" x14ac:dyDescent="0.2">
      <c r="A5502" s="568" t="s">
        <v>946</v>
      </c>
      <c r="B5502" s="548" t="s">
        <v>1708</v>
      </c>
      <c r="C5502" s="541" t="s">
        <v>1709</v>
      </c>
      <c r="D5502" s="547" t="s">
        <v>1882</v>
      </c>
      <c r="E5502" s="1962">
        <v>2000</v>
      </c>
      <c r="F5502" s="546" t="s">
        <v>11260</v>
      </c>
      <c r="G5502" s="569" t="s">
        <v>11929</v>
      </c>
      <c r="H5502" s="547" t="s">
        <v>10347</v>
      </c>
      <c r="I5502" s="547" t="s">
        <v>8766</v>
      </c>
      <c r="J5502" s="546" t="s">
        <v>8766</v>
      </c>
      <c r="K5502" s="546"/>
      <c r="L5502" s="546"/>
      <c r="M5502" s="566"/>
      <c r="N5502" s="546">
        <v>1</v>
      </c>
      <c r="O5502" s="546">
        <v>6</v>
      </c>
      <c r="P5502" s="566">
        <v>13044.9</v>
      </c>
    </row>
    <row r="5503" spans="1:16" x14ac:dyDescent="0.2">
      <c r="A5503" s="568" t="s">
        <v>946</v>
      </c>
      <c r="B5503" s="548" t="s">
        <v>1708</v>
      </c>
      <c r="C5503" s="541" t="s">
        <v>1709</v>
      </c>
      <c r="D5503" s="547" t="s">
        <v>1882</v>
      </c>
      <c r="E5503" s="1962">
        <v>2000</v>
      </c>
      <c r="F5503" s="546" t="s">
        <v>11415</v>
      </c>
      <c r="G5503" s="569" t="s">
        <v>11930</v>
      </c>
      <c r="H5503" s="547" t="s">
        <v>9371</v>
      </c>
      <c r="I5503" s="547" t="s">
        <v>9371</v>
      </c>
      <c r="J5503" s="546" t="s">
        <v>9371</v>
      </c>
      <c r="K5503" s="546"/>
      <c r="L5503" s="546"/>
      <c r="M5503" s="566"/>
      <c r="N5503" s="546">
        <v>1</v>
      </c>
      <c r="O5503" s="546">
        <v>6</v>
      </c>
      <c r="P5503" s="566">
        <v>13044.9</v>
      </c>
    </row>
    <row r="5504" spans="1:16" x14ac:dyDescent="0.2">
      <c r="A5504" s="568" t="s">
        <v>946</v>
      </c>
      <c r="B5504" s="548" t="s">
        <v>1708</v>
      </c>
      <c r="C5504" s="541" t="s">
        <v>1709</v>
      </c>
      <c r="D5504" s="547" t="s">
        <v>1882</v>
      </c>
      <c r="E5504" s="1962">
        <v>2000</v>
      </c>
      <c r="F5504" s="546" t="s">
        <v>10026</v>
      </c>
      <c r="G5504" s="569" t="s">
        <v>10027</v>
      </c>
      <c r="H5504" s="547" t="s">
        <v>9371</v>
      </c>
      <c r="I5504" s="547" t="s">
        <v>9371</v>
      </c>
      <c r="J5504" s="546" t="s">
        <v>9371</v>
      </c>
      <c r="K5504" s="546"/>
      <c r="L5504" s="546"/>
      <c r="M5504" s="566"/>
      <c r="N5504" s="546">
        <v>1</v>
      </c>
      <c r="O5504" s="546">
        <v>6</v>
      </c>
      <c r="P5504" s="566">
        <v>13044.9</v>
      </c>
    </row>
    <row r="5505" spans="1:16" x14ac:dyDescent="0.2">
      <c r="A5505" s="568" t="s">
        <v>946</v>
      </c>
      <c r="B5505" s="548" t="s">
        <v>1708</v>
      </c>
      <c r="C5505" s="541" t="s">
        <v>1709</v>
      </c>
      <c r="D5505" s="547" t="s">
        <v>1882</v>
      </c>
      <c r="E5505" s="1962">
        <v>2000</v>
      </c>
      <c r="F5505" s="546" t="s">
        <v>11407</v>
      </c>
      <c r="G5505" s="569" t="s">
        <v>11408</v>
      </c>
      <c r="H5505" s="547" t="s">
        <v>9371</v>
      </c>
      <c r="I5505" s="547" t="s">
        <v>9371</v>
      </c>
      <c r="J5505" s="546" t="s">
        <v>9371</v>
      </c>
      <c r="K5505" s="546"/>
      <c r="L5505" s="546"/>
      <c r="M5505" s="566"/>
      <c r="N5505" s="546">
        <v>1</v>
      </c>
      <c r="O5505" s="546">
        <v>1</v>
      </c>
      <c r="P5505" s="566">
        <v>2482.9900000000002</v>
      </c>
    </row>
    <row r="5506" spans="1:16" x14ac:dyDescent="0.2">
      <c r="A5506" s="568" t="s">
        <v>946</v>
      </c>
      <c r="B5506" s="548" t="s">
        <v>1708</v>
      </c>
      <c r="C5506" s="541" t="s">
        <v>1709</v>
      </c>
      <c r="D5506" s="547" t="s">
        <v>1882</v>
      </c>
      <c r="E5506" s="1962">
        <v>2000</v>
      </c>
      <c r="F5506" s="546" t="s">
        <v>10035</v>
      </c>
      <c r="G5506" s="569" t="s">
        <v>10036</v>
      </c>
      <c r="H5506" s="547" t="s">
        <v>9371</v>
      </c>
      <c r="I5506" s="547" t="s">
        <v>9371</v>
      </c>
      <c r="J5506" s="546" t="s">
        <v>9371</v>
      </c>
      <c r="K5506" s="546"/>
      <c r="L5506" s="546"/>
      <c r="M5506" s="566"/>
      <c r="N5506" s="546">
        <v>1</v>
      </c>
      <c r="O5506" s="546">
        <v>6</v>
      </c>
      <c r="P5506" s="566">
        <v>13044.9</v>
      </c>
    </row>
    <row r="5507" spans="1:16" x14ac:dyDescent="0.2">
      <c r="A5507" s="568" t="s">
        <v>946</v>
      </c>
      <c r="B5507" s="548" t="s">
        <v>1708</v>
      </c>
      <c r="C5507" s="541" t="s">
        <v>1709</v>
      </c>
      <c r="D5507" s="547" t="s">
        <v>1882</v>
      </c>
      <c r="E5507" s="1962">
        <v>2000</v>
      </c>
      <c r="F5507" s="546" t="s">
        <v>11789</v>
      </c>
      <c r="G5507" s="569" t="s">
        <v>11790</v>
      </c>
      <c r="H5507" s="547" t="s">
        <v>9371</v>
      </c>
      <c r="I5507" s="547" t="s">
        <v>9371</v>
      </c>
      <c r="J5507" s="546" t="s">
        <v>9371</v>
      </c>
      <c r="K5507" s="546"/>
      <c r="L5507" s="546"/>
      <c r="M5507" s="566"/>
      <c r="N5507" s="546">
        <v>1</v>
      </c>
      <c r="O5507" s="546">
        <v>6</v>
      </c>
      <c r="P5507" s="566">
        <v>13044.9</v>
      </c>
    </row>
    <row r="5508" spans="1:16" x14ac:dyDescent="0.2">
      <c r="A5508" s="568" t="s">
        <v>946</v>
      </c>
      <c r="B5508" s="548" t="s">
        <v>1708</v>
      </c>
      <c r="C5508" s="541" t="s">
        <v>1709</v>
      </c>
      <c r="D5508" s="547" t="s">
        <v>1882</v>
      </c>
      <c r="E5508" s="1962">
        <v>2000</v>
      </c>
      <c r="F5508" s="546" t="s">
        <v>11335</v>
      </c>
      <c r="G5508" s="569" t="s">
        <v>11336</v>
      </c>
      <c r="H5508" s="547" t="s">
        <v>9371</v>
      </c>
      <c r="I5508" s="547" t="s">
        <v>9371</v>
      </c>
      <c r="J5508" s="546" t="s">
        <v>9371</v>
      </c>
      <c r="K5508" s="546"/>
      <c r="L5508" s="546"/>
      <c r="M5508" s="566"/>
      <c r="N5508" s="546">
        <v>1</v>
      </c>
      <c r="O5508" s="546">
        <v>6</v>
      </c>
      <c r="P5508" s="566">
        <v>13044.9</v>
      </c>
    </row>
    <row r="5509" spans="1:16" x14ac:dyDescent="0.2">
      <c r="A5509" s="568" t="s">
        <v>946</v>
      </c>
      <c r="B5509" s="548" t="s">
        <v>1708</v>
      </c>
      <c r="C5509" s="541" t="s">
        <v>1709</v>
      </c>
      <c r="D5509" s="547" t="s">
        <v>1882</v>
      </c>
      <c r="E5509" s="1962">
        <v>2000</v>
      </c>
      <c r="F5509" s="546" t="s">
        <v>10046</v>
      </c>
      <c r="G5509" s="569" t="s">
        <v>10047</v>
      </c>
      <c r="H5509" s="547" t="s">
        <v>9371</v>
      </c>
      <c r="I5509" s="547" t="s">
        <v>9371</v>
      </c>
      <c r="J5509" s="546" t="s">
        <v>9371</v>
      </c>
      <c r="K5509" s="546"/>
      <c r="L5509" s="546"/>
      <c r="M5509" s="566"/>
      <c r="N5509" s="546">
        <v>1</v>
      </c>
      <c r="O5509" s="546">
        <v>1</v>
      </c>
      <c r="P5509" s="566">
        <v>3421.59</v>
      </c>
    </row>
    <row r="5510" spans="1:16" x14ac:dyDescent="0.2">
      <c r="A5510" s="568" t="s">
        <v>946</v>
      </c>
      <c r="B5510" s="548" t="s">
        <v>1708</v>
      </c>
      <c r="C5510" s="541" t="s">
        <v>1709</v>
      </c>
      <c r="D5510" s="547" t="s">
        <v>1882</v>
      </c>
      <c r="E5510" s="1962">
        <v>2000</v>
      </c>
      <c r="F5510" s="546" t="s">
        <v>10051</v>
      </c>
      <c r="G5510" s="569" t="s">
        <v>10052</v>
      </c>
      <c r="H5510" s="547" t="s">
        <v>9371</v>
      </c>
      <c r="I5510" s="547" t="s">
        <v>9371</v>
      </c>
      <c r="J5510" s="546" t="s">
        <v>9371</v>
      </c>
      <c r="K5510" s="546"/>
      <c r="L5510" s="546"/>
      <c r="M5510" s="566"/>
      <c r="N5510" s="546">
        <v>1</v>
      </c>
      <c r="O5510" s="546">
        <v>6</v>
      </c>
      <c r="P5510" s="566">
        <v>13044.9</v>
      </c>
    </row>
    <row r="5511" spans="1:16" x14ac:dyDescent="0.2">
      <c r="A5511" s="568" t="s">
        <v>946</v>
      </c>
      <c r="B5511" s="548" t="s">
        <v>1708</v>
      </c>
      <c r="C5511" s="541" t="s">
        <v>1709</v>
      </c>
      <c r="D5511" s="547" t="s">
        <v>1882</v>
      </c>
      <c r="E5511" s="1962">
        <v>2000</v>
      </c>
      <c r="F5511" s="546" t="s">
        <v>11391</v>
      </c>
      <c r="G5511" s="569" t="s">
        <v>11392</v>
      </c>
      <c r="H5511" s="547" t="s">
        <v>9371</v>
      </c>
      <c r="I5511" s="547" t="s">
        <v>9371</v>
      </c>
      <c r="J5511" s="546" t="s">
        <v>9371</v>
      </c>
      <c r="K5511" s="546"/>
      <c r="L5511" s="546"/>
      <c r="M5511" s="566"/>
      <c r="N5511" s="546">
        <v>1</v>
      </c>
      <c r="O5511" s="546">
        <v>1</v>
      </c>
      <c r="P5511" s="566">
        <v>2507.21</v>
      </c>
    </row>
    <row r="5512" spans="1:16" x14ac:dyDescent="0.2">
      <c r="A5512" s="568" t="s">
        <v>946</v>
      </c>
      <c r="B5512" s="548" t="s">
        <v>1708</v>
      </c>
      <c r="C5512" s="541" t="s">
        <v>1709</v>
      </c>
      <c r="D5512" s="547" t="s">
        <v>1882</v>
      </c>
      <c r="E5512" s="1962">
        <v>2000</v>
      </c>
      <c r="F5512" s="546" t="s">
        <v>11405</v>
      </c>
      <c r="G5512" s="569" t="s">
        <v>11406</v>
      </c>
      <c r="H5512" s="547" t="s">
        <v>9371</v>
      </c>
      <c r="I5512" s="547" t="s">
        <v>9371</v>
      </c>
      <c r="J5512" s="546" t="s">
        <v>9371</v>
      </c>
      <c r="K5512" s="546"/>
      <c r="L5512" s="546"/>
      <c r="M5512" s="566"/>
      <c r="N5512" s="546">
        <v>1</v>
      </c>
      <c r="O5512" s="546">
        <v>2</v>
      </c>
      <c r="P5512" s="566">
        <v>4348.3</v>
      </c>
    </row>
    <row r="5513" spans="1:16" x14ac:dyDescent="0.2">
      <c r="A5513" s="568" t="s">
        <v>946</v>
      </c>
      <c r="B5513" s="548" t="s">
        <v>1708</v>
      </c>
      <c r="C5513" s="541" t="s">
        <v>1709</v>
      </c>
      <c r="D5513" s="547" t="s">
        <v>1882</v>
      </c>
      <c r="E5513" s="1962">
        <v>2000</v>
      </c>
      <c r="F5513" s="546" t="s">
        <v>11381</v>
      </c>
      <c r="G5513" s="569" t="s">
        <v>11382</v>
      </c>
      <c r="H5513" s="547" t="s">
        <v>9371</v>
      </c>
      <c r="I5513" s="547" t="s">
        <v>9371</v>
      </c>
      <c r="J5513" s="546" t="s">
        <v>9371</v>
      </c>
      <c r="K5513" s="546"/>
      <c r="L5513" s="546"/>
      <c r="M5513" s="566"/>
      <c r="N5513" s="546">
        <v>1</v>
      </c>
      <c r="O5513" s="546">
        <v>1</v>
      </c>
      <c r="P5513" s="566">
        <v>2507.21</v>
      </c>
    </row>
    <row r="5514" spans="1:16" x14ac:dyDescent="0.2">
      <c r="A5514" s="568" t="s">
        <v>946</v>
      </c>
      <c r="B5514" s="548" t="s">
        <v>1708</v>
      </c>
      <c r="C5514" s="541" t="s">
        <v>1709</v>
      </c>
      <c r="D5514" s="547" t="s">
        <v>1882</v>
      </c>
      <c r="E5514" s="1962">
        <v>2000</v>
      </c>
      <c r="F5514" s="546" t="s">
        <v>11333</v>
      </c>
      <c r="G5514" s="569" t="s">
        <v>11334</v>
      </c>
      <c r="H5514" s="547" t="s">
        <v>9371</v>
      </c>
      <c r="I5514" s="547" t="s">
        <v>9371</v>
      </c>
      <c r="J5514" s="546" t="s">
        <v>9371</v>
      </c>
      <c r="K5514" s="546"/>
      <c r="L5514" s="546"/>
      <c r="M5514" s="566"/>
      <c r="N5514" s="546">
        <v>1</v>
      </c>
      <c r="O5514" s="546">
        <v>6</v>
      </c>
      <c r="P5514" s="566">
        <v>13044.9</v>
      </c>
    </row>
    <row r="5515" spans="1:16" x14ac:dyDescent="0.2">
      <c r="A5515" s="568" t="s">
        <v>946</v>
      </c>
      <c r="B5515" s="548" t="s">
        <v>1708</v>
      </c>
      <c r="C5515" s="541" t="s">
        <v>1709</v>
      </c>
      <c r="D5515" s="547" t="s">
        <v>1882</v>
      </c>
      <c r="E5515" s="1962">
        <v>2000</v>
      </c>
      <c r="F5515" s="546" t="s">
        <v>10062</v>
      </c>
      <c r="G5515" s="569" t="s">
        <v>10063</v>
      </c>
      <c r="H5515" s="547" t="s">
        <v>9371</v>
      </c>
      <c r="I5515" s="547" t="s">
        <v>9371</v>
      </c>
      <c r="J5515" s="546" t="s">
        <v>9371</v>
      </c>
      <c r="K5515" s="546"/>
      <c r="L5515" s="546"/>
      <c r="M5515" s="566"/>
      <c r="N5515" s="546">
        <v>1</v>
      </c>
      <c r="O5515" s="546">
        <v>6</v>
      </c>
      <c r="P5515" s="566">
        <v>13044.9</v>
      </c>
    </row>
    <row r="5516" spans="1:16" x14ac:dyDescent="0.2">
      <c r="A5516" s="568" t="s">
        <v>946</v>
      </c>
      <c r="B5516" s="548" t="s">
        <v>1708</v>
      </c>
      <c r="C5516" s="541" t="s">
        <v>1709</v>
      </c>
      <c r="D5516" s="547" t="s">
        <v>1882</v>
      </c>
      <c r="E5516" s="1962">
        <v>2000</v>
      </c>
      <c r="F5516" s="546" t="s">
        <v>11383</v>
      </c>
      <c r="G5516" s="569" t="s">
        <v>11384</v>
      </c>
      <c r="H5516" s="547" t="s">
        <v>9371</v>
      </c>
      <c r="I5516" s="547" t="s">
        <v>9371</v>
      </c>
      <c r="J5516" s="546" t="s">
        <v>9371</v>
      </c>
      <c r="K5516" s="546"/>
      <c r="L5516" s="546"/>
      <c r="M5516" s="566"/>
      <c r="N5516" s="546">
        <v>1</v>
      </c>
      <c r="O5516" s="546">
        <v>1</v>
      </c>
      <c r="P5516" s="566">
        <v>2489.04</v>
      </c>
    </row>
    <row r="5517" spans="1:16" x14ac:dyDescent="0.2">
      <c r="A5517" s="568" t="s">
        <v>946</v>
      </c>
      <c r="B5517" s="548" t="s">
        <v>1708</v>
      </c>
      <c r="C5517" s="541" t="s">
        <v>1709</v>
      </c>
      <c r="D5517" s="547" t="s">
        <v>1882</v>
      </c>
      <c r="E5517" s="1962">
        <v>2000</v>
      </c>
      <c r="F5517" s="546" t="s">
        <v>11385</v>
      </c>
      <c r="G5517" s="569" t="s">
        <v>11386</v>
      </c>
      <c r="H5517" s="547" t="s">
        <v>9371</v>
      </c>
      <c r="I5517" s="547" t="s">
        <v>9371</v>
      </c>
      <c r="J5517" s="546" t="s">
        <v>9371</v>
      </c>
      <c r="K5517" s="546"/>
      <c r="L5517" s="546"/>
      <c r="M5517" s="566"/>
      <c r="N5517" s="546">
        <v>1</v>
      </c>
      <c r="O5517" s="546">
        <v>1</v>
      </c>
      <c r="P5517" s="566">
        <v>2513.2600000000002</v>
      </c>
    </row>
    <row r="5518" spans="1:16" x14ac:dyDescent="0.2">
      <c r="A5518" s="568" t="s">
        <v>946</v>
      </c>
      <c r="B5518" s="548" t="s">
        <v>1708</v>
      </c>
      <c r="C5518" s="541" t="s">
        <v>1709</v>
      </c>
      <c r="D5518" s="547" t="s">
        <v>1882</v>
      </c>
      <c r="E5518" s="1962">
        <v>2000</v>
      </c>
      <c r="F5518" s="546" t="s">
        <v>11375</v>
      </c>
      <c r="G5518" s="569" t="s">
        <v>11376</v>
      </c>
      <c r="H5518" s="547" t="s">
        <v>9371</v>
      </c>
      <c r="I5518" s="547" t="s">
        <v>9371</v>
      </c>
      <c r="J5518" s="546" t="s">
        <v>9371</v>
      </c>
      <c r="K5518" s="546"/>
      <c r="L5518" s="546"/>
      <c r="M5518" s="566"/>
      <c r="N5518" s="546">
        <v>1</v>
      </c>
      <c r="O5518" s="546">
        <v>6</v>
      </c>
      <c r="P5518" s="566">
        <v>13044.9</v>
      </c>
    </row>
    <row r="5519" spans="1:16" x14ac:dyDescent="0.2">
      <c r="A5519" s="568" t="s">
        <v>946</v>
      </c>
      <c r="B5519" s="548" t="s">
        <v>1708</v>
      </c>
      <c r="C5519" s="541" t="s">
        <v>1709</v>
      </c>
      <c r="D5519" s="547" t="s">
        <v>1882</v>
      </c>
      <c r="E5519" s="1962">
        <v>2000</v>
      </c>
      <c r="F5519" s="546" t="s">
        <v>10067</v>
      </c>
      <c r="G5519" s="569" t="s">
        <v>10068</v>
      </c>
      <c r="H5519" s="547" t="s">
        <v>9371</v>
      </c>
      <c r="I5519" s="547" t="s">
        <v>9371</v>
      </c>
      <c r="J5519" s="546" t="s">
        <v>9371</v>
      </c>
      <c r="K5519" s="546"/>
      <c r="L5519" s="546"/>
      <c r="M5519" s="566"/>
      <c r="N5519" s="546">
        <v>1</v>
      </c>
      <c r="O5519" s="546">
        <v>6</v>
      </c>
      <c r="P5519" s="566">
        <v>13044.9</v>
      </c>
    </row>
    <row r="5520" spans="1:16" x14ac:dyDescent="0.2">
      <c r="A5520" s="568" t="s">
        <v>946</v>
      </c>
      <c r="B5520" s="548" t="s">
        <v>1708</v>
      </c>
      <c r="C5520" s="541" t="s">
        <v>1709</v>
      </c>
      <c r="D5520" s="547" t="s">
        <v>1882</v>
      </c>
      <c r="E5520" s="1962">
        <v>2000</v>
      </c>
      <c r="F5520" s="546" t="s">
        <v>10069</v>
      </c>
      <c r="G5520" s="569" t="s">
        <v>10070</v>
      </c>
      <c r="H5520" s="547" t="s">
        <v>9371</v>
      </c>
      <c r="I5520" s="547" t="s">
        <v>9371</v>
      </c>
      <c r="J5520" s="546" t="s">
        <v>9371</v>
      </c>
      <c r="K5520" s="546"/>
      <c r="L5520" s="546"/>
      <c r="M5520" s="566"/>
      <c r="N5520" s="546">
        <v>1</v>
      </c>
      <c r="O5520" s="546">
        <v>6</v>
      </c>
      <c r="P5520" s="566">
        <v>13044.9</v>
      </c>
    </row>
    <row r="5521" spans="1:16" x14ac:dyDescent="0.2">
      <c r="A5521" s="568" t="s">
        <v>946</v>
      </c>
      <c r="B5521" s="548" t="s">
        <v>1708</v>
      </c>
      <c r="C5521" s="541" t="s">
        <v>1709</v>
      </c>
      <c r="D5521" s="547" t="s">
        <v>1882</v>
      </c>
      <c r="E5521" s="1962">
        <v>2000</v>
      </c>
      <c r="F5521" s="546" t="s">
        <v>10071</v>
      </c>
      <c r="G5521" s="569" t="s">
        <v>10072</v>
      </c>
      <c r="H5521" s="547" t="s">
        <v>9371</v>
      </c>
      <c r="I5521" s="547" t="s">
        <v>9371</v>
      </c>
      <c r="J5521" s="546" t="s">
        <v>9371</v>
      </c>
      <c r="K5521" s="546"/>
      <c r="L5521" s="546"/>
      <c r="M5521" s="566"/>
      <c r="N5521" s="546">
        <v>1</v>
      </c>
      <c r="O5521" s="546">
        <v>6</v>
      </c>
      <c r="P5521" s="566">
        <v>13044.9</v>
      </c>
    </row>
    <row r="5522" spans="1:16" x14ac:dyDescent="0.2">
      <c r="A5522" s="568" t="s">
        <v>946</v>
      </c>
      <c r="B5522" s="548" t="s">
        <v>1708</v>
      </c>
      <c r="C5522" s="541" t="s">
        <v>1709</v>
      </c>
      <c r="D5522" s="547" t="s">
        <v>1882</v>
      </c>
      <c r="E5522" s="1962">
        <v>2000</v>
      </c>
      <c r="F5522" s="546" t="s">
        <v>11292</v>
      </c>
      <c r="G5522" s="569" t="s">
        <v>11293</v>
      </c>
      <c r="H5522" s="547" t="s">
        <v>9371</v>
      </c>
      <c r="I5522" s="547" t="s">
        <v>9371</v>
      </c>
      <c r="J5522" s="546" t="s">
        <v>9371</v>
      </c>
      <c r="K5522" s="546"/>
      <c r="L5522" s="546"/>
      <c r="M5522" s="566"/>
      <c r="N5522" s="546">
        <v>1</v>
      </c>
      <c r="O5522" s="546">
        <v>6</v>
      </c>
      <c r="P5522" s="566">
        <v>13044.9</v>
      </c>
    </row>
    <row r="5523" spans="1:16" x14ac:dyDescent="0.2">
      <c r="A5523" s="568" t="s">
        <v>946</v>
      </c>
      <c r="B5523" s="548" t="s">
        <v>1708</v>
      </c>
      <c r="C5523" s="541" t="s">
        <v>1709</v>
      </c>
      <c r="D5523" s="547" t="s">
        <v>1882</v>
      </c>
      <c r="E5523" s="1962">
        <v>2000</v>
      </c>
      <c r="F5523" s="546" t="s">
        <v>10174</v>
      </c>
      <c r="G5523" s="569" t="s">
        <v>10175</v>
      </c>
      <c r="H5523" s="547" t="s">
        <v>9371</v>
      </c>
      <c r="I5523" s="547" t="s">
        <v>9371</v>
      </c>
      <c r="J5523" s="546" t="s">
        <v>9371</v>
      </c>
      <c r="K5523" s="546"/>
      <c r="L5523" s="546"/>
      <c r="M5523" s="566"/>
      <c r="N5523" s="546">
        <v>1</v>
      </c>
      <c r="O5523" s="546">
        <v>6</v>
      </c>
      <c r="P5523" s="566">
        <v>13044.9</v>
      </c>
    </row>
    <row r="5524" spans="1:16" x14ac:dyDescent="0.2">
      <c r="A5524" s="568" t="s">
        <v>946</v>
      </c>
      <c r="B5524" s="548" t="s">
        <v>1708</v>
      </c>
      <c r="C5524" s="541" t="s">
        <v>1709</v>
      </c>
      <c r="D5524" s="547" t="s">
        <v>1882</v>
      </c>
      <c r="E5524" s="1962">
        <v>2000</v>
      </c>
      <c r="F5524" s="546" t="s">
        <v>10879</v>
      </c>
      <c r="G5524" s="569" t="s">
        <v>10880</v>
      </c>
      <c r="H5524" s="547" t="s">
        <v>9371</v>
      </c>
      <c r="I5524" s="547" t="s">
        <v>9371</v>
      </c>
      <c r="J5524" s="546" t="s">
        <v>9371</v>
      </c>
      <c r="K5524" s="546"/>
      <c r="L5524" s="546"/>
      <c r="M5524" s="566"/>
      <c r="N5524" s="546">
        <v>1</v>
      </c>
      <c r="O5524" s="546">
        <v>6</v>
      </c>
      <c r="P5524" s="566">
        <v>13044.9</v>
      </c>
    </row>
    <row r="5525" spans="1:16" x14ac:dyDescent="0.2">
      <c r="A5525" s="568" t="s">
        <v>946</v>
      </c>
      <c r="B5525" s="548" t="s">
        <v>1708</v>
      </c>
      <c r="C5525" s="541" t="s">
        <v>1709</v>
      </c>
      <c r="D5525" s="547" t="s">
        <v>1882</v>
      </c>
      <c r="E5525" s="1962">
        <v>2000</v>
      </c>
      <c r="F5525" s="546" t="s">
        <v>10895</v>
      </c>
      <c r="G5525" s="569" t="s">
        <v>10896</v>
      </c>
      <c r="H5525" s="547" t="s">
        <v>9371</v>
      </c>
      <c r="I5525" s="547" t="s">
        <v>9371</v>
      </c>
      <c r="J5525" s="546" t="s">
        <v>9371</v>
      </c>
      <c r="K5525" s="546"/>
      <c r="L5525" s="546"/>
      <c r="M5525" s="566"/>
      <c r="N5525" s="546">
        <v>1</v>
      </c>
      <c r="O5525" s="546">
        <v>6</v>
      </c>
      <c r="P5525" s="566">
        <v>13044.9</v>
      </c>
    </row>
    <row r="5526" spans="1:16" x14ac:dyDescent="0.2">
      <c r="A5526" s="568" t="s">
        <v>946</v>
      </c>
      <c r="B5526" s="548" t="s">
        <v>1708</v>
      </c>
      <c r="C5526" s="541" t="s">
        <v>1709</v>
      </c>
      <c r="D5526" s="547" t="s">
        <v>1882</v>
      </c>
      <c r="E5526" s="1962">
        <v>2000</v>
      </c>
      <c r="F5526" s="546" t="s">
        <v>10176</v>
      </c>
      <c r="G5526" s="569" t="s">
        <v>10177</v>
      </c>
      <c r="H5526" s="547" t="s">
        <v>9371</v>
      </c>
      <c r="I5526" s="547" t="s">
        <v>9371</v>
      </c>
      <c r="J5526" s="546" t="s">
        <v>9371</v>
      </c>
      <c r="K5526" s="546"/>
      <c r="L5526" s="546"/>
      <c r="M5526" s="566"/>
      <c r="N5526" s="546">
        <v>1</v>
      </c>
      <c r="O5526" s="546">
        <v>6</v>
      </c>
      <c r="P5526" s="566">
        <v>13044.9</v>
      </c>
    </row>
    <row r="5527" spans="1:16" x14ac:dyDescent="0.2">
      <c r="A5527" s="568" t="s">
        <v>946</v>
      </c>
      <c r="B5527" s="548" t="s">
        <v>1708</v>
      </c>
      <c r="C5527" s="541" t="s">
        <v>1709</v>
      </c>
      <c r="D5527" s="547" t="s">
        <v>1882</v>
      </c>
      <c r="E5527" s="1962">
        <v>2000</v>
      </c>
      <c r="F5527" s="546" t="s">
        <v>10178</v>
      </c>
      <c r="G5527" s="569" t="s">
        <v>10179</v>
      </c>
      <c r="H5527" s="547" t="s">
        <v>9371</v>
      </c>
      <c r="I5527" s="547" t="s">
        <v>9371</v>
      </c>
      <c r="J5527" s="546" t="s">
        <v>9371</v>
      </c>
      <c r="K5527" s="546"/>
      <c r="L5527" s="546"/>
      <c r="M5527" s="566"/>
      <c r="N5527" s="546">
        <v>1</v>
      </c>
      <c r="O5527" s="546">
        <v>6</v>
      </c>
      <c r="P5527" s="566">
        <v>13044.9</v>
      </c>
    </row>
    <row r="5528" spans="1:16" x14ac:dyDescent="0.2">
      <c r="A5528" s="568" t="s">
        <v>946</v>
      </c>
      <c r="B5528" s="548" t="s">
        <v>1708</v>
      </c>
      <c r="C5528" s="541" t="s">
        <v>1709</v>
      </c>
      <c r="D5528" s="547" t="s">
        <v>1882</v>
      </c>
      <c r="E5528" s="1962">
        <v>2000</v>
      </c>
      <c r="F5528" s="546" t="s">
        <v>10885</v>
      </c>
      <c r="G5528" s="569" t="s">
        <v>10886</v>
      </c>
      <c r="H5528" s="547" t="s">
        <v>9371</v>
      </c>
      <c r="I5528" s="547" t="s">
        <v>9371</v>
      </c>
      <c r="J5528" s="546" t="s">
        <v>9371</v>
      </c>
      <c r="K5528" s="546"/>
      <c r="L5528" s="546"/>
      <c r="M5528" s="566"/>
      <c r="N5528" s="546">
        <v>1</v>
      </c>
      <c r="O5528" s="546">
        <v>1</v>
      </c>
      <c r="P5528" s="566">
        <v>3076.4300000000003</v>
      </c>
    </row>
    <row r="5529" spans="1:16" x14ac:dyDescent="0.2">
      <c r="A5529" s="568" t="s">
        <v>946</v>
      </c>
      <c r="B5529" s="548" t="s">
        <v>1708</v>
      </c>
      <c r="C5529" s="541" t="s">
        <v>1709</v>
      </c>
      <c r="D5529" s="547" t="s">
        <v>1882</v>
      </c>
      <c r="E5529" s="1962">
        <v>2000</v>
      </c>
      <c r="F5529" s="546" t="s">
        <v>10889</v>
      </c>
      <c r="G5529" s="569" t="s">
        <v>10890</v>
      </c>
      <c r="H5529" s="547" t="s">
        <v>9371</v>
      </c>
      <c r="I5529" s="547" t="s">
        <v>9371</v>
      </c>
      <c r="J5529" s="546" t="s">
        <v>9371</v>
      </c>
      <c r="K5529" s="546"/>
      <c r="L5529" s="546"/>
      <c r="M5529" s="566"/>
      <c r="N5529" s="546">
        <v>1</v>
      </c>
      <c r="O5529" s="546">
        <v>6</v>
      </c>
      <c r="P5529" s="566">
        <v>13044.9</v>
      </c>
    </row>
    <row r="5530" spans="1:16" x14ac:dyDescent="0.2">
      <c r="A5530" s="568" t="s">
        <v>946</v>
      </c>
      <c r="B5530" s="548" t="s">
        <v>1708</v>
      </c>
      <c r="C5530" s="541" t="s">
        <v>1709</v>
      </c>
      <c r="D5530" s="547" t="s">
        <v>1882</v>
      </c>
      <c r="E5530" s="1962">
        <v>2000</v>
      </c>
      <c r="F5530" s="546" t="s">
        <v>11262</v>
      </c>
      <c r="G5530" s="569" t="s">
        <v>11263</v>
      </c>
      <c r="H5530" s="547" t="s">
        <v>9371</v>
      </c>
      <c r="I5530" s="547" t="s">
        <v>9371</v>
      </c>
      <c r="J5530" s="546" t="s">
        <v>9371</v>
      </c>
      <c r="K5530" s="546"/>
      <c r="L5530" s="546"/>
      <c r="M5530" s="566"/>
      <c r="N5530" s="546">
        <v>1</v>
      </c>
      <c r="O5530" s="546">
        <v>1</v>
      </c>
      <c r="P5530" s="566">
        <v>2519.3200000000002</v>
      </c>
    </row>
    <row r="5531" spans="1:16" x14ac:dyDescent="0.2">
      <c r="A5531" s="568" t="s">
        <v>946</v>
      </c>
      <c r="B5531" s="548" t="s">
        <v>1708</v>
      </c>
      <c r="C5531" s="541" t="s">
        <v>1709</v>
      </c>
      <c r="D5531" s="547" t="s">
        <v>1882</v>
      </c>
      <c r="E5531" s="1962">
        <v>2000</v>
      </c>
      <c r="F5531" s="546" t="s">
        <v>11256</v>
      </c>
      <c r="G5531" s="569" t="s">
        <v>11931</v>
      </c>
      <c r="H5531" s="547" t="s">
        <v>9371</v>
      </c>
      <c r="I5531" s="547" t="s">
        <v>9371</v>
      </c>
      <c r="J5531" s="546" t="s">
        <v>9371</v>
      </c>
      <c r="K5531" s="546"/>
      <c r="L5531" s="546"/>
      <c r="M5531" s="566"/>
      <c r="N5531" s="546">
        <v>1</v>
      </c>
      <c r="O5531" s="546">
        <v>6</v>
      </c>
      <c r="P5531" s="566">
        <v>13044.9</v>
      </c>
    </row>
    <row r="5532" spans="1:16" x14ac:dyDescent="0.2">
      <c r="A5532" s="568" t="s">
        <v>946</v>
      </c>
      <c r="B5532" s="548" t="s">
        <v>1708</v>
      </c>
      <c r="C5532" s="541" t="s">
        <v>1709</v>
      </c>
      <c r="D5532" s="547" t="s">
        <v>1882</v>
      </c>
      <c r="E5532" s="1962">
        <v>2000</v>
      </c>
      <c r="F5532" s="546" t="s">
        <v>10887</v>
      </c>
      <c r="G5532" s="569" t="s">
        <v>10888</v>
      </c>
      <c r="H5532" s="547" t="s">
        <v>9371</v>
      </c>
      <c r="I5532" s="547" t="s">
        <v>9371</v>
      </c>
      <c r="J5532" s="546" t="s">
        <v>9371</v>
      </c>
      <c r="K5532" s="546"/>
      <c r="L5532" s="546"/>
      <c r="M5532" s="566"/>
      <c r="N5532" s="546">
        <v>1</v>
      </c>
      <c r="O5532" s="546">
        <v>6</v>
      </c>
      <c r="P5532" s="566">
        <v>13044.9</v>
      </c>
    </row>
    <row r="5533" spans="1:16" x14ac:dyDescent="0.2">
      <c r="A5533" s="568" t="s">
        <v>946</v>
      </c>
      <c r="B5533" s="548" t="s">
        <v>1708</v>
      </c>
      <c r="C5533" s="541" t="s">
        <v>1709</v>
      </c>
      <c r="D5533" s="547" t="s">
        <v>1882</v>
      </c>
      <c r="E5533" s="1962">
        <v>2000</v>
      </c>
      <c r="F5533" s="546" t="s">
        <v>10893</v>
      </c>
      <c r="G5533" s="569" t="s">
        <v>10894</v>
      </c>
      <c r="H5533" s="547" t="s">
        <v>9371</v>
      </c>
      <c r="I5533" s="547" t="s">
        <v>9371</v>
      </c>
      <c r="J5533" s="546" t="s">
        <v>9371</v>
      </c>
      <c r="K5533" s="546"/>
      <c r="L5533" s="546"/>
      <c r="M5533" s="566"/>
      <c r="N5533" s="546">
        <v>1</v>
      </c>
      <c r="O5533" s="546">
        <v>6</v>
      </c>
      <c r="P5533" s="566">
        <v>13044.9</v>
      </c>
    </row>
    <row r="5534" spans="1:16" x14ac:dyDescent="0.2">
      <c r="A5534" s="568" t="s">
        <v>946</v>
      </c>
      <c r="B5534" s="548" t="s">
        <v>1708</v>
      </c>
      <c r="C5534" s="541" t="s">
        <v>1709</v>
      </c>
      <c r="D5534" s="547" t="s">
        <v>1882</v>
      </c>
      <c r="E5534" s="1962">
        <v>2000</v>
      </c>
      <c r="F5534" s="546" t="s">
        <v>11409</v>
      </c>
      <c r="G5534" s="569" t="s">
        <v>11410</v>
      </c>
      <c r="H5534" s="547" t="s">
        <v>9371</v>
      </c>
      <c r="I5534" s="547" t="s">
        <v>9371</v>
      </c>
      <c r="J5534" s="546" t="s">
        <v>9371</v>
      </c>
      <c r="K5534" s="546"/>
      <c r="L5534" s="546"/>
      <c r="M5534" s="566"/>
      <c r="N5534" s="546">
        <v>1</v>
      </c>
      <c r="O5534" s="546">
        <v>2</v>
      </c>
      <c r="P5534" s="566">
        <v>4348.3</v>
      </c>
    </row>
    <row r="5535" spans="1:16" x14ac:dyDescent="0.2">
      <c r="A5535" s="568" t="s">
        <v>946</v>
      </c>
      <c r="B5535" s="548" t="s">
        <v>1708</v>
      </c>
      <c r="C5535" s="541" t="s">
        <v>1709</v>
      </c>
      <c r="D5535" s="547" t="s">
        <v>1882</v>
      </c>
      <c r="E5535" s="1962">
        <v>2000</v>
      </c>
      <c r="F5535" s="546" t="s">
        <v>11431</v>
      </c>
      <c r="G5535" s="569" t="s">
        <v>11432</v>
      </c>
      <c r="H5535" s="547" t="s">
        <v>9371</v>
      </c>
      <c r="I5535" s="547" t="s">
        <v>9371</v>
      </c>
      <c r="J5535" s="546" t="s">
        <v>9371</v>
      </c>
      <c r="K5535" s="546"/>
      <c r="L5535" s="546"/>
      <c r="M5535" s="566"/>
      <c r="N5535" s="546">
        <v>1</v>
      </c>
      <c r="O5535" s="546">
        <v>6</v>
      </c>
      <c r="P5535" s="566">
        <v>13044.9</v>
      </c>
    </row>
    <row r="5536" spans="1:16" x14ac:dyDescent="0.2">
      <c r="A5536" s="568" t="s">
        <v>946</v>
      </c>
      <c r="B5536" s="548" t="s">
        <v>1708</v>
      </c>
      <c r="C5536" s="541" t="s">
        <v>1709</v>
      </c>
      <c r="D5536" s="547" t="s">
        <v>1882</v>
      </c>
      <c r="E5536" s="1962">
        <v>2000</v>
      </c>
      <c r="F5536" s="546" t="s">
        <v>10240</v>
      </c>
      <c r="G5536" s="569" t="s">
        <v>10241</v>
      </c>
      <c r="H5536" s="547" t="s">
        <v>9371</v>
      </c>
      <c r="I5536" s="547" t="s">
        <v>9371</v>
      </c>
      <c r="J5536" s="546" t="s">
        <v>9371</v>
      </c>
      <c r="K5536" s="546"/>
      <c r="L5536" s="546"/>
      <c r="M5536" s="566"/>
      <c r="N5536" s="546">
        <v>1</v>
      </c>
      <c r="O5536" s="546">
        <v>6</v>
      </c>
      <c r="P5536" s="566">
        <v>13044.9</v>
      </c>
    </row>
    <row r="5537" spans="1:16" x14ac:dyDescent="0.2">
      <c r="A5537" s="568" t="s">
        <v>946</v>
      </c>
      <c r="B5537" s="548" t="s">
        <v>1708</v>
      </c>
      <c r="C5537" s="541" t="s">
        <v>1709</v>
      </c>
      <c r="D5537" s="547" t="s">
        <v>1882</v>
      </c>
      <c r="E5537" s="1962">
        <v>2000</v>
      </c>
      <c r="F5537" s="546" t="s">
        <v>10244</v>
      </c>
      <c r="G5537" s="569" t="s">
        <v>10245</v>
      </c>
      <c r="H5537" s="547" t="s">
        <v>9371</v>
      </c>
      <c r="I5537" s="547" t="s">
        <v>9371</v>
      </c>
      <c r="J5537" s="546" t="s">
        <v>9371</v>
      </c>
      <c r="K5537" s="546"/>
      <c r="L5537" s="546"/>
      <c r="M5537" s="566"/>
      <c r="N5537" s="546">
        <v>1</v>
      </c>
      <c r="O5537" s="546">
        <v>6</v>
      </c>
      <c r="P5537" s="566">
        <v>13044.9</v>
      </c>
    </row>
    <row r="5538" spans="1:16" x14ac:dyDescent="0.2">
      <c r="A5538" s="568" t="s">
        <v>946</v>
      </c>
      <c r="B5538" s="548" t="s">
        <v>1708</v>
      </c>
      <c r="C5538" s="541" t="s">
        <v>1709</v>
      </c>
      <c r="D5538" s="547" t="s">
        <v>1882</v>
      </c>
      <c r="E5538" s="1962">
        <v>2000</v>
      </c>
      <c r="F5538" s="546" t="s">
        <v>10255</v>
      </c>
      <c r="G5538" s="569" t="s">
        <v>10256</v>
      </c>
      <c r="H5538" s="547" t="s">
        <v>9371</v>
      </c>
      <c r="I5538" s="547" t="s">
        <v>9371</v>
      </c>
      <c r="J5538" s="546" t="s">
        <v>9371</v>
      </c>
      <c r="K5538" s="546"/>
      <c r="L5538" s="546"/>
      <c r="M5538" s="566"/>
      <c r="N5538" s="546">
        <v>1</v>
      </c>
      <c r="O5538" s="546">
        <v>6</v>
      </c>
      <c r="P5538" s="566">
        <v>13044.9</v>
      </c>
    </row>
    <row r="5539" spans="1:16" x14ac:dyDescent="0.2">
      <c r="A5539" s="568" t="s">
        <v>946</v>
      </c>
      <c r="B5539" s="548" t="s">
        <v>1708</v>
      </c>
      <c r="C5539" s="541" t="s">
        <v>1709</v>
      </c>
      <c r="D5539" s="547" t="s">
        <v>1882</v>
      </c>
      <c r="E5539" s="1962">
        <v>2000</v>
      </c>
      <c r="F5539" s="546" t="s">
        <v>11417</v>
      </c>
      <c r="G5539" s="569" t="s">
        <v>11418</v>
      </c>
      <c r="H5539" s="547" t="s">
        <v>1795</v>
      </c>
      <c r="I5539" s="547" t="s">
        <v>1795</v>
      </c>
      <c r="J5539" s="546" t="s">
        <v>1795</v>
      </c>
      <c r="K5539" s="546"/>
      <c r="L5539" s="546"/>
      <c r="M5539" s="566"/>
      <c r="N5539" s="546">
        <v>1</v>
      </c>
      <c r="O5539" s="546">
        <v>6</v>
      </c>
      <c r="P5539" s="566">
        <v>13044.9</v>
      </c>
    </row>
    <row r="5540" spans="1:16" x14ac:dyDescent="0.2">
      <c r="A5540" s="568" t="s">
        <v>946</v>
      </c>
      <c r="B5540" s="548" t="s">
        <v>1708</v>
      </c>
      <c r="C5540" s="541" t="s">
        <v>1709</v>
      </c>
      <c r="D5540" s="547" t="s">
        <v>1882</v>
      </c>
      <c r="E5540" s="1962">
        <v>2000</v>
      </c>
      <c r="F5540" s="546" t="s">
        <v>10261</v>
      </c>
      <c r="G5540" s="569" t="s">
        <v>10262</v>
      </c>
      <c r="H5540" s="547" t="s">
        <v>9371</v>
      </c>
      <c r="I5540" s="547" t="s">
        <v>9371</v>
      </c>
      <c r="J5540" s="546" t="s">
        <v>9371</v>
      </c>
      <c r="K5540" s="546"/>
      <c r="L5540" s="546"/>
      <c r="M5540" s="566"/>
      <c r="N5540" s="546">
        <v>1</v>
      </c>
      <c r="O5540" s="546">
        <v>6</v>
      </c>
      <c r="P5540" s="566">
        <v>13044.9</v>
      </c>
    </row>
    <row r="5541" spans="1:16" x14ac:dyDescent="0.2">
      <c r="A5541" s="568" t="s">
        <v>946</v>
      </c>
      <c r="B5541" s="548" t="s">
        <v>1708</v>
      </c>
      <c r="C5541" s="541" t="s">
        <v>1709</v>
      </c>
      <c r="D5541" s="547" t="s">
        <v>1882</v>
      </c>
      <c r="E5541" s="1962">
        <v>2000</v>
      </c>
      <c r="F5541" s="546" t="s">
        <v>10856</v>
      </c>
      <c r="G5541" s="569" t="s">
        <v>10857</v>
      </c>
      <c r="H5541" s="547" t="s">
        <v>9371</v>
      </c>
      <c r="I5541" s="547" t="s">
        <v>9371</v>
      </c>
      <c r="J5541" s="546" t="s">
        <v>9371</v>
      </c>
      <c r="K5541" s="546"/>
      <c r="L5541" s="546"/>
      <c r="M5541" s="566"/>
      <c r="N5541" s="546">
        <v>1</v>
      </c>
      <c r="O5541" s="546">
        <v>6</v>
      </c>
      <c r="P5541" s="566">
        <v>13044.9</v>
      </c>
    </row>
    <row r="5542" spans="1:16" x14ac:dyDescent="0.2">
      <c r="A5542" s="568" t="s">
        <v>946</v>
      </c>
      <c r="B5542" s="548" t="s">
        <v>1708</v>
      </c>
      <c r="C5542" s="541" t="s">
        <v>1709</v>
      </c>
      <c r="D5542" s="547" t="s">
        <v>1882</v>
      </c>
      <c r="E5542" s="1962">
        <v>2000</v>
      </c>
      <c r="F5542" s="546" t="s">
        <v>10274</v>
      </c>
      <c r="G5542" s="569" t="s">
        <v>10275</v>
      </c>
      <c r="H5542" s="547" t="s">
        <v>9371</v>
      </c>
      <c r="I5542" s="547" t="s">
        <v>9371</v>
      </c>
      <c r="J5542" s="546" t="s">
        <v>9371</v>
      </c>
      <c r="K5542" s="546"/>
      <c r="L5542" s="546"/>
      <c r="M5542" s="566"/>
      <c r="N5542" s="546">
        <v>1</v>
      </c>
      <c r="O5542" s="546">
        <v>6</v>
      </c>
      <c r="P5542" s="566">
        <v>13044.9</v>
      </c>
    </row>
    <row r="5543" spans="1:16" x14ac:dyDescent="0.2">
      <c r="A5543" s="568" t="s">
        <v>946</v>
      </c>
      <c r="B5543" s="548" t="s">
        <v>1708</v>
      </c>
      <c r="C5543" s="541" t="s">
        <v>1709</v>
      </c>
      <c r="D5543" s="547" t="s">
        <v>1882</v>
      </c>
      <c r="E5543" s="1962">
        <v>2000</v>
      </c>
      <c r="F5543" s="546" t="s">
        <v>11393</v>
      </c>
      <c r="G5543" s="569" t="s">
        <v>11394</v>
      </c>
      <c r="H5543" s="547" t="s">
        <v>9371</v>
      </c>
      <c r="I5543" s="547" t="s">
        <v>9371</v>
      </c>
      <c r="J5543" s="546" t="s">
        <v>9371</v>
      </c>
      <c r="K5543" s="546"/>
      <c r="L5543" s="546"/>
      <c r="M5543" s="566"/>
      <c r="N5543" s="546">
        <v>1</v>
      </c>
      <c r="O5543" s="546">
        <v>1</v>
      </c>
      <c r="P5543" s="566">
        <v>2507.21</v>
      </c>
    </row>
    <row r="5544" spans="1:16" x14ac:dyDescent="0.2">
      <c r="A5544" s="568" t="s">
        <v>946</v>
      </c>
      <c r="B5544" s="548" t="s">
        <v>1708</v>
      </c>
      <c r="C5544" s="541" t="s">
        <v>1709</v>
      </c>
      <c r="D5544" s="547" t="s">
        <v>1882</v>
      </c>
      <c r="E5544" s="1962">
        <v>2000</v>
      </c>
      <c r="F5544" s="546" t="s">
        <v>10290</v>
      </c>
      <c r="G5544" s="569" t="s">
        <v>10291</v>
      </c>
      <c r="H5544" s="547" t="s">
        <v>9371</v>
      </c>
      <c r="I5544" s="547" t="s">
        <v>9371</v>
      </c>
      <c r="J5544" s="546" t="s">
        <v>9371</v>
      </c>
      <c r="K5544" s="546"/>
      <c r="L5544" s="546"/>
      <c r="M5544" s="566"/>
      <c r="N5544" s="546">
        <v>1</v>
      </c>
      <c r="O5544" s="546">
        <v>6</v>
      </c>
      <c r="P5544" s="566">
        <v>13044.9</v>
      </c>
    </row>
    <row r="5545" spans="1:16" x14ac:dyDescent="0.2">
      <c r="A5545" s="568" t="s">
        <v>946</v>
      </c>
      <c r="B5545" s="548" t="s">
        <v>1708</v>
      </c>
      <c r="C5545" s="541" t="s">
        <v>1709</v>
      </c>
      <c r="D5545" s="547" t="s">
        <v>1882</v>
      </c>
      <c r="E5545" s="1962">
        <v>2000</v>
      </c>
      <c r="F5545" s="546" t="s">
        <v>10292</v>
      </c>
      <c r="G5545" s="569" t="s">
        <v>10293</v>
      </c>
      <c r="H5545" s="547" t="s">
        <v>9371</v>
      </c>
      <c r="I5545" s="547" t="s">
        <v>9371</v>
      </c>
      <c r="J5545" s="546" t="s">
        <v>9371</v>
      </c>
      <c r="K5545" s="546"/>
      <c r="L5545" s="546"/>
      <c r="M5545" s="566"/>
      <c r="N5545" s="546">
        <v>1</v>
      </c>
      <c r="O5545" s="546">
        <v>6</v>
      </c>
      <c r="P5545" s="566">
        <v>13044.9</v>
      </c>
    </row>
    <row r="5546" spans="1:16" x14ac:dyDescent="0.2">
      <c r="A5546" s="568" t="s">
        <v>946</v>
      </c>
      <c r="B5546" s="548" t="s">
        <v>1708</v>
      </c>
      <c r="C5546" s="541" t="s">
        <v>1709</v>
      </c>
      <c r="D5546" s="547" t="s">
        <v>1882</v>
      </c>
      <c r="E5546" s="1962">
        <v>2000</v>
      </c>
      <c r="F5546" s="546" t="s">
        <v>11403</v>
      </c>
      <c r="G5546" s="569" t="s">
        <v>11404</v>
      </c>
      <c r="H5546" s="547" t="s">
        <v>9371</v>
      </c>
      <c r="I5546" s="547" t="s">
        <v>9371</v>
      </c>
      <c r="J5546" s="546" t="s">
        <v>9371</v>
      </c>
      <c r="K5546" s="546"/>
      <c r="L5546" s="546"/>
      <c r="M5546" s="566"/>
      <c r="N5546" s="546">
        <v>1</v>
      </c>
      <c r="O5546" s="546">
        <v>1</v>
      </c>
      <c r="P5546" s="566">
        <v>2507.21</v>
      </c>
    </row>
    <row r="5547" spans="1:16" x14ac:dyDescent="0.2">
      <c r="A5547" s="568" t="s">
        <v>946</v>
      </c>
      <c r="B5547" s="548" t="s">
        <v>1708</v>
      </c>
      <c r="C5547" s="541" t="s">
        <v>1709</v>
      </c>
      <c r="D5547" s="547" t="s">
        <v>1882</v>
      </c>
      <c r="E5547" s="1962">
        <v>2000</v>
      </c>
      <c r="F5547" s="546" t="s">
        <v>10298</v>
      </c>
      <c r="G5547" s="569" t="s">
        <v>10299</v>
      </c>
      <c r="H5547" s="547" t="s">
        <v>9371</v>
      </c>
      <c r="I5547" s="547" t="s">
        <v>9371</v>
      </c>
      <c r="J5547" s="546" t="s">
        <v>9371</v>
      </c>
      <c r="K5547" s="546"/>
      <c r="L5547" s="546"/>
      <c r="M5547" s="566"/>
      <c r="N5547" s="546">
        <v>1</v>
      </c>
      <c r="O5547" s="546">
        <v>6</v>
      </c>
      <c r="P5547" s="566">
        <v>13044.9</v>
      </c>
    </row>
    <row r="5548" spans="1:16" x14ac:dyDescent="0.2">
      <c r="A5548" s="568" t="s">
        <v>946</v>
      </c>
      <c r="B5548" s="548" t="s">
        <v>1708</v>
      </c>
      <c r="C5548" s="541" t="s">
        <v>1709</v>
      </c>
      <c r="D5548" s="547" t="s">
        <v>1882</v>
      </c>
      <c r="E5548" s="1962">
        <v>2000</v>
      </c>
      <c r="F5548" s="546" t="s">
        <v>11421</v>
      </c>
      <c r="G5548" s="569" t="s">
        <v>11422</v>
      </c>
      <c r="H5548" s="547" t="s">
        <v>9371</v>
      </c>
      <c r="I5548" s="547" t="s">
        <v>9371</v>
      </c>
      <c r="J5548" s="546" t="s">
        <v>9371</v>
      </c>
      <c r="K5548" s="546"/>
      <c r="L5548" s="546"/>
      <c r="M5548" s="566"/>
      <c r="N5548" s="546">
        <v>1</v>
      </c>
      <c r="O5548" s="546">
        <v>6</v>
      </c>
      <c r="P5548" s="566">
        <v>13044.9</v>
      </c>
    </row>
    <row r="5549" spans="1:16" x14ac:dyDescent="0.2">
      <c r="A5549" s="568" t="s">
        <v>946</v>
      </c>
      <c r="B5549" s="548" t="s">
        <v>1708</v>
      </c>
      <c r="C5549" s="541" t="s">
        <v>1709</v>
      </c>
      <c r="D5549" s="547" t="s">
        <v>1882</v>
      </c>
      <c r="E5549" s="1962">
        <v>2000</v>
      </c>
      <c r="F5549" s="546" t="s">
        <v>11379</v>
      </c>
      <c r="G5549" s="569" t="s">
        <v>11380</v>
      </c>
      <c r="H5549" s="547" t="s">
        <v>9371</v>
      </c>
      <c r="I5549" s="547" t="s">
        <v>9371</v>
      </c>
      <c r="J5549" s="546" t="s">
        <v>9371</v>
      </c>
      <c r="K5549" s="546"/>
      <c r="L5549" s="546"/>
      <c r="M5549" s="566"/>
      <c r="N5549" s="546">
        <v>1</v>
      </c>
      <c r="O5549" s="546">
        <v>1</v>
      </c>
      <c r="P5549" s="566">
        <v>2507.21</v>
      </c>
    </row>
    <row r="5550" spans="1:16" x14ac:dyDescent="0.2">
      <c r="A5550" s="568" t="s">
        <v>946</v>
      </c>
      <c r="B5550" s="548" t="s">
        <v>1708</v>
      </c>
      <c r="C5550" s="541" t="s">
        <v>1709</v>
      </c>
      <c r="D5550" s="547" t="s">
        <v>1882</v>
      </c>
      <c r="E5550" s="1962">
        <v>2000</v>
      </c>
      <c r="F5550" s="546" t="s">
        <v>11341</v>
      </c>
      <c r="G5550" s="569" t="s">
        <v>11932</v>
      </c>
      <c r="H5550" s="547" t="s">
        <v>9371</v>
      </c>
      <c r="I5550" s="547" t="s">
        <v>9371</v>
      </c>
      <c r="J5550" s="546" t="s">
        <v>9371</v>
      </c>
      <c r="K5550" s="546"/>
      <c r="L5550" s="546"/>
      <c r="M5550" s="566"/>
      <c r="N5550" s="546">
        <v>1</v>
      </c>
      <c r="O5550" s="546">
        <v>6</v>
      </c>
      <c r="P5550" s="566">
        <v>13044.9</v>
      </c>
    </row>
    <row r="5551" spans="1:16" x14ac:dyDescent="0.2">
      <c r="A5551" s="568" t="s">
        <v>946</v>
      </c>
      <c r="B5551" s="548" t="s">
        <v>1708</v>
      </c>
      <c r="C5551" s="541" t="s">
        <v>1709</v>
      </c>
      <c r="D5551" s="547" t="s">
        <v>1882</v>
      </c>
      <c r="E5551" s="1962">
        <v>2000</v>
      </c>
      <c r="F5551" s="546" t="s">
        <v>11397</v>
      </c>
      <c r="G5551" s="569" t="s">
        <v>11398</v>
      </c>
      <c r="H5551" s="547" t="s">
        <v>9371</v>
      </c>
      <c r="I5551" s="547" t="s">
        <v>9371</v>
      </c>
      <c r="J5551" s="546" t="s">
        <v>9371</v>
      </c>
      <c r="K5551" s="546"/>
      <c r="L5551" s="546"/>
      <c r="M5551" s="566"/>
      <c r="N5551" s="546">
        <v>1</v>
      </c>
      <c r="O5551" s="546">
        <v>1</v>
      </c>
      <c r="P5551" s="566">
        <v>2507.21</v>
      </c>
    </row>
    <row r="5552" spans="1:16" x14ac:dyDescent="0.2">
      <c r="A5552" s="568" t="s">
        <v>946</v>
      </c>
      <c r="B5552" s="548" t="s">
        <v>1708</v>
      </c>
      <c r="C5552" s="541" t="s">
        <v>1709</v>
      </c>
      <c r="D5552" s="547" t="s">
        <v>1882</v>
      </c>
      <c r="E5552" s="1962">
        <v>2000</v>
      </c>
      <c r="F5552" s="546" t="s">
        <v>10314</v>
      </c>
      <c r="G5552" s="569" t="s">
        <v>10315</v>
      </c>
      <c r="H5552" s="547" t="s">
        <v>9371</v>
      </c>
      <c r="I5552" s="547" t="s">
        <v>9371</v>
      </c>
      <c r="J5552" s="546" t="s">
        <v>9371</v>
      </c>
      <c r="K5552" s="546"/>
      <c r="L5552" s="546"/>
      <c r="M5552" s="566"/>
      <c r="N5552" s="546">
        <v>1</v>
      </c>
      <c r="O5552" s="546">
        <v>2</v>
      </c>
      <c r="P5552" s="566">
        <v>4348.3</v>
      </c>
    </row>
    <row r="5553" spans="1:16" x14ac:dyDescent="0.2">
      <c r="A5553" s="568" t="s">
        <v>946</v>
      </c>
      <c r="B5553" s="548" t="s">
        <v>1708</v>
      </c>
      <c r="C5553" s="541" t="s">
        <v>1709</v>
      </c>
      <c r="D5553" s="547" t="s">
        <v>1882</v>
      </c>
      <c r="E5553" s="1962">
        <v>2000</v>
      </c>
      <c r="F5553" s="546" t="s">
        <v>11337</v>
      </c>
      <c r="G5553" s="569" t="s">
        <v>11338</v>
      </c>
      <c r="H5553" s="547" t="s">
        <v>9371</v>
      </c>
      <c r="I5553" s="547" t="s">
        <v>9371</v>
      </c>
      <c r="J5553" s="546" t="s">
        <v>9371</v>
      </c>
      <c r="K5553" s="546"/>
      <c r="L5553" s="546"/>
      <c r="M5553" s="566"/>
      <c r="N5553" s="546">
        <v>1</v>
      </c>
      <c r="O5553" s="546">
        <v>6</v>
      </c>
      <c r="P5553" s="566">
        <v>13044.9</v>
      </c>
    </row>
    <row r="5554" spans="1:16" x14ac:dyDescent="0.2">
      <c r="A5554" s="568" t="s">
        <v>946</v>
      </c>
      <c r="B5554" s="548" t="s">
        <v>1708</v>
      </c>
      <c r="C5554" s="541" t="s">
        <v>1709</v>
      </c>
      <c r="D5554" s="547" t="s">
        <v>1882</v>
      </c>
      <c r="E5554" s="1962">
        <v>2000</v>
      </c>
      <c r="F5554" s="546" t="s">
        <v>11427</v>
      </c>
      <c r="G5554" s="569" t="s">
        <v>11933</v>
      </c>
      <c r="H5554" s="547" t="s">
        <v>9371</v>
      </c>
      <c r="I5554" s="547" t="s">
        <v>9371</v>
      </c>
      <c r="J5554" s="546" t="s">
        <v>9371</v>
      </c>
      <c r="K5554" s="546"/>
      <c r="L5554" s="546"/>
      <c r="M5554" s="566"/>
      <c r="N5554" s="546">
        <v>1</v>
      </c>
      <c r="O5554" s="546">
        <v>1</v>
      </c>
      <c r="P5554" s="566">
        <v>2482.9900000000002</v>
      </c>
    </row>
    <row r="5555" spans="1:16" x14ac:dyDescent="0.2">
      <c r="A5555" s="568" t="s">
        <v>946</v>
      </c>
      <c r="B5555" s="548" t="s">
        <v>1708</v>
      </c>
      <c r="C5555" s="541" t="s">
        <v>1709</v>
      </c>
      <c r="D5555" s="547" t="s">
        <v>1882</v>
      </c>
      <c r="E5555" s="1962">
        <v>2000</v>
      </c>
      <c r="F5555" s="546" t="s">
        <v>11395</v>
      </c>
      <c r="G5555" s="569" t="s">
        <v>11396</v>
      </c>
      <c r="H5555" s="547" t="s">
        <v>9371</v>
      </c>
      <c r="I5555" s="547" t="s">
        <v>9371</v>
      </c>
      <c r="J5555" s="546" t="s">
        <v>9371</v>
      </c>
      <c r="K5555" s="546"/>
      <c r="L5555" s="546"/>
      <c r="M5555" s="566"/>
      <c r="N5555" s="546">
        <v>1</v>
      </c>
      <c r="O5555" s="546">
        <v>1</v>
      </c>
      <c r="P5555" s="566">
        <v>2482.9900000000002</v>
      </c>
    </row>
    <row r="5556" spans="1:16" x14ac:dyDescent="0.2">
      <c r="A5556" s="568" t="s">
        <v>946</v>
      </c>
      <c r="B5556" s="548" t="s">
        <v>1708</v>
      </c>
      <c r="C5556" s="541" t="s">
        <v>1709</v>
      </c>
      <c r="D5556" s="547" t="s">
        <v>1882</v>
      </c>
      <c r="E5556" s="1962">
        <v>2000</v>
      </c>
      <c r="F5556" s="546" t="s">
        <v>10343</v>
      </c>
      <c r="G5556" s="569" t="s">
        <v>10344</v>
      </c>
      <c r="H5556" s="547" t="s">
        <v>9371</v>
      </c>
      <c r="I5556" s="547" t="s">
        <v>9371</v>
      </c>
      <c r="J5556" s="546" t="s">
        <v>9371</v>
      </c>
      <c r="K5556" s="546"/>
      <c r="L5556" s="546"/>
      <c r="M5556" s="566"/>
      <c r="N5556" s="546">
        <v>1</v>
      </c>
      <c r="O5556" s="546">
        <v>6</v>
      </c>
      <c r="P5556" s="566">
        <v>13044.9</v>
      </c>
    </row>
    <row r="5557" spans="1:16" x14ac:dyDescent="0.2">
      <c r="A5557" s="568" t="s">
        <v>946</v>
      </c>
      <c r="B5557" s="548" t="s">
        <v>1708</v>
      </c>
      <c r="C5557" s="541" t="s">
        <v>1709</v>
      </c>
      <c r="D5557" s="547" t="s">
        <v>1882</v>
      </c>
      <c r="E5557" s="1962">
        <v>2000</v>
      </c>
      <c r="F5557" s="546" t="s">
        <v>11005</v>
      </c>
      <c r="G5557" s="569" t="s">
        <v>11006</v>
      </c>
      <c r="H5557" s="547" t="s">
        <v>9371</v>
      </c>
      <c r="I5557" s="547" t="s">
        <v>9371</v>
      </c>
      <c r="J5557" s="546" t="s">
        <v>9371</v>
      </c>
      <c r="K5557" s="546"/>
      <c r="L5557" s="546"/>
      <c r="M5557" s="566"/>
      <c r="N5557" s="546">
        <v>1</v>
      </c>
      <c r="O5557" s="546">
        <v>6</v>
      </c>
      <c r="P5557" s="566">
        <v>13044.9</v>
      </c>
    </row>
    <row r="5558" spans="1:16" x14ac:dyDescent="0.2">
      <c r="A5558" s="568" t="s">
        <v>946</v>
      </c>
      <c r="B5558" s="548" t="s">
        <v>1708</v>
      </c>
      <c r="C5558" s="541" t="s">
        <v>1709</v>
      </c>
      <c r="D5558" s="547" t="s">
        <v>1882</v>
      </c>
      <c r="E5558" s="1962">
        <v>2000</v>
      </c>
      <c r="F5558" s="546" t="s">
        <v>10369</v>
      </c>
      <c r="G5558" s="569" t="s">
        <v>10370</v>
      </c>
      <c r="H5558" s="547" t="s">
        <v>9371</v>
      </c>
      <c r="I5558" s="547" t="s">
        <v>9371</v>
      </c>
      <c r="J5558" s="546" t="s">
        <v>9371</v>
      </c>
      <c r="K5558" s="546"/>
      <c r="L5558" s="546"/>
      <c r="M5558" s="566"/>
      <c r="N5558" s="546">
        <v>1</v>
      </c>
      <c r="O5558" s="546">
        <v>6</v>
      </c>
      <c r="P5558" s="566">
        <v>13044.9</v>
      </c>
    </row>
    <row r="5559" spans="1:16" x14ac:dyDescent="0.2">
      <c r="A5559" s="568" t="s">
        <v>946</v>
      </c>
      <c r="B5559" s="548" t="s">
        <v>1708</v>
      </c>
      <c r="C5559" s="541" t="s">
        <v>1709</v>
      </c>
      <c r="D5559" s="547" t="s">
        <v>1882</v>
      </c>
      <c r="E5559" s="1962">
        <v>2000</v>
      </c>
      <c r="F5559" s="546" t="s">
        <v>10389</v>
      </c>
      <c r="G5559" s="569" t="s">
        <v>10390</v>
      </c>
      <c r="H5559" s="547" t="s">
        <v>9371</v>
      </c>
      <c r="I5559" s="547" t="s">
        <v>9371</v>
      </c>
      <c r="J5559" s="546" t="s">
        <v>9371</v>
      </c>
      <c r="K5559" s="546"/>
      <c r="L5559" s="546"/>
      <c r="M5559" s="566"/>
      <c r="N5559" s="546">
        <v>1</v>
      </c>
      <c r="O5559" s="546">
        <v>6</v>
      </c>
      <c r="P5559" s="566">
        <v>13044.75</v>
      </c>
    </row>
    <row r="5560" spans="1:16" x14ac:dyDescent="0.2">
      <c r="A5560" s="568" t="s">
        <v>946</v>
      </c>
      <c r="B5560" s="548" t="s">
        <v>1708</v>
      </c>
      <c r="C5560" s="541" t="s">
        <v>1709</v>
      </c>
      <c r="D5560" s="547" t="s">
        <v>1882</v>
      </c>
      <c r="E5560" s="1962">
        <v>2000</v>
      </c>
      <c r="F5560" s="546" t="s">
        <v>10402</v>
      </c>
      <c r="G5560" s="569" t="s">
        <v>10403</v>
      </c>
      <c r="H5560" s="547" t="s">
        <v>9371</v>
      </c>
      <c r="I5560" s="547" t="s">
        <v>9371</v>
      </c>
      <c r="J5560" s="546" t="s">
        <v>9371</v>
      </c>
      <c r="K5560" s="546"/>
      <c r="L5560" s="546"/>
      <c r="M5560" s="566"/>
      <c r="N5560" s="546">
        <v>1</v>
      </c>
      <c r="O5560" s="546">
        <v>6</v>
      </c>
      <c r="P5560" s="566">
        <v>13044.9</v>
      </c>
    </row>
    <row r="5561" spans="1:16" x14ac:dyDescent="0.2">
      <c r="A5561" s="568" t="s">
        <v>946</v>
      </c>
      <c r="B5561" s="548" t="s">
        <v>1708</v>
      </c>
      <c r="C5561" s="541" t="s">
        <v>1709</v>
      </c>
      <c r="D5561" s="547" t="s">
        <v>1882</v>
      </c>
      <c r="E5561" s="1962">
        <v>2000</v>
      </c>
      <c r="F5561" s="546" t="s">
        <v>10883</v>
      </c>
      <c r="G5561" s="569" t="s">
        <v>10884</v>
      </c>
      <c r="H5561" s="547" t="s">
        <v>9371</v>
      </c>
      <c r="I5561" s="547" t="s">
        <v>9371</v>
      </c>
      <c r="J5561" s="546" t="s">
        <v>9371</v>
      </c>
      <c r="K5561" s="546"/>
      <c r="L5561" s="546"/>
      <c r="M5561" s="566"/>
      <c r="N5561" s="546">
        <v>1</v>
      </c>
      <c r="O5561" s="546">
        <v>1</v>
      </c>
      <c r="P5561" s="566">
        <v>3082.4900000000002</v>
      </c>
    </row>
    <row r="5562" spans="1:16" x14ac:dyDescent="0.2">
      <c r="A5562" s="568" t="s">
        <v>946</v>
      </c>
      <c r="B5562" s="548" t="s">
        <v>1708</v>
      </c>
      <c r="C5562" s="541" t="s">
        <v>1709</v>
      </c>
      <c r="D5562" s="547" t="s">
        <v>1882</v>
      </c>
      <c r="E5562" s="1962">
        <v>2000</v>
      </c>
      <c r="F5562" s="546" t="s">
        <v>11266</v>
      </c>
      <c r="G5562" s="569" t="s">
        <v>11267</v>
      </c>
      <c r="H5562" s="547" t="s">
        <v>9371</v>
      </c>
      <c r="I5562" s="547" t="s">
        <v>9371</v>
      </c>
      <c r="J5562" s="546" t="s">
        <v>9371</v>
      </c>
      <c r="K5562" s="546"/>
      <c r="L5562" s="546"/>
      <c r="M5562" s="566"/>
      <c r="N5562" s="546">
        <v>1</v>
      </c>
      <c r="O5562" s="546">
        <v>6</v>
      </c>
      <c r="P5562" s="566">
        <v>13044.9</v>
      </c>
    </row>
    <row r="5563" spans="1:16" x14ac:dyDescent="0.2">
      <c r="A5563" s="568" t="s">
        <v>946</v>
      </c>
      <c r="B5563" s="548" t="s">
        <v>1708</v>
      </c>
      <c r="C5563" s="541" t="s">
        <v>1709</v>
      </c>
      <c r="D5563" s="547" t="s">
        <v>1882</v>
      </c>
      <c r="E5563" s="1962">
        <v>2000</v>
      </c>
      <c r="F5563" s="546" t="s">
        <v>10891</v>
      </c>
      <c r="G5563" s="569" t="s">
        <v>10892</v>
      </c>
      <c r="H5563" s="547" t="s">
        <v>9371</v>
      </c>
      <c r="I5563" s="547" t="s">
        <v>9371</v>
      </c>
      <c r="J5563" s="546" t="s">
        <v>9371</v>
      </c>
      <c r="K5563" s="546"/>
      <c r="L5563" s="546"/>
      <c r="M5563" s="566"/>
      <c r="N5563" s="546">
        <v>1</v>
      </c>
      <c r="O5563" s="546">
        <v>6</v>
      </c>
      <c r="P5563" s="566">
        <v>13044.9</v>
      </c>
    </row>
    <row r="5564" spans="1:16" x14ac:dyDescent="0.2">
      <c r="A5564" s="568" t="s">
        <v>946</v>
      </c>
      <c r="B5564" s="548" t="s">
        <v>1708</v>
      </c>
      <c r="C5564" s="541" t="s">
        <v>1709</v>
      </c>
      <c r="D5564" s="547" t="s">
        <v>1882</v>
      </c>
      <c r="E5564" s="1962">
        <v>2000</v>
      </c>
      <c r="F5564" s="546" t="s">
        <v>11007</v>
      </c>
      <c r="G5564" s="569" t="s">
        <v>11008</v>
      </c>
      <c r="H5564" s="547" t="s">
        <v>9371</v>
      </c>
      <c r="I5564" s="547" t="s">
        <v>9371</v>
      </c>
      <c r="J5564" s="546" t="s">
        <v>9371</v>
      </c>
      <c r="K5564" s="546"/>
      <c r="L5564" s="546"/>
      <c r="M5564" s="566"/>
      <c r="N5564" s="546">
        <v>1</v>
      </c>
      <c r="O5564" s="546">
        <v>6</v>
      </c>
      <c r="P5564" s="566">
        <v>13044.9</v>
      </c>
    </row>
    <row r="5565" spans="1:16" x14ac:dyDescent="0.2">
      <c r="A5565" s="568" t="s">
        <v>946</v>
      </c>
      <c r="B5565" s="548" t="s">
        <v>1708</v>
      </c>
      <c r="C5565" s="541" t="s">
        <v>1709</v>
      </c>
      <c r="D5565" s="547" t="s">
        <v>1882</v>
      </c>
      <c r="E5565" s="1962">
        <v>2000</v>
      </c>
      <c r="F5565" s="546" t="s">
        <v>10439</v>
      </c>
      <c r="G5565" s="569" t="s">
        <v>10440</v>
      </c>
      <c r="H5565" s="547" t="s">
        <v>9371</v>
      </c>
      <c r="I5565" s="547" t="s">
        <v>9371</v>
      </c>
      <c r="J5565" s="546" t="s">
        <v>9371</v>
      </c>
      <c r="K5565" s="546"/>
      <c r="L5565" s="546"/>
      <c r="M5565" s="566"/>
      <c r="N5565" s="546">
        <v>1</v>
      </c>
      <c r="O5565" s="546">
        <v>6</v>
      </c>
      <c r="P5565" s="566">
        <v>13044.9</v>
      </c>
    </row>
    <row r="5566" spans="1:16" x14ac:dyDescent="0.2">
      <c r="A5566" s="568" t="s">
        <v>946</v>
      </c>
      <c r="B5566" s="548" t="s">
        <v>1708</v>
      </c>
      <c r="C5566" s="541" t="s">
        <v>1709</v>
      </c>
      <c r="D5566" s="547" t="s">
        <v>1882</v>
      </c>
      <c r="E5566" s="1962">
        <v>2000</v>
      </c>
      <c r="F5566" s="546" t="s">
        <v>10460</v>
      </c>
      <c r="G5566" s="569" t="s">
        <v>10461</v>
      </c>
      <c r="H5566" s="547" t="s">
        <v>9371</v>
      </c>
      <c r="I5566" s="547" t="s">
        <v>9371</v>
      </c>
      <c r="J5566" s="546" t="s">
        <v>9371</v>
      </c>
      <c r="K5566" s="546"/>
      <c r="L5566" s="546"/>
      <c r="M5566" s="566"/>
      <c r="N5566" s="546">
        <v>1</v>
      </c>
      <c r="O5566" s="546">
        <v>6</v>
      </c>
      <c r="P5566" s="566">
        <v>13044.9</v>
      </c>
    </row>
    <row r="5567" spans="1:16" x14ac:dyDescent="0.2">
      <c r="A5567" s="568" t="s">
        <v>946</v>
      </c>
      <c r="B5567" s="548" t="s">
        <v>1708</v>
      </c>
      <c r="C5567" s="541" t="s">
        <v>1709</v>
      </c>
      <c r="D5567" s="547" t="s">
        <v>1882</v>
      </c>
      <c r="E5567" s="1962">
        <v>2000</v>
      </c>
      <c r="F5567" s="546" t="s">
        <v>10479</v>
      </c>
      <c r="G5567" s="569" t="s">
        <v>10480</v>
      </c>
      <c r="H5567" s="547" t="s">
        <v>9371</v>
      </c>
      <c r="I5567" s="547" t="s">
        <v>9371</v>
      </c>
      <c r="J5567" s="546" t="s">
        <v>9371</v>
      </c>
      <c r="K5567" s="546"/>
      <c r="L5567" s="546"/>
      <c r="M5567" s="566"/>
      <c r="N5567" s="546">
        <v>1</v>
      </c>
      <c r="O5567" s="546">
        <v>6</v>
      </c>
      <c r="P5567" s="566">
        <v>13044.9</v>
      </c>
    </row>
    <row r="5568" spans="1:16" x14ac:dyDescent="0.2">
      <c r="A5568" s="568" t="s">
        <v>946</v>
      </c>
      <c r="B5568" s="548" t="s">
        <v>1708</v>
      </c>
      <c r="C5568" s="541" t="s">
        <v>1709</v>
      </c>
      <c r="D5568" s="547" t="s">
        <v>1882</v>
      </c>
      <c r="E5568" s="1962">
        <v>2000</v>
      </c>
      <c r="F5568" s="546" t="s">
        <v>10487</v>
      </c>
      <c r="G5568" s="569" t="s">
        <v>10488</v>
      </c>
      <c r="H5568" s="547" t="s">
        <v>9371</v>
      </c>
      <c r="I5568" s="547" t="s">
        <v>9371</v>
      </c>
      <c r="J5568" s="546" t="s">
        <v>9371</v>
      </c>
      <c r="K5568" s="546"/>
      <c r="L5568" s="546"/>
      <c r="M5568" s="566"/>
      <c r="N5568" s="546">
        <v>1</v>
      </c>
      <c r="O5568" s="546">
        <v>6</v>
      </c>
      <c r="P5568" s="566">
        <v>13044.9</v>
      </c>
    </row>
    <row r="5569" spans="1:16" x14ac:dyDescent="0.2">
      <c r="A5569" s="568" t="s">
        <v>946</v>
      </c>
      <c r="B5569" s="548" t="s">
        <v>1708</v>
      </c>
      <c r="C5569" s="541" t="s">
        <v>1709</v>
      </c>
      <c r="D5569" s="547" t="s">
        <v>1882</v>
      </c>
      <c r="E5569" s="1962">
        <v>2000</v>
      </c>
      <c r="F5569" s="546" t="s">
        <v>10494</v>
      </c>
      <c r="G5569" s="569" t="s">
        <v>10495</v>
      </c>
      <c r="H5569" s="547" t="s">
        <v>9371</v>
      </c>
      <c r="I5569" s="547" t="s">
        <v>9371</v>
      </c>
      <c r="J5569" s="546" t="s">
        <v>9371</v>
      </c>
      <c r="K5569" s="546"/>
      <c r="L5569" s="546"/>
      <c r="M5569" s="566"/>
      <c r="N5569" s="546">
        <v>1</v>
      </c>
      <c r="O5569" s="546">
        <v>6</v>
      </c>
      <c r="P5569" s="566">
        <v>13044.9</v>
      </c>
    </row>
    <row r="5570" spans="1:16" x14ac:dyDescent="0.2">
      <c r="A5570" s="568" t="s">
        <v>946</v>
      </c>
      <c r="B5570" s="548" t="s">
        <v>1708</v>
      </c>
      <c r="C5570" s="541" t="s">
        <v>1709</v>
      </c>
      <c r="D5570" s="547" t="s">
        <v>1882</v>
      </c>
      <c r="E5570" s="1962">
        <v>2000</v>
      </c>
      <c r="F5570" s="546" t="s">
        <v>10507</v>
      </c>
      <c r="G5570" s="569" t="s">
        <v>10508</v>
      </c>
      <c r="H5570" s="547" t="s">
        <v>9371</v>
      </c>
      <c r="I5570" s="547" t="s">
        <v>9371</v>
      </c>
      <c r="J5570" s="546" t="s">
        <v>9371</v>
      </c>
      <c r="K5570" s="546"/>
      <c r="L5570" s="546"/>
      <c r="M5570" s="566"/>
      <c r="N5570" s="546">
        <v>1</v>
      </c>
      <c r="O5570" s="546">
        <v>6</v>
      </c>
      <c r="P5570" s="566">
        <v>13044.9</v>
      </c>
    </row>
    <row r="5571" spans="1:16" x14ac:dyDescent="0.2">
      <c r="A5571" s="568" t="s">
        <v>946</v>
      </c>
      <c r="B5571" s="548" t="s">
        <v>1708</v>
      </c>
      <c r="C5571" s="541" t="s">
        <v>1709</v>
      </c>
      <c r="D5571" s="547" t="s">
        <v>1882</v>
      </c>
      <c r="E5571" s="1962">
        <v>2000</v>
      </c>
      <c r="F5571" s="546" t="s">
        <v>11015</v>
      </c>
      <c r="G5571" s="569" t="s">
        <v>11016</v>
      </c>
      <c r="H5571" s="547" t="s">
        <v>9371</v>
      </c>
      <c r="I5571" s="547" t="s">
        <v>9371</v>
      </c>
      <c r="J5571" s="546" t="s">
        <v>9371</v>
      </c>
      <c r="K5571" s="546"/>
      <c r="L5571" s="546"/>
      <c r="M5571" s="566"/>
      <c r="N5571" s="546">
        <v>1</v>
      </c>
      <c r="O5571" s="546">
        <v>6</v>
      </c>
      <c r="P5571" s="566">
        <v>13044.9</v>
      </c>
    </row>
    <row r="5572" spans="1:16" x14ac:dyDescent="0.2">
      <c r="A5572" s="568" t="s">
        <v>946</v>
      </c>
      <c r="B5572" s="548" t="s">
        <v>1708</v>
      </c>
      <c r="C5572" s="541" t="s">
        <v>1709</v>
      </c>
      <c r="D5572" s="547" t="s">
        <v>1882</v>
      </c>
      <c r="E5572" s="1962">
        <v>2000</v>
      </c>
      <c r="F5572" s="546" t="s">
        <v>11433</v>
      </c>
      <c r="G5572" s="569" t="s">
        <v>11434</v>
      </c>
      <c r="H5572" s="547" t="s">
        <v>9371</v>
      </c>
      <c r="I5572" s="547" t="s">
        <v>9371</v>
      </c>
      <c r="J5572" s="546" t="s">
        <v>9371</v>
      </c>
      <c r="K5572" s="546"/>
      <c r="L5572" s="546"/>
      <c r="M5572" s="566"/>
      <c r="N5572" s="546">
        <v>1</v>
      </c>
      <c r="O5572" s="546">
        <v>2</v>
      </c>
      <c r="P5572" s="566">
        <v>4348.3</v>
      </c>
    </row>
    <row r="5573" spans="1:16" x14ac:dyDescent="0.2">
      <c r="A5573" s="568" t="s">
        <v>946</v>
      </c>
      <c r="B5573" s="548" t="s">
        <v>1708</v>
      </c>
      <c r="C5573" s="541" t="s">
        <v>1709</v>
      </c>
      <c r="D5573" s="547" t="s">
        <v>1882</v>
      </c>
      <c r="E5573" s="1962">
        <v>2000</v>
      </c>
      <c r="F5573" s="546" t="s">
        <v>11011</v>
      </c>
      <c r="G5573" s="569" t="s">
        <v>11012</v>
      </c>
      <c r="H5573" s="547" t="s">
        <v>9371</v>
      </c>
      <c r="I5573" s="547" t="s">
        <v>9371</v>
      </c>
      <c r="J5573" s="546" t="s">
        <v>9371</v>
      </c>
      <c r="K5573" s="546"/>
      <c r="L5573" s="546"/>
      <c r="M5573" s="566"/>
      <c r="N5573" s="546">
        <v>1</v>
      </c>
      <c r="O5573" s="546">
        <v>6</v>
      </c>
      <c r="P5573" s="566">
        <v>13044.9</v>
      </c>
    </row>
    <row r="5574" spans="1:16" x14ac:dyDescent="0.2">
      <c r="A5574" s="568" t="s">
        <v>946</v>
      </c>
      <c r="B5574" s="548" t="s">
        <v>1708</v>
      </c>
      <c r="C5574" s="541" t="s">
        <v>1709</v>
      </c>
      <c r="D5574" s="547" t="s">
        <v>1882</v>
      </c>
      <c r="E5574" s="1962">
        <v>2000</v>
      </c>
      <c r="F5574" s="546" t="s">
        <v>10545</v>
      </c>
      <c r="G5574" s="569" t="s">
        <v>10546</v>
      </c>
      <c r="H5574" s="547" t="s">
        <v>9371</v>
      </c>
      <c r="I5574" s="547" t="s">
        <v>9371</v>
      </c>
      <c r="J5574" s="546" t="s">
        <v>9371</v>
      </c>
      <c r="K5574" s="546"/>
      <c r="L5574" s="546"/>
      <c r="M5574" s="566"/>
      <c r="N5574" s="546">
        <v>1</v>
      </c>
      <c r="O5574" s="546">
        <v>6</v>
      </c>
      <c r="P5574" s="566">
        <v>13044.9</v>
      </c>
    </row>
    <row r="5575" spans="1:16" x14ac:dyDescent="0.2">
      <c r="A5575" s="568" t="s">
        <v>946</v>
      </c>
      <c r="B5575" s="548" t="s">
        <v>1708</v>
      </c>
      <c r="C5575" s="541" t="s">
        <v>1709</v>
      </c>
      <c r="D5575" s="547" t="s">
        <v>1882</v>
      </c>
      <c r="E5575" s="1962">
        <v>2000</v>
      </c>
      <c r="F5575" s="546" t="s">
        <v>10555</v>
      </c>
      <c r="G5575" s="569" t="s">
        <v>10556</v>
      </c>
      <c r="H5575" s="547" t="s">
        <v>9371</v>
      </c>
      <c r="I5575" s="547" t="s">
        <v>9371</v>
      </c>
      <c r="J5575" s="546" t="s">
        <v>9371</v>
      </c>
      <c r="K5575" s="546"/>
      <c r="L5575" s="546"/>
      <c r="M5575" s="566"/>
      <c r="N5575" s="546">
        <v>1</v>
      </c>
      <c r="O5575" s="546">
        <v>6</v>
      </c>
      <c r="P5575" s="566">
        <v>13044.9</v>
      </c>
    </row>
    <row r="5576" spans="1:16" x14ac:dyDescent="0.2">
      <c r="A5576" s="568" t="s">
        <v>946</v>
      </c>
      <c r="B5576" s="548" t="s">
        <v>1708</v>
      </c>
      <c r="C5576" s="541" t="s">
        <v>1709</v>
      </c>
      <c r="D5576" s="547" t="s">
        <v>1882</v>
      </c>
      <c r="E5576" s="1962">
        <v>2000</v>
      </c>
      <c r="F5576" s="546" t="s">
        <v>10557</v>
      </c>
      <c r="G5576" s="569" t="s">
        <v>10558</v>
      </c>
      <c r="H5576" s="547" t="s">
        <v>9371</v>
      </c>
      <c r="I5576" s="547" t="s">
        <v>9371</v>
      </c>
      <c r="J5576" s="546" t="s">
        <v>9371</v>
      </c>
      <c r="K5576" s="546"/>
      <c r="L5576" s="546"/>
      <c r="M5576" s="566"/>
      <c r="N5576" s="546">
        <v>1</v>
      </c>
      <c r="O5576" s="546">
        <v>6</v>
      </c>
      <c r="P5576" s="566">
        <v>13012.05</v>
      </c>
    </row>
    <row r="5577" spans="1:16" x14ac:dyDescent="0.2">
      <c r="A5577" s="568" t="s">
        <v>946</v>
      </c>
      <c r="B5577" s="548" t="s">
        <v>1708</v>
      </c>
      <c r="C5577" s="541" t="s">
        <v>1709</v>
      </c>
      <c r="D5577" s="547" t="s">
        <v>1882</v>
      </c>
      <c r="E5577" s="1962">
        <v>2000</v>
      </c>
      <c r="F5577" s="546" t="s">
        <v>11017</v>
      </c>
      <c r="G5577" s="569" t="s">
        <v>11018</v>
      </c>
      <c r="H5577" s="547" t="s">
        <v>9371</v>
      </c>
      <c r="I5577" s="547" t="s">
        <v>9371</v>
      </c>
      <c r="J5577" s="546" t="s">
        <v>9371</v>
      </c>
      <c r="K5577" s="546"/>
      <c r="L5577" s="546"/>
      <c r="M5577" s="566"/>
      <c r="N5577" s="546">
        <v>1</v>
      </c>
      <c r="O5577" s="546">
        <v>6</v>
      </c>
      <c r="P5577" s="566">
        <v>13044.9</v>
      </c>
    </row>
    <row r="5578" spans="1:16" x14ac:dyDescent="0.2">
      <c r="A5578" s="568" t="s">
        <v>946</v>
      </c>
      <c r="B5578" s="548" t="s">
        <v>1708</v>
      </c>
      <c r="C5578" s="541" t="s">
        <v>1709</v>
      </c>
      <c r="D5578" s="547" t="s">
        <v>1882</v>
      </c>
      <c r="E5578" s="1962">
        <v>2000</v>
      </c>
      <c r="F5578" s="546" t="s">
        <v>11377</v>
      </c>
      <c r="G5578" s="569" t="s">
        <v>11378</v>
      </c>
      <c r="H5578" s="547" t="s">
        <v>9371</v>
      </c>
      <c r="I5578" s="547" t="s">
        <v>9371</v>
      </c>
      <c r="J5578" s="546" t="s">
        <v>9371</v>
      </c>
      <c r="K5578" s="546"/>
      <c r="L5578" s="546"/>
      <c r="M5578" s="566"/>
      <c r="N5578" s="546">
        <v>1</v>
      </c>
      <c r="O5578" s="546">
        <v>1</v>
      </c>
      <c r="P5578" s="566">
        <v>2513.2600000000002</v>
      </c>
    </row>
    <row r="5579" spans="1:16" x14ac:dyDescent="0.2">
      <c r="A5579" s="568" t="s">
        <v>946</v>
      </c>
      <c r="B5579" s="548" t="s">
        <v>1708</v>
      </c>
      <c r="C5579" s="541" t="s">
        <v>1709</v>
      </c>
      <c r="D5579" s="547" t="s">
        <v>1882</v>
      </c>
      <c r="E5579" s="1962">
        <v>2000</v>
      </c>
      <c r="F5579" s="546" t="s">
        <v>11343</v>
      </c>
      <c r="G5579" s="569" t="s">
        <v>11344</v>
      </c>
      <c r="H5579" s="547" t="s">
        <v>9371</v>
      </c>
      <c r="I5579" s="547" t="s">
        <v>9371</v>
      </c>
      <c r="J5579" s="546" t="s">
        <v>9371</v>
      </c>
      <c r="K5579" s="546"/>
      <c r="L5579" s="546"/>
      <c r="M5579" s="566"/>
      <c r="N5579" s="546">
        <v>1</v>
      </c>
      <c r="O5579" s="546">
        <v>6</v>
      </c>
      <c r="P5579" s="566">
        <v>13044.9</v>
      </c>
    </row>
    <row r="5580" spans="1:16" x14ac:dyDescent="0.2">
      <c r="A5580" s="568" t="s">
        <v>946</v>
      </c>
      <c r="B5580" s="548" t="s">
        <v>1708</v>
      </c>
      <c r="C5580" s="541" t="s">
        <v>1709</v>
      </c>
      <c r="D5580" s="547" t="s">
        <v>1882</v>
      </c>
      <c r="E5580" s="1962">
        <v>2000</v>
      </c>
      <c r="F5580" s="546" t="s">
        <v>11294</v>
      </c>
      <c r="G5580" s="569" t="s">
        <v>11295</v>
      </c>
      <c r="H5580" s="547" t="s">
        <v>9371</v>
      </c>
      <c r="I5580" s="547" t="s">
        <v>9371</v>
      </c>
      <c r="J5580" s="546" t="s">
        <v>9371</v>
      </c>
      <c r="K5580" s="546"/>
      <c r="L5580" s="546"/>
      <c r="M5580" s="566"/>
      <c r="N5580" s="546">
        <v>1</v>
      </c>
      <c r="O5580" s="546">
        <v>6</v>
      </c>
      <c r="P5580" s="566">
        <v>13044.9</v>
      </c>
    </row>
    <row r="5581" spans="1:16" x14ac:dyDescent="0.2">
      <c r="A5581" s="568" t="s">
        <v>946</v>
      </c>
      <c r="B5581" s="548" t="s">
        <v>1708</v>
      </c>
      <c r="C5581" s="541" t="s">
        <v>1709</v>
      </c>
      <c r="D5581" s="547" t="s">
        <v>1882</v>
      </c>
      <c r="E5581" s="1962">
        <v>2000</v>
      </c>
      <c r="F5581" s="546" t="s">
        <v>10584</v>
      </c>
      <c r="G5581" s="569" t="s">
        <v>10585</v>
      </c>
      <c r="H5581" s="547" t="s">
        <v>9371</v>
      </c>
      <c r="I5581" s="547" t="s">
        <v>9371</v>
      </c>
      <c r="J5581" s="546" t="s">
        <v>9371</v>
      </c>
      <c r="K5581" s="546"/>
      <c r="L5581" s="546"/>
      <c r="M5581" s="566"/>
      <c r="N5581" s="546">
        <v>1</v>
      </c>
      <c r="O5581" s="546">
        <v>6</v>
      </c>
      <c r="P5581" s="566">
        <v>13044.9</v>
      </c>
    </row>
    <row r="5582" spans="1:16" ht="23.25" customHeight="1" x14ac:dyDescent="0.2">
      <c r="A5582" s="571" t="s">
        <v>946</v>
      </c>
      <c r="B5582" s="548" t="s">
        <v>1708</v>
      </c>
      <c r="C5582" s="541" t="s">
        <v>1709</v>
      </c>
      <c r="D5582" s="548" t="s">
        <v>1882</v>
      </c>
      <c r="E5582" s="1962">
        <v>2000</v>
      </c>
      <c r="F5582" s="546" t="s">
        <v>10591</v>
      </c>
      <c r="G5582" s="569" t="s">
        <v>10592</v>
      </c>
      <c r="H5582" s="547" t="s">
        <v>9371</v>
      </c>
      <c r="I5582" s="547" t="s">
        <v>9371</v>
      </c>
      <c r="J5582" s="546" t="s">
        <v>9371</v>
      </c>
      <c r="K5582" s="546"/>
      <c r="L5582" s="546"/>
      <c r="M5582" s="566"/>
      <c r="N5582" s="546">
        <v>1</v>
      </c>
      <c r="O5582" s="546">
        <v>6</v>
      </c>
      <c r="P5582" s="566">
        <v>13044.9</v>
      </c>
    </row>
    <row r="5583" spans="1:16" x14ac:dyDescent="0.2">
      <c r="A5583" s="568" t="s">
        <v>946</v>
      </c>
      <c r="B5583" s="548" t="s">
        <v>1708</v>
      </c>
      <c r="C5583" s="541" t="s">
        <v>1709</v>
      </c>
      <c r="D5583" s="547" t="s">
        <v>1882</v>
      </c>
      <c r="E5583" s="1962">
        <v>2000</v>
      </c>
      <c r="F5583" s="546" t="s">
        <v>11413</v>
      </c>
      <c r="G5583" s="569" t="s">
        <v>11414</v>
      </c>
      <c r="H5583" s="547" t="s">
        <v>9371</v>
      </c>
      <c r="I5583" s="547" t="s">
        <v>9371</v>
      </c>
      <c r="J5583" s="546" t="s">
        <v>9371</v>
      </c>
      <c r="K5583" s="546"/>
      <c r="L5583" s="546"/>
      <c r="M5583" s="566"/>
      <c r="N5583" s="546">
        <v>1</v>
      </c>
      <c r="O5583" s="546">
        <v>6</v>
      </c>
      <c r="P5583" s="566">
        <v>13044.9</v>
      </c>
    </row>
    <row r="5584" spans="1:16" x14ac:dyDescent="0.2">
      <c r="A5584" s="568" t="s">
        <v>946</v>
      </c>
      <c r="B5584" s="548" t="s">
        <v>1708</v>
      </c>
      <c r="C5584" s="541" t="s">
        <v>1709</v>
      </c>
      <c r="D5584" s="547" t="s">
        <v>1882</v>
      </c>
      <c r="E5584" s="1962">
        <v>2000</v>
      </c>
      <c r="F5584" s="546" t="s">
        <v>11009</v>
      </c>
      <c r="G5584" s="569" t="s">
        <v>11010</v>
      </c>
      <c r="H5584" s="547" t="s">
        <v>9371</v>
      </c>
      <c r="I5584" s="547" t="s">
        <v>9371</v>
      </c>
      <c r="J5584" s="546" t="s">
        <v>9371</v>
      </c>
      <c r="K5584" s="546"/>
      <c r="L5584" s="546"/>
      <c r="M5584" s="566"/>
      <c r="N5584" s="546">
        <v>1</v>
      </c>
      <c r="O5584" s="546">
        <v>6</v>
      </c>
      <c r="P5584" s="566">
        <v>13044.9</v>
      </c>
    </row>
    <row r="5585" spans="1:16" x14ac:dyDescent="0.2">
      <c r="A5585" s="568" t="s">
        <v>946</v>
      </c>
      <c r="B5585" s="548" t="s">
        <v>1708</v>
      </c>
      <c r="C5585" s="541" t="s">
        <v>1709</v>
      </c>
      <c r="D5585" s="547" t="s">
        <v>1882</v>
      </c>
      <c r="E5585" s="1962">
        <v>2000</v>
      </c>
      <c r="F5585" s="546" t="s">
        <v>10610</v>
      </c>
      <c r="G5585" s="569" t="s">
        <v>10611</v>
      </c>
      <c r="H5585" s="547" t="s">
        <v>9371</v>
      </c>
      <c r="I5585" s="547" t="s">
        <v>9371</v>
      </c>
      <c r="J5585" s="546" t="s">
        <v>9371</v>
      </c>
      <c r="K5585" s="546"/>
      <c r="L5585" s="546"/>
      <c r="M5585" s="566"/>
      <c r="N5585" s="546">
        <v>1</v>
      </c>
      <c r="O5585" s="546">
        <v>6</v>
      </c>
      <c r="P5585" s="566">
        <v>13044.9</v>
      </c>
    </row>
    <row r="5586" spans="1:16" x14ac:dyDescent="0.2">
      <c r="A5586" s="568" t="s">
        <v>946</v>
      </c>
      <c r="B5586" s="548" t="s">
        <v>1708</v>
      </c>
      <c r="C5586" s="541" t="s">
        <v>1709</v>
      </c>
      <c r="D5586" s="547" t="s">
        <v>1882</v>
      </c>
      <c r="E5586" s="1962">
        <v>2000</v>
      </c>
      <c r="F5586" s="546" t="s">
        <v>10612</v>
      </c>
      <c r="G5586" s="569" t="s">
        <v>10613</v>
      </c>
      <c r="H5586" s="547" t="s">
        <v>9371</v>
      </c>
      <c r="I5586" s="547" t="s">
        <v>9371</v>
      </c>
      <c r="J5586" s="546" t="s">
        <v>9371</v>
      </c>
      <c r="K5586" s="546"/>
      <c r="L5586" s="546"/>
      <c r="M5586" s="566"/>
      <c r="N5586" s="546">
        <v>1</v>
      </c>
      <c r="O5586" s="546">
        <v>6</v>
      </c>
      <c r="P5586" s="566">
        <v>13044.9</v>
      </c>
    </row>
    <row r="5587" spans="1:16" x14ac:dyDescent="0.2">
      <c r="A5587" s="568" t="s">
        <v>946</v>
      </c>
      <c r="B5587" s="548" t="s">
        <v>1708</v>
      </c>
      <c r="C5587" s="541" t="s">
        <v>1709</v>
      </c>
      <c r="D5587" s="547" t="s">
        <v>1882</v>
      </c>
      <c r="E5587" s="1962">
        <v>2000</v>
      </c>
      <c r="F5587" s="546" t="s">
        <v>10616</v>
      </c>
      <c r="G5587" s="569" t="s">
        <v>10617</v>
      </c>
      <c r="H5587" s="547" t="s">
        <v>9371</v>
      </c>
      <c r="I5587" s="547" t="s">
        <v>9371</v>
      </c>
      <c r="J5587" s="546" t="s">
        <v>9371</v>
      </c>
      <c r="K5587" s="546"/>
      <c r="L5587" s="546"/>
      <c r="M5587" s="566"/>
      <c r="N5587" s="546">
        <v>1</v>
      </c>
      <c r="O5587" s="546">
        <v>6</v>
      </c>
      <c r="P5587" s="566">
        <v>13044.9</v>
      </c>
    </row>
    <row r="5588" spans="1:16" x14ac:dyDescent="0.2">
      <c r="A5588" s="568" t="s">
        <v>946</v>
      </c>
      <c r="B5588" s="548" t="s">
        <v>1708</v>
      </c>
      <c r="C5588" s="541" t="s">
        <v>1709</v>
      </c>
      <c r="D5588" s="547" t="s">
        <v>1882</v>
      </c>
      <c r="E5588" s="1962">
        <v>2000</v>
      </c>
      <c r="F5588" s="546" t="s">
        <v>11339</v>
      </c>
      <c r="G5588" s="569" t="s">
        <v>11340</v>
      </c>
      <c r="H5588" s="547" t="s">
        <v>9371</v>
      </c>
      <c r="I5588" s="547" t="s">
        <v>9371</v>
      </c>
      <c r="J5588" s="546" t="s">
        <v>9371</v>
      </c>
      <c r="K5588" s="546"/>
      <c r="L5588" s="546"/>
      <c r="M5588" s="566"/>
      <c r="N5588" s="546">
        <v>1</v>
      </c>
      <c r="O5588" s="546">
        <v>1</v>
      </c>
      <c r="P5588" s="566">
        <v>2513.2600000000002</v>
      </c>
    </row>
    <row r="5589" spans="1:16" x14ac:dyDescent="0.2">
      <c r="A5589" s="568" t="s">
        <v>946</v>
      </c>
      <c r="B5589" s="548" t="s">
        <v>1708</v>
      </c>
      <c r="C5589" s="541" t="s">
        <v>1709</v>
      </c>
      <c r="D5589" s="547" t="s">
        <v>1882</v>
      </c>
      <c r="E5589" s="1962">
        <v>2000</v>
      </c>
      <c r="F5589" s="546" t="s">
        <v>10645</v>
      </c>
      <c r="G5589" s="569" t="s">
        <v>10646</v>
      </c>
      <c r="H5589" s="547" t="s">
        <v>9371</v>
      </c>
      <c r="I5589" s="547" t="s">
        <v>9371</v>
      </c>
      <c r="J5589" s="546" t="s">
        <v>9371</v>
      </c>
      <c r="K5589" s="546"/>
      <c r="L5589" s="546"/>
      <c r="M5589" s="566"/>
      <c r="N5589" s="546">
        <v>1</v>
      </c>
      <c r="O5589" s="546">
        <v>6</v>
      </c>
      <c r="P5589" s="566">
        <v>13044.9</v>
      </c>
    </row>
    <row r="5590" spans="1:16" x14ac:dyDescent="0.2">
      <c r="A5590" s="568" t="s">
        <v>946</v>
      </c>
      <c r="B5590" s="548" t="s">
        <v>1708</v>
      </c>
      <c r="C5590" s="541" t="s">
        <v>1709</v>
      </c>
      <c r="D5590" s="547" t="s">
        <v>1882</v>
      </c>
      <c r="E5590" s="1962">
        <v>2000</v>
      </c>
      <c r="F5590" s="546" t="s">
        <v>11258</v>
      </c>
      <c r="G5590" s="569" t="s">
        <v>11259</v>
      </c>
      <c r="H5590" s="547" t="s">
        <v>9371</v>
      </c>
      <c r="I5590" s="547" t="s">
        <v>9371</v>
      </c>
      <c r="J5590" s="546" t="s">
        <v>9371</v>
      </c>
      <c r="K5590" s="546"/>
      <c r="L5590" s="546"/>
      <c r="M5590" s="566"/>
      <c r="N5590" s="546">
        <v>1</v>
      </c>
      <c r="O5590" s="546">
        <v>1</v>
      </c>
      <c r="P5590" s="566">
        <v>2519.3200000000002</v>
      </c>
    </row>
    <row r="5591" spans="1:16" x14ac:dyDescent="0.2">
      <c r="A5591" s="568" t="s">
        <v>946</v>
      </c>
      <c r="B5591" s="548" t="s">
        <v>1708</v>
      </c>
      <c r="C5591" s="541" t="s">
        <v>1709</v>
      </c>
      <c r="D5591" s="547" t="s">
        <v>1882</v>
      </c>
      <c r="E5591" s="1962">
        <v>2000</v>
      </c>
      <c r="F5591" s="546" t="s">
        <v>11226</v>
      </c>
      <c r="G5591" s="569" t="s">
        <v>11227</v>
      </c>
      <c r="H5591" s="547" t="s">
        <v>9371</v>
      </c>
      <c r="I5591" s="547" t="s">
        <v>9371</v>
      </c>
      <c r="J5591" s="546" t="s">
        <v>9371</v>
      </c>
      <c r="K5591" s="546"/>
      <c r="L5591" s="546"/>
      <c r="M5591" s="566"/>
      <c r="N5591" s="546">
        <v>1</v>
      </c>
      <c r="O5591" s="546">
        <v>4</v>
      </c>
      <c r="P5591" s="566">
        <v>8696.6</v>
      </c>
    </row>
    <row r="5592" spans="1:16" x14ac:dyDescent="0.2">
      <c r="A5592" s="568" t="s">
        <v>946</v>
      </c>
      <c r="B5592" s="548" t="s">
        <v>1708</v>
      </c>
      <c r="C5592" s="541" t="s">
        <v>1709</v>
      </c>
      <c r="D5592" s="547" t="s">
        <v>1882</v>
      </c>
      <c r="E5592" s="1962">
        <v>2000</v>
      </c>
      <c r="F5592" s="546" t="s">
        <v>11399</v>
      </c>
      <c r="G5592" s="569" t="s">
        <v>11400</v>
      </c>
      <c r="H5592" s="547" t="s">
        <v>9371</v>
      </c>
      <c r="I5592" s="547" t="s">
        <v>9371</v>
      </c>
      <c r="J5592" s="546" t="s">
        <v>9371</v>
      </c>
      <c r="K5592" s="546"/>
      <c r="L5592" s="546"/>
      <c r="M5592" s="566"/>
      <c r="N5592" s="546">
        <v>1</v>
      </c>
      <c r="O5592" s="546">
        <v>2</v>
      </c>
      <c r="P5592" s="566">
        <v>4348.3</v>
      </c>
    </row>
    <row r="5593" spans="1:16" x14ac:dyDescent="0.2">
      <c r="A5593" s="568" t="s">
        <v>946</v>
      </c>
      <c r="B5593" s="548" t="s">
        <v>1708</v>
      </c>
      <c r="C5593" s="541" t="s">
        <v>1709</v>
      </c>
      <c r="D5593" s="547" t="s">
        <v>1882</v>
      </c>
      <c r="E5593" s="1962">
        <v>2500</v>
      </c>
      <c r="F5593" s="546" t="s">
        <v>10208</v>
      </c>
      <c r="G5593" s="569" t="s">
        <v>10209</v>
      </c>
      <c r="H5593" s="547" t="s">
        <v>9371</v>
      </c>
      <c r="I5593" s="547" t="s">
        <v>9371</v>
      </c>
      <c r="J5593" s="546" t="s">
        <v>9371</v>
      </c>
      <c r="K5593" s="546"/>
      <c r="L5593" s="546"/>
      <c r="M5593" s="566"/>
      <c r="N5593" s="546">
        <v>1</v>
      </c>
      <c r="O5593" s="546">
        <v>6</v>
      </c>
      <c r="P5593" s="566">
        <v>16044.9</v>
      </c>
    </row>
    <row r="5594" spans="1:16" x14ac:dyDescent="0.2">
      <c r="A5594" s="568" t="s">
        <v>946</v>
      </c>
      <c r="B5594" s="548" t="s">
        <v>1708</v>
      </c>
      <c r="C5594" s="541" t="s">
        <v>1709</v>
      </c>
      <c r="D5594" s="547" t="s">
        <v>1882</v>
      </c>
      <c r="E5594" s="1962">
        <v>3000</v>
      </c>
      <c r="F5594" s="546" t="s">
        <v>11533</v>
      </c>
      <c r="G5594" s="569" t="s">
        <v>11534</v>
      </c>
      <c r="H5594" s="547" t="s">
        <v>9371</v>
      </c>
      <c r="I5594" s="547" t="s">
        <v>9371</v>
      </c>
      <c r="J5594" s="546" t="s">
        <v>9371</v>
      </c>
      <c r="K5594" s="546"/>
      <c r="L5594" s="546"/>
      <c r="M5594" s="566"/>
      <c r="N5594" s="546">
        <v>1</v>
      </c>
      <c r="O5594" s="546">
        <v>1</v>
      </c>
      <c r="P5594" s="566">
        <v>3610.15</v>
      </c>
    </row>
    <row r="5595" spans="1:16" x14ac:dyDescent="0.2">
      <c r="A5595" s="568" t="s">
        <v>946</v>
      </c>
      <c r="B5595" s="548" t="s">
        <v>1708</v>
      </c>
      <c r="C5595" s="541" t="s">
        <v>1709</v>
      </c>
      <c r="D5595" s="547" t="s">
        <v>1882</v>
      </c>
      <c r="E5595" s="1962">
        <v>3000</v>
      </c>
      <c r="F5595" s="546" t="s">
        <v>9944</v>
      </c>
      <c r="G5595" s="569" t="s">
        <v>9945</v>
      </c>
      <c r="H5595" s="547" t="s">
        <v>9371</v>
      </c>
      <c r="I5595" s="547" t="s">
        <v>9371</v>
      </c>
      <c r="J5595" s="546" t="s">
        <v>9371</v>
      </c>
      <c r="K5595" s="546"/>
      <c r="L5595" s="546"/>
      <c r="M5595" s="566"/>
      <c r="N5595" s="546">
        <v>1</v>
      </c>
      <c r="O5595" s="546">
        <v>6</v>
      </c>
      <c r="P5595" s="566">
        <v>19939.34</v>
      </c>
    </row>
    <row r="5596" spans="1:16" x14ac:dyDescent="0.2">
      <c r="A5596" s="568" t="s">
        <v>946</v>
      </c>
      <c r="B5596" s="548" t="s">
        <v>1708</v>
      </c>
      <c r="C5596" s="541" t="s">
        <v>1709</v>
      </c>
      <c r="D5596" s="547" t="s">
        <v>11033</v>
      </c>
      <c r="E5596" s="1962">
        <v>4200</v>
      </c>
      <c r="F5596" s="546" t="s">
        <v>11034</v>
      </c>
      <c r="G5596" s="569" t="s">
        <v>11035</v>
      </c>
      <c r="H5596" s="547" t="s">
        <v>9371</v>
      </c>
      <c r="I5596" s="547" t="s">
        <v>9371</v>
      </c>
      <c r="J5596" s="546" t="s">
        <v>9371</v>
      </c>
      <c r="K5596" s="546"/>
      <c r="L5596" s="546"/>
      <c r="M5596" s="566"/>
      <c r="N5596" s="546">
        <v>1</v>
      </c>
      <c r="O5596" s="546">
        <v>6</v>
      </c>
      <c r="P5596" s="566">
        <v>26244.9</v>
      </c>
    </row>
    <row r="5597" spans="1:16" x14ac:dyDescent="0.2">
      <c r="A5597" s="568" t="s">
        <v>946</v>
      </c>
      <c r="B5597" s="548" t="s">
        <v>1708</v>
      </c>
      <c r="C5597" s="541" t="s">
        <v>1709</v>
      </c>
      <c r="D5597" s="547" t="s">
        <v>11033</v>
      </c>
      <c r="E5597" s="1962">
        <v>4200</v>
      </c>
      <c r="F5597" s="546" t="s">
        <v>11112</v>
      </c>
      <c r="G5597" s="569" t="s">
        <v>11113</v>
      </c>
      <c r="H5597" s="547" t="s">
        <v>9371</v>
      </c>
      <c r="I5597" s="547" t="s">
        <v>9371</v>
      </c>
      <c r="J5597" s="546" t="s">
        <v>9371</v>
      </c>
      <c r="K5597" s="546"/>
      <c r="L5597" s="546"/>
      <c r="M5597" s="566"/>
      <c r="N5597" s="546">
        <v>1</v>
      </c>
      <c r="O5597" s="546">
        <v>1</v>
      </c>
      <c r="P5597" s="566">
        <v>5424.15</v>
      </c>
    </row>
    <row r="5598" spans="1:16" x14ac:dyDescent="0.2">
      <c r="A5598" s="568" t="s">
        <v>946</v>
      </c>
      <c r="B5598" s="548" t="s">
        <v>1708</v>
      </c>
      <c r="C5598" s="541" t="s">
        <v>1709</v>
      </c>
      <c r="D5598" s="547" t="s">
        <v>11101</v>
      </c>
      <c r="E5598" s="1962">
        <v>8500</v>
      </c>
      <c r="F5598" s="546" t="s">
        <v>11102</v>
      </c>
      <c r="G5598" s="569" t="s">
        <v>11103</v>
      </c>
      <c r="H5598" s="547" t="s">
        <v>286</v>
      </c>
      <c r="I5598" s="547" t="s">
        <v>286</v>
      </c>
      <c r="J5598" s="546" t="s">
        <v>286</v>
      </c>
      <c r="K5598" s="546"/>
      <c r="L5598" s="546"/>
      <c r="M5598" s="566"/>
      <c r="N5598" s="546">
        <v>1</v>
      </c>
      <c r="O5598" s="546">
        <v>6</v>
      </c>
      <c r="P5598" s="566">
        <v>52044.9</v>
      </c>
    </row>
    <row r="5599" spans="1:16" x14ac:dyDescent="0.2">
      <c r="A5599" s="568" t="s">
        <v>946</v>
      </c>
      <c r="B5599" s="548" t="s">
        <v>1708</v>
      </c>
      <c r="C5599" s="541" t="s">
        <v>1709</v>
      </c>
      <c r="D5599" s="547" t="s">
        <v>8415</v>
      </c>
      <c r="E5599" s="1962">
        <v>8000</v>
      </c>
      <c r="F5599" s="546" t="s">
        <v>9867</v>
      </c>
      <c r="G5599" s="569" t="s">
        <v>9868</v>
      </c>
      <c r="H5599" s="547" t="s">
        <v>1800</v>
      </c>
      <c r="I5599" s="547" t="s">
        <v>8766</v>
      </c>
      <c r="J5599" s="546" t="s">
        <v>8766</v>
      </c>
      <c r="K5599" s="546"/>
      <c r="L5599" s="546"/>
      <c r="M5599" s="566"/>
      <c r="N5599" s="546">
        <v>1</v>
      </c>
      <c r="O5599" s="546">
        <v>6</v>
      </c>
      <c r="P5599" s="566">
        <v>49044.9</v>
      </c>
    </row>
    <row r="5600" spans="1:16" x14ac:dyDescent="0.2">
      <c r="A5600" s="568" t="s">
        <v>946</v>
      </c>
      <c r="B5600" s="548" t="s">
        <v>1708</v>
      </c>
      <c r="C5600" s="541" t="s">
        <v>1709</v>
      </c>
      <c r="D5600" s="547" t="s">
        <v>11675</v>
      </c>
      <c r="E5600" s="1962">
        <v>5000</v>
      </c>
      <c r="F5600" s="546" t="s">
        <v>11678</v>
      </c>
      <c r="G5600" s="569" t="s">
        <v>11679</v>
      </c>
      <c r="H5600" s="547" t="s">
        <v>1795</v>
      </c>
      <c r="I5600" s="547" t="s">
        <v>1795</v>
      </c>
      <c r="J5600" s="546" t="s">
        <v>1795</v>
      </c>
      <c r="K5600" s="546"/>
      <c r="L5600" s="546"/>
      <c r="M5600" s="566"/>
      <c r="N5600" s="546">
        <v>1</v>
      </c>
      <c r="O5600" s="546">
        <v>6</v>
      </c>
      <c r="P5600" s="566">
        <v>31044.9</v>
      </c>
    </row>
    <row r="5601" spans="1:16" x14ac:dyDescent="0.2">
      <c r="A5601" s="568" t="s">
        <v>946</v>
      </c>
      <c r="B5601" s="548" t="s">
        <v>1708</v>
      </c>
      <c r="C5601" s="541" t="s">
        <v>1709</v>
      </c>
      <c r="D5601" s="547" t="s">
        <v>11166</v>
      </c>
      <c r="E5601" s="1962">
        <v>3500</v>
      </c>
      <c r="F5601" s="546" t="s">
        <v>11167</v>
      </c>
      <c r="G5601" s="569" t="s">
        <v>11168</v>
      </c>
      <c r="H5601" s="547" t="s">
        <v>1795</v>
      </c>
      <c r="I5601" s="547" t="s">
        <v>1795</v>
      </c>
      <c r="J5601" s="546" t="s">
        <v>1795</v>
      </c>
      <c r="K5601" s="546"/>
      <c r="L5601" s="546"/>
      <c r="M5601" s="566"/>
      <c r="N5601" s="546">
        <v>1</v>
      </c>
      <c r="O5601" s="546">
        <v>6</v>
      </c>
      <c r="P5601" s="566">
        <v>22044.9</v>
      </c>
    </row>
    <row r="5602" spans="1:16" x14ac:dyDescent="0.2">
      <c r="A5602" s="568" t="s">
        <v>946</v>
      </c>
      <c r="B5602" s="548" t="s">
        <v>1708</v>
      </c>
      <c r="C5602" s="541" t="s">
        <v>1709</v>
      </c>
      <c r="D5602" s="547" t="s">
        <v>9897</v>
      </c>
      <c r="E5602" s="1962">
        <v>11000</v>
      </c>
      <c r="F5602" s="546" t="s">
        <v>10353</v>
      </c>
      <c r="G5602" s="569" t="s">
        <v>10354</v>
      </c>
      <c r="H5602" s="547" t="s">
        <v>8766</v>
      </c>
      <c r="I5602" s="547" t="s">
        <v>8766</v>
      </c>
      <c r="J5602" s="546" t="s">
        <v>8766</v>
      </c>
      <c r="K5602" s="546"/>
      <c r="L5602" s="546"/>
      <c r="M5602" s="566"/>
      <c r="N5602" s="546">
        <v>1</v>
      </c>
      <c r="O5602" s="546">
        <v>6</v>
      </c>
      <c r="P5602" s="566">
        <v>67044.899999999994</v>
      </c>
    </row>
    <row r="5603" spans="1:16" x14ac:dyDescent="0.2">
      <c r="A5603" s="568" t="s">
        <v>946</v>
      </c>
      <c r="B5603" s="548" t="s">
        <v>1708</v>
      </c>
      <c r="C5603" s="541" t="s">
        <v>1709</v>
      </c>
      <c r="D5603" s="547" t="s">
        <v>10109</v>
      </c>
      <c r="E5603" s="1962">
        <v>12000</v>
      </c>
      <c r="F5603" s="546" t="s">
        <v>10810</v>
      </c>
      <c r="G5603" s="569" t="s">
        <v>10811</v>
      </c>
      <c r="H5603" s="547" t="s">
        <v>286</v>
      </c>
      <c r="I5603" s="547" t="s">
        <v>286</v>
      </c>
      <c r="J5603" s="546" t="s">
        <v>286</v>
      </c>
      <c r="K5603" s="546"/>
      <c r="L5603" s="546"/>
      <c r="M5603" s="566"/>
      <c r="N5603" s="546">
        <v>1</v>
      </c>
      <c r="O5603" s="546">
        <v>5</v>
      </c>
      <c r="P5603" s="566">
        <v>53270.75</v>
      </c>
    </row>
    <row r="5604" spans="1:16" x14ac:dyDescent="0.2">
      <c r="A5604" s="568" t="s">
        <v>946</v>
      </c>
      <c r="B5604" s="548" t="s">
        <v>1708</v>
      </c>
      <c r="C5604" s="541" t="s">
        <v>1709</v>
      </c>
      <c r="D5604" s="547" t="s">
        <v>9882</v>
      </c>
      <c r="E5604" s="1962">
        <v>11000</v>
      </c>
      <c r="F5604" s="546" t="s">
        <v>9883</v>
      </c>
      <c r="G5604" s="569" t="s">
        <v>9884</v>
      </c>
      <c r="H5604" s="547" t="s">
        <v>286</v>
      </c>
      <c r="I5604" s="547" t="s">
        <v>286</v>
      </c>
      <c r="J5604" s="546" t="s">
        <v>286</v>
      </c>
      <c r="K5604" s="546"/>
      <c r="L5604" s="546"/>
      <c r="M5604" s="566"/>
      <c r="N5604" s="546">
        <v>1</v>
      </c>
      <c r="O5604" s="546">
        <v>1</v>
      </c>
      <c r="P5604" s="566">
        <v>4596.74</v>
      </c>
    </row>
    <row r="5605" spans="1:16" x14ac:dyDescent="0.2">
      <c r="A5605" s="568" t="s">
        <v>946</v>
      </c>
      <c r="B5605" s="548" t="s">
        <v>1708</v>
      </c>
      <c r="C5605" s="541" t="s">
        <v>1709</v>
      </c>
      <c r="D5605" s="547" t="s">
        <v>9764</v>
      </c>
      <c r="E5605" s="1962">
        <v>11000</v>
      </c>
      <c r="F5605" s="546" t="s">
        <v>9765</v>
      </c>
      <c r="G5605" s="569" t="s">
        <v>9766</v>
      </c>
      <c r="H5605" s="547" t="s">
        <v>286</v>
      </c>
      <c r="I5605" s="547" t="s">
        <v>286</v>
      </c>
      <c r="J5605" s="546" t="s">
        <v>286</v>
      </c>
      <c r="K5605" s="546"/>
      <c r="L5605" s="546"/>
      <c r="M5605" s="566"/>
      <c r="N5605" s="546">
        <v>1</v>
      </c>
      <c r="O5605" s="546">
        <v>1</v>
      </c>
      <c r="P5605" s="566">
        <v>12510.630000000001</v>
      </c>
    </row>
    <row r="5606" spans="1:16" x14ac:dyDescent="0.2">
      <c r="A5606" s="568" t="s">
        <v>946</v>
      </c>
      <c r="B5606" s="548" t="s">
        <v>1708</v>
      </c>
      <c r="C5606" s="541" t="s">
        <v>1709</v>
      </c>
      <c r="D5606" s="547" t="s">
        <v>9764</v>
      </c>
      <c r="E5606" s="1962">
        <v>11000</v>
      </c>
      <c r="F5606" s="546" t="s">
        <v>10797</v>
      </c>
      <c r="G5606" s="569" t="s">
        <v>10798</v>
      </c>
      <c r="H5606" s="547" t="s">
        <v>286</v>
      </c>
      <c r="I5606" s="547" t="s">
        <v>286</v>
      </c>
      <c r="J5606" s="546" t="s">
        <v>286</v>
      </c>
      <c r="K5606" s="546"/>
      <c r="L5606" s="546"/>
      <c r="M5606" s="566"/>
      <c r="N5606" s="546">
        <v>1</v>
      </c>
      <c r="O5606" s="546">
        <v>1</v>
      </c>
      <c r="P5606" s="566">
        <v>17407.480000000003</v>
      </c>
    </row>
    <row r="5607" spans="1:16" x14ac:dyDescent="0.2">
      <c r="A5607" s="568" t="s">
        <v>946</v>
      </c>
      <c r="B5607" s="548" t="s">
        <v>1708</v>
      </c>
      <c r="C5607" s="541" t="s">
        <v>1709</v>
      </c>
      <c r="D5607" s="547" t="s">
        <v>9912</v>
      </c>
      <c r="E5607" s="1962">
        <v>14000</v>
      </c>
      <c r="F5607" s="546" t="s">
        <v>9938</v>
      </c>
      <c r="G5607" s="569" t="s">
        <v>9939</v>
      </c>
      <c r="H5607" s="547" t="s">
        <v>8766</v>
      </c>
      <c r="I5607" s="547" t="s">
        <v>8766</v>
      </c>
      <c r="J5607" s="546" t="s">
        <v>8766</v>
      </c>
      <c r="K5607" s="546"/>
      <c r="L5607" s="546"/>
      <c r="M5607" s="566"/>
      <c r="N5607" s="546">
        <v>1</v>
      </c>
      <c r="O5607" s="546">
        <v>6</v>
      </c>
      <c r="P5607" s="566">
        <v>85044.9</v>
      </c>
    </row>
    <row r="5608" spans="1:16" x14ac:dyDescent="0.2">
      <c r="A5608" s="568" t="s">
        <v>946</v>
      </c>
      <c r="B5608" s="548" t="s">
        <v>1708</v>
      </c>
      <c r="C5608" s="541" t="s">
        <v>1709</v>
      </c>
      <c r="D5608" s="547" t="s">
        <v>10769</v>
      </c>
      <c r="E5608" s="1962">
        <v>14000</v>
      </c>
      <c r="F5608" s="546" t="s">
        <v>10801</v>
      </c>
      <c r="G5608" s="569" t="s">
        <v>10802</v>
      </c>
      <c r="H5608" s="547" t="s">
        <v>8766</v>
      </c>
      <c r="I5608" s="547" t="s">
        <v>8766</v>
      </c>
      <c r="J5608" s="546" t="s">
        <v>8766</v>
      </c>
      <c r="K5608" s="546"/>
      <c r="L5608" s="546"/>
      <c r="M5608" s="566"/>
      <c r="N5608" s="546">
        <v>1</v>
      </c>
      <c r="O5608" s="546">
        <v>6</v>
      </c>
      <c r="P5608" s="566">
        <v>85044.9</v>
      </c>
    </row>
    <row r="5609" spans="1:16" x14ac:dyDescent="0.2">
      <c r="A5609" s="568" t="s">
        <v>946</v>
      </c>
      <c r="B5609" s="548" t="s">
        <v>1708</v>
      </c>
      <c r="C5609" s="541" t="s">
        <v>1709</v>
      </c>
      <c r="D5609" s="547" t="s">
        <v>11934</v>
      </c>
      <c r="E5609" s="1962">
        <v>14000</v>
      </c>
      <c r="F5609" s="546" t="s">
        <v>10044</v>
      </c>
      <c r="G5609" s="569" t="s">
        <v>10045</v>
      </c>
      <c r="H5609" s="547" t="s">
        <v>8766</v>
      </c>
      <c r="I5609" s="547" t="s">
        <v>8766</v>
      </c>
      <c r="J5609" s="546" t="s">
        <v>8766</v>
      </c>
      <c r="K5609" s="546"/>
      <c r="L5609" s="546"/>
      <c r="M5609" s="566"/>
      <c r="N5609" s="546">
        <v>1</v>
      </c>
      <c r="O5609" s="546">
        <v>6</v>
      </c>
      <c r="P5609" s="566">
        <v>85044.9</v>
      </c>
    </row>
    <row r="5610" spans="1:16" x14ac:dyDescent="0.2">
      <c r="A5610" s="568" t="s">
        <v>946</v>
      </c>
      <c r="B5610" s="548" t="s">
        <v>1708</v>
      </c>
      <c r="C5610" s="541" t="s">
        <v>1709</v>
      </c>
      <c r="D5610" s="547" t="s">
        <v>6277</v>
      </c>
      <c r="E5610" s="1962">
        <v>3000</v>
      </c>
      <c r="F5610" s="546" t="s">
        <v>11401</v>
      </c>
      <c r="G5610" s="569" t="s">
        <v>11402</v>
      </c>
      <c r="H5610" s="547" t="s">
        <v>8766</v>
      </c>
      <c r="I5610" s="547" t="s">
        <v>8766</v>
      </c>
      <c r="J5610" s="546" t="s">
        <v>8766</v>
      </c>
      <c r="K5610" s="546"/>
      <c r="L5610" s="546"/>
      <c r="M5610" s="566"/>
      <c r="N5610" s="546">
        <v>1</v>
      </c>
      <c r="O5610" s="546">
        <v>5</v>
      </c>
      <c r="P5610" s="566">
        <v>15870.75</v>
      </c>
    </row>
    <row r="5611" spans="1:16" x14ac:dyDescent="0.2">
      <c r="A5611" s="568" t="s">
        <v>946</v>
      </c>
      <c r="B5611" s="548" t="s">
        <v>1708</v>
      </c>
      <c r="C5611" s="541" t="s">
        <v>1709</v>
      </c>
      <c r="D5611" s="547" t="s">
        <v>6277</v>
      </c>
      <c r="E5611" s="1962">
        <v>3000</v>
      </c>
      <c r="F5611" s="546" t="s">
        <v>11935</v>
      </c>
      <c r="G5611" s="569" t="s">
        <v>11936</v>
      </c>
      <c r="H5611" s="547" t="s">
        <v>1795</v>
      </c>
      <c r="I5611" s="547" t="s">
        <v>1795</v>
      </c>
      <c r="J5611" s="546" t="s">
        <v>1795</v>
      </c>
      <c r="K5611" s="546"/>
      <c r="L5611" s="546"/>
      <c r="M5611" s="566"/>
      <c r="N5611" s="546">
        <v>1</v>
      </c>
      <c r="O5611" s="546">
        <v>6</v>
      </c>
      <c r="P5611" s="566">
        <v>18944.900000000001</v>
      </c>
    </row>
    <row r="5612" spans="1:16" x14ac:dyDescent="0.2">
      <c r="A5612" s="568" t="s">
        <v>946</v>
      </c>
      <c r="B5612" s="548" t="s">
        <v>1708</v>
      </c>
      <c r="C5612" s="541" t="s">
        <v>1709</v>
      </c>
      <c r="D5612" s="547" t="s">
        <v>6277</v>
      </c>
      <c r="E5612" s="1962">
        <v>3000</v>
      </c>
      <c r="F5612" s="546" t="s">
        <v>11937</v>
      </c>
      <c r="G5612" s="569" t="s">
        <v>11938</v>
      </c>
      <c r="H5612" s="547" t="s">
        <v>8766</v>
      </c>
      <c r="I5612" s="547" t="s">
        <v>8766</v>
      </c>
      <c r="J5612" s="546" t="s">
        <v>8766</v>
      </c>
      <c r="K5612" s="546"/>
      <c r="L5612" s="546"/>
      <c r="M5612" s="566"/>
      <c r="N5612" s="546">
        <v>1</v>
      </c>
      <c r="O5612" s="546">
        <v>1</v>
      </c>
      <c r="P5612" s="566">
        <v>3774.15</v>
      </c>
    </row>
    <row r="5613" spans="1:16" x14ac:dyDescent="0.2">
      <c r="A5613" s="568" t="s">
        <v>946</v>
      </c>
      <c r="B5613" s="548" t="s">
        <v>1708</v>
      </c>
      <c r="C5613" s="541" t="s">
        <v>1709</v>
      </c>
      <c r="D5613" s="547" t="s">
        <v>6277</v>
      </c>
      <c r="E5613" s="1962">
        <v>3000</v>
      </c>
      <c r="F5613" s="546" t="s">
        <v>11939</v>
      </c>
      <c r="G5613" s="569" t="s">
        <v>11940</v>
      </c>
      <c r="H5613" s="547" t="s">
        <v>1795</v>
      </c>
      <c r="I5613" s="547" t="s">
        <v>1795</v>
      </c>
      <c r="J5613" s="546" t="s">
        <v>1795</v>
      </c>
      <c r="K5613" s="546"/>
      <c r="L5613" s="546"/>
      <c r="M5613" s="566"/>
      <c r="N5613" s="546">
        <v>1</v>
      </c>
      <c r="O5613" s="546">
        <v>1</v>
      </c>
      <c r="P5613" s="566">
        <v>3374.15</v>
      </c>
    </row>
    <row r="5614" spans="1:16" x14ac:dyDescent="0.2">
      <c r="A5614" s="568" t="s">
        <v>946</v>
      </c>
      <c r="B5614" s="548" t="s">
        <v>1708</v>
      </c>
      <c r="C5614" s="541" t="s">
        <v>1709</v>
      </c>
      <c r="D5614" s="547" t="s">
        <v>6277</v>
      </c>
      <c r="E5614" s="1962">
        <v>3000</v>
      </c>
      <c r="F5614" s="546" t="s">
        <v>11941</v>
      </c>
      <c r="G5614" s="569" t="s">
        <v>11942</v>
      </c>
      <c r="H5614" s="547" t="s">
        <v>9371</v>
      </c>
      <c r="I5614" s="547" t="s">
        <v>9371</v>
      </c>
      <c r="J5614" s="546" t="s">
        <v>9371</v>
      </c>
      <c r="K5614" s="546"/>
      <c r="L5614" s="546"/>
      <c r="M5614" s="566"/>
      <c r="N5614" s="546">
        <v>1</v>
      </c>
      <c r="O5614" s="546">
        <v>1</v>
      </c>
      <c r="P5614" s="566">
        <v>3374.15</v>
      </c>
    </row>
    <row r="5615" spans="1:16" x14ac:dyDescent="0.2">
      <c r="A5615" s="568" t="s">
        <v>946</v>
      </c>
      <c r="B5615" s="548" t="s">
        <v>1708</v>
      </c>
      <c r="C5615" s="541" t="s">
        <v>1709</v>
      </c>
      <c r="D5615" s="547" t="s">
        <v>6277</v>
      </c>
      <c r="E5615" s="1962">
        <v>3000</v>
      </c>
      <c r="F5615" s="546" t="s">
        <v>9889</v>
      </c>
      <c r="G5615" s="569" t="s">
        <v>9890</v>
      </c>
      <c r="H5615" s="547" t="s">
        <v>1773</v>
      </c>
      <c r="I5615" s="547" t="s">
        <v>8766</v>
      </c>
      <c r="J5615" s="546" t="s">
        <v>8766</v>
      </c>
      <c r="K5615" s="546"/>
      <c r="L5615" s="546"/>
      <c r="M5615" s="566"/>
      <c r="N5615" s="546">
        <v>1</v>
      </c>
      <c r="O5615" s="546">
        <v>6</v>
      </c>
      <c r="P5615" s="566">
        <v>19044.900000000001</v>
      </c>
    </row>
    <row r="5616" spans="1:16" x14ac:dyDescent="0.2">
      <c r="A5616" s="568" t="s">
        <v>946</v>
      </c>
      <c r="B5616" s="548" t="s">
        <v>1708</v>
      </c>
      <c r="C5616" s="541" t="s">
        <v>1709</v>
      </c>
      <c r="D5616" s="547" t="s">
        <v>6277</v>
      </c>
      <c r="E5616" s="1962">
        <v>3000</v>
      </c>
      <c r="F5616" s="546" t="s">
        <v>9948</v>
      </c>
      <c r="G5616" s="569" t="s">
        <v>9949</v>
      </c>
      <c r="H5616" s="547" t="s">
        <v>1773</v>
      </c>
      <c r="I5616" s="547" t="s">
        <v>8766</v>
      </c>
      <c r="J5616" s="546" t="s">
        <v>8766</v>
      </c>
      <c r="K5616" s="546"/>
      <c r="L5616" s="546"/>
      <c r="M5616" s="566"/>
      <c r="N5616" s="546">
        <v>1</v>
      </c>
      <c r="O5616" s="546">
        <v>6</v>
      </c>
      <c r="P5616" s="566">
        <v>19044.900000000001</v>
      </c>
    </row>
    <row r="5617" spans="1:16" x14ac:dyDescent="0.2">
      <c r="A5617" s="568" t="s">
        <v>946</v>
      </c>
      <c r="B5617" s="548" t="s">
        <v>1708</v>
      </c>
      <c r="C5617" s="541" t="s">
        <v>1709</v>
      </c>
      <c r="D5617" s="547" t="s">
        <v>6277</v>
      </c>
      <c r="E5617" s="1962">
        <v>3000</v>
      </c>
      <c r="F5617" s="546" t="s">
        <v>9986</v>
      </c>
      <c r="G5617" s="569" t="s">
        <v>9987</v>
      </c>
      <c r="H5617" s="547" t="s">
        <v>9371</v>
      </c>
      <c r="I5617" s="547" t="s">
        <v>9371</v>
      </c>
      <c r="J5617" s="546" t="s">
        <v>9371</v>
      </c>
      <c r="K5617" s="546"/>
      <c r="L5617" s="546"/>
      <c r="M5617" s="566"/>
      <c r="N5617" s="546">
        <v>1</v>
      </c>
      <c r="O5617" s="546">
        <v>6</v>
      </c>
      <c r="P5617" s="566">
        <v>19044.900000000001</v>
      </c>
    </row>
    <row r="5618" spans="1:16" x14ac:dyDescent="0.2">
      <c r="A5618" s="568" t="s">
        <v>946</v>
      </c>
      <c r="B5618" s="548" t="s">
        <v>1708</v>
      </c>
      <c r="C5618" s="541" t="s">
        <v>1709</v>
      </c>
      <c r="D5618" s="547" t="s">
        <v>6277</v>
      </c>
      <c r="E5618" s="1962">
        <v>3000</v>
      </c>
      <c r="F5618" s="546" t="s">
        <v>11481</v>
      </c>
      <c r="G5618" s="569" t="s">
        <v>11482</v>
      </c>
      <c r="H5618" s="547" t="s">
        <v>8766</v>
      </c>
      <c r="I5618" s="547" t="s">
        <v>8766</v>
      </c>
      <c r="J5618" s="546" t="s">
        <v>8766</v>
      </c>
      <c r="K5618" s="546"/>
      <c r="L5618" s="546"/>
      <c r="M5618" s="566"/>
      <c r="N5618" s="546">
        <v>1</v>
      </c>
      <c r="O5618" s="546">
        <v>6</v>
      </c>
      <c r="P5618" s="566">
        <v>19044.900000000001</v>
      </c>
    </row>
    <row r="5619" spans="1:16" x14ac:dyDescent="0.2">
      <c r="A5619" s="568" t="s">
        <v>946</v>
      </c>
      <c r="B5619" s="548" t="s">
        <v>1708</v>
      </c>
      <c r="C5619" s="541" t="s">
        <v>1709</v>
      </c>
      <c r="D5619" s="547" t="s">
        <v>6277</v>
      </c>
      <c r="E5619" s="1962">
        <v>3000</v>
      </c>
      <c r="F5619" s="546" t="s">
        <v>10131</v>
      </c>
      <c r="G5619" s="569" t="s">
        <v>10132</v>
      </c>
      <c r="H5619" s="547" t="s">
        <v>8766</v>
      </c>
      <c r="I5619" s="547" t="s">
        <v>8766</v>
      </c>
      <c r="J5619" s="546" t="s">
        <v>8766</v>
      </c>
      <c r="K5619" s="546"/>
      <c r="L5619" s="546"/>
      <c r="M5619" s="566"/>
      <c r="N5619" s="546">
        <v>1</v>
      </c>
      <c r="O5619" s="546">
        <v>1</v>
      </c>
      <c r="P5619" s="566">
        <v>7198.3</v>
      </c>
    </row>
    <row r="5620" spans="1:16" x14ac:dyDescent="0.2">
      <c r="A5620" s="568" t="s">
        <v>946</v>
      </c>
      <c r="B5620" s="548" t="s">
        <v>1708</v>
      </c>
      <c r="C5620" s="541" t="s">
        <v>1709</v>
      </c>
      <c r="D5620" s="547" t="s">
        <v>6277</v>
      </c>
      <c r="E5620" s="1962">
        <v>3000</v>
      </c>
      <c r="F5620" s="546" t="s">
        <v>10222</v>
      </c>
      <c r="G5620" s="569" t="s">
        <v>10223</v>
      </c>
      <c r="H5620" s="547" t="s">
        <v>1773</v>
      </c>
      <c r="I5620" s="547" t="s">
        <v>8766</v>
      </c>
      <c r="J5620" s="546" t="s">
        <v>8766</v>
      </c>
      <c r="K5620" s="546"/>
      <c r="L5620" s="546"/>
      <c r="M5620" s="566"/>
      <c r="N5620" s="546">
        <v>1</v>
      </c>
      <c r="O5620" s="546">
        <v>6</v>
      </c>
      <c r="P5620" s="566">
        <v>19044.900000000001</v>
      </c>
    </row>
    <row r="5621" spans="1:16" x14ac:dyDescent="0.2">
      <c r="A5621" s="568" t="s">
        <v>946</v>
      </c>
      <c r="B5621" s="548" t="s">
        <v>1708</v>
      </c>
      <c r="C5621" s="541" t="s">
        <v>1709</v>
      </c>
      <c r="D5621" s="547" t="s">
        <v>6277</v>
      </c>
      <c r="E5621" s="1962">
        <v>3000</v>
      </c>
      <c r="F5621" s="546" t="s">
        <v>10242</v>
      </c>
      <c r="G5621" s="569" t="s">
        <v>10243</v>
      </c>
      <c r="H5621" s="547" t="s">
        <v>1773</v>
      </c>
      <c r="I5621" s="547" t="s">
        <v>8766</v>
      </c>
      <c r="J5621" s="546" t="s">
        <v>8766</v>
      </c>
      <c r="K5621" s="546"/>
      <c r="L5621" s="546"/>
      <c r="M5621" s="566"/>
      <c r="N5621" s="546">
        <v>1</v>
      </c>
      <c r="O5621" s="546">
        <v>6</v>
      </c>
      <c r="P5621" s="566">
        <v>19044.900000000001</v>
      </c>
    </row>
    <row r="5622" spans="1:16" x14ac:dyDescent="0.2">
      <c r="A5622" s="568" t="s">
        <v>946</v>
      </c>
      <c r="B5622" s="548" t="s">
        <v>1708</v>
      </c>
      <c r="C5622" s="541" t="s">
        <v>1709</v>
      </c>
      <c r="D5622" s="547" t="s">
        <v>6277</v>
      </c>
      <c r="E5622" s="1962">
        <v>3000</v>
      </c>
      <c r="F5622" s="546" t="s">
        <v>10259</v>
      </c>
      <c r="G5622" s="569" t="s">
        <v>10260</v>
      </c>
      <c r="H5622" s="547" t="s">
        <v>1773</v>
      </c>
      <c r="I5622" s="547" t="s">
        <v>8766</v>
      </c>
      <c r="J5622" s="546" t="s">
        <v>8766</v>
      </c>
      <c r="K5622" s="546"/>
      <c r="L5622" s="546"/>
      <c r="M5622" s="566"/>
      <c r="N5622" s="546">
        <v>1</v>
      </c>
      <c r="O5622" s="546">
        <v>6</v>
      </c>
      <c r="P5622" s="566">
        <v>19044.900000000001</v>
      </c>
    </row>
    <row r="5623" spans="1:16" x14ac:dyDescent="0.2">
      <c r="A5623" s="568" t="s">
        <v>946</v>
      </c>
      <c r="B5623" s="548" t="s">
        <v>1708</v>
      </c>
      <c r="C5623" s="541" t="s">
        <v>1709</v>
      </c>
      <c r="D5623" s="547" t="s">
        <v>6277</v>
      </c>
      <c r="E5623" s="1962">
        <v>3000</v>
      </c>
      <c r="F5623" s="546" t="s">
        <v>10296</v>
      </c>
      <c r="G5623" s="569" t="s">
        <v>10297</v>
      </c>
      <c r="H5623" s="547" t="s">
        <v>1773</v>
      </c>
      <c r="I5623" s="547" t="s">
        <v>8766</v>
      </c>
      <c r="J5623" s="546" t="s">
        <v>8766</v>
      </c>
      <c r="K5623" s="546"/>
      <c r="L5623" s="546"/>
      <c r="M5623" s="566"/>
      <c r="N5623" s="546">
        <v>1</v>
      </c>
      <c r="O5623" s="546">
        <v>6</v>
      </c>
      <c r="P5623" s="566">
        <v>19044.900000000001</v>
      </c>
    </row>
    <row r="5624" spans="1:16" x14ac:dyDescent="0.2">
      <c r="A5624" s="568" t="s">
        <v>946</v>
      </c>
      <c r="B5624" s="548" t="s">
        <v>1708</v>
      </c>
      <c r="C5624" s="541" t="s">
        <v>1709</v>
      </c>
      <c r="D5624" s="547" t="s">
        <v>6277</v>
      </c>
      <c r="E5624" s="1962">
        <v>3000</v>
      </c>
      <c r="F5624" s="546" t="s">
        <v>10307</v>
      </c>
      <c r="G5624" s="569" t="s">
        <v>10308</v>
      </c>
      <c r="H5624" s="547" t="s">
        <v>8766</v>
      </c>
      <c r="I5624" s="547" t="s">
        <v>8766</v>
      </c>
      <c r="J5624" s="546" t="s">
        <v>8766</v>
      </c>
      <c r="K5624" s="546"/>
      <c r="L5624" s="546"/>
      <c r="M5624" s="566"/>
      <c r="N5624" s="546">
        <v>1</v>
      </c>
      <c r="O5624" s="546">
        <v>6</v>
      </c>
      <c r="P5624" s="566">
        <v>19044.900000000001</v>
      </c>
    </row>
    <row r="5625" spans="1:16" x14ac:dyDescent="0.2">
      <c r="A5625" s="568" t="s">
        <v>946</v>
      </c>
      <c r="B5625" s="548" t="s">
        <v>1708</v>
      </c>
      <c r="C5625" s="541" t="s">
        <v>1709</v>
      </c>
      <c r="D5625" s="547" t="s">
        <v>6277</v>
      </c>
      <c r="E5625" s="1962">
        <v>3000</v>
      </c>
      <c r="F5625" s="546" t="s">
        <v>10316</v>
      </c>
      <c r="G5625" s="569" t="s">
        <v>10317</v>
      </c>
      <c r="H5625" s="547" t="s">
        <v>9371</v>
      </c>
      <c r="I5625" s="547" t="s">
        <v>9371</v>
      </c>
      <c r="J5625" s="546" t="s">
        <v>9371</v>
      </c>
      <c r="K5625" s="546"/>
      <c r="L5625" s="546"/>
      <c r="M5625" s="566"/>
      <c r="N5625" s="546">
        <v>1</v>
      </c>
      <c r="O5625" s="546">
        <v>6</v>
      </c>
      <c r="P5625" s="566">
        <v>19044.900000000001</v>
      </c>
    </row>
    <row r="5626" spans="1:16" x14ac:dyDescent="0.2">
      <c r="A5626" s="568" t="s">
        <v>946</v>
      </c>
      <c r="B5626" s="548" t="s">
        <v>1708</v>
      </c>
      <c r="C5626" s="541" t="s">
        <v>1709</v>
      </c>
      <c r="D5626" s="547" t="s">
        <v>6277</v>
      </c>
      <c r="E5626" s="1962">
        <v>3000</v>
      </c>
      <c r="F5626" s="546" t="s">
        <v>10318</v>
      </c>
      <c r="G5626" s="569" t="s">
        <v>10319</v>
      </c>
      <c r="H5626" s="547" t="s">
        <v>1773</v>
      </c>
      <c r="I5626" s="547" t="s">
        <v>8766</v>
      </c>
      <c r="J5626" s="546" t="s">
        <v>8766</v>
      </c>
      <c r="K5626" s="546"/>
      <c r="L5626" s="546"/>
      <c r="M5626" s="566"/>
      <c r="N5626" s="546">
        <v>1</v>
      </c>
      <c r="O5626" s="546">
        <v>6</v>
      </c>
      <c r="P5626" s="566">
        <v>19044.900000000001</v>
      </c>
    </row>
    <row r="5627" spans="1:16" x14ac:dyDescent="0.2">
      <c r="A5627" s="568" t="s">
        <v>946</v>
      </c>
      <c r="B5627" s="548" t="s">
        <v>1708</v>
      </c>
      <c r="C5627" s="541" t="s">
        <v>1709</v>
      </c>
      <c r="D5627" s="547" t="s">
        <v>6277</v>
      </c>
      <c r="E5627" s="1962">
        <v>3000</v>
      </c>
      <c r="F5627" s="546" t="s">
        <v>10320</v>
      </c>
      <c r="G5627" s="569" t="s">
        <v>10321</v>
      </c>
      <c r="H5627" s="547" t="s">
        <v>1773</v>
      </c>
      <c r="I5627" s="547" t="s">
        <v>8766</v>
      </c>
      <c r="J5627" s="546" t="s">
        <v>8766</v>
      </c>
      <c r="K5627" s="546"/>
      <c r="L5627" s="546"/>
      <c r="M5627" s="566"/>
      <c r="N5627" s="546">
        <v>1</v>
      </c>
      <c r="O5627" s="546">
        <v>6</v>
      </c>
      <c r="P5627" s="566">
        <v>19044.900000000001</v>
      </c>
    </row>
    <row r="5628" spans="1:16" x14ac:dyDescent="0.2">
      <c r="A5628" s="568" t="s">
        <v>946</v>
      </c>
      <c r="B5628" s="548" t="s">
        <v>1708</v>
      </c>
      <c r="C5628" s="541" t="s">
        <v>1709</v>
      </c>
      <c r="D5628" s="547" t="s">
        <v>6277</v>
      </c>
      <c r="E5628" s="1962">
        <v>3000</v>
      </c>
      <c r="F5628" s="546" t="s">
        <v>10328</v>
      </c>
      <c r="G5628" s="569" t="s">
        <v>10329</v>
      </c>
      <c r="H5628" s="547" t="s">
        <v>8766</v>
      </c>
      <c r="I5628" s="547" t="s">
        <v>8766</v>
      </c>
      <c r="J5628" s="546" t="s">
        <v>8766</v>
      </c>
      <c r="K5628" s="546"/>
      <c r="L5628" s="546"/>
      <c r="M5628" s="566"/>
      <c r="N5628" s="546">
        <v>1</v>
      </c>
      <c r="O5628" s="546">
        <v>4</v>
      </c>
      <c r="P5628" s="566">
        <v>12696.6</v>
      </c>
    </row>
    <row r="5629" spans="1:16" x14ac:dyDescent="0.2">
      <c r="A5629" s="568" t="s">
        <v>946</v>
      </c>
      <c r="B5629" s="548" t="s">
        <v>1708</v>
      </c>
      <c r="C5629" s="541" t="s">
        <v>1709</v>
      </c>
      <c r="D5629" s="547" t="s">
        <v>6277</v>
      </c>
      <c r="E5629" s="1962">
        <v>3000</v>
      </c>
      <c r="F5629" s="546" t="s">
        <v>10380</v>
      </c>
      <c r="G5629" s="569" t="s">
        <v>10381</v>
      </c>
      <c r="H5629" s="547" t="s">
        <v>8766</v>
      </c>
      <c r="I5629" s="547" t="s">
        <v>8766</v>
      </c>
      <c r="J5629" s="546" t="s">
        <v>8766</v>
      </c>
      <c r="K5629" s="546"/>
      <c r="L5629" s="546"/>
      <c r="M5629" s="566"/>
      <c r="N5629" s="546">
        <v>1</v>
      </c>
      <c r="O5629" s="546">
        <v>6</v>
      </c>
      <c r="P5629" s="566">
        <v>19044.900000000001</v>
      </c>
    </row>
    <row r="5630" spans="1:16" x14ac:dyDescent="0.2">
      <c r="A5630" s="568" t="s">
        <v>946</v>
      </c>
      <c r="B5630" s="548" t="s">
        <v>1708</v>
      </c>
      <c r="C5630" s="541" t="s">
        <v>1709</v>
      </c>
      <c r="D5630" s="547" t="s">
        <v>6277</v>
      </c>
      <c r="E5630" s="1962">
        <v>3000</v>
      </c>
      <c r="F5630" s="546" t="s">
        <v>11290</v>
      </c>
      <c r="G5630" s="569" t="s">
        <v>11291</v>
      </c>
      <c r="H5630" s="547" t="s">
        <v>8766</v>
      </c>
      <c r="I5630" s="547" t="s">
        <v>8766</v>
      </c>
      <c r="J5630" s="546" t="s">
        <v>8766</v>
      </c>
      <c r="K5630" s="546"/>
      <c r="L5630" s="546"/>
      <c r="M5630" s="566"/>
      <c r="N5630" s="546">
        <v>1</v>
      </c>
      <c r="O5630" s="546">
        <v>1</v>
      </c>
      <c r="P5630" s="566">
        <v>1971.08</v>
      </c>
    </row>
    <row r="5631" spans="1:16" x14ac:dyDescent="0.2">
      <c r="A5631" s="568" t="s">
        <v>946</v>
      </c>
      <c r="B5631" s="548" t="s">
        <v>1708</v>
      </c>
      <c r="C5631" s="541" t="s">
        <v>1709</v>
      </c>
      <c r="D5631" s="547" t="s">
        <v>6277</v>
      </c>
      <c r="E5631" s="1962">
        <v>3000</v>
      </c>
      <c r="F5631" s="546" t="s">
        <v>11169</v>
      </c>
      <c r="G5631" s="569" t="s">
        <v>11170</v>
      </c>
      <c r="H5631" s="547" t="s">
        <v>8766</v>
      </c>
      <c r="I5631" s="547" t="s">
        <v>8766</v>
      </c>
      <c r="J5631" s="546" t="s">
        <v>8766</v>
      </c>
      <c r="K5631" s="546"/>
      <c r="L5631" s="546"/>
      <c r="M5631" s="566"/>
      <c r="N5631" s="546">
        <v>1</v>
      </c>
      <c r="O5631" s="546">
        <v>1</v>
      </c>
      <c r="P5631" s="566">
        <v>3174.15</v>
      </c>
    </row>
    <row r="5632" spans="1:16" x14ac:dyDescent="0.2">
      <c r="A5632" s="568" t="s">
        <v>946</v>
      </c>
      <c r="B5632" s="548" t="s">
        <v>1708</v>
      </c>
      <c r="C5632" s="541" t="s">
        <v>1709</v>
      </c>
      <c r="D5632" s="547" t="s">
        <v>6277</v>
      </c>
      <c r="E5632" s="1962">
        <v>3000</v>
      </c>
      <c r="F5632" s="546" t="s">
        <v>10443</v>
      </c>
      <c r="G5632" s="569" t="s">
        <v>10444</v>
      </c>
      <c r="H5632" s="547" t="s">
        <v>1773</v>
      </c>
      <c r="I5632" s="547" t="s">
        <v>8766</v>
      </c>
      <c r="J5632" s="546" t="s">
        <v>8766</v>
      </c>
      <c r="K5632" s="546"/>
      <c r="L5632" s="546"/>
      <c r="M5632" s="566"/>
      <c r="N5632" s="546">
        <v>1</v>
      </c>
      <c r="O5632" s="546">
        <v>6</v>
      </c>
      <c r="P5632" s="566">
        <v>19044.900000000001</v>
      </c>
    </row>
    <row r="5633" spans="1:16" x14ac:dyDescent="0.2">
      <c r="A5633" s="568" t="s">
        <v>946</v>
      </c>
      <c r="B5633" s="548" t="s">
        <v>1708</v>
      </c>
      <c r="C5633" s="541" t="s">
        <v>1709</v>
      </c>
      <c r="D5633" s="547" t="s">
        <v>6277</v>
      </c>
      <c r="E5633" s="1962">
        <v>3000</v>
      </c>
      <c r="F5633" s="546" t="s">
        <v>10449</v>
      </c>
      <c r="G5633" s="569" t="s">
        <v>10450</v>
      </c>
      <c r="H5633" s="547" t="s">
        <v>1773</v>
      </c>
      <c r="I5633" s="547" t="s">
        <v>8766</v>
      </c>
      <c r="J5633" s="546" t="s">
        <v>8766</v>
      </c>
      <c r="K5633" s="546"/>
      <c r="L5633" s="546"/>
      <c r="M5633" s="566"/>
      <c r="N5633" s="546">
        <v>1</v>
      </c>
      <c r="O5633" s="546">
        <v>6</v>
      </c>
      <c r="P5633" s="566">
        <v>19044.900000000001</v>
      </c>
    </row>
    <row r="5634" spans="1:16" x14ac:dyDescent="0.2">
      <c r="A5634" s="568" t="s">
        <v>946</v>
      </c>
      <c r="B5634" s="548" t="s">
        <v>1708</v>
      </c>
      <c r="C5634" s="541" t="s">
        <v>1709</v>
      </c>
      <c r="D5634" s="547" t="s">
        <v>6277</v>
      </c>
      <c r="E5634" s="1962">
        <v>3000</v>
      </c>
      <c r="F5634" s="546" t="s">
        <v>10455</v>
      </c>
      <c r="G5634" s="569" t="s">
        <v>10456</v>
      </c>
      <c r="H5634" s="547" t="s">
        <v>1773</v>
      </c>
      <c r="I5634" s="547" t="s">
        <v>8766</v>
      </c>
      <c r="J5634" s="546" t="s">
        <v>8766</v>
      </c>
      <c r="K5634" s="546"/>
      <c r="L5634" s="546"/>
      <c r="M5634" s="566"/>
      <c r="N5634" s="546">
        <v>1</v>
      </c>
      <c r="O5634" s="546">
        <v>6</v>
      </c>
      <c r="P5634" s="566">
        <v>19044.900000000001</v>
      </c>
    </row>
    <row r="5635" spans="1:16" x14ac:dyDescent="0.2">
      <c r="A5635" s="568" t="s">
        <v>946</v>
      </c>
      <c r="B5635" s="548" t="s">
        <v>1708</v>
      </c>
      <c r="C5635" s="541" t="s">
        <v>1709</v>
      </c>
      <c r="D5635" s="547" t="s">
        <v>6277</v>
      </c>
      <c r="E5635" s="1962">
        <v>3000</v>
      </c>
      <c r="F5635" s="546" t="s">
        <v>10472</v>
      </c>
      <c r="G5635" s="569" t="s">
        <v>10473</v>
      </c>
      <c r="H5635" s="547" t="s">
        <v>9371</v>
      </c>
      <c r="I5635" s="547" t="s">
        <v>9371</v>
      </c>
      <c r="J5635" s="546" t="s">
        <v>9371</v>
      </c>
      <c r="K5635" s="546"/>
      <c r="L5635" s="546"/>
      <c r="M5635" s="566"/>
      <c r="N5635" s="546">
        <v>1</v>
      </c>
      <c r="O5635" s="546">
        <v>5</v>
      </c>
      <c r="P5635" s="566">
        <v>15870.75</v>
      </c>
    </row>
    <row r="5636" spans="1:16" x14ac:dyDescent="0.2">
      <c r="A5636" s="568" t="s">
        <v>946</v>
      </c>
      <c r="B5636" s="548" t="s">
        <v>1708</v>
      </c>
      <c r="C5636" s="541" t="s">
        <v>1709</v>
      </c>
      <c r="D5636" s="547" t="s">
        <v>6277</v>
      </c>
      <c r="E5636" s="1962">
        <v>3000</v>
      </c>
      <c r="F5636" s="546" t="s">
        <v>10547</v>
      </c>
      <c r="G5636" s="569" t="s">
        <v>10548</v>
      </c>
      <c r="H5636" s="547" t="s">
        <v>1773</v>
      </c>
      <c r="I5636" s="547" t="s">
        <v>8766</v>
      </c>
      <c r="J5636" s="546" t="s">
        <v>8766</v>
      </c>
      <c r="K5636" s="546"/>
      <c r="L5636" s="546"/>
      <c r="M5636" s="566"/>
      <c r="N5636" s="546">
        <v>1</v>
      </c>
      <c r="O5636" s="546">
        <v>6</v>
      </c>
      <c r="P5636" s="566">
        <v>19044.900000000001</v>
      </c>
    </row>
    <row r="5637" spans="1:16" x14ac:dyDescent="0.2">
      <c r="A5637" s="568" t="s">
        <v>946</v>
      </c>
      <c r="B5637" s="548" t="s">
        <v>1708</v>
      </c>
      <c r="C5637" s="541" t="s">
        <v>1709</v>
      </c>
      <c r="D5637" s="547" t="s">
        <v>6277</v>
      </c>
      <c r="E5637" s="1962">
        <v>3000</v>
      </c>
      <c r="F5637" s="546" t="s">
        <v>10553</v>
      </c>
      <c r="G5637" s="569" t="s">
        <v>10554</v>
      </c>
      <c r="H5637" s="547" t="s">
        <v>8766</v>
      </c>
      <c r="I5637" s="547" t="s">
        <v>8766</v>
      </c>
      <c r="J5637" s="546" t="s">
        <v>8766</v>
      </c>
      <c r="K5637" s="546"/>
      <c r="L5637" s="546"/>
      <c r="M5637" s="566"/>
      <c r="N5637" s="546">
        <v>1</v>
      </c>
      <c r="O5637" s="546">
        <v>6</v>
      </c>
      <c r="P5637" s="566">
        <v>19044.900000000001</v>
      </c>
    </row>
    <row r="5638" spans="1:16" x14ac:dyDescent="0.2">
      <c r="A5638" s="568" t="s">
        <v>946</v>
      </c>
      <c r="B5638" s="548" t="s">
        <v>1708</v>
      </c>
      <c r="C5638" s="541" t="s">
        <v>1709</v>
      </c>
      <c r="D5638" s="547" t="s">
        <v>6277</v>
      </c>
      <c r="E5638" s="1962">
        <v>3000</v>
      </c>
      <c r="F5638" s="546" t="s">
        <v>11943</v>
      </c>
      <c r="G5638" s="569" t="s">
        <v>11944</v>
      </c>
      <c r="H5638" s="547" t="s">
        <v>9371</v>
      </c>
      <c r="I5638" s="547" t="s">
        <v>9371</v>
      </c>
      <c r="J5638" s="546" t="s">
        <v>9371</v>
      </c>
      <c r="K5638" s="546"/>
      <c r="L5638" s="546"/>
      <c r="M5638" s="566"/>
      <c r="N5638" s="546">
        <v>1</v>
      </c>
      <c r="O5638" s="546">
        <v>3</v>
      </c>
      <c r="P5638" s="566">
        <v>11022.449999999999</v>
      </c>
    </row>
    <row r="5639" spans="1:16" x14ac:dyDescent="0.2">
      <c r="A5639" s="568" t="s">
        <v>946</v>
      </c>
      <c r="B5639" s="548" t="s">
        <v>1708</v>
      </c>
      <c r="C5639" s="541" t="s">
        <v>1709</v>
      </c>
      <c r="D5639" s="547" t="s">
        <v>6277</v>
      </c>
      <c r="E5639" s="1962">
        <v>3000</v>
      </c>
      <c r="F5639" s="546" t="s">
        <v>11296</v>
      </c>
      <c r="G5639" s="569" t="s">
        <v>11297</v>
      </c>
      <c r="H5639" s="547" t="s">
        <v>8766</v>
      </c>
      <c r="I5639" s="547" t="s">
        <v>8766</v>
      </c>
      <c r="J5639" s="546" t="s">
        <v>8766</v>
      </c>
      <c r="K5639" s="546"/>
      <c r="L5639" s="546"/>
      <c r="M5639" s="566"/>
      <c r="N5639" s="546">
        <v>1</v>
      </c>
      <c r="O5639" s="546">
        <v>6</v>
      </c>
      <c r="P5639" s="566">
        <v>19044.900000000001</v>
      </c>
    </row>
    <row r="5640" spans="1:16" x14ac:dyDescent="0.2">
      <c r="A5640" s="568" t="s">
        <v>946</v>
      </c>
      <c r="B5640" s="548" t="s">
        <v>1708</v>
      </c>
      <c r="C5640" s="541" t="s">
        <v>1709</v>
      </c>
      <c r="D5640" s="547" t="s">
        <v>6277</v>
      </c>
      <c r="E5640" s="1962">
        <v>3000</v>
      </c>
      <c r="F5640" s="546" t="s">
        <v>11945</v>
      </c>
      <c r="G5640" s="569" t="s">
        <v>11946</v>
      </c>
      <c r="H5640" s="547" t="s">
        <v>9371</v>
      </c>
      <c r="I5640" s="547" t="s">
        <v>9371</v>
      </c>
      <c r="J5640" s="546" t="s">
        <v>9371</v>
      </c>
      <c r="K5640" s="546"/>
      <c r="L5640" s="546"/>
      <c r="M5640" s="566"/>
      <c r="N5640" s="546">
        <v>1</v>
      </c>
      <c r="O5640" s="546">
        <v>3</v>
      </c>
      <c r="P5640" s="566">
        <v>11322.449999999999</v>
      </c>
    </row>
    <row r="5641" spans="1:16" x14ac:dyDescent="0.2">
      <c r="A5641" s="568" t="s">
        <v>946</v>
      </c>
      <c r="B5641" s="548" t="s">
        <v>1708</v>
      </c>
      <c r="C5641" s="541" t="s">
        <v>1709</v>
      </c>
      <c r="D5641" s="547" t="s">
        <v>6277</v>
      </c>
      <c r="E5641" s="1962">
        <v>4000</v>
      </c>
      <c r="F5641" s="546" t="s">
        <v>11851</v>
      </c>
      <c r="G5641" s="569" t="s">
        <v>11947</v>
      </c>
      <c r="H5641" s="547" t="s">
        <v>8766</v>
      </c>
      <c r="I5641" s="547" t="s">
        <v>8766</v>
      </c>
      <c r="J5641" s="546" t="s">
        <v>8766</v>
      </c>
      <c r="K5641" s="546"/>
      <c r="L5641" s="546"/>
      <c r="M5641" s="566"/>
      <c r="N5641" s="546">
        <v>1</v>
      </c>
      <c r="O5641" s="546">
        <v>6</v>
      </c>
      <c r="P5641" s="566">
        <v>25044.9</v>
      </c>
    </row>
    <row r="5642" spans="1:16" x14ac:dyDescent="0.2">
      <c r="A5642" s="568" t="s">
        <v>946</v>
      </c>
      <c r="B5642" s="548" t="s">
        <v>1708</v>
      </c>
      <c r="C5642" s="541" t="s">
        <v>1709</v>
      </c>
      <c r="D5642" s="547" t="s">
        <v>6277</v>
      </c>
      <c r="E5642" s="1962">
        <v>4500</v>
      </c>
      <c r="F5642" s="546" t="s">
        <v>10589</v>
      </c>
      <c r="G5642" s="569" t="s">
        <v>10590</v>
      </c>
      <c r="H5642" s="547" t="s">
        <v>1773</v>
      </c>
      <c r="I5642" s="547" t="s">
        <v>1795</v>
      </c>
      <c r="J5642" s="546" t="s">
        <v>1795</v>
      </c>
      <c r="K5642" s="546"/>
      <c r="L5642" s="546"/>
      <c r="M5642" s="566"/>
      <c r="N5642" s="546">
        <v>1</v>
      </c>
      <c r="O5642" s="546">
        <v>6</v>
      </c>
      <c r="P5642" s="566">
        <v>29203.230000000003</v>
      </c>
    </row>
    <row r="5643" spans="1:16" x14ac:dyDescent="0.2">
      <c r="A5643" s="568" t="s">
        <v>946</v>
      </c>
      <c r="B5643" s="548" t="s">
        <v>1708</v>
      </c>
      <c r="C5643" s="541" t="s">
        <v>1709</v>
      </c>
      <c r="D5643" s="547" t="s">
        <v>4595</v>
      </c>
      <c r="E5643" s="1962">
        <v>7500</v>
      </c>
      <c r="F5643" s="546" t="s">
        <v>10518</v>
      </c>
      <c r="G5643" s="569" t="s">
        <v>10519</v>
      </c>
      <c r="H5643" s="547" t="s">
        <v>8766</v>
      </c>
      <c r="I5643" s="547" t="s">
        <v>8766</v>
      </c>
      <c r="J5643" s="546" t="s">
        <v>8766</v>
      </c>
      <c r="K5643" s="546"/>
      <c r="L5643" s="546"/>
      <c r="M5643" s="566"/>
      <c r="N5643" s="546">
        <v>1</v>
      </c>
      <c r="O5643" s="546">
        <v>5</v>
      </c>
      <c r="P5643" s="566">
        <v>38370.75</v>
      </c>
    </row>
    <row r="5644" spans="1:16" x14ac:dyDescent="0.2">
      <c r="A5644" s="568" t="s">
        <v>946</v>
      </c>
      <c r="B5644" s="548" t="s">
        <v>1708</v>
      </c>
      <c r="C5644" s="541" t="s">
        <v>1709</v>
      </c>
      <c r="D5644" s="547" t="s">
        <v>11948</v>
      </c>
      <c r="E5644" s="1962">
        <v>5500</v>
      </c>
      <c r="F5644" s="546" t="s">
        <v>10006</v>
      </c>
      <c r="G5644" s="569" t="s">
        <v>10007</v>
      </c>
      <c r="H5644" s="547" t="s">
        <v>1800</v>
      </c>
      <c r="I5644" s="547" t="s">
        <v>1795</v>
      </c>
      <c r="J5644" s="546" t="s">
        <v>1795</v>
      </c>
      <c r="K5644" s="546"/>
      <c r="L5644" s="546"/>
      <c r="M5644" s="566"/>
      <c r="N5644" s="546">
        <v>1</v>
      </c>
      <c r="O5644" s="546">
        <v>6</v>
      </c>
      <c r="P5644" s="566">
        <v>34044.9</v>
      </c>
    </row>
    <row r="5645" spans="1:16" x14ac:dyDescent="0.2">
      <c r="A5645" s="568" t="s">
        <v>946</v>
      </c>
      <c r="B5645" s="548" t="s">
        <v>1708</v>
      </c>
      <c r="C5645" s="541" t="s">
        <v>1709</v>
      </c>
      <c r="D5645" s="547" t="s">
        <v>11885</v>
      </c>
      <c r="E5645" s="1962">
        <v>5000</v>
      </c>
      <c r="F5645" s="546" t="s">
        <v>11886</v>
      </c>
      <c r="G5645" s="569" t="s">
        <v>11887</v>
      </c>
      <c r="H5645" s="547" t="s">
        <v>8766</v>
      </c>
      <c r="I5645" s="547" t="s">
        <v>8766</v>
      </c>
      <c r="J5645" s="546" t="s">
        <v>8766</v>
      </c>
      <c r="K5645" s="546"/>
      <c r="L5645" s="546"/>
      <c r="M5645" s="566"/>
      <c r="N5645" s="546">
        <v>1</v>
      </c>
      <c r="O5645" s="546">
        <v>6</v>
      </c>
      <c r="P5645" s="566">
        <v>31044.9</v>
      </c>
    </row>
    <row r="5646" spans="1:16" x14ac:dyDescent="0.2">
      <c r="A5646" s="568" t="s">
        <v>946</v>
      </c>
      <c r="B5646" s="548" t="s">
        <v>1708</v>
      </c>
      <c r="C5646" s="541" t="s">
        <v>1709</v>
      </c>
      <c r="D5646" s="547" t="s">
        <v>10660</v>
      </c>
      <c r="E5646" s="1962">
        <v>6000</v>
      </c>
      <c r="F5646" s="546" t="s">
        <v>10661</v>
      </c>
      <c r="G5646" s="569" t="s">
        <v>10662</v>
      </c>
      <c r="H5646" s="547" t="s">
        <v>8766</v>
      </c>
      <c r="I5646" s="547" t="s">
        <v>8766</v>
      </c>
      <c r="J5646" s="546" t="s">
        <v>8766</v>
      </c>
      <c r="K5646" s="546"/>
      <c r="L5646" s="546"/>
      <c r="M5646" s="566"/>
      <c r="N5646" s="546">
        <v>1</v>
      </c>
      <c r="O5646" s="546">
        <v>4</v>
      </c>
      <c r="P5646" s="566">
        <v>24696.6</v>
      </c>
    </row>
    <row r="5647" spans="1:16" x14ac:dyDescent="0.2">
      <c r="A5647" s="568" t="s">
        <v>946</v>
      </c>
      <c r="B5647" s="548" t="s">
        <v>1708</v>
      </c>
      <c r="C5647" s="541" t="s">
        <v>1709</v>
      </c>
      <c r="D5647" s="547" t="s">
        <v>11949</v>
      </c>
      <c r="E5647" s="1962">
        <v>7000</v>
      </c>
      <c r="F5647" s="546" t="s">
        <v>10803</v>
      </c>
      <c r="G5647" s="569" t="s">
        <v>10804</v>
      </c>
      <c r="H5647" s="547" t="s">
        <v>8766</v>
      </c>
      <c r="I5647" s="547" t="s">
        <v>8766</v>
      </c>
      <c r="J5647" s="546" t="s">
        <v>8766</v>
      </c>
      <c r="K5647" s="546"/>
      <c r="L5647" s="546"/>
      <c r="M5647" s="566"/>
      <c r="N5647" s="546">
        <v>1</v>
      </c>
      <c r="O5647" s="546">
        <v>4</v>
      </c>
      <c r="P5647" s="566">
        <v>31729.93</v>
      </c>
    </row>
    <row r="5648" spans="1:16" x14ac:dyDescent="0.2">
      <c r="A5648" s="568" t="s">
        <v>946</v>
      </c>
      <c r="B5648" s="548" t="s">
        <v>1708</v>
      </c>
      <c r="C5648" s="541" t="s">
        <v>1709</v>
      </c>
      <c r="D5648" s="547" t="s">
        <v>11950</v>
      </c>
      <c r="E5648" s="1962">
        <v>7500</v>
      </c>
      <c r="F5648" s="546" t="s">
        <v>1523</v>
      </c>
      <c r="G5648" s="569" t="s">
        <v>9978</v>
      </c>
      <c r="H5648" s="547" t="s">
        <v>8766</v>
      </c>
      <c r="I5648" s="547" t="s">
        <v>8766</v>
      </c>
      <c r="J5648" s="546" t="s">
        <v>8766</v>
      </c>
      <c r="K5648" s="546"/>
      <c r="L5648" s="546"/>
      <c r="M5648" s="566"/>
      <c r="N5648" s="546">
        <v>1</v>
      </c>
      <c r="O5648" s="546">
        <v>4</v>
      </c>
      <c r="P5648" s="566">
        <v>33946.6</v>
      </c>
    </row>
    <row r="5649" spans="1:16" x14ac:dyDescent="0.2">
      <c r="A5649" s="568" t="s">
        <v>946</v>
      </c>
      <c r="B5649" s="548" t="s">
        <v>1708</v>
      </c>
      <c r="C5649" s="541" t="s">
        <v>1709</v>
      </c>
      <c r="D5649" s="547" t="s">
        <v>11951</v>
      </c>
      <c r="E5649" s="1962">
        <v>6000</v>
      </c>
      <c r="F5649" s="546" t="s">
        <v>11952</v>
      </c>
      <c r="G5649" s="569" t="s">
        <v>11953</v>
      </c>
      <c r="H5649" s="547" t="s">
        <v>8766</v>
      </c>
      <c r="I5649" s="547" t="s">
        <v>8766</v>
      </c>
      <c r="J5649" s="546" t="s">
        <v>8766</v>
      </c>
      <c r="K5649" s="546"/>
      <c r="L5649" s="546"/>
      <c r="M5649" s="566"/>
      <c r="N5649" s="546">
        <v>1</v>
      </c>
      <c r="O5649" s="546">
        <v>6</v>
      </c>
      <c r="P5649" s="566">
        <v>35844.9</v>
      </c>
    </row>
    <row r="5650" spans="1:16" x14ac:dyDescent="0.2">
      <c r="A5650" s="568" t="s">
        <v>946</v>
      </c>
      <c r="B5650" s="548" t="s">
        <v>1708</v>
      </c>
      <c r="C5650" s="541" t="s">
        <v>1709</v>
      </c>
      <c r="D5650" s="547" t="s">
        <v>11954</v>
      </c>
      <c r="E5650" s="1962">
        <v>6000</v>
      </c>
      <c r="F5650" s="546" t="s">
        <v>11437</v>
      </c>
      <c r="G5650" s="569" t="s">
        <v>11955</v>
      </c>
      <c r="H5650" s="547" t="s">
        <v>1773</v>
      </c>
      <c r="I5650" s="547" t="s">
        <v>1795</v>
      </c>
      <c r="J5650" s="546" t="s">
        <v>1795</v>
      </c>
      <c r="K5650" s="546"/>
      <c r="L5650" s="546"/>
      <c r="M5650" s="566"/>
      <c r="N5650" s="546">
        <v>1</v>
      </c>
      <c r="O5650" s="546">
        <v>6</v>
      </c>
      <c r="P5650" s="566">
        <v>36911.57</v>
      </c>
    </row>
    <row r="5651" spans="1:16" x14ac:dyDescent="0.2">
      <c r="A5651" s="568" t="s">
        <v>946</v>
      </c>
      <c r="B5651" s="548" t="s">
        <v>1708</v>
      </c>
      <c r="C5651" s="541" t="s">
        <v>1709</v>
      </c>
      <c r="D5651" s="547" t="s">
        <v>11956</v>
      </c>
      <c r="E5651" s="1962">
        <v>7500</v>
      </c>
      <c r="F5651" s="546" t="s">
        <v>11219</v>
      </c>
      <c r="G5651" s="569" t="s">
        <v>11220</v>
      </c>
      <c r="H5651" s="547" t="s">
        <v>8766</v>
      </c>
      <c r="I5651" s="547" t="s">
        <v>8766</v>
      </c>
      <c r="J5651" s="546" t="s">
        <v>8766</v>
      </c>
      <c r="K5651" s="546"/>
      <c r="L5651" s="546"/>
      <c r="M5651" s="566"/>
      <c r="N5651" s="546">
        <v>1</v>
      </c>
      <c r="O5651" s="546">
        <v>1</v>
      </c>
      <c r="P5651" s="566">
        <v>8991.23</v>
      </c>
    </row>
    <row r="5652" spans="1:16" x14ac:dyDescent="0.2">
      <c r="A5652" s="568" t="s">
        <v>946</v>
      </c>
      <c r="B5652" s="548" t="s">
        <v>1708</v>
      </c>
      <c r="C5652" s="541" t="s">
        <v>1709</v>
      </c>
      <c r="D5652" s="547" t="s">
        <v>11957</v>
      </c>
      <c r="E5652" s="1962">
        <v>8500</v>
      </c>
      <c r="F5652" s="546" t="s">
        <v>10475</v>
      </c>
      <c r="G5652" s="569" t="s">
        <v>10476</v>
      </c>
      <c r="H5652" s="547" t="s">
        <v>1753</v>
      </c>
      <c r="I5652" s="547" t="s">
        <v>8766</v>
      </c>
      <c r="J5652" s="546" t="s">
        <v>8766</v>
      </c>
      <c r="K5652" s="546"/>
      <c r="L5652" s="546"/>
      <c r="M5652" s="566"/>
      <c r="N5652" s="546">
        <v>1</v>
      </c>
      <c r="O5652" s="546">
        <v>6</v>
      </c>
      <c r="P5652" s="566">
        <v>52044.9</v>
      </c>
    </row>
    <row r="5653" spans="1:16" x14ac:dyDescent="0.2">
      <c r="A5653" s="568" t="s">
        <v>946</v>
      </c>
      <c r="B5653" s="548" t="s">
        <v>1708</v>
      </c>
      <c r="C5653" s="541" t="s">
        <v>1709</v>
      </c>
      <c r="D5653" s="547" t="s">
        <v>10623</v>
      </c>
      <c r="E5653" s="1962">
        <v>5000</v>
      </c>
      <c r="F5653" s="546" t="s">
        <v>10624</v>
      </c>
      <c r="G5653" s="569" t="s">
        <v>10625</v>
      </c>
      <c r="H5653" s="547" t="s">
        <v>8766</v>
      </c>
      <c r="I5653" s="547" t="s">
        <v>8766</v>
      </c>
      <c r="J5653" s="546" t="s">
        <v>8766</v>
      </c>
      <c r="K5653" s="546"/>
      <c r="L5653" s="546"/>
      <c r="M5653" s="566"/>
      <c r="N5653" s="546">
        <v>1</v>
      </c>
      <c r="O5653" s="546">
        <v>1</v>
      </c>
      <c r="P5653" s="566">
        <v>4899.1499999999996</v>
      </c>
    </row>
    <row r="5654" spans="1:16" x14ac:dyDescent="0.2">
      <c r="A5654" s="568" t="s">
        <v>946</v>
      </c>
      <c r="B5654" s="548" t="s">
        <v>1708</v>
      </c>
      <c r="C5654" s="541" t="s">
        <v>1709</v>
      </c>
      <c r="D5654" s="547" t="s">
        <v>11958</v>
      </c>
      <c r="E5654" s="1962">
        <v>6000</v>
      </c>
      <c r="F5654" s="546" t="s">
        <v>10220</v>
      </c>
      <c r="G5654" s="569" t="s">
        <v>10221</v>
      </c>
      <c r="H5654" s="547" t="s">
        <v>8766</v>
      </c>
      <c r="I5654" s="547" t="s">
        <v>8766</v>
      </c>
      <c r="J5654" s="546" t="s">
        <v>8766</v>
      </c>
      <c r="K5654" s="546"/>
      <c r="L5654" s="546"/>
      <c r="M5654" s="566"/>
      <c r="N5654" s="546">
        <v>1</v>
      </c>
      <c r="O5654" s="546">
        <v>4</v>
      </c>
      <c r="P5654" s="566">
        <v>24696.6</v>
      </c>
    </row>
    <row r="5655" spans="1:16" x14ac:dyDescent="0.2">
      <c r="A5655" s="568" t="s">
        <v>946</v>
      </c>
      <c r="B5655" s="548" t="s">
        <v>1708</v>
      </c>
      <c r="C5655" s="541" t="s">
        <v>1709</v>
      </c>
      <c r="D5655" s="547" t="s">
        <v>11540</v>
      </c>
      <c r="E5655" s="1962">
        <v>7000</v>
      </c>
      <c r="F5655" s="546" t="s">
        <v>11541</v>
      </c>
      <c r="G5655" s="569" t="s">
        <v>11542</v>
      </c>
      <c r="H5655" s="547" t="s">
        <v>8766</v>
      </c>
      <c r="I5655" s="547" t="s">
        <v>8766</v>
      </c>
      <c r="J5655" s="546" t="s">
        <v>8766</v>
      </c>
      <c r="K5655" s="546"/>
      <c r="L5655" s="546"/>
      <c r="M5655" s="566"/>
      <c r="N5655" s="546">
        <v>1</v>
      </c>
      <c r="O5655" s="546">
        <v>4</v>
      </c>
      <c r="P5655" s="566">
        <v>28696.6</v>
      </c>
    </row>
    <row r="5656" spans="1:16" x14ac:dyDescent="0.2">
      <c r="A5656" s="568" t="s">
        <v>946</v>
      </c>
      <c r="B5656" s="548" t="s">
        <v>1708</v>
      </c>
      <c r="C5656" s="541" t="s">
        <v>1709</v>
      </c>
      <c r="D5656" s="547" t="s">
        <v>10406</v>
      </c>
      <c r="E5656" s="1962">
        <v>8000</v>
      </c>
      <c r="F5656" s="546" t="s">
        <v>1517</v>
      </c>
      <c r="G5656" s="569" t="s">
        <v>10407</v>
      </c>
      <c r="H5656" s="547" t="s">
        <v>8766</v>
      </c>
      <c r="I5656" s="547" t="s">
        <v>8766</v>
      </c>
      <c r="J5656" s="546" t="s">
        <v>8766</v>
      </c>
      <c r="K5656" s="546"/>
      <c r="L5656" s="546"/>
      <c r="M5656" s="566"/>
      <c r="N5656" s="546">
        <v>1</v>
      </c>
      <c r="O5656" s="546">
        <v>6</v>
      </c>
      <c r="P5656" s="566">
        <v>49044.9</v>
      </c>
    </row>
    <row r="5657" spans="1:16" x14ac:dyDescent="0.2">
      <c r="A5657" s="568" t="s">
        <v>946</v>
      </c>
      <c r="B5657" s="548" t="s">
        <v>1708</v>
      </c>
      <c r="C5657" s="541" t="s">
        <v>1709</v>
      </c>
      <c r="D5657" s="547" t="s">
        <v>10576</v>
      </c>
      <c r="E5657" s="1962">
        <v>5000</v>
      </c>
      <c r="F5657" s="546" t="s">
        <v>10577</v>
      </c>
      <c r="G5657" s="569" t="s">
        <v>10578</v>
      </c>
      <c r="H5657" s="547" t="s">
        <v>8766</v>
      </c>
      <c r="I5657" s="547" t="s">
        <v>8766</v>
      </c>
      <c r="J5657" s="546" t="s">
        <v>8766</v>
      </c>
      <c r="K5657" s="546"/>
      <c r="L5657" s="546"/>
      <c r="M5657" s="566"/>
      <c r="N5657" s="546">
        <v>1</v>
      </c>
      <c r="O5657" s="546">
        <v>6</v>
      </c>
      <c r="P5657" s="566">
        <v>31044.9</v>
      </c>
    </row>
    <row r="5658" spans="1:16" x14ac:dyDescent="0.2">
      <c r="A5658" s="568" t="s">
        <v>946</v>
      </c>
      <c r="B5658" s="548" t="s">
        <v>1708</v>
      </c>
      <c r="C5658" s="541" t="s">
        <v>1709</v>
      </c>
      <c r="D5658" s="547" t="s">
        <v>11959</v>
      </c>
      <c r="E5658" s="1962">
        <v>4500</v>
      </c>
      <c r="F5658" s="546" t="s">
        <v>11164</v>
      </c>
      <c r="G5658" s="569" t="s">
        <v>11165</v>
      </c>
      <c r="H5658" s="547" t="s">
        <v>8766</v>
      </c>
      <c r="I5658" s="547" t="s">
        <v>8766</v>
      </c>
      <c r="J5658" s="546" t="s">
        <v>8766</v>
      </c>
      <c r="K5658" s="546"/>
      <c r="L5658" s="546"/>
      <c r="M5658" s="566"/>
      <c r="N5658" s="546">
        <v>1</v>
      </c>
      <c r="O5658" s="546">
        <v>6</v>
      </c>
      <c r="P5658" s="566">
        <v>28044.9</v>
      </c>
    </row>
    <row r="5659" spans="1:16" x14ac:dyDescent="0.2">
      <c r="A5659" s="568" t="s">
        <v>946</v>
      </c>
      <c r="B5659" s="548" t="s">
        <v>1708</v>
      </c>
      <c r="C5659" s="541" t="s">
        <v>1709</v>
      </c>
      <c r="D5659" s="547" t="s">
        <v>10498</v>
      </c>
      <c r="E5659" s="1962">
        <v>8000</v>
      </c>
      <c r="F5659" s="546" t="s">
        <v>10499</v>
      </c>
      <c r="G5659" s="569" t="s">
        <v>10500</v>
      </c>
      <c r="H5659" s="547" t="s">
        <v>8766</v>
      </c>
      <c r="I5659" s="547" t="s">
        <v>8766</v>
      </c>
      <c r="J5659" s="546" t="s">
        <v>8766</v>
      </c>
      <c r="K5659" s="546"/>
      <c r="L5659" s="546"/>
      <c r="M5659" s="566"/>
      <c r="N5659" s="546">
        <v>1</v>
      </c>
      <c r="O5659" s="546">
        <v>6</v>
      </c>
      <c r="P5659" s="566">
        <v>49044.9</v>
      </c>
    </row>
    <row r="5660" spans="1:16" x14ac:dyDescent="0.2">
      <c r="A5660" s="568" t="s">
        <v>946</v>
      </c>
      <c r="B5660" s="548" t="s">
        <v>1708</v>
      </c>
      <c r="C5660" s="541" t="s">
        <v>1709</v>
      </c>
      <c r="D5660" s="547" t="s">
        <v>10498</v>
      </c>
      <c r="E5660" s="1962">
        <v>8000</v>
      </c>
      <c r="F5660" s="546" t="s">
        <v>10505</v>
      </c>
      <c r="G5660" s="569" t="s">
        <v>10506</v>
      </c>
      <c r="H5660" s="547" t="s">
        <v>8766</v>
      </c>
      <c r="I5660" s="547" t="s">
        <v>8766</v>
      </c>
      <c r="J5660" s="546" t="s">
        <v>8766</v>
      </c>
      <c r="K5660" s="546"/>
      <c r="L5660" s="546"/>
      <c r="M5660" s="566"/>
      <c r="N5660" s="546">
        <v>1</v>
      </c>
      <c r="O5660" s="546">
        <v>6</v>
      </c>
      <c r="P5660" s="566">
        <v>49044.9</v>
      </c>
    </row>
    <row r="5661" spans="1:16" x14ac:dyDescent="0.2">
      <c r="A5661" s="568" t="s">
        <v>946</v>
      </c>
      <c r="B5661" s="548" t="s">
        <v>1708</v>
      </c>
      <c r="C5661" s="541" t="s">
        <v>1709</v>
      </c>
      <c r="D5661" s="547" t="s">
        <v>11960</v>
      </c>
      <c r="E5661" s="1962">
        <v>8000</v>
      </c>
      <c r="F5661" s="546" t="s">
        <v>11145</v>
      </c>
      <c r="G5661" s="569" t="s">
        <v>11146</v>
      </c>
      <c r="H5661" s="547" t="s">
        <v>8766</v>
      </c>
      <c r="I5661" s="547" t="s">
        <v>8766</v>
      </c>
      <c r="J5661" s="546" t="s">
        <v>8766</v>
      </c>
      <c r="K5661" s="546"/>
      <c r="L5661" s="546"/>
      <c r="M5661" s="566"/>
      <c r="N5661" s="546">
        <v>1</v>
      </c>
      <c r="O5661" s="546">
        <v>6</v>
      </c>
      <c r="P5661" s="566">
        <v>49044.9</v>
      </c>
    </row>
    <row r="5662" spans="1:16" x14ac:dyDescent="0.2">
      <c r="A5662" s="568" t="s">
        <v>946</v>
      </c>
      <c r="B5662" s="548" t="s">
        <v>1708</v>
      </c>
      <c r="C5662" s="541" t="s">
        <v>1709</v>
      </c>
      <c r="D5662" s="547" t="s">
        <v>11087</v>
      </c>
      <c r="E5662" s="1962">
        <v>7500</v>
      </c>
      <c r="F5662" s="546" t="s">
        <v>1524</v>
      </c>
      <c r="G5662" s="569" t="s">
        <v>11088</v>
      </c>
      <c r="H5662" s="547" t="s">
        <v>8766</v>
      </c>
      <c r="I5662" s="547" t="s">
        <v>8766</v>
      </c>
      <c r="J5662" s="546" t="s">
        <v>8766</v>
      </c>
      <c r="K5662" s="546"/>
      <c r="L5662" s="546"/>
      <c r="M5662" s="566"/>
      <c r="N5662" s="546">
        <v>1</v>
      </c>
      <c r="O5662" s="546">
        <v>4</v>
      </c>
      <c r="P5662" s="566">
        <v>30696.6</v>
      </c>
    </row>
    <row r="5663" spans="1:16" x14ac:dyDescent="0.2">
      <c r="A5663" s="568" t="s">
        <v>946</v>
      </c>
      <c r="B5663" s="548" t="s">
        <v>1708</v>
      </c>
      <c r="C5663" s="541" t="s">
        <v>1709</v>
      </c>
      <c r="D5663" s="547" t="s">
        <v>11961</v>
      </c>
      <c r="E5663" s="1962">
        <v>6000</v>
      </c>
      <c r="F5663" s="546" t="s">
        <v>10812</v>
      </c>
      <c r="G5663" s="569" t="s">
        <v>10813</v>
      </c>
      <c r="H5663" s="547" t="s">
        <v>8766</v>
      </c>
      <c r="I5663" s="547" t="s">
        <v>8766</v>
      </c>
      <c r="J5663" s="546" t="s">
        <v>8766</v>
      </c>
      <c r="K5663" s="546"/>
      <c r="L5663" s="546"/>
      <c r="M5663" s="566"/>
      <c r="N5663" s="546">
        <v>1</v>
      </c>
      <c r="O5663" s="546">
        <v>4</v>
      </c>
      <c r="P5663" s="566">
        <v>23896.6</v>
      </c>
    </row>
    <row r="5664" spans="1:16" x14ac:dyDescent="0.2">
      <c r="A5664" s="568" t="s">
        <v>946</v>
      </c>
      <c r="B5664" s="548" t="s">
        <v>1708</v>
      </c>
      <c r="C5664" s="541" t="s">
        <v>1709</v>
      </c>
      <c r="D5664" s="547" t="s">
        <v>11084</v>
      </c>
      <c r="E5664" s="1962">
        <v>8500</v>
      </c>
      <c r="F5664" s="546" t="s">
        <v>11085</v>
      </c>
      <c r="G5664" s="569" t="s">
        <v>11086</v>
      </c>
      <c r="H5664" s="547" t="s">
        <v>8766</v>
      </c>
      <c r="I5664" s="547" t="s">
        <v>8766</v>
      </c>
      <c r="J5664" s="546" t="s">
        <v>8766</v>
      </c>
      <c r="K5664" s="546"/>
      <c r="L5664" s="546"/>
      <c r="M5664" s="566"/>
      <c r="N5664" s="546">
        <v>1</v>
      </c>
      <c r="O5664" s="546">
        <v>6</v>
      </c>
      <c r="P5664" s="566">
        <v>52044.9</v>
      </c>
    </row>
    <row r="5665" spans="1:16" x14ac:dyDescent="0.2">
      <c r="A5665" s="568" t="s">
        <v>946</v>
      </c>
      <c r="B5665" s="548" t="s">
        <v>1708</v>
      </c>
      <c r="C5665" s="541" t="s">
        <v>1709</v>
      </c>
      <c r="D5665" s="547" t="s">
        <v>9975</v>
      </c>
      <c r="E5665" s="1962">
        <v>8000</v>
      </c>
      <c r="F5665" s="546" t="s">
        <v>9976</v>
      </c>
      <c r="G5665" s="569" t="s">
        <v>9977</v>
      </c>
      <c r="H5665" s="547" t="s">
        <v>8766</v>
      </c>
      <c r="I5665" s="547" t="s">
        <v>8766</v>
      </c>
      <c r="J5665" s="546" t="s">
        <v>8766</v>
      </c>
      <c r="K5665" s="546"/>
      <c r="L5665" s="546"/>
      <c r="M5665" s="566"/>
      <c r="N5665" s="546">
        <v>1</v>
      </c>
      <c r="O5665" s="546">
        <v>6</v>
      </c>
      <c r="P5665" s="566">
        <v>49044.9</v>
      </c>
    </row>
    <row r="5666" spans="1:16" x14ac:dyDescent="0.2">
      <c r="A5666" s="568" t="s">
        <v>946</v>
      </c>
      <c r="B5666" s="548" t="s">
        <v>1708</v>
      </c>
      <c r="C5666" s="541" t="s">
        <v>1709</v>
      </c>
      <c r="D5666" s="547" t="s">
        <v>10373</v>
      </c>
      <c r="E5666" s="1962">
        <v>8500</v>
      </c>
      <c r="F5666" s="546" t="s">
        <v>10374</v>
      </c>
      <c r="G5666" s="569" t="s">
        <v>10375</v>
      </c>
      <c r="H5666" s="547" t="s">
        <v>8766</v>
      </c>
      <c r="I5666" s="547" t="s">
        <v>8766</v>
      </c>
      <c r="J5666" s="546" t="s">
        <v>8766</v>
      </c>
      <c r="K5666" s="546"/>
      <c r="L5666" s="546"/>
      <c r="M5666" s="566"/>
      <c r="N5666" s="546">
        <v>1</v>
      </c>
      <c r="O5666" s="546">
        <v>6</v>
      </c>
      <c r="P5666" s="566">
        <v>52044.9</v>
      </c>
    </row>
    <row r="5667" spans="1:16" x14ac:dyDescent="0.2">
      <c r="A5667" s="568" t="s">
        <v>946</v>
      </c>
      <c r="B5667" s="548" t="s">
        <v>1708</v>
      </c>
      <c r="C5667" s="541" t="s">
        <v>1709</v>
      </c>
      <c r="D5667" s="547" t="s">
        <v>11962</v>
      </c>
      <c r="E5667" s="1962">
        <v>6000</v>
      </c>
      <c r="F5667" s="546" t="s">
        <v>10231</v>
      </c>
      <c r="G5667" s="569" t="s">
        <v>10232</v>
      </c>
      <c r="H5667" s="547" t="s">
        <v>8766</v>
      </c>
      <c r="I5667" s="547" t="s">
        <v>8766</v>
      </c>
      <c r="J5667" s="546" t="s">
        <v>8766</v>
      </c>
      <c r="K5667" s="546"/>
      <c r="L5667" s="546"/>
      <c r="M5667" s="566"/>
      <c r="N5667" s="546">
        <v>1</v>
      </c>
      <c r="O5667" s="546">
        <v>6</v>
      </c>
      <c r="P5667" s="566">
        <v>37044.9</v>
      </c>
    </row>
    <row r="5668" spans="1:16" x14ac:dyDescent="0.2">
      <c r="A5668" s="568" t="s">
        <v>946</v>
      </c>
      <c r="B5668" s="548" t="s">
        <v>1708</v>
      </c>
      <c r="C5668" s="541" t="s">
        <v>1709</v>
      </c>
      <c r="D5668" s="547" t="s">
        <v>11963</v>
      </c>
      <c r="E5668" s="1962">
        <v>7000</v>
      </c>
      <c r="F5668" s="546" t="s">
        <v>11148</v>
      </c>
      <c r="G5668" s="569" t="s">
        <v>11149</v>
      </c>
      <c r="H5668" s="547" t="s">
        <v>8766</v>
      </c>
      <c r="I5668" s="547" t="s">
        <v>8766</v>
      </c>
      <c r="J5668" s="546" t="s">
        <v>8766</v>
      </c>
      <c r="K5668" s="546"/>
      <c r="L5668" s="546"/>
      <c r="M5668" s="566"/>
      <c r="N5668" s="546">
        <v>1</v>
      </c>
      <c r="O5668" s="546">
        <v>6</v>
      </c>
      <c r="P5668" s="566">
        <v>43044.9</v>
      </c>
    </row>
    <row r="5669" spans="1:16" x14ac:dyDescent="0.2">
      <c r="A5669" s="568" t="s">
        <v>946</v>
      </c>
      <c r="B5669" s="548" t="s">
        <v>1708</v>
      </c>
      <c r="C5669" s="541" t="s">
        <v>1709</v>
      </c>
      <c r="D5669" s="547" t="s">
        <v>9928</v>
      </c>
      <c r="E5669" s="1962">
        <v>7000</v>
      </c>
      <c r="F5669" s="546" t="s">
        <v>9929</v>
      </c>
      <c r="G5669" s="569" t="s">
        <v>9930</v>
      </c>
      <c r="H5669" s="547" t="s">
        <v>8766</v>
      </c>
      <c r="I5669" s="547" t="s">
        <v>8766</v>
      </c>
      <c r="J5669" s="546" t="s">
        <v>8766</v>
      </c>
      <c r="K5669" s="546"/>
      <c r="L5669" s="546"/>
      <c r="M5669" s="566"/>
      <c r="N5669" s="546">
        <v>1</v>
      </c>
      <c r="O5669" s="546">
        <v>6</v>
      </c>
      <c r="P5669" s="566">
        <v>43044.9</v>
      </c>
    </row>
    <row r="5670" spans="1:16" x14ac:dyDescent="0.2">
      <c r="A5670" s="568" t="s">
        <v>946</v>
      </c>
      <c r="B5670" s="548" t="s">
        <v>1708</v>
      </c>
      <c r="C5670" s="541" t="s">
        <v>1709</v>
      </c>
      <c r="D5670" s="547" t="s">
        <v>10522</v>
      </c>
      <c r="E5670" s="1962">
        <v>7000</v>
      </c>
      <c r="F5670" s="546" t="s">
        <v>10523</v>
      </c>
      <c r="G5670" s="569" t="s">
        <v>10524</v>
      </c>
      <c r="H5670" s="547" t="s">
        <v>8766</v>
      </c>
      <c r="I5670" s="547" t="s">
        <v>8766</v>
      </c>
      <c r="J5670" s="546" t="s">
        <v>8766</v>
      </c>
      <c r="K5670" s="546"/>
      <c r="L5670" s="546"/>
      <c r="M5670" s="566"/>
      <c r="N5670" s="546">
        <v>1</v>
      </c>
      <c r="O5670" s="546">
        <v>6</v>
      </c>
      <c r="P5670" s="566">
        <v>39311.57</v>
      </c>
    </row>
    <row r="5671" spans="1:16" x14ac:dyDescent="0.2">
      <c r="A5671" s="568" t="s">
        <v>946</v>
      </c>
      <c r="B5671" s="548" t="s">
        <v>1708</v>
      </c>
      <c r="C5671" s="541" t="s">
        <v>1709</v>
      </c>
      <c r="D5671" s="547" t="s">
        <v>11079</v>
      </c>
      <c r="E5671" s="1962">
        <v>7000</v>
      </c>
      <c r="F5671" s="546" t="s">
        <v>11080</v>
      </c>
      <c r="G5671" s="569" t="s">
        <v>11081</v>
      </c>
      <c r="H5671" s="547" t="s">
        <v>8766</v>
      </c>
      <c r="I5671" s="547" t="s">
        <v>8766</v>
      </c>
      <c r="J5671" s="546" t="s">
        <v>8766</v>
      </c>
      <c r="K5671" s="546"/>
      <c r="L5671" s="546"/>
      <c r="M5671" s="566"/>
      <c r="N5671" s="546">
        <v>1</v>
      </c>
      <c r="O5671" s="546">
        <v>4</v>
      </c>
      <c r="P5671" s="566">
        <v>28696.6</v>
      </c>
    </row>
    <row r="5672" spans="1:16" x14ac:dyDescent="0.2">
      <c r="A5672" s="568" t="s">
        <v>946</v>
      </c>
      <c r="B5672" s="548" t="s">
        <v>1708</v>
      </c>
      <c r="C5672" s="541" t="s">
        <v>1709</v>
      </c>
      <c r="D5672" s="547" t="s">
        <v>10430</v>
      </c>
      <c r="E5672" s="1962">
        <v>8000</v>
      </c>
      <c r="F5672" s="546" t="s">
        <v>10431</v>
      </c>
      <c r="G5672" s="569" t="s">
        <v>10432</v>
      </c>
      <c r="H5672" s="547" t="s">
        <v>8766</v>
      </c>
      <c r="I5672" s="547" t="s">
        <v>8766</v>
      </c>
      <c r="J5672" s="546" t="s">
        <v>8766</v>
      </c>
      <c r="K5672" s="546"/>
      <c r="L5672" s="546"/>
      <c r="M5672" s="566"/>
      <c r="N5672" s="546">
        <v>1</v>
      </c>
      <c r="O5672" s="546">
        <v>6</v>
      </c>
      <c r="P5672" s="566">
        <v>49044.9</v>
      </c>
    </row>
    <row r="5673" spans="1:16" x14ac:dyDescent="0.2">
      <c r="A5673" s="568" t="s">
        <v>946</v>
      </c>
      <c r="B5673" s="548" t="s">
        <v>1708</v>
      </c>
      <c r="C5673" s="541" t="s">
        <v>1709</v>
      </c>
      <c r="D5673" s="547" t="s">
        <v>2822</v>
      </c>
      <c r="E5673" s="1962">
        <v>7000</v>
      </c>
      <c r="F5673" s="546" t="s">
        <v>10565</v>
      </c>
      <c r="G5673" s="569" t="s">
        <v>10566</v>
      </c>
      <c r="H5673" s="547" t="s">
        <v>8766</v>
      </c>
      <c r="I5673" s="547" t="s">
        <v>8766</v>
      </c>
      <c r="J5673" s="546" t="s">
        <v>8766</v>
      </c>
      <c r="K5673" s="546"/>
      <c r="L5673" s="546"/>
      <c r="M5673" s="566"/>
      <c r="N5673" s="546">
        <v>1</v>
      </c>
      <c r="O5673" s="546">
        <v>6</v>
      </c>
      <c r="P5673" s="566">
        <v>43044.9</v>
      </c>
    </row>
    <row r="5674" spans="1:16" x14ac:dyDescent="0.2">
      <c r="A5674" s="568" t="s">
        <v>946</v>
      </c>
      <c r="B5674" s="548" t="s">
        <v>1708</v>
      </c>
      <c r="C5674" s="541" t="s">
        <v>1709</v>
      </c>
      <c r="D5674" s="547" t="s">
        <v>10680</v>
      </c>
      <c r="E5674" s="1962">
        <v>7000</v>
      </c>
      <c r="F5674" s="546" t="s">
        <v>10681</v>
      </c>
      <c r="G5674" s="569" t="s">
        <v>10682</v>
      </c>
      <c r="H5674" s="547" t="s">
        <v>8766</v>
      </c>
      <c r="I5674" s="547" t="s">
        <v>8766</v>
      </c>
      <c r="J5674" s="546" t="s">
        <v>8766</v>
      </c>
      <c r="K5674" s="546"/>
      <c r="L5674" s="546"/>
      <c r="M5674" s="566"/>
      <c r="N5674" s="546">
        <v>1</v>
      </c>
      <c r="O5674" s="546">
        <v>4</v>
      </c>
      <c r="P5674" s="566">
        <v>28696.6</v>
      </c>
    </row>
    <row r="5675" spans="1:16" x14ac:dyDescent="0.2">
      <c r="A5675" s="568" t="s">
        <v>946</v>
      </c>
      <c r="B5675" s="548" t="s">
        <v>1708</v>
      </c>
      <c r="C5675" s="541" t="s">
        <v>1709</v>
      </c>
      <c r="D5675" s="547" t="s">
        <v>9891</v>
      </c>
      <c r="E5675" s="1962">
        <v>7500</v>
      </c>
      <c r="F5675" s="546" t="s">
        <v>9892</v>
      </c>
      <c r="G5675" s="569" t="s">
        <v>9893</v>
      </c>
      <c r="H5675" s="547" t="s">
        <v>8766</v>
      </c>
      <c r="I5675" s="547" t="s">
        <v>8766</v>
      </c>
      <c r="J5675" s="546" t="s">
        <v>8766</v>
      </c>
      <c r="K5675" s="546"/>
      <c r="L5675" s="546"/>
      <c r="M5675" s="566"/>
      <c r="N5675" s="546">
        <v>1</v>
      </c>
      <c r="O5675" s="546">
        <v>6</v>
      </c>
      <c r="P5675" s="566">
        <v>48711.570000000007</v>
      </c>
    </row>
    <row r="5676" spans="1:16" x14ac:dyDescent="0.2">
      <c r="A5676" s="568" t="s">
        <v>946</v>
      </c>
      <c r="B5676" s="548" t="s">
        <v>1708</v>
      </c>
      <c r="C5676" s="541" t="s">
        <v>1709</v>
      </c>
      <c r="D5676" s="547" t="s">
        <v>10640</v>
      </c>
      <c r="E5676" s="1962">
        <v>6000</v>
      </c>
      <c r="F5676" s="546" t="s">
        <v>10484</v>
      </c>
      <c r="G5676" s="569" t="s">
        <v>10485</v>
      </c>
      <c r="H5676" s="547" t="s">
        <v>10486</v>
      </c>
      <c r="I5676" s="547" t="s">
        <v>8766</v>
      </c>
      <c r="J5676" s="546" t="s">
        <v>8766</v>
      </c>
      <c r="K5676" s="546"/>
      <c r="L5676" s="546"/>
      <c r="M5676" s="566"/>
      <c r="N5676" s="546">
        <v>1</v>
      </c>
      <c r="O5676" s="546">
        <v>6</v>
      </c>
      <c r="P5676" s="566">
        <v>37044.9</v>
      </c>
    </row>
    <row r="5677" spans="1:16" x14ac:dyDescent="0.2">
      <c r="A5677" s="568" t="s">
        <v>946</v>
      </c>
      <c r="B5677" s="548" t="s">
        <v>1708</v>
      </c>
      <c r="C5677" s="541" t="s">
        <v>1709</v>
      </c>
      <c r="D5677" s="547" t="s">
        <v>10361</v>
      </c>
      <c r="E5677" s="1962">
        <v>6000</v>
      </c>
      <c r="F5677" s="546" t="s">
        <v>10362</v>
      </c>
      <c r="G5677" s="569" t="s">
        <v>10363</v>
      </c>
      <c r="H5677" s="547" t="s">
        <v>8766</v>
      </c>
      <c r="I5677" s="547" t="s">
        <v>8766</v>
      </c>
      <c r="J5677" s="546" t="s">
        <v>8766</v>
      </c>
      <c r="K5677" s="546"/>
      <c r="L5677" s="546"/>
      <c r="M5677" s="566"/>
      <c r="N5677" s="546">
        <v>1</v>
      </c>
      <c r="O5677" s="546">
        <v>6</v>
      </c>
      <c r="P5677" s="566">
        <v>37044.9</v>
      </c>
    </row>
    <row r="5678" spans="1:16" x14ac:dyDescent="0.2">
      <c r="A5678" s="568" t="s">
        <v>946</v>
      </c>
      <c r="B5678" s="548" t="s">
        <v>1708</v>
      </c>
      <c r="C5678" s="541" t="s">
        <v>1709</v>
      </c>
      <c r="D5678" s="547" t="s">
        <v>10265</v>
      </c>
      <c r="E5678" s="1962">
        <v>7500</v>
      </c>
      <c r="F5678" s="546" t="s">
        <v>10266</v>
      </c>
      <c r="G5678" s="569" t="s">
        <v>10267</v>
      </c>
      <c r="H5678" s="547" t="s">
        <v>8766</v>
      </c>
      <c r="I5678" s="547" t="s">
        <v>8766</v>
      </c>
      <c r="J5678" s="546" t="s">
        <v>8766</v>
      </c>
      <c r="K5678" s="546"/>
      <c r="L5678" s="546"/>
      <c r="M5678" s="566"/>
      <c r="N5678" s="546">
        <v>1</v>
      </c>
      <c r="O5678" s="546">
        <v>6</v>
      </c>
      <c r="P5678" s="566">
        <v>46044.9</v>
      </c>
    </row>
    <row r="5679" spans="1:16" x14ac:dyDescent="0.2">
      <c r="A5679" s="568" t="s">
        <v>946</v>
      </c>
      <c r="B5679" s="548" t="s">
        <v>1708</v>
      </c>
      <c r="C5679" s="541" t="s">
        <v>1709</v>
      </c>
      <c r="D5679" s="547" t="s">
        <v>10605</v>
      </c>
      <c r="E5679" s="1962">
        <v>8000</v>
      </c>
      <c r="F5679" s="546" t="s">
        <v>10606</v>
      </c>
      <c r="G5679" s="569" t="s">
        <v>10607</v>
      </c>
      <c r="H5679" s="547" t="s">
        <v>9371</v>
      </c>
      <c r="I5679" s="547" t="s">
        <v>9371</v>
      </c>
      <c r="J5679" s="546" t="s">
        <v>9371</v>
      </c>
      <c r="K5679" s="546"/>
      <c r="L5679" s="546"/>
      <c r="M5679" s="566"/>
      <c r="N5679" s="546">
        <v>1</v>
      </c>
      <c r="O5679" s="546">
        <v>6</v>
      </c>
      <c r="P5679" s="566">
        <v>49044.9</v>
      </c>
    </row>
    <row r="5680" spans="1:16" x14ac:dyDescent="0.2">
      <c r="A5680" s="568" t="s">
        <v>946</v>
      </c>
      <c r="B5680" s="548" t="s">
        <v>1708</v>
      </c>
      <c r="C5680" s="541" t="s">
        <v>1709</v>
      </c>
      <c r="D5680" s="547" t="s">
        <v>11964</v>
      </c>
      <c r="E5680" s="1962">
        <v>4000</v>
      </c>
      <c r="F5680" s="546" t="s">
        <v>11854</v>
      </c>
      <c r="G5680" s="569" t="s">
        <v>11965</v>
      </c>
      <c r="H5680" s="547" t="s">
        <v>8766</v>
      </c>
      <c r="I5680" s="547" t="s">
        <v>8766</v>
      </c>
      <c r="J5680" s="546" t="s">
        <v>8766</v>
      </c>
      <c r="K5680" s="546"/>
      <c r="L5680" s="546"/>
      <c r="M5680" s="566"/>
      <c r="N5680" s="546">
        <v>1</v>
      </c>
      <c r="O5680" s="546">
        <v>6</v>
      </c>
      <c r="P5680" s="566">
        <v>25044.9</v>
      </c>
    </row>
    <row r="5681" spans="1:16" x14ac:dyDescent="0.2">
      <c r="A5681" s="568" t="s">
        <v>946</v>
      </c>
      <c r="B5681" s="548" t="s">
        <v>1708</v>
      </c>
      <c r="C5681" s="541" t="s">
        <v>1709</v>
      </c>
      <c r="D5681" s="547" t="s">
        <v>10311</v>
      </c>
      <c r="E5681" s="1962">
        <v>8500</v>
      </c>
      <c r="F5681" s="546" t="s">
        <v>10312</v>
      </c>
      <c r="G5681" s="569" t="s">
        <v>10313</v>
      </c>
      <c r="H5681" s="547" t="s">
        <v>1773</v>
      </c>
      <c r="I5681" s="547" t="s">
        <v>8766</v>
      </c>
      <c r="J5681" s="546" t="s">
        <v>8766</v>
      </c>
      <c r="K5681" s="546"/>
      <c r="L5681" s="546"/>
      <c r="M5681" s="566"/>
      <c r="N5681" s="546">
        <v>1</v>
      </c>
      <c r="O5681" s="546">
        <v>6</v>
      </c>
      <c r="P5681" s="566">
        <v>52044.9</v>
      </c>
    </row>
    <row r="5682" spans="1:16" x14ac:dyDescent="0.2">
      <c r="A5682" s="568" t="s">
        <v>946</v>
      </c>
      <c r="B5682" s="548" t="s">
        <v>1708</v>
      </c>
      <c r="C5682" s="541" t="s">
        <v>1709</v>
      </c>
      <c r="D5682" s="547" t="s">
        <v>10513</v>
      </c>
      <c r="E5682" s="1962">
        <v>15000</v>
      </c>
      <c r="F5682" s="546" t="s">
        <v>10793</v>
      </c>
      <c r="G5682" s="569" t="s">
        <v>10794</v>
      </c>
      <c r="H5682" s="547" t="s">
        <v>286</v>
      </c>
      <c r="I5682" s="547" t="s">
        <v>286</v>
      </c>
      <c r="J5682" s="546" t="s">
        <v>286</v>
      </c>
      <c r="K5682" s="546"/>
      <c r="L5682" s="546"/>
      <c r="M5682" s="566"/>
      <c r="N5682" s="546">
        <v>1</v>
      </c>
      <c r="O5682" s="546">
        <v>6</v>
      </c>
      <c r="P5682" s="566">
        <v>89544.9</v>
      </c>
    </row>
    <row r="5683" spans="1:16" x14ac:dyDescent="0.2">
      <c r="A5683" s="568" t="s">
        <v>946</v>
      </c>
      <c r="B5683" s="548" t="s">
        <v>1708</v>
      </c>
      <c r="C5683" s="541" t="s">
        <v>1709</v>
      </c>
      <c r="D5683" s="547" t="s">
        <v>11057</v>
      </c>
      <c r="E5683" s="1962">
        <v>5000</v>
      </c>
      <c r="F5683" s="546" t="s">
        <v>11058</v>
      </c>
      <c r="G5683" s="569" t="s">
        <v>11059</v>
      </c>
      <c r="H5683" s="547" t="s">
        <v>8766</v>
      </c>
      <c r="I5683" s="547" t="s">
        <v>8766</v>
      </c>
      <c r="J5683" s="546" t="s">
        <v>8766</v>
      </c>
      <c r="K5683" s="546"/>
      <c r="L5683" s="546"/>
      <c r="M5683" s="566"/>
      <c r="N5683" s="546">
        <v>1</v>
      </c>
      <c r="O5683" s="546">
        <v>6</v>
      </c>
      <c r="P5683" s="566">
        <v>31044.9</v>
      </c>
    </row>
    <row r="5684" spans="1:16" x14ac:dyDescent="0.2">
      <c r="A5684" s="568" t="s">
        <v>946</v>
      </c>
      <c r="B5684" s="548" t="s">
        <v>1708</v>
      </c>
      <c r="C5684" s="541" t="s">
        <v>1709</v>
      </c>
      <c r="D5684" s="547" t="s">
        <v>11052</v>
      </c>
      <c r="E5684" s="1962">
        <v>2500</v>
      </c>
      <c r="F5684" s="546" t="s">
        <v>11095</v>
      </c>
      <c r="G5684" s="569" t="s">
        <v>11096</v>
      </c>
      <c r="H5684" s="547" t="s">
        <v>1795</v>
      </c>
      <c r="I5684" s="547" t="s">
        <v>1795</v>
      </c>
      <c r="J5684" s="546" t="s">
        <v>1795</v>
      </c>
      <c r="K5684" s="546"/>
      <c r="L5684" s="546"/>
      <c r="M5684" s="566"/>
      <c r="N5684" s="546">
        <v>1</v>
      </c>
      <c r="O5684" s="546">
        <v>1</v>
      </c>
      <c r="P5684" s="566">
        <v>3423.53</v>
      </c>
    </row>
    <row r="5685" spans="1:16" x14ac:dyDescent="0.2">
      <c r="A5685" s="568" t="s">
        <v>946</v>
      </c>
      <c r="B5685" s="548" t="s">
        <v>1708</v>
      </c>
      <c r="C5685" s="541" t="s">
        <v>1709</v>
      </c>
      <c r="D5685" s="547" t="s">
        <v>11052</v>
      </c>
      <c r="E5685" s="1962">
        <v>3500</v>
      </c>
      <c r="F5685" s="546" t="s">
        <v>11053</v>
      </c>
      <c r="G5685" s="569" t="s">
        <v>11054</v>
      </c>
      <c r="H5685" s="547" t="s">
        <v>8766</v>
      </c>
      <c r="I5685" s="547" t="s">
        <v>8766</v>
      </c>
      <c r="J5685" s="546" t="s">
        <v>8766</v>
      </c>
      <c r="K5685" s="546"/>
      <c r="L5685" s="546"/>
      <c r="M5685" s="566"/>
      <c r="N5685" s="546">
        <v>1</v>
      </c>
      <c r="O5685" s="546">
        <v>6</v>
      </c>
      <c r="P5685" s="566">
        <v>22044.9</v>
      </c>
    </row>
    <row r="5686" spans="1:16" x14ac:dyDescent="0.2">
      <c r="A5686" s="568" t="s">
        <v>946</v>
      </c>
      <c r="B5686" s="548" t="s">
        <v>1708</v>
      </c>
      <c r="C5686" s="541" t="s">
        <v>1709</v>
      </c>
      <c r="D5686" s="547" t="s">
        <v>11063</v>
      </c>
      <c r="E5686" s="1962">
        <v>3500</v>
      </c>
      <c r="F5686" s="546" t="s">
        <v>11064</v>
      </c>
      <c r="G5686" s="569" t="s">
        <v>11065</v>
      </c>
      <c r="H5686" s="547" t="s">
        <v>8766</v>
      </c>
      <c r="I5686" s="547" t="s">
        <v>8766</v>
      </c>
      <c r="J5686" s="546" t="s">
        <v>8766</v>
      </c>
      <c r="K5686" s="546"/>
      <c r="L5686" s="546"/>
      <c r="M5686" s="566"/>
      <c r="N5686" s="546">
        <v>1</v>
      </c>
      <c r="O5686" s="546">
        <v>6</v>
      </c>
      <c r="P5686" s="566">
        <v>22044.9</v>
      </c>
    </row>
    <row r="5687" spans="1:16" x14ac:dyDescent="0.2">
      <c r="A5687" s="568" t="s">
        <v>946</v>
      </c>
      <c r="B5687" s="548" t="s">
        <v>1708</v>
      </c>
      <c r="C5687" s="541" t="s">
        <v>1709</v>
      </c>
      <c r="D5687" s="547" t="s">
        <v>10153</v>
      </c>
      <c r="E5687" s="1962">
        <v>15500</v>
      </c>
      <c r="F5687" s="546" t="s">
        <v>10154</v>
      </c>
      <c r="G5687" s="569" t="s">
        <v>10155</v>
      </c>
      <c r="H5687" s="547" t="s">
        <v>10156</v>
      </c>
      <c r="I5687" s="547" t="s">
        <v>8766</v>
      </c>
      <c r="J5687" s="546" t="s">
        <v>8766</v>
      </c>
      <c r="K5687" s="546"/>
      <c r="L5687" s="546"/>
      <c r="M5687" s="566"/>
      <c r="N5687" s="546">
        <v>1</v>
      </c>
      <c r="O5687" s="546">
        <v>6</v>
      </c>
      <c r="P5687" s="566">
        <v>92494.9</v>
      </c>
    </row>
    <row r="5688" spans="1:16" x14ac:dyDescent="0.2">
      <c r="A5688" s="568" t="s">
        <v>946</v>
      </c>
      <c r="B5688" s="548" t="s">
        <v>1708</v>
      </c>
      <c r="C5688" s="541" t="s">
        <v>1709</v>
      </c>
      <c r="D5688" s="547" t="s">
        <v>10805</v>
      </c>
      <c r="E5688" s="1962">
        <v>12000</v>
      </c>
      <c r="F5688" s="546" t="s">
        <v>11031</v>
      </c>
      <c r="G5688" s="569" t="s">
        <v>11032</v>
      </c>
      <c r="H5688" s="547" t="s">
        <v>286</v>
      </c>
      <c r="I5688" s="547" t="s">
        <v>286</v>
      </c>
      <c r="J5688" s="546" t="s">
        <v>286</v>
      </c>
      <c r="K5688" s="546"/>
      <c r="L5688" s="546"/>
      <c r="M5688" s="566"/>
      <c r="N5688" s="546">
        <v>1</v>
      </c>
      <c r="O5688" s="546">
        <v>5</v>
      </c>
      <c r="P5688" s="566">
        <v>53270.75</v>
      </c>
    </row>
    <row r="5689" spans="1:16" x14ac:dyDescent="0.2">
      <c r="A5689" s="568" t="s">
        <v>946</v>
      </c>
      <c r="B5689" s="548" t="s">
        <v>1708</v>
      </c>
      <c r="C5689" s="541" t="s">
        <v>1709</v>
      </c>
      <c r="D5689" s="547" t="s">
        <v>10805</v>
      </c>
      <c r="E5689" s="1962">
        <v>12000</v>
      </c>
      <c r="F5689" s="546" t="s">
        <v>11966</v>
      </c>
      <c r="G5689" s="569" t="s">
        <v>11967</v>
      </c>
      <c r="H5689" s="547" t="s">
        <v>1773</v>
      </c>
      <c r="I5689" s="547" t="s">
        <v>1795</v>
      </c>
      <c r="J5689" s="546" t="s">
        <v>1795</v>
      </c>
      <c r="K5689" s="546"/>
      <c r="L5689" s="546"/>
      <c r="M5689" s="566"/>
      <c r="N5689" s="546">
        <v>1</v>
      </c>
      <c r="O5689" s="546">
        <v>1</v>
      </c>
      <c r="P5689" s="566">
        <v>9153.82</v>
      </c>
    </row>
    <row r="5690" spans="1:16" x14ac:dyDescent="0.2">
      <c r="A5690" s="568" t="s">
        <v>946</v>
      </c>
      <c r="B5690" s="548" t="s">
        <v>1708</v>
      </c>
      <c r="C5690" s="541" t="s">
        <v>1709</v>
      </c>
      <c r="D5690" s="547" t="s">
        <v>10053</v>
      </c>
      <c r="E5690" s="1962">
        <v>12000</v>
      </c>
      <c r="F5690" s="546" t="s">
        <v>10000</v>
      </c>
      <c r="G5690" s="569" t="s">
        <v>10001</v>
      </c>
      <c r="H5690" s="547" t="s">
        <v>286</v>
      </c>
      <c r="I5690" s="547" t="s">
        <v>286</v>
      </c>
      <c r="J5690" s="546" t="s">
        <v>286</v>
      </c>
      <c r="K5690" s="546"/>
      <c r="L5690" s="546"/>
      <c r="M5690" s="566"/>
      <c r="N5690" s="546">
        <v>1</v>
      </c>
      <c r="O5690" s="546">
        <v>2</v>
      </c>
      <c r="P5690" s="566">
        <v>15932</v>
      </c>
    </row>
    <row r="5691" spans="1:16" x14ac:dyDescent="0.2">
      <c r="A5691" s="568" t="s">
        <v>946</v>
      </c>
      <c r="B5691" s="548" t="s">
        <v>1708</v>
      </c>
      <c r="C5691" s="541" t="s">
        <v>1709</v>
      </c>
      <c r="D5691" s="547" t="s">
        <v>10053</v>
      </c>
      <c r="E5691" s="1962">
        <v>12000</v>
      </c>
      <c r="F5691" s="546" t="s">
        <v>11968</v>
      </c>
      <c r="G5691" s="569" t="s">
        <v>11969</v>
      </c>
      <c r="H5691" s="547" t="s">
        <v>286</v>
      </c>
      <c r="I5691" s="547" t="s">
        <v>286</v>
      </c>
      <c r="J5691" s="546" t="s">
        <v>286</v>
      </c>
      <c r="K5691" s="546"/>
      <c r="L5691" s="546"/>
      <c r="M5691" s="566"/>
      <c r="N5691" s="546">
        <v>1</v>
      </c>
      <c r="O5691" s="546">
        <v>5</v>
      </c>
      <c r="P5691" s="566">
        <v>56470.75</v>
      </c>
    </row>
    <row r="5692" spans="1:16" x14ac:dyDescent="0.2">
      <c r="A5692" s="568" t="s">
        <v>946</v>
      </c>
      <c r="B5692" s="548" t="s">
        <v>1708</v>
      </c>
      <c r="C5692" s="541" t="s">
        <v>1709</v>
      </c>
      <c r="D5692" s="547" t="s">
        <v>9894</v>
      </c>
      <c r="E5692" s="1962">
        <v>13000</v>
      </c>
      <c r="F5692" s="546" t="s">
        <v>9895</v>
      </c>
      <c r="G5692" s="569" t="s">
        <v>9896</v>
      </c>
      <c r="H5692" s="547" t="s">
        <v>8766</v>
      </c>
      <c r="I5692" s="547" t="s">
        <v>8766</v>
      </c>
      <c r="J5692" s="546" t="s">
        <v>8766</v>
      </c>
      <c r="K5692" s="546"/>
      <c r="L5692" s="546"/>
      <c r="M5692" s="566"/>
      <c r="N5692" s="546">
        <v>1</v>
      </c>
      <c r="O5692" s="546">
        <v>6</v>
      </c>
      <c r="P5692" s="566">
        <v>79044.899999999994</v>
      </c>
    </row>
    <row r="5693" spans="1:16" x14ac:dyDescent="0.2">
      <c r="A5693" s="568" t="s">
        <v>946</v>
      </c>
      <c r="B5693" s="548" t="s">
        <v>1708</v>
      </c>
      <c r="C5693" s="541" t="s">
        <v>1709</v>
      </c>
      <c r="D5693" s="547" t="s">
        <v>11042</v>
      </c>
      <c r="E5693" s="1962">
        <v>13000</v>
      </c>
      <c r="F5693" s="546" t="s">
        <v>11043</v>
      </c>
      <c r="G5693" s="569" t="s">
        <v>11044</v>
      </c>
      <c r="H5693" s="547" t="s">
        <v>8766</v>
      </c>
      <c r="I5693" s="547" t="s">
        <v>8766</v>
      </c>
      <c r="J5693" s="546" t="s">
        <v>8766</v>
      </c>
      <c r="K5693" s="546"/>
      <c r="L5693" s="546"/>
      <c r="M5693" s="566"/>
      <c r="N5693" s="546">
        <v>1</v>
      </c>
      <c r="O5693" s="546">
        <v>6</v>
      </c>
      <c r="P5693" s="566">
        <v>79044.899999999994</v>
      </c>
    </row>
    <row r="5694" spans="1:16" x14ac:dyDescent="0.2">
      <c r="A5694" s="568" t="s">
        <v>946</v>
      </c>
      <c r="B5694" s="548" t="s">
        <v>1708</v>
      </c>
      <c r="C5694" s="541" t="s">
        <v>1709</v>
      </c>
      <c r="D5694" s="547" t="s">
        <v>9872</v>
      </c>
      <c r="E5694" s="1962">
        <v>12000</v>
      </c>
      <c r="F5694" s="546" t="s">
        <v>10799</v>
      </c>
      <c r="G5694" s="569" t="s">
        <v>10800</v>
      </c>
      <c r="H5694" s="547" t="s">
        <v>8766</v>
      </c>
      <c r="I5694" s="547" t="s">
        <v>8766</v>
      </c>
      <c r="J5694" s="546" t="s">
        <v>8766</v>
      </c>
      <c r="K5694" s="546"/>
      <c r="L5694" s="546"/>
      <c r="M5694" s="566"/>
      <c r="N5694" s="546">
        <v>1</v>
      </c>
      <c r="O5694" s="546">
        <v>6</v>
      </c>
      <c r="P5694" s="566">
        <v>73044.899999999994</v>
      </c>
    </row>
    <row r="5695" spans="1:16" x14ac:dyDescent="0.2">
      <c r="A5695" s="568" t="s">
        <v>946</v>
      </c>
      <c r="B5695" s="548" t="s">
        <v>1708</v>
      </c>
      <c r="C5695" s="541" t="s">
        <v>1709</v>
      </c>
      <c r="D5695" s="547" t="s">
        <v>10233</v>
      </c>
      <c r="E5695" s="1962">
        <v>12000</v>
      </c>
      <c r="F5695" s="546" t="s">
        <v>11179</v>
      </c>
      <c r="G5695" s="569" t="s">
        <v>11180</v>
      </c>
      <c r="H5695" s="547" t="s">
        <v>8766</v>
      </c>
      <c r="I5695" s="547" t="s">
        <v>8766</v>
      </c>
      <c r="J5695" s="546" t="s">
        <v>8766</v>
      </c>
      <c r="K5695" s="546"/>
      <c r="L5695" s="546"/>
      <c r="M5695" s="566"/>
      <c r="N5695" s="546">
        <v>1</v>
      </c>
      <c r="O5695" s="546">
        <v>6</v>
      </c>
      <c r="P5695" s="566">
        <v>73044.899999999994</v>
      </c>
    </row>
    <row r="5696" spans="1:16" x14ac:dyDescent="0.2">
      <c r="A5696" s="568" t="s">
        <v>946</v>
      </c>
      <c r="B5696" s="548" t="s">
        <v>1708</v>
      </c>
      <c r="C5696" s="541" t="s">
        <v>1709</v>
      </c>
      <c r="D5696" s="547" t="s">
        <v>11970</v>
      </c>
      <c r="E5696" s="1962">
        <v>6000</v>
      </c>
      <c r="F5696" s="546" t="s">
        <v>11125</v>
      </c>
      <c r="G5696" s="569" t="s">
        <v>11126</v>
      </c>
      <c r="H5696" s="547" t="s">
        <v>8766</v>
      </c>
      <c r="I5696" s="547" t="s">
        <v>8766</v>
      </c>
      <c r="J5696" s="546" t="s">
        <v>8766</v>
      </c>
      <c r="K5696" s="546"/>
      <c r="L5696" s="546"/>
      <c r="M5696" s="566"/>
      <c r="N5696" s="546">
        <v>1</v>
      </c>
      <c r="O5696" s="546">
        <v>6</v>
      </c>
      <c r="P5696" s="566">
        <v>37642.130000000005</v>
      </c>
    </row>
    <row r="5697" spans="1:16" x14ac:dyDescent="0.2">
      <c r="A5697" s="568" t="s">
        <v>946</v>
      </c>
      <c r="B5697" s="548" t="s">
        <v>1708</v>
      </c>
      <c r="C5697" s="541" t="s">
        <v>1709</v>
      </c>
      <c r="D5697" s="547" t="s">
        <v>9925</v>
      </c>
      <c r="E5697" s="1962">
        <v>930</v>
      </c>
      <c r="F5697" s="546" t="s">
        <v>9798</v>
      </c>
      <c r="G5697" s="569" t="s">
        <v>9799</v>
      </c>
      <c r="H5697" s="547" t="s">
        <v>2213</v>
      </c>
      <c r="I5697" s="547" t="s">
        <v>1795</v>
      </c>
      <c r="J5697" s="546" t="s">
        <v>1795</v>
      </c>
      <c r="K5697" s="546"/>
      <c r="L5697" s="546"/>
      <c r="M5697" s="566"/>
      <c r="N5697" s="546">
        <v>1</v>
      </c>
      <c r="O5697" s="546">
        <v>6</v>
      </c>
      <c r="P5697" s="566">
        <v>6082.2</v>
      </c>
    </row>
    <row r="5698" spans="1:16" x14ac:dyDescent="0.2">
      <c r="A5698" s="568" t="s">
        <v>946</v>
      </c>
      <c r="B5698" s="548" t="s">
        <v>1708</v>
      </c>
      <c r="C5698" s="541" t="s">
        <v>1709</v>
      </c>
      <c r="D5698" s="547" t="s">
        <v>9925</v>
      </c>
      <c r="E5698" s="1962">
        <v>1500</v>
      </c>
      <c r="F5698" s="546" t="s">
        <v>10572</v>
      </c>
      <c r="G5698" s="569" t="s">
        <v>10573</v>
      </c>
      <c r="H5698" s="547" t="s">
        <v>2213</v>
      </c>
      <c r="I5698" s="547" t="s">
        <v>1795</v>
      </c>
      <c r="J5698" s="546" t="s">
        <v>1795</v>
      </c>
      <c r="K5698" s="546"/>
      <c r="L5698" s="546"/>
      <c r="M5698" s="566"/>
      <c r="N5698" s="546">
        <v>1</v>
      </c>
      <c r="O5698" s="546">
        <v>6</v>
      </c>
      <c r="P5698" s="566">
        <v>9810</v>
      </c>
    </row>
    <row r="5699" spans="1:16" x14ac:dyDescent="0.2">
      <c r="A5699" s="568" t="s">
        <v>946</v>
      </c>
      <c r="B5699" s="548" t="s">
        <v>1708</v>
      </c>
      <c r="C5699" s="541" t="s">
        <v>1709</v>
      </c>
      <c r="D5699" s="547" t="s">
        <v>9925</v>
      </c>
      <c r="E5699" s="1962">
        <v>1700</v>
      </c>
      <c r="F5699" s="546" t="s">
        <v>10188</v>
      </c>
      <c r="G5699" s="569" t="s">
        <v>10189</v>
      </c>
      <c r="H5699" s="547" t="s">
        <v>2213</v>
      </c>
      <c r="I5699" s="547" t="s">
        <v>1795</v>
      </c>
      <c r="J5699" s="546" t="s">
        <v>1795</v>
      </c>
      <c r="K5699" s="546"/>
      <c r="L5699" s="546"/>
      <c r="M5699" s="566"/>
      <c r="N5699" s="546">
        <v>1</v>
      </c>
      <c r="O5699" s="546">
        <v>6</v>
      </c>
      <c r="P5699" s="566">
        <v>11118</v>
      </c>
    </row>
    <row r="5700" spans="1:16" x14ac:dyDescent="0.2">
      <c r="A5700" s="568" t="s">
        <v>946</v>
      </c>
      <c r="B5700" s="548" t="s">
        <v>1708</v>
      </c>
      <c r="C5700" s="541" t="s">
        <v>1709</v>
      </c>
      <c r="D5700" s="547" t="s">
        <v>9925</v>
      </c>
      <c r="E5700" s="1962">
        <v>1700</v>
      </c>
      <c r="F5700" s="546" t="s">
        <v>10192</v>
      </c>
      <c r="G5700" s="569" t="s">
        <v>10193</v>
      </c>
      <c r="H5700" s="547" t="s">
        <v>2213</v>
      </c>
      <c r="I5700" s="547" t="s">
        <v>1795</v>
      </c>
      <c r="J5700" s="546" t="s">
        <v>1795</v>
      </c>
      <c r="K5700" s="546"/>
      <c r="L5700" s="546"/>
      <c r="M5700" s="566"/>
      <c r="N5700" s="546">
        <v>1</v>
      </c>
      <c r="O5700" s="546">
        <v>6</v>
      </c>
      <c r="P5700" s="566">
        <v>11118</v>
      </c>
    </row>
    <row r="5701" spans="1:16" x14ac:dyDescent="0.2">
      <c r="A5701" s="568" t="s">
        <v>946</v>
      </c>
      <c r="B5701" s="548" t="s">
        <v>1708</v>
      </c>
      <c r="C5701" s="541" t="s">
        <v>1709</v>
      </c>
      <c r="D5701" s="547" t="s">
        <v>9925</v>
      </c>
      <c r="E5701" s="1962">
        <v>2000</v>
      </c>
      <c r="F5701" s="546" t="s">
        <v>9926</v>
      </c>
      <c r="G5701" s="569" t="s">
        <v>9927</v>
      </c>
      <c r="H5701" s="547" t="s">
        <v>2213</v>
      </c>
      <c r="I5701" s="547" t="s">
        <v>1795</v>
      </c>
      <c r="J5701" s="546" t="s">
        <v>1795</v>
      </c>
      <c r="K5701" s="546"/>
      <c r="L5701" s="546"/>
      <c r="M5701" s="566"/>
      <c r="N5701" s="546">
        <v>1</v>
      </c>
      <c r="O5701" s="546">
        <v>6</v>
      </c>
      <c r="P5701" s="566">
        <v>13044.9</v>
      </c>
    </row>
    <row r="5702" spans="1:16" x14ac:dyDescent="0.2">
      <c r="A5702" s="568" t="s">
        <v>946</v>
      </c>
      <c r="B5702" s="548" t="s">
        <v>1708</v>
      </c>
      <c r="C5702" s="541" t="s">
        <v>1709</v>
      </c>
      <c r="D5702" s="547" t="s">
        <v>9925</v>
      </c>
      <c r="E5702" s="1962">
        <v>2000</v>
      </c>
      <c r="F5702" s="546" t="s">
        <v>10702</v>
      </c>
      <c r="G5702" s="569" t="s">
        <v>10703</v>
      </c>
      <c r="H5702" s="547" t="s">
        <v>2213</v>
      </c>
      <c r="I5702" s="547" t="s">
        <v>1795</v>
      </c>
      <c r="J5702" s="546" t="s">
        <v>1795</v>
      </c>
      <c r="K5702" s="546"/>
      <c r="L5702" s="546"/>
      <c r="M5702" s="566"/>
      <c r="N5702" s="546">
        <v>1</v>
      </c>
      <c r="O5702" s="546">
        <v>6</v>
      </c>
      <c r="P5702" s="566">
        <v>13044.9</v>
      </c>
    </row>
    <row r="5703" spans="1:16" x14ac:dyDescent="0.2">
      <c r="A5703" s="568" t="s">
        <v>946</v>
      </c>
      <c r="B5703" s="548" t="s">
        <v>1708</v>
      </c>
      <c r="C5703" s="541" t="s">
        <v>1709</v>
      </c>
      <c r="D5703" s="547" t="s">
        <v>9925</v>
      </c>
      <c r="E5703" s="1962">
        <v>2100</v>
      </c>
      <c r="F5703" s="546" t="s">
        <v>9783</v>
      </c>
      <c r="G5703" s="569" t="s">
        <v>9784</v>
      </c>
      <c r="H5703" s="547" t="s">
        <v>2213</v>
      </c>
      <c r="I5703" s="547" t="s">
        <v>1795</v>
      </c>
      <c r="J5703" s="546" t="s">
        <v>1795</v>
      </c>
      <c r="K5703" s="546"/>
      <c r="L5703" s="546"/>
      <c r="M5703" s="566"/>
      <c r="N5703" s="546">
        <v>1</v>
      </c>
      <c r="O5703" s="546">
        <v>6</v>
      </c>
      <c r="P5703" s="566">
        <v>13644.9</v>
      </c>
    </row>
    <row r="5704" spans="1:16" x14ac:dyDescent="0.2">
      <c r="A5704" s="568" t="s">
        <v>946</v>
      </c>
      <c r="B5704" s="548" t="s">
        <v>1708</v>
      </c>
      <c r="C5704" s="541" t="s">
        <v>1709</v>
      </c>
      <c r="D5704" s="547" t="s">
        <v>9925</v>
      </c>
      <c r="E5704" s="1962">
        <v>2100</v>
      </c>
      <c r="F5704" s="546" t="s">
        <v>9796</v>
      </c>
      <c r="G5704" s="569" t="s">
        <v>9797</v>
      </c>
      <c r="H5704" s="547" t="s">
        <v>2213</v>
      </c>
      <c r="I5704" s="547" t="s">
        <v>1795</v>
      </c>
      <c r="J5704" s="546" t="s">
        <v>1795</v>
      </c>
      <c r="K5704" s="546"/>
      <c r="L5704" s="546"/>
      <c r="M5704" s="566"/>
      <c r="N5704" s="546">
        <v>1</v>
      </c>
      <c r="O5704" s="546">
        <v>6</v>
      </c>
      <c r="P5704" s="566">
        <v>13644.9</v>
      </c>
    </row>
    <row r="5705" spans="1:16" x14ac:dyDescent="0.2">
      <c r="A5705" s="568" t="s">
        <v>946</v>
      </c>
      <c r="B5705" s="548" t="s">
        <v>1708</v>
      </c>
      <c r="C5705" s="541" t="s">
        <v>1709</v>
      </c>
      <c r="D5705" s="547" t="s">
        <v>9925</v>
      </c>
      <c r="E5705" s="1962">
        <v>2100</v>
      </c>
      <c r="F5705" s="546" t="s">
        <v>10073</v>
      </c>
      <c r="G5705" s="569" t="s">
        <v>10074</v>
      </c>
      <c r="H5705" s="547" t="s">
        <v>1773</v>
      </c>
      <c r="I5705" s="547" t="s">
        <v>8766</v>
      </c>
      <c r="J5705" s="546" t="s">
        <v>8766</v>
      </c>
      <c r="K5705" s="546"/>
      <c r="L5705" s="546"/>
      <c r="M5705" s="566"/>
      <c r="N5705" s="546">
        <v>1</v>
      </c>
      <c r="O5705" s="546">
        <v>6</v>
      </c>
      <c r="P5705" s="566">
        <v>13644.9</v>
      </c>
    </row>
    <row r="5706" spans="1:16" x14ac:dyDescent="0.2">
      <c r="A5706" s="568" t="s">
        <v>946</v>
      </c>
      <c r="B5706" s="548" t="s">
        <v>1708</v>
      </c>
      <c r="C5706" s="541" t="s">
        <v>1709</v>
      </c>
      <c r="D5706" s="547" t="s">
        <v>9925</v>
      </c>
      <c r="E5706" s="1962">
        <v>2100</v>
      </c>
      <c r="F5706" s="546" t="s">
        <v>10083</v>
      </c>
      <c r="G5706" s="569" t="s">
        <v>10084</v>
      </c>
      <c r="H5706" s="547" t="s">
        <v>2213</v>
      </c>
      <c r="I5706" s="547" t="s">
        <v>1795</v>
      </c>
      <c r="J5706" s="546" t="s">
        <v>1795</v>
      </c>
      <c r="K5706" s="546"/>
      <c r="L5706" s="546"/>
      <c r="M5706" s="566"/>
      <c r="N5706" s="546">
        <v>1</v>
      </c>
      <c r="O5706" s="546">
        <v>6</v>
      </c>
      <c r="P5706" s="566">
        <v>13644.9</v>
      </c>
    </row>
    <row r="5707" spans="1:16" x14ac:dyDescent="0.2">
      <c r="A5707" s="568" t="s">
        <v>946</v>
      </c>
      <c r="B5707" s="548" t="s">
        <v>1708</v>
      </c>
      <c r="C5707" s="541" t="s">
        <v>1709</v>
      </c>
      <c r="D5707" s="547" t="s">
        <v>9925</v>
      </c>
      <c r="E5707" s="1962">
        <v>2100</v>
      </c>
      <c r="F5707" s="546" t="s">
        <v>10107</v>
      </c>
      <c r="G5707" s="569" t="s">
        <v>10108</v>
      </c>
      <c r="H5707" s="547" t="s">
        <v>2213</v>
      </c>
      <c r="I5707" s="547" t="s">
        <v>1795</v>
      </c>
      <c r="J5707" s="546" t="s">
        <v>1795</v>
      </c>
      <c r="K5707" s="546"/>
      <c r="L5707" s="546"/>
      <c r="M5707" s="566"/>
      <c r="N5707" s="546">
        <v>1</v>
      </c>
      <c r="O5707" s="546">
        <v>6</v>
      </c>
      <c r="P5707" s="566">
        <v>13644.9</v>
      </c>
    </row>
    <row r="5708" spans="1:16" x14ac:dyDescent="0.2">
      <c r="A5708" s="568" t="s">
        <v>946</v>
      </c>
      <c r="B5708" s="548" t="s">
        <v>1708</v>
      </c>
      <c r="C5708" s="541" t="s">
        <v>1709</v>
      </c>
      <c r="D5708" s="547" t="s">
        <v>9925</v>
      </c>
      <c r="E5708" s="1962">
        <v>2100</v>
      </c>
      <c r="F5708" s="546" t="s">
        <v>10157</v>
      </c>
      <c r="G5708" s="569" t="s">
        <v>10158</v>
      </c>
      <c r="H5708" s="547" t="s">
        <v>2213</v>
      </c>
      <c r="I5708" s="547" t="s">
        <v>1795</v>
      </c>
      <c r="J5708" s="546" t="s">
        <v>1795</v>
      </c>
      <c r="K5708" s="546"/>
      <c r="L5708" s="546"/>
      <c r="M5708" s="566"/>
      <c r="N5708" s="546">
        <v>1</v>
      </c>
      <c r="O5708" s="546">
        <v>6</v>
      </c>
      <c r="P5708" s="566">
        <v>13644.9</v>
      </c>
    </row>
    <row r="5709" spans="1:16" x14ac:dyDescent="0.2">
      <c r="A5709" s="568" t="s">
        <v>946</v>
      </c>
      <c r="B5709" s="548" t="s">
        <v>1708</v>
      </c>
      <c r="C5709" s="541" t="s">
        <v>1709</v>
      </c>
      <c r="D5709" s="547" t="s">
        <v>9925</v>
      </c>
      <c r="E5709" s="1962">
        <v>2100</v>
      </c>
      <c r="F5709" s="546" t="s">
        <v>10282</v>
      </c>
      <c r="G5709" s="569" t="s">
        <v>10283</v>
      </c>
      <c r="H5709" s="547" t="s">
        <v>2213</v>
      </c>
      <c r="I5709" s="547" t="s">
        <v>1795</v>
      </c>
      <c r="J5709" s="546" t="s">
        <v>1795</v>
      </c>
      <c r="K5709" s="546"/>
      <c r="L5709" s="546"/>
      <c r="M5709" s="566"/>
      <c r="N5709" s="546">
        <v>1</v>
      </c>
      <c r="O5709" s="546">
        <v>6</v>
      </c>
      <c r="P5709" s="566">
        <v>13644.9</v>
      </c>
    </row>
    <row r="5710" spans="1:16" x14ac:dyDescent="0.2">
      <c r="A5710" s="568" t="s">
        <v>946</v>
      </c>
      <c r="B5710" s="548" t="s">
        <v>1708</v>
      </c>
      <c r="C5710" s="541" t="s">
        <v>1709</v>
      </c>
      <c r="D5710" s="547" t="s">
        <v>9925</v>
      </c>
      <c r="E5710" s="1962">
        <v>2100</v>
      </c>
      <c r="F5710" s="546" t="s">
        <v>10384</v>
      </c>
      <c r="G5710" s="569" t="s">
        <v>10385</v>
      </c>
      <c r="H5710" s="547" t="s">
        <v>2213</v>
      </c>
      <c r="I5710" s="547" t="s">
        <v>1795</v>
      </c>
      <c r="J5710" s="546" t="s">
        <v>1795</v>
      </c>
      <c r="K5710" s="546"/>
      <c r="L5710" s="546"/>
      <c r="M5710" s="566"/>
      <c r="N5710" s="546">
        <v>1</v>
      </c>
      <c r="O5710" s="546">
        <v>6</v>
      </c>
      <c r="P5710" s="566">
        <v>13644.9</v>
      </c>
    </row>
    <row r="5711" spans="1:16" x14ac:dyDescent="0.2">
      <c r="A5711" s="568" t="s">
        <v>946</v>
      </c>
      <c r="B5711" s="548" t="s">
        <v>1708</v>
      </c>
      <c r="C5711" s="541" t="s">
        <v>1709</v>
      </c>
      <c r="D5711" s="547" t="s">
        <v>9925</v>
      </c>
      <c r="E5711" s="1962">
        <v>2100</v>
      </c>
      <c r="F5711" s="546" t="s">
        <v>10428</v>
      </c>
      <c r="G5711" s="569" t="s">
        <v>10429</v>
      </c>
      <c r="H5711" s="547" t="s">
        <v>2213</v>
      </c>
      <c r="I5711" s="547" t="s">
        <v>1795</v>
      </c>
      <c r="J5711" s="546" t="s">
        <v>1795</v>
      </c>
      <c r="K5711" s="546"/>
      <c r="L5711" s="546"/>
      <c r="M5711" s="566"/>
      <c r="N5711" s="546">
        <v>1</v>
      </c>
      <c r="O5711" s="546">
        <v>6</v>
      </c>
      <c r="P5711" s="566">
        <v>13644.9</v>
      </c>
    </row>
    <row r="5712" spans="1:16" x14ac:dyDescent="0.2">
      <c r="A5712" s="568" t="s">
        <v>946</v>
      </c>
      <c r="B5712" s="548" t="s">
        <v>1708</v>
      </c>
      <c r="C5712" s="541" t="s">
        <v>1709</v>
      </c>
      <c r="D5712" s="547" t="s">
        <v>9925</v>
      </c>
      <c r="E5712" s="1962">
        <v>2100</v>
      </c>
      <c r="F5712" s="546" t="s">
        <v>10433</v>
      </c>
      <c r="G5712" s="569" t="s">
        <v>10434</v>
      </c>
      <c r="H5712" s="547" t="s">
        <v>2213</v>
      </c>
      <c r="I5712" s="547" t="s">
        <v>1795</v>
      </c>
      <c r="J5712" s="546" t="s">
        <v>1795</v>
      </c>
      <c r="K5712" s="546"/>
      <c r="L5712" s="546"/>
      <c r="M5712" s="566"/>
      <c r="N5712" s="546">
        <v>1</v>
      </c>
      <c r="O5712" s="546">
        <v>6</v>
      </c>
      <c r="P5712" s="566">
        <v>13644.9</v>
      </c>
    </row>
    <row r="5713" spans="1:16" x14ac:dyDescent="0.2">
      <c r="A5713" s="568" t="s">
        <v>946</v>
      </c>
      <c r="B5713" s="548" t="s">
        <v>1708</v>
      </c>
      <c r="C5713" s="541" t="s">
        <v>1709</v>
      </c>
      <c r="D5713" s="547" t="s">
        <v>9925</v>
      </c>
      <c r="E5713" s="1962">
        <v>2100</v>
      </c>
      <c r="F5713" s="546" t="s">
        <v>10470</v>
      </c>
      <c r="G5713" s="569" t="s">
        <v>10471</v>
      </c>
      <c r="H5713" s="547" t="s">
        <v>2213</v>
      </c>
      <c r="I5713" s="547" t="s">
        <v>1795</v>
      </c>
      <c r="J5713" s="546" t="s">
        <v>1795</v>
      </c>
      <c r="K5713" s="546"/>
      <c r="L5713" s="546"/>
      <c r="M5713" s="566"/>
      <c r="N5713" s="546">
        <v>1</v>
      </c>
      <c r="O5713" s="546">
        <v>6</v>
      </c>
      <c r="P5713" s="566">
        <v>13644.9</v>
      </c>
    </row>
    <row r="5714" spans="1:16" x14ac:dyDescent="0.2">
      <c r="A5714" s="568" t="s">
        <v>946</v>
      </c>
      <c r="B5714" s="548" t="s">
        <v>1708</v>
      </c>
      <c r="C5714" s="541" t="s">
        <v>1709</v>
      </c>
      <c r="D5714" s="547" t="s">
        <v>9925</v>
      </c>
      <c r="E5714" s="1962">
        <v>2100</v>
      </c>
      <c r="F5714" s="546" t="s">
        <v>10511</v>
      </c>
      <c r="G5714" s="569" t="s">
        <v>10512</v>
      </c>
      <c r="H5714" s="547" t="s">
        <v>9371</v>
      </c>
      <c r="I5714" s="547" t="s">
        <v>9371</v>
      </c>
      <c r="J5714" s="546" t="s">
        <v>9371</v>
      </c>
      <c r="K5714" s="546"/>
      <c r="L5714" s="546"/>
      <c r="M5714" s="566"/>
      <c r="N5714" s="546">
        <v>1</v>
      </c>
      <c r="O5714" s="546">
        <v>6</v>
      </c>
      <c r="P5714" s="566">
        <v>13644.9</v>
      </c>
    </row>
    <row r="5715" spans="1:16" x14ac:dyDescent="0.2">
      <c r="A5715" s="568" t="s">
        <v>946</v>
      </c>
      <c r="B5715" s="548" t="s">
        <v>1708</v>
      </c>
      <c r="C5715" s="541" t="s">
        <v>1709</v>
      </c>
      <c r="D5715" s="547" t="s">
        <v>9925</v>
      </c>
      <c r="E5715" s="1962">
        <v>2100</v>
      </c>
      <c r="F5715" s="546" t="s">
        <v>10543</v>
      </c>
      <c r="G5715" s="569" t="s">
        <v>10544</v>
      </c>
      <c r="H5715" s="547" t="s">
        <v>2213</v>
      </c>
      <c r="I5715" s="547" t="s">
        <v>1795</v>
      </c>
      <c r="J5715" s="546" t="s">
        <v>1795</v>
      </c>
      <c r="K5715" s="546"/>
      <c r="L5715" s="546"/>
      <c r="M5715" s="566"/>
      <c r="N5715" s="546">
        <v>1</v>
      </c>
      <c r="O5715" s="546">
        <v>6</v>
      </c>
      <c r="P5715" s="566">
        <v>13644.9</v>
      </c>
    </row>
    <row r="5716" spans="1:16" x14ac:dyDescent="0.2">
      <c r="A5716" s="568" t="s">
        <v>946</v>
      </c>
      <c r="B5716" s="548" t="s">
        <v>1708</v>
      </c>
      <c r="C5716" s="541" t="s">
        <v>1709</v>
      </c>
      <c r="D5716" s="547" t="s">
        <v>9925</v>
      </c>
      <c r="E5716" s="1962">
        <v>2100</v>
      </c>
      <c r="F5716" s="546" t="s">
        <v>10595</v>
      </c>
      <c r="G5716" s="569" t="s">
        <v>10596</v>
      </c>
      <c r="H5716" s="547" t="s">
        <v>2213</v>
      </c>
      <c r="I5716" s="547" t="s">
        <v>1795</v>
      </c>
      <c r="J5716" s="546" t="s">
        <v>1795</v>
      </c>
      <c r="K5716" s="546"/>
      <c r="L5716" s="546"/>
      <c r="M5716" s="566"/>
      <c r="N5716" s="546">
        <v>1</v>
      </c>
      <c r="O5716" s="546">
        <v>6</v>
      </c>
      <c r="P5716" s="566">
        <v>13644.9</v>
      </c>
    </row>
    <row r="5717" spans="1:16" x14ac:dyDescent="0.2">
      <c r="A5717" s="568" t="s">
        <v>946</v>
      </c>
      <c r="B5717" s="548" t="s">
        <v>1708</v>
      </c>
      <c r="C5717" s="541" t="s">
        <v>1709</v>
      </c>
      <c r="D5717" s="547" t="s">
        <v>9925</v>
      </c>
      <c r="E5717" s="1962">
        <v>2100</v>
      </c>
      <c r="F5717" s="546" t="s">
        <v>10597</v>
      </c>
      <c r="G5717" s="569" t="s">
        <v>10598</v>
      </c>
      <c r="H5717" s="547" t="s">
        <v>2213</v>
      </c>
      <c r="I5717" s="547" t="s">
        <v>1795</v>
      </c>
      <c r="J5717" s="546" t="s">
        <v>1795</v>
      </c>
      <c r="K5717" s="546"/>
      <c r="L5717" s="546"/>
      <c r="M5717" s="566"/>
      <c r="N5717" s="546">
        <v>1</v>
      </c>
      <c r="O5717" s="546">
        <v>6</v>
      </c>
      <c r="P5717" s="566">
        <v>13644.9</v>
      </c>
    </row>
    <row r="5718" spans="1:16" x14ac:dyDescent="0.2">
      <c r="A5718" s="568" t="s">
        <v>946</v>
      </c>
      <c r="B5718" s="548" t="s">
        <v>1708</v>
      </c>
      <c r="C5718" s="541" t="s">
        <v>1709</v>
      </c>
      <c r="D5718" s="547" t="s">
        <v>9925</v>
      </c>
      <c r="E5718" s="1962">
        <v>2100</v>
      </c>
      <c r="F5718" s="546" t="s">
        <v>10601</v>
      </c>
      <c r="G5718" s="569" t="s">
        <v>10602</v>
      </c>
      <c r="H5718" s="547" t="s">
        <v>2213</v>
      </c>
      <c r="I5718" s="547" t="s">
        <v>1795</v>
      </c>
      <c r="J5718" s="546" t="s">
        <v>1795</v>
      </c>
      <c r="K5718" s="546"/>
      <c r="L5718" s="546"/>
      <c r="M5718" s="566"/>
      <c r="N5718" s="546">
        <v>1</v>
      </c>
      <c r="O5718" s="546">
        <v>6</v>
      </c>
      <c r="P5718" s="566">
        <v>13644.9</v>
      </c>
    </row>
    <row r="5719" spans="1:16" x14ac:dyDescent="0.2">
      <c r="A5719" s="568" t="s">
        <v>946</v>
      </c>
      <c r="B5719" s="548" t="s">
        <v>1708</v>
      </c>
      <c r="C5719" s="541" t="s">
        <v>1709</v>
      </c>
      <c r="D5719" s="547" t="s">
        <v>9925</v>
      </c>
      <c r="E5719" s="1962">
        <v>2100</v>
      </c>
      <c r="F5719" s="546" t="s">
        <v>10676</v>
      </c>
      <c r="G5719" s="569" t="s">
        <v>10677</v>
      </c>
      <c r="H5719" s="547" t="s">
        <v>2213</v>
      </c>
      <c r="I5719" s="547" t="s">
        <v>1795</v>
      </c>
      <c r="J5719" s="546" t="s">
        <v>1795</v>
      </c>
      <c r="K5719" s="546"/>
      <c r="L5719" s="546"/>
      <c r="M5719" s="566"/>
      <c r="N5719" s="546">
        <v>1</v>
      </c>
      <c r="O5719" s="546">
        <v>6</v>
      </c>
      <c r="P5719" s="566">
        <v>13644.9</v>
      </c>
    </row>
    <row r="5720" spans="1:16" x14ac:dyDescent="0.2">
      <c r="A5720" s="568" t="s">
        <v>946</v>
      </c>
      <c r="B5720" s="548" t="s">
        <v>1708</v>
      </c>
      <c r="C5720" s="541" t="s">
        <v>1709</v>
      </c>
      <c r="D5720" s="547" t="s">
        <v>9925</v>
      </c>
      <c r="E5720" s="1962">
        <v>2100</v>
      </c>
      <c r="F5720" s="546" t="s">
        <v>10687</v>
      </c>
      <c r="G5720" s="569" t="s">
        <v>10688</v>
      </c>
      <c r="H5720" s="547" t="s">
        <v>2213</v>
      </c>
      <c r="I5720" s="547" t="s">
        <v>1795</v>
      </c>
      <c r="J5720" s="546" t="s">
        <v>1795</v>
      </c>
      <c r="K5720" s="546"/>
      <c r="L5720" s="546"/>
      <c r="M5720" s="566"/>
      <c r="N5720" s="546">
        <v>1</v>
      </c>
      <c r="O5720" s="546">
        <v>6</v>
      </c>
      <c r="P5720" s="566">
        <v>13644.9</v>
      </c>
    </row>
    <row r="5721" spans="1:16" x14ac:dyDescent="0.2">
      <c r="A5721" s="568" t="s">
        <v>946</v>
      </c>
      <c r="B5721" s="548" t="s">
        <v>1708</v>
      </c>
      <c r="C5721" s="541" t="s">
        <v>1709</v>
      </c>
      <c r="D5721" s="547" t="s">
        <v>9925</v>
      </c>
      <c r="E5721" s="1962">
        <v>2100</v>
      </c>
      <c r="F5721" s="546" t="s">
        <v>10691</v>
      </c>
      <c r="G5721" s="569" t="s">
        <v>10692</v>
      </c>
      <c r="H5721" s="547" t="s">
        <v>2213</v>
      </c>
      <c r="I5721" s="547" t="s">
        <v>1795</v>
      </c>
      <c r="J5721" s="546" t="s">
        <v>1795</v>
      </c>
      <c r="K5721" s="546"/>
      <c r="L5721" s="546"/>
      <c r="M5721" s="566"/>
      <c r="N5721" s="546">
        <v>1</v>
      </c>
      <c r="O5721" s="546">
        <v>6</v>
      </c>
      <c r="P5721" s="566">
        <v>13644.9</v>
      </c>
    </row>
    <row r="5722" spans="1:16" x14ac:dyDescent="0.2">
      <c r="A5722" s="568" t="s">
        <v>946</v>
      </c>
      <c r="B5722" s="548" t="s">
        <v>1708</v>
      </c>
      <c r="C5722" s="541" t="s">
        <v>1709</v>
      </c>
      <c r="D5722" s="547" t="s">
        <v>9925</v>
      </c>
      <c r="E5722" s="1962">
        <v>2100</v>
      </c>
      <c r="F5722" s="546" t="s">
        <v>10697</v>
      </c>
      <c r="G5722" s="569" t="s">
        <v>10698</v>
      </c>
      <c r="H5722" s="547" t="s">
        <v>2213</v>
      </c>
      <c r="I5722" s="547" t="s">
        <v>1795</v>
      </c>
      <c r="J5722" s="546" t="s">
        <v>1795</v>
      </c>
      <c r="K5722" s="546"/>
      <c r="L5722" s="546"/>
      <c r="M5722" s="566"/>
      <c r="N5722" s="546">
        <v>1</v>
      </c>
      <c r="O5722" s="546">
        <v>6</v>
      </c>
      <c r="P5722" s="566">
        <v>13644.9</v>
      </c>
    </row>
    <row r="5723" spans="1:16" x14ac:dyDescent="0.2">
      <c r="A5723" s="568" t="s">
        <v>946</v>
      </c>
      <c r="B5723" s="548" t="s">
        <v>1708</v>
      </c>
      <c r="C5723" s="541" t="s">
        <v>1709</v>
      </c>
      <c r="D5723" s="547" t="s">
        <v>9925</v>
      </c>
      <c r="E5723" s="1962">
        <v>2100</v>
      </c>
      <c r="F5723" s="546" t="s">
        <v>10704</v>
      </c>
      <c r="G5723" s="569" t="s">
        <v>10705</v>
      </c>
      <c r="H5723" s="547" t="s">
        <v>2213</v>
      </c>
      <c r="I5723" s="547" t="s">
        <v>1795</v>
      </c>
      <c r="J5723" s="546" t="s">
        <v>1795</v>
      </c>
      <c r="K5723" s="546"/>
      <c r="L5723" s="546"/>
      <c r="M5723" s="566"/>
      <c r="N5723" s="546">
        <v>1</v>
      </c>
      <c r="O5723" s="546">
        <v>6</v>
      </c>
      <c r="P5723" s="566">
        <v>13644.9</v>
      </c>
    </row>
    <row r="5724" spans="1:16" x14ac:dyDescent="0.2">
      <c r="A5724" s="568" t="s">
        <v>946</v>
      </c>
      <c r="B5724" s="548" t="s">
        <v>1708</v>
      </c>
      <c r="C5724" s="541" t="s">
        <v>1709</v>
      </c>
      <c r="D5724" s="547" t="s">
        <v>9925</v>
      </c>
      <c r="E5724" s="1962">
        <v>2100</v>
      </c>
      <c r="F5724" s="546" t="s">
        <v>10706</v>
      </c>
      <c r="G5724" s="569" t="s">
        <v>10707</v>
      </c>
      <c r="H5724" s="547" t="s">
        <v>2213</v>
      </c>
      <c r="I5724" s="547" t="s">
        <v>1795</v>
      </c>
      <c r="J5724" s="546" t="s">
        <v>1795</v>
      </c>
      <c r="K5724" s="546"/>
      <c r="L5724" s="546"/>
      <c r="M5724" s="566"/>
      <c r="N5724" s="546">
        <v>1</v>
      </c>
      <c r="O5724" s="546">
        <v>6</v>
      </c>
      <c r="P5724" s="566">
        <v>13644.9</v>
      </c>
    </row>
    <row r="5725" spans="1:16" x14ac:dyDescent="0.2">
      <c r="A5725" s="568" t="s">
        <v>946</v>
      </c>
      <c r="B5725" s="548" t="s">
        <v>1708</v>
      </c>
      <c r="C5725" s="541" t="s">
        <v>1709</v>
      </c>
      <c r="D5725" s="547" t="s">
        <v>9925</v>
      </c>
      <c r="E5725" s="1962">
        <v>2500</v>
      </c>
      <c r="F5725" s="546" t="s">
        <v>10028</v>
      </c>
      <c r="G5725" s="569" t="s">
        <v>10029</v>
      </c>
      <c r="H5725" s="547" t="s">
        <v>1795</v>
      </c>
      <c r="I5725" s="547" t="s">
        <v>1795</v>
      </c>
      <c r="J5725" s="546" t="s">
        <v>1795</v>
      </c>
      <c r="K5725" s="546"/>
      <c r="L5725" s="546"/>
      <c r="M5725" s="566"/>
      <c r="N5725" s="546">
        <v>1</v>
      </c>
      <c r="O5725" s="546">
        <v>3</v>
      </c>
      <c r="P5725" s="566">
        <v>8022.4500000000007</v>
      </c>
    </row>
    <row r="5726" spans="1:16" x14ac:dyDescent="0.2">
      <c r="A5726" s="568" t="s">
        <v>946</v>
      </c>
      <c r="B5726" s="548" t="s">
        <v>1708</v>
      </c>
      <c r="C5726" s="541" t="s">
        <v>1709</v>
      </c>
      <c r="D5726" s="547" t="s">
        <v>9925</v>
      </c>
      <c r="E5726" s="1962">
        <v>2500</v>
      </c>
      <c r="F5726" s="546" t="s">
        <v>10180</v>
      </c>
      <c r="G5726" s="569" t="s">
        <v>10181</v>
      </c>
      <c r="H5726" s="547" t="s">
        <v>2213</v>
      </c>
      <c r="I5726" s="547" t="s">
        <v>1795</v>
      </c>
      <c r="J5726" s="546" t="s">
        <v>1795</v>
      </c>
      <c r="K5726" s="546"/>
      <c r="L5726" s="546"/>
      <c r="M5726" s="566"/>
      <c r="N5726" s="546">
        <v>1</v>
      </c>
      <c r="O5726" s="546">
        <v>6</v>
      </c>
      <c r="P5726" s="566">
        <v>16044.9</v>
      </c>
    </row>
    <row r="5727" spans="1:16" x14ac:dyDescent="0.2">
      <c r="A5727" s="568" t="s">
        <v>946</v>
      </c>
      <c r="B5727" s="548" t="s">
        <v>1708</v>
      </c>
      <c r="C5727" s="541" t="s">
        <v>1709</v>
      </c>
      <c r="D5727" s="547" t="s">
        <v>9925</v>
      </c>
      <c r="E5727" s="1962">
        <v>2500</v>
      </c>
      <c r="F5727" s="546" t="s">
        <v>10182</v>
      </c>
      <c r="G5727" s="569" t="s">
        <v>10183</v>
      </c>
      <c r="H5727" s="547" t="s">
        <v>10347</v>
      </c>
      <c r="I5727" s="547" t="s">
        <v>8766</v>
      </c>
      <c r="J5727" s="546" t="s">
        <v>8766</v>
      </c>
      <c r="K5727" s="546"/>
      <c r="L5727" s="546"/>
      <c r="M5727" s="566"/>
      <c r="N5727" s="546">
        <v>1</v>
      </c>
      <c r="O5727" s="546">
        <v>6</v>
      </c>
      <c r="P5727" s="566">
        <v>16044.9</v>
      </c>
    </row>
    <row r="5728" spans="1:16" x14ac:dyDescent="0.2">
      <c r="A5728" s="568" t="s">
        <v>946</v>
      </c>
      <c r="B5728" s="548" t="s">
        <v>1708</v>
      </c>
      <c r="C5728" s="541" t="s">
        <v>1709</v>
      </c>
      <c r="D5728" s="547" t="s">
        <v>9925</v>
      </c>
      <c r="E5728" s="1962">
        <v>2500</v>
      </c>
      <c r="F5728" s="546" t="s">
        <v>10228</v>
      </c>
      <c r="G5728" s="569" t="s">
        <v>10229</v>
      </c>
      <c r="H5728" s="547" t="s">
        <v>2213</v>
      </c>
      <c r="I5728" s="547" t="s">
        <v>1795</v>
      </c>
      <c r="J5728" s="546" t="s">
        <v>1795</v>
      </c>
      <c r="K5728" s="546"/>
      <c r="L5728" s="546"/>
      <c r="M5728" s="566"/>
      <c r="N5728" s="546">
        <v>1</v>
      </c>
      <c r="O5728" s="546">
        <v>6</v>
      </c>
      <c r="P5728" s="566">
        <v>16044.9</v>
      </c>
    </row>
    <row r="5729" spans="1:16" x14ac:dyDescent="0.2">
      <c r="A5729" s="568" t="s">
        <v>946</v>
      </c>
      <c r="B5729" s="548" t="s">
        <v>1708</v>
      </c>
      <c r="C5729" s="541" t="s">
        <v>1709</v>
      </c>
      <c r="D5729" s="547" t="s">
        <v>9925</v>
      </c>
      <c r="E5729" s="1962">
        <v>2500</v>
      </c>
      <c r="F5729" s="546" t="s">
        <v>10246</v>
      </c>
      <c r="G5729" s="569" t="s">
        <v>10247</v>
      </c>
      <c r="H5729" s="547" t="s">
        <v>2213</v>
      </c>
      <c r="I5729" s="547" t="s">
        <v>1795</v>
      </c>
      <c r="J5729" s="546" t="s">
        <v>1795</v>
      </c>
      <c r="K5729" s="546"/>
      <c r="L5729" s="546"/>
      <c r="M5729" s="566"/>
      <c r="N5729" s="546">
        <v>1</v>
      </c>
      <c r="O5729" s="546">
        <v>6</v>
      </c>
      <c r="P5729" s="566">
        <v>16044.9</v>
      </c>
    </row>
    <row r="5730" spans="1:16" x14ac:dyDescent="0.2">
      <c r="A5730" s="568" t="s">
        <v>946</v>
      </c>
      <c r="B5730" s="548" t="s">
        <v>1708</v>
      </c>
      <c r="C5730" s="541" t="s">
        <v>1709</v>
      </c>
      <c r="D5730" s="547" t="s">
        <v>9925</v>
      </c>
      <c r="E5730" s="1962">
        <v>2500</v>
      </c>
      <c r="F5730" s="546" t="s">
        <v>10330</v>
      </c>
      <c r="G5730" s="569" t="s">
        <v>10331</v>
      </c>
      <c r="H5730" s="547" t="s">
        <v>2213</v>
      </c>
      <c r="I5730" s="547" t="s">
        <v>1795</v>
      </c>
      <c r="J5730" s="546" t="s">
        <v>1795</v>
      </c>
      <c r="K5730" s="546"/>
      <c r="L5730" s="546"/>
      <c r="M5730" s="566"/>
      <c r="N5730" s="546">
        <v>1</v>
      </c>
      <c r="O5730" s="546">
        <v>6</v>
      </c>
      <c r="P5730" s="566">
        <v>16044.9</v>
      </c>
    </row>
    <row r="5731" spans="1:16" x14ac:dyDescent="0.2">
      <c r="A5731" s="568" t="s">
        <v>946</v>
      </c>
      <c r="B5731" s="548" t="s">
        <v>1708</v>
      </c>
      <c r="C5731" s="541" t="s">
        <v>1709</v>
      </c>
      <c r="D5731" s="547" t="s">
        <v>9925</v>
      </c>
      <c r="E5731" s="1962">
        <v>2500</v>
      </c>
      <c r="F5731" s="546" t="s">
        <v>10357</v>
      </c>
      <c r="G5731" s="569" t="s">
        <v>10358</v>
      </c>
      <c r="H5731" s="547" t="s">
        <v>2213</v>
      </c>
      <c r="I5731" s="547" t="s">
        <v>1795</v>
      </c>
      <c r="J5731" s="546" t="s">
        <v>1795</v>
      </c>
      <c r="K5731" s="546"/>
      <c r="L5731" s="546"/>
      <c r="M5731" s="566"/>
      <c r="N5731" s="546">
        <v>1</v>
      </c>
      <c r="O5731" s="546">
        <v>6</v>
      </c>
      <c r="P5731" s="566">
        <v>16044.9</v>
      </c>
    </row>
    <row r="5732" spans="1:16" x14ac:dyDescent="0.2">
      <c r="A5732" s="568" t="s">
        <v>946</v>
      </c>
      <c r="B5732" s="548" t="s">
        <v>1708</v>
      </c>
      <c r="C5732" s="541" t="s">
        <v>1709</v>
      </c>
      <c r="D5732" s="547" t="s">
        <v>9925</v>
      </c>
      <c r="E5732" s="1962">
        <v>2500</v>
      </c>
      <c r="F5732" s="546" t="s">
        <v>10421</v>
      </c>
      <c r="G5732" s="569" t="s">
        <v>10422</v>
      </c>
      <c r="H5732" s="547" t="s">
        <v>2213</v>
      </c>
      <c r="I5732" s="547" t="s">
        <v>1795</v>
      </c>
      <c r="J5732" s="546" t="s">
        <v>1795</v>
      </c>
      <c r="K5732" s="546"/>
      <c r="L5732" s="546"/>
      <c r="M5732" s="566"/>
      <c r="N5732" s="546">
        <v>1</v>
      </c>
      <c r="O5732" s="546">
        <v>6</v>
      </c>
      <c r="P5732" s="566">
        <v>16044.9</v>
      </c>
    </row>
    <row r="5733" spans="1:16" x14ac:dyDescent="0.2">
      <c r="A5733" s="568" t="s">
        <v>946</v>
      </c>
      <c r="B5733" s="548" t="s">
        <v>1708</v>
      </c>
      <c r="C5733" s="541" t="s">
        <v>1709</v>
      </c>
      <c r="D5733" s="547" t="s">
        <v>9925</v>
      </c>
      <c r="E5733" s="1962">
        <v>2500</v>
      </c>
      <c r="F5733" s="546" t="s">
        <v>10629</v>
      </c>
      <c r="G5733" s="569" t="s">
        <v>10630</v>
      </c>
      <c r="H5733" s="547" t="s">
        <v>2213</v>
      </c>
      <c r="I5733" s="547" t="s">
        <v>1795</v>
      </c>
      <c r="J5733" s="546" t="s">
        <v>1795</v>
      </c>
      <c r="K5733" s="546"/>
      <c r="L5733" s="546"/>
      <c r="M5733" s="566"/>
      <c r="N5733" s="546">
        <v>1</v>
      </c>
      <c r="O5733" s="546">
        <v>6</v>
      </c>
      <c r="P5733" s="566">
        <v>16044.9</v>
      </c>
    </row>
    <row r="5734" spans="1:16" x14ac:dyDescent="0.2">
      <c r="A5734" s="568" t="s">
        <v>946</v>
      </c>
      <c r="B5734" s="548" t="s">
        <v>1708</v>
      </c>
      <c r="C5734" s="541" t="s">
        <v>1709</v>
      </c>
      <c r="D5734" s="547" t="s">
        <v>9925</v>
      </c>
      <c r="E5734" s="1962">
        <v>2500</v>
      </c>
      <c r="F5734" s="546" t="s">
        <v>10636</v>
      </c>
      <c r="G5734" s="569" t="s">
        <v>10637</v>
      </c>
      <c r="H5734" s="547" t="s">
        <v>2213</v>
      </c>
      <c r="I5734" s="547" t="s">
        <v>1795</v>
      </c>
      <c r="J5734" s="546" t="s">
        <v>1795</v>
      </c>
      <c r="K5734" s="546"/>
      <c r="L5734" s="546"/>
      <c r="M5734" s="566"/>
      <c r="N5734" s="546">
        <v>1</v>
      </c>
      <c r="O5734" s="546">
        <v>6</v>
      </c>
      <c r="P5734" s="566">
        <v>16044.9</v>
      </c>
    </row>
    <row r="5735" spans="1:16" x14ac:dyDescent="0.2">
      <c r="A5735" s="568" t="s">
        <v>946</v>
      </c>
      <c r="B5735" s="548" t="s">
        <v>1708</v>
      </c>
      <c r="C5735" s="541" t="s">
        <v>1709</v>
      </c>
      <c r="D5735" s="547" t="s">
        <v>9925</v>
      </c>
      <c r="E5735" s="1962">
        <v>2500</v>
      </c>
      <c r="F5735" s="546" t="s">
        <v>10649</v>
      </c>
      <c r="G5735" s="569" t="s">
        <v>10650</v>
      </c>
      <c r="H5735" s="547" t="s">
        <v>9371</v>
      </c>
      <c r="I5735" s="547" t="s">
        <v>9371</v>
      </c>
      <c r="J5735" s="546" t="s">
        <v>9371</v>
      </c>
      <c r="K5735" s="546"/>
      <c r="L5735" s="546"/>
      <c r="M5735" s="566"/>
      <c r="N5735" s="546">
        <v>1</v>
      </c>
      <c r="O5735" s="546">
        <v>6</v>
      </c>
      <c r="P5735" s="566">
        <v>16044.9</v>
      </c>
    </row>
    <row r="5736" spans="1:16" x14ac:dyDescent="0.2">
      <c r="A5736" s="568" t="s">
        <v>946</v>
      </c>
      <c r="B5736" s="548" t="s">
        <v>1708</v>
      </c>
      <c r="C5736" s="541" t="s">
        <v>1709</v>
      </c>
      <c r="D5736" s="547" t="s">
        <v>9925</v>
      </c>
      <c r="E5736" s="1962">
        <v>2500</v>
      </c>
      <c r="F5736" s="546" t="s">
        <v>10711</v>
      </c>
      <c r="G5736" s="569" t="s">
        <v>10712</v>
      </c>
      <c r="H5736" s="547" t="s">
        <v>8766</v>
      </c>
      <c r="I5736" s="547" t="s">
        <v>8766</v>
      </c>
      <c r="J5736" s="546" t="s">
        <v>8766</v>
      </c>
      <c r="K5736" s="546"/>
      <c r="L5736" s="546"/>
      <c r="M5736" s="566"/>
      <c r="N5736" s="546">
        <v>1</v>
      </c>
      <c r="O5736" s="546">
        <v>6</v>
      </c>
      <c r="P5736" s="566">
        <v>16044.9</v>
      </c>
    </row>
    <row r="5737" spans="1:16" x14ac:dyDescent="0.2">
      <c r="A5737" s="568" t="s">
        <v>946</v>
      </c>
      <c r="B5737" s="548" t="s">
        <v>1708</v>
      </c>
      <c r="C5737" s="541" t="s">
        <v>1709</v>
      </c>
      <c r="D5737" s="547" t="s">
        <v>9925</v>
      </c>
      <c r="E5737" s="1962">
        <v>2500</v>
      </c>
      <c r="F5737" s="546" t="s">
        <v>10725</v>
      </c>
      <c r="G5737" s="569" t="s">
        <v>10726</v>
      </c>
      <c r="H5737" s="547" t="s">
        <v>2213</v>
      </c>
      <c r="I5737" s="547" t="s">
        <v>1795</v>
      </c>
      <c r="J5737" s="546" t="s">
        <v>1795</v>
      </c>
      <c r="K5737" s="546"/>
      <c r="L5737" s="546"/>
      <c r="M5737" s="566"/>
      <c r="N5737" s="546">
        <v>1</v>
      </c>
      <c r="O5737" s="546">
        <v>6</v>
      </c>
      <c r="P5737" s="566">
        <v>16044.9</v>
      </c>
    </row>
    <row r="5738" spans="1:16" x14ac:dyDescent="0.2">
      <c r="A5738" s="568" t="s">
        <v>946</v>
      </c>
      <c r="B5738" s="548" t="s">
        <v>1708</v>
      </c>
      <c r="C5738" s="541" t="s">
        <v>1709</v>
      </c>
      <c r="D5738" s="547" t="s">
        <v>11971</v>
      </c>
      <c r="E5738" s="1962">
        <v>4000</v>
      </c>
      <c r="F5738" s="546" t="s">
        <v>11204</v>
      </c>
      <c r="G5738" s="569" t="s">
        <v>11205</v>
      </c>
      <c r="H5738" s="547" t="s">
        <v>1795</v>
      </c>
      <c r="I5738" s="547" t="s">
        <v>1795</v>
      </c>
      <c r="J5738" s="546" t="s">
        <v>1795</v>
      </c>
      <c r="K5738" s="546"/>
      <c r="L5738" s="546"/>
      <c r="M5738" s="566"/>
      <c r="N5738" s="546">
        <v>1</v>
      </c>
      <c r="O5738" s="546">
        <v>6</v>
      </c>
      <c r="P5738" s="566">
        <v>25044.9</v>
      </c>
    </row>
    <row r="5739" spans="1:16" x14ac:dyDescent="0.2">
      <c r="A5739" s="568" t="s">
        <v>946</v>
      </c>
      <c r="B5739" s="548" t="s">
        <v>1708</v>
      </c>
      <c r="C5739" s="541" t="s">
        <v>1709</v>
      </c>
      <c r="D5739" s="547" t="s">
        <v>11971</v>
      </c>
      <c r="E5739" s="1962">
        <v>4000</v>
      </c>
      <c r="F5739" s="546" t="s">
        <v>11202</v>
      </c>
      <c r="G5739" s="569" t="s">
        <v>11203</v>
      </c>
      <c r="H5739" s="547" t="s">
        <v>1795</v>
      </c>
      <c r="I5739" s="547" t="s">
        <v>1795</v>
      </c>
      <c r="J5739" s="546" t="s">
        <v>1795</v>
      </c>
      <c r="K5739" s="546"/>
      <c r="L5739" s="546"/>
      <c r="M5739" s="566"/>
      <c r="N5739" s="546">
        <v>1</v>
      </c>
      <c r="O5739" s="546">
        <v>6</v>
      </c>
      <c r="P5739" s="566">
        <v>25044.9</v>
      </c>
    </row>
    <row r="5740" spans="1:16" x14ac:dyDescent="0.2">
      <c r="A5740" s="568" t="s">
        <v>946</v>
      </c>
      <c r="B5740" s="548" t="s">
        <v>1708</v>
      </c>
      <c r="C5740" s="541" t="s">
        <v>1709</v>
      </c>
      <c r="D5740" s="547" t="s">
        <v>11107</v>
      </c>
      <c r="E5740" s="1962">
        <v>2500</v>
      </c>
      <c r="F5740" s="546" t="s">
        <v>11108</v>
      </c>
      <c r="G5740" s="569" t="s">
        <v>11109</v>
      </c>
      <c r="H5740" s="547" t="s">
        <v>1795</v>
      </c>
      <c r="I5740" s="547" t="s">
        <v>1795</v>
      </c>
      <c r="J5740" s="546" t="s">
        <v>1795</v>
      </c>
      <c r="K5740" s="546"/>
      <c r="L5740" s="546"/>
      <c r="M5740" s="566"/>
      <c r="N5740" s="546">
        <v>1</v>
      </c>
      <c r="O5740" s="546">
        <v>4</v>
      </c>
      <c r="P5740" s="566">
        <v>10696.6</v>
      </c>
    </row>
    <row r="5741" spans="1:16" x14ac:dyDescent="0.2">
      <c r="A5741" s="568" t="s">
        <v>946</v>
      </c>
      <c r="B5741" s="548" t="s">
        <v>1708</v>
      </c>
      <c r="C5741" s="541" t="s">
        <v>1709</v>
      </c>
      <c r="D5741" s="547" t="s">
        <v>11972</v>
      </c>
      <c r="E5741" s="1962">
        <v>8000</v>
      </c>
      <c r="F5741" s="546" t="s">
        <v>10672</v>
      </c>
      <c r="G5741" s="569" t="s">
        <v>10673</v>
      </c>
      <c r="H5741" s="547" t="s">
        <v>9371</v>
      </c>
      <c r="I5741" s="547" t="s">
        <v>9371</v>
      </c>
      <c r="J5741" s="546" t="s">
        <v>9371</v>
      </c>
      <c r="K5741" s="546"/>
      <c r="L5741" s="546"/>
      <c r="M5741" s="566"/>
      <c r="N5741" s="546">
        <v>1</v>
      </c>
      <c r="O5741" s="546">
        <v>6</v>
      </c>
      <c r="P5741" s="566">
        <v>49044.9</v>
      </c>
    </row>
    <row r="5742" spans="1:16" x14ac:dyDescent="0.2">
      <c r="A5742" s="568" t="s">
        <v>946</v>
      </c>
      <c r="B5742" s="548" t="s">
        <v>1708</v>
      </c>
      <c r="C5742" s="541" t="s">
        <v>1709</v>
      </c>
      <c r="D5742" s="547" t="s">
        <v>5245</v>
      </c>
      <c r="E5742" s="1962">
        <v>4000</v>
      </c>
      <c r="F5742" s="546" t="s">
        <v>11973</v>
      </c>
      <c r="G5742" s="569" t="s">
        <v>11974</v>
      </c>
      <c r="H5742" s="547" t="s">
        <v>9371</v>
      </c>
      <c r="I5742" s="547" t="s">
        <v>9371</v>
      </c>
      <c r="J5742" s="546" t="s">
        <v>9371</v>
      </c>
      <c r="K5742" s="546"/>
      <c r="L5742" s="546"/>
      <c r="M5742" s="566"/>
      <c r="N5742" s="546">
        <v>1</v>
      </c>
      <c r="O5742" s="546">
        <v>6</v>
      </c>
      <c r="P5742" s="566">
        <v>25044.9</v>
      </c>
    </row>
    <row r="5743" spans="1:16" x14ac:dyDescent="0.2">
      <c r="A5743" s="568" t="s">
        <v>946</v>
      </c>
      <c r="B5743" s="548" t="s">
        <v>1708</v>
      </c>
      <c r="C5743" s="541" t="s">
        <v>1709</v>
      </c>
      <c r="D5743" s="547" t="s">
        <v>11975</v>
      </c>
      <c r="E5743" s="1962">
        <v>9000</v>
      </c>
      <c r="F5743" s="546" t="s">
        <v>10408</v>
      </c>
      <c r="G5743" s="569" t="s">
        <v>10409</v>
      </c>
      <c r="H5743" s="547" t="s">
        <v>286</v>
      </c>
      <c r="I5743" s="547" t="s">
        <v>286</v>
      </c>
      <c r="J5743" s="546" t="s">
        <v>286</v>
      </c>
      <c r="K5743" s="546"/>
      <c r="L5743" s="546"/>
      <c r="M5743" s="566"/>
      <c r="N5743" s="546">
        <v>1</v>
      </c>
      <c r="O5743" s="546">
        <v>1</v>
      </c>
      <c r="P5743" s="566">
        <v>14274.15</v>
      </c>
    </row>
    <row r="5744" spans="1:16" x14ac:dyDescent="0.2">
      <c r="A5744" s="568" t="s">
        <v>946</v>
      </c>
      <c r="B5744" s="548" t="s">
        <v>1708</v>
      </c>
      <c r="C5744" s="541" t="s">
        <v>1709</v>
      </c>
      <c r="D5744" s="547" t="s">
        <v>9848</v>
      </c>
      <c r="E5744" s="1962">
        <v>9000</v>
      </c>
      <c r="F5744" s="546" t="s">
        <v>9849</v>
      </c>
      <c r="G5744" s="569" t="s">
        <v>9850</v>
      </c>
      <c r="H5744" s="547" t="s">
        <v>286</v>
      </c>
      <c r="I5744" s="547" t="s">
        <v>286</v>
      </c>
      <c r="J5744" s="546" t="s">
        <v>286</v>
      </c>
      <c r="K5744" s="546"/>
      <c r="L5744" s="546"/>
      <c r="M5744" s="566"/>
      <c r="N5744" s="546">
        <v>1</v>
      </c>
      <c r="O5744" s="546">
        <v>6</v>
      </c>
      <c r="P5744" s="566">
        <v>55044.9</v>
      </c>
    </row>
    <row r="5745" spans="1:16" x14ac:dyDescent="0.2">
      <c r="A5745" s="568" t="s">
        <v>946</v>
      </c>
      <c r="B5745" s="548" t="s">
        <v>1708</v>
      </c>
      <c r="C5745" s="541" t="s">
        <v>1709</v>
      </c>
      <c r="D5745" s="547" t="s">
        <v>9919</v>
      </c>
      <c r="E5745" s="1962">
        <v>9000</v>
      </c>
      <c r="F5745" s="546" t="s">
        <v>9920</v>
      </c>
      <c r="G5745" s="569" t="s">
        <v>9921</v>
      </c>
      <c r="H5745" s="547" t="s">
        <v>286</v>
      </c>
      <c r="I5745" s="547" t="s">
        <v>286</v>
      </c>
      <c r="J5745" s="546" t="s">
        <v>286</v>
      </c>
      <c r="K5745" s="546"/>
      <c r="L5745" s="546"/>
      <c r="M5745" s="566"/>
      <c r="N5745" s="546">
        <v>1</v>
      </c>
      <c r="O5745" s="546">
        <v>6</v>
      </c>
      <c r="P5745" s="566">
        <v>55044.9</v>
      </c>
    </row>
    <row r="5746" spans="1:16" x14ac:dyDescent="0.2">
      <c r="A5746" s="568" t="s">
        <v>946</v>
      </c>
      <c r="B5746" s="548" t="s">
        <v>1708</v>
      </c>
      <c r="C5746" s="541" t="s">
        <v>1709</v>
      </c>
      <c r="D5746" s="547" t="s">
        <v>10032</v>
      </c>
      <c r="E5746" s="1962">
        <v>9000</v>
      </c>
      <c r="F5746" s="546" t="s">
        <v>10033</v>
      </c>
      <c r="G5746" s="569" t="s">
        <v>10034</v>
      </c>
      <c r="H5746" s="547" t="s">
        <v>286</v>
      </c>
      <c r="I5746" s="547" t="s">
        <v>286</v>
      </c>
      <c r="J5746" s="546" t="s">
        <v>286</v>
      </c>
      <c r="K5746" s="546"/>
      <c r="L5746" s="546"/>
      <c r="M5746" s="566"/>
      <c r="N5746" s="546">
        <v>1</v>
      </c>
      <c r="O5746" s="546">
        <v>6</v>
      </c>
      <c r="P5746" s="566">
        <v>55044.9</v>
      </c>
    </row>
    <row r="5747" spans="1:16" x14ac:dyDescent="0.2">
      <c r="A5747" s="568" t="s">
        <v>946</v>
      </c>
      <c r="B5747" s="548" t="s">
        <v>1708</v>
      </c>
      <c r="C5747" s="541" t="s">
        <v>1709</v>
      </c>
      <c r="D5747" s="547" t="s">
        <v>10340</v>
      </c>
      <c r="E5747" s="1962">
        <v>9000</v>
      </c>
      <c r="F5747" s="546" t="s">
        <v>11895</v>
      </c>
      <c r="G5747" s="569" t="s">
        <v>11896</v>
      </c>
      <c r="H5747" s="547" t="s">
        <v>8766</v>
      </c>
      <c r="I5747" s="547" t="s">
        <v>8766</v>
      </c>
      <c r="J5747" s="546" t="s">
        <v>8766</v>
      </c>
      <c r="K5747" s="546"/>
      <c r="L5747" s="546"/>
      <c r="M5747" s="566"/>
      <c r="N5747" s="546">
        <v>1</v>
      </c>
      <c r="O5747" s="546">
        <v>6</v>
      </c>
      <c r="P5747" s="566">
        <v>55044.9</v>
      </c>
    </row>
    <row r="5748" spans="1:16" x14ac:dyDescent="0.2">
      <c r="A5748" s="568" t="s">
        <v>946</v>
      </c>
      <c r="B5748" s="548" t="s">
        <v>1708</v>
      </c>
      <c r="C5748" s="541" t="s">
        <v>1709</v>
      </c>
      <c r="D5748" s="547" t="s">
        <v>10386</v>
      </c>
      <c r="E5748" s="1962">
        <v>9000</v>
      </c>
      <c r="F5748" s="546" t="s">
        <v>10387</v>
      </c>
      <c r="G5748" s="569" t="s">
        <v>10388</v>
      </c>
      <c r="H5748" s="547" t="s">
        <v>286</v>
      </c>
      <c r="I5748" s="547" t="s">
        <v>286</v>
      </c>
      <c r="J5748" s="546" t="s">
        <v>286</v>
      </c>
      <c r="K5748" s="546"/>
      <c r="L5748" s="546"/>
      <c r="M5748" s="566"/>
      <c r="N5748" s="546">
        <v>1</v>
      </c>
      <c r="O5748" s="546">
        <v>5</v>
      </c>
      <c r="P5748" s="566">
        <v>45870.75</v>
      </c>
    </row>
    <row r="5749" spans="1:16" x14ac:dyDescent="0.2">
      <c r="A5749" s="568" t="s">
        <v>946</v>
      </c>
      <c r="B5749" s="548" t="s">
        <v>1708</v>
      </c>
      <c r="C5749" s="541" t="s">
        <v>1709</v>
      </c>
      <c r="D5749" s="547" t="s">
        <v>11976</v>
      </c>
      <c r="E5749" s="1962">
        <v>9000</v>
      </c>
      <c r="F5749" s="546" t="s">
        <v>10580</v>
      </c>
      <c r="G5749" s="569" t="s">
        <v>10581</v>
      </c>
      <c r="H5749" s="547" t="s">
        <v>286</v>
      </c>
      <c r="I5749" s="547" t="s">
        <v>286</v>
      </c>
      <c r="J5749" s="546" t="s">
        <v>286</v>
      </c>
      <c r="K5749" s="546"/>
      <c r="L5749" s="546"/>
      <c r="M5749" s="566"/>
      <c r="N5749" s="546">
        <v>1</v>
      </c>
      <c r="O5749" s="546">
        <v>6</v>
      </c>
      <c r="P5749" s="566">
        <v>55044.9</v>
      </c>
    </row>
    <row r="5750" spans="1:16" x14ac:dyDescent="0.2">
      <c r="A5750" s="568" t="s">
        <v>946</v>
      </c>
      <c r="B5750" s="548" t="s">
        <v>1708</v>
      </c>
      <c r="C5750" s="541" t="s">
        <v>1709</v>
      </c>
      <c r="D5750" s="547" t="s">
        <v>11977</v>
      </c>
      <c r="E5750" s="1962">
        <v>9000</v>
      </c>
      <c r="F5750" s="546" t="s">
        <v>11040</v>
      </c>
      <c r="G5750" s="569" t="s">
        <v>11041</v>
      </c>
      <c r="H5750" s="547" t="s">
        <v>286</v>
      </c>
      <c r="I5750" s="547" t="s">
        <v>286</v>
      </c>
      <c r="J5750" s="546" t="s">
        <v>286</v>
      </c>
      <c r="K5750" s="546"/>
      <c r="L5750" s="546"/>
      <c r="M5750" s="566"/>
      <c r="N5750" s="546">
        <v>1</v>
      </c>
      <c r="O5750" s="546">
        <v>2</v>
      </c>
      <c r="P5750" s="566">
        <v>13082</v>
      </c>
    </row>
    <row r="5751" spans="1:16" x14ac:dyDescent="0.2">
      <c r="A5751" s="568" t="s">
        <v>946</v>
      </c>
      <c r="B5751" s="548" t="s">
        <v>1708</v>
      </c>
      <c r="C5751" s="541" t="s">
        <v>1709</v>
      </c>
      <c r="D5751" s="547" t="s">
        <v>9922</v>
      </c>
      <c r="E5751" s="1962">
        <v>9000</v>
      </c>
      <c r="F5751" s="546" t="s">
        <v>11110</v>
      </c>
      <c r="G5751" s="569" t="s">
        <v>11111</v>
      </c>
      <c r="H5751" s="547" t="s">
        <v>286</v>
      </c>
      <c r="I5751" s="547" t="s">
        <v>286</v>
      </c>
      <c r="J5751" s="546" t="s">
        <v>286</v>
      </c>
      <c r="K5751" s="546"/>
      <c r="L5751" s="546"/>
      <c r="M5751" s="566"/>
      <c r="N5751" s="546">
        <v>1</v>
      </c>
      <c r="O5751" s="546">
        <v>1</v>
      </c>
      <c r="P5751" s="566">
        <v>6073.3</v>
      </c>
    </row>
    <row r="5752" spans="1:16" x14ac:dyDescent="0.2">
      <c r="A5752" s="568" t="s">
        <v>946</v>
      </c>
      <c r="B5752" s="548" t="s">
        <v>1708</v>
      </c>
      <c r="C5752" s="541" t="s">
        <v>1709</v>
      </c>
      <c r="D5752" s="547" t="s">
        <v>11978</v>
      </c>
      <c r="E5752" s="1962">
        <v>1500</v>
      </c>
      <c r="F5752" s="546" t="s">
        <v>11979</v>
      </c>
      <c r="G5752" s="569" t="s">
        <v>11980</v>
      </c>
      <c r="H5752" s="547" t="s">
        <v>1773</v>
      </c>
      <c r="I5752" s="547" t="s">
        <v>8766</v>
      </c>
      <c r="J5752" s="546" t="s">
        <v>8766</v>
      </c>
      <c r="K5752" s="546"/>
      <c r="L5752" s="546"/>
      <c r="M5752" s="566"/>
      <c r="N5752" s="546">
        <v>1</v>
      </c>
      <c r="O5752" s="546">
        <v>5</v>
      </c>
      <c r="P5752" s="566">
        <v>9714.15</v>
      </c>
    </row>
    <row r="5753" spans="1:16" x14ac:dyDescent="0.2">
      <c r="A5753" s="568" t="s">
        <v>946</v>
      </c>
      <c r="B5753" s="548" t="s">
        <v>1708</v>
      </c>
      <c r="C5753" s="541" t="s">
        <v>1709</v>
      </c>
      <c r="D5753" s="547" t="s">
        <v>2895</v>
      </c>
      <c r="E5753" s="1962">
        <v>4000</v>
      </c>
      <c r="F5753" s="546" t="s">
        <v>10008</v>
      </c>
      <c r="G5753" s="569" t="s">
        <v>10009</v>
      </c>
      <c r="H5753" s="547" t="s">
        <v>2213</v>
      </c>
      <c r="I5753" s="547" t="s">
        <v>1795</v>
      </c>
      <c r="J5753" s="546" t="s">
        <v>1795</v>
      </c>
      <c r="K5753" s="546"/>
      <c r="L5753" s="546"/>
      <c r="M5753" s="566"/>
      <c r="N5753" s="546">
        <v>1</v>
      </c>
      <c r="O5753" s="546">
        <v>6</v>
      </c>
      <c r="P5753" s="566">
        <v>25044.9</v>
      </c>
    </row>
    <row r="5754" spans="1:16" x14ac:dyDescent="0.2">
      <c r="A5754" s="568" t="s">
        <v>946</v>
      </c>
      <c r="B5754" s="548" t="s">
        <v>1708</v>
      </c>
      <c r="C5754" s="541" t="s">
        <v>1709</v>
      </c>
      <c r="D5754" s="547" t="s">
        <v>2895</v>
      </c>
      <c r="E5754" s="1962">
        <v>4000</v>
      </c>
      <c r="F5754" s="546" t="s">
        <v>11074</v>
      </c>
      <c r="G5754" s="569" t="s">
        <v>11075</v>
      </c>
      <c r="H5754" s="547" t="s">
        <v>10347</v>
      </c>
      <c r="I5754" s="547" t="s">
        <v>8766</v>
      </c>
      <c r="J5754" s="546" t="s">
        <v>8766</v>
      </c>
      <c r="K5754" s="546"/>
      <c r="L5754" s="546"/>
      <c r="M5754" s="566"/>
      <c r="N5754" s="546">
        <v>1</v>
      </c>
      <c r="O5754" s="546">
        <v>6</v>
      </c>
      <c r="P5754" s="566">
        <v>25044.9</v>
      </c>
    </row>
    <row r="5755" spans="1:16" x14ac:dyDescent="0.2">
      <c r="A5755" s="568" t="s">
        <v>946</v>
      </c>
      <c r="B5755" s="548" t="s">
        <v>1708</v>
      </c>
      <c r="C5755" s="541" t="s">
        <v>1709</v>
      </c>
      <c r="D5755" s="547" t="s">
        <v>2895</v>
      </c>
      <c r="E5755" s="1962">
        <v>4000</v>
      </c>
      <c r="F5755" s="546" t="s">
        <v>10729</v>
      </c>
      <c r="G5755" s="569" t="s">
        <v>10730</v>
      </c>
      <c r="H5755" s="547" t="s">
        <v>1773</v>
      </c>
      <c r="I5755" s="547" t="s">
        <v>1795</v>
      </c>
      <c r="J5755" s="546" t="s">
        <v>1795</v>
      </c>
      <c r="K5755" s="546"/>
      <c r="L5755" s="546"/>
      <c r="M5755" s="566"/>
      <c r="N5755" s="546">
        <v>1</v>
      </c>
      <c r="O5755" s="546">
        <v>6</v>
      </c>
      <c r="P5755" s="566">
        <v>25044.9</v>
      </c>
    </row>
    <row r="5756" spans="1:16" x14ac:dyDescent="0.2">
      <c r="A5756" s="568" t="s">
        <v>946</v>
      </c>
      <c r="B5756" s="548" t="s">
        <v>1708</v>
      </c>
      <c r="C5756" s="541" t="s">
        <v>1709</v>
      </c>
      <c r="D5756" s="547" t="s">
        <v>11071</v>
      </c>
      <c r="E5756" s="1962">
        <v>4000</v>
      </c>
      <c r="F5756" s="546" t="s">
        <v>11072</v>
      </c>
      <c r="G5756" s="569" t="s">
        <v>11073</v>
      </c>
      <c r="H5756" s="547" t="s">
        <v>1795</v>
      </c>
      <c r="I5756" s="547" t="s">
        <v>1795</v>
      </c>
      <c r="J5756" s="546" t="s">
        <v>1795</v>
      </c>
      <c r="K5756" s="546"/>
      <c r="L5756" s="546"/>
      <c r="M5756" s="566"/>
      <c r="N5756" s="546">
        <v>1</v>
      </c>
      <c r="O5756" s="546">
        <v>1</v>
      </c>
      <c r="P5756" s="566">
        <v>5506.37</v>
      </c>
    </row>
    <row r="5757" spans="1:16" x14ac:dyDescent="0.2">
      <c r="A5757" s="568" t="s">
        <v>946</v>
      </c>
      <c r="B5757" s="548" t="s">
        <v>1708</v>
      </c>
      <c r="C5757" s="541" t="s">
        <v>1709</v>
      </c>
      <c r="D5757" s="547" t="s">
        <v>10171</v>
      </c>
      <c r="E5757" s="1962">
        <v>3500</v>
      </c>
      <c r="F5757" s="546" t="s">
        <v>10172</v>
      </c>
      <c r="G5757" s="569" t="s">
        <v>10173</v>
      </c>
      <c r="H5757" s="547" t="s">
        <v>1795</v>
      </c>
      <c r="I5757" s="547" t="s">
        <v>1795</v>
      </c>
      <c r="J5757" s="546" t="s">
        <v>1795</v>
      </c>
      <c r="K5757" s="546"/>
      <c r="L5757" s="546"/>
      <c r="M5757" s="566"/>
      <c r="N5757" s="546">
        <v>1</v>
      </c>
      <c r="O5757" s="546">
        <v>5</v>
      </c>
      <c r="P5757" s="566">
        <v>18370.75</v>
      </c>
    </row>
    <row r="5758" spans="1:16" x14ac:dyDescent="0.2">
      <c r="A5758" s="568" t="s">
        <v>946</v>
      </c>
      <c r="B5758" s="548" t="s">
        <v>1708</v>
      </c>
      <c r="C5758" s="541" t="s">
        <v>1709</v>
      </c>
      <c r="D5758" s="547" t="s">
        <v>11981</v>
      </c>
      <c r="E5758" s="1962">
        <v>4000</v>
      </c>
      <c r="F5758" s="546" t="s">
        <v>11982</v>
      </c>
      <c r="G5758" s="569" t="s">
        <v>11983</v>
      </c>
      <c r="H5758" s="547" t="s">
        <v>1795</v>
      </c>
      <c r="I5758" s="547" t="s">
        <v>1795</v>
      </c>
      <c r="J5758" s="546" t="s">
        <v>1795</v>
      </c>
      <c r="K5758" s="546"/>
      <c r="L5758" s="546"/>
      <c r="M5758" s="566"/>
      <c r="N5758" s="546">
        <v>1</v>
      </c>
      <c r="O5758" s="546">
        <v>1</v>
      </c>
      <c r="P5758" s="566">
        <v>4537.4799999999996</v>
      </c>
    </row>
    <row r="5759" spans="1:16" x14ac:dyDescent="0.2">
      <c r="A5759" s="568" t="s">
        <v>946</v>
      </c>
      <c r="B5759" s="548" t="s">
        <v>1708</v>
      </c>
      <c r="C5759" s="541" t="s">
        <v>1709</v>
      </c>
      <c r="D5759" s="547" t="s">
        <v>11141</v>
      </c>
      <c r="E5759" s="1962">
        <v>3500</v>
      </c>
      <c r="F5759" s="546" t="s">
        <v>11142</v>
      </c>
      <c r="G5759" s="569" t="s">
        <v>11143</v>
      </c>
      <c r="H5759" s="547" t="s">
        <v>1795</v>
      </c>
      <c r="I5759" s="547" t="s">
        <v>1795</v>
      </c>
      <c r="J5759" s="546" t="s">
        <v>1795</v>
      </c>
      <c r="K5759" s="546"/>
      <c r="L5759" s="546"/>
      <c r="M5759" s="566"/>
      <c r="N5759" s="546">
        <v>1</v>
      </c>
      <c r="O5759" s="546">
        <v>6</v>
      </c>
      <c r="P5759" s="566">
        <v>22044.9</v>
      </c>
    </row>
    <row r="5760" spans="1:16" x14ac:dyDescent="0.2">
      <c r="A5760" s="568" t="s">
        <v>946</v>
      </c>
      <c r="B5760" s="548" t="s">
        <v>1708</v>
      </c>
      <c r="C5760" s="541" t="s">
        <v>1709</v>
      </c>
      <c r="D5760" s="547" t="s">
        <v>11150</v>
      </c>
      <c r="E5760" s="1962">
        <v>2000</v>
      </c>
      <c r="F5760" s="546" t="s">
        <v>11155</v>
      </c>
      <c r="G5760" s="569" t="s">
        <v>11156</v>
      </c>
      <c r="H5760" s="547" t="s">
        <v>1795</v>
      </c>
      <c r="I5760" s="547" t="s">
        <v>1795</v>
      </c>
      <c r="J5760" s="546" t="s">
        <v>1795</v>
      </c>
      <c r="K5760" s="546"/>
      <c r="L5760" s="546"/>
      <c r="M5760" s="566"/>
      <c r="N5760" s="546">
        <v>1</v>
      </c>
      <c r="O5760" s="546">
        <v>6</v>
      </c>
      <c r="P5760" s="566">
        <v>13044.9</v>
      </c>
    </row>
    <row r="5761" spans="1:22" x14ac:dyDescent="0.2">
      <c r="A5761" s="568" t="s">
        <v>946</v>
      </c>
      <c r="B5761" s="548" t="s">
        <v>1708</v>
      </c>
      <c r="C5761" s="541" t="s">
        <v>1709</v>
      </c>
      <c r="D5761" s="547" t="s">
        <v>11150</v>
      </c>
      <c r="E5761" s="1962">
        <v>2000</v>
      </c>
      <c r="F5761" s="546" t="s">
        <v>11157</v>
      </c>
      <c r="G5761" s="569" t="s">
        <v>11158</v>
      </c>
      <c r="H5761" s="547" t="s">
        <v>1795</v>
      </c>
      <c r="I5761" s="547" t="s">
        <v>1795</v>
      </c>
      <c r="J5761" s="546" t="s">
        <v>1795</v>
      </c>
      <c r="K5761" s="546"/>
      <c r="L5761" s="546"/>
      <c r="M5761" s="566"/>
      <c r="N5761" s="546">
        <v>1</v>
      </c>
      <c r="O5761" s="546">
        <v>6</v>
      </c>
      <c r="P5761" s="566">
        <v>13044.9</v>
      </c>
    </row>
    <row r="5762" spans="1:22" x14ac:dyDescent="0.2">
      <c r="A5762" s="568" t="s">
        <v>946</v>
      </c>
      <c r="B5762" s="548" t="s">
        <v>1708</v>
      </c>
      <c r="C5762" s="541" t="s">
        <v>1709</v>
      </c>
      <c r="D5762" s="547" t="s">
        <v>11150</v>
      </c>
      <c r="E5762" s="1962">
        <v>2000</v>
      </c>
      <c r="F5762" s="546" t="s">
        <v>11153</v>
      </c>
      <c r="G5762" s="569" t="s">
        <v>11154</v>
      </c>
      <c r="H5762" s="547" t="s">
        <v>1795</v>
      </c>
      <c r="I5762" s="547" t="s">
        <v>1795</v>
      </c>
      <c r="J5762" s="546" t="s">
        <v>1795</v>
      </c>
      <c r="K5762" s="546"/>
      <c r="L5762" s="546"/>
      <c r="M5762" s="566"/>
      <c r="N5762" s="546">
        <v>1</v>
      </c>
      <c r="O5762" s="546">
        <v>6</v>
      </c>
      <c r="P5762" s="566">
        <v>13044.9</v>
      </c>
    </row>
    <row r="5763" spans="1:22" x14ac:dyDescent="0.2">
      <c r="A5763" s="568" t="s">
        <v>946</v>
      </c>
      <c r="B5763" s="548" t="s">
        <v>1708</v>
      </c>
      <c r="C5763" s="541" t="s">
        <v>1709</v>
      </c>
      <c r="D5763" s="547" t="s">
        <v>11150</v>
      </c>
      <c r="E5763" s="1962">
        <v>2000</v>
      </c>
      <c r="F5763" s="546" t="s">
        <v>11151</v>
      </c>
      <c r="G5763" s="569" t="s">
        <v>11152</v>
      </c>
      <c r="H5763" s="547" t="s">
        <v>1795</v>
      </c>
      <c r="I5763" s="547" t="s">
        <v>1795</v>
      </c>
      <c r="J5763" s="546" t="s">
        <v>1795</v>
      </c>
      <c r="K5763" s="546"/>
      <c r="L5763" s="546"/>
      <c r="M5763" s="566"/>
      <c r="N5763" s="546">
        <v>1</v>
      </c>
      <c r="O5763" s="546">
        <v>6</v>
      </c>
      <c r="P5763" s="566">
        <v>13044.9</v>
      </c>
    </row>
    <row r="5764" spans="1:22" x14ac:dyDescent="0.2">
      <c r="A5764" s="568" t="s">
        <v>946</v>
      </c>
      <c r="B5764" s="548" t="s">
        <v>1708</v>
      </c>
      <c r="C5764" s="541" t="s">
        <v>1709</v>
      </c>
      <c r="D5764" s="547" t="s">
        <v>10631</v>
      </c>
      <c r="E5764" s="1962">
        <v>4000</v>
      </c>
      <c r="F5764" s="546" t="s">
        <v>10632</v>
      </c>
      <c r="G5764" s="569" t="s">
        <v>10633</v>
      </c>
      <c r="H5764" s="547" t="s">
        <v>1795</v>
      </c>
      <c r="I5764" s="547" t="s">
        <v>1795</v>
      </c>
      <c r="J5764" s="546" t="s">
        <v>1795</v>
      </c>
      <c r="K5764" s="546"/>
      <c r="L5764" s="546"/>
      <c r="M5764" s="566"/>
      <c r="N5764" s="546">
        <v>1</v>
      </c>
      <c r="O5764" s="546">
        <v>6</v>
      </c>
      <c r="P5764" s="566">
        <v>24700.9</v>
      </c>
    </row>
    <row r="5765" spans="1:22" x14ac:dyDescent="0.2">
      <c r="A5765" s="568" t="s">
        <v>946</v>
      </c>
      <c r="B5765" s="548" t="s">
        <v>1708</v>
      </c>
      <c r="C5765" s="541" t="s">
        <v>1709</v>
      </c>
      <c r="D5765" s="547" t="s">
        <v>9959</v>
      </c>
      <c r="E5765" s="1962">
        <v>4000</v>
      </c>
      <c r="F5765" s="546" t="s">
        <v>9960</v>
      </c>
      <c r="G5765" s="569" t="s">
        <v>9961</v>
      </c>
      <c r="H5765" s="547" t="s">
        <v>1795</v>
      </c>
      <c r="I5765" s="547" t="s">
        <v>1795</v>
      </c>
      <c r="J5765" s="546" t="s">
        <v>1795</v>
      </c>
      <c r="K5765" s="546"/>
      <c r="L5765" s="546"/>
      <c r="M5765" s="566"/>
      <c r="N5765" s="546">
        <v>1</v>
      </c>
      <c r="O5765" s="546">
        <v>6</v>
      </c>
      <c r="P5765" s="566">
        <v>25044.9</v>
      </c>
    </row>
    <row r="5766" spans="1:22" x14ac:dyDescent="0.2">
      <c r="A5766" s="568" t="s">
        <v>946</v>
      </c>
      <c r="B5766" s="548" t="s">
        <v>1708</v>
      </c>
      <c r="C5766" s="541" t="s">
        <v>1709</v>
      </c>
      <c r="D5766" s="547" t="s">
        <v>11171</v>
      </c>
      <c r="E5766" s="1962">
        <v>3500</v>
      </c>
      <c r="F5766" s="546" t="s">
        <v>11172</v>
      </c>
      <c r="G5766" s="569" t="s">
        <v>11173</v>
      </c>
      <c r="H5766" s="547" t="s">
        <v>1795</v>
      </c>
      <c r="I5766" s="547" t="s">
        <v>1795</v>
      </c>
      <c r="J5766" s="546" t="s">
        <v>1795</v>
      </c>
      <c r="K5766" s="546"/>
      <c r="L5766" s="546"/>
      <c r="M5766" s="566"/>
      <c r="N5766" s="546">
        <v>1</v>
      </c>
      <c r="O5766" s="546">
        <v>6</v>
      </c>
      <c r="P5766" s="566">
        <v>22044.9</v>
      </c>
    </row>
    <row r="5767" spans="1:22" x14ac:dyDescent="0.2">
      <c r="A5767" s="568" t="s">
        <v>946</v>
      </c>
      <c r="B5767" s="548" t="s">
        <v>1708</v>
      </c>
      <c r="C5767" s="541" t="s">
        <v>1709</v>
      </c>
      <c r="D5767" s="547" t="s">
        <v>11984</v>
      </c>
      <c r="E5767" s="1962">
        <v>4000</v>
      </c>
      <c r="F5767" s="546">
        <v>40786295</v>
      </c>
      <c r="G5767" s="569" t="s">
        <v>11985</v>
      </c>
      <c r="H5767" s="547" t="s">
        <v>1795</v>
      </c>
      <c r="I5767" s="547" t="s">
        <v>1795</v>
      </c>
      <c r="J5767" s="546" t="s">
        <v>1795</v>
      </c>
      <c r="K5767" s="546"/>
      <c r="L5767" s="546"/>
      <c r="M5767" s="566"/>
      <c r="N5767" s="546">
        <v>1</v>
      </c>
      <c r="O5767" s="546">
        <v>1</v>
      </c>
      <c r="P5767" s="566">
        <v>4537.4799999999996</v>
      </c>
    </row>
    <row r="5768" spans="1:22" x14ac:dyDescent="0.2">
      <c r="A5768" s="568" t="s">
        <v>946</v>
      </c>
      <c r="B5768" s="548" t="s">
        <v>1708</v>
      </c>
      <c r="C5768" s="541" t="s">
        <v>1709</v>
      </c>
      <c r="D5768" s="547" t="s">
        <v>11984</v>
      </c>
      <c r="E5768" s="1962">
        <v>4000</v>
      </c>
      <c r="F5768" s="546" t="s">
        <v>11986</v>
      </c>
      <c r="G5768" s="569" t="s">
        <v>11987</v>
      </c>
      <c r="H5768" s="547" t="s">
        <v>1795</v>
      </c>
      <c r="I5768" s="547" t="s">
        <v>1795</v>
      </c>
      <c r="J5768" s="546" t="s">
        <v>1795</v>
      </c>
      <c r="K5768" s="546"/>
      <c r="L5768" s="546"/>
      <c r="M5768" s="566"/>
      <c r="N5768" s="546">
        <v>1</v>
      </c>
      <c r="O5768" s="546">
        <v>1</v>
      </c>
      <c r="P5768" s="566">
        <v>4537.4799999999996</v>
      </c>
    </row>
    <row r="5769" spans="1:22" x14ac:dyDescent="0.2">
      <c r="A5769" s="568" t="s">
        <v>946</v>
      </c>
      <c r="B5769" s="548" t="s">
        <v>1708</v>
      </c>
      <c r="C5769" s="541" t="s">
        <v>1709</v>
      </c>
      <c r="D5769" s="547" t="s">
        <v>10048</v>
      </c>
      <c r="E5769" s="1962">
        <v>4000</v>
      </c>
      <c r="F5769" s="546" t="s">
        <v>10049</v>
      </c>
      <c r="G5769" s="569" t="s">
        <v>10050</v>
      </c>
      <c r="H5769" s="547" t="s">
        <v>1795</v>
      </c>
      <c r="I5769" s="547" t="s">
        <v>1795</v>
      </c>
      <c r="J5769" s="546" t="s">
        <v>1795</v>
      </c>
      <c r="K5769" s="546"/>
      <c r="L5769" s="546"/>
      <c r="M5769" s="566"/>
      <c r="N5769" s="546">
        <v>1</v>
      </c>
      <c r="O5769" s="546">
        <v>4</v>
      </c>
      <c r="P5769" s="566">
        <v>16696.599999999999</v>
      </c>
    </row>
    <row r="5770" spans="1:22" x14ac:dyDescent="0.2">
      <c r="A5770" s="568" t="s">
        <v>946</v>
      </c>
      <c r="B5770" s="548" t="s">
        <v>1708</v>
      </c>
      <c r="C5770" s="541" t="s">
        <v>1709</v>
      </c>
      <c r="D5770" s="547" t="s">
        <v>11988</v>
      </c>
      <c r="E5770" s="1962">
        <v>3000</v>
      </c>
      <c r="F5770" s="546" t="s">
        <v>11531</v>
      </c>
      <c r="G5770" s="569" t="s">
        <v>11532</v>
      </c>
      <c r="H5770" s="547" t="s">
        <v>1795</v>
      </c>
      <c r="I5770" s="547" t="s">
        <v>1795</v>
      </c>
      <c r="J5770" s="546" t="s">
        <v>1795</v>
      </c>
      <c r="K5770" s="546"/>
      <c r="L5770" s="546"/>
      <c r="M5770" s="566"/>
      <c r="N5770" s="546">
        <v>1</v>
      </c>
      <c r="O5770" s="546">
        <v>1</v>
      </c>
      <c r="P5770" s="566">
        <v>3582.9</v>
      </c>
    </row>
    <row r="5771" spans="1:22" s="2094" customFormat="1" x14ac:dyDescent="0.2"/>
    <row r="5772" spans="1:22" s="411" customFormat="1" ht="12.75" customHeight="1" x14ac:dyDescent="0.2">
      <c r="A5772" s="411" t="s">
        <v>1689</v>
      </c>
    </row>
    <row r="5773" spans="1:22" s="2095" customFormat="1" x14ac:dyDescent="0.2">
      <c r="A5773" s="2095" t="s">
        <v>368</v>
      </c>
    </row>
    <row r="5774" spans="1:22" s="2094" customFormat="1" ht="13.5" thickBot="1" x14ac:dyDescent="0.25">
      <c r="A5774" s="2094" t="s">
        <v>371</v>
      </c>
    </row>
    <row r="5775" spans="1:22" ht="12.75" customHeight="1" thickBot="1" x14ac:dyDescent="0.25">
      <c r="A5775" s="2272" t="s">
        <v>1691</v>
      </c>
      <c r="B5775" s="2273"/>
      <c r="C5775" s="2273"/>
      <c r="D5775" s="2273"/>
      <c r="E5775" s="2274"/>
      <c r="F5775" s="2272" t="s">
        <v>1692</v>
      </c>
      <c r="G5775" s="2273"/>
      <c r="H5775" s="2273"/>
      <c r="I5775" s="2273"/>
      <c r="J5775" s="2274"/>
      <c r="K5775" s="2275" t="s">
        <v>1693</v>
      </c>
      <c r="L5775" s="2273"/>
      <c r="M5775" s="2274"/>
      <c r="N5775" s="2275" t="s">
        <v>1694</v>
      </c>
      <c r="O5775" s="2273"/>
      <c r="P5775" s="2274"/>
      <c r="Q5775" s="1768"/>
      <c r="R5775" s="1768"/>
      <c r="S5775" s="1768"/>
      <c r="T5775" s="1768"/>
      <c r="U5775" s="1768"/>
      <c r="V5775" s="1768"/>
    </row>
    <row r="5776" spans="1:22" ht="79.5" customHeight="1" x14ac:dyDescent="0.2">
      <c r="A5776" s="1860" t="s">
        <v>447</v>
      </c>
      <c r="B5776" s="1861" t="s">
        <v>1695</v>
      </c>
      <c r="C5776" s="1861" t="s">
        <v>1696</v>
      </c>
      <c r="D5776" s="1862" t="s">
        <v>1697</v>
      </c>
      <c r="E5776" s="1951" t="s">
        <v>1698</v>
      </c>
      <c r="F5776" s="1860" t="s">
        <v>1699</v>
      </c>
      <c r="G5776" s="1862" t="s">
        <v>1700</v>
      </c>
      <c r="H5776" s="1863" t="s">
        <v>1701</v>
      </c>
      <c r="I5776" s="1864" t="s">
        <v>1702</v>
      </c>
      <c r="J5776" s="1865" t="s">
        <v>1703</v>
      </c>
      <c r="K5776" s="1866" t="s">
        <v>1704</v>
      </c>
      <c r="L5776" s="1867" t="s">
        <v>1705</v>
      </c>
      <c r="M5776" s="1868" t="s">
        <v>1706</v>
      </c>
      <c r="N5776" s="1866" t="s">
        <v>1704</v>
      </c>
      <c r="O5776" s="1867" t="s">
        <v>1705</v>
      </c>
      <c r="P5776" s="1868" t="s">
        <v>1706</v>
      </c>
      <c r="Q5776" s="1769"/>
      <c r="R5776" s="1769"/>
      <c r="S5776" s="1769"/>
      <c r="T5776" s="1769"/>
      <c r="U5776" s="1769"/>
      <c r="V5776" s="1769"/>
    </row>
    <row r="5777" spans="1:16" x14ac:dyDescent="0.2">
      <c r="A5777" s="541" t="s">
        <v>11989</v>
      </c>
      <c r="B5777" s="548" t="s">
        <v>1708</v>
      </c>
      <c r="C5777" s="541" t="s">
        <v>1709</v>
      </c>
      <c r="D5777" s="1846" t="s">
        <v>1757</v>
      </c>
      <c r="E5777" s="539">
        <v>8000</v>
      </c>
      <c r="F5777" s="1847" t="s">
        <v>11990</v>
      </c>
      <c r="G5777" s="1846" t="s">
        <v>11991</v>
      </c>
      <c r="H5777" s="541" t="s">
        <v>1713</v>
      </c>
      <c r="I5777" s="541"/>
      <c r="J5777" s="542"/>
      <c r="K5777" s="543">
        <v>5</v>
      </c>
      <c r="L5777" s="543">
        <v>12</v>
      </c>
      <c r="M5777" s="1799">
        <v>95998.88</v>
      </c>
      <c r="N5777" s="543">
        <v>1</v>
      </c>
      <c r="O5777" s="543">
        <v>2</v>
      </c>
      <c r="P5777" s="1799">
        <v>18740.740000000002</v>
      </c>
    </row>
    <row r="5778" spans="1:16" x14ac:dyDescent="0.2">
      <c r="A5778" s="541" t="s">
        <v>11989</v>
      </c>
      <c r="B5778" s="548" t="s">
        <v>1708</v>
      </c>
      <c r="C5778" s="541" t="s">
        <v>1709</v>
      </c>
      <c r="D5778" s="1846" t="s">
        <v>2760</v>
      </c>
      <c r="E5778" s="539">
        <v>3000</v>
      </c>
      <c r="F5778" s="1847" t="s">
        <v>11992</v>
      </c>
      <c r="G5778" s="1846" t="s">
        <v>11993</v>
      </c>
      <c r="H5778" s="541" t="s">
        <v>1713</v>
      </c>
      <c r="I5778" s="541"/>
      <c r="J5778" s="542"/>
      <c r="K5778" s="543">
        <v>2</v>
      </c>
      <c r="L5778" s="543">
        <v>5</v>
      </c>
      <c r="M5778" s="1799">
        <v>15661.36</v>
      </c>
      <c r="N5778" s="543">
        <v>0</v>
      </c>
      <c r="O5778" s="543">
        <v>0</v>
      </c>
      <c r="P5778" s="1799">
        <v>0</v>
      </c>
    </row>
    <row r="5779" spans="1:16" x14ac:dyDescent="0.2">
      <c r="A5779" s="541" t="s">
        <v>11989</v>
      </c>
      <c r="B5779" s="548" t="s">
        <v>1708</v>
      </c>
      <c r="C5779" s="541" t="s">
        <v>1709</v>
      </c>
      <c r="D5779" s="1846" t="s">
        <v>11994</v>
      </c>
      <c r="E5779" s="539">
        <v>3000</v>
      </c>
      <c r="F5779" s="1847" t="s">
        <v>11995</v>
      </c>
      <c r="G5779" s="1846" t="s">
        <v>11996</v>
      </c>
      <c r="H5779" s="541" t="s">
        <v>11997</v>
      </c>
      <c r="I5779" s="541" t="s">
        <v>11997</v>
      </c>
      <c r="J5779" s="542" t="s">
        <v>11997</v>
      </c>
      <c r="K5779" s="543">
        <v>1</v>
      </c>
      <c r="L5779" s="543">
        <v>1</v>
      </c>
      <c r="M5779" s="1799">
        <v>3000</v>
      </c>
      <c r="N5779" s="543">
        <v>4</v>
      </c>
      <c r="O5779" s="543">
        <v>6</v>
      </c>
      <c r="P5779" s="1799">
        <v>18000</v>
      </c>
    </row>
    <row r="5780" spans="1:16" x14ac:dyDescent="0.2">
      <c r="A5780" s="541" t="s">
        <v>11989</v>
      </c>
      <c r="B5780" s="548" t="s">
        <v>1708</v>
      </c>
      <c r="C5780" s="541" t="s">
        <v>1709</v>
      </c>
      <c r="D5780" s="1846" t="s">
        <v>11998</v>
      </c>
      <c r="E5780" s="539">
        <v>2900</v>
      </c>
      <c r="F5780" s="1847" t="s">
        <v>11999</v>
      </c>
      <c r="G5780" s="1846" t="s">
        <v>12000</v>
      </c>
      <c r="H5780" s="541"/>
      <c r="I5780" s="541"/>
      <c r="J5780" s="542"/>
      <c r="K5780" s="543">
        <v>0</v>
      </c>
      <c r="L5780" s="543">
        <v>1</v>
      </c>
      <c r="M5780" s="1799">
        <v>2907.11</v>
      </c>
      <c r="N5780" s="543">
        <v>0</v>
      </c>
      <c r="O5780" s="543">
        <v>0</v>
      </c>
      <c r="P5780" s="1799">
        <v>0</v>
      </c>
    </row>
    <row r="5781" spans="1:16" x14ac:dyDescent="0.2">
      <c r="A5781" s="541" t="s">
        <v>11989</v>
      </c>
      <c r="B5781" s="548" t="s">
        <v>1708</v>
      </c>
      <c r="C5781" s="541" t="s">
        <v>1709</v>
      </c>
      <c r="D5781" s="1846" t="s">
        <v>12001</v>
      </c>
      <c r="E5781" s="539">
        <v>1600</v>
      </c>
      <c r="F5781" s="1847" t="s">
        <v>12002</v>
      </c>
      <c r="G5781" s="1846" t="s">
        <v>12003</v>
      </c>
      <c r="H5781" s="541"/>
      <c r="I5781" s="541"/>
      <c r="J5781" s="542"/>
      <c r="K5781" s="543">
        <v>6</v>
      </c>
      <c r="L5781" s="543">
        <v>12</v>
      </c>
      <c r="M5781" s="1799">
        <v>19104.8</v>
      </c>
      <c r="N5781" s="543">
        <v>5</v>
      </c>
      <c r="O5781" s="543">
        <v>6</v>
      </c>
      <c r="P5781" s="1799">
        <v>9600</v>
      </c>
    </row>
    <row r="5782" spans="1:16" x14ac:dyDescent="0.2">
      <c r="A5782" s="541" t="s">
        <v>11989</v>
      </c>
      <c r="B5782" s="548" t="s">
        <v>1708</v>
      </c>
      <c r="C5782" s="541" t="s">
        <v>1709</v>
      </c>
      <c r="D5782" s="1846" t="s">
        <v>12004</v>
      </c>
      <c r="E5782" s="539">
        <v>2500</v>
      </c>
      <c r="F5782" s="1847" t="s">
        <v>12005</v>
      </c>
      <c r="G5782" s="1846" t="s">
        <v>12006</v>
      </c>
      <c r="H5782" s="541" t="s">
        <v>12007</v>
      </c>
      <c r="I5782" s="541" t="s">
        <v>12007</v>
      </c>
      <c r="J5782" s="542" t="s">
        <v>12007</v>
      </c>
      <c r="K5782" s="543">
        <v>5</v>
      </c>
      <c r="L5782" s="543">
        <v>12</v>
      </c>
      <c r="M5782" s="1799">
        <v>29833.33</v>
      </c>
      <c r="N5782" s="543">
        <v>4</v>
      </c>
      <c r="O5782" s="543">
        <v>6</v>
      </c>
      <c r="P5782" s="1799">
        <v>15000</v>
      </c>
    </row>
    <row r="5783" spans="1:16" x14ac:dyDescent="0.2">
      <c r="A5783" s="541" t="s">
        <v>11989</v>
      </c>
      <c r="B5783" s="548" t="s">
        <v>1708</v>
      </c>
      <c r="C5783" s="541" t="s">
        <v>1709</v>
      </c>
      <c r="D5783" s="1846" t="s">
        <v>12008</v>
      </c>
      <c r="E5783" s="539">
        <v>7000</v>
      </c>
      <c r="F5783" s="1847" t="s">
        <v>12009</v>
      </c>
      <c r="G5783" s="1846" t="s">
        <v>12010</v>
      </c>
      <c r="H5783" s="541" t="s">
        <v>5391</v>
      </c>
      <c r="I5783" s="541" t="s">
        <v>5391</v>
      </c>
      <c r="J5783" s="542" t="s">
        <v>5391</v>
      </c>
      <c r="K5783" s="543">
        <v>1</v>
      </c>
      <c r="L5783" s="543">
        <v>1</v>
      </c>
      <c r="M5783" s="1799">
        <v>3033.33</v>
      </c>
      <c r="N5783" s="543">
        <v>4</v>
      </c>
      <c r="O5783" s="543">
        <v>6</v>
      </c>
      <c r="P5783" s="1799">
        <v>42000</v>
      </c>
    </row>
    <row r="5784" spans="1:16" x14ac:dyDescent="0.2">
      <c r="A5784" s="541" t="s">
        <v>11989</v>
      </c>
      <c r="B5784" s="548" t="s">
        <v>1708</v>
      </c>
      <c r="C5784" s="541" t="s">
        <v>1709</v>
      </c>
      <c r="D5784" s="1846" t="s">
        <v>12011</v>
      </c>
      <c r="E5784" s="539">
        <v>3000</v>
      </c>
      <c r="F5784" s="1847" t="s">
        <v>12012</v>
      </c>
      <c r="G5784" s="1846" t="s">
        <v>12013</v>
      </c>
      <c r="H5784" s="541" t="s">
        <v>12014</v>
      </c>
      <c r="I5784" s="541" t="s">
        <v>12014</v>
      </c>
      <c r="J5784" s="542" t="s">
        <v>12014</v>
      </c>
      <c r="K5784" s="543">
        <v>4</v>
      </c>
      <c r="L5784" s="543">
        <v>12</v>
      </c>
      <c r="M5784" s="1799">
        <v>35879.35</v>
      </c>
      <c r="N5784" s="543">
        <v>5</v>
      </c>
      <c r="O5784" s="543">
        <v>6</v>
      </c>
      <c r="P5784" s="1799">
        <v>18000</v>
      </c>
    </row>
    <row r="5785" spans="1:16" x14ac:dyDescent="0.2">
      <c r="A5785" s="541" t="s">
        <v>11989</v>
      </c>
      <c r="B5785" s="548" t="s">
        <v>1708</v>
      </c>
      <c r="C5785" s="541" t="s">
        <v>1709</v>
      </c>
      <c r="D5785" s="1846" t="s">
        <v>12015</v>
      </c>
      <c r="E5785" s="539">
        <v>1600</v>
      </c>
      <c r="F5785" s="1847" t="s">
        <v>12016</v>
      </c>
      <c r="G5785" s="1846" t="s">
        <v>12017</v>
      </c>
      <c r="H5785" s="541" t="s">
        <v>1795</v>
      </c>
      <c r="I5785" s="541"/>
      <c r="J5785" s="542"/>
      <c r="K5785" s="543">
        <v>2</v>
      </c>
      <c r="L5785" s="543">
        <v>4</v>
      </c>
      <c r="M5785" s="1799">
        <v>6525.44</v>
      </c>
      <c r="N5785" s="543">
        <v>0</v>
      </c>
      <c r="O5785" s="543">
        <v>0</v>
      </c>
      <c r="P5785" s="1799">
        <v>0</v>
      </c>
    </row>
    <row r="5786" spans="1:16" x14ac:dyDescent="0.2">
      <c r="A5786" s="541" t="s">
        <v>11989</v>
      </c>
      <c r="B5786" s="548" t="s">
        <v>1708</v>
      </c>
      <c r="C5786" s="541" t="s">
        <v>1709</v>
      </c>
      <c r="D5786" s="1846" t="s">
        <v>12018</v>
      </c>
      <c r="E5786" s="539">
        <v>3000</v>
      </c>
      <c r="F5786" s="1847" t="s">
        <v>12019</v>
      </c>
      <c r="G5786" s="1846" t="s">
        <v>12020</v>
      </c>
      <c r="H5786" s="541"/>
      <c r="I5786" s="541"/>
      <c r="J5786" s="542"/>
      <c r="K5786" s="543">
        <v>6</v>
      </c>
      <c r="L5786" s="543">
        <v>12</v>
      </c>
      <c r="M5786" s="1799">
        <v>35825.9</v>
      </c>
      <c r="N5786" s="543">
        <v>5</v>
      </c>
      <c r="O5786" s="543">
        <v>6</v>
      </c>
      <c r="P5786" s="1799">
        <v>18000</v>
      </c>
    </row>
    <row r="5787" spans="1:16" x14ac:dyDescent="0.2">
      <c r="A5787" s="541" t="s">
        <v>11989</v>
      </c>
      <c r="B5787" s="548" t="s">
        <v>1708</v>
      </c>
      <c r="C5787" s="541" t="s">
        <v>1709</v>
      </c>
      <c r="D5787" s="1846" t="s">
        <v>12021</v>
      </c>
      <c r="E5787" s="539">
        <v>3200</v>
      </c>
      <c r="F5787" s="1847" t="s">
        <v>12022</v>
      </c>
      <c r="G5787" s="1846" t="s">
        <v>12023</v>
      </c>
      <c r="H5787" s="541"/>
      <c r="I5787" s="541"/>
      <c r="J5787" s="542"/>
      <c r="K5787" s="543">
        <v>4</v>
      </c>
      <c r="L5787" s="543">
        <v>9</v>
      </c>
      <c r="M5787" s="1799">
        <v>29382.03</v>
      </c>
      <c r="N5787" s="543">
        <v>0</v>
      </c>
      <c r="O5787" s="543">
        <v>0</v>
      </c>
      <c r="P5787" s="1799">
        <v>0</v>
      </c>
    </row>
    <row r="5788" spans="1:16" x14ac:dyDescent="0.2">
      <c r="A5788" s="541" t="s">
        <v>11989</v>
      </c>
      <c r="B5788" s="548" t="s">
        <v>1708</v>
      </c>
      <c r="C5788" s="541" t="s">
        <v>1709</v>
      </c>
      <c r="D5788" s="1846" t="s">
        <v>12024</v>
      </c>
      <c r="E5788" s="539">
        <v>12000</v>
      </c>
      <c r="F5788" s="1847" t="s">
        <v>12025</v>
      </c>
      <c r="G5788" s="1846" t="s">
        <v>12026</v>
      </c>
      <c r="H5788" s="541" t="s">
        <v>12027</v>
      </c>
      <c r="I5788" s="541" t="s">
        <v>12027</v>
      </c>
      <c r="J5788" s="542" t="s">
        <v>12027</v>
      </c>
      <c r="K5788" s="543">
        <v>1</v>
      </c>
      <c r="L5788" s="543">
        <v>6</v>
      </c>
      <c r="M5788" s="1799">
        <v>72000</v>
      </c>
      <c r="N5788" s="543">
        <v>0</v>
      </c>
      <c r="O5788" s="543">
        <v>6</v>
      </c>
      <c r="P5788" s="1799">
        <v>72000</v>
      </c>
    </row>
    <row r="5789" spans="1:16" x14ac:dyDescent="0.2">
      <c r="A5789" s="541" t="s">
        <v>11989</v>
      </c>
      <c r="B5789" s="548" t="s">
        <v>1708</v>
      </c>
      <c r="C5789" s="541" t="s">
        <v>1709</v>
      </c>
      <c r="D5789" s="1846" t="s">
        <v>12028</v>
      </c>
      <c r="E5789" s="539">
        <v>6750</v>
      </c>
      <c r="F5789" s="1847" t="s">
        <v>12029</v>
      </c>
      <c r="G5789" s="1846" t="s">
        <v>12030</v>
      </c>
      <c r="H5789" s="541"/>
      <c r="I5789" s="541"/>
      <c r="J5789" s="542"/>
      <c r="K5789" s="543">
        <v>1</v>
      </c>
      <c r="L5789" s="543">
        <v>10</v>
      </c>
      <c r="M5789" s="1799">
        <v>67693.440000000002</v>
      </c>
      <c r="N5789" s="543">
        <v>0</v>
      </c>
      <c r="O5789" s="543">
        <v>0</v>
      </c>
      <c r="P5789" s="1799">
        <v>0</v>
      </c>
    </row>
    <row r="5790" spans="1:16" x14ac:dyDescent="0.2">
      <c r="A5790" s="541" t="s">
        <v>11989</v>
      </c>
      <c r="B5790" s="548" t="s">
        <v>1708</v>
      </c>
      <c r="C5790" s="541" t="s">
        <v>1709</v>
      </c>
      <c r="D5790" s="1846" t="s">
        <v>12031</v>
      </c>
      <c r="E5790" s="539">
        <v>1500</v>
      </c>
      <c r="F5790" s="1847" t="s">
        <v>12032</v>
      </c>
      <c r="G5790" s="1846" t="s">
        <v>12033</v>
      </c>
      <c r="H5790" s="541"/>
      <c r="I5790" s="541"/>
      <c r="J5790" s="542"/>
      <c r="K5790" s="543">
        <v>5</v>
      </c>
      <c r="L5790" s="543">
        <v>9</v>
      </c>
      <c r="M5790" s="1799">
        <v>12934</v>
      </c>
      <c r="N5790" s="543">
        <v>0</v>
      </c>
      <c r="O5790" s="543">
        <v>0</v>
      </c>
      <c r="P5790" s="1799">
        <v>0</v>
      </c>
    </row>
    <row r="5791" spans="1:16" x14ac:dyDescent="0.2">
      <c r="A5791" s="541" t="s">
        <v>11989</v>
      </c>
      <c r="B5791" s="548" t="s">
        <v>1708</v>
      </c>
      <c r="C5791" s="541" t="s">
        <v>1709</v>
      </c>
      <c r="D5791" s="1846" t="s">
        <v>11127</v>
      </c>
      <c r="E5791" s="539">
        <v>5000</v>
      </c>
      <c r="F5791" s="1847" t="s">
        <v>12034</v>
      </c>
      <c r="G5791" s="1846" t="s">
        <v>12035</v>
      </c>
      <c r="H5791" s="541" t="s">
        <v>12036</v>
      </c>
      <c r="I5791" s="541" t="s">
        <v>12036</v>
      </c>
      <c r="J5791" s="542" t="s">
        <v>12036</v>
      </c>
      <c r="K5791" s="543">
        <v>2</v>
      </c>
      <c r="L5791" s="543">
        <v>5</v>
      </c>
      <c r="M5791" s="1799">
        <v>24271.79</v>
      </c>
      <c r="N5791" s="543">
        <v>4</v>
      </c>
      <c r="O5791" s="543">
        <v>6</v>
      </c>
      <c r="P5791" s="1799">
        <v>30000</v>
      </c>
    </row>
    <row r="5792" spans="1:16" x14ac:dyDescent="0.2">
      <c r="A5792" s="541" t="s">
        <v>11989</v>
      </c>
      <c r="B5792" s="548" t="s">
        <v>1708</v>
      </c>
      <c r="C5792" s="541" t="s">
        <v>1709</v>
      </c>
      <c r="D5792" s="1846" t="s">
        <v>12004</v>
      </c>
      <c r="E5792" s="539">
        <v>2500</v>
      </c>
      <c r="F5792" s="1847" t="s">
        <v>12037</v>
      </c>
      <c r="G5792" s="1846" t="s">
        <v>12038</v>
      </c>
      <c r="H5792" s="541" t="s">
        <v>12039</v>
      </c>
      <c r="I5792" s="541" t="s">
        <v>12039</v>
      </c>
      <c r="J5792" s="542" t="s">
        <v>12039</v>
      </c>
      <c r="K5792" s="543">
        <v>5</v>
      </c>
      <c r="L5792" s="543">
        <v>12</v>
      </c>
      <c r="M5792" s="1799">
        <v>30000</v>
      </c>
      <c r="N5792" s="543">
        <v>4</v>
      </c>
      <c r="O5792" s="543">
        <v>6</v>
      </c>
      <c r="P5792" s="1799">
        <v>15000</v>
      </c>
    </row>
    <row r="5793" spans="1:16" x14ac:dyDescent="0.2">
      <c r="A5793" s="541" t="s">
        <v>11989</v>
      </c>
      <c r="B5793" s="548" t="s">
        <v>1708</v>
      </c>
      <c r="C5793" s="541" t="s">
        <v>1709</v>
      </c>
      <c r="D5793" s="1846" t="s">
        <v>12040</v>
      </c>
      <c r="E5793" s="539">
        <v>4500</v>
      </c>
      <c r="F5793" s="1847" t="s">
        <v>12041</v>
      </c>
      <c r="G5793" s="1846" t="s">
        <v>12042</v>
      </c>
      <c r="H5793" s="541"/>
      <c r="I5793" s="541"/>
      <c r="J5793" s="542"/>
      <c r="K5793" s="543">
        <v>5</v>
      </c>
      <c r="L5793" s="543">
        <v>12</v>
      </c>
      <c r="M5793" s="1799">
        <v>60441.63</v>
      </c>
      <c r="N5793" s="543">
        <v>0</v>
      </c>
      <c r="O5793" s="543">
        <v>0</v>
      </c>
      <c r="P5793" s="1799">
        <v>0</v>
      </c>
    </row>
    <row r="5794" spans="1:16" x14ac:dyDescent="0.2">
      <c r="A5794" s="541" t="s">
        <v>11989</v>
      </c>
      <c r="B5794" s="548" t="s">
        <v>1708</v>
      </c>
      <c r="C5794" s="541" t="s">
        <v>1709</v>
      </c>
      <c r="D5794" s="1846" t="s">
        <v>3702</v>
      </c>
      <c r="E5794" s="539">
        <v>2000</v>
      </c>
      <c r="F5794" s="1847" t="s">
        <v>12043</v>
      </c>
      <c r="G5794" s="1846" t="s">
        <v>12044</v>
      </c>
      <c r="H5794" s="541"/>
      <c r="I5794" s="541"/>
      <c r="J5794" s="542"/>
      <c r="K5794" s="543">
        <v>6</v>
      </c>
      <c r="L5794" s="543">
        <v>12</v>
      </c>
      <c r="M5794" s="1799">
        <v>23416.28</v>
      </c>
      <c r="N5794" s="543">
        <v>4</v>
      </c>
      <c r="O5794" s="543">
        <v>6</v>
      </c>
      <c r="P5794" s="1799">
        <v>12000</v>
      </c>
    </row>
    <row r="5795" spans="1:16" x14ac:dyDescent="0.2">
      <c r="A5795" s="541" t="s">
        <v>11989</v>
      </c>
      <c r="B5795" s="548" t="s">
        <v>1708</v>
      </c>
      <c r="C5795" s="541" t="s">
        <v>1709</v>
      </c>
      <c r="D5795" s="1846" t="s">
        <v>12045</v>
      </c>
      <c r="E5795" s="539">
        <v>2400</v>
      </c>
      <c r="F5795" s="1847" t="s">
        <v>12046</v>
      </c>
      <c r="G5795" s="1846" t="s">
        <v>12047</v>
      </c>
      <c r="H5795" s="541" t="s">
        <v>6030</v>
      </c>
      <c r="I5795" s="541" t="s">
        <v>6030</v>
      </c>
      <c r="J5795" s="542" t="s">
        <v>6030</v>
      </c>
      <c r="K5795" s="543">
        <v>1</v>
      </c>
      <c r="L5795" s="543">
        <v>1</v>
      </c>
      <c r="M5795" s="1799">
        <v>2416.67</v>
      </c>
      <c r="N5795" s="543">
        <v>4</v>
      </c>
      <c r="O5795" s="543">
        <v>6</v>
      </c>
      <c r="P5795" s="1799">
        <v>14944.446666666665</v>
      </c>
    </row>
    <row r="5796" spans="1:16" x14ac:dyDescent="0.2">
      <c r="A5796" s="541" t="s">
        <v>11989</v>
      </c>
      <c r="B5796" s="548" t="s">
        <v>1708</v>
      </c>
      <c r="C5796" s="541" t="s">
        <v>1709</v>
      </c>
      <c r="D5796" s="1846" t="s">
        <v>12048</v>
      </c>
      <c r="E5796" s="539">
        <v>1200</v>
      </c>
      <c r="F5796" s="1847" t="s">
        <v>12049</v>
      </c>
      <c r="G5796" s="1846" t="s">
        <v>12050</v>
      </c>
      <c r="H5796" s="541"/>
      <c r="I5796" s="541"/>
      <c r="J5796" s="542"/>
      <c r="K5796" s="543">
        <v>1</v>
      </c>
      <c r="L5796" s="543">
        <v>3</v>
      </c>
      <c r="M5796" s="1799">
        <v>3573.34</v>
      </c>
      <c r="N5796" s="543">
        <v>0</v>
      </c>
      <c r="O5796" s="543">
        <v>0</v>
      </c>
      <c r="P5796" s="1799">
        <v>0</v>
      </c>
    </row>
    <row r="5797" spans="1:16" x14ac:dyDescent="0.2">
      <c r="A5797" s="541" t="s">
        <v>11989</v>
      </c>
      <c r="B5797" s="548" t="s">
        <v>1708</v>
      </c>
      <c r="C5797" s="541" t="s">
        <v>1709</v>
      </c>
      <c r="D5797" s="1846" t="s">
        <v>11998</v>
      </c>
      <c r="E5797" s="539">
        <v>2500</v>
      </c>
      <c r="F5797" s="1847" t="s">
        <v>12051</v>
      </c>
      <c r="G5797" s="1846" t="s">
        <v>12052</v>
      </c>
      <c r="H5797" s="541" t="s">
        <v>12053</v>
      </c>
      <c r="I5797" s="541" t="s">
        <v>12053</v>
      </c>
      <c r="J5797" s="542" t="s">
        <v>12053</v>
      </c>
      <c r="K5797" s="543">
        <v>7</v>
      </c>
      <c r="L5797" s="543">
        <v>12</v>
      </c>
      <c r="M5797" s="1799">
        <v>29704.37</v>
      </c>
      <c r="N5797" s="543">
        <v>5</v>
      </c>
      <c r="O5797" s="543">
        <v>6</v>
      </c>
      <c r="P5797" s="1799">
        <v>15000</v>
      </c>
    </row>
    <row r="5798" spans="1:16" x14ac:dyDescent="0.2">
      <c r="A5798" s="541" t="s">
        <v>11989</v>
      </c>
      <c r="B5798" s="548" t="s">
        <v>1708</v>
      </c>
      <c r="C5798" s="541" t="s">
        <v>1709</v>
      </c>
      <c r="D5798" s="1846" t="s">
        <v>12054</v>
      </c>
      <c r="E5798" s="539">
        <v>4000</v>
      </c>
      <c r="F5798" s="1847" t="s">
        <v>12055</v>
      </c>
      <c r="G5798" s="1846" t="s">
        <v>12056</v>
      </c>
      <c r="H5798" s="541" t="s">
        <v>6030</v>
      </c>
      <c r="I5798" s="541" t="s">
        <v>6030</v>
      </c>
      <c r="J5798" s="542" t="s">
        <v>6030</v>
      </c>
      <c r="K5798" s="543">
        <v>4</v>
      </c>
      <c r="L5798" s="543">
        <v>12</v>
      </c>
      <c r="M5798" s="1799">
        <v>47968.58</v>
      </c>
      <c r="N5798" s="543">
        <v>4</v>
      </c>
      <c r="O5798" s="543">
        <v>6</v>
      </c>
      <c r="P5798" s="1799">
        <v>24000</v>
      </c>
    </row>
    <row r="5799" spans="1:16" x14ac:dyDescent="0.2">
      <c r="A5799" s="541" t="s">
        <v>11989</v>
      </c>
      <c r="B5799" s="548" t="s">
        <v>1708</v>
      </c>
      <c r="C5799" s="541" t="s">
        <v>1709</v>
      </c>
      <c r="D5799" s="1846" t="s">
        <v>1757</v>
      </c>
      <c r="E5799" s="539">
        <v>3000</v>
      </c>
      <c r="F5799" s="1847" t="s">
        <v>12057</v>
      </c>
      <c r="G5799" s="1846" t="s">
        <v>12058</v>
      </c>
      <c r="H5799" s="541" t="s">
        <v>12059</v>
      </c>
      <c r="I5799" s="541" t="s">
        <v>12059</v>
      </c>
      <c r="J5799" s="542" t="s">
        <v>12059</v>
      </c>
      <c r="K5799" s="543">
        <v>1</v>
      </c>
      <c r="L5799" s="543">
        <v>1</v>
      </c>
      <c r="M5799" s="1799">
        <v>3033.33</v>
      </c>
      <c r="N5799" s="543">
        <v>4</v>
      </c>
      <c r="O5799" s="543">
        <v>6</v>
      </c>
      <c r="P5799" s="1799">
        <v>41496.76666666667</v>
      </c>
    </row>
    <row r="5800" spans="1:16" x14ac:dyDescent="0.2">
      <c r="A5800" s="541" t="s">
        <v>11989</v>
      </c>
      <c r="B5800" s="548" t="s">
        <v>1708</v>
      </c>
      <c r="C5800" s="541" t="s">
        <v>1709</v>
      </c>
      <c r="D5800" s="1846" t="s">
        <v>12011</v>
      </c>
      <c r="E5800" s="539">
        <v>3000</v>
      </c>
      <c r="F5800" s="1847" t="s">
        <v>12060</v>
      </c>
      <c r="G5800" s="1846" t="s">
        <v>12061</v>
      </c>
      <c r="H5800" s="541" t="s">
        <v>12062</v>
      </c>
      <c r="I5800" s="541" t="s">
        <v>12062</v>
      </c>
      <c r="J5800" s="542" t="s">
        <v>12062</v>
      </c>
      <c r="K5800" s="543">
        <v>4</v>
      </c>
      <c r="L5800" s="543">
        <v>12</v>
      </c>
      <c r="M5800" s="1799">
        <v>35802.660000000003</v>
      </c>
      <c r="N5800" s="543">
        <v>5</v>
      </c>
      <c r="O5800" s="543">
        <v>6</v>
      </c>
      <c r="P5800" s="1799">
        <v>18000</v>
      </c>
    </row>
    <row r="5801" spans="1:16" x14ac:dyDescent="0.2">
      <c r="A5801" s="541" t="s">
        <v>11989</v>
      </c>
      <c r="B5801" s="548" t="s">
        <v>1708</v>
      </c>
      <c r="C5801" s="541" t="s">
        <v>1709</v>
      </c>
      <c r="D5801" s="1846" t="s">
        <v>12063</v>
      </c>
      <c r="E5801" s="539">
        <v>1300</v>
      </c>
      <c r="F5801" s="1847" t="s">
        <v>12064</v>
      </c>
      <c r="G5801" s="1846" t="s">
        <v>12065</v>
      </c>
      <c r="H5801" s="541"/>
      <c r="I5801" s="541"/>
      <c r="J5801" s="542"/>
      <c r="K5801" s="543">
        <v>1</v>
      </c>
      <c r="L5801" s="543">
        <v>1</v>
      </c>
      <c r="M5801" s="1799">
        <v>1333.33</v>
      </c>
      <c r="N5801" s="543">
        <v>1</v>
      </c>
      <c r="O5801" s="543">
        <v>3</v>
      </c>
      <c r="P5801" s="1799">
        <v>5464.5999999999995</v>
      </c>
    </row>
    <row r="5802" spans="1:16" x14ac:dyDescent="0.2">
      <c r="A5802" s="541" t="s">
        <v>11989</v>
      </c>
      <c r="B5802" s="548" t="s">
        <v>1708</v>
      </c>
      <c r="C5802" s="541" t="s">
        <v>1709</v>
      </c>
      <c r="D5802" s="1846" t="s">
        <v>12066</v>
      </c>
      <c r="E5802" s="539">
        <v>5000</v>
      </c>
      <c r="F5802" s="1847" t="s">
        <v>12067</v>
      </c>
      <c r="G5802" s="1846" t="s">
        <v>12068</v>
      </c>
      <c r="H5802" s="541"/>
      <c r="I5802" s="541"/>
      <c r="J5802" s="542"/>
      <c r="K5802" s="543">
        <v>5</v>
      </c>
      <c r="L5802" s="543">
        <v>12</v>
      </c>
      <c r="M5802" s="1799">
        <v>59367.12</v>
      </c>
      <c r="N5802" s="543">
        <v>4</v>
      </c>
      <c r="O5802" s="543">
        <v>6</v>
      </c>
      <c r="P5802" s="1799">
        <v>30000</v>
      </c>
    </row>
    <row r="5803" spans="1:16" x14ac:dyDescent="0.2">
      <c r="A5803" s="541" t="s">
        <v>11989</v>
      </c>
      <c r="B5803" s="548" t="s">
        <v>1708</v>
      </c>
      <c r="C5803" s="541" t="s">
        <v>1709</v>
      </c>
      <c r="D5803" s="1846" t="s">
        <v>4391</v>
      </c>
      <c r="E5803" s="539">
        <v>4500</v>
      </c>
      <c r="F5803" s="1847" t="s">
        <v>12069</v>
      </c>
      <c r="G5803" s="1846" t="s">
        <v>12070</v>
      </c>
      <c r="H5803" s="541"/>
      <c r="I5803" s="541"/>
      <c r="J5803" s="542"/>
      <c r="K5803" s="543">
        <v>0</v>
      </c>
      <c r="L5803" s="543">
        <v>0</v>
      </c>
      <c r="M5803" s="1799">
        <v>0</v>
      </c>
      <c r="N5803" s="543">
        <v>4</v>
      </c>
      <c r="O5803" s="543">
        <v>6</v>
      </c>
      <c r="P5803" s="1799">
        <v>27000</v>
      </c>
    </row>
    <row r="5804" spans="1:16" x14ac:dyDescent="0.2">
      <c r="A5804" s="541" t="s">
        <v>11989</v>
      </c>
      <c r="B5804" s="548" t="s">
        <v>1708</v>
      </c>
      <c r="C5804" s="541" t="s">
        <v>1709</v>
      </c>
      <c r="D5804" s="1846" t="s">
        <v>12071</v>
      </c>
      <c r="E5804" s="539">
        <v>4500</v>
      </c>
      <c r="F5804" s="1847" t="s">
        <v>11485</v>
      </c>
      <c r="G5804" s="1846" t="s">
        <v>11486</v>
      </c>
      <c r="H5804" s="541" t="s">
        <v>12072</v>
      </c>
      <c r="I5804" s="541"/>
      <c r="J5804" s="542"/>
      <c r="K5804" s="543">
        <v>0</v>
      </c>
      <c r="L5804" s="543">
        <v>0</v>
      </c>
      <c r="M5804" s="1799">
        <v>0</v>
      </c>
      <c r="N5804" s="543">
        <v>2</v>
      </c>
      <c r="O5804" s="543">
        <v>4</v>
      </c>
      <c r="P5804" s="1799">
        <v>18000</v>
      </c>
    </row>
    <row r="5805" spans="1:16" x14ac:dyDescent="0.2">
      <c r="A5805" s="541" t="s">
        <v>11989</v>
      </c>
      <c r="B5805" s="548" t="s">
        <v>1708</v>
      </c>
      <c r="C5805" s="541" t="s">
        <v>1709</v>
      </c>
      <c r="D5805" s="1846" t="s">
        <v>2013</v>
      </c>
      <c r="E5805" s="539">
        <v>2500</v>
      </c>
      <c r="F5805" s="1847" t="s">
        <v>12073</v>
      </c>
      <c r="G5805" s="1846" t="s">
        <v>12074</v>
      </c>
      <c r="H5805" s="541"/>
      <c r="I5805" s="541"/>
      <c r="J5805" s="542"/>
      <c r="K5805" s="543">
        <v>1</v>
      </c>
      <c r="L5805" s="543">
        <v>2</v>
      </c>
      <c r="M5805" s="1799">
        <v>4954.32</v>
      </c>
      <c r="N5805" s="543">
        <v>0</v>
      </c>
      <c r="O5805" s="543">
        <v>0</v>
      </c>
      <c r="P5805" s="1799">
        <v>0</v>
      </c>
    </row>
    <row r="5806" spans="1:16" x14ac:dyDescent="0.2">
      <c r="A5806" s="541" t="s">
        <v>11989</v>
      </c>
      <c r="B5806" s="548" t="s">
        <v>1708</v>
      </c>
      <c r="C5806" s="541" t="s">
        <v>1709</v>
      </c>
      <c r="D5806" s="1846" t="s">
        <v>12075</v>
      </c>
      <c r="E5806" s="539">
        <v>5000</v>
      </c>
      <c r="F5806" s="1847" t="s">
        <v>12076</v>
      </c>
      <c r="G5806" s="1846" t="s">
        <v>12077</v>
      </c>
      <c r="H5806" s="541" t="s">
        <v>6107</v>
      </c>
      <c r="I5806" s="541" t="s">
        <v>6107</v>
      </c>
      <c r="J5806" s="542" t="s">
        <v>6107</v>
      </c>
      <c r="K5806" s="543">
        <v>6</v>
      </c>
      <c r="L5806" s="543">
        <v>12</v>
      </c>
      <c r="M5806" s="1799">
        <v>59420.69</v>
      </c>
      <c r="N5806" s="543">
        <v>5</v>
      </c>
      <c r="O5806" s="543">
        <v>6</v>
      </c>
      <c r="P5806" s="1799">
        <v>30000</v>
      </c>
    </row>
    <row r="5807" spans="1:16" x14ac:dyDescent="0.2">
      <c r="A5807" s="541" t="s">
        <v>11989</v>
      </c>
      <c r="B5807" s="548" t="s">
        <v>1708</v>
      </c>
      <c r="C5807" s="541" t="s">
        <v>1709</v>
      </c>
      <c r="D5807" s="1846" t="s">
        <v>12078</v>
      </c>
      <c r="E5807" s="539">
        <v>6000</v>
      </c>
      <c r="F5807" s="1847" t="s">
        <v>12079</v>
      </c>
      <c r="G5807" s="1846" t="s">
        <v>12080</v>
      </c>
      <c r="H5807" s="541" t="s">
        <v>12081</v>
      </c>
      <c r="I5807" s="541" t="s">
        <v>12081</v>
      </c>
      <c r="J5807" s="542" t="s">
        <v>12081</v>
      </c>
      <c r="K5807" s="543">
        <v>4</v>
      </c>
      <c r="L5807" s="543">
        <v>12</v>
      </c>
      <c r="M5807" s="1799">
        <v>70037.38</v>
      </c>
      <c r="N5807" s="543">
        <v>4</v>
      </c>
      <c r="O5807" s="543">
        <v>6</v>
      </c>
      <c r="P5807" s="1799">
        <v>36000</v>
      </c>
    </row>
    <row r="5808" spans="1:16" x14ac:dyDescent="0.2">
      <c r="A5808" s="541" t="s">
        <v>11989</v>
      </c>
      <c r="B5808" s="548" t="s">
        <v>1708</v>
      </c>
      <c r="C5808" s="541" t="s">
        <v>1709</v>
      </c>
      <c r="D5808" s="1846" t="s">
        <v>12078</v>
      </c>
      <c r="E5808" s="539">
        <v>6000</v>
      </c>
      <c r="F5808" s="1847" t="s">
        <v>12082</v>
      </c>
      <c r="G5808" s="1846" t="s">
        <v>12083</v>
      </c>
      <c r="H5808" s="541"/>
      <c r="I5808" s="541"/>
      <c r="J5808" s="542"/>
      <c r="K5808" s="543">
        <v>2</v>
      </c>
      <c r="L5808" s="543">
        <v>5</v>
      </c>
      <c r="M5808" s="1799">
        <v>29665.96</v>
      </c>
      <c r="N5808" s="543">
        <v>0</v>
      </c>
      <c r="O5808" s="543">
        <v>0</v>
      </c>
      <c r="P5808" s="1799">
        <v>0</v>
      </c>
    </row>
    <row r="5809" spans="1:16" x14ac:dyDescent="0.2">
      <c r="A5809" s="541" t="s">
        <v>11989</v>
      </c>
      <c r="B5809" s="548" t="s">
        <v>1708</v>
      </c>
      <c r="C5809" s="541" t="s">
        <v>1709</v>
      </c>
      <c r="D5809" s="1846" t="s">
        <v>12024</v>
      </c>
      <c r="E5809" s="539">
        <v>8300</v>
      </c>
      <c r="F5809" s="1847" t="s">
        <v>12084</v>
      </c>
      <c r="G5809" s="1846" t="s">
        <v>12085</v>
      </c>
      <c r="H5809" s="541" t="s">
        <v>2135</v>
      </c>
      <c r="I5809" s="541"/>
      <c r="J5809" s="542"/>
      <c r="K5809" s="543">
        <v>5</v>
      </c>
      <c r="L5809" s="543">
        <v>9</v>
      </c>
      <c r="M5809" s="1799">
        <v>74831.14</v>
      </c>
      <c r="N5809" s="543">
        <v>0</v>
      </c>
      <c r="O5809" s="543">
        <v>6</v>
      </c>
      <c r="P5809" s="1799">
        <v>72000</v>
      </c>
    </row>
    <row r="5810" spans="1:16" x14ac:dyDescent="0.2">
      <c r="A5810" s="541" t="s">
        <v>11989</v>
      </c>
      <c r="B5810" s="548" t="s">
        <v>1708</v>
      </c>
      <c r="C5810" s="541" t="s">
        <v>1709</v>
      </c>
      <c r="D5810" s="1846" t="s">
        <v>12086</v>
      </c>
      <c r="E5810" s="539">
        <v>10000</v>
      </c>
      <c r="F5810" s="1847" t="s">
        <v>12087</v>
      </c>
      <c r="G5810" s="1846" t="s">
        <v>12088</v>
      </c>
      <c r="H5810" s="541" t="s">
        <v>12089</v>
      </c>
      <c r="I5810" s="541" t="s">
        <v>12089</v>
      </c>
      <c r="J5810" s="542" t="s">
        <v>12089</v>
      </c>
      <c r="K5810" s="543">
        <v>0</v>
      </c>
      <c r="L5810" s="543">
        <v>0</v>
      </c>
      <c r="M5810" s="1799">
        <v>0</v>
      </c>
      <c r="N5810" s="543">
        <v>1</v>
      </c>
      <c r="O5810" s="543">
        <v>3</v>
      </c>
      <c r="P5810" s="1799">
        <v>30000</v>
      </c>
    </row>
    <row r="5811" spans="1:16" x14ac:dyDescent="0.2">
      <c r="A5811" s="541" t="s">
        <v>11989</v>
      </c>
      <c r="B5811" s="548" t="s">
        <v>1708</v>
      </c>
      <c r="C5811" s="541" t="s">
        <v>1709</v>
      </c>
      <c r="D5811" s="1846" t="s">
        <v>12004</v>
      </c>
      <c r="E5811" s="539">
        <v>2500</v>
      </c>
      <c r="F5811" s="1847" t="s">
        <v>12090</v>
      </c>
      <c r="G5811" s="1846" t="s">
        <v>12091</v>
      </c>
      <c r="H5811" s="541" t="s">
        <v>12039</v>
      </c>
      <c r="I5811" s="541" t="s">
        <v>12039</v>
      </c>
      <c r="J5811" s="542" t="s">
        <v>12039</v>
      </c>
      <c r="K5811" s="543">
        <v>5</v>
      </c>
      <c r="L5811" s="543">
        <v>12</v>
      </c>
      <c r="M5811" s="1799">
        <v>29947.11</v>
      </c>
      <c r="N5811" s="543">
        <v>4</v>
      </c>
      <c r="O5811" s="543">
        <v>6</v>
      </c>
      <c r="P5811" s="1799">
        <v>15000</v>
      </c>
    </row>
    <row r="5812" spans="1:16" x14ac:dyDescent="0.2">
      <c r="A5812" s="541" t="s">
        <v>11989</v>
      </c>
      <c r="B5812" s="548" t="s">
        <v>1708</v>
      </c>
      <c r="C5812" s="541" t="s">
        <v>1709</v>
      </c>
      <c r="D5812" s="1846" t="s">
        <v>12004</v>
      </c>
      <c r="E5812" s="539">
        <v>2500</v>
      </c>
      <c r="F5812" s="1847" t="s">
        <v>12092</v>
      </c>
      <c r="G5812" s="1846" t="s">
        <v>12093</v>
      </c>
      <c r="H5812" s="541"/>
      <c r="I5812" s="541"/>
      <c r="J5812" s="542"/>
      <c r="K5812" s="543">
        <v>2</v>
      </c>
      <c r="L5812" s="543">
        <v>5</v>
      </c>
      <c r="M5812" s="1799">
        <v>12131.76</v>
      </c>
      <c r="N5812" s="543">
        <v>0</v>
      </c>
      <c r="O5812" s="543">
        <v>0</v>
      </c>
      <c r="P5812" s="1799">
        <v>0</v>
      </c>
    </row>
    <row r="5813" spans="1:16" x14ac:dyDescent="0.2">
      <c r="A5813" s="541" t="s">
        <v>11989</v>
      </c>
      <c r="B5813" s="548" t="s">
        <v>1708</v>
      </c>
      <c r="C5813" s="541" t="s">
        <v>1709</v>
      </c>
      <c r="D5813" s="1846" t="s">
        <v>12094</v>
      </c>
      <c r="E5813" s="539">
        <v>3000</v>
      </c>
      <c r="F5813" s="1847" t="s">
        <v>12095</v>
      </c>
      <c r="G5813" s="1846" t="s">
        <v>12096</v>
      </c>
      <c r="H5813" s="541" t="s">
        <v>12097</v>
      </c>
      <c r="I5813" s="541" t="s">
        <v>12097</v>
      </c>
      <c r="J5813" s="542" t="s">
        <v>12097</v>
      </c>
      <c r="K5813" s="543">
        <v>6</v>
      </c>
      <c r="L5813" s="543">
        <v>12</v>
      </c>
      <c r="M5813" s="1799">
        <v>35257.33</v>
      </c>
      <c r="N5813" s="543">
        <v>4</v>
      </c>
      <c r="O5813" s="543">
        <v>6</v>
      </c>
      <c r="P5813" s="1799">
        <v>18000</v>
      </c>
    </row>
    <row r="5814" spans="1:16" x14ac:dyDescent="0.2">
      <c r="A5814" s="541" t="s">
        <v>11989</v>
      </c>
      <c r="B5814" s="548" t="s">
        <v>1708</v>
      </c>
      <c r="C5814" s="541" t="s">
        <v>1709</v>
      </c>
      <c r="D5814" s="1846" t="s">
        <v>12098</v>
      </c>
      <c r="E5814" s="539">
        <v>2500</v>
      </c>
      <c r="F5814" s="1847" t="s">
        <v>12099</v>
      </c>
      <c r="G5814" s="1846" t="s">
        <v>12100</v>
      </c>
      <c r="H5814" s="541" t="s">
        <v>6030</v>
      </c>
      <c r="I5814" s="541" t="s">
        <v>6030</v>
      </c>
      <c r="J5814" s="542" t="s">
        <v>6030</v>
      </c>
      <c r="K5814" s="543">
        <v>7</v>
      </c>
      <c r="L5814" s="543">
        <v>12</v>
      </c>
      <c r="M5814" s="1799">
        <v>28928.18</v>
      </c>
      <c r="N5814" s="543">
        <v>6</v>
      </c>
      <c r="O5814" s="543">
        <v>6</v>
      </c>
      <c r="P5814" s="1799">
        <v>15000</v>
      </c>
    </row>
    <row r="5815" spans="1:16" x14ac:dyDescent="0.2">
      <c r="A5815" s="541" t="s">
        <v>11989</v>
      </c>
      <c r="B5815" s="548" t="s">
        <v>1708</v>
      </c>
      <c r="C5815" s="541" t="s">
        <v>1709</v>
      </c>
      <c r="D5815" s="1846" t="s">
        <v>12011</v>
      </c>
      <c r="E5815" s="539">
        <v>3000</v>
      </c>
      <c r="F5815" s="1847" t="s">
        <v>12101</v>
      </c>
      <c r="G5815" s="1846" t="s">
        <v>12102</v>
      </c>
      <c r="H5815" s="541" t="s">
        <v>12103</v>
      </c>
      <c r="I5815" s="541" t="s">
        <v>12103</v>
      </c>
      <c r="J5815" s="542" t="s">
        <v>12103</v>
      </c>
      <c r="K5815" s="543">
        <v>4</v>
      </c>
      <c r="L5815" s="543">
        <v>12</v>
      </c>
      <c r="M5815" s="1799">
        <v>35726.589999999997</v>
      </c>
      <c r="N5815" s="543">
        <v>4</v>
      </c>
      <c r="O5815" s="543">
        <v>6</v>
      </c>
      <c r="P5815" s="1799">
        <v>18000</v>
      </c>
    </row>
    <row r="5816" spans="1:16" x14ac:dyDescent="0.2">
      <c r="A5816" s="541" t="s">
        <v>11989</v>
      </c>
      <c r="B5816" s="548" t="s">
        <v>1708</v>
      </c>
      <c r="C5816" s="541" t="s">
        <v>1709</v>
      </c>
      <c r="D5816" s="1846" t="s">
        <v>12104</v>
      </c>
      <c r="E5816" s="539">
        <v>6500</v>
      </c>
      <c r="F5816" s="1847" t="s">
        <v>12105</v>
      </c>
      <c r="G5816" s="1846" t="s">
        <v>12106</v>
      </c>
      <c r="H5816" s="541"/>
      <c r="I5816" s="541"/>
      <c r="J5816" s="542"/>
      <c r="K5816" s="543">
        <v>7</v>
      </c>
      <c r="L5816" s="543">
        <v>12</v>
      </c>
      <c r="M5816" s="1799">
        <v>77383.460000000006</v>
      </c>
      <c r="N5816" s="543">
        <v>2</v>
      </c>
      <c r="O5816" s="543">
        <v>6</v>
      </c>
      <c r="P5816" s="1799">
        <v>39000</v>
      </c>
    </row>
    <row r="5817" spans="1:16" x14ac:dyDescent="0.2">
      <c r="A5817" s="541" t="s">
        <v>11989</v>
      </c>
      <c r="B5817" s="548" t="s">
        <v>1708</v>
      </c>
      <c r="C5817" s="541" t="s">
        <v>1709</v>
      </c>
      <c r="D5817" s="1846" t="s">
        <v>12107</v>
      </c>
      <c r="E5817" s="539">
        <v>3000</v>
      </c>
      <c r="F5817" s="1847" t="s">
        <v>12108</v>
      </c>
      <c r="G5817" s="1846" t="s">
        <v>12109</v>
      </c>
      <c r="H5817" s="541" t="s">
        <v>12110</v>
      </c>
      <c r="I5817" s="541" t="s">
        <v>12110</v>
      </c>
      <c r="J5817" s="542" t="s">
        <v>12110</v>
      </c>
      <c r="K5817" s="543">
        <v>7</v>
      </c>
      <c r="L5817" s="543">
        <v>12</v>
      </c>
      <c r="M5817" s="1799">
        <v>35568.239999999998</v>
      </c>
      <c r="N5817" s="543">
        <v>4</v>
      </c>
      <c r="O5817" s="543">
        <v>6</v>
      </c>
      <c r="P5817" s="1799">
        <v>18000</v>
      </c>
    </row>
    <row r="5818" spans="1:16" x14ac:dyDescent="0.2">
      <c r="A5818" s="541" t="s">
        <v>11989</v>
      </c>
      <c r="B5818" s="548" t="s">
        <v>1708</v>
      </c>
      <c r="C5818" s="541" t="s">
        <v>1709</v>
      </c>
      <c r="D5818" s="1846" t="s">
        <v>11998</v>
      </c>
      <c r="E5818" s="539">
        <v>2500</v>
      </c>
      <c r="F5818" s="1847" t="s">
        <v>2262</v>
      </c>
      <c r="G5818" s="1846" t="s">
        <v>2263</v>
      </c>
      <c r="H5818" s="541"/>
      <c r="I5818" s="541"/>
      <c r="J5818" s="542"/>
      <c r="K5818" s="543">
        <v>3</v>
      </c>
      <c r="L5818" s="543">
        <v>7</v>
      </c>
      <c r="M5818" s="1799">
        <v>15434.27</v>
      </c>
      <c r="N5818" s="543">
        <v>0</v>
      </c>
      <c r="O5818" s="543">
        <v>0</v>
      </c>
      <c r="P5818" s="1799">
        <v>0</v>
      </c>
    </row>
    <row r="5819" spans="1:16" x14ac:dyDescent="0.2">
      <c r="A5819" s="541" t="s">
        <v>11989</v>
      </c>
      <c r="B5819" s="548" t="s">
        <v>1708</v>
      </c>
      <c r="C5819" s="541" t="s">
        <v>1709</v>
      </c>
      <c r="D5819" s="1846" t="s">
        <v>4391</v>
      </c>
      <c r="E5819" s="539">
        <v>5000</v>
      </c>
      <c r="F5819" s="1847" t="s">
        <v>12111</v>
      </c>
      <c r="G5819" s="1846" t="s">
        <v>12112</v>
      </c>
      <c r="H5819" s="541"/>
      <c r="I5819" s="541"/>
      <c r="J5819" s="542"/>
      <c r="K5819" s="543">
        <v>2</v>
      </c>
      <c r="L5819" s="543">
        <v>4</v>
      </c>
      <c r="M5819" s="1799">
        <v>19230.2</v>
      </c>
      <c r="N5819" s="543">
        <v>0</v>
      </c>
      <c r="O5819" s="543">
        <v>0</v>
      </c>
      <c r="P5819" s="1799">
        <v>0</v>
      </c>
    </row>
    <row r="5820" spans="1:16" x14ac:dyDescent="0.2">
      <c r="A5820" s="541" t="s">
        <v>11989</v>
      </c>
      <c r="B5820" s="548" t="s">
        <v>1708</v>
      </c>
      <c r="C5820" s="541" t="s">
        <v>1709</v>
      </c>
      <c r="D5820" s="1846" t="s">
        <v>3702</v>
      </c>
      <c r="E5820" s="539">
        <v>1800</v>
      </c>
      <c r="F5820" s="1847" t="s">
        <v>12113</v>
      </c>
      <c r="G5820" s="1846" t="s">
        <v>12114</v>
      </c>
      <c r="H5820" s="541"/>
      <c r="I5820" s="541"/>
      <c r="J5820" s="542"/>
      <c r="K5820" s="543">
        <v>6</v>
      </c>
      <c r="L5820" s="543">
        <v>12</v>
      </c>
      <c r="M5820" s="1799">
        <v>19791.400000000001</v>
      </c>
      <c r="N5820" s="543">
        <v>4</v>
      </c>
      <c r="O5820" s="543">
        <v>6</v>
      </c>
      <c r="P5820" s="1799">
        <v>10711.400000000001</v>
      </c>
    </row>
    <row r="5821" spans="1:16" x14ac:dyDescent="0.2">
      <c r="A5821" s="541" t="s">
        <v>11989</v>
      </c>
      <c r="B5821" s="548" t="s">
        <v>1708</v>
      </c>
      <c r="C5821" s="541" t="s">
        <v>1709</v>
      </c>
      <c r="D5821" s="1846" t="s">
        <v>12115</v>
      </c>
      <c r="E5821" s="539">
        <v>3500</v>
      </c>
      <c r="F5821" s="1847" t="s">
        <v>12116</v>
      </c>
      <c r="G5821" s="1846" t="s">
        <v>12117</v>
      </c>
      <c r="H5821" s="541"/>
      <c r="I5821" s="541"/>
      <c r="J5821" s="542"/>
      <c r="K5821" s="543">
        <v>1</v>
      </c>
      <c r="L5821" s="543">
        <v>2</v>
      </c>
      <c r="M5821" s="1799">
        <v>7466.67</v>
      </c>
      <c r="N5821" s="543">
        <v>0</v>
      </c>
      <c r="O5821" s="543">
        <v>0</v>
      </c>
      <c r="P5821" s="1799">
        <v>0</v>
      </c>
    </row>
    <row r="5822" spans="1:16" x14ac:dyDescent="0.2">
      <c r="A5822" s="541" t="s">
        <v>11989</v>
      </c>
      <c r="B5822" s="548" t="s">
        <v>1708</v>
      </c>
      <c r="C5822" s="541" t="s">
        <v>1709</v>
      </c>
      <c r="D5822" s="1846" t="s">
        <v>12028</v>
      </c>
      <c r="E5822" s="539">
        <v>8750</v>
      </c>
      <c r="F5822" s="1847" t="s">
        <v>12118</v>
      </c>
      <c r="G5822" s="1846" t="s">
        <v>12119</v>
      </c>
      <c r="H5822" s="541" t="s">
        <v>12120</v>
      </c>
      <c r="I5822" s="541" t="s">
        <v>12120</v>
      </c>
      <c r="J5822" s="542" t="s">
        <v>12120</v>
      </c>
      <c r="K5822" s="543">
        <v>0</v>
      </c>
      <c r="L5822" s="543">
        <v>12</v>
      </c>
      <c r="M5822" s="1799">
        <v>104135.88</v>
      </c>
      <c r="N5822" s="543">
        <v>0</v>
      </c>
      <c r="O5822" s="543">
        <v>6</v>
      </c>
      <c r="P5822" s="1799">
        <v>52140</v>
      </c>
    </row>
    <row r="5823" spans="1:16" x14ac:dyDescent="0.2">
      <c r="A5823" s="541" t="s">
        <v>11989</v>
      </c>
      <c r="B5823" s="548" t="s">
        <v>1708</v>
      </c>
      <c r="C5823" s="541" t="s">
        <v>1709</v>
      </c>
      <c r="D5823" s="1846" t="s">
        <v>12121</v>
      </c>
      <c r="E5823" s="539">
        <v>2450</v>
      </c>
      <c r="F5823" s="1847" t="s">
        <v>12122</v>
      </c>
      <c r="G5823" s="1846" t="s">
        <v>12123</v>
      </c>
      <c r="H5823" s="541" t="s">
        <v>12053</v>
      </c>
      <c r="I5823" s="541" t="s">
        <v>12053</v>
      </c>
      <c r="J5823" s="542" t="s">
        <v>12053</v>
      </c>
      <c r="K5823" s="543">
        <v>1</v>
      </c>
      <c r="L5823" s="543">
        <v>1</v>
      </c>
      <c r="M5823" s="1799">
        <v>2450</v>
      </c>
      <c r="N5823" s="543">
        <v>4</v>
      </c>
      <c r="O5823" s="543">
        <v>6</v>
      </c>
      <c r="P5823" s="1799">
        <v>20973.906666666666</v>
      </c>
    </row>
    <row r="5824" spans="1:16" x14ac:dyDescent="0.2">
      <c r="A5824" s="541" t="s">
        <v>11989</v>
      </c>
      <c r="B5824" s="548" t="s">
        <v>1708</v>
      </c>
      <c r="C5824" s="541" t="s">
        <v>1709</v>
      </c>
      <c r="D5824" s="1846" t="s">
        <v>12124</v>
      </c>
      <c r="E5824" s="539">
        <v>3500</v>
      </c>
      <c r="F5824" s="1847" t="s">
        <v>12125</v>
      </c>
      <c r="G5824" s="1846" t="s">
        <v>12126</v>
      </c>
      <c r="H5824" s="541"/>
      <c r="I5824" s="541"/>
      <c r="J5824" s="542"/>
      <c r="K5824" s="543">
        <v>6</v>
      </c>
      <c r="L5824" s="543">
        <v>12</v>
      </c>
      <c r="M5824" s="1799">
        <v>41984.71</v>
      </c>
      <c r="N5824" s="543">
        <v>1</v>
      </c>
      <c r="O5824" s="543">
        <v>3</v>
      </c>
      <c r="P5824" s="1799">
        <v>7767.0999999999995</v>
      </c>
    </row>
    <row r="5825" spans="1:16" x14ac:dyDescent="0.2">
      <c r="A5825" s="541" t="s">
        <v>11989</v>
      </c>
      <c r="B5825" s="548" t="s">
        <v>1708</v>
      </c>
      <c r="C5825" s="541" t="s">
        <v>1709</v>
      </c>
      <c r="D5825" s="1846" t="s">
        <v>12004</v>
      </c>
      <c r="E5825" s="539">
        <v>2500</v>
      </c>
      <c r="F5825" s="1847" t="s">
        <v>12127</v>
      </c>
      <c r="G5825" s="1846" t="s">
        <v>12128</v>
      </c>
      <c r="H5825" s="541"/>
      <c r="I5825" s="541"/>
      <c r="J5825" s="542"/>
      <c r="K5825" s="543">
        <v>5</v>
      </c>
      <c r="L5825" s="543">
        <v>12</v>
      </c>
      <c r="M5825" s="1799">
        <v>30000</v>
      </c>
      <c r="N5825" s="543">
        <v>4</v>
      </c>
      <c r="O5825" s="543">
        <v>6</v>
      </c>
      <c r="P5825" s="1799">
        <v>15000</v>
      </c>
    </row>
    <row r="5826" spans="1:16" x14ac:dyDescent="0.2">
      <c r="A5826" s="541" t="s">
        <v>11989</v>
      </c>
      <c r="B5826" s="548" t="s">
        <v>1708</v>
      </c>
      <c r="C5826" s="541" t="s">
        <v>1709</v>
      </c>
      <c r="D5826" s="1846" t="s">
        <v>12124</v>
      </c>
      <c r="E5826" s="539">
        <v>3500</v>
      </c>
      <c r="F5826" s="1847" t="s">
        <v>12129</v>
      </c>
      <c r="G5826" s="1846" t="s">
        <v>12130</v>
      </c>
      <c r="H5826" s="541" t="s">
        <v>12131</v>
      </c>
      <c r="I5826" s="541" t="s">
        <v>12131</v>
      </c>
      <c r="J5826" s="542" t="s">
        <v>12131</v>
      </c>
      <c r="K5826" s="543">
        <v>6</v>
      </c>
      <c r="L5826" s="543">
        <v>12</v>
      </c>
      <c r="M5826" s="1799">
        <v>41628.589999999997</v>
      </c>
      <c r="N5826" s="543">
        <v>4</v>
      </c>
      <c r="O5826" s="543">
        <v>6</v>
      </c>
      <c r="P5826" s="1799">
        <v>20581.306666666667</v>
      </c>
    </row>
    <row r="5827" spans="1:16" x14ac:dyDescent="0.2">
      <c r="A5827" s="541" t="s">
        <v>11989</v>
      </c>
      <c r="B5827" s="548" t="s">
        <v>1708</v>
      </c>
      <c r="C5827" s="541" t="s">
        <v>1709</v>
      </c>
      <c r="D5827" s="1846" t="s">
        <v>12004</v>
      </c>
      <c r="E5827" s="539">
        <v>2500</v>
      </c>
      <c r="F5827" s="1847" t="s">
        <v>12132</v>
      </c>
      <c r="G5827" s="1846" t="s">
        <v>12133</v>
      </c>
      <c r="H5827" s="541" t="s">
        <v>12134</v>
      </c>
      <c r="I5827" s="541" t="s">
        <v>12134</v>
      </c>
      <c r="J5827" s="542" t="s">
        <v>12134</v>
      </c>
      <c r="K5827" s="543">
        <v>5</v>
      </c>
      <c r="L5827" s="543">
        <v>12</v>
      </c>
      <c r="M5827" s="1799">
        <v>29999.65</v>
      </c>
      <c r="N5827" s="543">
        <v>4</v>
      </c>
      <c r="O5827" s="543">
        <v>6</v>
      </c>
      <c r="P5827" s="1799">
        <v>15000</v>
      </c>
    </row>
    <row r="5828" spans="1:16" x14ac:dyDescent="0.2">
      <c r="A5828" s="541" t="s">
        <v>11989</v>
      </c>
      <c r="B5828" s="548" t="s">
        <v>1708</v>
      </c>
      <c r="C5828" s="541" t="s">
        <v>1709</v>
      </c>
      <c r="D5828" s="1846" t="s">
        <v>12086</v>
      </c>
      <c r="E5828" s="539">
        <v>11000</v>
      </c>
      <c r="F5828" s="1847" t="s">
        <v>12135</v>
      </c>
      <c r="G5828" s="1846" t="s">
        <v>12136</v>
      </c>
      <c r="H5828" s="541"/>
      <c r="I5828" s="541"/>
      <c r="J5828" s="542"/>
      <c r="K5828" s="543">
        <v>1</v>
      </c>
      <c r="L5828" s="543">
        <v>7</v>
      </c>
      <c r="M5828" s="1799">
        <v>69941.66</v>
      </c>
      <c r="N5828" s="543">
        <v>0</v>
      </c>
      <c r="O5828" s="543">
        <v>0</v>
      </c>
      <c r="P5828" s="1799">
        <v>0</v>
      </c>
    </row>
    <row r="5829" spans="1:16" x14ac:dyDescent="0.2">
      <c r="A5829" s="541" t="s">
        <v>11989</v>
      </c>
      <c r="B5829" s="548" t="s">
        <v>1708</v>
      </c>
      <c r="C5829" s="541" t="s">
        <v>1709</v>
      </c>
      <c r="D5829" s="1846" t="s">
        <v>2760</v>
      </c>
      <c r="E5829" s="539">
        <v>5000</v>
      </c>
      <c r="F5829" s="1847" t="s">
        <v>12137</v>
      </c>
      <c r="G5829" s="1846" t="s">
        <v>12138</v>
      </c>
      <c r="H5829" s="541" t="s">
        <v>12139</v>
      </c>
      <c r="I5829" s="541" t="s">
        <v>12139</v>
      </c>
      <c r="J5829" s="542" t="s">
        <v>12139</v>
      </c>
      <c r="K5829" s="543">
        <v>1</v>
      </c>
      <c r="L5829" s="543">
        <v>3</v>
      </c>
      <c r="M5829" s="1799">
        <v>14695.62</v>
      </c>
      <c r="N5829" s="543">
        <v>4</v>
      </c>
      <c r="O5829" s="543">
        <v>6</v>
      </c>
      <c r="P5829" s="1799">
        <v>38748.006666666668</v>
      </c>
    </row>
    <row r="5830" spans="1:16" x14ac:dyDescent="0.2">
      <c r="A5830" s="541" t="s">
        <v>11989</v>
      </c>
      <c r="B5830" s="548" t="s">
        <v>1708</v>
      </c>
      <c r="C5830" s="541" t="s">
        <v>1709</v>
      </c>
      <c r="D5830" s="1846" t="s">
        <v>1836</v>
      </c>
      <c r="E5830" s="539">
        <v>2176</v>
      </c>
      <c r="F5830" s="1847" t="s">
        <v>12140</v>
      </c>
      <c r="G5830" s="1846" t="s">
        <v>12141</v>
      </c>
      <c r="H5830" s="541"/>
      <c r="I5830" s="541"/>
      <c r="J5830" s="542"/>
      <c r="K5830" s="543">
        <v>4</v>
      </c>
      <c r="L5830" s="543">
        <v>8</v>
      </c>
      <c r="M5830" s="1799">
        <v>17415.3</v>
      </c>
      <c r="N5830" s="543">
        <v>0</v>
      </c>
      <c r="O5830" s="543">
        <v>0</v>
      </c>
      <c r="P5830" s="1799">
        <v>0</v>
      </c>
    </row>
    <row r="5831" spans="1:16" x14ac:dyDescent="0.2">
      <c r="A5831" s="541" t="s">
        <v>11989</v>
      </c>
      <c r="B5831" s="548" t="s">
        <v>1708</v>
      </c>
      <c r="C5831" s="541" t="s">
        <v>1709</v>
      </c>
      <c r="D5831" s="1846" t="s">
        <v>12071</v>
      </c>
      <c r="E5831" s="539">
        <v>4500</v>
      </c>
      <c r="F5831" s="1847" t="s">
        <v>12142</v>
      </c>
      <c r="G5831" s="1846" t="s">
        <v>12143</v>
      </c>
      <c r="H5831" s="541"/>
      <c r="I5831" s="541"/>
      <c r="J5831" s="542"/>
      <c r="K5831" s="543">
        <v>3</v>
      </c>
      <c r="L5831" s="543">
        <v>7</v>
      </c>
      <c r="M5831" s="1799">
        <v>33477.4</v>
      </c>
      <c r="N5831" s="543">
        <v>0</v>
      </c>
      <c r="O5831" s="543">
        <v>0</v>
      </c>
      <c r="P5831" s="1799">
        <v>0</v>
      </c>
    </row>
    <row r="5832" spans="1:16" x14ac:dyDescent="0.2">
      <c r="A5832" s="541" t="s">
        <v>11989</v>
      </c>
      <c r="B5832" s="548" t="s">
        <v>1708</v>
      </c>
      <c r="C5832" s="541" t="s">
        <v>1709</v>
      </c>
      <c r="D5832" s="1846" t="s">
        <v>1882</v>
      </c>
      <c r="E5832" s="539">
        <v>2142</v>
      </c>
      <c r="F5832" s="1847" t="s">
        <v>12144</v>
      </c>
      <c r="G5832" s="1846" t="s">
        <v>12145</v>
      </c>
      <c r="H5832" s="541" t="s">
        <v>12146</v>
      </c>
      <c r="I5832" s="541" t="s">
        <v>12146</v>
      </c>
      <c r="J5832" s="542" t="s">
        <v>12146</v>
      </c>
      <c r="K5832" s="543">
        <v>4</v>
      </c>
      <c r="L5832" s="543">
        <v>8</v>
      </c>
      <c r="M5832" s="1799">
        <v>17139.57</v>
      </c>
      <c r="N5832" s="543">
        <v>5</v>
      </c>
      <c r="O5832" s="543">
        <v>6</v>
      </c>
      <c r="P5832" s="1799">
        <v>13799.786666666667</v>
      </c>
    </row>
    <row r="5833" spans="1:16" x14ac:dyDescent="0.2">
      <c r="A5833" s="541" t="s">
        <v>11989</v>
      </c>
      <c r="B5833" s="548" t="s">
        <v>1708</v>
      </c>
      <c r="C5833" s="541" t="s">
        <v>1709</v>
      </c>
      <c r="D5833" s="1846" t="s">
        <v>12018</v>
      </c>
      <c r="E5833" s="539">
        <v>2700</v>
      </c>
      <c r="F5833" s="1847" t="s">
        <v>12147</v>
      </c>
      <c r="G5833" s="1846" t="s">
        <v>12148</v>
      </c>
      <c r="H5833" s="541"/>
      <c r="I5833" s="541"/>
      <c r="J5833" s="542"/>
      <c r="K5833" s="543">
        <v>6</v>
      </c>
      <c r="L5833" s="543">
        <v>12</v>
      </c>
      <c r="M5833" s="1799">
        <v>31537.57</v>
      </c>
      <c r="N5833" s="543">
        <v>5</v>
      </c>
      <c r="O5833" s="543">
        <v>6</v>
      </c>
      <c r="P5833" s="1799">
        <v>16002.413333333334</v>
      </c>
    </row>
    <row r="5834" spans="1:16" x14ac:dyDescent="0.2">
      <c r="A5834" s="541" t="s">
        <v>11989</v>
      </c>
      <c r="B5834" s="548" t="s">
        <v>1708</v>
      </c>
      <c r="C5834" s="541" t="s">
        <v>1709</v>
      </c>
      <c r="D5834" s="1846" t="s">
        <v>1836</v>
      </c>
      <c r="E5834" s="539">
        <v>1500</v>
      </c>
      <c r="F5834" s="1847" t="s">
        <v>12149</v>
      </c>
      <c r="G5834" s="1846" t="s">
        <v>12150</v>
      </c>
      <c r="H5834" s="541" t="s">
        <v>12151</v>
      </c>
      <c r="I5834" s="541" t="s">
        <v>12151</v>
      </c>
      <c r="J5834" s="542" t="s">
        <v>12151</v>
      </c>
      <c r="K5834" s="543">
        <v>1</v>
      </c>
      <c r="L5834" s="543">
        <v>1</v>
      </c>
      <c r="M5834" s="1799">
        <v>1466.67</v>
      </c>
      <c r="N5834" s="543">
        <v>4</v>
      </c>
      <c r="O5834" s="543">
        <v>6</v>
      </c>
      <c r="P5834" s="1799">
        <v>13199.593333333332</v>
      </c>
    </row>
    <row r="5835" spans="1:16" x14ac:dyDescent="0.2">
      <c r="A5835" s="541" t="s">
        <v>11989</v>
      </c>
      <c r="B5835" s="548" t="s">
        <v>1708</v>
      </c>
      <c r="C5835" s="541" t="s">
        <v>1709</v>
      </c>
      <c r="D5835" s="1846" t="s">
        <v>2760</v>
      </c>
      <c r="E5835" s="539">
        <v>5000</v>
      </c>
      <c r="F5835" s="1847" t="s">
        <v>12152</v>
      </c>
      <c r="G5835" s="1846" t="s">
        <v>12153</v>
      </c>
      <c r="H5835" s="541" t="s">
        <v>1713</v>
      </c>
      <c r="I5835" s="541"/>
      <c r="J5835" s="542"/>
      <c r="K5835" s="543">
        <v>7</v>
      </c>
      <c r="L5835" s="543">
        <v>12</v>
      </c>
      <c r="M5835" s="1799">
        <v>58543.77</v>
      </c>
      <c r="N5835" s="543">
        <v>1</v>
      </c>
      <c r="O5835" s="543">
        <v>3</v>
      </c>
      <c r="P5835" s="1799">
        <v>11871.800000000001</v>
      </c>
    </row>
    <row r="5836" spans="1:16" x14ac:dyDescent="0.2">
      <c r="A5836" s="541" t="s">
        <v>11989</v>
      </c>
      <c r="B5836" s="548" t="s">
        <v>1708</v>
      </c>
      <c r="C5836" s="541" t="s">
        <v>1709</v>
      </c>
      <c r="D5836" s="1846" t="s">
        <v>12028</v>
      </c>
      <c r="E5836" s="539">
        <v>7600</v>
      </c>
      <c r="F5836" s="1847" t="s">
        <v>12154</v>
      </c>
      <c r="G5836" s="1846" t="s">
        <v>12155</v>
      </c>
      <c r="H5836" s="541"/>
      <c r="I5836" s="541"/>
      <c r="J5836" s="542"/>
      <c r="K5836" s="543">
        <v>2</v>
      </c>
      <c r="L5836" s="543">
        <v>4</v>
      </c>
      <c r="M5836" s="1799">
        <v>30333.34</v>
      </c>
      <c r="N5836" s="543">
        <v>0</v>
      </c>
      <c r="O5836" s="543">
        <v>6</v>
      </c>
      <c r="P5836" s="1799">
        <v>49000</v>
      </c>
    </row>
    <row r="5837" spans="1:16" x14ac:dyDescent="0.2">
      <c r="A5837" s="541" t="s">
        <v>11989</v>
      </c>
      <c r="B5837" s="548" t="s">
        <v>1708</v>
      </c>
      <c r="C5837" s="541" t="s">
        <v>1709</v>
      </c>
      <c r="D5837" s="1846" t="s">
        <v>12040</v>
      </c>
      <c r="E5837" s="539">
        <v>4500</v>
      </c>
      <c r="F5837" s="1847" t="s">
        <v>12156</v>
      </c>
      <c r="G5837" s="1846" t="s">
        <v>12157</v>
      </c>
      <c r="H5837" s="541"/>
      <c r="I5837" s="541"/>
      <c r="J5837" s="542"/>
      <c r="K5837" s="543">
        <v>0</v>
      </c>
      <c r="L5837" s="543">
        <v>0</v>
      </c>
      <c r="M5837" s="1799">
        <v>0</v>
      </c>
      <c r="N5837" s="543">
        <v>4</v>
      </c>
      <c r="O5837" s="543">
        <v>6</v>
      </c>
      <c r="P5837" s="1799">
        <v>21300</v>
      </c>
    </row>
    <row r="5838" spans="1:16" x14ac:dyDescent="0.2">
      <c r="A5838" s="541" t="s">
        <v>11989</v>
      </c>
      <c r="B5838" s="548" t="s">
        <v>1708</v>
      </c>
      <c r="C5838" s="541" t="s">
        <v>1709</v>
      </c>
      <c r="D5838" s="1846" t="s">
        <v>12158</v>
      </c>
      <c r="E5838" s="539">
        <v>6600</v>
      </c>
      <c r="F5838" s="1847" t="s">
        <v>12159</v>
      </c>
      <c r="G5838" s="1846" t="s">
        <v>12160</v>
      </c>
      <c r="H5838" s="541"/>
      <c r="I5838" s="541"/>
      <c r="J5838" s="542"/>
      <c r="K5838" s="543">
        <v>1</v>
      </c>
      <c r="L5838" s="543">
        <v>3</v>
      </c>
      <c r="M5838" s="1799">
        <v>19783.87</v>
      </c>
      <c r="N5838" s="543">
        <v>0</v>
      </c>
      <c r="O5838" s="543">
        <v>6</v>
      </c>
      <c r="P5838" s="1799">
        <v>43428</v>
      </c>
    </row>
    <row r="5839" spans="1:16" x14ac:dyDescent="0.2">
      <c r="A5839" s="541" t="s">
        <v>11989</v>
      </c>
      <c r="B5839" s="548" t="s">
        <v>1708</v>
      </c>
      <c r="C5839" s="541" t="s">
        <v>1709</v>
      </c>
      <c r="D5839" s="1846" t="s">
        <v>12161</v>
      </c>
      <c r="E5839" s="539">
        <v>8500</v>
      </c>
      <c r="F5839" s="1847" t="s">
        <v>12162</v>
      </c>
      <c r="G5839" s="1846" t="s">
        <v>12163</v>
      </c>
      <c r="H5839" s="541"/>
      <c r="I5839" s="541"/>
      <c r="J5839" s="542"/>
      <c r="K5839" s="543">
        <v>1</v>
      </c>
      <c r="L5839" s="543">
        <v>3</v>
      </c>
      <c r="M5839" s="1799">
        <v>28841.57</v>
      </c>
      <c r="N5839" s="543">
        <v>0</v>
      </c>
      <c r="O5839" s="543">
        <v>0</v>
      </c>
      <c r="P5839" s="1799">
        <v>0</v>
      </c>
    </row>
    <row r="5840" spans="1:16" x14ac:dyDescent="0.2">
      <c r="A5840" s="541" t="s">
        <v>11989</v>
      </c>
      <c r="B5840" s="548" t="s">
        <v>1708</v>
      </c>
      <c r="C5840" s="541" t="s">
        <v>1709</v>
      </c>
      <c r="D5840" s="1846" t="s">
        <v>12164</v>
      </c>
      <c r="E5840" s="539">
        <v>7000</v>
      </c>
      <c r="F5840" s="1847" t="s">
        <v>12165</v>
      </c>
      <c r="G5840" s="1846" t="s">
        <v>12166</v>
      </c>
      <c r="H5840" s="541" t="s">
        <v>12167</v>
      </c>
      <c r="I5840" s="541" t="s">
        <v>12167</v>
      </c>
      <c r="J5840" s="542" t="s">
        <v>12167</v>
      </c>
      <c r="K5840" s="543">
        <v>5</v>
      </c>
      <c r="L5840" s="543">
        <v>12</v>
      </c>
      <c r="M5840" s="1799">
        <v>84000</v>
      </c>
      <c r="N5840" s="543">
        <v>4</v>
      </c>
      <c r="O5840" s="543">
        <v>6</v>
      </c>
      <c r="P5840" s="1799">
        <v>42000</v>
      </c>
    </row>
    <row r="5841" spans="1:16" x14ac:dyDescent="0.2">
      <c r="A5841" s="541" t="s">
        <v>11989</v>
      </c>
      <c r="B5841" s="548" t="s">
        <v>1708</v>
      </c>
      <c r="C5841" s="541" t="s">
        <v>1709</v>
      </c>
      <c r="D5841" s="1846" t="s">
        <v>12028</v>
      </c>
      <c r="E5841" s="539">
        <v>8155</v>
      </c>
      <c r="F5841" s="1847" t="s">
        <v>12168</v>
      </c>
      <c r="G5841" s="1846" t="s">
        <v>12169</v>
      </c>
      <c r="H5841" s="541"/>
      <c r="I5841" s="541"/>
      <c r="J5841" s="542"/>
      <c r="K5841" s="543">
        <v>1</v>
      </c>
      <c r="L5841" s="543">
        <v>4</v>
      </c>
      <c r="M5841" s="1799">
        <v>32622.22</v>
      </c>
      <c r="N5841" s="543">
        <v>0</v>
      </c>
      <c r="O5841" s="543">
        <v>0</v>
      </c>
      <c r="P5841" s="1799">
        <v>0</v>
      </c>
    </row>
    <row r="5842" spans="1:16" x14ac:dyDescent="0.2">
      <c r="A5842" s="541" t="s">
        <v>11989</v>
      </c>
      <c r="B5842" s="548" t="s">
        <v>1708</v>
      </c>
      <c r="C5842" s="541" t="s">
        <v>1709</v>
      </c>
      <c r="D5842" s="1846" t="s">
        <v>10513</v>
      </c>
      <c r="E5842" s="539">
        <v>15000</v>
      </c>
      <c r="F5842" s="1847" t="s">
        <v>2597</v>
      </c>
      <c r="G5842" s="1846" t="s">
        <v>2598</v>
      </c>
      <c r="H5842" s="541"/>
      <c r="I5842" s="541"/>
      <c r="J5842" s="542"/>
      <c r="K5842" s="543">
        <v>1</v>
      </c>
      <c r="L5842" s="543">
        <v>6</v>
      </c>
      <c r="M5842" s="1799">
        <v>91541.67</v>
      </c>
      <c r="N5842" s="543">
        <v>0</v>
      </c>
      <c r="O5842" s="543">
        <v>0</v>
      </c>
      <c r="P5842" s="1799">
        <v>0</v>
      </c>
    </row>
    <row r="5843" spans="1:16" x14ac:dyDescent="0.2">
      <c r="A5843" s="541" t="s">
        <v>11989</v>
      </c>
      <c r="B5843" s="548" t="s">
        <v>1708</v>
      </c>
      <c r="C5843" s="541" t="s">
        <v>1709</v>
      </c>
      <c r="D5843" s="1846" t="s">
        <v>12170</v>
      </c>
      <c r="E5843" s="539">
        <v>3500</v>
      </c>
      <c r="F5843" s="1847" t="s">
        <v>12171</v>
      </c>
      <c r="G5843" s="1846" t="s">
        <v>12172</v>
      </c>
      <c r="H5843" s="541" t="s">
        <v>12173</v>
      </c>
      <c r="I5843" s="541" t="s">
        <v>12173</v>
      </c>
      <c r="J5843" s="542" t="s">
        <v>12173</v>
      </c>
      <c r="K5843" s="543">
        <v>6</v>
      </c>
      <c r="L5843" s="543">
        <v>12</v>
      </c>
      <c r="M5843" s="1799">
        <v>41929.519999999997</v>
      </c>
      <c r="N5843" s="543">
        <v>4</v>
      </c>
      <c r="O5843" s="543">
        <v>6</v>
      </c>
      <c r="P5843" s="1799">
        <v>21000</v>
      </c>
    </row>
    <row r="5844" spans="1:16" x14ac:dyDescent="0.2">
      <c r="A5844" s="541" t="s">
        <v>11989</v>
      </c>
      <c r="B5844" s="548" t="s">
        <v>1708</v>
      </c>
      <c r="C5844" s="541" t="s">
        <v>1709</v>
      </c>
      <c r="D5844" s="1846" t="s">
        <v>12174</v>
      </c>
      <c r="E5844" s="539">
        <v>2500</v>
      </c>
      <c r="F5844" s="1847" t="s">
        <v>12175</v>
      </c>
      <c r="G5844" s="1846" t="s">
        <v>12176</v>
      </c>
      <c r="H5844" s="541"/>
      <c r="I5844" s="541"/>
      <c r="J5844" s="542"/>
      <c r="K5844" s="543">
        <v>1</v>
      </c>
      <c r="L5844" s="543">
        <v>3</v>
      </c>
      <c r="M5844" s="1799">
        <v>8846.48</v>
      </c>
      <c r="N5844" s="543">
        <v>0</v>
      </c>
      <c r="O5844" s="543">
        <v>0</v>
      </c>
      <c r="P5844" s="1799">
        <v>0</v>
      </c>
    </row>
    <row r="5845" spans="1:16" x14ac:dyDescent="0.2">
      <c r="A5845" s="541" t="s">
        <v>11989</v>
      </c>
      <c r="B5845" s="548" t="s">
        <v>1708</v>
      </c>
      <c r="C5845" s="541" t="s">
        <v>1709</v>
      </c>
      <c r="D5845" s="1846" t="s">
        <v>12177</v>
      </c>
      <c r="E5845" s="539">
        <v>2500</v>
      </c>
      <c r="F5845" s="1847" t="s">
        <v>12178</v>
      </c>
      <c r="G5845" s="1846" t="s">
        <v>12179</v>
      </c>
      <c r="H5845" s="541"/>
      <c r="I5845" s="541"/>
      <c r="J5845" s="542"/>
      <c r="K5845" s="543">
        <v>9</v>
      </c>
      <c r="L5845" s="543">
        <v>12</v>
      </c>
      <c r="M5845" s="1799">
        <v>30000</v>
      </c>
      <c r="N5845" s="543">
        <v>1</v>
      </c>
      <c r="O5845" s="543">
        <v>3</v>
      </c>
      <c r="P5845" s="1799">
        <v>7500</v>
      </c>
    </row>
    <row r="5846" spans="1:16" x14ac:dyDescent="0.2">
      <c r="A5846" s="541" t="s">
        <v>11989</v>
      </c>
      <c r="B5846" s="548" t="s">
        <v>1708</v>
      </c>
      <c r="C5846" s="541" t="s">
        <v>1709</v>
      </c>
      <c r="D5846" s="1846" t="s">
        <v>12180</v>
      </c>
      <c r="E5846" s="539">
        <v>4500</v>
      </c>
      <c r="F5846" s="1847" t="s">
        <v>12181</v>
      </c>
      <c r="G5846" s="1846" t="s">
        <v>12182</v>
      </c>
      <c r="H5846" s="541"/>
      <c r="I5846" s="541"/>
      <c r="J5846" s="542"/>
      <c r="K5846" s="543">
        <v>1</v>
      </c>
      <c r="L5846" s="543">
        <v>1</v>
      </c>
      <c r="M5846" s="1799">
        <v>4500</v>
      </c>
      <c r="N5846" s="543">
        <v>1</v>
      </c>
      <c r="O5846" s="543">
        <v>3</v>
      </c>
      <c r="P5846" s="1799">
        <v>13500</v>
      </c>
    </row>
    <row r="5847" spans="1:16" x14ac:dyDescent="0.2">
      <c r="A5847" s="541" t="s">
        <v>11989</v>
      </c>
      <c r="B5847" s="548" t="s">
        <v>1708</v>
      </c>
      <c r="C5847" s="541" t="s">
        <v>1709</v>
      </c>
      <c r="D5847" s="1846" t="s">
        <v>12183</v>
      </c>
      <c r="E5847" s="539">
        <v>6000</v>
      </c>
      <c r="F5847" s="1847" t="s">
        <v>12184</v>
      </c>
      <c r="G5847" s="1846" t="s">
        <v>12185</v>
      </c>
      <c r="H5847" s="541"/>
      <c r="I5847" s="541"/>
      <c r="J5847" s="542"/>
      <c r="K5847" s="543">
        <v>1</v>
      </c>
      <c r="L5847" s="543">
        <v>2</v>
      </c>
      <c r="M5847" s="1799">
        <v>12886.07</v>
      </c>
      <c r="N5847" s="543">
        <v>0</v>
      </c>
      <c r="O5847" s="543">
        <v>0</v>
      </c>
      <c r="P5847" s="1799">
        <v>0</v>
      </c>
    </row>
    <row r="5848" spans="1:16" x14ac:dyDescent="0.2">
      <c r="A5848" s="541" t="s">
        <v>11989</v>
      </c>
      <c r="B5848" s="548" t="s">
        <v>1708</v>
      </c>
      <c r="C5848" s="541" t="s">
        <v>1709</v>
      </c>
      <c r="D5848" s="1846" t="s">
        <v>12004</v>
      </c>
      <c r="E5848" s="539">
        <v>2500</v>
      </c>
      <c r="F5848" s="1847" t="s">
        <v>12186</v>
      </c>
      <c r="G5848" s="1846" t="s">
        <v>12187</v>
      </c>
      <c r="H5848" s="541" t="s">
        <v>12188</v>
      </c>
      <c r="I5848" s="541" t="s">
        <v>12188</v>
      </c>
      <c r="J5848" s="542" t="s">
        <v>12188</v>
      </c>
      <c r="K5848" s="543">
        <v>5</v>
      </c>
      <c r="L5848" s="543">
        <v>12</v>
      </c>
      <c r="M5848" s="1799">
        <v>30000</v>
      </c>
      <c r="N5848" s="543">
        <v>5</v>
      </c>
      <c r="O5848" s="543">
        <v>6</v>
      </c>
      <c r="P5848" s="1799">
        <v>15000</v>
      </c>
    </row>
    <row r="5849" spans="1:16" x14ac:dyDescent="0.2">
      <c r="A5849" s="541" t="s">
        <v>11989</v>
      </c>
      <c r="B5849" s="548" t="s">
        <v>1708</v>
      </c>
      <c r="C5849" s="541" t="s">
        <v>1709</v>
      </c>
      <c r="D5849" s="1846" t="s">
        <v>11994</v>
      </c>
      <c r="E5849" s="539">
        <v>3000</v>
      </c>
      <c r="F5849" s="1847" t="s">
        <v>12189</v>
      </c>
      <c r="G5849" s="1846" t="s">
        <v>12190</v>
      </c>
      <c r="H5849" s="541" t="s">
        <v>12097</v>
      </c>
      <c r="I5849" s="541" t="s">
        <v>12097</v>
      </c>
      <c r="J5849" s="542" t="s">
        <v>12097</v>
      </c>
      <c r="K5849" s="543">
        <v>6</v>
      </c>
      <c r="L5849" s="543">
        <v>12</v>
      </c>
      <c r="M5849" s="1799">
        <v>35009.129999999997</v>
      </c>
      <c r="N5849" s="543">
        <v>4</v>
      </c>
      <c r="O5849" s="543">
        <v>6</v>
      </c>
      <c r="P5849" s="1799">
        <v>18000</v>
      </c>
    </row>
    <row r="5850" spans="1:16" x14ac:dyDescent="0.2">
      <c r="A5850" s="541" t="s">
        <v>11989</v>
      </c>
      <c r="B5850" s="548" t="s">
        <v>1708</v>
      </c>
      <c r="C5850" s="541" t="s">
        <v>1709</v>
      </c>
      <c r="D5850" s="1846" t="s">
        <v>12191</v>
      </c>
      <c r="E5850" s="539">
        <v>5000</v>
      </c>
      <c r="F5850" s="1847" t="s">
        <v>12192</v>
      </c>
      <c r="G5850" s="1846" t="s">
        <v>12193</v>
      </c>
      <c r="H5850" s="541"/>
      <c r="I5850" s="541"/>
      <c r="J5850" s="542"/>
      <c r="K5850" s="543">
        <v>2</v>
      </c>
      <c r="L5850" s="543">
        <v>4</v>
      </c>
      <c r="M5850" s="1799">
        <v>21114.44</v>
      </c>
      <c r="N5850" s="543">
        <v>0</v>
      </c>
      <c r="O5850" s="543">
        <v>0</v>
      </c>
      <c r="P5850" s="1799">
        <v>0</v>
      </c>
    </row>
    <row r="5851" spans="1:16" x14ac:dyDescent="0.2">
      <c r="A5851" s="541" t="s">
        <v>11989</v>
      </c>
      <c r="B5851" s="548" t="s">
        <v>1708</v>
      </c>
      <c r="C5851" s="541" t="s">
        <v>1709</v>
      </c>
      <c r="D5851" s="1846" t="s">
        <v>12194</v>
      </c>
      <c r="E5851" s="539">
        <v>1809</v>
      </c>
      <c r="F5851" s="1847" t="s">
        <v>12195</v>
      </c>
      <c r="G5851" s="1846" t="s">
        <v>12196</v>
      </c>
      <c r="H5851" s="541"/>
      <c r="I5851" s="541"/>
      <c r="J5851" s="542"/>
      <c r="K5851" s="543">
        <v>0</v>
      </c>
      <c r="L5851" s="543">
        <v>1</v>
      </c>
      <c r="M5851" s="1799">
        <v>1809.5</v>
      </c>
      <c r="N5851" s="543">
        <v>0</v>
      </c>
      <c r="O5851" s="543">
        <v>0</v>
      </c>
      <c r="P5851" s="1799">
        <v>0</v>
      </c>
    </row>
    <row r="5852" spans="1:16" x14ac:dyDescent="0.2">
      <c r="A5852" s="541" t="s">
        <v>11989</v>
      </c>
      <c r="B5852" s="548" t="s">
        <v>1708</v>
      </c>
      <c r="C5852" s="541" t="s">
        <v>1709</v>
      </c>
      <c r="D5852" s="1846" t="s">
        <v>12015</v>
      </c>
      <c r="E5852" s="539">
        <v>2200</v>
      </c>
      <c r="F5852" s="1847" t="s">
        <v>12197</v>
      </c>
      <c r="G5852" s="1846" t="s">
        <v>12198</v>
      </c>
      <c r="H5852" s="541" t="s">
        <v>1795</v>
      </c>
      <c r="I5852" s="541"/>
      <c r="J5852" s="542"/>
      <c r="K5852" s="543">
        <v>4</v>
      </c>
      <c r="L5852" s="543">
        <v>8</v>
      </c>
      <c r="M5852" s="1799">
        <v>16663.5</v>
      </c>
      <c r="N5852" s="543">
        <v>0</v>
      </c>
      <c r="O5852" s="543">
        <v>0</v>
      </c>
      <c r="P5852" s="1799">
        <v>0</v>
      </c>
    </row>
    <row r="5853" spans="1:16" x14ac:dyDescent="0.2">
      <c r="A5853" s="541" t="s">
        <v>11989</v>
      </c>
      <c r="B5853" s="548" t="s">
        <v>1708</v>
      </c>
      <c r="C5853" s="541" t="s">
        <v>1709</v>
      </c>
      <c r="D5853" s="1846" t="s">
        <v>12199</v>
      </c>
      <c r="E5853" s="539">
        <v>12000</v>
      </c>
      <c r="F5853" s="1847" t="s">
        <v>12200</v>
      </c>
      <c r="G5853" s="1846" t="s">
        <v>12201</v>
      </c>
      <c r="H5853" s="541"/>
      <c r="I5853" s="541"/>
      <c r="J5853" s="542"/>
      <c r="K5853" s="543">
        <v>1</v>
      </c>
      <c r="L5853" s="543">
        <v>12</v>
      </c>
      <c r="M5853" s="1799">
        <v>144000</v>
      </c>
      <c r="N5853" s="543">
        <v>0</v>
      </c>
      <c r="O5853" s="543">
        <v>6</v>
      </c>
      <c r="P5853" s="1799">
        <v>72000</v>
      </c>
    </row>
    <row r="5854" spans="1:16" x14ac:dyDescent="0.2">
      <c r="A5854" s="541" t="s">
        <v>11989</v>
      </c>
      <c r="B5854" s="548" t="s">
        <v>1708</v>
      </c>
      <c r="C5854" s="541" t="s">
        <v>1709</v>
      </c>
      <c r="D5854" s="1846" t="s">
        <v>12202</v>
      </c>
      <c r="E5854" s="539">
        <v>2000</v>
      </c>
      <c r="F5854" s="1847" t="s">
        <v>12203</v>
      </c>
      <c r="G5854" s="1846" t="s">
        <v>12204</v>
      </c>
      <c r="H5854" s="541" t="s">
        <v>12205</v>
      </c>
      <c r="I5854" s="541" t="s">
        <v>12205</v>
      </c>
      <c r="J5854" s="542" t="s">
        <v>12205</v>
      </c>
      <c r="K5854" s="543">
        <v>4</v>
      </c>
      <c r="L5854" s="543">
        <v>12</v>
      </c>
      <c r="M5854" s="1799">
        <v>22707.85</v>
      </c>
      <c r="N5854" s="543">
        <v>5</v>
      </c>
      <c r="O5854" s="543">
        <v>6</v>
      </c>
      <c r="P5854" s="1799">
        <v>12000</v>
      </c>
    </row>
    <row r="5855" spans="1:16" x14ac:dyDescent="0.2">
      <c r="A5855" s="541" t="s">
        <v>11989</v>
      </c>
      <c r="B5855" s="548" t="s">
        <v>1708</v>
      </c>
      <c r="C5855" s="541" t="s">
        <v>1709</v>
      </c>
      <c r="D5855" s="1846" t="s">
        <v>12004</v>
      </c>
      <c r="E5855" s="539">
        <v>2500</v>
      </c>
      <c r="F5855" s="1847" t="s">
        <v>12206</v>
      </c>
      <c r="G5855" s="1846" t="s">
        <v>12207</v>
      </c>
      <c r="H5855" s="541" t="s">
        <v>12039</v>
      </c>
      <c r="I5855" s="541" t="s">
        <v>12039</v>
      </c>
      <c r="J5855" s="542" t="s">
        <v>12039</v>
      </c>
      <c r="K5855" s="543">
        <v>5</v>
      </c>
      <c r="L5855" s="543">
        <v>12</v>
      </c>
      <c r="M5855" s="1799">
        <v>30000</v>
      </c>
      <c r="N5855" s="543">
        <v>4</v>
      </c>
      <c r="O5855" s="543">
        <v>6</v>
      </c>
      <c r="P5855" s="1799">
        <v>15000</v>
      </c>
    </row>
    <row r="5856" spans="1:16" x14ac:dyDescent="0.2">
      <c r="A5856" s="541" t="s">
        <v>11989</v>
      </c>
      <c r="B5856" s="548" t="s">
        <v>1708</v>
      </c>
      <c r="C5856" s="541" t="s">
        <v>1709</v>
      </c>
      <c r="D5856" s="1846" t="s">
        <v>12028</v>
      </c>
      <c r="E5856" s="539">
        <v>8155</v>
      </c>
      <c r="F5856" s="1847" t="s">
        <v>12208</v>
      </c>
      <c r="G5856" s="1846" t="s">
        <v>12209</v>
      </c>
      <c r="H5856" s="541"/>
      <c r="I5856" s="541"/>
      <c r="J5856" s="542"/>
      <c r="K5856" s="543">
        <v>0</v>
      </c>
      <c r="L5856" s="543">
        <v>0</v>
      </c>
      <c r="M5856" s="1799">
        <v>0</v>
      </c>
      <c r="N5856" s="543">
        <v>1</v>
      </c>
      <c r="O5856" s="543">
        <v>1</v>
      </c>
      <c r="P5856" s="1799">
        <v>8155</v>
      </c>
    </row>
    <row r="5857" spans="1:16" x14ac:dyDescent="0.2">
      <c r="A5857" s="541" t="s">
        <v>11989</v>
      </c>
      <c r="B5857" s="548" t="s">
        <v>1708</v>
      </c>
      <c r="C5857" s="541" t="s">
        <v>1709</v>
      </c>
      <c r="D5857" s="1846" t="s">
        <v>11998</v>
      </c>
      <c r="E5857" s="539">
        <v>2500</v>
      </c>
      <c r="F5857" s="1847" t="s">
        <v>12210</v>
      </c>
      <c r="G5857" s="1846" t="s">
        <v>12211</v>
      </c>
      <c r="H5857" s="541" t="s">
        <v>12212</v>
      </c>
      <c r="I5857" s="541" t="s">
        <v>12212</v>
      </c>
      <c r="J5857" s="542" t="s">
        <v>12212</v>
      </c>
      <c r="K5857" s="543">
        <v>7</v>
      </c>
      <c r="L5857" s="543">
        <v>10</v>
      </c>
      <c r="M5857" s="1799">
        <v>25515.13</v>
      </c>
      <c r="N5857" s="543">
        <v>4</v>
      </c>
      <c r="O5857" s="543">
        <v>6</v>
      </c>
      <c r="P5857" s="1799">
        <v>15000</v>
      </c>
    </row>
    <row r="5858" spans="1:16" x14ac:dyDescent="0.2">
      <c r="A5858" s="541" t="s">
        <v>11989</v>
      </c>
      <c r="B5858" s="548" t="s">
        <v>1708</v>
      </c>
      <c r="C5858" s="541" t="s">
        <v>1709</v>
      </c>
      <c r="D5858" s="1846" t="s">
        <v>1882</v>
      </c>
      <c r="E5858" s="539">
        <v>2184</v>
      </c>
      <c r="F5858" s="1847" t="s">
        <v>12213</v>
      </c>
      <c r="G5858" s="1846" t="s">
        <v>12214</v>
      </c>
      <c r="H5858" s="541"/>
      <c r="I5858" s="541"/>
      <c r="J5858" s="542"/>
      <c r="K5858" s="543">
        <v>2</v>
      </c>
      <c r="L5858" s="543">
        <v>4</v>
      </c>
      <c r="M5858" s="1799">
        <v>8737.92</v>
      </c>
      <c r="N5858" s="543">
        <v>0</v>
      </c>
      <c r="O5858" s="543">
        <v>0</v>
      </c>
      <c r="P5858" s="1799">
        <v>0</v>
      </c>
    </row>
    <row r="5859" spans="1:16" x14ac:dyDescent="0.2">
      <c r="A5859" s="541" t="s">
        <v>11989</v>
      </c>
      <c r="B5859" s="548" t="s">
        <v>1708</v>
      </c>
      <c r="C5859" s="541" t="s">
        <v>1709</v>
      </c>
      <c r="D5859" s="1846" t="s">
        <v>12215</v>
      </c>
      <c r="E5859" s="539">
        <v>2500</v>
      </c>
      <c r="F5859" s="1847" t="s">
        <v>12216</v>
      </c>
      <c r="G5859" s="1846" t="s">
        <v>12217</v>
      </c>
      <c r="H5859" s="541"/>
      <c r="I5859" s="541"/>
      <c r="J5859" s="542"/>
      <c r="K5859" s="543">
        <v>1</v>
      </c>
      <c r="L5859" s="543">
        <v>3</v>
      </c>
      <c r="M5859" s="1799">
        <v>8140.16</v>
      </c>
      <c r="N5859" s="543">
        <v>0</v>
      </c>
      <c r="O5859" s="543">
        <v>0</v>
      </c>
      <c r="P5859" s="1799">
        <v>0</v>
      </c>
    </row>
    <row r="5860" spans="1:16" x14ac:dyDescent="0.2">
      <c r="A5860" s="541" t="s">
        <v>11989</v>
      </c>
      <c r="B5860" s="548" t="s">
        <v>1708</v>
      </c>
      <c r="C5860" s="541" t="s">
        <v>1709</v>
      </c>
      <c r="D5860" s="1846" t="s">
        <v>12161</v>
      </c>
      <c r="E5860" s="539">
        <v>7250</v>
      </c>
      <c r="F5860" s="1847" t="s">
        <v>12218</v>
      </c>
      <c r="G5860" s="1846" t="s">
        <v>12219</v>
      </c>
      <c r="H5860" s="541"/>
      <c r="I5860" s="541"/>
      <c r="J5860" s="542"/>
      <c r="K5860" s="543">
        <v>1</v>
      </c>
      <c r="L5860" s="543">
        <v>1</v>
      </c>
      <c r="M5860" s="1799">
        <v>7250</v>
      </c>
      <c r="N5860" s="543">
        <v>4</v>
      </c>
      <c r="O5860" s="543">
        <v>6</v>
      </c>
      <c r="P5860" s="1799">
        <v>43500</v>
      </c>
    </row>
    <row r="5861" spans="1:16" x14ac:dyDescent="0.2">
      <c r="A5861" s="541" t="s">
        <v>11989</v>
      </c>
      <c r="B5861" s="548" t="s">
        <v>1708</v>
      </c>
      <c r="C5861" s="541" t="s">
        <v>1709</v>
      </c>
      <c r="D5861" s="1846" t="s">
        <v>12158</v>
      </c>
      <c r="E5861" s="539">
        <v>6324</v>
      </c>
      <c r="F5861" s="1847" t="s">
        <v>12220</v>
      </c>
      <c r="G5861" s="1846" t="s">
        <v>12221</v>
      </c>
      <c r="H5861" s="541"/>
      <c r="I5861" s="541"/>
      <c r="J5861" s="542"/>
      <c r="K5861" s="543">
        <v>2</v>
      </c>
      <c r="L5861" s="543">
        <v>3</v>
      </c>
      <c r="M5861" s="1799">
        <v>18972.849999999999</v>
      </c>
      <c r="N5861" s="543">
        <v>0</v>
      </c>
      <c r="O5861" s="543">
        <v>0</v>
      </c>
      <c r="P5861" s="1799">
        <v>0</v>
      </c>
    </row>
    <row r="5862" spans="1:16" x14ac:dyDescent="0.2">
      <c r="A5862" s="541" t="s">
        <v>11989</v>
      </c>
      <c r="B5862" s="548" t="s">
        <v>1708</v>
      </c>
      <c r="C5862" s="541" t="s">
        <v>1709</v>
      </c>
      <c r="D5862" s="1846" t="s">
        <v>12199</v>
      </c>
      <c r="E5862" s="539"/>
      <c r="F5862" s="1847" t="s">
        <v>12222</v>
      </c>
      <c r="G5862" s="1846" t="s">
        <v>12223</v>
      </c>
      <c r="H5862" s="541"/>
      <c r="I5862" s="541"/>
      <c r="J5862" s="542"/>
      <c r="K5862" s="543">
        <v>0</v>
      </c>
      <c r="L5862" s="543">
        <v>1</v>
      </c>
      <c r="M5862" s="1799">
        <v>19933.330000000002</v>
      </c>
      <c r="N5862" s="543">
        <v>0</v>
      </c>
      <c r="O5862" s="543">
        <v>0</v>
      </c>
      <c r="P5862" s="1799">
        <v>0</v>
      </c>
    </row>
    <row r="5863" spans="1:16" x14ac:dyDescent="0.2">
      <c r="A5863" s="541" t="s">
        <v>11989</v>
      </c>
      <c r="B5863" s="548" t="s">
        <v>1708</v>
      </c>
      <c r="C5863" s="541" t="s">
        <v>1709</v>
      </c>
      <c r="D5863" s="1846" t="s">
        <v>10513</v>
      </c>
      <c r="E5863" s="539">
        <v>15000</v>
      </c>
      <c r="F5863" s="1847" t="s">
        <v>12224</v>
      </c>
      <c r="G5863" s="1846" t="s">
        <v>12225</v>
      </c>
      <c r="H5863" s="541"/>
      <c r="I5863" s="541"/>
      <c r="J5863" s="542"/>
      <c r="K5863" s="543">
        <v>0</v>
      </c>
      <c r="L5863" s="543">
        <v>0</v>
      </c>
      <c r="M5863" s="1799">
        <v>0</v>
      </c>
      <c r="N5863" s="543">
        <v>1</v>
      </c>
      <c r="O5863" s="543">
        <v>1</v>
      </c>
      <c r="P5863" s="1799">
        <v>15000</v>
      </c>
    </row>
    <row r="5864" spans="1:16" x14ac:dyDescent="0.2">
      <c r="A5864" s="541" t="s">
        <v>11989</v>
      </c>
      <c r="B5864" s="548" t="s">
        <v>1708</v>
      </c>
      <c r="C5864" s="541" t="s">
        <v>1709</v>
      </c>
      <c r="D5864" s="1846" t="s">
        <v>12098</v>
      </c>
      <c r="E5864" s="539">
        <v>2500</v>
      </c>
      <c r="F5864" s="1847" t="s">
        <v>12226</v>
      </c>
      <c r="G5864" s="1846" t="s">
        <v>12227</v>
      </c>
      <c r="H5864" s="541"/>
      <c r="I5864" s="541"/>
      <c r="J5864" s="542"/>
      <c r="K5864" s="543">
        <v>6</v>
      </c>
      <c r="L5864" s="543">
        <v>12</v>
      </c>
      <c r="M5864" s="1799">
        <v>29435.1</v>
      </c>
      <c r="N5864" s="543">
        <v>0</v>
      </c>
      <c r="O5864" s="543">
        <v>0</v>
      </c>
      <c r="P5864" s="1799">
        <v>0</v>
      </c>
    </row>
    <row r="5865" spans="1:16" x14ac:dyDescent="0.2">
      <c r="A5865" s="541" t="s">
        <v>11989</v>
      </c>
      <c r="B5865" s="548" t="s">
        <v>1708</v>
      </c>
      <c r="C5865" s="541" t="s">
        <v>1709</v>
      </c>
      <c r="D5865" s="1846" t="s">
        <v>12228</v>
      </c>
      <c r="E5865" s="539">
        <v>8500</v>
      </c>
      <c r="F5865" s="1847" t="s">
        <v>12229</v>
      </c>
      <c r="G5865" s="1846" t="s">
        <v>12230</v>
      </c>
      <c r="H5865" s="541"/>
      <c r="I5865" s="541"/>
      <c r="J5865" s="542"/>
      <c r="K5865" s="543">
        <v>2</v>
      </c>
      <c r="L5865" s="543">
        <v>4</v>
      </c>
      <c r="M5865" s="1799">
        <v>35364.129999999997</v>
      </c>
      <c r="N5865" s="543">
        <v>0</v>
      </c>
      <c r="O5865" s="543">
        <v>0</v>
      </c>
      <c r="P5865" s="1799">
        <v>0</v>
      </c>
    </row>
    <row r="5866" spans="1:16" x14ac:dyDescent="0.2">
      <c r="A5866" s="541" t="s">
        <v>11989</v>
      </c>
      <c r="B5866" s="548" t="s">
        <v>1708</v>
      </c>
      <c r="C5866" s="541" t="s">
        <v>1709</v>
      </c>
      <c r="D5866" s="1846" t="s">
        <v>12231</v>
      </c>
      <c r="E5866" s="539">
        <v>2500</v>
      </c>
      <c r="F5866" s="1847" t="s">
        <v>12232</v>
      </c>
      <c r="G5866" s="1846" t="s">
        <v>12233</v>
      </c>
      <c r="H5866" s="541"/>
      <c r="I5866" s="541"/>
      <c r="J5866" s="542"/>
      <c r="K5866" s="543">
        <v>1</v>
      </c>
      <c r="L5866" s="543">
        <v>3</v>
      </c>
      <c r="M5866" s="1799">
        <v>7701.39</v>
      </c>
      <c r="N5866" s="543">
        <v>0</v>
      </c>
      <c r="O5866" s="543">
        <v>0</v>
      </c>
      <c r="P5866" s="1799">
        <v>0</v>
      </c>
    </row>
    <row r="5867" spans="1:16" x14ac:dyDescent="0.2">
      <c r="A5867" s="541" t="s">
        <v>11989</v>
      </c>
      <c r="B5867" s="548" t="s">
        <v>1708</v>
      </c>
      <c r="C5867" s="541" t="s">
        <v>1709</v>
      </c>
      <c r="D5867" s="1846" t="s">
        <v>12075</v>
      </c>
      <c r="E5867" s="539">
        <v>4000</v>
      </c>
      <c r="F5867" s="1847" t="s">
        <v>12234</v>
      </c>
      <c r="G5867" s="1846" t="s">
        <v>12235</v>
      </c>
      <c r="H5867" s="541" t="s">
        <v>5981</v>
      </c>
      <c r="I5867" s="541" t="s">
        <v>5981</v>
      </c>
      <c r="J5867" s="542" t="s">
        <v>5981</v>
      </c>
      <c r="K5867" s="543">
        <v>4</v>
      </c>
      <c r="L5867" s="543">
        <v>12</v>
      </c>
      <c r="M5867" s="1799">
        <v>47018.71</v>
      </c>
      <c r="N5867" s="543">
        <v>4</v>
      </c>
      <c r="O5867" s="543">
        <v>6</v>
      </c>
      <c r="P5867" s="1799">
        <v>24000</v>
      </c>
    </row>
    <row r="5868" spans="1:16" x14ac:dyDescent="0.2">
      <c r="A5868" s="541" t="s">
        <v>11989</v>
      </c>
      <c r="B5868" s="548" t="s">
        <v>1708</v>
      </c>
      <c r="C5868" s="541" t="s">
        <v>1709</v>
      </c>
      <c r="D5868" s="1846" t="s">
        <v>12236</v>
      </c>
      <c r="E5868" s="539">
        <v>1400</v>
      </c>
      <c r="F5868" s="1847" t="s">
        <v>12237</v>
      </c>
      <c r="G5868" s="1846" t="s">
        <v>12238</v>
      </c>
      <c r="H5868" s="541" t="s">
        <v>12239</v>
      </c>
      <c r="I5868" s="541" t="s">
        <v>12239</v>
      </c>
      <c r="J5868" s="542" t="s">
        <v>12239</v>
      </c>
      <c r="K5868" s="543">
        <v>1</v>
      </c>
      <c r="L5868" s="543">
        <v>1</v>
      </c>
      <c r="M5868" s="1799">
        <v>1400</v>
      </c>
      <c r="N5868" s="543">
        <v>4</v>
      </c>
      <c r="O5868" s="543">
        <v>6</v>
      </c>
      <c r="P5868" s="1799">
        <v>20983.96</v>
      </c>
    </row>
    <row r="5869" spans="1:16" x14ac:dyDescent="0.2">
      <c r="A5869" s="541" t="s">
        <v>11989</v>
      </c>
      <c r="B5869" s="548" t="s">
        <v>1708</v>
      </c>
      <c r="C5869" s="541" t="s">
        <v>1709</v>
      </c>
      <c r="D5869" s="1846" t="s">
        <v>11994</v>
      </c>
      <c r="E5869" s="539">
        <v>3000</v>
      </c>
      <c r="F5869" s="1847" t="s">
        <v>12240</v>
      </c>
      <c r="G5869" s="1846" t="s">
        <v>12241</v>
      </c>
      <c r="H5869" s="541" t="s">
        <v>12097</v>
      </c>
      <c r="I5869" s="541" t="s">
        <v>12097</v>
      </c>
      <c r="J5869" s="542" t="s">
        <v>12097</v>
      </c>
      <c r="K5869" s="543">
        <v>6</v>
      </c>
      <c r="L5869" s="543">
        <v>12</v>
      </c>
      <c r="M5869" s="1799">
        <v>35801.760000000002</v>
      </c>
      <c r="N5869" s="543">
        <v>4</v>
      </c>
      <c r="O5869" s="543">
        <v>6</v>
      </c>
      <c r="P5869" s="1799">
        <v>18000</v>
      </c>
    </row>
    <row r="5870" spans="1:16" x14ac:dyDescent="0.2">
      <c r="A5870" s="541" t="s">
        <v>11989</v>
      </c>
      <c r="B5870" s="548" t="s">
        <v>1708</v>
      </c>
      <c r="C5870" s="541" t="s">
        <v>1709</v>
      </c>
      <c r="D5870" s="1846" t="s">
        <v>12242</v>
      </c>
      <c r="E5870" s="539">
        <v>4000</v>
      </c>
      <c r="F5870" s="1847" t="s">
        <v>12243</v>
      </c>
      <c r="G5870" s="1846" t="s">
        <v>12244</v>
      </c>
      <c r="H5870" s="541"/>
      <c r="I5870" s="541"/>
      <c r="J5870" s="542"/>
      <c r="K5870" s="543">
        <v>6</v>
      </c>
      <c r="L5870" s="543">
        <v>12</v>
      </c>
      <c r="M5870" s="1799">
        <v>55330.84</v>
      </c>
      <c r="N5870" s="543">
        <v>1</v>
      </c>
      <c r="O5870" s="543">
        <v>3</v>
      </c>
      <c r="P5870" s="1799">
        <v>12000</v>
      </c>
    </row>
    <row r="5871" spans="1:16" x14ac:dyDescent="0.2">
      <c r="A5871" s="541" t="s">
        <v>11989</v>
      </c>
      <c r="B5871" s="548" t="s">
        <v>1708</v>
      </c>
      <c r="C5871" s="541" t="s">
        <v>1709</v>
      </c>
      <c r="D5871" s="1846" t="s">
        <v>12028</v>
      </c>
      <c r="E5871" s="539">
        <v>7000</v>
      </c>
      <c r="F5871" s="1847" t="s">
        <v>12245</v>
      </c>
      <c r="G5871" s="1846" t="s">
        <v>12246</v>
      </c>
      <c r="H5871" s="541"/>
      <c r="I5871" s="541"/>
      <c r="J5871" s="542"/>
      <c r="K5871" s="543">
        <v>1</v>
      </c>
      <c r="L5871" s="543">
        <v>8</v>
      </c>
      <c r="M5871" s="1799">
        <v>56034.18</v>
      </c>
      <c r="N5871" s="543">
        <v>0</v>
      </c>
      <c r="O5871" s="543">
        <v>0</v>
      </c>
      <c r="P5871" s="1799">
        <v>0</v>
      </c>
    </row>
    <row r="5872" spans="1:16" x14ac:dyDescent="0.2">
      <c r="A5872" s="541" t="s">
        <v>11989</v>
      </c>
      <c r="B5872" s="548" t="s">
        <v>1708</v>
      </c>
      <c r="C5872" s="541" t="s">
        <v>1709</v>
      </c>
      <c r="D5872" s="1846" t="s">
        <v>1768</v>
      </c>
      <c r="E5872" s="539">
        <v>4000</v>
      </c>
      <c r="F5872" s="1847" t="s">
        <v>12247</v>
      </c>
      <c r="G5872" s="1846" t="s">
        <v>12248</v>
      </c>
      <c r="H5872" s="541" t="s">
        <v>1713</v>
      </c>
      <c r="I5872" s="541"/>
      <c r="J5872" s="542"/>
      <c r="K5872" s="543">
        <v>2</v>
      </c>
      <c r="L5872" s="543">
        <v>5</v>
      </c>
      <c r="M5872" s="1799">
        <v>18432.080000000002</v>
      </c>
      <c r="N5872" s="543">
        <v>0</v>
      </c>
      <c r="O5872" s="543">
        <v>0</v>
      </c>
      <c r="P5872" s="1799">
        <v>0</v>
      </c>
    </row>
    <row r="5873" spans="1:16" x14ac:dyDescent="0.2">
      <c r="A5873" s="541" t="s">
        <v>11989</v>
      </c>
      <c r="B5873" s="548" t="s">
        <v>1708</v>
      </c>
      <c r="C5873" s="541" t="s">
        <v>1709</v>
      </c>
      <c r="D5873" s="1846" t="s">
        <v>12249</v>
      </c>
      <c r="E5873" s="539">
        <v>5500</v>
      </c>
      <c r="F5873" s="1847" t="s">
        <v>12250</v>
      </c>
      <c r="G5873" s="1846" t="s">
        <v>12251</v>
      </c>
      <c r="H5873" s="541" t="s">
        <v>12239</v>
      </c>
      <c r="I5873" s="541" t="s">
        <v>12239</v>
      </c>
      <c r="J5873" s="542" t="s">
        <v>12239</v>
      </c>
      <c r="K5873" s="543">
        <v>3</v>
      </c>
      <c r="L5873" s="543">
        <v>6</v>
      </c>
      <c r="M5873" s="1799">
        <v>32907.339999999997</v>
      </c>
      <c r="N5873" s="543">
        <v>4</v>
      </c>
      <c r="O5873" s="543">
        <v>6</v>
      </c>
      <c r="P5873" s="1799">
        <v>44876.68</v>
      </c>
    </row>
    <row r="5874" spans="1:16" x14ac:dyDescent="0.2">
      <c r="A5874" s="541" t="s">
        <v>11989</v>
      </c>
      <c r="B5874" s="548" t="s">
        <v>1708</v>
      </c>
      <c r="C5874" s="541" t="s">
        <v>1709</v>
      </c>
      <c r="D5874" s="1846" t="s">
        <v>12018</v>
      </c>
      <c r="E5874" s="539">
        <v>3000</v>
      </c>
      <c r="F5874" s="1847" t="s">
        <v>12252</v>
      </c>
      <c r="G5874" s="1846" t="s">
        <v>12253</v>
      </c>
      <c r="H5874" s="541"/>
      <c r="I5874" s="541"/>
      <c r="J5874" s="542"/>
      <c r="K5874" s="543">
        <v>6</v>
      </c>
      <c r="L5874" s="543">
        <v>12</v>
      </c>
      <c r="M5874" s="1799">
        <v>35183.35</v>
      </c>
      <c r="N5874" s="543">
        <v>5</v>
      </c>
      <c r="O5874" s="543">
        <v>6</v>
      </c>
      <c r="P5874" s="1799">
        <v>18000</v>
      </c>
    </row>
    <row r="5875" spans="1:16" x14ac:dyDescent="0.2">
      <c r="A5875" s="541" t="s">
        <v>11989</v>
      </c>
      <c r="B5875" s="548" t="s">
        <v>1708</v>
      </c>
      <c r="C5875" s="541" t="s">
        <v>1709</v>
      </c>
      <c r="D5875" s="1846" t="s">
        <v>12254</v>
      </c>
      <c r="E5875" s="539">
        <v>7500</v>
      </c>
      <c r="F5875" s="1847" t="s">
        <v>2900</v>
      </c>
      <c r="G5875" s="1846" t="s">
        <v>2901</v>
      </c>
      <c r="H5875" s="541"/>
      <c r="I5875" s="541"/>
      <c r="J5875" s="542"/>
      <c r="K5875" s="543">
        <v>1</v>
      </c>
      <c r="L5875" s="543">
        <v>2</v>
      </c>
      <c r="M5875" s="1799">
        <v>14988.02</v>
      </c>
      <c r="N5875" s="543">
        <v>0</v>
      </c>
      <c r="O5875" s="543">
        <v>0</v>
      </c>
      <c r="P5875" s="1799">
        <v>0</v>
      </c>
    </row>
    <row r="5876" spans="1:16" x14ac:dyDescent="0.2">
      <c r="A5876" s="541" t="s">
        <v>11989</v>
      </c>
      <c r="B5876" s="548" t="s">
        <v>1708</v>
      </c>
      <c r="C5876" s="541" t="s">
        <v>1709</v>
      </c>
      <c r="D5876" s="1846" t="s">
        <v>12255</v>
      </c>
      <c r="E5876" s="539">
        <v>7500</v>
      </c>
      <c r="F5876" s="1847" t="s">
        <v>12256</v>
      </c>
      <c r="G5876" s="1846" t="s">
        <v>12257</v>
      </c>
      <c r="H5876" s="541"/>
      <c r="I5876" s="541"/>
      <c r="J5876" s="542"/>
      <c r="K5876" s="543">
        <v>0</v>
      </c>
      <c r="L5876" s="543">
        <v>1</v>
      </c>
      <c r="M5876" s="1799">
        <v>7398.84</v>
      </c>
      <c r="N5876" s="543">
        <v>0</v>
      </c>
      <c r="O5876" s="543">
        <v>0</v>
      </c>
      <c r="P5876" s="1799">
        <v>0</v>
      </c>
    </row>
    <row r="5877" spans="1:16" x14ac:dyDescent="0.2">
      <c r="A5877" s="541" t="s">
        <v>11989</v>
      </c>
      <c r="B5877" s="548" t="s">
        <v>1708</v>
      </c>
      <c r="C5877" s="541" t="s">
        <v>1709</v>
      </c>
      <c r="D5877" s="1846" t="s">
        <v>12031</v>
      </c>
      <c r="E5877" s="539">
        <v>2000</v>
      </c>
      <c r="F5877" s="1847" t="s">
        <v>12258</v>
      </c>
      <c r="G5877" s="1846" t="s">
        <v>12259</v>
      </c>
      <c r="H5877" s="541"/>
      <c r="I5877" s="541"/>
      <c r="J5877" s="542"/>
      <c r="K5877" s="543">
        <v>4</v>
      </c>
      <c r="L5877" s="543">
        <v>9</v>
      </c>
      <c r="M5877" s="1799">
        <v>17972.240000000002</v>
      </c>
      <c r="N5877" s="543">
        <v>0</v>
      </c>
      <c r="O5877" s="543">
        <v>0</v>
      </c>
      <c r="P5877" s="1799">
        <v>0</v>
      </c>
    </row>
    <row r="5878" spans="1:16" x14ac:dyDescent="0.2">
      <c r="A5878" s="541" t="s">
        <v>11989</v>
      </c>
      <c r="B5878" s="548" t="s">
        <v>1708</v>
      </c>
      <c r="C5878" s="541" t="s">
        <v>1709</v>
      </c>
      <c r="D5878" s="1846" t="s">
        <v>1882</v>
      </c>
      <c r="E5878" s="539">
        <v>2300</v>
      </c>
      <c r="F5878" s="1847" t="s">
        <v>12260</v>
      </c>
      <c r="G5878" s="1846" t="s">
        <v>12261</v>
      </c>
      <c r="H5878" s="541" t="s">
        <v>12262</v>
      </c>
      <c r="I5878" s="541" t="s">
        <v>12262</v>
      </c>
      <c r="J5878" s="542" t="s">
        <v>12262</v>
      </c>
      <c r="K5878" s="543">
        <v>7</v>
      </c>
      <c r="L5878" s="543">
        <v>12</v>
      </c>
      <c r="M5878" s="1799">
        <v>29314</v>
      </c>
      <c r="N5878" s="543">
        <v>4</v>
      </c>
      <c r="O5878" s="543">
        <v>6</v>
      </c>
      <c r="P5878" s="1799">
        <v>13800</v>
      </c>
    </row>
    <row r="5879" spans="1:16" x14ac:dyDescent="0.2">
      <c r="A5879" s="541" t="s">
        <v>11989</v>
      </c>
      <c r="B5879" s="548" t="s">
        <v>1708</v>
      </c>
      <c r="C5879" s="541" t="s">
        <v>1709</v>
      </c>
      <c r="D5879" s="1846" t="s">
        <v>12004</v>
      </c>
      <c r="E5879" s="539">
        <v>1945</v>
      </c>
      <c r="F5879" s="1847" t="s">
        <v>12263</v>
      </c>
      <c r="G5879" s="1846" t="s">
        <v>12264</v>
      </c>
      <c r="H5879" s="541"/>
      <c r="I5879" s="541"/>
      <c r="J5879" s="542"/>
      <c r="K5879" s="543">
        <v>0</v>
      </c>
      <c r="L5879" s="543">
        <v>1</v>
      </c>
      <c r="M5879" s="1799">
        <v>1944.45</v>
      </c>
      <c r="N5879" s="543">
        <v>0</v>
      </c>
      <c r="O5879" s="543">
        <v>0</v>
      </c>
      <c r="P5879" s="1799">
        <v>0</v>
      </c>
    </row>
    <row r="5880" spans="1:16" x14ac:dyDescent="0.2">
      <c r="A5880" s="541" t="s">
        <v>11989</v>
      </c>
      <c r="B5880" s="548" t="s">
        <v>1708</v>
      </c>
      <c r="C5880" s="541" t="s">
        <v>1709</v>
      </c>
      <c r="D5880" s="1846" t="s">
        <v>12265</v>
      </c>
      <c r="E5880" s="539">
        <v>5000</v>
      </c>
      <c r="F5880" s="1847" t="s">
        <v>12266</v>
      </c>
      <c r="G5880" s="1846" t="s">
        <v>12267</v>
      </c>
      <c r="H5880" s="541"/>
      <c r="I5880" s="541"/>
      <c r="J5880" s="542"/>
      <c r="K5880" s="543">
        <v>7</v>
      </c>
      <c r="L5880" s="543">
        <v>12</v>
      </c>
      <c r="M5880" s="1799">
        <v>59195.49</v>
      </c>
      <c r="N5880" s="543">
        <v>1</v>
      </c>
      <c r="O5880" s="543">
        <v>2</v>
      </c>
      <c r="P5880" s="1799">
        <v>10000</v>
      </c>
    </row>
    <row r="5881" spans="1:16" x14ac:dyDescent="0.2">
      <c r="A5881" s="541" t="s">
        <v>11989</v>
      </c>
      <c r="B5881" s="548" t="s">
        <v>1708</v>
      </c>
      <c r="C5881" s="541" t="s">
        <v>1709</v>
      </c>
      <c r="D5881" s="1846" t="s">
        <v>1757</v>
      </c>
      <c r="E5881" s="539">
        <v>7500</v>
      </c>
      <c r="F5881" s="1847" t="s">
        <v>12268</v>
      </c>
      <c r="G5881" s="1846" t="s">
        <v>12269</v>
      </c>
      <c r="H5881" s="541" t="s">
        <v>1713</v>
      </c>
      <c r="I5881" s="541"/>
      <c r="J5881" s="542"/>
      <c r="K5881" s="543">
        <v>0</v>
      </c>
      <c r="L5881" s="543">
        <v>0</v>
      </c>
      <c r="M5881" s="1799">
        <v>0</v>
      </c>
      <c r="N5881" s="543">
        <v>1</v>
      </c>
      <c r="O5881" s="543">
        <v>3</v>
      </c>
      <c r="P5881" s="1799">
        <v>22500</v>
      </c>
    </row>
    <row r="5882" spans="1:16" x14ac:dyDescent="0.2">
      <c r="A5882" s="541" t="s">
        <v>11989</v>
      </c>
      <c r="B5882" s="548" t="s">
        <v>1708</v>
      </c>
      <c r="C5882" s="541" t="s">
        <v>1709</v>
      </c>
      <c r="D5882" s="1846" t="s">
        <v>12270</v>
      </c>
      <c r="E5882" s="539">
        <v>5000</v>
      </c>
      <c r="F5882" s="1847" t="s">
        <v>12271</v>
      </c>
      <c r="G5882" s="1846" t="s">
        <v>12272</v>
      </c>
      <c r="H5882" s="541" t="s">
        <v>1795</v>
      </c>
      <c r="I5882" s="541"/>
      <c r="J5882" s="542"/>
      <c r="K5882" s="543">
        <v>0</v>
      </c>
      <c r="L5882" s="543">
        <v>1</v>
      </c>
      <c r="M5882" s="1799">
        <v>5139.78</v>
      </c>
      <c r="N5882" s="543">
        <v>0</v>
      </c>
      <c r="O5882" s="543">
        <v>0</v>
      </c>
      <c r="P5882" s="1799">
        <v>0</v>
      </c>
    </row>
    <row r="5883" spans="1:16" x14ac:dyDescent="0.2">
      <c r="A5883" s="541" t="s">
        <v>11989</v>
      </c>
      <c r="B5883" s="548" t="s">
        <v>1708</v>
      </c>
      <c r="C5883" s="541" t="s">
        <v>1709</v>
      </c>
      <c r="D5883" s="1846" t="s">
        <v>1836</v>
      </c>
      <c r="E5883" s="539">
        <v>2500</v>
      </c>
      <c r="F5883" s="1847" t="s">
        <v>12273</v>
      </c>
      <c r="G5883" s="1846" t="s">
        <v>12274</v>
      </c>
      <c r="H5883" s="541"/>
      <c r="I5883" s="541"/>
      <c r="J5883" s="542"/>
      <c r="K5883" s="543">
        <v>8</v>
      </c>
      <c r="L5883" s="543">
        <v>12</v>
      </c>
      <c r="M5883" s="1799">
        <v>27694.16</v>
      </c>
      <c r="N5883" s="543">
        <v>1</v>
      </c>
      <c r="O5883" s="543">
        <v>3</v>
      </c>
      <c r="P5883" s="1799">
        <v>7500</v>
      </c>
    </row>
    <row r="5884" spans="1:16" x14ac:dyDescent="0.2">
      <c r="A5884" s="541" t="s">
        <v>11989</v>
      </c>
      <c r="B5884" s="548" t="s">
        <v>1708</v>
      </c>
      <c r="C5884" s="541" t="s">
        <v>1709</v>
      </c>
      <c r="D5884" s="1846" t="s">
        <v>12004</v>
      </c>
      <c r="E5884" s="539">
        <v>2500</v>
      </c>
      <c r="F5884" s="1847" t="s">
        <v>12275</v>
      </c>
      <c r="G5884" s="1846" t="s">
        <v>12276</v>
      </c>
      <c r="H5884" s="541" t="s">
        <v>6663</v>
      </c>
      <c r="I5884" s="541" t="s">
        <v>6663</v>
      </c>
      <c r="J5884" s="542" t="s">
        <v>6663</v>
      </c>
      <c r="K5884" s="543">
        <v>5</v>
      </c>
      <c r="L5884" s="543">
        <v>12</v>
      </c>
      <c r="M5884" s="1799">
        <v>29894.04</v>
      </c>
      <c r="N5884" s="543">
        <v>4</v>
      </c>
      <c r="O5884" s="543">
        <v>6</v>
      </c>
      <c r="P5884" s="1799">
        <v>15000</v>
      </c>
    </row>
    <row r="5885" spans="1:16" x14ac:dyDescent="0.2">
      <c r="A5885" s="541" t="s">
        <v>11989</v>
      </c>
      <c r="B5885" s="548" t="s">
        <v>1708</v>
      </c>
      <c r="C5885" s="541" t="s">
        <v>1709</v>
      </c>
      <c r="D5885" s="1846" t="s">
        <v>1882</v>
      </c>
      <c r="E5885" s="539">
        <v>2300</v>
      </c>
      <c r="F5885" s="1847" t="s">
        <v>12277</v>
      </c>
      <c r="G5885" s="1846" t="s">
        <v>12278</v>
      </c>
      <c r="H5885" s="541" t="s">
        <v>12262</v>
      </c>
      <c r="I5885" s="541" t="s">
        <v>12262</v>
      </c>
      <c r="J5885" s="542" t="s">
        <v>12262</v>
      </c>
      <c r="K5885" s="543">
        <v>7</v>
      </c>
      <c r="L5885" s="543">
        <v>12</v>
      </c>
      <c r="M5885" s="1799">
        <v>27600</v>
      </c>
      <c r="N5885" s="543">
        <v>4</v>
      </c>
      <c r="O5885" s="543">
        <v>6</v>
      </c>
      <c r="P5885" s="1799">
        <v>13800</v>
      </c>
    </row>
    <row r="5886" spans="1:16" x14ac:dyDescent="0.2">
      <c r="A5886" s="541" t="s">
        <v>11989</v>
      </c>
      <c r="B5886" s="548" t="s">
        <v>1708</v>
      </c>
      <c r="C5886" s="541" t="s">
        <v>1709</v>
      </c>
      <c r="D5886" s="1846" t="s">
        <v>5879</v>
      </c>
      <c r="E5886" s="539">
        <v>2300</v>
      </c>
      <c r="F5886" s="1847" t="s">
        <v>12279</v>
      </c>
      <c r="G5886" s="1846" t="s">
        <v>12280</v>
      </c>
      <c r="H5886" s="541" t="s">
        <v>1795</v>
      </c>
      <c r="I5886" s="541"/>
      <c r="J5886" s="542"/>
      <c r="K5886" s="543">
        <v>0</v>
      </c>
      <c r="L5886" s="543">
        <v>1</v>
      </c>
      <c r="M5886" s="1799">
        <v>2311.9299999999998</v>
      </c>
      <c r="N5886" s="543">
        <v>0</v>
      </c>
      <c r="O5886" s="543">
        <v>0</v>
      </c>
      <c r="P5886" s="1799">
        <v>0</v>
      </c>
    </row>
    <row r="5887" spans="1:16" x14ac:dyDescent="0.2">
      <c r="A5887" s="541" t="s">
        <v>11989</v>
      </c>
      <c r="B5887" s="548" t="s">
        <v>1708</v>
      </c>
      <c r="C5887" s="541" t="s">
        <v>1709</v>
      </c>
      <c r="D5887" s="1846" t="s">
        <v>12281</v>
      </c>
      <c r="E5887" s="539">
        <v>6000</v>
      </c>
      <c r="F5887" s="1847" t="s">
        <v>12282</v>
      </c>
      <c r="G5887" s="1846" t="s">
        <v>12283</v>
      </c>
      <c r="H5887" s="541" t="s">
        <v>12284</v>
      </c>
      <c r="I5887" s="541" t="s">
        <v>12284</v>
      </c>
      <c r="J5887" s="542" t="s">
        <v>12284</v>
      </c>
      <c r="K5887" s="543">
        <v>0</v>
      </c>
      <c r="L5887" s="543">
        <v>0</v>
      </c>
      <c r="M5887" s="1799">
        <v>0</v>
      </c>
      <c r="N5887" s="543">
        <v>4</v>
      </c>
      <c r="O5887" s="543">
        <v>6</v>
      </c>
      <c r="P5887" s="1799">
        <v>36000</v>
      </c>
    </row>
    <row r="5888" spans="1:16" x14ac:dyDescent="0.2">
      <c r="A5888" s="541" t="s">
        <v>11989</v>
      </c>
      <c r="B5888" s="548" t="s">
        <v>1708</v>
      </c>
      <c r="C5888" s="541" t="s">
        <v>1709</v>
      </c>
      <c r="D5888" s="1846" t="s">
        <v>12124</v>
      </c>
      <c r="E5888" s="539">
        <v>3400</v>
      </c>
      <c r="F5888" s="1847" t="s">
        <v>12285</v>
      </c>
      <c r="G5888" s="1846" t="s">
        <v>12286</v>
      </c>
      <c r="H5888" s="541"/>
      <c r="I5888" s="541"/>
      <c r="J5888" s="542"/>
      <c r="K5888" s="543">
        <v>6</v>
      </c>
      <c r="L5888" s="543">
        <v>11</v>
      </c>
      <c r="M5888" s="1799">
        <v>37503.24</v>
      </c>
      <c r="N5888" s="543">
        <v>0</v>
      </c>
      <c r="O5888" s="543">
        <v>0</v>
      </c>
      <c r="P5888" s="1799">
        <v>0</v>
      </c>
    </row>
    <row r="5889" spans="1:16" x14ac:dyDescent="0.2">
      <c r="A5889" s="541" t="s">
        <v>11989</v>
      </c>
      <c r="B5889" s="548" t="s">
        <v>1708</v>
      </c>
      <c r="C5889" s="541" t="s">
        <v>1709</v>
      </c>
      <c r="D5889" s="1846" t="s">
        <v>12040</v>
      </c>
      <c r="E5889" s="539">
        <v>5000</v>
      </c>
      <c r="F5889" s="1847" t="s">
        <v>12287</v>
      </c>
      <c r="G5889" s="1846" t="s">
        <v>12288</v>
      </c>
      <c r="H5889" s="541"/>
      <c r="I5889" s="541"/>
      <c r="J5889" s="542"/>
      <c r="K5889" s="543">
        <v>5</v>
      </c>
      <c r="L5889" s="543">
        <v>12</v>
      </c>
      <c r="M5889" s="1799">
        <v>59984.73</v>
      </c>
      <c r="N5889" s="543">
        <v>1</v>
      </c>
      <c r="O5889" s="543">
        <v>3</v>
      </c>
      <c r="P5889" s="1799">
        <v>15000</v>
      </c>
    </row>
    <row r="5890" spans="1:16" x14ac:dyDescent="0.2">
      <c r="A5890" s="541" t="s">
        <v>11989</v>
      </c>
      <c r="B5890" s="548" t="s">
        <v>1708</v>
      </c>
      <c r="C5890" s="541" t="s">
        <v>1709</v>
      </c>
      <c r="D5890" s="1846" t="s">
        <v>12158</v>
      </c>
      <c r="E5890" s="539">
        <v>2700</v>
      </c>
      <c r="F5890" s="1847" t="s">
        <v>12289</v>
      </c>
      <c r="G5890" s="1846" t="s">
        <v>12290</v>
      </c>
      <c r="H5890" s="541"/>
      <c r="I5890" s="541"/>
      <c r="J5890" s="542"/>
      <c r="K5890" s="543">
        <v>1</v>
      </c>
      <c r="L5890" s="543">
        <v>2</v>
      </c>
      <c r="M5890" s="1799">
        <v>5387.37</v>
      </c>
      <c r="N5890" s="543">
        <v>0</v>
      </c>
      <c r="O5890" s="543">
        <v>0</v>
      </c>
      <c r="P5890" s="1799">
        <v>0</v>
      </c>
    </row>
    <row r="5891" spans="1:16" x14ac:dyDescent="0.2">
      <c r="A5891" s="541" t="s">
        <v>11989</v>
      </c>
      <c r="B5891" s="548" t="s">
        <v>1708</v>
      </c>
      <c r="C5891" s="541" t="s">
        <v>1709</v>
      </c>
      <c r="D5891" s="1846" t="s">
        <v>12291</v>
      </c>
      <c r="E5891" s="539">
        <v>7000</v>
      </c>
      <c r="F5891" s="1847" t="s">
        <v>12292</v>
      </c>
      <c r="G5891" s="1846" t="s">
        <v>12293</v>
      </c>
      <c r="H5891" s="541"/>
      <c r="I5891" s="541"/>
      <c r="J5891" s="542"/>
      <c r="K5891" s="543">
        <v>5</v>
      </c>
      <c r="L5891" s="543">
        <v>10</v>
      </c>
      <c r="M5891" s="1799">
        <v>81534.58</v>
      </c>
      <c r="N5891" s="543">
        <v>0</v>
      </c>
      <c r="O5891" s="543">
        <v>0</v>
      </c>
      <c r="P5891" s="1799">
        <v>0</v>
      </c>
    </row>
    <row r="5892" spans="1:16" x14ac:dyDescent="0.2">
      <c r="A5892" s="541" t="s">
        <v>11989</v>
      </c>
      <c r="B5892" s="548" t="s">
        <v>1708</v>
      </c>
      <c r="C5892" s="541" t="s">
        <v>1709</v>
      </c>
      <c r="D5892" s="1846" t="s">
        <v>12124</v>
      </c>
      <c r="E5892" s="539">
        <v>3500</v>
      </c>
      <c r="F5892" s="1847" t="s">
        <v>12294</v>
      </c>
      <c r="G5892" s="1846" t="s">
        <v>12295</v>
      </c>
      <c r="H5892" s="541" t="s">
        <v>12296</v>
      </c>
      <c r="I5892" s="541" t="s">
        <v>12296</v>
      </c>
      <c r="J5892" s="542" t="s">
        <v>12296</v>
      </c>
      <c r="K5892" s="543">
        <v>7</v>
      </c>
      <c r="L5892" s="543">
        <v>12</v>
      </c>
      <c r="M5892" s="1799">
        <v>41781.019999999997</v>
      </c>
      <c r="N5892" s="543">
        <v>4</v>
      </c>
      <c r="O5892" s="543">
        <v>6</v>
      </c>
      <c r="P5892" s="1799">
        <v>21000</v>
      </c>
    </row>
    <row r="5893" spans="1:16" x14ac:dyDescent="0.2">
      <c r="A5893" s="541" t="s">
        <v>11989</v>
      </c>
      <c r="B5893" s="548" t="s">
        <v>1708</v>
      </c>
      <c r="C5893" s="541" t="s">
        <v>1709</v>
      </c>
      <c r="D5893" s="1846" t="s">
        <v>12297</v>
      </c>
      <c r="E5893" s="539">
        <v>7238</v>
      </c>
      <c r="F5893" s="1847" t="s">
        <v>12298</v>
      </c>
      <c r="G5893" s="1846" t="s">
        <v>12299</v>
      </c>
      <c r="H5893" s="541"/>
      <c r="I5893" s="541"/>
      <c r="J5893" s="542"/>
      <c r="K5893" s="543">
        <v>1</v>
      </c>
      <c r="L5893" s="543">
        <v>12</v>
      </c>
      <c r="M5893" s="1799">
        <v>84684.6</v>
      </c>
      <c r="N5893" s="543">
        <v>0</v>
      </c>
      <c r="O5893" s="543">
        <v>6</v>
      </c>
      <c r="P5893" s="1799">
        <v>43428</v>
      </c>
    </row>
    <row r="5894" spans="1:16" x14ac:dyDescent="0.2">
      <c r="A5894" s="541" t="s">
        <v>11989</v>
      </c>
      <c r="B5894" s="548" t="s">
        <v>1708</v>
      </c>
      <c r="C5894" s="541" t="s">
        <v>1709</v>
      </c>
      <c r="D5894" s="1846" t="s">
        <v>12300</v>
      </c>
      <c r="E5894" s="539">
        <v>4500</v>
      </c>
      <c r="F5894" s="1847" t="s">
        <v>12301</v>
      </c>
      <c r="G5894" s="1846" t="s">
        <v>12302</v>
      </c>
      <c r="H5894" s="541" t="s">
        <v>12097</v>
      </c>
      <c r="I5894" s="541" t="s">
        <v>12097</v>
      </c>
      <c r="J5894" s="542" t="s">
        <v>12097</v>
      </c>
      <c r="K5894" s="543">
        <v>7</v>
      </c>
      <c r="L5894" s="543">
        <v>12</v>
      </c>
      <c r="M5894" s="1799">
        <v>53589.88</v>
      </c>
      <c r="N5894" s="543">
        <v>5</v>
      </c>
      <c r="O5894" s="543">
        <v>6</v>
      </c>
      <c r="P5894" s="1799">
        <v>27000</v>
      </c>
    </row>
    <row r="5895" spans="1:16" x14ac:dyDescent="0.2">
      <c r="A5895" s="541" t="s">
        <v>11989</v>
      </c>
      <c r="B5895" s="548" t="s">
        <v>1708</v>
      </c>
      <c r="C5895" s="541" t="s">
        <v>1709</v>
      </c>
      <c r="D5895" s="1846" t="s">
        <v>12303</v>
      </c>
      <c r="E5895" s="539">
        <v>12000</v>
      </c>
      <c r="F5895" s="1847" t="s">
        <v>12304</v>
      </c>
      <c r="G5895" s="1846" t="s">
        <v>12305</v>
      </c>
      <c r="H5895" s="541"/>
      <c r="I5895" s="541"/>
      <c r="J5895" s="542"/>
      <c r="K5895" s="543">
        <v>1</v>
      </c>
      <c r="L5895" s="543">
        <v>2</v>
      </c>
      <c r="M5895" s="1799">
        <v>24000</v>
      </c>
      <c r="N5895" s="543">
        <v>0</v>
      </c>
      <c r="O5895" s="543">
        <v>6</v>
      </c>
      <c r="P5895" s="1799">
        <v>72200</v>
      </c>
    </row>
    <row r="5896" spans="1:16" x14ac:dyDescent="0.2">
      <c r="A5896" s="541" t="s">
        <v>11989</v>
      </c>
      <c r="B5896" s="548" t="s">
        <v>1708</v>
      </c>
      <c r="C5896" s="541" t="s">
        <v>1709</v>
      </c>
      <c r="D5896" s="1846" t="s">
        <v>12194</v>
      </c>
      <c r="E5896" s="539">
        <v>7144</v>
      </c>
      <c r="F5896" s="1847" t="s">
        <v>12306</v>
      </c>
      <c r="G5896" s="1846" t="s">
        <v>12307</v>
      </c>
      <c r="H5896" s="541"/>
      <c r="I5896" s="541"/>
      <c r="J5896" s="542"/>
      <c r="K5896" s="543">
        <v>3</v>
      </c>
      <c r="L5896" s="543">
        <v>10</v>
      </c>
      <c r="M5896" s="1799">
        <v>71441.23</v>
      </c>
      <c r="N5896" s="543">
        <v>0</v>
      </c>
      <c r="O5896" s="543">
        <v>0</v>
      </c>
      <c r="P5896" s="1799">
        <v>0</v>
      </c>
    </row>
    <row r="5897" spans="1:16" x14ac:dyDescent="0.2">
      <c r="A5897" s="541" t="s">
        <v>11989</v>
      </c>
      <c r="B5897" s="548" t="s">
        <v>1708</v>
      </c>
      <c r="C5897" s="541" t="s">
        <v>1709</v>
      </c>
      <c r="D5897" s="1846" t="s">
        <v>12011</v>
      </c>
      <c r="E5897" s="539">
        <v>3000</v>
      </c>
      <c r="F5897" s="1847" t="s">
        <v>12308</v>
      </c>
      <c r="G5897" s="1846" t="s">
        <v>12309</v>
      </c>
      <c r="H5897" s="541" t="s">
        <v>12310</v>
      </c>
      <c r="I5897" s="541" t="s">
        <v>12310</v>
      </c>
      <c r="J5897" s="542" t="s">
        <v>12310</v>
      </c>
      <c r="K5897" s="543">
        <v>4</v>
      </c>
      <c r="L5897" s="543">
        <v>12</v>
      </c>
      <c r="M5897" s="1799">
        <v>35855.26</v>
      </c>
      <c r="N5897" s="543">
        <v>4</v>
      </c>
      <c r="O5897" s="543">
        <v>6</v>
      </c>
      <c r="P5897" s="1799">
        <v>18000</v>
      </c>
    </row>
    <row r="5898" spans="1:16" x14ac:dyDescent="0.2">
      <c r="A5898" s="541" t="s">
        <v>11989</v>
      </c>
      <c r="B5898" s="548" t="s">
        <v>1708</v>
      </c>
      <c r="C5898" s="541" t="s">
        <v>1709</v>
      </c>
      <c r="D5898" s="1846" t="s">
        <v>12004</v>
      </c>
      <c r="E5898" s="539">
        <v>1800</v>
      </c>
      <c r="F5898" s="1847" t="s">
        <v>12311</v>
      </c>
      <c r="G5898" s="1846" t="s">
        <v>12312</v>
      </c>
      <c r="H5898" s="541"/>
      <c r="I5898" s="541"/>
      <c r="J5898" s="542"/>
      <c r="K5898" s="543">
        <v>1</v>
      </c>
      <c r="L5898" s="543">
        <v>1</v>
      </c>
      <c r="M5898" s="1799">
        <v>1833.33</v>
      </c>
      <c r="N5898" s="543">
        <v>4</v>
      </c>
      <c r="O5898" s="543">
        <v>6</v>
      </c>
      <c r="P5898" s="1799">
        <v>15000</v>
      </c>
    </row>
    <row r="5899" spans="1:16" x14ac:dyDescent="0.2">
      <c r="A5899" s="541" t="s">
        <v>11989</v>
      </c>
      <c r="B5899" s="548" t="s">
        <v>1708</v>
      </c>
      <c r="C5899" s="541" t="s">
        <v>1709</v>
      </c>
      <c r="D5899" s="1846" t="s">
        <v>12124</v>
      </c>
      <c r="E5899" s="539">
        <v>2718</v>
      </c>
      <c r="F5899" s="1847" t="s">
        <v>12313</v>
      </c>
      <c r="G5899" s="1846" t="s">
        <v>12314</v>
      </c>
      <c r="H5899" s="541" t="s">
        <v>12315</v>
      </c>
      <c r="I5899" s="541" t="s">
        <v>12315</v>
      </c>
      <c r="J5899" s="542" t="s">
        <v>12315</v>
      </c>
      <c r="K5899" s="543">
        <v>1</v>
      </c>
      <c r="L5899" s="543">
        <v>3</v>
      </c>
      <c r="M5899" s="1799">
        <v>8155.48</v>
      </c>
      <c r="N5899" s="543">
        <v>4</v>
      </c>
      <c r="O5899" s="543">
        <v>6</v>
      </c>
      <c r="P5899" s="1799">
        <v>20951.873333333337</v>
      </c>
    </row>
    <row r="5900" spans="1:16" x14ac:dyDescent="0.2">
      <c r="A5900" s="541" t="s">
        <v>11989</v>
      </c>
      <c r="B5900" s="548" t="s">
        <v>1708</v>
      </c>
      <c r="C5900" s="541" t="s">
        <v>1709</v>
      </c>
      <c r="D5900" s="1846" t="s">
        <v>12316</v>
      </c>
      <c r="E5900" s="539">
        <v>4700</v>
      </c>
      <c r="F5900" s="1847" t="s">
        <v>12317</v>
      </c>
      <c r="G5900" s="1846" t="s">
        <v>12318</v>
      </c>
      <c r="H5900" s="541"/>
      <c r="I5900" s="541"/>
      <c r="J5900" s="542"/>
      <c r="K5900" s="543">
        <v>1</v>
      </c>
      <c r="L5900" s="543">
        <v>3</v>
      </c>
      <c r="M5900" s="1799">
        <v>14000</v>
      </c>
      <c r="N5900" s="543">
        <v>1</v>
      </c>
      <c r="O5900" s="543">
        <v>3</v>
      </c>
      <c r="P5900" s="1799">
        <v>14100</v>
      </c>
    </row>
    <row r="5901" spans="1:16" x14ac:dyDescent="0.2">
      <c r="A5901" s="541" t="s">
        <v>11989</v>
      </c>
      <c r="B5901" s="548" t="s">
        <v>1708</v>
      </c>
      <c r="C5901" s="541" t="s">
        <v>1709</v>
      </c>
      <c r="D5901" s="1846" t="s">
        <v>12158</v>
      </c>
      <c r="E5901" s="539">
        <v>6200</v>
      </c>
      <c r="F5901" s="1847" t="s">
        <v>12319</v>
      </c>
      <c r="G5901" s="1846" t="s">
        <v>12320</v>
      </c>
      <c r="H5901" s="541"/>
      <c r="I5901" s="541"/>
      <c r="J5901" s="542"/>
      <c r="K5901" s="543">
        <v>3</v>
      </c>
      <c r="L5901" s="543">
        <v>4</v>
      </c>
      <c r="M5901" s="1799">
        <v>24921.73</v>
      </c>
      <c r="N5901" s="543">
        <v>0</v>
      </c>
      <c r="O5901" s="543">
        <v>0</v>
      </c>
      <c r="P5901" s="1799">
        <v>0</v>
      </c>
    </row>
    <row r="5902" spans="1:16" x14ac:dyDescent="0.2">
      <c r="A5902" s="541" t="s">
        <v>11989</v>
      </c>
      <c r="B5902" s="548" t="s">
        <v>1708</v>
      </c>
      <c r="C5902" s="541" t="s">
        <v>1709</v>
      </c>
      <c r="D5902" s="1846" t="s">
        <v>1882</v>
      </c>
      <c r="E5902" s="539">
        <v>2300</v>
      </c>
      <c r="F5902" s="1847" t="s">
        <v>12321</v>
      </c>
      <c r="G5902" s="1846" t="s">
        <v>12322</v>
      </c>
      <c r="H5902" s="541" t="s">
        <v>12262</v>
      </c>
      <c r="I5902" s="541" t="s">
        <v>12262</v>
      </c>
      <c r="J5902" s="542" t="s">
        <v>12262</v>
      </c>
      <c r="K5902" s="543">
        <v>7</v>
      </c>
      <c r="L5902" s="543">
        <v>12</v>
      </c>
      <c r="M5902" s="1799">
        <v>27513.57</v>
      </c>
      <c r="N5902" s="543">
        <v>6</v>
      </c>
      <c r="O5902" s="543">
        <v>6</v>
      </c>
      <c r="P5902" s="1799">
        <v>13800</v>
      </c>
    </row>
    <row r="5903" spans="1:16" x14ac:dyDescent="0.2">
      <c r="A5903" s="541" t="s">
        <v>11989</v>
      </c>
      <c r="B5903" s="548" t="s">
        <v>1708</v>
      </c>
      <c r="C5903" s="541" t="s">
        <v>1709</v>
      </c>
      <c r="D5903" s="1846" t="s">
        <v>12194</v>
      </c>
      <c r="E5903" s="539">
        <v>9300</v>
      </c>
      <c r="F5903" s="1847" t="s">
        <v>12323</v>
      </c>
      <c r="G5903" s="1846" t="s">
        <v>12324</v>
      </c>
      <c r="H5903" s="541" t="s">
        <v>12315</v>
      </c>
      <c r="I5903" s="541" t="s">
        <v>12315</v>
      </c>
      <c r="J5903" s="542" t="s">
        <v>12315</v>
      </c>
      <c r="K5903" s="543">
        <v>1</v>
      </c>
      <c r="L5903" s="543">
        <v>3</v>
      </c>
      <c r="M5903" s="1799">
        <v>28000</v>
      </c>
      <c r="N5903" s="543">
        <v>1</v>
      </c>
      <c r="O5903" s="543">
        <v>6</v>
      </c>
      <c r="P5903" s="1799">
        <v>73666.666666666672</v>
      </c>
    </row>
    <row r="5904" spans="1:16" x14ac:dyDescent="0.2">
      <c r="A5904" s="541" t="s">
        <v>11989</v>
      </c>
      <c r="B5904" s="548" t="s">
        <v>1708</v>
      </c>
      <c r="C5904" s="541" t="s">
        <v>1709</v>
      </c>
      <c r="D5904" s="1846" t="s">
        <v>12078</v>
      </c>
      <c r="E5904" s="539">
        <v>5900</v>
      </c>
      <c r="F5904" s="1847" t="s">
        <v>12325</v>
      </c>
      <c r="G5904" s="1846" t="s">
        <v>12326</v>
      </c>
      <c r="H5904" s="541" t="s">
        <v>12134</v>
      </c>
      <c r="I5904" s="541" t="s">
        <v>12134</v>
      </c>
      <c r="J5904" s="542" t="s">
        <v>12134</v>
      </c>
      <c r="K5904" s="543">
        <v>2</v>
      </c>
      <c r="L5904" s="543">
        <v>6</v>
      </c>
      <c r="M5904" s="1799">
        <v>35925.760000000002</v>
      </c>
      <c r="N5904" s="543">
        <v>4</v>
      </c>
      <c r="O5904" s="543">
        <v>6</v>
      </c>
      <c r="P5904" s="1799">
        <v>36177.486666666664</v>
      </c>
    </row>
    <row r="5905" spans="1:16" x14ac:dyDescent="0.2">
      <c r="A5905" s="541" t="s">
        <v>11989</v>
      </c>
      <c r="B5905" s="548" t="s">
        <v>1708</v>
      </c>
      <c r="C5905" s="541" t="s">
        <v>1709</v>
      </c>
      <c r="D5905" s="1846" t="s">
        <v>12011</v>
      </c>
      <c r="E5905" s="539">
        <v>3000</v>
      </c>
      <c r="F5905" s="1847" t="s">
        <v>12327</v>
      </c>
      <c r="G5905" s="1846" t="s">
        <v>12328</v>
      </c>
      <c r="H5905" s="541" t="s">
        <v>12103</v>
      </c>
      <c r="I5905" s="541" t="s">
        <v>12103</v>
      </c>
      <c r="J5905" s="542" t="s">
        <v>12103</v>
      </c>
      <c r="K5905" s="543">
        <v>4</v>
      </c>
      <c r="L5905" s="543">
        <v>12</v>
      </c>
      <c r="M5905" s="1799">
        <v>35814.239999999998</v>
      </c>
      <c r="N5905" s="543">
        <v>5</v>
      </c>
      <c r="O5905" s="543">
        <v>6</v>
      </c>
      <c r="P5905" s="1799">
        <v>18000</v>
      </c>
    </row>
    <row r="5906" spans="1:16" x14ac:dyDescent="0.2">
      <c r="A5906" s="541" t="s">
        <v>11989</v>
      </c>
      <c r="B5906" s="548" t="s">
        <v>1708</v>
      </c>
      <c r="C5906" s="541" t="s">
        <v>1709</v>
      </c>
      <c r="D5906" s="1846" t="s">
        <v>1757</v>
      </c>
      <c r="E5906" s="539">
        <v>4500</v>
      </c>
      <c r="F5906" s="1847" t="s">
        <v>12329</v>
      </c>
      <c r="G5906" s="1846" t="s">
        <v>12330</v>
      </c>
      <c r="H5906" s="541" t="s">
        <v>12331</v>
      </c>
      <c r="I5906" s="541" t="s">
        <v>12331</v>
      </c>
      <c r="J5906" s="542" t="s">
        <v>12331</v>
      </c>
      <c r="K5906" s="543">
        <v>7</v>
      </c>
      <c r="L5906" s="543">
        <v>12</v>
      </c>
      <c r="M5906" s="1799">
        <v>53689.36</v>
      </c>
      <c r="N5906" s="543">
        <v>4</v>
      </c>
      <c r="O5906" s="543">
        <v>6</v>
      </c>
      <c r="P5906" s="1799">
        <v>27000</v>
      </c>
    </row>
    <row r="5907" spans="1:16" x14ac:dyDescent="0.2">
      <c r="A5907" s="541" t="s">
        <v>11989</v>
      </c>
      <c r="B5907" s="548" t="s">
        <v>1708</v>
      </c>
      <c r="C5907" s="541" t="s">
        <v>1709</v>
      </c>
      <c r="D5907" s="1846" t="s">
        <v>12332</v>
      </c>
      <c r="E5907" s="539">
        <v>1820</v>
      </c>
      <c r="F5907" s="1847" t="s">
        <v>12333</v>
      </c>
      <c r="G5907" s="1846" t="s">
        <v>12334</v>
      </c>
      <c r="H5907" s="541"/>
      <c r="I5907" s="541"/>
      <c r="J5907" s="542"/>
      <c r="K5907" s="543">
        <v>1</v>
      </c>
      <c r="L5907" s="543">
        <v>2</v>
      </c>
      <c r="M5907" s="1799">
        <v>3641.63</v>
      </c>
      <c r="N5907" s="543">
        <v>0</v>
      </c>
      <c r="O5907" s="543">
        <v>0</v>
      </c>
      <c r="P5907" s="1799">
        <v>0</v>
      </c>
    </row>
    <row r="5908" spans="1:16" x14ac:dyDescent="0.2">
      <c r="A5908" s="541" t="s">
        <v>11989</v>
      </c>
      <c r="B5908" s="548" t="s">
        <v>1708</v>
      </c>
      <c r="C5908" s="541" t="s">
        <v>1709</v>
      </c>
      <c r="D5908" s="1846" t="s">
        <v>12004</v>
      </c>
      <c r="E5908" s="539">
        <v>2500</v>
      </c>
      <c r="F5908" s="1847" t="s">
        <v>12335</v>
      </c>
      <c r="G5908" s="1846" t="s">
        <v>12336</v>
      </c>
      <c r="H5908" s="541" t="s">
        <v>12337</v>
      </c>
      <c r="I5908" s="541" t="s">
        <v>12337</v>
      </c>
      <c r="J5908" s="542" t="s">
        <v>12337</v>
      </c>
      <c r="K5908" s="543">
        <v>5</v>
      </c>
      <c r="L5908" s="543">
        <v>12</v>
      </c>
      <c r="M5908" s="1799">
        <v>29889.52</v>
      </c>
      <c r="N5908" s="543">
        <v>4</v>
      </c>
      <c r="O5908" s="543">
        <v>6</v>
      </c>
      <c r="P5908" s="1799">
        <v>15000</v>
      </c>
    </row>
    <row r="5909" spans="1:16" x14ac:dyDescent="0.2">
      <c r="A5909" s="541" t="s">
        <v>11989</v>
      </c>
      <c r="B5909" s="548" t="s">
        <v>1708</v>
      </c>
      <c r="C5909" s="541" t="s">
        <v>1709</v>
      </c>
      <c r="D5909" s="1846" t="s">
        <v>1836</v>
      </c>
      <c r="E5909" s="539">
        <v>806</v>
      </c>
      <c r="F5909" s="1847" t="s">
        <v>12338</v>
      </c>
      <c r="G5909" s="1846" t="s">
        <v>12339</v>
      </c>
      <c r="H5909" s="541" t="s">
        <v>12340</v>
      </c>
      <c r="I5909" s="541" t="s">
        <v>12340</v>
      </c>
      <c r="J5909" s="542" t="s">
        <v>12340</v>
      </c>
      <c r="K5909" s="543">
        <v>1</v>
      </c>
      <c r="L5909" s="543">
        <v>1</v>
      </c>
      <c r="M5909" s="1799">
        <v>806.67</v>
      </c>
      <c r="N5909" s="543">
        <v>5</v>
      </c>
      <c r="O5909" s="543">
        <v>6</v>
      </c>
      <c r="P5909" s="1799">
        <v>13181.953333333333</v>
      </c>
    </row>
    <row r="5910" spans="1:16" x14ac:dyDescent="0.2">
      <c r="A5910" s="541" t="s">
        <v>11989</v>
      </c>
      <c r="B5910" s="548" t="s">
        <v>1708</v>
      </c>
      <c r="C5910" s="541" t="s">
        <v>1709</v>
      </c>
      <c r="D5910" s="1846" t="s">
        <v>12341</v>
      </c>
      <c r="E5910" s="539">
        <v>2500</v>
      </c>
      <c r="F5910" s="1847" t="s">
        <v>12342</v>
      </c>
      <c r="G5910" s="1846" t="s">
        <v>12343</v>
      </c>
      <c r="H5910" s="541" t="s">
        <v>6113</v>
      </c>
      <c r="I5910" s="541" t="s">
        <v>6113</v>
      </c>
      <c r="J5910" s="542" t="s">
        <v>6113</v>
      </c>
      <c r="K5910" s="543">
        <v>5</v>
      </c>
      <c r="L5910" s="543">
        <v>12</v>
      </c>
      <c r="M5910" s="1799">
        <v>29707.68</v>
      </c>
      <c r="N5910" s="543">
        <v>4</v>
      </c>
      <c r="O5910" s="543">
        <v>6</v>
      </c>
      <c r="P5910" s="1799">
        <v>15000</v>
      </c>
    </row>
    <row r="5911" spans="1:16" x14ac:dyDescent="0.2">
      <c r="A5911" s="541" t="s">
        <v>11989</v>
      </c>
      <c r="B5911" s="548" t="s">
        <v>1708</v>
      </c>
      <c r="C5911" s="541" t="s">
        <v>1709</v>
      </c>
      <c r="D5911" s="1846" t="s">
        <v>12018</v>
      </c>
      <c r="E5911" s="539">
        <v>2700</v>
      </c>
      <c r="F5911" s="1847" t="s">
        <v>12344</v>
      </c>
      <c r="G5911" s="1846" t="s">
        <v>12345</v>
      </c>
      <c r="H5911" s="541"/>
      <c r="I5911" s="541"/>
      <c r="J5911" s="542"/>
      <c r="K5911" s="543">
        <v>6</v>
      </c>
      <c r="L5911" s="543">
        <v>12</v>
      </c>
      <c r="M5911" s="1799">
        <v>30766.240000000002</v>
      </c>
      <c r="N5911" s="543">
        <v>5</v>
      </c>
      <c r="O5911" s="543">
        <v>6</v>
      </c>
      <c r="P5911" s="1799">
        <v>16200</v>
      </c>
    </row>
    <row r="5912" spans="1:16" x14ac:dyDescent="0.2">
      <c r="A5912" s="541" t="s">
        <v>11989</v>
      </c>
      <c r="B5912" s="548" t="s">
        <v>1708</v>
      </c>
      <c r="C5912" s="541" t="s">
        <v>1709</v>
      </c>
      <c r="D5912" s="1846" t="s">
        <v>12158</v>
      </c>
      <c r="E5912" s="539">
        <v>7500</v>
      </c>
      <c r="F5912" s="1847" t="s">
        <v>12346</v>
      </c>
      <c r="G5912" s="1846" t="s">
        <v>12347</v>
      </c>
      <c r="H5912" s="541"/>
      <c r="I5912" s="541"/>
      <c r="J5912" s="542"/>
      <c r="K5912" s="543">
        <v>7</v>
      </c>
      <c r="L5912" s="543">
        <v>12</v>
      </c>
      <c r="M5912" s="1799">
        <v>97630.21</v>
      </c>
      <c r="N5912" s="543">
        <v>0</v>
      </c>
      <c r="O5912" s="543">
        <v>0</v>
      </c>
      <c r="P5912" s="1799">
        <v>0</v>
      </c>
    </row>
    <row r="5913" spans="1:16" x14ac:dyDescent="0.2">
      <c r="A5913" s="541" t="s">
        <v>11989</v>
      </c>
      <c r="B5913" s="548" t="s">
        <v>1708</v>
      </c>
      <c r="C5913" s="541" t="s">
        <v>1709</v>
      </c>
      <c r="D5913" s="1846" t="s">
        <v>12348</v>
      </c>
      <c r="E5913" s="539">
        <v>2500</v>
      </c>
      <c r="F5913" s="1847" t="s">
        <v>12349</v>
      </c>
      <c r="G5913" s="1846" t="s">
        <v>12350</v>
      </c>
      <c r="H5913" s="541" t="s">
        <v>6107</v>
      </c>
      <c r="I5913" s="541" t="s">
        <v>6107</v>
      </c>
      <c r="J5913" s="542" t="s">
        <v>6107</v>
      </c>
      <c r="K5913" s="543">
        <v>5</v>
      </c>
      <c r="L5913" s="543">
        <v>12</v>
      </c>
      <c r="M5913" s="1799">
        <v>35093.14</v>
      </c>
      <c r="N5913" s="543">
        <v>4</v>
      </c>
      <c r="O5913" s="543">
        <v>6</v>
      </c>
      <c r="P5913" s="1799">
        <v>26999.58</v>
      </c>
    </row>
    <row r="5914" spans="1:16" x14ac:dyDescent="0.2">
      <c r="A5914" s="541" t="s">
        <v>11989</v>
      </c>
      <c r="B5914" s="548" t="s">
        <v>1708</v>
      </c>
      <c r="C5914" s="541" t="s">
        <v>1709</v>
      </c>
      <c r="D5914" s="1846" t="s">
        <v>1836</v>
      </c>
      <c r="E5914" s="539">
        <v>2200</v>
      </c>
      <c r="F5914" s="1847" t="s">
        <v>12351</v>
      </c>
      <c r="G5914" s="1846" t="s">
        <v>12352</v>
      </c>
      <c r="H5914" s="541"/>
      <c r="I5914" s="541"/>
      <c r="J5914" s="542"/>
      <c r="K5914" s="543">
        <v>6</v>
      </c>
      <c r="L5914" s="543">
        <v>12</v>
      </c>
      <c r="M5914" s="1799">
        <v>26250.13</v>
      </c>
      <c r="N5914" s="543">
        <v>2</v>
      </c>
      <c r="O5914" s="543">
        <v>6</v>
      </c>
      <c r="P5914" s="1799">
        <v>13200</v>
      </c>
    </row>
    <row r="5915" spans="1:16" x14ac:dyDescent="0.2">
      <c r="A5915" s="541" t="s">
        <v>11989</v>
      </c>
      <c r="B5915" s="548" t="s">
        <v>1708</v>
      </c>
      <c r="C5915" s="541" t="s">
        <v>1709</v>
      </c>
      <c r="D5915" s="1846" t="s">
        <v>1836</v>
      </c>
      <c r="E5915" s="539">
        <v>2500</v>
      </c>
      <c r="F5915" s="1847" t="s">
        <v>12353</v>
      </c>
      <c r="G5915" s="1846" t="s">
        <v>12354</v>
      </c>
      <c r="H5915" s="541" t="s">
        <v>6107</v>
      </c>
      <c r="I5915" s="541" t="s">
        <v>6107</v>
      </c>
      <c r="J5915" s="542" t="s">
        <v>6107</v>
      </c>
      <c r="K5915" s="543">
        <v>9</v>
      </c>
      <c r="L5915" s="543">
        <v>12</v>
      </c>
      <c r="M5915" s="1799">
        <v>29960.68</v>
      </c>
      <c r="N5915" s="543">
        <v>5</v>
      </c>
      <c r="O5915" s="543">
        <v>6</v>
      </c>
      <c r="P5915" s="1799">
        <v>15000</v>
      </c>
    </row>
    <row r="5916" spans="1:16" x14ac:dyDescent="0.2">
      <c r="A5916" s="541" t="s">
        <v>11989</v>
      </c>
      <c r="B5916" s="548" t="s">
        <v>1708</v>
      </c>
      <c r="C5916" s="541" t="s">
        <v>1709</v>
      </c>
      <c r="D5916" s="1846" t="s">
        <v>2819</v>
      </c>
      <c r="E5916" s="539">
        <v>7000</v>
      </c>
      <c r="F5916" s="1847" t="s">
        <v>12355</v>
      </c>
      <c r="G5916" s="1846" t="s">
        <v>12356</v>
      </c>
      <c r="H5916" s="541" t="s">
        <v>12357</v>
      </c>
      <c r="I5916" s="541" t="s">
        <v>12357</v>
      </c>
      <c r="J5916" s="542" t="s">
        <v>12357</v>
      </c>
      <c r="K5916" s="543">
        <v>1</v>
      </c>
      <c r="L5916" s="543">
        <v>1</v>
      </c>
      <c r="M5916" s="1799">
        <v>1166.67</v>
      </c>
      <c r="N5916" s="543">
        <v>4</v>
      </c>
      <c r="O5916" s="543">
        <v>6</v>
      </c>
      <c r="P5916" s="1799">
        <v>42000</v>
      </c>
    </row>
    <row r="5917" spans="1:16" x14ac:dyDescent="0.2">
      <c r="A5917" s="541" t="s">
        <v>11989</v>
      </c>
      <c r="B5917" s="548" t="s">
        <v>1708</v>
      </c>
      <c r="C5917" s="541" t="s">
        <v>1709</v>
      </c>
      <c r="D5917" s="1846" t="s">
        <v>12158</v>
      </c>
      <c r="E5917" s="539">
        <v>6750</v>
      </c>
      <c r="F5917" s="1847" t="s">
        <v>12358</v>
      </c>
      <c r="G5917" s="1846" t="s">
        <v>12359</v>
      </c>
      <c r="H5917" s="541" t="s">
        <v>12360</v>
      </c>
      <c r="I5917" s="541" t="s">
        <v>12360</v>
      </c>
      <c r="J5917" s="542" t="s">
        <v>12360</v>
      </c>
      <c r="K5917" s="543">
        <v>1</v>
      </c>
      <c r="L5917" s="543">
        <v>2</v>
      </c>
      <c r="M5917" s="1799">
        <v>13500</v>
      </c>
      <c r="N5917" s="543">
        <v>0</v>
      </c>
      <c r="O5917" s="543">
        <v>6</v>
      </c>
      <c r="P5917" s="1799">
        <v>45000</v>
      </c>
    </row>
    <row r="5918" spans="1:16" x14ac:dyDescent="0.2">
      <c r="A5918" s="541" t="s">
        <v>11989</v>
      </c>
      <c r="B5918" s="548" t="s">
        <v>1708</v>
      </c>
      <c r="C5918" s="541" t="s">
        <v>1709</v>
      </c>
      <c r="D5918" s="1846" t="s">
        <v>12361</v>
      </c>
      <c r="E5918" s="539">
        <v>3800</v>
      </c>
      <c r="F5918" s="1847" t="s">
        <v>12362</v>
      </c>
      <c r="G5918" s="1846" t="s">
        <v>12363</v>
      </c>
      <c r="H5918" s="541" t="s">
        <v>12364</v>
      </c>
      <c r="I5918" s="541" t="s">
        <v>12364</v>
      </c>
      <c r="J5918" s="542" t="s">
        <v>12364</v>
      </c>
      <c r="K5918" s="543">
        <v>4</v>
      </c>
      <c r="L5918" s="543">
        <v>12</v>
      </c>
      <c r="M5918" s="1799">
        <v>43955.55</v>
      </c>
      <c r="N5918" s="543">
        <v>4</v>
      </c>
      <c r="O5918" s="543">
        <v>6</v>
      </c>
      <c r="P5918" s="1799">
        <v>22669.960000000003</v>
      </c>
    </row>
    <row r="5919" spans="1:16" x14ac:dyDescent="0.2">
      <c r="A5919" s="541" t="s">
        <v>11989</v>
      </c>
      <c r="B5919" s="548" t="s">
        <v>1708</v>
      </c>
      <c r="C5919" s="541" t="s">
        <v>1709</v>
      </c>
      <c r="D5919" s="1846" t="s">
        <v>1768</v>
      </c>
      <c r="E5919" s="539">
        <v>1800</v>
      </c>
      <c r="F5919" s="1847" t="s">
        <v>12365</v>
      </c>
      <c r="G5919" s="1846" t="s">
        <v>12366</v>
      </c>
      <c r="H5919" s="541" t="s">
        <v>6107</v>
      </c>
      <c r="I5919" s="541" t="s">
        <v>6107</v>
      </c>
      <c r="J5919" s="542" t="s">
        <v>6107</v>
      </c>
      <c r="K5919" s="543">
        <v>5</v>
      </c>
      <c r="L5919" s="543">
        <v>12</v>
      </c>
      <c r="M5919" s="1799">
        <v>38943.339999999997</v>
      </c>
      <c r="N5919" s="543">
        <v>4</v>
      </c>
      <c r="O5919" s="543">
        <v>6</v>
      </c>
      <c r="P5919" s="1799">
        <v>24000</v>
      </c>
    </row>
    <row r="5920" spans="1:16" x14ac:dyDescent="0.2">
      <c r="A5920" s="541" t="s">
        <v>11989</v>
      </c>
      <c r="B5920" s="548" t="s">
        <v>1708</v>
      </c>
      <c r="C5920" s="541" t="s">
        <v>1709</v>
      </c>
      <c r="D5920" s="1846" t="s">
        <v>12011</v>
      </c>
      <c r="E5920" s="539">
        <v>3000</v>
      </c>
      <c r="F5920" s="1847" t="s">
        <v>12367</v>
      </c>
      <c r="G5920" s="1846" t="s">
        <v>12368</v>
      </c>
      <c r="H5920" s="541" t="s">
        <v>12103</v>
      </c>
      <c r="I5920" s="541" t="s">
        <v>12103</v>
      </c>
      <c r="J5920" s="542" t="s">
        <v>12103</v>
      </c>
      <c r="K5920" s="543">
        <v>4</v>
      </c>
      <c r="L5920" s="543">
        <v>12</v>
      </c>
      <c r="M5920" s="1799">
        <v>36690.629999999997</v>
      </c>
      <c r="N5920" s="543">
        <v>6</v>
      </c>
      <c r="O5920" s="543">
        <v>6</v>
      </c>
      <c r="P5920" s="1799">
        <v>18000</v>
      </c>
    </row>
    <row r="5921" spans="1:16" x14ac:dyDescent="0.2">
      <c r="A5921" s="541" t="s">
        <v>11989</v>
      </c>
      <c r="B5921" s="548" t="s">
        <v>1708</v>
      </c>
      <c r="C5921" s="541" t="s">
        <v>1709</v>
      </c>
      <c r="D5921" s="1846" t="s">
        <v>2760</v>
      </c>
      <c r="E5921" s="539">
        <v>5000</v>
      </c>
      <c r="F5921" s="1847" t="s">
        <v>12369</v>
      </c>
      <c r="G5921" s="1846" t="s">
        <v>12370</v>
      </c>
      <c r="H5921" s="541" t="s">
        <v>1713</v>
      </c>
      <c r="I5921" s="541"/>
      <c r="J5921" s="542"/>
      <c r="K5921" s="543">
        <v>1</v>
      </c>
      <c r="L5921" s="543">
        <v>1</v>
      </c>
      <c r="M5921" s="1799">
        <v>183.33</v>
      </c>
      <c r="N5921" s="543">
        <v>1</v>
      </c>
      <c r="O5921" s="543">
        <v>3</v>
      </c>
      <c r="P5921" s="1799">
        <v>15000</v>
      </c>
    </row>
    <row r="5922" spans="1:16" x14ac:dyDescent="0.2">
      <c r="A5922" s="541" t="s">
        <v>11989</v>
      </c>
      <c r="B5922" s="548" t="s">
        <v>1708</v>
      </c>
      <c r="C5922" s="541" t="s">
        <v>1709</v>
      </c>
      <c r="D5922" s="1846" t="s">
        <v>2123</v>
      </c>
      <c r="E5922" s="539">
        <v>2000</v>
      </c>
      <c r="F5922" s="1847" t="s">
        <v>12371</v>
      </c>
      <c r="G5922" s="1846" t="s">
        <v>12372</v>
      </c>
      <c r="H5922" s="541" t="s">
        <v>12373</v>
      </c>
      <c r="I5922" s="541" t="s">
        <v>12373</v>
      </c>
      <c r="J5922" s="542" t="s">
        <v>12373</v>
      </c>
      <c r="K5922" s="543">
        <v>6</v>
      </c>
      <c r="L5922" s="543">
        <v>12</v>
      </c>
      <c r="M5922" s="1799">
        <v>23132.76</v>
      </c>
      <c r="N5922" s="543">
        <v>4</v>
      </c>
      <c r="O5922" s="543">
        <v>6</v>
      </c>
      <c r="P5922" s="1799">
        <v>12000</v>
      </c>
    </row>
    <row r="5923" spans="1:16" x14ac:dyDescent="0.2">
      <c r="A5923" s="541" t="s">
        <v>11989</v>
      </c>
      <c r="B5923" s="548" t="s">
        <v>1708</v>
      </c>
      <c r="C5923" s="541" t="s">
        <v>1709</v>
      </c>
      <c r="D5923" s="1846" t="s">
        <v>12170</v>
      </c>
      <c r="E5923" s="539">
        <v>5000</v>
      </c>
      <c r="F5923" s="1847" t="s">
        <v>12374</v>
      </c>
      <c r="G5923" s="1846" t="s">
        <v>12375</v>
      </c>
      <c r="H5923" s="541" t="s">
        <v>12376</v>
      </c>
      <c r="I5923" s="541" t="s">
        <v>12376</v>
      </c>
      <c r="J5923" s="542" t="s">
        <v>12376</v>
      </c>
      <c r="K5923" s="543">
        <v>1</v>
      </c>
      <c r="L5923" s="543">
        <v>1</v>
      </c>
      <c r="M5923" s="1799">
        <v>583.33000000000004</v>
      </c>
      <c r="N5923" s="543">
        <v>4</v>
      </c>
      <c r="O5923" s="543">
        <v>6</v>
      </c>
      <c r="P5923" s="1799">
        <v>30000</v>
      </c>
    </row>
    <row r="5924" spans="1:16" x14ac:dyDescent="0.2">
      <c r="A5924" s="541" t="s">
        <v>11989</v>
      </c>
      <c r="B5924" s="548" t="s">
        <v>1708</v>
      </c>
      <c r="C5924" s="541" t="s">
        <v>1709</v>
      </c>
      <c r="D5924" s="1846" t="s">
        <v>12377</v>
      </c>
      <c r="E5924" s="539">
        <v>3500</v>
      </c>
      <c r="F5924" s="1847" t="s">
        <v>12378</v>
      </c>
      <c r="G5924" s="1846" t="s">
        <v>12379</v>
      </c>
      <c r="H5924" s="541" t="s">
        <v>5391</v>
      </c>
      <c r="I5924" s="541" t="s">
        <v>5391</v>
      </c>
      <c r="J5924" s="542" t="s">
        <v>5391</v>
      </c>
      <c r="K5924" s="543">
        <v>8</v>
      </c>
      <c r="L5924" s="543">
        <v>12</v>
      </c>
      <c r="M5924" s="1799">
        <v>41021.61</v>
      </c>
      <c r="N5924" s="543">
        <v>6</v>
      </c>
      <c r="O5924" s="543">
        <v>6</v>
      </c>
      <c r="P5924" s="1799">
        <v>21000</v>
      </c>
    </row>
    <row r="5925" spans="1:16" x14ac:dyDescent="0.2">
      <c r="A5925" s="541" t="s">
        <v>11989</v>
      </c>
      <c r="B5925" s="548" t="s">
        <v>1708</v>
      </c>
      <c r="C5925" s="541" t="s">
        <v>1709</v>
      </c>
      <c r="D5925" s="1846" t="s">
        <v>11116</v>
      </c>
      <c r="E5925" s="539">
        <v>6500</v>
      </c>
      <c r="F5925" s="1847" t="s">
        <v>12380</v>
      </c>
      <c r="G5925" s="1846" t="s">
        <v>12381</v>
      </c>
      <c r="H5925" s="541" t="s">
        <v>12382</v>
      </c>
      <c r="I5925" s="541" t="s">
        <v>12382</v>
      </c>
      <c r="J5925" s="542" t="s">
        <v>12382</v>
      </c>
      <c r="K5925" s="543">
        <v>5</v>
      </c>
      <c r="L5925" s="543">
        <v>12</v>
      </c>
      <c r="M5925" s="1799">
        <v>76740.710000000006</v>
      </c>
      <c r="N5925" s="543">
        <v>4</v>
      </c>
      <c r="O5925" s="543">
        <v>6</v>
      </c>
      <c r="P5925" s="1799">
        <v>39000</v>
      </c>
    </row>
    <row r="5926" spans="1:16" x14ac:dyDescent="0.2">
      <c r="A5926" s="541" t="s">
        <v>11989</v>
      </c>
      <c r="B5926" s="548" t="s">
        <v>1708</v>
      </c>
      <c r="C5926" s="541" t="s">
        <v>1709</v>
      </c>
      <c r="D5926" s="1846" t="s">
        <v>11998</v>
      </c>
      <c r="E5926" s="539">
        <v>2500</v>
      </c>
      <c r="F5926" s="1847" t="s">
        <v>12383</v>
      </c>
      <c r="G5926" s="1846" t="s">
        <v>12384</v>
      </c>
      <c r="H5926" s="541"/>
      <c r="I5926" s="541"/>
      <c r="J5926" s="542"/>
      <c r="K5926" s="543">
        <v>4</v>
      </c>
      <c r="L5926" s="543">
        <v>10</v>
      </c>
      <c r="M5926" s="1799">
        <v>24958.34</v>
      </c>
      <c r="N5926" s="543">
        <v>0</v>
      </c>
      <c r="O5926" s="543">
        <v>0</v>
      </c>
      <c r="P5926" s="1799">
        <v>0</v>
      </c>
    </row>
    <row r="5927" spans="1:16" x14ac:dyDescent="0.2">
      <c r="A5927" s="541" t="s">
        <v>11989</v>
      </c>
      <c r="B5927" s="548" t="s">
        <v>1708</v>
      </c>
      <c r="C5927" s="541" t="s">
        <v>1709</v>
      </c>
      <c r="D5927" s="1846" t="s">
        <v>12024</v>
      </c>
      <c r="E5927" s="539">
        <v>12000</v>
      </c>
      <c r="F5927" s="1847" t="s">
        <v>12385</v>
      </c>
      <c r="G5927" s="1846" t="s">
        <v>12386</v>
      </c>
      <c r="H5927" s="541"/>
      <c r="I5927" s="541"/>
      <c r="J5927" s="542"/>
      <c r="K5927" s="543">
        <v>1</v>
      </c>
      <c r="L5927" s="543">
        <v>11</v>
      </c>
      <c r="M5927" s="1799">
        <v>132016.73000000001</v>
      </c>
      <c r="N5927" s="543">
        <v>0</v>
      </c>
      <c r="O5927" s="543">
        <v>0</v>
      </c>
      <c r="P5927" s="1799">
        <v>0</v>
      </c>
    </row>
    <row r="5928" spans="1:16" x14ac:dyDescent="0.2">
      <c r="A5928" s="541" t="s">
        <v>11989</v>
      </c>
      <c r="B5928" s="548" t="s">
        <v>1708</v>
      </c>
      <c r="C5928" s="541" t="s">
        <v>1709</v>
      </c>
      <c r="D5928" s="1846" t="s">
        <v>1733</v>
      </c>
      <c r="E5928" s="539">
        <v>2500</v>
      </c>
      <c r="F5928" s="1847" t="s">
        <v>12387</v>
      </c>
      <c r="G5928" s="1846" t="s">
        <v>12388</v>
      </c>
      <c r="H5928" s="541"/>
      <c r="I5928" s="541"/>
      <c r="J5928" s="542"/>
      <c r="K5928" s="543">
        <v>7</v>
      </c>
      <c r="L5928" s="543">
        <v>12</v>
      </c>
      <c r="M5928" s="1799">
        <v>29563.15</v>
      </c>
      <c r="N5928" s="543">
        <v>1</v>
      </c>
      <c r="O5928" s="543">
        <v>3</v>
      </c>
      <c r="P5928" s="1799">
        <v>7500</v>
      </c>
    </row>
    <row r="5929" spans="1:16" x14ac:dyDescent="0.2">
      <c r="A5929" s="541" t="s">
        <v>11989</v>
      </c>
      <c r="B5929" s="548" t="s">
        <v>1708</v>
      </c>
      <c r="C5929" s="541" t="s">
        <v>1709</v>
      </c>
      <c r="D5929" s="1846" t="s">
        <v>12177</v>
      </c>
      <c r="E5929" s="539">
        <v>3000</v>
      </c>
      <c r="F5929" s="1847" t="s">
        <v>12389</v>
      </c>
      <c r="G5929" s="1846" t="s">
        <v>12390</v>
      </c>
      <c r="H5929" s="541"/>
      <c r="I5929" s="541"/>
      <c r="J5929" s="542"/>
      <c r="K5929" s="543">
        <v>1</v>
      </c>
      <c r="L5929" s="543">
        <v>3</v>
      </c>
      <c r="M5929" s="1799">
        <v>10542.65</v>
      </c>
      <c r="N5929" s="543">
        <v>0</v>
      </c>
      <c r="O5929" s="543">
        <v>0</v>
      </c>
      <c r="P5929" s="1799">
        <v>0</v>
      </c>
    </row>
    <row r="5930" spans="1:16" x14ac:dyDescent="0.2">
      <c r="A5930" s="541" t="s">
        <v>11989</v>
      </c>
      <c r="B5930" s="548" t="s">
        <v>1708</v>
      </c>
      <c r="C5930" s="541" t="s">
        <v>1709</v>
      </c>
      <c r="D5930" s="1846" t="s">
        <v>1836</v>
      </c>
      <c r="E5930" s="539">
        <v>2000</v>
      </c>
      <c r="F5930" s="1847" t="s">
        <v>12391</v>
      </c>
      <c r="G5930" s="1846" t="s">
        <v>12392</v>
      </c>
      <c r="H5930" s="541" t="s">
        <v>12393</v>
      </c>
      <c r="I5930" s="541" t="s">
        <v>12393</v>
      </c>
      <c r="J5930" s="542" t="s">
        <v>12393</v>
      </c>
      <c r="K5930" s="543">
        <v>7</v>
      </c>
      <c r="L5930" s="543">
        <v>12</v>
      </c>
      <c r="M5930" s="1799">
        <v>27415.06</v>
      </c>
      <c r="N5930" s="543">
        <v>4</v>
      </c>
      <c r="O5930" s="543">
        <v>6</v>
      </c>
      <c r="P5930" s="1799">
        <v>14721.113333333333</v>
      </c>
    </row>
    <row r="5931" spans="1:16" x14ac:dyDescent="0.2">
      <c r="A5931" s="541" t="s">
        <v>11989</v>
      </c>
      <c r="B5931" s="548" t="s">
        <v>1708</v>
      </c>
      <c r="C5931" s="541" t="s">
        <v>1709</v>
      </c>
      <c r="D5931" s="1846" t="s">
        <v>12394</v>
      </c>
      <c r="E5931" s="539">
        <v>12000</v>
      </c>
      <c r="F5931" s="1847" t="s">
        <v>12395</v>
      </c>
      <c r="G5931" s="1846" t="s">
        <v>12396</v>
      </c>
      <c r="H5931" s="541"/>
      <c r="I5931" s="541"/>
      <c r="J5931" s="542"/>
      <c r="K5931" s="543">
        <v>1</v>
      </c>
      <c r="L5931" s="543">
        <v>5</v>
      </c>
      <c r="M5931" s="1799">
        <v>52000</v>
      </c>
      <c r="N5931" s="543">
        <v>0</v>
      </c>
      <c r="O5931" s="543">
        <v>0</v>
      </c>
      <c r="P5931" s="1799">
        <v>0</v>
      </c>
    </row>
    <row r="5932" spans="1:16" x14ac:dyDescent="0.2">
      <c r="A5932" s="541" t="s">
        <v>11989</v>
      </c>
      <c r="B5932" s="548" t="s">
        <v>1708</v>
      </c>
      <c r="C5932" s="541" t="s">
        <v>1709</v>
      </c>
      <c r="D5932" s="1846" t="s">
        <v>12158</v>
      </c>
      <c r="E5932" s="539">
        <v>8500</v>
      </c>
      <c r="F5932" s="1847" t="s">
        <v>12397</v>
      </c>
      <c r="G5932" s="1846" t="s">
        <v>12398</v>
      </c>
      <c r="H5932" s="541"/>
      <c r="I5932" s="541"/>
      <c r="J5932" s="542"/>
      <c r="K5932" s="543">
        <v>5</v>
      </c>
      <c r="L5932" s="543">
        <v>6</v>
      </c>
      <c r="M5932" s="1799">
        <v>51198.42</v>
      </c>
      <c r="N5932" s="543">
        <v>0</v>
      </c>
      <c r="O5932" s="543">
        <v>0</v>
      </c>
      <c r="P5932" s="1799">
        <v>0</v>
      </c>
    </row>
    <row r="5933" spans="1:16" x14ac:dyDescent="0.2">
      <c r="A5933" s="541" t="s">
        <v>11989</v>
      </c>
      <c r="B5933" s="548" t="s">
        <v>1708</v>
      </c>
      <c r="C5933" s="541" t="s">
        <v>1709</v>
      </c>
      <c r="D5933" s="1846" t="s">
        <v>12086</v>
      </c>
      <c r="E5933" s="539">
        <v>8000</v>
      </c>
      <c r="F5933" s="1847" t="s">
        <v>12399</v>
      </c>
      <c r="G5933" s="1846" t="s">
        <v>12400</v>
      </c>
      <c r="H5933" s="541"/>
      <c r="I5933" s="541"/>
      <c r="J5933" s="542"/>
      <c r="K5933" s="543">
        <v>1</v>
      </c>
      <c r="L5933" s="543">
        <v>3</v>
      </c>
      <c r="M5933" s="1799">
        <v>17866.669999999998</v>
      </c>
      <c r="N5933" s="543">
        <v>1</v>
      </c>
      <c r="O5933" s="543">
        <v>6</v>
      </c>
      <c r="P5933" s="1799">
        <v>51748.146666666667</v>
      </c>
    </row>
    <row r="5934" spans="1:16" x14ac:dyDescent="0.2">
      <c r="A5934" s="541" t="s">
        <v>11989</v>
      </c>
      <c r="B5934" s="548" t="s">
        <v>1708</v>
      </c>
      <c r="C5934" s="541" t="s">
        <v>1709</v>
      </c>
      <c r="D5934" s="1846" t="s">
        <v>12048</v>
      </c>
      <c r="E5934" s="539">
        <v>600</v>
      </c>
      <c r="F5934" s="1847" t="s">
        <v>12401</v>
      </c>
      <c r="G5934" s="1846" t="s">
        <v>12402</v>
      </c>
      <c r="H5934" s="541"/>
      <c r="I5934" s="541"/>
      <c r="J5934" s="542"/>
      <c r="K5934" s="543">
        <v>1</v>
      </c>
      <c r="L5934" s="543">
        <v>1</v>
      </c>
      <c r="M5934" s="1799">
        <v>586.66999999999996</v>
      </c>
      <c r="N5934" s="543">
        <v>4</v>
      </c>
      <c r="O5934" s="543">
        <v>6</v>
      </c>
      <c r="P5934" s="1799">
        <v>9557.1999999999989</v>
      </c>
    </row>
    <row r="5935" spans="1:16" x14ac:dyDescent="0.2">
      <c r="A5935" s="541" t="s">
        <v>11989</v>
      </c>
      <c r="B5935" s="548" t="s">
        <v>1708</v>
      </c>
      <c r="C5935" s="541" t="s">
        <v>1709</v>
      </c>
      <c r="D5935" s="1846" t="s">
        <v>12004</v>
      </c>
      <c r="E5935" s="539">
        <v>2500</v>
      </c>
      <c r="F5935" s="1847" t="s">
        <v>12403</v>
      </c>
      <c r="G5935" s="1846" t="s">
        <v>12404</v>
      </c>
      <c r="H5935" s="541"/>
      <c r="I5935" s="541"/>
      <c r="J5935" s="542"/>
      <c r="K5935" s="543">
        <v>4</v>
      </c>
      <c r="L5935" s="543">
        <v>8</v>
      </c>
      <c r="M5935" s="1799">
        <v>19817.439999999999</v>
      </c>
      <c r="N5935" s="543">
        <v>0</v>
      </c>
      <c r="O5935" s="543">
        <v>0</v>
      </c>
      <c r="P5935" s="1799">
        <v>0</v>
      </c>
    </row>
    <row r="5936" spans="1:16" x14ac:dyDescent="0.2">
      <c r="A5936" s="541" t="s">
        <v>11989</v>
      </c>
      <c r="B5936" s="548" t="s">
        <v>1708</v>
      </c>
      <c r="C5936" s="541" t="s">
        <v>1709</v>
      </c>
      <c r="D5936" s="1846" t="s">
        <v>12028</v>
      </c>
      <c r="E5936" s="539">
        <v>7500</v>
      </c>
      <c r="F5936" s="1847" t="s">
        <v>12405</v>
      </c>
      <c r="G5936" s="1846" t="s">
        <v>12406</v>
      </c>
      <c r="H5936" s="541" t="s">
        <v>12407</v>
      </c>
      <c r="I5936" s="541" t="s">
        <v>12407</v>
      </c>
      <c r="J5936" s="542" t="s">
        <v>12407</v>
      </c>
      <c r="K5936" s="543">
        <v>1</v>
      </c>
      <c r="L5936" s="543">
        <v>1</v>
      </c>
      <c r="M5936" s="1799">
        <v>965.07</v>
      </c>
      <c r="N5936" s="543">
        <v>0</v>
      </c>
      <c r="O5936" s="543">
        <v>6</v>
      </c>
      <c r="P5936" s="1799">
        <v>45000</v>
      </c>
    </row>
    <row r="5937" spans="1:16" x14ac:dyDescent="0.2">
      <c r="A5937" s="541" t="s">
        <v>11989</v>
      </c>
      <c r="B5937" s="548" t="s">
        <v>1708</v>
      </c>
      <c r="C5937" s="541" t="s">
        <v>1709</v>
      </c>
      <c r="D5937" s="1846" t="s">
        <v>12158</v>
      </c>
      <c r="E5937" s="539">
        <v>5000</v>
      </c>
      <c r="F5937" s="1847" t="s">
        <v>12408</v>
      </c>
      <c r="G5937" s="1846" t="s">
        <v>12409</v>
      </c>
      <c r="H5937" s="541" t="s">
        <v>5757</v>
      </c>
      <c r="I5937" s="541" t="s">
        <v>5757</v>
      </c>
      <c r="J5937" s="542" t="s">
        <v>5757</v>
      </c>
      <c r="K5937" s="543">
        <v>1</v>
      </c>
      <c r="L5937" s="543">
        <v>5</v>
      </c>
      <c r="M5937" s="1799">
        <v>25232.48</v>
      </c>
      <c r="N5937" s="543">
        <v>0</v>
      </c>
      <c r="O5937" s="543">
        <v>6</v>
      </c>
      <c r="P5937" s="1799">
        <v>43428</v>
      </c>
    </row>
    <row r="5938" spans="1:16" x14ac:dyDescent="0.2">
      <c r="A5938" s="541" t="s">
        <v>11989</v>
      </c>
      <c r="B5938" s="548" t="s">
        <v>1708</v>
      </c>
      <c r="C5938" s="541" t="s">
        <v>1709</v>
      </c>
      <c r="D5938" s="1846" t="s">
        <v>12004</v>
      </c>
      <c r="E5938" s="539">
        <v>2500</v>
      </c>
      <c r="F5938" s="1847" t="s">
        <v>12410</v>
      </c>
      <c r="G5938" s="1846" t="s">
        <v>12411</v>
      </c>
      <c r="H5938" s="541" t="s">
        <v>6113</v>
      </c>
      <c r="I5938" s="541" t="s">
        <v>6113</v>
      </c>
      <c r="J5938" s="542" t="s">
        <v>6113</v>
      </c>
      <c r="K5938" s="543">
        <v>5</v>
      </c>
      <c r="L5938" s="543">
        <v>12</v>
      </c>
      <c r="M5938" s="1799">
        <v>30000</v>
      </c>
      <c r="N5938" s="543">
        <v>4</v>
      </c>
      <c r="O5938" s="543">
        <v>6</v>
      </c>
      <c r="P5938" s="1799">
        <v>15000</v>
      </c>
    </row>
    <row r="5939" spans="1:16" x14ac:dyDescent="0.2">
      <c r="A5939" s="541" t="s">
        <v>11989</v>
      </c>
      <c r="B5939" s="548" t="s">
        <v>1708</v>
      </c>
      <c r="C5939" s="541" t="s">
        <v>1709</v>
      </c>
      <c r="D5939" s="1846" t="s">
        <v>12394</v>
      </c>
      <c r="E5939" s="539">
        <v>7500</v>
      </c>
      <c r="F5939" s="1847" t="s">
        <v>12412</v>
      </c>
      <c r="G5939" s="1846" t="s">
        <v>12413</v>
      </c>
      <c r="H5939" s="541"/>
      <c r="I5939" s="541"/>
      <c r="J5939" s="542"/>
      <c r="K5939" s="543">
        <v>0</v>
      </c>
      <c r="L5939" s="543">
        <v>1</v>
      </c>
      <c r="M5939" s="1799">
        <v>7500</v>
      </c>
      <c r="N5939" s="543">
        <v>0</v>
      </c>
      <c r="O5939" s="543">
        <v>0</v>
      </c>
      <c r="P5939" s="1799">
        <v>0</v>
      </c>
    </row>
    <row r="5940" spans="1:16" x14ac:dyDescent="0.2">
      <c r="A5940" s="541" t="s">
        <v>11989</v>
      </c>
      <c r="B5940" s="548" t="s">
        <v>1708</v>
      </c>
      <c r="C5940" s="541" t="s">
        <v>1709</v>
      </c>
      <c r="D5940" s="1846" t="s">
        <v>12031</v>
      </c>
      <c r="E5940" s="539">
        <v>2000</v>
      </c>
      <c r="F5940" s="1847" t="s">
        <v>12414</v>
      </c>
      <c r="G5940" s="1846" t="s">
        <v>12415</v>
      </c>
      <c r="H5940" s="541"/>
      <c r="I5940" s="541"/>
      <c r="J5940" s="542"/>
      <c r="K5940" s="543">
        <v>4</v>
      </c>
      <c r="L5940" s="543">
        <v>9</v>
      </c>
      <c r="M5940" s="1799">
        <v>18172.77</v>
      </c>
      <c r="N5940" s="543">
        <v>0</v>
      </c>
      <c r="O5940" s="543">
        <v>0</v>
      </c>
      <c r="P5940" s="1799">
        <v>0</v>
      </c>
    </row>
    <row r="5941" spans="1:16" x14ac:dyDescent="0.2">
      <c r="A5941" s="541" t="s">
        <v>11989</v>
      </c>
      <c r="B5941" s="548" t="s">
        <v>1708</v>
      </c>
      <c r="C5941" s="541" t="s">
        <v>1709</v>
      </c>
      <c r="D5941" s="1846" t="s">
        <v>12170</v>
      </c>
      <c r="E5941" s="539">
        <v>3500</v>
      </c>
      <c r="F5941" s="1847" t="s">
        <v>12416</v>
      </c>
      <c r="G5941" s="1846" t="s">
        <v>12417</v>
      </c>
      <c r="H5941" s="541" t="s">
        <v>12418</v>
      </c>
      <c r="I5941" s="541" t="s">
        <v>12418</v>
      </c>
      <c r="J5941" s="542" t="s">
        <v>12418</v>
      </c>
      <c r="K5941" s="543">
        <v>6</v>
      </c>
      <c r="L5941" s="543">
        <v>12</v>
      </c>
      <c r="M5941" s="1799">
        <v>41998.31</v>
      </c>
      <c r="N5941" s="543">
        <v>5</v>
      </c>
      <c r="O5941" s="543">
        <v>6</v>
      </c>
      <c r="P5941" s="1799">
        <v>21000</v>
      </c>
    </row>
    <row r="5942" spans="1:16" x14ac:dyDescent="0.2">
      <c r="A5942" s="541" t="s">
        <v>11989</v>
      </c>
      <c r="B5942" s="548" t="s">
        <v>1708</v>
      </c>
      <c r="C5942" s="541" t="s">
        <v>1709</v>
      </c>
      <c r="D5942" s="1846" t="s">
        <v>12419</v>
      </c>
      <c r="E5942" s="539">
        <v>6000</v>
      </c>
      <c r="F5942" s="1847" t="s">
        <v>12420</v>
      </c>
      <c r="G5942" s="1846" t="s">
        <v>12421</v>
      </c>
      <c r="H5942" s="541"/>
      <c r="I5942" s="541"/>
      <c r="J5942" s="542"/>
      <c r="K5942" s="543">
        <v>5</v>
      </c>
      <c r="L5942" s="543">
        <v>9</v>
      </c>
      <c r="M5942" s="1799">
        <v>45516.800000000003</v>
      </c>
      <c r="N5942" s="543">
        <v>0</v>
      </c>
      <c r="O5942" s="543">
        <v>0</v>
      </c>
      <c r="P5942" s="1799">
        <v>0</v>
      </c>
    </row>
    <row r="5943" spans="1:16" x14ac:dyDescent="0.2">
      <c r="A5943" s="541" t="s">
        <v>11989</v>
      </c>
      <c r="B5943" s="548" t="s">
        <v>1708</v>
      </c>
      <c r="C5943" s="541" t="s">
        <v>1709</v>
      </c>
      <c r="D5943" s="1846" t="s">
        <v>12422</v>
      </c>
      <c r="E5943" s="539">
        <v>5000</v>
      </c>
      <c r="F5943" s="1847" t="s">
        <v>12423</v>
      </c>
      <c r="G5943" s="1846" t="s">
        <v>12424</v>
      </c>
      <c r="H5943" s="541" t="s">
        <v>5391</v>
      </c>
      <c r="I5943" s="541" t="s">
        <v>5391</v>
      </c>
      <c r="J5943" s="542" t="s">
        <v>5391</v>
      </c>
      <c r="K5943" s="543">
        <v>5</v>
      </c>
      <c r="L5943" s="543">
        <v>12</v>
      </c>
      <c r="M5943" s="1799">
        <v>58249.8</v>
      </c>
      <c r="N5943" s="543">
        <v>4</v>
      </c>
      <c r="O5943" s="543">
        <v>6</v>
      </c>
      <c r="P5943" s="1799">
        <v>30000</v>
      </c>
    </row>
    <row r="5944" spans="1:16" x14ac:dyDescent="0.2">
      <c r="A5944" s="541" t="s">
        <v>11989</v>
      </c>
      <c r="B5944" s="548" t="s">
        <v>1708</v>
      </c>
      <c r="C5944" s="541" t="s">
        <v>1709</v>
      </c>
      <c r="D5944" s="1846" t="s">
        <v>12425</v>
      </c>
      <c r="E5944" s="539">
        <v>5000</v>
      </c>
      <c r="F5944" s="1847" t="s">
        <v>12426</v>
      </c>
      <c r="G5944" s="1846" t="s">
        <v>12427</v>
      </c>
      <c r="H5944" s="541"/>
      <c r="I5944" s="541"/>
      <c r="J5944" s="542"/>
      <c r="K5944" s="543">
        <v>0</v>
      </c>
      <c r="L5944" s="543">
        <v>0</v>
      </c>
      <c r="M5944" s="1799">
        <v>0</v>
      </c>
      <c r="N5944" s="543">
        <v>3</v>
      </c>
      <c r="O5944" s="543">
        <v>6</v>
      </c>
      <c r="P5944" s="1799">
        <v>30000</v>
      </c>
    </row>
    <row r="5945" spans="1:16" x14ac:dyDescent="0.2">
      <c r="A5945" s="541" t="s">
        <v>11989</v>
      </c>
      <c r="B5945" s="548" t="s">
        <v>1708</v>
      </c>
      <c r="C5945" s="541" t="s">
        <v>1709</v>
      </c>
      <c r="D5945" s="1846" t="s">
        <v>12071</v>
      </c>
      <c r="E5945" s="539">
        <v>4500</v>
      </c>
      <c r="F5945" s="1847" t="s">
        <v>12428</v>
      </c>
      <c r="G5945" s="1846" t="s">
        <v>12429</v>
      </c>
      <c r="H5945" s="541"/>
      <c r="I5945" s="541"/>
      <c r="J5945" s="542"/>
      <c r="K5945" s="543">
        <v>2</v>
      </c>
      <c r="L5945" s="543">
        <v>4</v>
      </c>
      <c r="M5945" s="1799">
        <v>17770.7</v>
      </c>
      <c r="N5945" s="543">
        <v>0</v>
      </c>
      <c r="O5945" s="543">
        <v>0</v>
      </c>
      <c r="P5945" s="1799">
        <v>0</v>
      </c>
    </row>
    <row r="5946" spans="1:16" x14ac:dyDescent="0.2">
      <c r="A5946" s="541" t="s">
        <v>11989</v>
      </c>
      <c r="B5946" s="548" t="s">
        <v>1708</v>
      </c>
      <c r="C5946" s="541" t="s">
        <v>1709</v>
      </c>
      <c r="D5946" s="1846" t="s">
        <v>12024</v>
      </c>
      <c r="E5946" s="539">
        <v>8100</v>
      </c>
      <c r="F5946" s="1847" t="s">
        <v>9950</v>
      </c>
      <c r="G5946" s="1846" t="s">
        <v>9951</v>
      </c>
      <c r="H5946" s="541"/>
      <c r="I5946" s="541"/>
      <c r="J5946" s="542"/>
      <c r="K5946" s="543">
        <v>1</v>
      </c>
      <c r="L5946" s="543">
        <v>5</v>
      </c>
      <c r="M5946" s="1799">
        <v>40500</v>
      </c>
      <c r="N5946" s="543">
        <v>0</v>
      </c>
      <c r="O5946" s="543">
        <v>0</v>
      </c>
      <c r="P5946" s="1799">
        <v>0</v>
      </c>
    </row>
    <row r="5947" spans="1:16" x14ac:dyDescent="0.2">
      <c r="A5947" s="541" t="s">
        <v>11989</v>
      </c>
      <c r="B5947" s="548" t="s">
        <v>1708</v>
      </c>
      <c r="C5947" s="541" t="s">
        <v>1709</v>
      </c>
      <c r="D5947" s="1846" t="s">
        <v>12430</v>
      </c>
      <c r="E5947" s="539">
        <v>2000</v>
      </c>
      <c r="F5947" s="1847" t="s">
        <v>12431</v>
      </c>
      <c r="G5947" s="1846" t="s">
        <v>12432</v>
      </c>
      <c r="H5947" s="541"/>
      <c r="I5947" s="541"/>
      <c r="J5947" s="542"/>
      <c r="K5947" s="543">
        <v>6</v>
      </c>
      <c r="L5947" s="543">
        <v>12</v>
      </c>
      <c r="M5947" s="1799">
        <v>23452.6</v>
      </c>
      <c r="N5947" s="543">
        <v>5</v>
      </c>
      <c r="O5947" s="543">
        <v>6</v>
      </c>
      <c r="P5947" s="1799">
        <v>12000</v>
      </c>
    </row>
    <row r="5948" spans="1:16" x14ac:dyDescent="0.2">
      <c r="A5948" s="541" t="s">
        <v>11989</v>
      </c>
      <c r="B5948" s="548" t="s">
        <v>1708</v>
      </c>
      <c r="C5948" s="541" t="s">
        <v>1709</v>
      </c>
      <c r="D5948" s="1846" t="s">
        <v>12433</v>
      </c>
      <c r="E5948" s="539">
        <v>2500</v>
      </c>
      <c r="F5948" s="1847" t="s">
        <v>12434</v>
      </c>
      <c r="G5948" s="1846" t="s">
        <v>12435</v>
      </c>
      <c r="H5948" s="541" t="s">
        <v>12436</v>
      </c>
      <c r="I5948" s="541" t="s">
        <v>12436</v>
      </c>
      <c r="J5948" s="542" t="s">
        <v>12436</v>
      </c>
      <c r="K5948" s="543">
        <v>0</v>
      </c>
      <c r="L5948" s="543">
        <v>0</v>
      </c>
      <c r="M5948" s="1799">
        <v>0</v>
      </c>
      <c r="N5948" s="543">
        <v>4</v>
      </c>
      <c r="O5948" s="543">
        <v>6</v>
      </c>
      <c r="P5948" s="1799">
        <v>15000</v>
      </c>
    </row>
    <row r="5949" spans="1:16" x14ac:dyDescent="0.2">
      <c r="A5949" s="541" t="s">
        <v>11989</v>
      </c>
      <c r="B5949" s="548" t="s">
        <v>1708</v>
      </c>
      <c r="C5949" s="541" t="s">
        <v>1709</v>
      </c>
      <c r="D5949" s="1846" t="s">
        <v>12437</v>
      </c>
      <c r="E5949" s="539">
        <v>3000</v>
      </c>
      <c r="F5949" s="1847" t="s">
        <v>12438</v>
      </c>
      <c r="G5949" s="1846" t="s">
        <v>12439</v>
      </c>
      <c r="H5949" s="541" t="s">
        <v>12440</v>
      </c>
      <c r="I5949" s="541" t="s">
        <v>12440</v>
      </c>
      <c r="J5949" s="542" t="s">
        <v>12440</v>
      </c>
      <c r="K5949" s="543">
        <v>6</v>
      </c>
      <c r="L5949" s="543">
        <v>12</v>
      </c>
      <c r="M5949" s="1799">
        <v>35997.919999999998</v>
      </c>
      <c r="N5949" s="543">
        <v>4</v>
      </c>
      <c r="O5949" s="543">
        <v>6</v>
      </c>
      <c r="P5949" s="1799">
        <v>18000</v>
      </c>
    </row>
    <row r="5950" spans="1:16" x14ac:dyDescent="0.2">
      <c r="A5950" s="541" t="s">
        <v>11989</v>
      </c>
      <c r="B5950" s="548" t="s">
        <v>1708</v>
      </c>
      <c r="C5950" s="541" t="s">
        <v>1709</v>
      </c>
      <c r="D5950" s="1846" t="s">
        <v>12004</v>
      </c>
      <c r="E5950" s="539">
        <v>2500</v>
      </c>
      <c r="F5950" s="1847" t="s">
        <v>12441</v>
      </c>
      <c r="G5950" s="1846" t="s">
        <v>12442</v>
      </c>
      <c r="H5950" s="541" t="s">
        <v>12443</v>
      </c>
      <c r="I5950" s="541" t="s">
        <v>12443</v>
      </c>
      <c r="J5950" s="542" t="s">
        <v>12443</v>
      </c>
      <c r="K5950" s="543">
        <v>5</v>
      </c>
      <c r="L5950" s="543">
        <v>12</v>
      </c>
      <c r="M5950" s="1799">
        <v>30000</v>
      </c>
      <c r="N5950" s="543">
        <v>4</v>
      </c>
      <c r="O5950" s="543">
        <v>6</v>
      </c>
      <c r="P5950" s="1799">
        <v>15000</v>
      </c>
    </row>
    <row r="5951" spans="1:16" x14ac:dyDescent="0.2">
      <c r="A5951" s="541" t="s">
        <v>11989</v>
      </c>
      <c r="B5951" s="548" t="s">
        <v>1708</v>
      </c>
      <c r="C5951" s="541" t="s">
        <v>1709</v>
      </c>
      <c r="D5951" s="1846" t="s">
        <v>12444</v>
      </c>
      <c r="E5951" s="539">
        <v>2200</v>
      </c>
      <c r="F5951" s="1847" t="s">
        <v>12445</v>
      </c>
      <c r="G5951" s="1846" t="s">
        <v>12446</v>
      </c>
      <c r="H5951" s="541" t="s">
        <v>1795</v>
      </c>
      <c r="I5951" s="541"/>
      <c r="J5951" s="542"/>
      <c r="K5951" s="543">
        <v>6</v>
      </c>
      <c r="L5951" s="543">
        <v>12</v>
      </c>
      <c r="M5951" s="1799">
        <v>26202.240000000002</v>
      </c>
      <c r="N5951" s="543">
        <v>4</v>
      </c>
      <c r="O5951" s="543">
        <v>6</v>
      </c>
      <c r="P5951" s="1799">
        <v>13182.433333333334</v>
      </c>
    </row>
    <row r="5952" spans="1:16" x14ac:dyDescent="0.2">
      <c r="A5952" s="541" t="s">
        <v>11989</v>
      </c>
      <c r="B5952" s="548" t="s">
        <v>1708</v>
      </c>
      <c r="C5952" s="541" t="s">
        <v>1709</v>
      </c>
      <c r="D5952" s="1846" t="s">
        <v>1836</v>
      </c>
      <c r="E5952" s="539">
        <v>1500</v>
      </c>
      <c r="F5952" s="1847" t="s">
        <v>12447</v>
      </c>
      <c r="G5952" s="1846" t="s">
        <v>12448</v>
      </c>
      <c r="H5952" s="541" t="s">
        <v>12449</v>
      </c>
      <c r="I5952" s="541" t="s">
        <v>12449</v>
      </c>
      <c r="J5952" s="542" t="s">
        <v>12449</v>
      </c>
      <c r="K5952" s="543">
        <v>6</v>
      </c>
      <c r="L5952" s="543">
        <v>12</v>
      </c>
      <c r="M5952" s="1799">
        <v>25057.35</v>
      </c>
      <c r="N5952" s="543">
        <v>4</v>
      </c>
      <c r="O5952" s="543">
        <v>6</v>
      </c>
      <c r="P5952" s="1799">
        <v>14925.546666666665</v>
      </c>
    </row>
    <row r="5953" spans="1:16" x14ac:dyDescent="0.2">
      <c r="A5953" s="541" t="s">
        <v>11989</v>
      </c>
      <c r="B5953" s="548" t="s">
        <v>1708</v>
      </c>
      <c r="C5953" s="541" t="s">
        <v>1709</v>
      </c>
      <c r="D5953" s="1846" t="s">
        <v>12011</v>
      </c>
      <c r="E5953" s="539">
        <v>3000</v>
      </c>
      <c r="F5953" s="1847" t="s">
        <v>12450</v>
      </c>
      <c r="G5953" s="1846" t="s">
        <v>12451</v>
      </c>
      <c r="H5953" s="541" t="s">
        <v>12103</v>
      </c>
      <c r="I5953" s="541" t="s">
        <v>12103</v>
      </c>
      <c r="J5953" s="542" t="s">
        <v>12103</v>
      </c>
      <c r="K5953" s="543">
        <v>4</v>
      </c>
      <c r="L5953" s="543">
        <v>12</v>
      </c>
      <c r="M5953" s="1799">
        <v>35644.019999999997</v>
      </c>
      <c r="N5953" s="543">
        <v>4</v>
      </c>
      <c r="O5953" s="543">
        <v>6</v>
      </c>
      <c r="P5953" s="1799">
        <v>18000</v>
      </c>
    </row>
    <row r="5954" spans="1:16" x14ac:dyDescent="0.2">
      <c r="A5954" s="541" t="s">
        <v>11989</v>
      </c>
      <c r="B5954" s="548" t="s">
        <v>1708</v>
      </c>
      <c r="C5954" s="541" t="s">
        <v>1709</v>
      </c>
      <c r="D5954" s="1846" t="s">
        <v>12437</v>
      </c>
      <c r="E5954" s="539">
        <v>3000</v>
      </c>
      <c r="F5954" s="1847" t="s">
        <v>12452</v>
      </c>
      <c r="G5954" s="1846" t="s">
        <v>12453</v>
      </c>
      <c r="H5954" s="541" t="s">
        <v>12454</v>
      </c>
      <c r="I5954" s="541" t="s">
        <v>12454</v>
      </c>
      <c r="J5954" s="542" t="s">
        <v>12454</v>
      </c>
      <c r="K5954" s="543">
        <v>6</v>
      </c>
      <c r="L5954" s="543">
        <v>12</v>
      </c>
      <c r="M5954" s="1799">
        <v>35999.58</v>
      </c>
      <c r="N5954" s="543">
        <v>4</v>
      </c>
      <c r="O5954" s="543">
        <v>6</v>
      </c>
      <c r="P5954" s="1799">
        <v>18000</v>
      </c>
    </row>
    <row r="5955" spans="1:16" x14ac:dyDescent="0.2">
      <c r="A5955" s="541" t="s">
        <v>11989</v>
      </c>
      <c r="B5955" s="548" t="s">
        <v>1708</v>
      </c>
      <c r="C5955" s="541" t="s">
        <v>1709</v>
      </c>
      <c r="D5955" s="1846" t="s">
        <v>12170</v>
      </c>
      <c r="E5955" s="539">
        <v>3500</v>
      </c>
      <c r="F5955" s="1847" t="s">
        <v>12455</v>
      </c>
      <c r="G5955" s="1846" t="s">
        <v>12456</v>
      </c>
      <c r="H5955" s="541" t="s">
        <v>12457</v>
      </c>
      <c r="I5955" s="541" t="s">
        <v>12457</v>
      </c>
      <c r="J5955" s="542" t="s">
        <v>12457</v>
      </c>
      <c r="K5955" s="543">
        <v>6</v>
      </c>
      <c r="L5955" s="543">
        <v>12</v>
      </c>
      <c r="M5955" s="1799">
        <v>41883.33</v>
      </c>
      <c r="N5955" s="543">
        <v>4</v>
      </c>
      <c r="O5955" s="543">
        <v>6</v>
      </c>
      <c r="P5955" s="1799">
        <v>21000</v>
      </c>
    </row>
    <row r="5956" spans="1:16" x14ac:dyDescent="0.2">
      <c r="A5956" s="541" t="s">
        <v>11989</v>
      </c>
      <c r="B5956" s="548" t="s">
        <v>1708</v>
      </c>
      <c r="C5956" s="541" t="s">
        <v>1709</v>
      </c>
      <c r="D5956" s="1846" t="s">
        <v>12458</v>
      </c>
      <c r="E5956" s="539">
        <v>2100</v>
      </c>
      <c r="F5956" s="1847" t="s">
        <v>12459</v>
      </c>
      <c r="G5956" s="1846" t="s">
        <v>12460</v>
      </c>
      <c r="H5956" s="541" t="s">
        <v>6030</v>
      </c>
      <c r="I5956" s="541" t="s">
        <v>6030</v>
      </c>
      <c r="J5956" s="542" t="s">
        <v>6030</v>
      </c>
      <c r="K5956" s="543">
        <v>1</v>
      </c>
      <c r="L5956" s="543">
        <v>1</v>
      </c>
      <c r="M5956" s="1799">
        <v>2100</v>
      </c>
      <c r="N5956" s="543">
        <v>4</v>
      </c>
      <c r="O5956" s="543">
        <v>6</v>
      </c>
      <c r="P5956" s="1799">
        <v>27000</v>
      </c>
    </row>
    <row r="5957" spans="1:16" x14ac:dyDescent="0.2">
      <c r="A5957" s="541" t="s">
        <v>11989</v>
      </c>
      <c r="B5957" s="548" t="s">
        <v>1708</v>
      </c>
      <c r="C5957" s="541" t="s">
        <v>1709</v>
      </c>
      <c r="D5957" s="1846" t="s">
        <v>12461</v>
      </c>
      <c r="E5957" s="539">
        <v>6000</v>
      </c>
      <c r="F5957" s="1847" t="s">
        <v>9646</v>
      </c>
      <c r="G5957" s="1846" t="s">
        <v>9647</v>
      </c>
      <c r="H5957" s="541"/>
      <c r="I5957" s="541"/>
      <c r="J5957" s="542"/>
      <c r="K5957" s="543">
        <v>4</v>
      </c>
      <c r="L5957" s="543">
        <v>8</v>
      </c>
      <c r="M5957" s="1799">
        <v>52072.480000000003</v>
      </c>
      <c r="N5957" s="543">
        <v>0</v>
      </c>
      <c r="O5957" s="543">
        <v>0</v>
      </c>
      <c r="P5957" s="1799">
        <v>0</v>
      </c>
    </row>
    <row r="5958" spans="1:16" x14ac:dyDescent="0.2">
      <c r="A5958" s="541" t="s">
        <v>11989</v>
      </c>
      <c r="B5958" s="548" t="s">
        <v>1708</v>
      </c>
      <c r="C5958" s="541" t="s">
        <v>1709</v>
      </c>
      <c r="D5958" s="1846" t="s">
        <v>12124</v>
      </c>
      <c r="E5958" s="539">
        <v>3300</v>
      </c>
      <c r="F5958" s="1847" t="s">
        <v>12462</v>
      </c>
      <c r="G5958" s="1846" t="s">
        <v>12463</v>
      </c>
      <c r="H5958" s="541"/>
      <c r="I5958" s="541"/>
      <c r="J5958" s="542"/>
      <c r="K5958" s="543">
        <v>5</v>
      </c>
      <c r="L5958" s="543">
        <v>9</v>
      </c>
      <c r="M5958" s="1799">
        <v>30021.52</v>
      </c>
      <c r="N5958" s="543">
        <v>0</v>
      </c>
      <c r="O5958" s="543">
        <v>0</v>
      </c>
      <c r="P5958" s="1799">
        <v>0</v>
      </c>
    </row>
    <row r="5959" spans="1:16" x14ac:dyDescent="0.2">
      <c r="A5959" s="541" t="s">
        <v>11989</v>
      </c>
      <c r="B5959" s="548" t="s">
        <v>1708</v>
      </c>
      <c r="C5959" s="541" t="s">
        <v>1709</v>
      </c>
      <c r="D5959" s="1846" t="s">
        <v>1836</v>
      </c>
      <c r="E5959" s="539">
        <v>2174</v>
      </c>
      <c r="F5959" s="1847" t="s">
        <v>12464</v>
      </c>
      <c r="G5959" s="1846" t="s">
        <v>12465</v>
      </c>
      <c r="H5959" s="541" t="s">
        <v>12466</v>
      </c>
      <c r="I5959" s="541" t="s">
        <v>12466</v>
      </c>
      <c r="J5959" s="542" t="s">
        <v>12466</v>
      </c>
      <c r="K5959" s="543">
        <v>7</v>
      </c>
      <c r="L5959" s="543">
        <v>12</v>
      </c>
      <c r="M5959" s="1799">
        <v>26088.48</v>
      </c>
      <c r="N5959" s="543">
        <v>4</v>
      </c>
      <c r="O5959" s="543">
        <v>6</v>
      </c>
      <c r="P5959" s="1799">
        <v>13195.606666666667</v>
      </c>
    </row>
    <row r="5960" spans="1:16" x14ac:dyDescent="0.2">
      <c r="A5960" s="541" t="s">
        <v>11989</v>
      </c>
      <c r="B5960" s="548" t="s">
        <v>1708</v>
      </c>
      <c r="C5960" s="541" t="s">
        <v>1709</v>
      </c>
      <c r="D5960" s="1846" t="s">
        <v>12024</v>
      </c>
      <c r="E5960" s="539">
        <v>10400</v>
      </c>
      <c r="F5960" s="1847" t="s">
        <v>12467</v>
      </c>
      <c r="G5960" s="1846" t="s">
        <v>12468</v>
      </c>
      <c r="H5960" s="541"/>
      <c r="I5960" s="541"/>
      <c r="J5960" s="542"/>
      <c r="K5960" s="543">
        <v>1</v>
      </c>
      <c r="L5960" s="543">
        <v>4</v>
      </c>
      <c r="M5960" s="1799">
        <v>41600</v>
      </c>
      <c r="N5960" s="543">
        <v>0</v>
      </c>
      <c r="O5960" s="543">
        <v>0</v>
      </c>
      <c r="P5960" s="1799">
        <v>0</v>
      </c>
    </row>
    <row r="5961" spans="1:16" x14ac:dyDescent="0.2">
      <c r="A5961" s="541" t="s">
        <v>11989</v>
      </c>
      <c r="B5961" s="548" t="s">
        <v>1708</v>
      </c>
      <c r="C5961" s="541" t="s">
        <v>1709</v>
      </c>
      <c r="D5961" s="1846" t="s">
        <v>12469</v>
      </c>
      <c r="E5961" s="539">
        <v>5000</v>
      </c>
      <c r="F5961" s="1847" t="s">
        <v>12470</v>
      </c>
      <c r="G5961" s="1846" t="s">
        <v>12471</v>
      </c>
      <c r="H5961" s="541" t="s">
        <v>12036</v>
      </c>
      <c r="I5961" s="541" t="s">
        <v>12036</v>
      </c>
      <c r="J5961" s="542" t="s">
        <v>12036</v>
      </c>
      <c r="K5961" s="543">
        <v>0</v>
      </c>
      <c r="L5961" s="543">
        <v>0</v>
      </c>
      <c r="M5961" s="1799">
        <v>0</v>
      </c>
      <c r="N5961" s="543">
        <v>4</v>
      </c>
      <c r="O5961" s="543">
        <v>6</v>
      </c>
      <c r="P5961" s="1799">
        <v>30000</v>
      </c>
    </row>
    <row r="5962" spans="1:16" x14ac:dyDescent="0.2">
      <c r="A5962" s="541" t="s">
        <v>11989</v>
      </c>
      <c r="B5962" s="548" t="s">
        <v>1708</v>
      </c>
      <c r="C5962" s="541" t="s">
        <v>1709</v>
      </c>
      <c r="D5962" s="1846" t="s">
        <v>12472</v>
      </c>
      <c r="E5962" s="539">
        <v>2200</v>
      </c>
      <c r="F5962" s="1847" t="s">
        <v>12473</v>
      </c>
      <c r="G5962" s="1846" t="s">
        <v>12474</v>
      </c>
      <c r="H5962" s="541" t="s">
        <v>12475</v>
      </c>
      <c r="I5962" s="541" t="s">
        <v>12475</v>
      </c>
      <c r="J5962" s="542" t="s">
        <v>12475</v>
      </c>
      <c r="K5962" s="543">
        <v>7</v>
      </c>
      <c r="L5962" s="543">
        <v>12</v>
      </c>
      <c r="M5962" s="1799">
        <v>28846.99</v>
      </c>
      <c r="N5962" s="543">
        <v>5</v>
      </c>
      <c r="O5962" s="543">
        <v>6</v>
      </c>
      <c r="P5962" s="1799">
        <v>20702.66</v>
      </c>
    </row>
    <row r="5963" spans="1:16" x14ac:dyDescent="0.2">
      <c r="A5963" s="541" t="s">
        <v>11989</v>
      </c>
      <c r="B5963" s="548" t="s">
        <v>1708</v>
      </c>
      <c r="C5963" s="541" t="s">
        <v>1709</v>
      </c>
      <c r="D5963" s="1846" t="s">
        <v>2698</v>
      </c>
      <c r="E5963" s="539">
        <v>7000</v>
      </c>
      <c r="F5963" s="1847" t="s">
        <v>12476</v>
      </c>
      <c r="G5963" s="1846" t="s">
        <v>12477</v>
      </c>
      <c r="H5963" s="541"/>
      <c r="I5963" s="541"/>
      <c r="J5963" s="542"/>
      <c r="K5963" s="543">
        <v>1</v>
      </c>
      <c r="L5963" s="543">
        <v>3</v>
      </c>
      <c r="M5963" s="1799">
        <v>22593.96</v>
      </c>
      <c r="N5963" s="543">
        <v>0</v>
      </c>
      <c r="O5963" s="543">
        <v>0</v>
      </c>
      <c r="P5963" s="1799">
        <v>0</v>
      </c>
    </row>
    <row r="5964" spans="1:16" x14ac:dyDescent="0.2">
      <c r="A5964" s="541" t="s">
        <v>11989</v>
      </c>
      <c r="B5964" s="548" t="s">
        <v>1708</v>
      </c>
      <c r="C5964" s="541" t="s">
        <v>1709</v>
      </c>
      <c r="D5964" s="1846" t="s">
        <v>12018</v>
      </c>
      <c r="E5964" s="539">
        <v>2700</v>
      </c>
      <c r="F5964" s="1847" t="s">
        <v>12478</v>
      </c>
      <c r="G5964" s="1846" t="s">
        <v>12479</v>
      </c>
      <c r="H5964" s="541"/>
      <c r="I5964" s="541"/>
      <c r="J5964" s="542"/>
      <c r="K5964" s="543">
        <v>6</v>
      </c>
      <c r="L5964" s="543">
        <v>12</v>
      </c>
      <c r="M5964" s="1799">
        <v>32328.93</v>
      </c>
      <c r="N5964" s="543">
        <v>4</v>
      </c>
      <c r="O5964" s="543">
        <v>6</v>
      </c>
      <c r="P5964" s="1799">
        <v>16184.46</v>
      </c>
    </row>
    <row r="5965" spans="1:16" x14ac:dyDescent="0.2">
      <c r="A5965" s="541" t="s">
        <v>11989</v>
      </c>
      <c r="B5965" s="548" t="s">
        <v>1708</v>
      </c>
      <c r="C5965" s="541" t="s">
        <v>1709</v>
      </c>
      <c r="D5965" s="1846" t="s">
        <v>12297</v>
      </c>
      <c r="E5965" s="539">
        <v>10633</v>
      </c>
      <c r="F5965" s="1847" t="s">
        <v>12480</v>
      </c>
      <c r="G5965" s="1846" t="s">
        <v>12481</v>
      </c>
      <c r="H5965" s="541"/>
      <c r="I5965" s="541"/>
      <c r="J5965" s="542"/>
      <c r="K5965" s="543">
        <v>0</v>
      </c>
      <c r="L5965" s="543">
        <v>2</v>
      </c>
      <c r="M5965" s="1799">
        <v>21266.67</v>
      </c>
      <c r="N5965" s="543">
        <v>0</v>
      </c>
      <c r="O5965" s="543">
        <v>0</v>
      </c>
      <c r="P5965" s="1799">
        <v>0</v>
      </c>
    </row>
    <row r="5966" spans="1:16" x14ac:dyDescent="0.2">
      <c r="A5966" s="541" t="s">
        <v>11989</v>
      </c>
      <c r="B5966" s="548" t="s">
        <v>1708</v>
      </c>
      <c r="C5966" s="541" t="s">
        <v>1709</v>
      </c>
      <c r="D5966" s="1846" t="s">
        <v>1882</v>
      </c>
      <c r="E5966" s="539">
        <v>1500</v>
      </c>
      <c r="F5966" s="1847" t="s">
        <v>12482</v>
      </c>
      <c r="G5966" s="1846" t="s">
        <v>12483</v>
      </c>
      <c r="H5966" s="541" t="s">
        <v>2515</v>
      </c>
      <c r="I5966" s="541" t="s">
        <v>2515</v>
      </c>
      <c r="J5966" s="542" t="s">
        <v>2515</v>
      </c>
      <c r="K5966" s="543">
        <v>1</v>
      </c>
      <c r="L5966" s="543">
        <v>1</v>
      </c>
      <c r="M5966" s="1799">
        <v>1456.67</v>
      </c>
      <c r="N5966" s="543">
        <v>4</v>
      </c>
      <c r="O5966" s="543">
        <v>6</v>
      </c>
      <c r="P5966" s="1799">
        <v>13779.626666666665</v>
      </c>
    </row>
    <row r="5967" spans="1:16" x14ac:dyDescent="0.2">
      <c r="A5967" s="541" t="s">
        <v>11989</v>
      </c>
      <c r="B5967" s="548" t="s">
        <v>1708</v>
      </c>
      <c r="C5967" s="541" t="s">
        <v>1709</v>
      </c>
      <c r="D5967" s="1846" t="s">
        <v>12484</v>
      </c>
      <c r="E5967" s="539">
        <v>2900</v>
      </c>
      <c r="F5967" s="1847" t="s">
        <v>12485</v>
      </c>
      <c r="G5967" s="1846" t="s">
        <v>12486</v>
      </c>
      <c r="H5967" s="541" t="s">
        <v>12487</v>
      </c>
      <c r="I5967" s="541" t="s">
        <v>12487</v>
      </c>
      <c r="J5967" s="542" t="s">
        <v>12487</v>
      </c>
      <c r="K5967" s="543">
        <v>4</v>
      </c>
      <c r="L5967" s="543">
        <v>8</v>
      </c>
      <c r="M5967" s="1799">
        <v>23850.91</v>
      </c>
      <c r="N5967" s="543">
        <v>4</v>
      </c>
      <c r="O5967" s="543">
        <v>6</v>
      </c>
      <c r="P5967" s="1799">
        <v>17965.186666666665</v>
      </c>
    </row>
    <row r="5968" spans="1:16" x14ac:dyDescent="0.2">
      <c r="A5968" s="541" t="s">
        <v>11989</v>
      </c>
      <c r="B5968" s="548" t="s">
        <v>1708</v>
      </c>
      <c r="C5968" s="541" t="s">
        <v>1709</v>
      </c>
      <c r="D5968" s="1846" t="s">
        <v>11116</v>
      </c>
      <c r="E5968" s="539">
        <v>6500</v>
      </c>
      <c r="F5968" s="1847" t="s">
        <v>12488</v>
      </c>
      <c r="G5968" s="1846" t="s">
        <v>12489</v>
      </c>
      <c r="H5968" s="541"/>
      <c r="I5968" s="541"/>
      <c r="J5968" s="542"/>
      <c r="K5968" s="543">
        <v>2</v>
      </c>
      <c r="L5968" s="543">
        <v>4</v>
      </c>
      <c r="M5968" s="1799">
        <v>31117.8</v>
      </c>
      <c r="N5968" s="543">
        <v>0</v>
      </c>
      <c r="O5968" s="543">
        <v>0</v>
      </c>
      <c r="P5968" s="1799">
        <v>0</v>
      </c>
    </row>
    <row r="5969" spans="1:16" x14ac:dyDescent="0.2">
      <c r="A5969" s="541" t="s">
        <v>11989</v>
      </c>
      <c r="B5969" s="548" t="s">
        <v>1708</v>
      </c>
      <c r="C5969" s="541" t="s">
        <v>1709</v>
      </c>
      <c r="D5969" s="1846" t="s">
        <v>2310</v>
      </c>
      <c r="E5969" s="539">
        <v>5000</v>
      </c>
      <c r="F5969" s="1847" t="s">
        <v>12490</v>
      </c>
      <c r="G5969" s="1846" t="s">
        <v>12491</v>
      </c>
      <c r="H5969" s="541" t="s">
        <v>1713</v>
      </c>
      <c r="I5969" s="541"/>
      <c r="J5969" s="542"/>
      <c r="K5969" s="543">
        <v>6</v>
      </c>
      <c r="L5969" s="543">
        <v>12</v>
      </c>
      <c r="M5969" s="1799">
        <v>59315.18</v>
      </c>
      <c r="N5969" s="543">
        <v>0</v>
      </c>
      <c r="O5969" s="543">
        <v>0</v>
      </c>
      <c r="P5969" s="1799">
        <v>0</v>
      </c>
    </row>
    <row r="5970" spans="1:16" x14ac:dyDescent="0.2">
      <c r="A5970" s="541" t="s">
        <v>11989</v>
      </c>
      <c r="B5970" s="548" t="s">
        <v>1708</v>
      </c>
      <c r="C5970" s="541" t="s">
        <v>1709</v>
      </c>
      <c r="D5970" s="1846" t="s">
        <v>12461</v>
      </c>
      <c r="E5970" s="539">
        <v>4000</v>
      </c>
      <c r="F5970" s="1847" t="s">
        <v>12492</v>
      </c>
      <c r="G5970" s="1846" t="s">
        <v>12493</v>
      </c>
      <c r="H5970" s="541" t="s">
        <v>1965</v>
      </c>
      <c r="I5970" s="541" t="s">
        <v>1965</v>
      </c>
      <c r="J5970" s="542" t="s">
        <v>1965</v>
      </c>
      <c r="K5970" s="543">
        <v>6</v>
      </c>
      <c r="L5970" s="543">
        <v>12</v>
      </c>
      <c r="M5970" s="1799">
        <v>57824.03</v>
      </c>
      <c r="N5970" s="543">
        <v>4</v>
      </c>
      <c r="O5970" s="543">
        <v>6</v>
      </c>
      <c r="P5970" s="1799">
        <v>35844.286666666667</v>
      </c>
    </row>
    <row r="5971" spans="1:16" x14ac:dyDescent="0.2">
      <c r="A5971" s="541" t="s">
        <v>11989</v>
      </c>
      <c r="B5971" s="548" t="s">
        <v>1708</v>
      </c>
      <c r="C5971" s="541" t="s">
        <v>1709</v>
      </c>
      <c r="D5971" s="1846" t="s">
        <v>12004</v>
      </c>
      <c r="E5971" s="539">
        <v>2500</v>
      </c>
      <c r="F5971" s="1847" t="s">
        <v>12494</v>
      </c>
      <c r="G5971" s="1846" t="s">
        <v>12495</v>
      </c>
      <c r="H5971" s="541" t="s">
        <v>12039</v>
      </c>
      <c r="I5971" s="541" t="s">
        <v>12039</v>
      </c>
      <c r="J5971" s="542" t="s">
        <v>12039</v>
      </c>
      <c r="K5971" s="543">
        <v>5</v>
      </c>
      <c r="L5971" s="543">
        <v>12</v>
      </c>
      <c r="M5971" s="1799">
        <v>32066.33</v>
      </c>
      <c r="N5971" s="543">
        <v>4</v>
      </c>
      <c r="O5971" s="543">
        <v>6</v>
      </c>
      <c r="P5971" s="1799">
        <v>15000</v>
      </c>
    </row>
    <row r="5972" spans="1:16" x14ac:dyDescent="0.2">
      <c r="A5972" s="541" t="s">
        <v>11989</v>
      </c>
      <c r="B5972" s="548" t="s">
        <v>1708</v>
      </c>
      <c r="C5972" s="541" t="s">
        <v>1709</v>
      </c>
      <c r="D5972" s="1846" t="s">
        <v>12254</v>
      </c>
      <c r="E5972" s="539">
        <v>7500</v>
      </c>
      <c r="F5972" s="1847" t="s">
        <v>12496</v>
      </c>
      <c r="G5972" s="1846" t="s">
        <v>12497</v>
      </c>
      <c r="H5972" s="541"/>
      <c r="I5972" s="541"/>
      <c r="J5972" s="542"/>
      <c r="K5972" s="543">
        <v>1</v>
      </c>
      <c r="L5972" s="543">
        <v>3</v>
      </c>
      <c r="M5972" s="1799">
        <v>21515.53</v>
      </c>
      <c r="N5972" s="543">
        <v>0</v>
      </c>
      <c r="O5972" s="543">
        <v>0</v>
      </c>
      <c r="P5972" s="1799">
        <v>0</v>
      </c>
    </row>
    <row r="5973" spans="1:16" x14ac:dyDescent="0.2">
      <c r="A5973" s="541" t="s">
        <v>11989</v>
      </c>
      <c r="B5973" s="548" t="s">
        <v>1708</v>
      </c>
      <c r="C5973" s="541" t="s">
        <v>1709</v>
      </c>
      <c r="D5973" s="1846" t="s">
        <v>12332</v>
      </c>
      <c r="E5973" s="539">
        <v>2000</v>
      </c>
      <c r="F5973" s="1847" t="s">
        <v>12498</v>
      </c>
      <c r="G5973" s="1846" t="s">
        <v>12499</v>
      </c>
      <c r="H5973" s="541"/>
      <c r="I5973" s="541"/>
      <c r="J5973" s="542"/>
      <c r="K5973" s="543">
        <v>6</v>
      </c>
      <c r="L5973" s="543">
        <v>12</v>
      </c>
      <c r="M5973" s="1799">
        <v>23506.32</v>
      </c>
      <c r="N5973" s="543">
        <v>4</v>
      </c>
      <c r="O5973" s="543">
        <v>6</v>
      </c>
      <c r="P5973" s="1799">
        <v>12000</v>
      </c>
    </row>
    <row r="5974" spans="1:16" x14ac:dyDescent="0.2">
      <c r="A5974" s="541" t="s">
        <v>11989</v>
      </c>
      <c r="B5974" s="548" t="s">
        <v>1708</v>
      </c>
      <c r="C5974" s="541" t="s">
        <v>1709</v>
      </c>
      <c r="D5974" s="1846" t="s">
        <v>12332</v>
      </c>
      <c r="E5974" s="539">
        <v>2200</v>
      </c>
      <c r="F5974" s="1847" t="s">
        <v>12500</v>
      </c>
      <c r="G5974" s="1846" t="s">
        <v>12501</v>
      </c>
      <c r="H5974" s="541"/>
      <c r="I5974" s="541"/>
      <c r="J5974" s="542"/>
      <c r="K5974" s="543">
        <v>1</v>
      </c>
      <c r="L5974" s="543">
        <v>3</v>
      </c>
      <c r="M5974" s="1799">
        <v>8132.95</v>
      </c>
      <c r="N5974" s="543">
        <v>0</v>
      </c>
      <c r="O5974" s="543">
        <v>0</v>
      </c>
      <c r="P5974" s="1799">
        <v>0</v>
      </c>
    </row>
    <row r="5975" spans="1:16" x14ac:dyDescent="0.2">
      <c r="A5975" s="541" t="s">
        <v>11989</v>
      </c>
      <c r="B5975" s="548" t="s">
        <v>1708</v>
      </c>
      <c r="C5975" s="541" t="s">
        <v>1709</v>
      </c>
      <c r="D5975" s="1846" t="s">
        <v>2760</v>
      </c>
      <c r="E5975" s="539">
        <v>5200</v>
      </c>
      <c r="F5975" s="1847" t="s">
        <v>12502</v>
      </c>
      <c r="G5975" s="1846" t="s">
        <v>12503</v>
      </c>
      <c r="H5975" s="541" t="s">
        <v>1713</v>
      </c>
      <c r="I5975" s="541"/>
      <c r="J5975" s="542"/>
      <c r="K5975" s="543">
        <v>1</v>
      </c>
      <c r="L5975" s="543">
        <v>1</v>
      </c>
      <c r="M5975" s="1799">
        <v>200</v>
      </c>
      <c r="N5975" s="543">
        <v>5</v>
      </c>
      <c r="O5975" s="543">
        <v>6</v>
      </c>
      <c r="P5975" s="1799">
        <v>35717.346666666665</v>
      </c>
    </row>
    <row r="5976" spans="1:16" x14ac:dyDescent="0.2">
      <c r="A5976" s="541" t="s">
        <v>11989</v>
      </c>
      <c r="B5976" s="548" t="s">
        <v>1708</v>
      </c>
      <c r="C5976" s="541" t="s">
        <v>1709</v>
      </c>
      <c r="D5976" s="1846" t="s">
        <v>12024</v>
      </c>
      <c r="E5976" s="539">
        <v>12000</v>
      </c>
      <c r="F5976" s="1847" t="s">
        <v>12504</v>
      </c>
      <c r="G5976" s="1846" t="s">
        <v>12505</v>
      </c>
      <c r="H5976" s="541"/>
      <c r="I5976" s="541"/>
      <c r="J5976" s="542"/>
      <c r="K5976" s="543">
        <v>1</v>
      </c>
      <c r="L5976" s="543">
        <v>6</v>
      </c>
      <c r="M5976" s="1799">
        <v>73233.33</v>
      </c>
      <c r="N5976" s="543">
        <v>0</v>
      </c>
      <c r="O5976" s="543">
        <v>0</v>
      </c>
      <c r="P5976" s="1799">
        <v>0</v>
      </c>
    </row>
    <row r="5977" spans="1:16" x14ac:dyDescent="0.2">
      <c r="A5977" s="541" t="s">
        <v>11989</v>
      </c>
      <c r="B5977" s="548" t="s">
        <v>1708</v>
      </c>
      <c r="C5977" s="541" t="s">
        <v>1709</v>
      </c>
      <c r="D5977" s="1846" t="s">
        <v>12506</v>
      </c>
      <c r="E5977" s="539">
        <v>5000</v>
      </c>
      <c r="F5977" s="1847" t="s">
        <v>12507</v>
      </c>
      <c r="G5977" s="1846" t="s">
        <v>12508</v>
      </c>
      <c r="H5977" s="541"/>
      <c r="I5977" s="541"/>
      <c r="J5977" s="542"/>
      <c r="K5977" s="543">
        <v>1</v>
      </c>
      <c r="L5977" s="543">
        <v>3</v>
      </c>
      <c r="M5977" s="1799">
        <v>12499.25</v>
      </c>
      <c r="N5977" s="543">
        <v>0</v>
      </c>
      <c r="O5977" s="543">
        <v>0</v>
      </c>
      <c r="P5977" s="1799">
        <v>0</v>
      </c>
    </row>
    <row r="5978" spans="1:16" x14ac:dyDescent="0.2">
      <c r="A5978" s="541" t="s">
        <v>11989</v>
      </c>
      <c r="B5978" s="548" t="s">
        <v>1708</v>
      </c>
      <c r="C5978" s="541" t="s">
        <v>1709</v>
      </c>
      <c r="D5978" s="1846" t="s">
        <v>1757</v>
      </c>
      <c r="E5978" s="539">
        <v>5200</v>
      </c>
      <c r="F5978" s="1847" t="s">
        <v>12509</v>
      </c>
      <c r="G5978" s="1846" t="s">
        <v>12510</v>
      </c>
      <c r="H5978" s="541" t="s">
        <v>1713</v>
      </c>
      <c r="I5978" s="541"/>
      <c r="J5978" s="542"/>
      <c r="K5978" s="543">
        <v>2</v>
      </c>
      <c r="L5978" s="543">
        <v>3</v>
      </c>
      <c r="M5978" s="1799">
        <v>15795.28</v>
      </c>
      <c r="N5978" s="543">
        <v>0</v>
      </c>
      <c r="O5978" s="543">
        <v>0</v>
      </c>
      <c r="P5978" s="1799">
        <v>0</v>
      </c>
    </row>
    <row r="5979" spans="1:16" x14ac:dyDescent="0.2">
      <c r="A5979" s="541" t="s">
        <v>11989</v>
      </c>
      <c r="B5979" s="548" t="s">
        <v>1708</v>
      </c>
      <c r="C5979" s="541" t="s">
        <v>1709</v>
      </c>
      <c r="D5979" s="1846" t="s">
        <v>12484</v>
      </c>
      <c r="E5979" s="539">
        <v>3000</v>
      </c>
      <c r="F5979" s="1847" t="s">
        <v>12511</v>
      </c>
      <c r="G5979" s="1846" t="s">
        <v>12512</v>
      </c>
      <c r="H5979" s="541" t="s">
        <v>12139</v>
      </c>
      <c r="I5979" s="541" t="s">
        <v>12139</v>
      </c>
      <c r="J5979" s="542" t="s">
        <v>12139</v>
      </c>
      <c r="K5979" s="543">
        <v>6</v>
      </c>
      <c r="L5979" s="543">
        <v>12</v>
      </c>
      <c r="M5979" s="1799">
        <v>35999.17</v>
      </c>
      <c r="N5979" s="543">
        <v>4</v>
      </c>
      <c r="O5979" s="543">
        <v>6</v>
      </c>
      <c r="P5979" s="1799">
        <v>18000</v>
      </c>
    </row>
    <row r="5980" spans="1:16" x14ac:dyDescent="0.2">
      <c r="A5980" s="541" t="s">
        <v>11989</v>
      </c>
      <c r="B5980" s="548" t="s">
        <v>1708</v>
      </c>
      <c r="C5980" s="541" t="s">
        <v>1709</v>
      </c>
      <c r="D5980" s="1846" t="s">
        <v>12228</v>
      </c>
      <c r="E5980" s="539">
        <v>7000</v>
      </c>
      <c r="F5980" s="1847" t="s">
        <v>12513</v>
      </c>
      <c r="G5980" s="1846" t="s">
        <v>12514</v>
      </c>
      <c r="H5980" s="541" t="s">
        <v>2550</v>
      </c>
      <c r="I5980" s="541" t="s">
        <v>2550</v>
      </c>
      <c r="J5980" s="542" t="s">
        <v>2550</v>
      </c>
      <c r="K5980" s="543">
        <v>0</v>
      </c>
      <c r="L5980" s="543">
        <v>0</v>
      </c>
      <c r="M5980" s="1799">
        <v>0</v>
      </c>
      <c r="N5980" s="543">
        <v>4</v>
      </c>
      <c r="O5980" s="543">
        <v>6</v>
      </c>
      <c r="P5980" s="1799">
        <v>42000</v>
      </c>
    </row>
    <row r="5981" spans="1:16" x14ac:dyDescent="0.2">
      <c r="A5981" s="541" t="s">
        <v>11989</v>
      </c>
      <c r="B5981" s="548" t="s">
        <v>1708</v>
      </c>
      <c r="C5981" s="541" t="s">
        <v>1709</v>
      </c>
      <c r="D5981" s="1846" t="s">
        <v>12515</v>
      </c>
      <c r="E5981" s="539">
        <v>5000</v>
      </c>
      <c r="F5981" s="1847" t="s">
        <v>12516</v>
      </c>
      <c r="G5981" s="1846" t="s">
        <v>12517</v>
      </c>
      <c r="H5981" s="541"/>
      <c r="I5981" s="541"/>
      <c r="J5981" s="542"/>
      <c r="K5981" s="543">
        <v>6</v>
      </c>
      <c r="L5981" s="543">
        <v>12</v>
      </c>
      <c r="M5981" s="1799">
        <v>58956.14</v>
      </c>
      <c r="N5981" s="543">
        <v>1</v>
      </c>
      <c r="O5981" s="543">
        <v>2</v>
      </c>
      <c r="P5981" s="1799">
        <v>10000</v>
      </c>
    </row>
    <row r="5982" spans="1:16" x14ac:dyDescent="0.2">
      <c r="A5982" s="541" t="s">
        <v>11989</v>
      </c>
      <c r="B5982" s="548" t="s">
        <v>1708</v>
      </c>
      <c r="C5982" s="541" t="s">
        <v>1709</v>
      </c>
      <c r="D5982" s="1846" t="s">
        <v>12518</v>
      </c>
      <c r="E5982" s="539">
        <v>1500</v>
      </c>
      <c r="F5982" s="1847" t="s">
        <v>12519</v>
      </c>
      <c r="G5982" s="1846" t="s">
        <v>12520</v>
      </c>
      <c r="H5982" s="541"/>
      <c r="I5982" s="541"/>
      <c r="J5982" s="542"/>
      <c r="K5982" s="543">
        <v>1</v>
      </c>
      <c r="L5982" s="543">
        <v>1</v>
      </c>
      <c r="M5982" s="1799">
        <v>1466.67</v>
      </c>
      <c r="N5982" s="543">
        <v>4</v>
      </c>
      <c r="O5982" s="543">
        <v>6</v>
      </c>
      <c r="P5982" s="1799">
        <v>12000</v>
      </c>
    </row>
    <row r="5983" spans="1:16" x14ac:dyDescent="0.2">
      <c r="A5983" s="541" t="s">
        <v>11989</v>
      </c>
      <c r="B5983" s="548" t="s">
        <v>1708</v>
      </c>
      <c r="C5983" s="541" t="s">
        <v>1709</v>
      </c>
      <c r="D5983" s="1846" t="s">
        <v>12521</v>
      </c>
      <c r="E5983" s="539">
        <v>2970</v>
      </c>
      <c r="F5983" s="1847" t="s">
        <v>12522</v>
      </c>
      <c r="G5983" s="1846" t="s">
        <v>12523</v>
      </c>
      <c r="H5983" s="541" t="s">
        <v>12139</v>
      </c>
      <c r="I5983" s="541" t="s">
        <v>12139</v>
      </c>
      <c r="J5983" s="542" t="s">
        <v>12139</v>
      </c>
      <c r="K5983" s="543">
        <v>6</v>
      </c>
      <c r="L5983" s="543">
        <v>12</v>
      </c>
      <c r="M5983" s="1799">
        <v>35691.58</v>
      </c>
      <c r="N5983" s="543">
        <v>4</v>
      </c>
      <c r="O5983" s="543">
        <v>6</v>
      </c>
      <c r="P5983" s="1799">
        <v>18000</v>
      </c>
    </row>
    <row r="5984" spans="1:16" x14ac:dyDescent="0.2">
      <c r="A5984" s="541" t="s">
        <v>11989</v>
      </c>
      <c r="B5984" s="548" t="s">
        <v>1708</v>
      </c>
      <c r="C5984" s="541" t="s">
        <v>1709</v>
      </c>
      <c r="D5984" s="1846" t="s">
        <v>12004</v>
      </c>
      <c r="E5984" s="539">
        <v>2500</v>
      </c>
      <c r="F5984" s="1847" t="s">
        <v>12524</v>
      </c>
      <c r="G5984" s="1846" t="s">
        <v>12525</v>
      </c>
      <c r="H5984" s="541" t="s">
        <v>6663</v>
      </c>
      <c r="I5984" s="541" t="s">
        <v>6663</v>
      </c>
      <c r="J5984" s="542" t="s">
        <v>6663</v>
      </c>
      <c r="K5984" s="543">
        <v>5</v>
      </c>
      <c r="L5984" s="543">
        <v>12</v>
      </c>
      <c r="M5984" s="1799">
        <v>30000</v>
      </c>
      <c r="N5984" s="543">
        <v>4</v>
      </c>
      <c r="O5984" s="543">
        <v>6</v>
      </c>
      <c r="P5984" s="1799">
        <v>15000</v>
      </c>
    </row>
    <row r="5985" spans="1:16" x14ac:dyDescent="0.2">
      <c r="A5985" s="541" t="s">
        <v>11989</v>
      </c>
      <c r="B5985" s="548" t="s">
        <v>1708</v>
      </c>
      <c r="C5985" s="541" t="s">
        <v>1709</v>
      </c>
      <c r="D5985" s="1846" t="s">
        <v>12199</v>
      </c>
      <c r="E5985" s="539">
        <v>12000</v>
      </c>
      <c r="F5985" s="1847" t="s">
        <v>12526</v>
      </c>
      <c r="G5985" s="1846" t="s">
        <v>12527</v>
      </c>
      <c r="H5985" s="541"/>
      <c r="I5985" s="541"/>
      <c r="J5985" s="542"/>
      <c r="K5985" s="543">
        <v>0</v>
      </c>
      <c r="L5985" s="543">
        <v>11</v>
      </c>
      <c r="M5985" s="1799">
        <v>156100.13</v>
      </c>
      <c r="N5985" s="543">
        <v>0</v>
      </c>
      <c r="O5985" s="543">
        <v>0</v>
      </c>
      <c r="P5985" s="1799">
        <v>0</v>
      </c>
    </row>
    <row r="5986" spans="1:16" x14ac:dyDescent="0.2">
      <c r="A5986" s="541" t="s">
        <v>11989</v>
      </c>
      <c r="B5986" s="548" t="s">
        <v>1708</v>
      </c>
      <c r="C5986" s="541" t="s">
        <v>1709</v>
      </c>
      <c r="D5986" s="1846" t="s">
        <v>12086</v>
      </c>
      <c r="E5986" s="539">
        <v>10880</v>
      </c>
      <c r="F5986" s="1847" t="s">
        <v>12528</v>
      </c>
      <c r="G5986" s="1846" t="s">
        <v>12529</v>
      </c>
      <c r="H5986" s="541"/>
      <c r="I5986" s="541"/>
      <c r="J5986" s="542"/>
      <c r="K5986" s="543">
        <v>2</v>
      </c>
      <c r="L5986" s="543">
        <v>6</v>
      </c>
      <c r="M5986" s="1799">
        <v>65327.77</v>
      </c>
      <c r="N5986" s="543">
        <v>0</v>
      </c>
      <c r="O5986" s="543">
        <v>3</v>
      </c>
      <c r="P5986" s="1799">
        <v>32640</v>
      </c>
    </row>
    <row r="5987" spans="1:16" x14ac:dyDescent="0.2">
      <c r="A5987" s="541" t="s">
        <v>11989</v>
      </c>
      <c r="B5987" s="548" t="s">
        <v>1708</v>
      </c>
      <c r="C5987" s="541" t="s">
        <v>1709</v>
      </c>
      <c r="D5987" s="1846" t="s">
        <v>12124</v>
      </c>
      <c r="E5987" s="539">
        <v>3500</v>
      </c>
      <c r="F5987" s="1847" t="s">
        <v>12530</v>
      </c>
      <c r="G5987" s="1846" t="s">
        <v>12531</v>
      </c>
      <c r="H5987" s="541" t="s">
        <v>6495</v>
      </c>
      <c r="I5987" s="541" t="s">
        <v>6495</v>
      </c>
      <c r="J5987" s="542" t="s">
        <v>6495</v>
      </c>
      <c r="K5987" s="543">
        <v>6</v>
      </c>
      <c r="L5987" s="543">
        <v>12</v>
      </c>
      <c r="M5987" s="1799">
        <v>41860.75</v>
      </c>
      <c r="N5987" s="543">
        <v>5</v>
      </c>
      <c r="O5987" s="543">
        <v>6</v>
      </c>
      <c r="P5987" s="1799">
        <v>21000</v>
      </c>
    </row>
    <row r="5988" spans="1:16" x14ac:dyDescent="0.2">
      <c r="A5988" s="541" t="s">
        <v>11989</v>
      </c>
      <c r="B5988" s="548" t="s">
        <v>1708</v>
      </c>
      <c r="C5988" s="541" t="s">
        <v>1709</v>
      </c>
      <c r="D5988" s="1846" t="s">
        <v>12158</v>
      </c>
      <c r="E5988" s="539">
        <v>8291</v>
      </c>
      <c r="F5988" s="1847" t="s">
        <v>12532</v>
      </c>
      <c r="G5988" s="1846" t="s">
        <v>12533</v>
      </c>
      <c r="H5988" s="541"/>
      <c r="I5988" s="541"/>
      <c r="J5988" s="542"/>
      <c r="K5988" s="543">
        <v>4</v>
      </c>
      <c r="L5988" s="543">
        <v>5</v>
      </c>
      <c r="M5988" s="1799">
        <v>41456.25</v>
      </c>
      <c r="N5988" s="543">
        <v>0</v>
      </c>
      <c r="O5988" s="543">
        <v>0</v>
      </c>
      <c r="P5988" s="1799">
        <v>0</v>
      </c>
    </row>
    <row r="5989" spans="1:16" x14ac:dyDescent="0.2">
      <c r="A5989" s="541" t="s">
        <v>11989</v>
      </c>
      <c r="B5989" s="548" t="s">
        <v>1708</v>
      </c>
      <c r="C5989" s="541" t="s">
        <v>1709</v>
      </c>
      <c r="D5989" s="1846" t="s">
        <v>12024</v>
      </c>
      <c r="E5989" s="539">
        <v>12000</v>
      </c>
      <c r="F5989" s="1847" t="s">
        <v>12534</v>
      </c>
      <c r="G5989" s="1846" t="s">
        <v>12535</v>
      </c>
      <c r="H5989" s="541" t="s">
        <v>12536</v>
      </c>
      <c r="I5989" s="541" t="s">
        <v>12536</v>
      </c>
      <c r="J5989" s="542" t="s">
        <v>12536</v>
      </c>
      <c r="K5989" s="543">
        <v>1</v>
      </c>
      <c r="L5989" s="543">
        <v>2</v>
      </c>
      <c r="M5989" s="1799">
        <v>22400</v>
      </c>
      <c r="N5989" s="543">
        <v>0</v>
      </c>
      <c r="O5989" s="543">
        <v>6</v>
      </c>
      <c r="P5989" s="1799">
        <v>72000</v>
      </c>
    </row>
    <row r="5990" spans="1:16" x14ac:dyDescent="0.2">
      <c r="A5990" s="541" t="s">
        <v>11989</v>
      </c>
      <c r="B5990" s="548" t="s">
        <v>1708</v>
      </c>
      <c r="C5990" s="541" t="s">
        <v>1709</v>
      </c>
      <c r="D5990" s="1846" t="s">
        <v>12537</v>
      </c>
      <c r="E5990" s="539">
        <v>2380</v>
      </c>
      <c r="F5990" s="1847" t="s">
        <v>12538</v>
      </c>
      <c r="G5990" s="1846" t="s">
        <v>12539</v>
      </c>
      <c r="H5990" s="541"/>
      <c r="I5990" s="541"/>
      <c r="J5990" s="542"/>
      <c r="K5990" s="543">
        <v>0</v>
      </c>
      <c r="L5990" s="543">
        <v>1</v>
      </c>
      <c r="M5990" s="1799">
        <v>2381.33</v>
      </c>
      <c r="N5990" s="543">
        <v>0</v>
      </c>
      <c r="O5990" s="543">
        <v>0</v>
      </c>
      <c r="P5990" s="1799">
        <v>0</v>
      </c>
    </row>
    <row r="5991" spans="1:16" x14ac:dyDescent="0.2">
      <c r="A5991" s="541" t="s">
        <v>11989</v>
      </c>
      <c r="B5991" s="548" t="s">
        <v>1708</v>
      </c>
      <c r="C5991" s="541" t="s">
        <v>1709</v>
      </c>
      <c r="D5991" s="1846" t="s">
        <v>1757</v>
      </c>
      <c r="E5991" s="539">
        <v>4500</v>
      </c>
      <c r="F5991" s="1847" t="s">
        <v>12540</v>
      </c>
      <c r="G5991" s="1846" t="s">
        <v>12541</v>
      </c>
      <c r="H5991" s="541" t="s">
        <v>12097</v>
      </c>
      <c r="I5991" s="541" t="s">
        <v>12097</v>
      </c>
      <c r="J5991" s="542" t="s">
        <v>12097</v>
      </c>
      <c r="K5991" s="543">
        <v>7</v>
      </c>
      <c r="L5991" s="543">
        <v>12</v>
      </c>
      <c r="M5991" s="1799">
        <v>53792.77</v>
      </c>
      <c r="N5991" s="543">
        <v>4</v>
      </c>
      <c r="O5991" s="543">
        <v>6</v>
      </c>
      <c r="P5991" s="1799">
        <v>27000</v>
      </c>
    </row>
    <row r="5992" spans="1:16" x14ac:dyDescent="0.2">
      <c r="A5992" s="541" t="s">
        <v>11989</v>
      </c>
      <c r="B5992" s="548" t="s">
        <v>1708</v>
      </c>
      <c r="C5992" s="541" t="s">
        <v>1709</v>
      </c>
      <c r="D5992" s="1846" t="s">
        <v>12542</v>
      </c>
      <c r="E5992" s="539">
        <v>5000</v>
      </c>
      <c r="F5992" s="1847" t="s">
        <v>12543</v>
      </c>
      <c r="G5992" s="1846" t="s">
        <v>12544</v>
      </c>
      <c r="H5992" s="541" t="s">
        <v>12545</v>
      </c>
      <c r="I5992" s="541" t="s">
        <v>12545</v>
      </c>
      <c r="J5992" s="542" t="s">
        <v>12545</v>
      </c>
      <c r="K5992" s="543">
        <v>6</v>
      </c>
      <c r="L5992" s="543">
        <v>12</v>
      </c>
      <c r="M5992" s="1799">
        <v>66129.600000000006</v>
      </c>
      <c r="N5992" s="543">
        <v>4</v>
      </c>
      <c r="O5992" s="543">
        <v>6</v>
      </c>
      <c r="P5992" s="1799">
        <v>30000</v>
      </c>
    </row>
    <row r="5993" spans="1:16" x14ac:dyDescent="0.2">
      <c r="A5993" s="541" t="s">
        <v>11989</v>
      </c>
      <c r="B5993" s="548" t="s">
        <v>1708</v>
      </c>
      <c r="C5993" s="541" t="s">
        <v>1709</v>
      </c>
      <c r="D5993" s="1846" t="s">
        <v>12506</v>
      </c>
      <c r="E5993" s="539">
        <v>1860</v>
      </c>
      <c r="F5993" s="1847" t="s">
        <v>12546</v>
      </c>
      <c r="G5993" s="1846" t="s">
        <v>12547</v>
      </c>
      <c r="H5993" s="541"/>
      <c r="I5993" s="541"/>
      <c r="J5993" s="542"/>
      <c r="K5993" s="543">
        <v>1</v>
      </c>
      <c r="L5993" s="543">
        <v>1</v>
      </c>
      <c r="M5993" s="1799">
        <v>1866.67</v>
      </c>
      <c r="N5993" s="543">
        <v>4</v>
      </c>
      <c r="O5993" s="543">
        <v>6</v>
      </c>
      <c r="P5993" s="1799">
        <v>17409.240000000002</v>
      </c>
    </row>
    <row r="5994" spans="1:16" x14ac:dyDescent="0.2">
      <c r="A5994" s="541" t="s">
        <v>11989</v>
      </c>
      <c r="B5994" s="548" t="s">
        <v>1708</v>
      </c>
      <c r="C5994" s="541" t="s">
        <v>1709</v>
      </c>
      <c r="D5994" s="1846" t="s">
        <v>10513</v>
      </c>
      <c r="E5994" s="539">
        <v>12000</v>
      </c>
      <c r="F5994" s="1847" t="s">
        <v>12548</v>
      </c>
      <c r="G5994" s="1846" t="s">
        <v>12549</v>
      </c>
      <c r="H5994" s="541"/>
      <c r="I5994" s="541"/>
      <c r="J5994" s="542"/>
      <c r="K5994" s="543">
        <v>2</v>
      </c>
      <c r="L5994" s="543">
        <v>10</v>
      </c>
      <c r="M5994" s="1799">
        <v>132600</v>
      </c>
      <c r="N5994" s="543">
        <v>0</v>
      </c>
      <c r="O5994" s="543">
        <v>0</v>
      </c>
      <c r="P5994" s="1799">
        <v>0</v>
      </c>
    </row>
    <row r="5995" spans="1:16" x14ac:dyDescent="0.2">
      <c r="A5995" s="541" t="s">
        <v>11989</v>
      </c>
      <c r="B5995" s="548" t="s">
        <v>1708</v>
      </c>
      <c r="C5995" s="541" t="s">
        <v>1709</v>
      </c>
      <c r="D5995" s="1846" t="s">
        <v>12281</v>
      </c>
      <c r="E5995" s="539">
        <v>6500</v>
      </c>
      <c r="F5995" s="1847" t="s">
        <v>4023</v>
      </c>
      <c r="G5995" s="1846" t="s">
        <v>4024</v>
      </c>
      <c r="H5995" s="541"/>
      <c r="I5995" s="541"/>
      <c r="J5995" s="542"/>
      <c r="K5995" s="543">
        <v>3</v>
      </c>
      <c r="L5995" s="543">
        <v>7</v>
      </c>
      <c r="M5995" s="1799">
        <v>54311.68</v>
      </c>
      <c r="N5995" s="543">
        <v>0</v>
      </c>
      <c r="O5995" s="543">
        <v>0</v>
      </c>
      <c r="P5995" s="1799">
        <v>0</v>
      </c>
    </row>
    <row r="5996" spans="1:16" x14ac:dyDescent="0.2">
      <c r="A5996" s="541" t="s">
        <v>11989</v>
      </c>
      <c r="B5996" s="548" t="s">
        <v>1708</v>
      </c>
      <c r="C5996" s="541" t="s">
        <v>1709</v>
      </c>
      <c r="D5996" s="1846" t="s">
        <v>12550</v>
      </c>
      <c r="E5996" s="539">
        <v>5000</v>
      </c>
      <c r="F5996" s="1847" t="s">
        <v>12551</v>
      </c>
      <c r="G5996" s="1846" t="s">
        <v>12552</v>
      </c>
      <c r="H5996" s="541"/>
      <c r="I5996" s="541"/>
      <c r="J5996" s="542"/>
      <c r="K5996" s="543">
        <v>2</v>
      </c>
      <c r="L5996" s="543">
        <v>5</v>
      </c>
      <c r="M5996" s="1799">
        <v>25486.92</v>
      </c>
      <c r="N5996" s="543">
        <v>0</v>
      </c>
      <c r="O5996" s="543">
        <v>0</v>
      </c>
      <c r="P5996" s="1799">
        <v>0</v>
      </c>
    </row>
    <row r="5997" spans="1:16" x14ac:dyDescent="0.2">
      <c r="A5997" s="541" t="s">
        <v>11989</v>
      </c>
      <c r="B5997" s="548" t="s">
        <v>1708</v>
      </c>
      <c r="C5997" s="541" t="s">
        <v>1709</v>
      </c>
      <c r="D5997" s="1846" t="s">
        <v>12040</v>
      </c>
      <c r="E5997" s="539">
        <v>4500</v>
      </c>
      <c r="F5997" s="1847" t="s">
        <v>12553</v>
      </c>
      <c r="G5997" s="1846" t="s">
        <v>12554</v>
      </c>
      <c r="H5997" s="541"/>
      <c r="I5997" s="541"/>
      <c r="J5997" s="542"/>
      <c r="K5997" s="543">
        <v>0</v>
      </c>
      <c r="L5997" s="543">
        <v>0</v>
      </c>
      <c r="M5997" s="1799">
        <v>0</v>
      </c>
      <c r="N5997" s="543">
        <v>1</v>
      </c>
      <c r="O5997" s="543">
        <v>1</v>
      </c>
      <c r="P5997" s="1799">
        <v>4500</v>
      </c>
    </row>
    <row r="5998" spans="1:16" x14ac:dyDescent="0.2">
      <c r="A5998" s="541" t="s">
        <v>11989</v>
      </c>
      <c r="B5998" s="548" t="s">
        <v>1708</v>
      </c>
      <c r="C5998" s="541" t="s">
        <v>1709</v>
      </c>
      <c r="D5998" s="1846" t="s">
        <v>12555</v>
      </c>
      <c r="E5998" s="539">
        <v>3500</v>
      </c>
      <c r="F5998" s="1847" t="s">
        <v>12556</v>
      </c>
      <c r="G5998" s="1846" t="s">
        <v>12557</v>
      </c>
      <c r="H5998" s="541" t="s">
        <v>12558</v>
      </c>
      <c r="I5998" s="541" t="s">
        <v>12558</v>
      </c>
      <c r="J5998" s="542" t="s">
        <v>12558</v>
      </c>
      <c r="K5998" s="543">
        <v>0</v>
      </c>
      <c r="L5998" s="543">
        <v>0</v>
      </c>
      <c r="M5998" s="1799">
        <v>0</v>
      </c>
      <c r="N5998" s="543">
        <v>4</v>
      </c>
      <c r="O5998" s="543">
        <v>6</v>
      </c>
      <c r="P5998" s="1799">
        <v>21000</v>
      </c>
    </row>
    <row r="5999" spans="1:16" x14ac:dyDescent="0.2">
      <c r="A5999" s="541" t="s">
        <v>11989</v>
      </c>
      <c r="B5999" s="548" t="s">
        <v>1708</v>
      </c>
      <c r="C5999" s="541" t="s">
        <v>1709</v>
      </c>
      <c r="D5999" s="1846" t="s">
        <v>12559</v>
      </c>
      <c r="E5999" s="539">
        <v>3000</v>
      </c>
      <c r="F5999" s="1847" t="s">
        <v>12560</v>
      </c>
      <c r="G5999" s="1846" t="s">
        <v>12561</v>
      </c>
      <c r="H5999" s="541"/>
      <c r="I5999" s="541"/>
      <c r="J5999" s="542"/>
      <c r="K5999" s="543">
        <v>1</v>
      </c>
      <c r="L5999" s="543">
        <v>3</v>
      </c>
      <c r="M5999" s="1799">
        <v>9936.06</v>
      </c>
      <c r="N5999" s="543">
        <v>0</v>
      </c>
      <c r="O5999" s="543">
        <v>0</v>
      </c>
      <c r="P5999" s="1799">
        <v>0</v>
      </c>
    </row>
    <row r="6000" spans="1:16" x14ac:dyDescent="0.2">
      <c r="A6000" s="541" t="s">
        <v>11989</v>
      </c>
      <c r="B6000" s="548" t="s">
        <v>1708</v>
      </c>
      <c r="C6000" s="541" t="s">
        <v>1709</v>
      </c>
      <c r="D6000" s="1846" t="s">
        <v>12562</v>
      </c>
      <c r="E6000" s="539">
        <v>3500</v>
      </c>
      <c r="F6000" s="1847" t="s">
        <v>12563</v>
      </c>
      <c r="G6000" s="1846" t="s">
        <v>12564</v>
      </c>
      <c r="H6000" s="541" t="s">
        <v>6516</v>
      </c>
      <c r="I6000" s="541" t="s">
        <v>6516</v>
      </c>
      <c r="J6000" s="542" t="s">
        <v>6516</v>
      </c>
      <c r="K6000" s="543">
        <v>2</v>
      </c>
      <c r="L6000" s="543">
        <v>5</v>
      </c>
      <c r="M6000" s="1799">
        <v>19465.28</v>
      </c>
      <c r="N6000" s="543">
        <v>4</v>
      </c>
      <c r="O6000" s="543">
        <v>6</v>
      </c>
      <c r="P6000" s="1799">
        <v>23987.773333333334</v>
      </c>
    </row>
    <row r="6001" spans="1:16" x14ac:dyDescent="0.2">
      <c r="A6001" s="541" t="s">
        <v>11989</v>
      </c>
      <c r="B6001" s="548" t="s">
        <v>1708</v>
      </c>
      <c r="C6001" s="541" t="s">
        <v>1709</v>
      </c>
      <c r="D6001" s="1846" t="s">
        <v>12565</v>
      </c>
      <c r="E6001" s="539">
        <v>7250</v>
      </c>
      <c r="F6001" s="1847" t="s">
        <v>12566</v>
      </c>
      <c r="G6001" s="1846" t="s">
        <v>12567</v>
      </c>
      <c r="H6001" s="541"/>
      <c r="I6001" s="541"/>
      <c r="J6001" s="542"/>
      <c r="K6001" s="543">
        <v>1</v>
      </c>
      <c r="L6001" s="543">
        <v>1</v>
      </c>
      <c r="M6001" s="1799">
        <v>7250</v>
      </c>
      <c r="N6001" s="543">
        <v>0</v>
      </c>
      <c r="O6001" s="543">
        <v>0</v>
      </c>
      <c r="P6001" s="1799">
        <v>0</v>
      </c>
    </row>
    <row r="6002" spans="1:16" x14ac:dyDescent="0.2">
      <c r="A6002" s="541" t="s">
        <v>11989</v>
      </c>
      <c r="B6002" s="548" t="s">
        <v>1708</v>
      </c>
      <c r="C6002" s="541" t="s">
        <v>1709</v>
      </c>
      <c r="D6002" s="1846" t="s">
        <v>12194</v>
      </c>
      <c r="E6002" s="539">
        <v>10000</v>
      </c>
      <c r="F6002" s="1847" t="s">
        <v>12568</v>
      </c>
      <c r="G6002" s="1846" t="s">
        <v>12569</v>
      </c>
      <c r="H6002" s="541"/>
      <c r="I6002" s="541"/>
      <c r="J6002" s="542"/>
      <c r="K6002" s="543">
        <v>1</v>
      </c>
      <c r="L6002" s="543">
        <v>3</v>
      </c>
      <c r="M6002" s="1799">
        <v>9727.98</v>
      </c>
      <c r="N6002" s="543">
        <v>0</v>
      </c>
      <c r="O6002" s="543">
        <v>0</v>
      </c>
      <c r="P6002" s="1799">
        <v>0</v>
      </c>
    </row>
    <row r="6003" spans="1:16" x14ac:dyDescent="0.2">
      <c r="A6003" s="541" t="s">
        <v>11989</v>
      </c>
      <c r="B6003" s="548" t="s">
        <v>1708</v>
      </c>
      <c r="C6003" s="541" t="s">
        <v>1709</v>
      </c>
      <c r="D6003" s="1846" t="s">
        <v>12045</v>
      </c>
      <c r="E6003" s="539">
        <v>2493</v>
      </c>
      <c r="F6003" s="1847" t="s">
        <v>12570</v>
      </c>
      <c r="G6003" s="1846" t="s">
        <v>12571</v>
      </c>
      <c r="H6003" s="541" t="s">
        <v>6030</v>
      </c>
      <c r="I6003" s="541" t="s">
        <v>6030</v>
      </c>
      <c r="J6003" s="542" t="s">
        <v>6030</v>
      </c>
      <c r="K6003" s="543">
        <v>1</v>
      </c>
      <c r="L6003" s="543">
        <v>1</v>
      </c>
      <c r="M6003" s="1799">
        <v>2493.39</v>
      </c>
      <c r="N6003" s="543">
        <v>4</v>
      </c>
      <c r="O6003" s="543">
        <v>6</v>
      </c>
      <c r="P6003" s="1799">
        <v>15000</v>
      </c>
    </row>
    <row r="6004" spans="1:16" x14ac:dyDescent="0.2">
      <c r="A6004" s="541" t="s">
        <v>11989</v>
      </c>
      <c r="B6004" s="548" t="s">
        <v>1708</v>
      </c>
      <c r="C6004" s="541" t="s">
        <v>1709</v>
      </c>
      <c r="D6004" s="1846" t="s">
        <v>12425</v>
      </c>
      <c r="E6004" s="539">
        <v>5500</v>
      </c>
      <c r="F6004" s="1847" t="s">
        <v>12572</v>
      </c>
      <c r="G6004" s="1846" t="s">
        <v>12573</v>
      </c>
      <c r="H6004" s="541"/>
      <c r="I6004" s="541"/>
      <c r="J6004" s="542"/>
      <c r="K6004" s="543">
        <v>6</v>
      </c>
      <c r="L6004" s="543">
        <v>12</v>
      </c>
      <c r="M6004" s="1799">
        <v>64714.9</v>
      </c>
      <c r="N6004" s="543">
        <v>1</v>
      </c>
      <c r="O6004" s="543">
        <v>2</v>
      </c>
      <c r="P6004" s="1799">
        <v>11000</v>
      </c>
    </row>
    <row r="6005" spans="1:16" x14ac:dyDescent="0.2">
      <c r="A6005" s="541" t="s">
        <v>11989</v>
      </c>
      <c r="B6005" s="548" t="s">
        <v>1708</v>
      </c>
      <c r="C6005" s="541" t="s">
        <v>1709</v>
      </c>
      <c r="D6005" s="1846" t="s">
        <v>2760</v>
      </c>
      <c r="E6005" s="539">
        <v>4500</v>
      </c>
      <c r="F6005" s="1847" t="s">
        <v>12574</v>
      </c>
      <c r="G6005" s="1846" t="s">
        <v>12575</v>
      </c>
      <c r="H6005" s="541" t="s">
        <v>1713</v>
      </c>
      <c r="I6005" s="541"/>
      <c r="J6005" s="542"/>
      <c r="K6005" s="543">
        <v>5</v>
      </c>
      <c r="L6005" s="543">
        <v>12</v>
      </c>
      <c r="M6005" s="1799">
        <v>68080.350000000006</v>
      </c>
      <c r="N6005" s="543">
        <v>1</v>
      </c>
      <c r="O6005" s="543">
        <v>3</v>
      </c>
      <c r="P6005" s="1799">
        <v>13500</v>
      </c>
    </row>
    <row r="6006" spans="1:16" x14ac:dyDescent="0.2">
      <c r="A6006" s="541" t="s">
        <v>11989</v>
      </c>
      <c r="B6006" s="548" t="s">
        <v>1708</v>
      </c>
      <c r="C6006" s="541" t="s">
        <v>1709</v>
      </c>
      <c r="D6006" s="1846" t="s">
        <v>12004</v>
      </c>
      <c r="E6006" s="539">
        <v>1700</v>
      </c>
      <c r="F6006" s="1847" t="s">
        <v>12576</v>
      </c>
      <c r="G6006" s="1846" t="s">
        <v>12577</v>
      </c>
      <c r="H6006" s="541"/>
      <c r="I6006" s="541"/>
      <c r="J6006" s="542"/>
      <c r="K6006" s="543">
        <v>1</v>
      </c>
      <c r="L6006" s="543">
        <v>3</v>
      </c>
      <c r="M6006" s="1799">
        <v>5163.1899999999996</v>
      </c>
      <c r="N6006" s="543">
        <v>4</v>
      </c>
      <c r="O6006" s="543">
        <v>6</v>
      </c>
      <c r="P6006" s="1799">
        <v>14987.593333333332</v>
      </c>
    </row>
    <row r="6007" spans="1:16" x14ac:dyDescent="0.2">
      <c r="A6007" s="541" t="s">
        <v>11989</v>
      </c>
      <c r="B6007" s="548" t="s">
        <v>1708</v>
      </c>
      <c r="C6007" s="541" t="s">
        <v>1709</v>
      </c>
      <c r="D6007" s="1846" t="s">
        <v>11994</v>
      </c>
      <c r="E6007" s="539">
        <v>3000</v>
      </c>
      <c r="F6007" s="1847" t="s">
        <v>12578</v>
      </c>
      <c r="G6007" s="1846" t="s">
        <v>12579</v>
      </c>
      <c r="H6007" s="541" t="s">
        <v>12475</v>
      </c>
      <c r="I6007" s="541" t="s">
        <v>12475</v>
      </c>
      <c r="J6007" s="542" t="s">
        <v>12475</v>
      </c>
      <c r="K6007" s="543">
        <v>6</v>
      </c>
      <c r="L6007" s="543">
        <v>12</v>
      </c>
      <c r="M6007" s="1799">
        <v>35927</v>
      </c>
      <c r="N6007" s="543">
        <v>4</v>
      </c>
      <c r="O6007" s="543">
        <v>6</v>
      </c>
      <c r="P6007" s="1799">
        <v>18000</v>
      </c>
    </row>
    <row r="6008" spans="1:16" x14ac:dyDescent="0.2">
      <c r="A6008" s="541" t="s">
        <v>11989</v>
      </c>
      <c r="B6008" s="548" t="s">
        <v>1708</v>
      </c>
      <c r="C6008" s="541" t="s">
        <v>1709</v>
      </c>
      <c r="D6008" s="1846" t="s">
        <v>12158</v>
      </c>
      <c r="E6008" s="539">
        <v>5000</v>
      </c>
      <c r="F6008" s="1847" t="s">
        <v>12580</v>
      </c>
      <c r="G6008" s="1846" t="s">
        <v>12581</v>
      </c>
      <c r="H6008" s="541"/>
      <c r="I6008" s="541"/>
      <c r="J6008" s="542"/>
      <c r="K6008" s="543">
        <v>1</v>
      </c>
      <c r="L6008" s="543">
        <v>3</v>
      </c>
      <c r="M6008" s="1799">
        <v>14858</v>
      </c>
      <c r="N6008" s="543">
        <v>0</v>
      </c>
      <c r="O6008" s="543">
        <v>0</v>
      </c>
      <c r="P6008" s="1799">
        <v>0</v>
      </c>
    </row>
    <row r="6009" spans="1:16" x14ac:dyDescent="0.2">
      <c r="A6009" s="541" t="s">
        <v>11989</v>
      </c>
      <c r="B6009" s="548" t="s">
        <v>1708</v>
      </c>
      <c r="C6009" s="541" t="s">
        <v>1709</v>
      </c>
      <c r="D6009" s="1846" t="s">
        <v>12011</v>
      </c>
      <c r="E6009" s="539">
        <v>3000</v>
      </c>
      <c r="F6009" s="1847" t="s">
        <v>12582</v>
      </c>
      <c r="G6009" s="1846" t="s">
        <v>12583</v>
      </c>
      <c r="H6009" s="541" t="s">
        <v>12014</v>
      </c>
      <c r="I6009" s="541" t="s">
        <v>12014</v>
      </c>
      <c r="J6009" s="542" t="s">
        <v>12014</v>
      </c>
      <c r="K6009" s="543">
        <v>4</v>
      </c>
      <c r="L6009" s="543">
        <v>12</v>
      </c>
      <c r="M6009" s="1799">
        <v>35988.769999999997</v>
      </c>
      <c r="N6009" s="543">
        <v>4</v>
      </c>
      <c r="O6009" s="543">
        <v>6</v>
      </c>
      <c r="P6009" s="1799">
        <v>18000</v>
      </c>
    </row>
    <row r="6010" spans="1:16" x14ac:dyDescent="0.2">
      <c r="A6010" s="541" t="s">
        <v>11989</v>
      </c>
      <c r="B6010" s="548" t="s">
        <v>1708</v>
      </c>
      <c r="C6010" s="541" t="s">
        <v>1709</v>
      </c>
      <c r="D6010" s="1846" t="s">
        <v>1757</v>
      </c>
      <c r="E6010" s="539">
        <v>7000</v>
      </c>
      <c r="F6010" s="1847" t="s">
        <v>12584</v>
      </c>
      <c r="G6010" s="1846" t="s">
        <v>12585</v>
      </c>
      <c r="H6010" s="541" t="s">
        <v>1713</v>
      </c>
      <c r="I6010" s="541"/>
      <c r="J6010" s="542"/>
      <c r="K6010" s="543">
        <v>2</v>
      </c>
      <c r="L6010" s="543">
        <v>6</v>
      </c>
      <c r="M6010" s="1799">
        <v>37176.660000000003</v>
      </c>
      <c r="N6010" s="543">
        <v>0</v>
      </c>
      <c r="O6010" s="543">
        <v>0</v>
      </c>
      <c r="P6010" s="1799">
        <v>0</v>
      </c>
    </row>
    <row r="6011" spans="1:16" x14ac:dyDescent="0.2">
      <c r="A6011" s="541" t="s">
        <v>11989</v>
      </c>
      <c r="B6011" s="548" t="s">
        <v>1708</v>
      </c>
      <c r="C6011" s="541" t="s">
        <v>1709</v>
      </c>
      <c r="D6011" s="1846" t="s">
        <v>12586</v>
      </c>
      <c r="E6011" s="539">
        <v>6500</v>
      </c>
      <c r="F6011" s="1847" t="s">
        <v>12587</v>
      </c>
      <c r="G6011" s="1846" t="s">
        <v>12588</v>
      </c>
      <c r="H6011" s="541"/>
      <c r="I6011" s="541"/>
      <c r="J6011" s="542"/>
      <c r="K6011" s="543">
        <v>5</v>
      </c>
      <c r="L6011" s="543">
        <v>12</v>
      </c>
      <c r="M6011" s="1799">
        <v>77906.649999999994</v>
      </c>
      <c r="N6011" s="543">
        <v>4</v>
      </c>
      <c r="O6011" s="543">
        <v>6</v>
      </c>
      <c r="P6011" s="1799">
        <v>39000</v>
      </c>
    </row>
    <row r="6012" spans="1:16" x14ac:dyDescent="0.2">
      <c r="A6012" s="541" t="s">
        <v>11989</v>
      </c>
      <c r="B6012" s="548" t="s">
        <v>1708</v>
      </c>
      <c r="C6012" s="541" t="s">
        <v>1709</v>
      </c>
      <c r="D6012" s="1846" t="s">
        <v>12170</v>
      </c>
      <c r="E6012" s="539">
        <v>3500</v>
      </c>
      <c r="F6012" s="1847" t="s">
        <v>12589</v>
      </c>
      <c r="G6012" s="1846" t="s">
        <v>12590</v>
      </c>
      <c r="H6012" s="541" t="s">
        <v>6495</v>
      </c>
      <c r="I6012" s="541" t="s">
        <v>6495</v>
      </c>
      <c r="J6012" s="542" t="s">
        <v>6495</v>
      </c>
      <c r="K6012" s="543">
        <v>6</v>
      </c>
      <c r="L6012" s="543">
        <v>12</v>
      </c>
      <c r="M6012" s="1799">
        <v>41994.39</v>
      </c>
      <c r="N6012" s="543">
        <v>4</v>
      </c>
      <c r="O6012" s="543">
        <v>6</v>
      </c>
      <c r="P6012" s="1799">
        <v>21000</v>
      </c>
    </row>
    <row r="6013" spans="1:16" x14ac:dyDescent="0.2">
      <c r="A6013" s="541" t="s">
        <v>11989</v>
      </c>
      <c r="B6013" s="548" t="s">
        <v>1708</v>
      </c>
      <c r="C6013" s="541" t="s">
        <v>1709</v>
      </c>
      <c r="D6013" s="1846" t="s">
        <v>12591</v>
      </c>
      <c r="E6013" s="539">
        <v>3000</v>
      </c>
      <c r="F6013" s="1847" t="s">
        <v>12592</v>
      </c>
      <c r="G6013" s="1846" t="s">
        <v>12593</v>
      </c>
      <c r="H6013" s="541" t="s">
        <v>12239</v>
      </c>
      <c r="I6013" s="541" t="s">
        <v>12239</v>
      </c>
      <c r="J6013" s="542" t="s">
        <v>12239</v>
      </c>
      <c r="K6013" s="543">
        <v>6</v>
      </c>
      <c r="L6013" s="543">
        <v>12</v>
      </c>
      <c r="M6013" s="1799">
        <v>35362.47</v>
      </c>
      <c r="N6013" s="543">
        <v>4</v>
      </c>
      <c r="O6013" s="543">
        <v>6</v>
      </c>
      <c r="P6013" s="1799">
        <v>18000</v>
      </c>
    </row>
    <row r="6014" spans="1:16" x14ac:dyDescent="0.2">
      <c r="A6014" s="541" t="s">
        <v>11989</v>
      </c>
      <c r="B6014" s="548" t="s">
        <v>1708</v>
      </c>
      <c r="C6014" s="541" t="s">
        <v>1709</v>
      </c>
      <c r="D6014" s="1846" t="s">
        <v>3702</v>
      </c>
      <c r="E6014" s="539">
        <v>1800</v>
      </c>
      <c r="F6014" s="1847" t="s">
        <v>12594</v>
      </c>
      <c r="G6014" s="1846" t="s">
        <v>12595</v>
      </c>
      <c r="H6014" s="541"/>
      <c r="I6014" s="541"/>
      <c r="J6014" s="542"/>
      <c r="K6014" s="543">
        <v>6</v>
      </c>
      <c r="L6014" s="543">
        <v>12</v>
      </c>
      <c r="M6014" s="1799">
        <v>21509.96</v>
      </c>
      <c r="N6014" s="543">
        <v>4</v>
      </c>
      <c r="O6014" s="543">
        <v>6</v>
      </c>
      <c r="P6014" s="1799">
        <v>10800</v>
      </c>
    </row>
    <row r="6015" spans="1:16" x14ac:dyDescent="0.2">
      <c r="A6015" s="541" t="s">
        <v>11989</v>
      </c>
      <c r="B6015" s="548" t="s">
        <v>1708</v>
      </c>
      <c r="C6015" s="541" t="s">
        <v>1709</v>
      </c>
      <c r="D6015" s="1846" t="s">
        <v>12484</v>
      </c>
      <c r="E6015" s="539">
        <v>2700</v>
      </c>
      <c r="F6015" s="1847" t="s">
        <v>12596</v>
      </c>
      <c r="G6015" s="1846" t="s">
        <v>12597</v>
      </c>
      <c r="H6015" s="541"/>
      <c r="I6015" s="541"/>
      <c r="J6015" s="542"/>
      <c r="K6015" s="543">
        <v>1</v>
      </c>
      <c r="L6015" s="543">
        <v>3</v>
      </c>
      <c r="M6015" s="1799">
        <v>8033.33</v>
      </c>
      <c r="N6015" s="543">
        <v>0</v>
      </c>
      <c r="O6015" s="543">
        <v>0</v>
      </c>
      <c r="P6015" s="1799">
        <v>0</v>
      </c>
    </row>
    <row r="6016" spans="1:16" x14ac:dyDescent="0.2">
      <c r="A6016" s="541" t="s">
        <v>11989</v>
      </c>
      <c r="B6016" s="548" t="s">
        <v>1708</v>
      </c>
      <c r="C6016" s="541" t="s">
        <v>1709</v>
      </c>
      <c r="D6016" s="1846" t="s">
        <v>12199</v>
      </c>
      <c r="E6016" s="539">
        <v>12000</v>
      </c>
      <c r="F6016" s="1847" t="s">
        <v>12598</v>
      </c>
      <c r="G6016" s="1846" t="s">
        <v>12599</v>
      </c>
      <c r="H6016" s="541"/>
      <c r="I6016" s="541"/>
      <c r="J6016" s="542"/>
      <c r="K6016" s="543">
        <v>0</v>
      </c>
      <c r="L6016" s="543">
        <v>1</v>
      </c>
      <c r="M6016" s="1799">
        <v>24000</v>
      </c>
      <c r="N6016" s="543">
        <v>0</v>
      </c>
      <c r="O6016" s="543">
        <v>0</v>
      </c>
      <c r="P6016" s="1799">
        <v>0</v>
      </c>
    </row>
    <row r="6017" spans="1:16" x14ac:dyDescent="0.2">
      <c r="A6017" s="541" t="s">
        <v>11989</v>
      </c>
      <c r="B6017" s="548" t="s">
        <v>1708</v>
      </c>
      <c r="C6017" s="541" t="s">
        <v>1709</v>
      </c>
      <c r="D6017" s="1846" t="s">
        <v>12562</v>
      </c>
      <c r="E6017" s="539">
        <v>4000</v>
      </c>
      <c r="F6017" s="1847" t="s">
        <v>12600</v>
      </c>
      <c r="G6017" s="1846" t="s">
        <v>12601</v>
      </c>
      <c r="H6017" s="541"/>
      <c r="I6017" s="541"/>
      <c r="J6017" s="542"/>
      <c r="K6017" s="543">
        <v>2</v>
      </c>
      <c r="L6017" s="543">
        <v>5</v>
      </c>
      <c r="M6017" s="1799">
        <v>21349.96</v>
      </c>
      <c r="N6017" s="543">
        <v>0</v>
      </c>
      <c r="O6017" s="543">
        <v>0</v>
      </c>
      <c r="P6017" s="1799">
        <v>0</v>
      </c>
    </row>
    <row r="6018" spans="1:16" x14ac:dyDescent="0.2">
      <c r="A6018" s="541" t="s">
        <v>11989</v>
      </c>
      <c r="B6018" s="548" t="s">
        <v>1708</v>
      </c>
      <c r="C6018" s="541" t="s">
        <v>1709</v>
      </c>
      <c r="D6018" s="1846" t="s">
        <v>1797</v>
      </c>
      <c r="E6018" s="539">
        <v>4000</v>
      </c>
      <c r="F6018" s="1847" t="s">
        <v>12602</v>
      </c>
      <c r="G6018" s="1846" t="s">
        <v>12603</v>
      </c>
      <c r="H6018" s="541" t="s">
        <v>12604</v>
      </c>
      <c r="I6018" s="541" t="s">
        <v>12604</v>
      </c>
      <c r="J6018" s="542" t="s">
        <v>12604</v>
      </c>
      <c r="K6018" s="543">
        <v>6</v>
      </c>
      <c r="L6018" s="543">
        <v>12</v>
      </c>
      <c r="M6018" s="1799">
        <v>55393.52</v>
      </c>
      <c r="N6018" s="543">
        <v>4</v>
      </c>
      <c r="O6018" s="543">
        <v>6</v>
      </c>
      <c r="P6018" s="1799">
        <v>29980.333333333332</v>
      </c>
    </row>
    <row r="6019" spans="1:16" x14ac:dyDescent="0.2">
      <c r="A6019" s="541" t="s">
        <v>11989</v>
      </c>
      <c r="B6019" s="548" t="s">
        <v>1708</v>
      </c>
      <c r="C6019" s="541" t="s">
        <v>1709</v>
      </c>
      <c r="D6019" s="1846" t="s">
        <v>12199</v>
      </c>
      <c r="E6019" s="539">
        <v>12000</v>
      </c>
      <c r="F6019" s="1847" t="s">
        <v>12605</v>
      </c>
      <c r="G6019" s="1846" t="s">
        <v>12606</v>
      </c>
      <c r="H6019" s="541"/>
      <c r="I6019" s="541"/>
      <c r="J6019" s="542"/>
      <c r="K6019" s="543">
        <v>0</v>
      </c>
      <c r="L6019" s="543">
        <v>0</v>
      </c>
      <c r="M6019" s="1799">
        <v>0</v>
      </c>
      <c r="N6019" s="543">
        <v>1</v>
      </c>
      <c r="O6019" s="543">
        <v>6</v>
      </c>
      <c r="P6019" s="1799">
        <v>72000</v>
      </c>
    </row>
    <row r="6020" spans="1:16" x14ac:dyDescent="0.2">
      <c r="A6020" s="541" t="s">
        <v>11989</v>
      </c>
      <c r="B6020" s="548" t="s">
        <v>1708</v>
      </c>
      <c r="C6020" s="541" t="s">
        <v>1709</v>
      </c>
      <c r="D6020" s="1846" t="s">
        <v>12607</v>
      </c>
      <c r="E6020" s="539">
        <v>4324</v>
      </c>
      <c r="F6020" s="1847" t="s">
        <v>12608</v>
      </c>
      <c r="G6020" s="1846" t="s">
        <v>12609</v>
      </c>
      <c r="H6020" s="541"/>
      <c r="I6020" s="541"/>
      <c r="J6020" s="542"/>
      <c r="K6020" s="543">
        <v>3</v>
      </c>
      <c r="L6020" s="543">
        <v>7</v>
      </c>
      <c r="M6020" s="1799">
        <v>30274.03</v>
      </c>
      <c r="N6020" s="543">
        <v>1</v>
      </c>
      <c r="O6020" s="543">
        <v>2</v>
      </c>
      <c r="P6020" s="1799">
        <v>8648</v>
      </c>
    </row>
    <row r="6021" spans="1:16" x14ac:dyDescent="0.2">
      <c r="A6021" s="541" t="s">
        <v>11989</v>
      </c>
      <c r="B6021" s="548" t="s">
        <v>1708</v>
      </c>
      <c r="C6021" s="541" t="s">
        <v>1709</v>
      </c>
      <c r="D6021" s="1846" t="s">
        <v>12610</v>
      </c>
      <c r="E6021" s="539">
        <v>7000</v>
      </c>
      <c r="F6021" s="1847" t="s">
        <v>12611</v>
      </c>
      <c r="G6021" s="1846" t="s">
        <v>12612</v>
      </c>
      <c r="H6021" s="541" t="s">
        <v>5957</v>
      </c>
      <c r="I6021" s="541" t="s">
        <v>5957</v>
      </c>
      <c r="J6021" s="542" t="s">
        <v>5957</v>
      </c>
      <c r="K6021" s="543">
        <v>6</v>
      </c>
      <c r="L6021" s="543">
        <v>12</v>
      </c>
      <c r="M6021" s="1799">
        <v>99146.06</v>
      </c>
      <c r="N6021" s="543">
        <v>4</v>
      </c>
      <c r="O6021" s="543">
        <v>6</v>
      </c>
      <c r="P6021" s="1799">
        <v>50944.146666666667</v>
      </c>
    </row>
    <row r="6022" spans="1:16" x14ac:dyDescent="0.2">
      <c r="A6022" s="541" t="s">
        <v>11989</v>
      </c>
      <c r="B6022" s="548" t="s">
        <v>1708</v>
      </c>
      <c r="C6022" s="541" t="s">
        <v>1709</v>
      </c>
      <c r="D6022" s="1846" t="s">
        <v>12024</v>
      </c>
      <c r="E6022" s="539">
        <v>12000</v>
      </c>
      <c r="F6022" s="1847" t="s">
        <v>12613</v>
      </c>
      <c r="G6022" s="1846" t="s">
        <v>12614</v>
      </c>
      <c r="H6022" s="541"/>
      <c r="I6022" s="541"/>
      <c r="J6022" s="542"/>
      <c r="K6022" s="543">
        <v>1</v>
      </c>
      <c r="L6022" s="543">
        <v>7</v>
      </c>
      <c r="M6022" s="1799">
        <v>78000</v>
      </c>
      <c r="N6022" s="543">
        <v>0</v>
      </c>
      <c r="O6022" s="543">
        <v>0</v>
      </c>
      <c r="P6022" s="1799">
        <v>0</v>
      </c>
    </row>
    <row r="6023" spans="1:16" x14ac:dyDescent="0.2">
      <c r="A6023" s="541" t="s">
        <v>11989</v>
      </c>
      <c r="B6023" s="548" t="s">
        <v>1708</v>
      </c>
      <c r="C6023" s="541" t="s">
        <v>1709</v>
      </c>
      <c r="D6023" s="1846" t="s">
        <v>1882</v>
      </c>
      <c r="E6023" s="539">
        <v>2000</v>
      </c>
      <c r="F6023" s="1847" t="s">
        <v>12615</v>
      </c>
      <c r="G6023" s="1846" t="s">
        <v>12616</v>
      </c>
      <c r="H6023" s="541" t="s">
        <v>9371</v>
      </c>
      <c r="I6023" s="541" t="s">
        <v>9371</v>
      </c>
      <c r="J6023" s="542" t="s">
        <v>9371</v>
      </c>
      <c r="K6023" s="543">
        <v>1</v>
      </c>
      <c r="L6023" s="543">
        <v>1</v>
      </c>
      <c r="M6023" s="1799">
        <v>373.33</v>
      </c>
      <c r="N6023" s="543">
        <v>5</v>
      </c>
      <c r="O6023" s="543">
        <v>6</v>
      </c>
      <c r="P6023" s="1799">
        <v>16800</v>
      </c>
    </row>
    <row r="6024" spans="1:16" x14ac:dyDescent="0.2">
      <c r="A6024" s="541" t="s">
        <v>11989</v>
      </c>
      <c r="B6024" s="548" t="s">
        <v>1708</v>
      </c>
      <c r="C6024" s="541" t="s">
        <v>1709</v>
      </c>
      <c r="D6024" s="1846" t="s">
        <v>1836</v>
      </c>
      <c r="E6024" s="539">
        <v>1800</v>
      </c>
      <c r="F6024" s="1847" t="s">
        <v>12617</v>
      </c>
      <c r="G6024" s="1846" t="s">
        <v>12618</v>
      </c>
      <c r="H6024" s="541" t="s">
        <v>12619</v>
      </c>
      <c r="I6024" s="541" t="s">
        <v>12619</v>
      </c>
      <c r="J6024" s="542" t="s">
        <v>12619</v>
      </c>
      <c r="K6024" s="543">
        <v>6</v>
      </c>
      <c r="L6024" s="543">
        <v>12</v>
      </c>
      <c r="M6024" s="1799">
        <v>30142.14</v>
      </c>
      <c r="N6024" s="543">
        <v>4</v>
      </c>
      <c r="O6024" s="543">
        <v>6</v>
      </c>
      <c r="P6024" s="1799">
        <v>17955.206666666669</v>
      </c>
    </row>
    <row r="6025" spans="1:16" x14ac:dyDescent="0.2">
      <c r="A6025" s="541" t="s">
        <v>11989</v>
      </c>
      <c r="B6025" s="548" t="s">
        <v>1708</v>
      </c>
      <c r="C6025" s="541" t="s">
        <v>1709</v>
      </c>
      <c r="D6025" s="1846" t="s">
        <v>12194</v>
      </c>
      <c r="E6025" s="539">
        <v>7238</v>
      </c>
      <c r="F6025" s="1847" t="s">
        <v>12620</v>
      </c>
      <c r="G6025" s="1846" t="s">
        <v>12621</v>
      </c>
      <c r="H6025" s="541"/>
      <c r="I6025" s="541"/>
      <c r="J6025" s="542"/>
      <c r="K6025" s="543">
        <v>3</v>
      </c>
      <c r="L6025" s="543">
        <v>11</v>
      </c>
      <c r="M6025" s="1799">
        <v>81065.600000000006</v>
      </c>
      <c r="N6025" s="543">
        <v>0</v>
      </c>
      <c r="O6025" s="543">
        <v>0</v>
      </c>
      <c r="P6025" s="1799">
        <v>0</v>
      </c>
    </row>
    <row r="6026" spans="1:16" x14ac:dyDescent="0.2">
      <c r="A6026" s="541" t="s">
        <v>11989</v>
      </c>
      <c r="B6026" s="548" t="s">
        <v>1708</v>
      </c>
      <c r="C6026" s="541" t="s">
        <v>1709</v>
      </c>
      <c r="D6026" s="1846" t="s">
        <v>12158</v>
      </c>
      <c r="E6026" s="539">
        <v>8500</v>
      </c>
      <c r="F6026" s="1847" t="s">
        <v>12622</v>
      </c>
      <c r="G6026" s="1846" t="s">
        <v>12623</v>
      </c>
      <c r="H6026" s="541"/>
      <c r="I6026" s="541"/>
      <c r="J6026" s="542"/>
      <c r="K6026" s="543">
        <v>7</v>
      </c>
      <c r="L6026" s="543">
        <v>11</v>
      </c>
      <c r="M6026" s="1799">
        <v>93769.7</v>
      </c>
      <c r="N6026" s="543">
        <v>0</v>
      </c>
      <c r="O6026" s="543">
        <v>0</v>
      </c>
      <c r="P6026" s="1799">
        <v>0</v>
      </c>
    </row>
    <row r="6027" spans="1:16" x14ac:dyDescent="0.2">
      <c r="A6027" s="541" t="s">
        <v>11989</v>
      </c>
      <c r="B6027" s="548" t="s">
        <v>1708</v>
      </c>
      <c r="C6027" s="541" t="s">
        <v>1709</v>
      </c>
      <c r="D6027" s="1846" t="s">
        <v>12624</v>
      </c>
      <c r="E6027" s="539">
        <v>2100</v>
      </c>
      <c r="F6027" s="1847" t="s">
        <v>12625</v>
      </c>
      <c r="G6027" s="1846" t="s">
        <v>12626</v>
      </c>
      <c r="H6027" s="541" t="s">
        <v>12627</v>
      </c>
      <c r="I6027" s="541" t="s">
        <v>12627</v>
      </c>
      <c r="J6027" s="542" t="s">
        <v>12627</v>
      </c>
      <c r="K6027" s="543">
        <v>1</v>
      </c>
      <c r="L6027" s="543">
        <v>3</v>
      </c>
      <c r="M6027" s="1799">
        <v>6319.24</v>
      </c>
      <c r="N6027" s="543">
        <v>4</v>
      </c>
      <c r="O6027" s="543">
        <v>6</v>
      </c>
      <c r="P6027" s="1799">
        <v>14990.939999999999</v>
      </c>
    </row>
    <row r="6028" spans="1:16" x14ac:dyDescent="0.2">
      <c r="A6028" s="541" t="s">
        <v>11989</v>
      </c>
      <c r="B6028" s="548" t="s">
        <v>1708</v>
      </c>
      <c r="C6028" s="541" t="s">
        <v>1709</v>
      </c>
      <c r="D6028" s="1846" t="s">
        <v>1882</v>
      </c>
      <c r="E6028" s="539">
        <v>2300</v>
      </c>
      <c r="F6028" s="1847" t="s">
        <v>12628</v>
      </c>
      <c r="G6028" s="1846" t="s">
        <v>12629</v>
      </c>
      <c r="H6028" s="541" t="s">
        <v>191</v>
      </c>
      <c r="I6028" s="541" t="s">
        <v>191</v>
      </c>
      <c r="J6028" s="542" t="s">
        <v>191</v>
      </c>
      <c r="K6028" s="543">
        <v>7</v>
      </c>
      <c r="L6028" s="543">
        <v>12</v>
      </c>
      <c r="M6028" s="1799">
        <v>27594.880000000001</v>
      </c>
      <c r="N6028" s="543">
        <v>4</v>
      </c>
      <c r="O6028" s="543">
        <v>6</v>
      </c>
      <c r="P6028" s="1799">
        <v>13800</v>
      </c>
    </row>
    <row r="6029" spans="1:16" x14ac:dyDescent="0.2">
      <c r="A6029" s="541" t="s">
        <v>11989</v>
      </c>
      <c r="B6029" s="548" t="s">
        <v>1708</v>
      </c>
      <c r="C6029" s="541" t="s">
        <v>1709</v>
      </c>
      <c r="D6029" s="1846" t="s">
        <v>2698</v>
      </c>
      <c r="E6029" s="539">
        <v>5000</v>
      </c>
      <c r="F6029" s="1847" t="s">
        <v>12630</v>
      </c>
      <c r="G6029" s="1846" t="s">
        <v>12631</v>
      </c>
      <c r="H6029" s="541"/>
      <c r="I6029" s="541"/>
      <c r="J6029" s="542"/>
      <c r="K6029" s="543">
        <v>1</v>
      </c>
      <c r="L6029" s="543">
        <v>1</v>
      </c>
      <c r="M6029" s="1799">
        <v>4666.67</v>
      </c>
      <c r="N6029" s="543">
        <v>1</v>
      </c>
      <c r="O6029" s="543">
        <v>3</v>
      </c>
      <c r="P6029" s="1799">
        <v>15000</v>
      </c>
    </row>
    <row r="6030" spans="1:16" x14ac:dyDescent="0.2">
      <c r="A6030" s="541" t="s">
        <v>11989</v>
      </c>
      <c r="B6030" s="548" t="s">
        <v>1708</v>
      </c>
      <c r="C6030" s="541" t="s">
        <v>1709</v>
      </c>
      <c r="D6030" s="1846" t="s">
        <v>12632</v>
      </c>
      <c r="E6030" s="539">
        <v>3500</v>
      </c>
      <c r="F6030" s="1847" t="s">
        <v>12633</v>
      </c>
      <c r="G6030" s="1846" t="s">
        <v>12634</v>
      </c>
      <c r="H6030" s="541" t="s">
        <v>12635</v>
      </c>
      <c r="I6030" s="541" t="s">
        <v>12635</v>
      </c>
      <c r="J6030" s="542" t="s">
        <v>12635</v>
      </c>
      <c r="K6030" s="543">
        <v>5</v>
      </c>
      <c r="L6030" s="543">
        <v>12</v>
      </c>
      <c r="M6030" s="1799">
        <v>41996.84</v>
      </c>
      <c r="N6030" s="543">
        <v>4</v>
      </c>
      <c r="O6030" s="543">
        <v>6</v>
      </c>
      <c r="P6030" s="1799">
        <v>21000</v>
      </c>
    </row>
    <row r="6031" spans="1:16" x14ac:dyDescent="0.2">
      <c r="A6031" s="541" t="s">
        <v>11989</v>
      </c>
      <c r="B6031" s="548" t="s">
        <v>1708</v>
      </c>
      <c r="C6031" s="541" t="s">
        <v>1709</v>
      </c>
      <c r="D6031" s="1846" t="s">
        <v>1882</v>
      </c>
      <c r="E6031" s="539">
        <v>2300</v>
      </c>
      <c r="F6031" s="1847" t="s">
        <v>12636</v>
      </c>
      <c r="G6031" s="1846" t="s">
        <v>12637</v>
      </c>
      <c r="H6031" s="541" t="s">
        <v>12262</v>
      </c>
      <c r="I6031" s="541" t="s">
        <v>12262</v>
      </c>
      <c r="J6031" s="542" t="s">
        <v>12262</v>
      </c>
      <c r="K6031" s="543">
        <v>7</v>
      </c>
      <c r="L6031" s="543">
        <v>12</v>
      </c>
      <c r="M6031" s="1799">
        <v>27600</v>
      </c>
      <c r="N6031" s="543">
        <v>4</v>
      </c>
      <c r="O6031" s="543">
        <v>6</v>
      </c>
      <c r="P6031" s="1799">
        <v>13800</v>
      </c>
    </row>
    <row r="6032" spans="1:16" x14ac:dyDescent="0.2">
      <c r="A6032" s="541" t="s">
        <v>11989</v>
      </c>
      <c r="B6032" s="548" t="s">
        <v>1708</v>
      </c>
      <c r="C6032" s="541" t="s">
        <v>1709</v>
      </c>
      <c r="D6032" s="1846" t="s">
        <v>12638</v>
      </c>
      <c r="E6032" s="539">
        <v>2000</v>
      </c>
      <c r="F6032" s="1847" t="s">
        <v>12639</v>
      </c>
      <c r="G6032" s="1846" t="s">
        <v>12640</v>
      </c>
      <c r="H6032" s="541" t="s">
        <v>12239</v>
      </c>
      <c r="I6032" s="541" t="s">
        <v>12239</v>
      </c>
      <c r="J6032" s="542" t="s">
        <v>12239</v>
      </c>
      <c r="K6032" s="543">
        <v>6</v>
      </c>
      <c r="L6032" s="543">
        <v>12</v>
      </c>
      <c r="M6032" s="1799">
        <v>23413.96</v>
      </c>
      <c r="N6032" s="543">
        <v>4</v>
      </c>
      <c r="O6032" s="543">
        <v>6</v>
      </c>
      <c r="P6032" s="1799">
        <v>12000</v>
      </c>
    </row>
    <row r="6033" spans="1:16" x14ac:dyDescent="0.2">
      <c r="A6033" s="541" t="s">
        <v>11989</v>
      </c>
      <c r="B6033" s="548" t="s">
        <v>1708</v>
      </c>
      <c r="C6033" s="541" t="s">
        <v>1709</v>
      </c>
      <c r="D6033" s="1846" t="s">
        <v>10513</v>
      </c>
      <c r="E6033" s="539">
        <v>15000</v>
      </c>
      <c r="F6033" s="1847" t="s">
        <v>4270</v>
      </c>
      <c r="G6033" s="1846" t="s">
        <v>4271</v>
      </c>
      <c r="H6033" s="541"/>
      <c r="I6033" s="541"/>
      <c r="J6033" s="542"/>
      <c r="K6033" s="543">
        <v>0</v>
      </c>
      <c r="L6033" s="543">
        <v>1</v>
      </c>
      <c r="M6033" s="1799">
        <v>14791.67</v>
      </c>
      <c r="N6033" s="543">
        <v>0</v>
      </c>
      <c r="O6033" s="543">
        <v>0</v>
      </c>
      <c r="P6033" s="1799">
        <v>0</v>
      </c>
    </row>
    <row r="6034" spans="1:16" x14ac:dyDescent="0.2">
      <c r="A6034" s="541" t="s">
        <v>11989</v>
      </c>
      <c r="B6034" s="548" t="s">
        <v>1708</v>
      </c>
      <c r="C6034" s="541" t="s">
        <v>1709</v>
      </c>
      <c r="D6034" s="1846" t="s">
        <v>12641</v>
      </c>
      <c r="E6034" s="539">
        <v>2000</v>
      </c>
      <c r="F6034" s="1847" t="s">
        <v>12642</v>
      </c>
      <c r="G6034" s="1846" t="s">
        <v>12643</v>
      </c>
      <c r="H6034" s="541"/>
      <c r="I6034" s="541"/>
      <c r="J6034" s="542"/>
      <c r="K6034" s="543">
        <v>6</v>
      </c>
      <c r="L6034" s="543">
        <v>12</v>
      </c>
      <c r="M6034" s="1799">
        <v>23978.17</v>
      </c>
      <c r="N6034" s="543">
        <v>4</v>
      </c>
      <c r="O6034" s="543">
        <v>6</v>
      </c>
      <c r="P6034" s="1799">
        <v>12000</v>
      </c>
    </row>
    <row r="6035" spans="1:16" x14ac:dyDescent="0.2">
      <c r="A6035" s="541" t="s">
        <v>11989</v>
      </c>
      <c r="B6035" s="548" t="s">
        <v>1708</v>
      </c>
      <c r="C6035" s="541" t="s">
        <v>1709</v>
      </c>
      <c r="D6035" s="1846" t="s">
        <v>12348</v>
      </c>
      <c r="E6035" s="539">
        <v>4500</v>
      </c>
      <c r="F6035" s="1847" t="s">
        <v>12644</v>
      </c>
      <c r="G6035" s="1846" t="s">
        <v>12645</v>
      </c>
      <c r="H6035" s="541"/>
      <c r="I6035" s="541"/>
      <c r="J6035" s="542"/>
      <c r="K6035" s="543">
        <v>3</v>
      </c>
      <c r="L6035" s="543">
        <v>8</v>
      </c>
      <c r="M6035" s="1799">
        <v>33653.29</v>
      </c>
      <c r="N6035" s="543">
        <v>0</v>
      </c>
      <c r="O6035" s="543">
        <v>0</v>
      </c>
      <c r="P6035" s="1799">
        <v>0</v>
      </c>
    </row>
    <row r="6036" spans="1:16" x14ac:dyDescent="0.2">
      <c r="A6036" s="541" t="s">
        <v>11989</v>
      </c>
      <c r="B6036" s="548" t="s">
        <v>1708</v>
      </c>
      <c r="C6036" s="541" t="s">
        <v>1709</v>
      </c>
      <c r="D6036" s="1846" t="s">
        <v>1757</v>
      </c>
      <c r="E6036" s="539">
        <v>7500</v>
      </c>
      <c r="F6036" s="1847" t="s">
        <v>12646</v>
      </c>
      <c r="G6036" s="1846" t="s">
        <v>12647</v>
      </c>
      <c r="H6036" s="541" t="s">
        <v>1713</v>
      </c>
      <c r="I6036" s="541"/>
      <c r="J6036" s="542"/>
      <c r="K6036" s="543">
        <v>1</v>
      </c>
      <c r="L6036" s="543">
        <v>3</v>
      </c>
      <c r="M6036" s="1799">
        <v>23694.21</v>
      </c>
      <c r="N6036" s="543">
        <v>0</v>
      </c>
      <c r="O6036" s="543">
        <v>0</v>
      </c>
      <c r="P6036" s="1799">
        <v>0</v>
      </c>
    </row>
    <row r="6037" spans="1:16" x14ac:dyDescent="0.2">
      <c r="A6037" s="541" t="s">
        <v>11989</v>
      </c>
      <c r="B6037" s="548" t="s">
        <v>1708</v>
      </c>
      <c r="C6037" s="541" t="s">
        <v>1709</v>
      </c>
      <c r="D6037" s="1846" t="s">
        <v>1882</v>
      </c>
      <c r="E6037" s="539">
        <v>2300</v>
      </c>
      <c r="F6037" s="1847" t="s">
        <v>12648</v>
      </c>
      <c r="G6037" s="1846" t="s">
        <v>12649</v>
      </c>
      <c r="H6037" s="541" t="s">
        <v>12650</v>
      </c>
      <c r="I6037" s="541" t="s">
        <v>12650</v>
      </c>
      <c r="J6037" s="542" t="s">
        <v>12650</v>
      </c>
      <c r="K6037" s="543">
        <v>6</v>
      </c>
      <c r="L6037" s="543">
        <v>12</v>
      </c>
      <c r="M6037" s="1799">
        <v>27565.279999999999</v>
      </c>
      <c r="N6037" s="543">
        <v>4</v>
      </c>
      <c r="O6037" s="543">
        <v>6</v>
      </c>
      <c r="P6037" s="1799">
        <v>13800</v>
      </c>
    </row>
    <row r="6038" spans="1:16" x14ac:dyDescent="0.2">
      <c r="A6038" s="541" t="s">
        <v>11989</v>
      </c>
      <c r="B6038" s="548" t="s">
        <v>1708</v>
      </c>
      <c r="C6038" s="541" t="s">
        <v>1709</v>
      </c>
      <c r="D6038" s="1846" t="s">
        <v>12651</v>
      </c>
      <c r="E6038" s="539">
        <v>4000</v>
      </c>
      <c r="F6038" s="1847" t="s">
        <v>12652</v>
      </c>
      <c r="G6038" s="1846" t="s">
        <v>12653</v>
      </c>
      <c r="H6038" s="541" t="s">
        <v>12654</v>
      </c>
      <c r="I6038" s="541" t="s">
        <v>12654</v>
      </c>
      <c r="J6038" s="542" t="s">
        <v>12654</v>
      </c>
      <c r="K6038" s="543">
        <v>7</v>
      </c>
      <c r="L6038" s="543">
        <v>12</v>
      </c>
      <c r="M6038" s="1799">
        <v>48000</v>
      </c>
      <c r="N6038" s="543">
        <v>4</v>
      </c>
      <c r="O6038" s="543">
        <v>6</v>
      </c>
      <c r="P6038" s="1799">
        <v>24000</v>
      </c>
    </row>
    <row r="6039" spans="1:16" x14ac:dyDescent="0.2">
      <c r="A6039" s="541" t="s">
        <v>11989</v>
      </c>
      <c r="B6039" s="548" t="s">
        <v>1708</v>
      </c>
      <c r="C6039" s="541" t="s">
        <v>1709</v>
      </c>
      <c r="D6039" s="1846" t="s">
        <v>1757</v>
      </c>
      <c r="E6039" s="539">
        <v>7000</v>
      </c>
      <c r="F6039" s="1847" t="s">
        <v>12655</v>
      </c>
      <c r="G6039" s="1846" t="s">
        <v>12656</v>
      </c>
      <c r="H6039" s="541" t="s">
        <v>1713</v>
      </c>
      <c r="I6039" s="541"/>
      <c r="J6039" s="542"/>
      <c r="K6039" s="543">
        <v>5</v>
      </c>
      <c r="L6039" s="543">
        <v>10</v>
      </c>
      <c r="M6039" s="1799">
        <v>80481.63</v>
      </c>
      <c r="N6039" s="543">
        <v>0</v>
      </c>
      <c r="O6039" s="543">
        <v>0</v>
      </c>
      <c r="P6039" s="1799">
        <v>0</v>
      </c>
    </row>
    <row r="6040" spans="1:16" x14ac:dyDescent="0.2">
      <c r="A6040" s="541" t="s">
        <v>11989</v>
      </c>
      <c r="B6040" s="548" t="s">
        <v>1708</v>
      </c>
      <c r="C6040" s="541" t="s">
        <v>1709</v>
      </c>
      <c r="D6040" s="1846" t="s">
        <v>12028</v>
      </c>
      <c r="E6040" s="539">
        <v>6000</v>
      </c>
      <c r="F6040" s="1847" t="s">
        <v>12657</v>
      </c>
      <c r="G6040" s="1846" t="s">
        <v>12658</v>
      </c>
      <c r="H6040" s="541"/>
      <c r="I6040" s="541"/>
      <c r="J6040" s="542"/>
      <c r="K6040" s="543">
        <v>0</v>
      </c>
      <c r="L6040" s="543">
        <v>3</v>
      </c>
      <c r="M6040" s="1799">
        <v>17995.39</v>
      </c>
      <c r="N6040" s="543">
        <v>0</v>
      </c>
      <c r="O6040" s="543">
        <v>0</v>
      </c>
      <c r="P6040" s="1799">
        <v>0</v>
      </c>
    </row>
    <row r="6041" spans="1:16" x14ac:dyDescent="0.2">
      <c r="A6041" s="541" t="s">
        <v>11989</v>
      </c>
      <c r="B6041" s="548" t="s">
        <v>1708</v>
      </c>
      <c r="C6041" s="541" t="s">
        <v>1709</v>
      </c>
      <c r="D6041" s="1846" t="s">
        <v>1882</v>
      </c>
      <c r="E6041" s="539">
        <v>2300</v>
      </c>
      <c r="F6041" s="1847" t="s">
        <v>12659</v>
      </c>
      <c r="G6041" s="1846" t="s">
        <v>12660</v>
      </c>
      <c r="H6041" s="541" t="s">
        <v>12661</v>
      </c>
      <c r="I6041" s="541" t="s">
        <v>12661</v>
      </c>
      <c r="J6041" s="542" t="s">
        <v>12661</v>
      </c>
      <c r="K6041" s="543">
        <v>7</v>
      </c>
      <c r="L6041" s="543">
        <v>12</v>
      </c>
      <c r="M6041" s="1799">
        <v>27481.119999999999</v>
      </c>
      <c r="N6041" s="543">
        <v>4</v>
      </c>
      <c r="O6041" s="543">
        <v>6</v>
      </c>
      <c r="P6041" s="1799">
        <v>13800</v>
      </c>
    </row>
    <row r="6042" spans="1:16" x14ac:dyDescent="0.2">
      <c r="A6042" s="541" t="s">
        <v>11989</v>
      </c>
      <c r="B6042" s="548" t="s">
        <v>1708</v>
      </c>
      <c r="C6042" s="541" t="s">
        <v>1709</v>
      </c>
      <c r="D6042" s="1846" t="s">
        <v>12662</v>
      </c>
      <c r="E6042" s="539">
        <v>6000</v>
      </c>
      <c r="F6042" s="1847" t="s">
        <v>12663</v>
      </c>
      <c r="G6042" s="1846" t="s">
        <v>12664</v>
      </c>
      <c r="H6042" s="541"/>
      <c r="I6042" s="541"/>
      <c r="J6042" s="542"/>
      <c r="K6042" s="543">
        <v>1</v>
      </c>
      <c r="L6042" s="543">
        <v>1</v>
      </c>
      <c r="M6042" s="1799">
        <v>800</v>
      </c>
      <c r="N6042" s="543">
        <v>4</v>
      </c>
      <c r="O6042" s="543">
        <v>6</v>
      </c>
      <c r="P6042" s="1799">
        <v>36000</v>
      </c>
    </row>
    <row r="6043" spans="1:16" x14ac:dyDescent="0.2">
      <c r="A6043" s="541" t="s">
        <v>11989</v>
      </c>
      <c r="B6043" s="548" t="s">
        <v>1708</v>
      </c>
      <c r="C6043" s="541" t="s">
        <v>1709</v>
      </c>
      <c r="D6043" s="1846" t="s">
        <v>12021</v>
      </c>
      <c r="E6043" s="539">
        <v>2700</v>
      </c>
      <c r="F6043" s="1847" t="s">
        <v>12665</v>
      </c>
      <c r="G6043" s="1846" t="s">
        <v>12666</v>
      </c>
      <c r="H6043" s="541"/>
      <c r="I6043" s="541"/>
      <c r="J6043" s="542"/>
      <c r="K6043" s="543">
        <v>1</v>
      </c>
      <c r="L6043" s="543">
        <v>1</v>
      </c>
      <c r="M6043" s="1799">
        <v>2666.67</v>
      </c>
      <c r="N6043" s="543">
        <v>4</v>
      </c>
      <c r="O6043" s="543">
        <v>6</v>
      </c>
      <c r="P6043" s="1799">
        <v>19198.526666666665</v>
      </c>
    </row>
    <row r="6044" spans="1:16" x14ac:dyDescent="0.2">
      <c r="A6044" s="541" t="s">
        <v>11989</v>
      </c>
      <c r="B6044" s="548" t="s">
        <v>1708</v>
      </c>
      <c r="C6044" s="541" t="s">
        <v>1709</v>
      </c>
      <c r="D6044" s="1846" t="s">
        <v>12028</v>
      </c>
      <c r="E6044" s="539">
        <v>7300</v>
      </c>
      <c r="F6044" s="1847" t="s">
        <v>12667</v>
      </c>
      <c r="G6044" s="1846" t="s">
        <v>12668</v>
      </c>
      <c r="H6044" s="541" t="s">
        <v>12669</v>
      </c>
      <c r="I6044" s="541" t="s">
        <v>12669</v>
      </c>
      <c r="J6044" s="542" t="s">
        <v>12669</v>
      </c>
      <c r="K6044" s="543">
        <v>1</v>
      </c>
      <c r="L6044" s="543">
        <v>1</v>
      </c>
      <c r="M6044" s="1799">
        <v>7238</v>
      </c>
      <c r="N6044" s="543">
        <v>0</v>
      </c>
      <c r="O6044" s="543">
        <v>6</v>
      </c>
      <c r="P6044" s="1799">
        <v>43800</v>
      </c>
    </row>
    <row r="6045" spans="1:16" x14ac:dyDescent="0.2">
      <c r="A6045" s="541" t="s">
        <v>11989</v>
      </c>
      <c r="B6045" s="548" t="s">
        <v>1708</v>
      </c>
      <c r="C6045" s="541" t="s">
        <v>1709</v>
      </c>
      <c r="D6045" s="1846" t="s">
        <v>1836</v>
      </c>
      <c r="E6045" s="539">
        <v>2200</v>
      </c>
      <c r="F6045" s="1847" t="s">
        <v>12670</v>
      </c>
      <c r="G6045" s="1846" t="s">
        <v>12671</v>
      </c>
      <c r="H6045" s="541" t="s">
        <v>12393</v>
      </c>
      <c r="I6045" s="541" t="s">
        <v>12393</v>
      </c>
      <c r="J6045" s="542" t="s">
        <v>12393</v>
      </c>
      <c r="K6045" s="543">
        <v>6</v>
      </c>
      <c r="L6045" s="543">
        <v>12</v>
      </c>
      <c r="M6045" s="1799">
        <v>25801.119999999999</v>
      </c>
      <c r="N6045" s="543">
        <v>4</v>
      </c>
      <c r="O6045" s="543">
        <v>6</v>
      </c>
      <c r="P6045" s="1799">
        <v>13200</v>
      </c>
    </row>
    <row r="6046" spans="1:16" x14ac:dyDescent="0.2">
      <c r="A6046" s="541" t="s">
        <v>11989</v>
      </c>
      <c r="B6046" s="548" t="s">
        <v>1708</v>
      </c>
      <c r="C6046" s="541" t="s">
        <v>1709</v>
      </c>
      <c r="D6046" s="1846" t="s">
        <v>12433</v>
      </c>
      <c r="E6046" s="539">
        <v>3500</v>
      </c>
      <c r="F6046" s="1847" t="s">
        <v>12672</v>
      </c>
      <c r="G6046" s="1846" t="s">
        <v>12673</v>
      </c>
      <c r="H6046" s="541"/>
      <c r="I6046" s="541"/>
      <c r="J6046" s="542"/>
      <c r="K6046" s="543">
        <v>5</v>
      </c>
      <c r="L6046" s="543">
        <v>11</v>
      </c>
      <c r="M6046" s="1799">
        <v>38265.160000000003</v>
      </c>
      <c r="N6046" s="543">
        <v>0</v>
      </c>
      <c r="O6046" s="543">
        <v>0</v>
      </c>
      <c r="P6046" s="1799">
        <v>0</v>
      </c>
    </row>
    <row r="6047" spans="1:16" x14ac:dyDescent="0.2">
      <c r="A6047" s="541" t="s">
        <v>11989</v>
      </c>
      <c r="B6047" s="548" t="s">
        <v>1708</v>
      </c>
      <c r="C6047" s="541" t="s">
        <v>1709</v>
      </c>
      <c r="D6047" s="1846" t="s">
        <v>12674</v>
      </c>
      <c r="E6047" s="539">
        <v>2500</v>
      </c>
      <c r="F6047" s="1847" t="s">
        <v>12675</v>
      </c>
      <c r="G6047" s="1846" t="s">
        <v>12676</v>
      </c>
      <c r="H6047" s="541" t="s">
        <v>12677</v>
      </c>
      <c r="I6047" s="541" t="s">
        <v>12677</v>
      </c>
      <c r="J6047" s="542" t="s">
        <v>12677</v>
      </c>
      <c r="K6047" s="543">
        <v>6</v>
      </c>
      <c r="L6047" s="543">
        <v>12</v>
      </c>
      <c r="M6047" s="1799">
        <v>29349.37</v>
      </c>
      <c r="N6047" s="543">
        <v>6</v>
      </c>
      <c r="O6047" s="543">
        <v>6</v>
      </c>
      <c r="P6047" s="1799">
        <v>15000</v>
      </c>
    </row>
    <row r="6048" spans="1:16" x14ac:dyDescent="0.2">
      <c r="A6048" s="541" t="s">
        <v>11989</v>
      </c>
      <c r="B6048" s="548" t="s">
        <v>1708</v>
      </c>
      <c r="C6048" s="541" t="s">
        <v>1709</v>
      </c>
      <c r="D6048" s="1846" t="s">
        <v>12678</v>
      </c>
      <c r="E6048" s="539">
        <v>4500</v>
      </c>
      <c r="F6048" s="1847" t="s">
        <v>12679</v>
      </c>
      <c r="G6048" s="1846" t="s">
        <v>12680</v>
      </c>
      <c r="H6048" s="541" t="s">
        <v>12681</v>
      </c>
      <c r="I6048" s="541" t="s">
        <v>12681</v>
      </c>
      <c r="J6048" s="542" t="s">
        <v>12681</v>
      </c>
      <c r="K6048" s="543">
        <v>0</v>
      </c>
      <c r="L6048" s="543">
        <v>0</v>
      </c>
      <c r="M6048" s="1799">
        <v>0</v>
      </c>
      <c r="N6048" s="543">
        <v>4</v>
      </c>
      <c r="O6048" s="543">
        <v>6</v>
      </c>
      <c r="P6048" s="1799">
        <v>27000</v>
      </c>
    </row>
    <row r="6049" spans="1:16" x14ac:dyDescent="0.2">
      <c r="A6049" s="541" t="s">
        <v>11989</v>
      </c>
      <c r="B6049" s="548" t="s">
        <v>1708</v>
      </c>
      <c r="C6049" s="541" t="s">
        <v>1709</v>
      </c>
      <c r="D6049" s="1846" t="s">
        <v>1882</v>
      </c>
      <c r="E6049" s="539">
        <v>2300</v>
      </c>
      <c r="F6049" s="1847" t="s">
        <v>12682</v>
      </c>
      <c r="G6049" s="1846" t="s">
        <v>12683</v>
      </c>
      <c r="H6049" s="541" t="s">
        <v>12684</v>
      </c>
      <c r="I6049" s="541" t="s">
        <v>12684</v>
      </c>
      <c r="J6049" s="542" t="s">
        <v>12684</v>
      </c>
      <c r="K6049" s="543">
        <v>6</v>
      </c>
      <c r="L6049" s="543">
        <v>12</v>
      </c>
      <c r="M6049" s="1799">
        <v>27566.400000000001</v>
      </c>
      <c r="N6049" s="543">
        <v>4</v>
      </c>
      <c r="O6049" s="543">
        <v>6</v>
      </c>
      <c r="P6049" s="1799">
        <v>13800</v>
      </c>
    </row>
    <row r="6050" spans="1:16" x14ac:dyDescent="0.2">
      <c r="A6050" s="541" t="s">
        <v>11989</v>
      </c>
      <c r="B6050" s="548" t="s">
        <v>1708</v>
      </c>
      <c r="C6050" s="541" t="s">
        <v>1709</v>
      </c>
      <c r="D6050" s="1846" t="s">
        <v>12004</v>
      </c>
      <c r="E6050" s="539">
        <v>2500</v>
      </c>
      <c r="F6050" s="1847" t="s">
        <v>12685</v>
      </c>
      <c r="G6050" s="1846" t="s">
        <v>12686</v>
      </c>
      <c r="H6050" s="541"/>
      <c r="I6050" s="541"/>
      <c r="J6050" s="542"/>
      <c r="K6050" s="543">
        <v>1</v>
      </c>
      <c r="L6050" s="543">
        <v>2</v>
      </c>
      <c r="M6050" s="1799">
        <v>2142.54</v>
      </c>
      <c r="N6050" s="543">
        <v>0</v>
      </c>
      <c r="O6050" s="543">
        <v>0</v>
      </c>
      <c r="P6050" s="1799">
        <v>0</v>
      </c>
    </row>
    <row r="6051" spans="1:16" x14ac:dyDescent="0.2">
      <c r="A6051" s="541" t="s">
        <v>11989</v>
      </c>
      <c r="B6051" s="548" t="s">
        <v>1708</v>
      </c>
      <c r="C6051" s="541" t="s">
        <v>1709</v>
      </c>
      <c r="D6051" s="1846" t="s">
        <v>1863</v>
      </c>
      <c r="E6051" s="539">
        <v>2200</v>
      </c>
      <c r="F6051" s="1847" t="s">
        <v>12687</v>
      </c>
      <c r="G6051" s="1846" t="s">
        <v>12688</v>
      </c>
      <c r="H6051" s="541" t="s">
        <v>12689</v>
      </c>
      <c r="I6051" s="541" t="s">
        <v>12689</v>
      </c>
      <c r="J6051" s="542" t="s">
        <v>12689</v>
      </c>
      <c r="K6051" s="543">
        <v>7</v>
      </c>
      <c r="L6051" s="543">
        <v>12</v>
      </c>
      <c r="M6051" s="1799">
        <v>26213.52</v>
      </c>
      <c r="N6051" s="543">
        <v>4</v>
      </c>
      <c r="O6051" s="543">
        <v>6</v>
      </c>
      <c r="P6051" s="1799">
        <v>13200</v>
      </c>
    </row>
    <row r="6052" spans="1:16" x14ac:dyDescent="0.2">
      <c r="A6052" s="541" t="s">
        <v>11989</v>
      </c>
      <c r="B6052" s="548" t="s">
        <v>1708</v>
      </c>
      <c r="C6052" s="541" t="s">
        <v>1709</v>
      </c>
      <c r="D6052" s="1846" t="s">
        <v>12031</v>
      </c>
      <c r="E6052" s="539">
        <v>1500</v>
      </c>
      <c r="F6052" s="1847" t="s">
        <v>12690</v>
      </c>
      <c r="G6052" s="1846" t="s">
        <v>12691</v>
      </c>
      <c r="H6052" s="541" t="s">
        <v>12692</v>
      </c>
      <c r="I6052" s="541" t="s">
        <v>12692</v>
      </c>
      <c r="J6052" s="542" t="s">
        <v>12692</v>
      </c>
      <c r="K6052" s="543">
        <v>6</v>
      </c>
      <c r="L6052" s="543">
        <v>12</v>
      </c>
      <c r="M6052" s="1799">
        <v>17900.599999999999</v>
      </c>
      <c r="N6052" s="543">
        <v>4</v>
      </c>
      <c r="O6052" s="543">
        <v>6</v>
      </c>
      <c r="P6052" s="1799">
        <v>9000</v>
      </c>
    </row>
    <row r="6053" spans="1:16" x14ac:dyDescent="0.2">
      <c r="A6053" s="541" t="s">
        <v>11989</v>
      </c>
      <c r="B6053" s="548" t="s">
        <v>1708</v>
      </c>
      <c r="C6053" s="541" t="s">
        <v>1709</v>
      </c>
      <c r="D6053" s="1846" t="s">
        <v>12348</v>
      </c>
      <c r="E6053" s="539">
        <v>4500</v>
      </c>
      <c r="F6053" s="1847" t="s">
        <v>12693</v>
      </c>
      <c r="G6053" s="1846" t="s">
        <v>12694</v>
      </c>
      <c r="H6053" s="541" t="s">
        <v>12695</v>
      </c>
      <c r="I6053" s="541" t="s">
        <v>12695</v>
      </c>
      <c r="J6053" s="542" t="s">
        <v>12695</v>
      </c>
      <c r="K6053" s="543">
        <v>4</v>
      </c>
      <c r="L6053" s="543">
        <v>12</v>
      </c>
      <c r="M6053" s="1799">
        <v>53242.82</v>
      </c>
      <c r="N6053" s="543">
        <v>4</v>
      </c>
      <c r="O6053" s="543">
        <v>6</v>
      </c>
      <c r="P6053" s="1799">
        <v>27000</v>
      </c>
    </row>
    <row r="6054" spans="1:16" x14ac:dyDescent="0.2">
      <c r="A6054" s="541" t="s">
        <v>11989</v>
      </c>
      <c r="B6054" s="548" t="s">
        <v>1708</v>
      </c>
      <c r="C6054" s="541" t="s">
        <v>1709</v>
      </c>
      <c r="D6054" s="1846" t="s">
        <v>1836</v>
      </c>
      <c r="E6054" s="539">
        <v>1900</v>
      </c>
      <c r="F6054" s="1847" t="s">
        <v>12696</v>
      </c>
      <c r="G6054" s="1846" t="s">
        <v>12697</v>
      </c>
      <c r="H6054" s="541" t="s">
        <v>12698</v>
      </c>
      <c r="I6054" s="541" t="s">
        <v>12698</v>
      </c>
      <c r="J6054" s="542" t="s">
        <v>12698</v>
      </c>
      <c r="K6054" s="543">
        <v>2</v>
      </c>
      <c r="L6054" s="543">
        <v>4</v>
      </c>
      <c r="M6054" s="1799">
        <v>7688.22</v>
      </c>
      <c r="N6054" s="543">
        <v>4</v>
      </c>
      <c r="O6054" s="543">
        <v>6</v>
      </c>
      <c r="P6054" s="1799">
        <v>13170.6</v>
      </c>
    </row>
    <row r="6055" spans="1:16" x14ac:dyDescent="0.2">
      <c r="A6055" s="541" t="s">
        <v>11989</v>
      </c>
      <c r="B6055" s="548" t="s">
        <v>1708</v>
      </c>
      <c r="C6055" s="541" t="s">
        <v>1709</v>
      </c>
      <c r="D6055" s="1846" t="s">
        <v>12004</v>
      </c>
      <c r="E6055" s="539">
        <v>2500</v>
      </c>
      <c r="F6055" s="1847" t="s">
        <v>12699</v>
      </c>
      <c r="G6055" s="1846" t="s">
        <v>12700</v>
      </c>
      <c r="H6055" s="541"/>
      <c r="I6055" s="541"/>
      <c r="J6055" s="542"/>
      <c r="K6055" s="543">
        <v>6</v>
      </c>
      <c r="L6055" s="543">
        <v>11</v>
      </c>
      <c r="M6055" s="1799">
        <v>29004.17</v>
      </c>
      <c r="N6055" s="543">
        <v>0</v>
      </c>
      <c r="O6055" s="543">
        <v>0</v>
      </c>
      <c r="P6055" s="1799">
        <v>0</v>
      </c>
    </row>
    <row r="6056" spans="1:16" x14ac:dyDescent="0.2">
      <c r="A6056" s="541" t="s">
        <v>11989</v>
      </c>
      <c r="B6056" s="548" t="s">
        <v>1708</v>
      </c>
      <c r="C6056" s="541" t="s">
        <v>1709</v>
      </c>
      <c r="D6056" s="1846" t="s">
        <v>12004</v>
      </c>
      <c r="E6056" s="539">
        <v>2500</v>
      </c>
      <c r="F6056" s="1847" t="s">
        <v>12701</v>
      </c>
      <c r="G6056" s="1846" t="s">
        <v>12702</v>
      </c>
      <c r="H6056" s="541" t="s">
        <v>12703</v>
      </c>
      <c r="I6056" s="541" t="s">
        <v>12703</v>
      </c>
      <c r="J6056" s="542" t="s">
        <v>12703</v>
      </c>
      <c r="K6056" s="543">
        <v>5</v>
      </c>
      <c r="L6056" s="543">
        <v>12</v>
      </c>
      <c r="M6056" s="1799">
        <v>29997.39</v>
      </c>
      <c r="N6056" s="543">
        <v>4</v>
      </c>
      <c r="O6056" s="543">
        <v>6</v>
      </c>
      <c r="P6056" s="1799">
        <v>15000</v>
      </c>
    </row>
    <row r="6057" spans="1:16" x14ac:dyDescent="0.2">
      <c r="A6057" s="541" t="s">
        <v>11989</v>
      </c>
      <c r="B6057" s="548" t="s">
        <v>1708</v>
      </c>
      <c r="C6057" s="541" t="s">
        <v>1709</v>
      </c>
      <c r="D6057" s="1846" t="s">
        <v>1923</v>
      </c>
      <c r="E6057" s="539">
        <v>2500</v>
      </c>
      <c r="F6057" s="1847" t="s">
        <v>12704</v>
      </c>
      <c r="G6057" s="1846" t="s">
        <v>12705</v>
      </c>
      <c r="H6057" s="541"/>
      <c r="I6057" s="541"/>
      <c r="J6057" s="542"/>
      <c r="K6057" s="543">
        <v>6</v>
      </c>
      <c r="L6057" s="543">
        <v>12</v>
      </c>
      <c r="M6057" s="1799">
        <v>30696.14</v>
      </c>
      <c r="N6057" s="543">
        <v>0</v>
      </c>
      <c r="O6057" s="543">
        <v>0</v>
      </c>
      <c r="P6057" s="1799">
        <v>0</v>
      </c>
    </row>
    <row r="6058" spans="1:16" x14ac:dyDescent="0.2">
      <c r="A6058" s="541" t="s">
        <v>11989</v>
      </c>
      <c r="B6058" s="548" t="s">
        <v>1708</v>
      </c>
      <c r="C6058" s="541" t="s">
        <v>1709</v>
      </c>
      <c r="D6058" s="1846" t="s">
        <v>1757</v>
      </c>
      <c r="E6058" s="539">
        <v>4000</v>
      </c>
      <c r="F6058" s="1847" t="s">
        <v>12706</v>
      </c>
      <c r="G6058" s="1846" t="s">
        <v>12707</v>
      </c>
      <c r="H6058" s="541" t="s">
        <v>12239</v>
      </c>
      <c r="I6058" s="541" t="s">
        <v>12239</v>
      </c>
      <c r="J6058" s="542" t="s">
        <v>12239</v>
      </c>
      <c r="K6058" s="543">
        <v>8</v>
      </c>
      <c r="L6058" s="543">
        <v>12</v>
      </c>
      <c r="M6058" s="1799">
        <v>47632.01</v>
      </c>
      <c r="N6058" s="543">
        <v>4</v>
      </c>
      <c r="O6058" s="543">
        <v>6</v>
      </c>
      <c r="P6058" s="1799">
        <v>26940.559999999998</v>
      </c>
    </row>
    <row r="6059" spans="1:16" x14ac:dyDescent="0.2">
      <c r="A6059" s="541" t="s">
        <v>11989</v>
      </c>
      <c r="B6059" s="548" t="s">
        <v>1708</v>
      </c>
      <c r="C6059" s="541" t="s">
        <v>1709</v>
      </c>
      <c r="D6059" s="1846" t="s">
        <v>1757</v>
      </c>
      <c r="E6059" s="539">
        <v>4000</v>
      </c>
      <c r="F6059" s="1847" t="s">
        <v>12708</v>
      </c>
      <c r="G6059" s="1846" t="s">
        <v>12709</v>
      </c>
      <c r="H6059" s="541" t="s">
        <v>1713</v>
      </c>
      <c r="I6059" s="541"/>
      <c r="J6059" s="542"/>
      <c r="K6059" s="543">
        <v>7</v>
      </c>
      <c r="L6059" s="543">
        <v>12</v>
      </c>
      <c r="M6059" s="1799">
        <v>45484.9</v>
      </c>
      <c r="N6059" s="543">
        <v>1</v>
      </c>
      <c r="O6059" s="543">
        <v>2</v>
      </c>
      <c r="P6059" s="1799">
        <v>3227.1866666666665</v>
      </c>
    </row>
    <row r="6060" spans="1:16" x14ac:dyDescent="0.2">
      <c r="A6060" s="541" t="s">
        <v>11989</v>
      </c>
      <c r="B6060" s="548" t="s">
        <v>1708</v>
      </c>
      <c r="C6060" s="541" t="s">
        <v>1709</v>
      </c>
      <c r="D6060" s="1846" t="s">
        <v>12004</v>
      </c>
      <c r="E6060" s="539">
        <v>2300</v>
      </c>
      <c r="F6060" s="1847" t="s">
        <v>12710</v>
      </c>
      <c r="G6060" s="1846" t="s">
        <v>12711</v>
      </c>
      <c r="H6060" s="541" t="s">
        <v>12712</v>
      </c>
      <c r="I6060" s="541" t="s">
        <v>12712</v>
      </c>
      <c r="J6060" s="542" t="s">
        <v>12712</v>
      </c>
      <c r="K6060" s="543">
        <v>2</v>
      </c>
      <c r="L6060" s="543">
        <v>4</v>
      </c>
      <c r="M6060" s="1799">
        <v>9250</v>
      </c>
      <c r="N6060" s="543">
        <v>4</v>
      </c>
      <c r="O6060" s="543">
        <v>6</v>
      </c>
      <c r="P6060" s="1799">
        <v>14720.666666666666</v>
      </c>
    </row>
    <row r="6061" spans="1:16" x14ac:dyDescent="0.2">
      <c r="A6061" s="541" t="s">
        <v>11989</v>
      </c>
      <c r="B6061" s="548" t="s">
        <v>1708</v>
      </c>
      <c r="C6061" s="541" t="s">
        <v>1709</v>
      </c>
      <c r="D6061" s="1846" t="s">
        <v>12303</v>
      </c>
      <c r="E6061" s="539">
        <v>12000</v>
      </c>
      <c r="F6061" s="1847" t="s">
        <v>12713</v>
      </c>
      <c r="G6061" s="1846" t="s">
        <v>12714</v>
      </c>
      <c r="H6061" s="541"/>
      <c r="I6061" s="541"/>
      <c r="J6061" s="542"/>
      <c r="K6061" s="543">
        <v>2</v>
      </c>
      <c r="L6061" s="543">
        <v>11</v>
      </c>
      <c r="M6061" s="1799">
        <v>127666.67</v>
      </c>
      <c r="N6061" s="543">
        <v>0</v>
      </c>
      <c r="O6061" s="543">
        <v>0</v>
      </c>
      <c r="P6061" s="1799">
        <v>0</v>
      </c>
    </row>
    <row r="6062" spans="1:16" x14ac:dyDescent="0.2">
      <c r="A6062" s="541" t="s">
        <v>11989</v>
      </c>
      <c r="B6062" s="548" t="s">
        <v>1708</v>
      </c>
      <c r="C6062" s="541" t="s">
        <v>1709</v>
      </c>
      <c r="D6062" s="1846" t="s">
        <v>3110</v>
      </c>
      <c r="E6062" s="539">
        <v>5000</v>
      </c>
      <c r="F6062" s="1847" t="s">
        <v>12715</v>
      </c>
      <c r="G6062" s="1846" t="s">
        <v>12716</v>
      </c>
      <c r="H6062" s="541" t="s">
        <v>12717</v>
      </c>
      <c r="I6062" s="541" t="s">
        <v>12717</v>
      </c>
      <c r="J6062" s="542" t="s">
        <v>12717</v>
      </c>
      <c r="K6062" s="543">
        <v>6</v>
      </c>
      <c r="L6062" s="543">
        <v>12</v>
      </c>
      <c r="M6062" s="1799">
        <v>58798.99</v>
      </c>
      <c r="N6062" s="543">
        <v>5</v>
      </c>
      <c r="O6062" s="543">
        <v>6</v>
      </c>
      <c r="P6062" s="1799">
        <v>29951.886666666665</v>
      </c>
    </row>
    <row r="6063" spans="1:16" x14ac:dyDescent="0.2">
      <c r="A6063" s="541" t="s">
        <v>11989</v>
      </c>
      <c r="B6063" s="548" t="s">
        <v>1708</v>
      </c>
      <c r="C6063" s="541" t="s">
        <v>1709</v>
      </c>
      <c r="D6063" s="1846" t="s">
        <v>12024</v>
      </c>
      <c r="E6063" s="539">
        <v>8400</v>
      </c>
      <c r="F6063" s="1847" t="s">
        <v>12718</v>
      </c>
      <c r="G6063" s="1846" t="s">
        <v>12719</v>
      </c>
      <c r="H6063" s="541"/>
      <c r="I6063" s="541"/>
      <c r="J6063" s="542"/>
      <c r="K6063" s="543">
        <v>0</v>
      </c>
      <c r="L6063" s="543">
        <v>1</v>
      </c>
      <c r="M6063" s="1799">
        <v>8400</v>
      </c>
      <c r="N6063" s="543">
        <v>0</v>
      </c>
      <c r="O6063" s="543">
        <v>0</v>
      </c>
      <c r="P6063" s="1799">
        <v>0</v>
      </c>
    </row>
    <row r="6064" spans="1:16" x14ac:dyDescent="0.2">
      <c r="A6064" s="541" t="s">
        <v>11989</v>
      </c>
      <c r="B6064" s="548" t="s">
        <v>1708</v>
      </c>
      <c r="C6064" s="541" t="s">
        <v>1709</v>
      </c>
      <c r="D6064" s="1846" t="s">
        <v>1733</v>
      </c>
      <c r="E6064" s="539">
        <v>2500</v>
      </c>
      <c r="F6064" s="1847" t="s">
        <v>12720</v>
      </c>
      <c r="G6064" s="1846" t="s">
        <v>12721</v>
      </c>
      <c r="H6064" s="541" t="s">
        <v>6107</v>
      </c>
      <c r="I6064" s="541" t="s">
        <v>6107</v>
      </c>
      <c r="J6064" s="542" t="s">
        <v>6107</v>
      </c>
      <c r="K6064" s="543">
        <v>4</v>
      </c>
      <c r="L6064" s="543">
        <v>8</v>
      </c>
      <c r="M6064" s="1799">
        <v>20584.39</v>
      </c>
      <c r="N6064" s="543">
        <v>4</v>
      </c>
      <c r="O6064" s="543">
        <v>6</v>
      </c>
      <c r="P6064" s="1799">
        <v>17979.886666666669</v>
      </c>
    </row>
    <row r="6065" spans="1:16" x14ac:dyDescent="0.2">
      <c r="A6065" s="541" t="s">
        <v>11989</v>
      </c>
      <c r="B6065" s="548" t="s">
        <v>1708</v>
      </c>
      <c r="C6065" s="541" t="s">
        <v>1709</v>
      </c>
      <c r="D6065" s="1846" t="s">
        <v>1882</v>
      </c>
      <c r="E6065" s="539">
        <v>2300</v>
      </c>
      <c r="F6065" s="1847" t="s">
        <v>12722</v>
      </c>
      <c r="G6065" s="1846" t="s">
        <v>12723</v>
      </c>
      <c r="H6065" s="541" t="s">
        <v>12724</v>
      </c>
      <c r="I6065" s="541" t="s">
        <v>12724</v>
      </c>
      <c r="J6065" s="542" t="s">
        <v>12724</v>
      </c>
      <c r="K6065" s="543">
        <v>6</v>
      </c>
      <c r="L6065" s="543">
        <v>12</v>
      </c>
      <c r="M6065" s="1799">
        <v>27594.240000000002</v>
      </c>
      <c r="N6065" s="543">
        <v>4</v>
      </c>
      <c r="O6065" s="543">
        <v>6</v>
      </c>
      <c r="P6065" s="1799">
        <v>13800</v>
      </c>
    </row>
    <row r="6066" spans="1:16" x14ac:dyDescent="0.2">
      <c r="A6066" s="541" t="s">
        <v>11989</v>
      </c>
      <c r="B6066" s="548" t="s">
        <v>1708</v>
      </c>
      <c r="C6066" s="541" t="s">
        <v>1709</v>
      </c>
      <c r="D6066" s="1846" t="s">
        <v>12255</v>
      </c>
      <c r="E6066" s="539">
        <v>7238</v>
      </c>
      <c r="F6066" s="1847" t="s">
        <v>12725</v>
      </c>
      <c r="G6066" s="1846" t="s">
        <v>12726</v>
      </c>
      <c r="H6066" s="541"/>
      <c r="I6066" s="541"/>
      <c r="J6066" s="542"/>
      <c r="K6066" s="543">
        <v>1</v>
      </c>
      <c r="L6066" s="543">
        <v>10</v>
      </c>
      <c r="M6066" s="1799">
        <v>66911.28</v>
      </c>
      <c r="N6066" s="543">
        <v>0</v>
      </c>
      <c r="O6066" s="543">
        <v>0</v>
      </c>
      <c r="P6066" s="1799">
        <v>0</v>
      </c>
    </row>
    <row r="6067" spans="1:16" x14ac:dyDescent="0.2">
      <c r="A6067" s="541" t="s">
        <v>11989</v>
      </c>
      <c r="B6067" s="548" t="s">
        <v>1708</v>
      </c>
      <c r="C6067" s="541" t="s">
        <v>1709</v>
      </c>
      <c r="D6067" s="1846" t="s">
        <v>12024</v>
      </c>
      <c r="E6067" s="539">
        <v>12000</v>
      </c>
      <c r="F6067" s="1847" t="s">
        <v>4582</v>
      </c>
      <c r="G6067" s="1846" t="s">
        <v>4583</v>
      </c>
      <c r="H6067" s="541"/>
      <c r="I6067" s="541"/>
      <c r="J6067" s="542"/>
      <c r="K6067" s="543">
        <v>0</v>
      </c>
      <c r="L6067" s="543">
        <v>0</v>
      </c>
      <c r="M6067" s="1799">
        <v>0</v>
      </c>
      <c r="N6067" s="543">
        <v>1</v>
      </c>
      <c r="O6067" s="543">
        <v>2</v>
      </c>
      <c r="P6067" s="1799">
        <v>14400</v>
      </c>
    </row>
    <row r="6068" spans="1:16" x14ac:dyDescent="0.2">
      <c r="A6068" s="541" t="s">
        <v>11989</v>
      </c>
      <c r="B6068" s="548" t="s">
        <v>1708</v>
      </c>
      <c r="C6068" s="541" t="s">
        <v>1709</v>
      </c>
      <c r="D6068" s="1846" t="s">
        <v>12727</v>
      </c>
      <c r="E6068" s="539">
        <v>8400</v>
      </c>
      <c r="F6068" s="1847" t="s">
        <v>12728</v>
      </c>
      <c r="G6068" s="1846" t="s">
        <v>12729</v>
      </c>
      <c r="H6068" s="541" t="s">
        <v>12695</v>
      </c>
      <c r="I6068" s="541" t="s">
        <v>12695</v>
      </c>
      <c r="J6068" s="542" t="s">
        <v>12695</v>
      </c>
      <c r="K6068" s="543">
        <v>1</v>
      </c>
      <c r="L6068" s="543">
        <v>3</v>
      </c>
      <c r="M6068" s="1799">
        <v>25200</v>
      </c>
      <c r="N6068" s="543">
        <v>0</v>
      </c>
      <c r="O6068" s="543">
        <v>6</v>
      </c>
      <c r="P6068" s="1799">
        <v>71468</v>
      </c>
    </row>
    <row r="6069" spans="1:16" x14ac:dyDescent="0.2">
      <c r="A6069" s="541" t="s">
        <v>11989</v>
      </c>
      <c r="B6069" s="548" t="s">
        <v>1708</v>
      </c>
      <c r="C6069" s="541" t="s">
        <v>1709</v>
      </c>
      <c r="D6069" s="1846" t="s">
        <v>12730</v>
      </c>
      <c r="E6069" s="539">
        <v>6000</v>
      </c>
      <c r="F6069" s="1847" t="s">
        <v>12731</v>
      </c>
      <c r="G6069" s="1846" t="s">
        <v>12732</v>
      </c>
      <c r="H6069" s="541"/>
      <c r="I6069" s="541"/>
      <c r="J6069" s="542"/>
      <c r="K6069" s="543">
        <v>1</v>
      </c>
      <c r="L6069" s="543">
        <v>3</v>
      </c>
      <c r="M6069" s="1799">
        <v>18109.73</v>
      </c>
      <c r="N6069" s="543">
        <v>0</v>
      </c>
      <c r="O6069" s="543">
        <v>0</v>
      </c>
      <c r="P6069" s="1799">
        <v>0</v>
      </c>
    </row>
    <row r="6070" spans="1:16" x14ac:dyDescent="0.2">
      <c r="A6070" s="541" t="s">
        <v>11989</v>
      </c>
      <c r="B6070" s="548" t="s">
        <v>1708</v>
      </c>
      <c r="C6070" s="541" t="s">
        <v>1709</v>
      </c>
      <c r="D6070" s="1846" t="s">
        <v>12158</v>
      </c>
      <c r="E6070" s="539">
        <v>7500</v>
      </c>
      <c r="F6070" s="1847" t="s">
        <v>12733</v>
      </c>
      <c r="G6070" s="1846" t="s">
        <v>12734</v>
      </c>
      <c r="H6070" s="541"/>
      <c r="I6070" s="541"/>
      <c r="J6070" s="542"/>
      <c r="K6070" s="543">
        <v>8</v>
      </c>
      <c r="L6070" s="543">
        <v>12</v>
      </c>
      <c r="M6070" s="1799">
        <v>89980.2</v>
      </c>
      <c r="N6070" s="543">
        <v>5</v>
      </c>
      <c r="O6070" s="543">
        <v>6</v>
      </c>
      <c r="P6070" s="1799">
        <v>45000</v>
      </c>
    </row>
    <row r="6071" spans="1:16" x14ac:dyDescent="0.2">
      <c r="A6071" s="541" t="s">
        <v>11989</v>
      </c>
      <c r="B6071" s="548" t="s">
        <v>1708</v>
      </c>
      <c r="C6071" s="541" t="s">
        <v>1709</v>
      </c>
      <c r="D6071" s="1846" t="s">
        <v>12518</v>
      </c>
      <c r="E6071" s="539">
        <v>1700</v>
      </c>
      <c r="F6071" s="1847" t="s">
        <v>12735</v>
      </c>
      <c r="G6071" s="1846" t="s">
        <v>12736</v>
      </c>
      <c r="H6071" s="541"/>
      <c r="I6071" s="541"/>
      <c r="J6071" s="542"/>
      <c r="K6071" s="543">
        <v>1</v>
      </c>
      <c r="L6071" s="543">
        <v>3</v>
      </c>
      <c r="M6071" s="1799">
        <v>5133.33</v>
      </c>
      <c r="N6071" s="543">
        <v>4</v>
      </c>
      <c r="O6071" s="543">
        <v>6</v>
      </c>
      <c r="P6071" s="1799">
        <v>13164.913333333334</v>
      </c>
    </row>
    <row r="6072" spans="1:16" x14ac:dyDescent="0.2">
      <c r="A6072" s="541" t="s">
        <v>11989</v>
      </c>
      <c r="B6072" s="548" t="s">
        <v>1708</v>
      </c>
      <c r="C6072" s="541" t="s">
        <v>1709</v>
      </c>
      <c r="D6072" s="1846" t="s">
        <v>12737</v>
      </c>
      <c r="E6072" s="539">
        <v>2500</v>
      </c>
      <c r="F6072" s="1847" t="s">
        <v>12738</v>
      </c>
      <c r="G6072" s="1846" t="s">
        <v>12739</v>
      </c>
      <c r="H6072" s="541" t="s">
        <v>6923</v>
      </c>
      <c r="I6072" s="541" t="s">
        <v>6923</v>
      </c>
      <c r="J6072" s="542" t="s">
        <v>6923</v>
      </c>
      <c r="K6072" s="543">
        <v>2</v>
      </c>
      <c r="L6072" s="543">
        <v>4</v>
      </c>
      <c r="M6072" s="1799">
        <v>6645.2</v>
      </c>
      <c r="N6072" s="543">
        <v>6</v>
      </c>
      <c r="O6072" s="543">
        <v>6</v>
      </c>
      <c r="P6072" s="1799">
        <v>10752.38</v>
      </c>
    </row>
    <row r="6073" spans="1:16" x14ac:dyDescent="0.2">
      <c r="A6073" s="541" t="s">
        <v>11989</v>
      </c>
      <c r="B6073" s="548" t="s">
        <v>1708</v>
      </c>
      <c r="C6073" s="541" t="s">
        <v>1709</v>
      </c>
      <c r="D6073" s="1846" t="s">
        <v>12048</v>
      </c>
      <c r="E6073" s="539">
        <v>1600</v>
      </c>
      <c r="F6073" s="1847" t="s">
        <v>12740</v>
      </c>
      <c r="G6073" s="1846" t="s">
        <v>12741</v>
      </c>
      <c r="H6073" s="541"/>
      <c r="I6073" s="541"/>
      <c r="J6073" s="542"/>
      <c r="K6073" s="543">
        <v>6</v>
      </c>
      <c r="L6073" s="543">
        <v>12</v>
      </c>
      <c r="M6073" s="1799">
        <v>19197.12</v>
      </c>
      <c r="N6073" s="543">
        <v>4</v>
      </c>
      <c r="O6073" s="543">
        <v>6</v>
      </c>
      <c r="P6073" s="1799">
        <v>9569.08</v>
      </c>
    </row>
    <row r="6074" spans="1:16" x14ac:dyDescent="0.2">
      <c r="A6074" s="541" t="s">
        <v>11989</v>
      </c>
      <c r="B6074" s="548" t="s">
        <v>1708</v>
      </c>
      <c r="C6074" s="541" t="s">
        <v>1709</v>
      </c>
      <c r="D6074" s="1846" t="s">
        <v>1836</v>
      </c>
      <c r="E6074" s="539">
        <v>2200</v>
      </c>
      <c r="F6074" s="1847" t="s">
        <v>12742</v>
      </c>
      <c r="G6074" s="1846" t="s">
        <v>12743</v>
      </c>
      <c r="H6074" s="541"/>
      <c r="I6074" s="541"/>
      <c r="J6074" s="542"/>
      <c r="K6074" s="543">
        <v>5</v>
      </c>
      <c r="L6074" s="543">
        <v>9</v>
      </c>
      <c r="M6074" s="1799">
        <v>19458.02</v>
      </c>
      <c r="N6074" s="543">
        <v>0</v>
      </c>
      <c r="O6074" s="543">
        <v>0</v>
      </c>
      <c r="P6074" s="1799">
        <v>0</v>
      </c>
    </row>
    <row r="6075" spans="1:16" x14ac:dyDescent="0.2">
      <c r="A6075" s="541" t="s">
        <v>11989</v>
      </c>
      <c r="B6075" s="548" t="s">
        <v>1708</v>
      </c>
      <c r="C6075" s="541" t="s">
        <v>1709</v>
      </c>
      <c r="D6075" s="1846" t="s">
        <v>1882</v>
      </c>
      <c r="E6075" s="539">
        <v>2400</v>
      </c>
      <c r="F6075" s="1847" t="s">
        <v>12744</v>
      </c>
      <c r="G6075" s="1846" t="s">
        <v>12745</v>
      </c>
      <c r="H6075" s="541"/>
      <c r="I6075" s="541"/>
      <c r="J6075" s="542"/>
      <c r="K6075" s="543">
        <v>4</v>
      </c>
      <c r="L6075" s="543">
        <v>8</v>
      </c>
      <c r="M6075" s="1799">
        <v>18701.77</v>
      </c>
      <c r="N6075" s="543">
        <v>0</v>
      </c>
      <c r="O6075" s="543">
        <v>0</v>
      </c>
      <c r="P6075" s="1799">
        <v>0</v>
      </c>
    </row>
    <row r="6076" spans="1:16" x14ac:dyDescent="0.2">
      <c r="A6076" s="541" t="s">
        <v>11989</v>
      </c>
      <c r="B6076" s="548" t="s">
        <v>1708</v>
      </c>
      <c r="C6076" s="541" t="s">
        <v>1709</v>
      </c>
      <c r="D6076" s="1846" t="s">
        <v>12727</v>
      </c>
      <c r="E6076" s="539">
        <v>11321</v>
      </c>
      <c r="F6076" s="1847" t="s">
        <v>12746</v>
      </c>
      <c r="G6076" s="1846" t="s">
        <v>12747</v>
      </c>
      <c r="H6076" s="541"/>
      <c r="I6076" s="541"/>
      <c r="J6076" s="542"/>
      <c r="K6076" s="543">
        <v>0</v>
      </c>
      <c r="L6076" s="543">
        <v>4</v>
      </c>
      <c r="M6076" s="1799">
        <v>31289.99</v>
      </c>
      <c r="N6076" s="543">
        <v>0</v>
      </c>
      <c r="O6076" s="543">
        <v>0</v>
      </c>
      <c r="P6076" s="1799">
        <v>0</v>
      </c>
    </row>
    <row r="6077" spans="1:16" x14ac:dyDescent="0.2">
      <c r="A6077" s="541" t="s">
        <v>11989</v>
      </c>
      <c r="B6077" s="548" t="s">
        <v>1708</v>
      </c>
      <c r="C6077" s="541" t="s">
        <v>1709</v>
      </c>
      <c r="D6077" s="1846" t="s">
        <v>12737</v>
      </c>
      <c r="E6077" s="539">
        <v>1800</v>
      </c>
      <c r="F6077" s="1847" t="s">
        <v>12748</v>
      </c>
      <c r="G6077" s="1846" t="s">
        <v>12749</v>
      </c>
      <c r="H6077" s="541" t="s">
        <v>12750</v>
      </c>
      <c r="I6077" s="541" t="s">
        <v>12750</v>
      </c>
      <c r="J6077" s="542" t="s">
        <v>12750</v>
      </c>
      <c r="K6077" s="543">
        <v>4</v>
      </c>
      <c r="L6077" s="543">
        <v>12</v>
      </c>
      <c r="M6077" s="1799">
        <v>20902.87</v>
      </c>
      <c r="N6077" s="543">
        <v>6</v>
      </c>
      <c r="O6077" s="543">
        <v>6</v>
      </c>
      <c r="P6077" s="1799">
        <v>10720.166666666666</v>
      </c>
    </row>
    <row r="6078" spans="1:16" x14ac:dyDescent="0.2">
      <c r="A6078" s="541" t="s">
        <v>11989</v>
      </c>
      <c r="B6078" s="548" t="s">
        <v>1708</v>
      </c>
      <c r="C6078" s="541" t="s">
        <v>1709</v>
      </c>
      <c r="D6078" s="1846" t="s">
        <v>12751</v>
      </c>
      <c r="E6078" s="539">
        <v>1800</v>
      </c>
      <c r="F6078" s="1847" t="s">
        <v>12752</v>
      </c>
      <c r="G6078" s="1846" t="s">
        <v>12753</v>
      </c>
      <c r="H6078" s="541"/>
      <c r="I6078" s="541"/>
      <c r="J6078" s="542"/>
      <c r="K6078" s="543">
        <v>1</v>
      </c>
      <c r="L6078" s="543">
        <v>1</v>
      </c>
      <c r="M6078" s="1799">
        <v>1833.33</v>
      </c>
      <c r="N6078" s="543">
        <v>3</v>
      </c>
      <c r="O6078" s="543">
        <v>6</v>
      </c>
      <c r="P6078" s="1799">
        <v>9085.18</v>
      </c>
    </row>
    <row r="6079" spans="1:16" x14ac:dyDescent="0.2">
      <c r="A6079" s="541" t="s">
        <v>11989</v>
      </c>
      <c r="B6079" s="548" t="s">
        <v>1708</v>
      </c>
      <c r="C6079" s="541" t="s">
        <v>1709</v>
      </c>
      <c r="D6079" s="1846" t="s">
        <v>12215</v>
      </c>
      <c r="E6079" s="539">
        <v>2500</v>
      </c>
      <c r="F6079" s="1847" t="s">
        <v>12754</v>
      </c>
      <c r="G6079" s="1846" t="s">
        <v>12755</v>
      </c>
      <c r="H6079" s="541"/>
      <c r="I6079" s="541"/>
      <c r="J6079" s="542"/>
      <c r="K6079" s="543">
        <v>1</v>
      </c>
      <c r="L6079" s="543">
        <v>3</v>
      </c>
      <c r="M6079" s="1799">
        <v>10452.200000000001</v>
      </c>
      <c r="N6079" s="543">
        <v>0</v>
      </c>
      <c r="O6079" s="543">
        <v>0</v>
      </c>
      <c r="P6079" s="1799">
        <v>0</v>
      </c>
    </row>
    <row r="6080" spans="1:16" x14ac:dyDescent="0.2">
      <c r="A6080" s="541" t="s">
        <v>11989</v>
      </c>
      <c r="B6080" s="548" t="s">
        <v>1708</v>
      </c>
      <c r="C6080" s="541" t="s">
        <v>1709</v>
      </c>
      <c r="D6080" s="1846" t="s">
        <v>12518</v>
      </c>
      <c r="E6080" s="539">
        <v>1800</v>
      </c>
      <c r="F6080" s="1847" t="s">
        <v>12756</v>
      </c>
      <c r="G6080" s="1846" t="s">
        <v>12757</v>
      </c>
      <c r="H6080" s="541"/>
      <c r="I6080" s="541"/>
      <c r="J6080" s="542"/>
      <c r="K6080" s="543">
        <v>1</v>
      </c>
      <c r="L6080" s="543">
        <v>3</v>
      </c>
      <c r="M6080" s="1799">
        <v>5385.05</v>
      </c>
      <c r="N6080" s="543">
        <v>0</v>
      </c>
      <c r="O6080" s="543">
        <v>0</v>
      </c>
      <c r="P6080" s="1799">
        <v>0</v>
      </c>
    </row>
    <row r="6081" spans="1:16" x14ac:dyDescent="0.2">
      <c r="A6081" s="541" t="s">
        <v>11989</v>
      </c>
      <c r="B6081" s="548" t="s">
        <v>1708</v>
      </c>
      <c r="C6081" s="541" t="s">
        <v>1709</v>
      </c>
      <c r="D6081" s="1846" t="s">
        <v>12758</v>
      </c>
      <c r="E6081" s="539">
        <v>8300</v>
      </c>
      <c r="F6081" s="1847" t="s">
        <v>12759</v>
      </c>
      <c r="G6081" s="1846" t="s">
        <v>12760</v>
      </c>
      <c r="H6081" s="541" t="s">
        <v>12761</v>
      </c>
      <c r="I6081" s="541" t="s">
        <v>12761</v>
      </c>
      <c r="J6081" s="542" t="s">
        <v>12761</v>
      </c>
      <c r="K6081" s="543">
        <v>1</v>
      </c>
      <c r="L6081" s="543">
        <v>3</v>
      </c>
      <c r="M6081" s="1799">
        <v>24911.33</v>
      </c>
      <c r="N6081" s="543">
        <v>0</v>
      </c>
      <c r="O6081" s="543">
        <v>6</v>
      </c>
      <c r="P6081" s="1799">
        <v>52140</v>
      </c>
    </row>
    <row r="6082" spans="1:16" x14ac:dyDescent="0.2">
      <c r="A6082" s="541" t="s">
        <v>11989</v>
      </c>
      <c r="B6082" s="548" t="s">
        <v>1708</v>
      </c>
      <c r="C6082" s="541" t="s">
        <v>1709</v>
      </c>
      <c r="D6082" s="1846" t="s">
        <v>12762</v>
      </c>
      <c r="E6082" s="539">
        <v>5500</v>
      </c>
      <c r="F6082" s="1847" t="s">
        <v>12763</v>
      </c>
      <c r="G6082" s="1846" t="s">
        <v>12764</v>
      </c>
      <c r="H6082" s="541"/>
      <c r="I6082" s="541"/>
      <c r="J6082" s="542"/>
      <c r="K6082" s="543">
        <v>3</v>
      </c>
      <c r="L6082" s="543">
        <v>6</v>
      </c>
      <c r="M6082" s="1799">
        <v>38491.519999999997</v>
      </c>
      <c r="N6082" s="543">
        <v>0</v>
      </c>
      <c r="O6082" s="543">
        <v>0</v>
      </c>
      <c r="P6082" s="1799">
        <v>0</v>
      </c>
    </row>
    <row r="6083" spans="1:16" x14ac:dyDescent="0.2">
      <c r="A6083" s="541" t="s">
        <v>11989</v>
      </c>
      <c r="B6083" s="548" t="s">
        <v>1708</v>
      </c>
      <c r="C6083" s="541" t="s">
        <v>1709</v>
      </c>
      <c r="D6083" s="1846" t="s">
        <v>12040</v>
      </c>
      <c r="E6083" s="539">
        <v>5000</v>
      </c>
      <c r="F6083" s="1847" t="s">
        <v>12765</v>
      </c>
      <c r="G6083" s="1846" t="s">
        <v>12766</v>
      </c>
      <c r="H6083" s="541"/>
      <c r="I6083" s="541"/>
      <c r="J6083" s="542"/>
      <c r="K6083" s="543">
        <v>5</v>
      </c>
      <c r="L6083" s="543">
        <v>12</v>
      </c>
      <c r="M6083" s="1799">
        <v>58439.09</v>
      </c>
      <c r="N6083" s="543">
        <v>4</v>
      </c>
      <c r="O6083" s="543">
        <v>6</v>
      </c>
      <c r="P6083" s="1799">
        <v>29768.886666666665</v>
      </c>
    </row>
    <row r="6084" spans="1:16" x14ac:dyDescent="0.2">
      <c r="A6084" s="541" t="s">
        <v>11989</v>
      </c>
      <c r="B6084" s="548" t="s">
        <v>1708</v>
      </c>
      <c r="C6084" s="541" t="s">
        <v>1709</v>
      </c>
      <c r="D6084" s="1846" t="s">
        <v>12028</v>
      </c>
      <c r="E6084" s="539">
        <v>9600</v>
      </c>
      <c r="F6084" s="1847" t="s">
        <v>12767</v>
      </c>
      <c r="G6084" s="1846" t="s">
        <v>12768</v>
      </c>
      <c r="H6084" s="541"/>
      <c r="I6084" s="541"/>
      <c r="J6084" s="542"/>
      <c r="K6084" s="543">
        <v>0</v>
      </c>
      <c r="L6084" s="543">
        <v>3</v>
      </c>
      <c r="M6084" s="1799">
        <v>28804.17</v>
      </c>
      <c r="N6084" s="543">
        <v>0</v>
      </c>
      <c r="O6084" s="543">
        <v>0</v>
      </c>
      <c r="P6084" s="1799">
        <v>0</v>
      </c>
    </row>
    <row r="6085" spans="1:16" x14ac:dyDescent="0.2">
      <c r="A6085" s="541" t="s">
        <v>11989</v>
      </c>
      <c r="B6085" s="548" t="s">
        <v>1708</v>
      </c>
      <c r="C6085" s="541" t="s">
        <v>1709</v>
      </c>
      <c r="D6085" s="1846" t="s">
        <v>1836</v>
      </c>
      <c r="E6085" s="539">
        <v>2200</v>
      </c>
      <c r="F6085" s="1847" t="s">
        <v>12769</v>
      </c>
      <c r="G6085" s="1846" t="s">
        <v>12770</v>
      </c>
      <c r="H6085" s="541" t="s">
        <v>12771</v>
      </c>
      <c r="I6085" s="541" t="s">
        <v>12771</v>
      </c>
      <c r="J6085" s="542" t="s">
        <v>12771</v>
      </c>
      <c r="K6085" s="543">
        <v>6</v>
      </c>
      <c r="L6085" s="543">
        <v>12</v>
      </c>
      <c r="M6085" s="1799">
        <v>26397.09</v>
      </c>
      <c r="N6085" s="543">
        <v>5</v>
      </c>
      <c r="O6085" s="543">
        <v>6</v>
      </c>
      <c r="P6085" s="1799">
        <v>13199.9</v>
      </c>
    </row>
    <row r="6086" spans="1:16" x14ac:dyDescent="0.2">
      <c r="A6086" s="541" t="s">
        <v>11989</v>
      </c>
      <c r="B6086" s="548" t="s">
        <v>1708</v>
      </c>
      <c r="C6086" s="541" t="s">
        <v>1709</v>
      </c>
      <c r="D6086" s="1846" t="s">
        <v>12674</v>
      </c>
      <c r="E6086" s="539">
        <v>2500</v>
      </c>
      <c r="F6086" s="1847" t="s">
        <v>12772</v>
      </c>
      <c r="G6086" s="1846" t="s">
        <v>12773</v>
      </c>
      <c r="H6086" s="541"/>
      <c r="I6086" s="541"/>
      <c r="J6086" s="542"/>
      <c r="K6086" s="543">
        <v>2</v>
      </c>
      <c r="L6086" s="543">
        <v>6</v>
      </c>
      <c r="M6086" s="1799">
        <v>13144.59</v>
      </c>
      <c r="N6086" s="543">
        <v>0</v>
      </c>
      <c r="O6086" s="543">
        <v>0</v>
      </c>
      <c r="P6086" s="1799">
        <v>0</v>
      </c>
    </row>
    <row r="6087" spans="1:16" x14ac:dyDescent="0.2">
      <c r="A6087" s="541" t="s">
        <v>11989</v>
      </c>
      <c r="B6087" s="548" t="s">
        <v>1708</v>
      </c>
      <c r="C6087" s="541" t="s">
        <v>1709</v>
      </c>
      <c r="D6087" s="1846" t="s">
        <v>12158</v>
      </c>
      <c r="E6087" s="539">
        <v>8000</v>
      </c>
      <c r="F6087" s="1847" t="s">
        <v>12774</v>
      </c>
      <c r="G6087" s="1846" t="s">
        <v>12775</v>
      </c>
      <c r="H6087" s="541" t="s">
        <v>12315</v>
      </c>
      <c r="I6087" s="541" t="s">
        <v>12315</v>
      </c>
      <c r="J6087" s="542" t="s">
        <v>12315</v>
      </c>
      <c r="K6087" s="543">
        <v>7</v>
      </c>
      <c r="L6087" s="543">
        <v>12</v>
      </c>
      <c r="M6087" s="1799">
        <v>109884.34</v>
      </c>
      <c r="N6087" s="543">
        <v>0</v>
      </c>
      <c r="O6087" s="543">
        <v>6</v>
      </c>
      <c r="P6087" s="1799">
        <v>45000</v>
      </c>
    </row>
    <row r="6088" spans="1:16" x14ac:dyDescent="0.2">
      <c r="A6088" s="541" t="s">
        <v>11989</v>
      </c>
      <c r="B6088" s="548" t="s">
        <v>1708</v>
      </c>
      <c r="C6088" s="541" t="s">
        <v>1709</v>
      </c>
      <c r="D6088" s="1846" t="s">
        <v>12024</v>
      </c>
      <c r="E6088" s="539">
        <v>12000</v>
      </c>
      <c r="F6088" s="1847" t="s">
        <v>4799</v>
      </c>
      <c r="G6088" s="1846" t="s">
        <v>12776</v>
      </c>
      <c r="H6088" s="541"/>
      <c r="I6088" s="541"/>
      <c r="J6088" s="542"/>
      <c r="K6088" s="543">
        <v>1</v>
      </c>
      <c r="L6088" s="543">
        <v>3</v>
      </c>
      <c r="M6088" s="1799">
        <v>33600</v>
      </c>
      <c r="N6088" s="543">
        <v>0</v>
      </c>
      <c r="O6088" s="543">
        <v>6</v>
      </c>
      <c r="P6088" s="1799">
        <v>72000</v>
      </c>
    </row>
    <row r="6089" spans="1:16" x14ac:dyDescent="0.2">
      <c r="A6089" s="541" t="s">
        <v>11989</v>
      </c>
      <c r="B6089" s="548" t="s">
        <v>1708</v>
      </c>
      <c r="C6089" s="541" t="s">
        <v>1709</v>
      </c>
      <c r="D6089" s="1846" t="s">
        <v>12011</v>
      </c>
      <c r="E6089" s="539">
        <v>3000</v>
      </c>
      <c r="F6089" s="1847" t="s">
        <v>12777</v>
      </c>
      <c r="G6089" s="1846" t="s">
        <v>12778</v>
      </c>
      <c r="H6089" s="541" t="s">
        <v>12103</v>
      </c>
      <c r="I6089" s="541" t="s">
        <v>12103</v>
      </c>
      <c r="J6089" s="542" t="s">
        <v>12103</v>
      </c>
      <c r="K6089" s="543">
        <v>4</v>
      </c>
      <c r="L6089" s="543">
        <v>12</v>
      </c>
      <c r="M6089" s="1799">
        <v>35235.57</v>
      </c>
      <c r="N6089" s="543">
        <v>5</v>
      </c>
      <c r="O6089" s="543">
        <v>6</v>
      </c>
      <c r="P6089" s="1799">
        <v>18000</v>
      </c>
    </row>
    <row r="6090" spans="1:16" x14ac:dyDescent="0.2">
      <c r="A6090" s="541" t="s">
        <v>11989</v>
      </c>
      <c r="B6090" s="548" t="s">
        <v>1708</v>
      </c>
      <c r="C6090" s="541" t="s">
        <v>1709</v>
      </c>
      <c r="D6090" s="1846" t="s">
        <v>12004</v>
      </c>
      <c r="E6090" s="539">
        <v>2500</v>
      </c>
      <c r="F6090" s="1847" t="s">
        <v>12779</v>
      </c>
      <c r="G6090" s="1846" t="s">
        <v>12780</v>
      </c>
      <c r="H6090" s="541" t="s">
        <v>12712</v>
      </c>
      <c r="I6090" s="541" t="s">
        <v>12712</v>
      </c>
      <c r="J6090" s="542" t="s">
        <v>12712</v>
      </c>
      <c r="K6090" s="543">
        <v>5</v>
      </c>
      <c r="L6090" s="543">
        <v>12</v>
      </c>
      <c r="M6090" s="1799">
        <v>30000</v>
      </c>
      <c r="N6090" s="543">
        <v>4</v>
      </c>
      <c r="O6090" s="543">
        <v>6</v>
      </c>
      <c r="P6090" s="1799">
        <v>15000.019999999999</v>
      </c>
    </row>
    <row r="6091" spans="1:16" x14ac:dyDescent="0.2">
      <c r="A6091" s="541" t="s">
        <v>11989</v>
      </c>
      <c r="B6091" s="548" t="s">
        <v>1708</v>
      </c>
      <c r="C6091" s="541" t="s">
        <v>1709</v>
      </c>
      <c r="D6091" s="1846" t="s">
        <v>1757</v>
      </c>
      <c r="E6091" s="539">
        <v>5000</v>
      </c>
      <c r="F6091" s="1847" t="s">
        <v>12781</v>
      </c>
      <c r="G6091" s="1846" t="s">
        <v>12782</v>
      </c>
      <c r="H6091" s="541" t="s">
        <v>12239</v>
      </c>
      <c r="I6091" s="541" t="s">
        <v>12239</v>
      </c>
      <c r="J6091" s="542" t="s">
        <v>12239</v>
      </c>
      <c r="K6091" s="543">
        <v>7</v>
      </c>
      <c r="L6091" s="543">
        <v>12</v>
      </c>
      <c r="M6091" s="1799">
        <v>67406.33</v>
      </c>
      <c r="N6091" s="543">
        <v>4</v>
      </c>
      <c r="O6091" s="543">
        <v>6</v>
      </c>
      <c r="P6091" s="1799">
        <v>41812.73333333333</v>
      </c>
    </row>
    <row r="6092" spans="1:16" x14ac:dyDescent="0.2">
      <c r="A6092" s="541" t="s">
        <v>11989</v>
      </c>
      <c r="B6092" s="548" t="s">
        <v>1708</v>
      </c>
      <c r="C6092" s="541" t="s">
        <v>1709</v>
      </c>
      <c r="D6092" s="1846" t="s">
        <v>2123</v>
      </c>
      <c r="E6092" s="539">
        <v>2000</v>
      </c>
      <c r="F6092" s="1847" t="s">
        <v>12783</v>
      </c>
      <c r="G6092" s="1846" t="s">
        <v>12784</v>
      </c>
      <c r="H6092" s="541"/>
      <c r="I6092" s="541"/>
      <c r="J6092" s="542"/>
      <c r="K6092" s="543">
        <v>6</v>
      </c>
      <c r="L6092" s="543">
        <v>12</v>
      </c>
      <c r="M6092" s="1799">
        <v>23069.39</v>
      </c>
      <c r="N6092" s="543">
        <v>4</v>
      </c>
      <c r="O6092" s="543">
        <v>6</v>
      </c>
      <c r="P6092" s="1799">
        <v>12000</v>
      </c>
    </row>
    <row r="6093" spans="1:16" x14ac:dyDescent="0.2">
      <c r="A6093" s="541" t="s">
        <v>11989</v>
      </c>
      <c r="B6093" s="548" t="s">
        <v>1708</v>
      </c>
      <c r="C6093" s="541" t="s">
        <v>1709</v>
      </c>
      <c r="D6093" s="1846" t="s">
        <v>12174</v>
      </c>
      <c r="E6093" s="539">
        <v>2400</v>
      </c>
      <c r="F6093" s="1847" t="s">
        <v>12785</v>
      </c>
      <c r="G6093" s="1846" t="s">
        <v>12786</v>
      </c>
      <c r="H6093" s="541"/>
      <c r="I6093" s="541"/>
      <c r="J6093" s="542"/>
      <c r="K6093" s="543">
        <v>3</v>
      </c>
      <c r="L6093" s="543">
        <v>8</v>
      </c>
      <c r="M6093" s="1799">
        <v>18866.150000000001</v>
      </c>
      <c r="N6093" s="543">
        <v>0</v>
      </c>
      <c r="O6093" s="543">
        <v>0</v>
      </c>
      <c r="P6093" s="1799">
        <v>0</v>
      </c>
    </row>
    <row r="6094" spans="1:16" x14ac:dyDescent="0.2">
      <c r="A6094" s="541" t="s">
        <v>11989</v>
      </c>
      <c r="B6094" s="548" t="s">
        <v>1708</v>
      </c>
      <c r="C6094" s="541" t="s">
        <v>1709</v>
      </c>
      <c r="D6094" s="1846" t="s">
        <v>2760</v>
      </c>
      <c r="E6094" s="539">
        <v>6000</v>
      </c>
      <c r="F6094" s="1847" t="s">
        <v>12787</v>
      </c>
      <c r="G6094" s="1846" t="s">
        <v>12788</v>
      </c>
      <c r="H6094" s="541" t="s">
        <v>1713</v>
      </c>
      <c r="I6094" s="541"/>
      <c r="J6094" s="542"/>
      <c r="K6094" s="543">
        <v>3</v>
      </c>
      <c r="L6094" s="543">
        <v>7</v>
      </c>
      <c r="M6094" s="1799">
        <v>44637.42</v>
      </c>
      <c r="N6094" s="543">
        <v>0</v>
      </c>
      <c r="O6094" s="543">
        <v>0</v>
      </c>
      <c r="P6094" s="1799">
        <v>0</v>
      </c>
    </row>
    <row r="6095" spans="1:16" x14ac:dyDescent="0.2">
      <c r="A6095" s="541" t="s">
        <v>11989</v>
      </c>
      <c r="B6095" s="548" t="s">
        <v>1708</v>
      </c>
      <c r="C6095" s="541" t="s">
        <v>1709</v>
      </c>
      <c r="D6095" s="1846" t="s">
        <v>12789</v>
      </c>
      <c r="E6095" s="539">
        <v>5600</v>
      </c>
      <c r="F6095" s="1847" t="s">
        <v>12790</v>
      </c>
      <c r="G6095" s="1846" t="s">
        <v>12791</v>
      </c>
      <c r="H6095" s="541"/>
      <c r="I6095" s="541"/>
      <c r="J6095" s="542"/>
      <c r="K6095" s="543">
        <v>3</v>
      </c>
      <c r="L6095" s="543">
        <v>7</v>
      </c>
      <c r="M6095" s="1799">
        <v>39003.629999999997</v>
      </c>
      <c r="N6095" s="543">
        <v>0</v>
      </c>
      <c r="O6095" s="543">
        <v>0</v>
      </c>
      <c r="P6095" s="1799">
        <v>0</v>
      </c>
    </row>
    <row r="6096" spans="1:16" x14ac:dyDescent="0.2">
      <c r="A6096" s="541" t="s">
        <v>11989</v>
      </c>
      <c r="B6096" s="548" t="s">
        <v>1708</v>
      </c>
      <c r="C6096" s="541" t="s">
        <v>1709</v>
      </c>
      <c r="D6096" s="1846" t="s">
        <v>12469</v>
      </c>
      <c r="E6096" s="539">
        <v>5000</v>
      </c>
      <c r="F6096" s="1847" t="s">
        <v>12792</v>
      </c>
      <c r="G6096" s="1846" t="s">
        <v>12793</v>
      </c>
      <c r="H6096" s="541"/>
      <c r="I6096" s="541"/>
      <c r="J6096" s="542"/>
      <c r="K6096" s="543">
        <v>6</v>
      </c>
      <c r="L6096" s="543">
        <v>12</v>
      </c>
      <c r="M6096" s="1799">
        <v>64313.65</v>
      </c>
      <c r="N6096" s="543">
        <v>0</v>
      </c>
      <c r="O6096" s="543">
        <v>0</v>
      </c>
      <c r="P6096" s="1799">
        <v>0</v>
      </c>
    </row>
    <row r="6097" spans="1:16" x14ac:dyDescent="0.2">
      <c r="A6097" s="541" t="s">
        <v>11989</v>
      </c>
      <c r="B6097" s="548" t="s">
        <v>1708</v>
      </c>
      <c r="C6097" s="541" t="s">
        <v>1709</v>
      </c>
      <c r="D6097" s="1846" t="s">
        <v>1757</v>
      </c>
      <c r="E6097" s="539">
        <v>4350</v>
      </c>
      <c r="F6097" s="1847" t="s">
        <v>12794</v>
      </c>
      <c r="G6097" s="1846" t="s">
        <v>12795</v>
      </c>
      <c r="H6097" s="541" t="s">
        <v>1713</v>
      </c>
      <c r="I6097" s="541"/>
      <c r="J6097" s="542"/>
      <c r="K6097" s="543">
        <v>6</v>
      </c>
      <c r="L6097" s="543">
        <v>11</v>
      </c>
      <c r="M6097" s="1799">
        <v>47850</v>
      </c>
      <c r="N6097" s="543">
        <v>0</v>
      </c>
      <c r="O6097" s="543">
        <v>1</v>
      </c>
      <c r="P6097" s="1799">
        <v>4350</v>
      </c>
    </row>
    <row r="6098" spans="1:16" x14ac:dyDescent="0.2">
      <c r="A6098" s="541" t="s">
        <v>11989</v>
      </c>
      <c r="B6098" s="548" t="s">
        <v>1708</v>
      </c>
      <c r="C6098" s="541" t="s">
        <v>1709</v>
      </c>
      <c r="D6098" s="1846" t="s">
        <v>12011</v>
      </c>
      <c r="E6098" s="539">
        <v>3000</v>
      </c>
      <c r="F6098" s="1847" t="s">
        <v>12796</v>
      </c>
      <c r="G6098" s="1846" t="s">
        <v>12797</v>
      </c>
      <c r="H6098" s="541" t="s">
        <v>12798</v>
      </c>
      <c r="I6098" s="541" t="s">
        <v>12798</v>
      </c>
      <c r="J6098" s="542" t="s">
        <v>12798</v>
      </c>
      <c r="K6098" s="543">
        <v>4</v>
      </c>
      <c r="L6098" s="543">
        <v>12</v>
      </c>
      <c r="M6098" s="1799">
        <v>35877.69</v>
      </c>
      <c r="N6098" s="543">
        <v>4</v>
      </c>
      <c r="O6098" s="543">
        <v>6</v>
      </c>
      <c r="P6098" s="1799">
        <v>18000</v>
      </c>
    </row>
    <row r="6099" spans="1:16" x14ac:dyDescent="0.2">
      <c r="A6099" s="541" t="s">
        <v>11989</v>
      </c>
      <c r="B6099" s="548" t="s">
        <v>1708</v>
      </c>
      <c r="C6099" s="541" t="s">
        <v>1709</v>
      </c>
      <c r="D6099" s="1846" t="s">
        <v>1836</v>
      </c>
      <c r="E6099" s="539">
        <v>2200</v>
      </c>
      <c r="F6099" s="1847" t="s">
        <v>12799</v>
      </c>
      <c r="G6099" s="1846" t="s">
        <v>12800</v>
      </c>
      <c r="H6099" s="541" t="s">
        <v>12801</v>
      </c>
      <c r="I6099" s="541" t="s">
        <v>12801</v>
      </c>
      <c r="J6099" s="542" t="s">
        <v>12801</v>
      </c>
      <c r="K6099" s="543">
        <v>7</v>
      </c>
      <c r="L6099" s="543">
        <v>12</v>
      </c>
      <c r="M6099" s="1799">
        <v>26212.97</v>
      </c>
      <c r="N6099" s="543">
        <v>4</v>
      </c>
      <c r="O6099" s="543">
        <v>6</v>
      </c>
      <c r="P6099" s="1799">
        <v>13200</v>
      </c>
    </row>
    <row r="6100" spans="1:16" x14ac:dyDescent="0.2">
      <c r="A6100" s="541" t="s">
        <v>11989</v>
      </c>
      <c r="B6100" s="548" t="s">
        <v>1708</v>
      </c>
      <c r="C6100" s="541" t="s">
        <v>1709</v>
      </c>
      <c r="D6100" s="1846" t="s">
        <v>12802</v>
      </c>
      <c r="E6100" s="539">
        <v>3000</v>
      </c>
      <c r="F6100" s="1847" t="s">
        <v>12803</v>
      </c>
      <c r="G6100" s="1846" t="s">
        <v>12804</v>
      </c>
      <c r="H6100" s="541" t="s">
        <v>12805</v>
      </c>
      <c r="I6100" s="541" t="s">
        <v>12805</v>
      </c>
      <c r="J6100" s="542" t="s">
        <v>12805</v>
      </c>
      <c r="K6100" s="543">
        <v>6</v>
      </c>
      <c r="L6100" s="543">
        <v>12</v>
      </c>
      <c r="M6100" s="1799">
        <v>35998.32</v>
      </c>
      <c r="N6100" s="543">
        <v>6</v>
      </c>
      <c r="O6100" s="543">
        <v>6</v>
      </c>
      <c r="P6100" s="1799">
        <v>23325.84</v>
      </c>
    </row>
    <row r="6101" spans="1:16" x14ac:dyDescent="0.2">
      <c r="A6101" s="541" t="s">
        <v>11989</v>
      </c>
      <c r="B6101" s="548" t="s">
        <v>1708</v>
      </c>
      <c r="C6101" s="541" t="s">
        <v>1709</v>
      </c>
      <c r="D6101" s="1846" t="s">
        <v>12806</v>
      </c>
      <c r="E6101" s="539">
        <v>2500</v>
      </c>
      <c r="F6101" s="1847" t="s">
        <v>12807</v>
      </c>
      <c r="G6101" s="1846" t="s">
        <v>12808</v>
      </c>
      <c r="H6101" s="541" t="s">
        <v>12692</v>
      </c>
      <c r="I6101" s="541" t="s">
        <v>12692</v>
      </c>
      <c r="J6101" s="542" t="s">
        <v>12692</v>
      </c>
      <c r="K6101" s="543">
        <v>5</v>
      </c>
      <c r="L6101" s="543">
        <v>12</v>
      </c>
      <c r="M6101" s="1799">
        <v>34201.64</v>
      </c>
      <c r="N6101" s="543">
        <v>6</v>
      </c>
      <c r="O6101" s="543">
        <v>6</v>
      </c>
      <c r="P6101" s="1799">
        <v>20920.593333333334</v>
      </c>
    </row>
    <row r="6102" spans="1:16" x14ac:dyDescent="0.2">
      <c r="A6102" s="541" t="s">
        <v>11989</v>
      </c>
      <c r="B6102" s="548" t="s">
        <v>1708</v>
      </c>
      <c r="C6102" s="541" t="s">
        <v>1709</v>
      </c>
      <c r="D6102" s="1846" t="s">
        <v>12158</v>
      </c>
      <c r="E6102" s="539">
        <v>5853</v>
      </c>
      <c r="F6102" s="1847" t="s">
        <v>12809</v>
      </c>
      <c r="G6102" s="1846" t="s">
        <v>12810</v>
      </c>
      <c r="H6102" s="541" t="s">
        <v>12239</v>
      </c>
      <c r="I6102" s="541" t="s">
        <v>12239</v>
      </c>
      <c r="J6102" s="542" t="s">
        <v>12239</v>
      </c>
      <c r="K6102" s="543">
        <v>7</v>
      </c>
      <c r="L6102" s="543">
        <v>12</v>
      </c>
      <c r="M6102" s="1799">
        <v>70242.320000000007</v>
      </c>
      <c r="N6102" s="543">
        <v>0</v>
      </c>
      <c r="O6102" s="543">
        <v>6</v>
      </c>
      <c r="P6102" s="1799">
        <v>45000</v>
      </c>
    </row>
    <row r="6103" spans="1:16" x14ac:dyDescent="0.2">
      <c r="A6103" s="541" t="s">
        <v>11989</v>
      </c>
      <c r="B6103" s="548" t="s">
        <v>1708</v>
      </c>
      <c r="C6103" s="541" t="s">
        <v>1709</v>
      </c>
      <c r="D6103" s="1846" t="s">
        <v>12515</v>
      </c>
      <c r="E6103" s="539">
        <v>5000</v>
      </c>
      <c r="F6103" s="1847" t="s">
        <v>12811</v>
      </c>
      <c r="G6103" s="1846" t="s">
        <v>12812</v>
      </c>
      <c r="H6103" s="541" t="s">
        <v>12813</v>
      </c>
      <c r="I6103" s="541"/>
      <c r="J6103" s="542"/>
      <c r="K6103" s="543">
        <v>0</v>
      </c>
      <c r="L6103" s="543">
        <v>0</v>
      </c>
      <c r="M6103" s="1799">
        <v>0</v>
      </c>
      <c r="N6103" s="543">
        <v>2</v>
      </c>
      <c r="O6103" s="543">
        <v>4</v>
      </c>
      <c r="P6103" s="1799">
        <v>20000</v>
      </c>
    </row>
    <row r="6104" spans="1:16" x14ac:dyDescent="0.2">
      <c r="A6104" s="541" t="s">
        <v>11989</v>
      </c>
      <c r="B6104" s="548" t="s">
        <v>1708</v>
      </c>
      <c r="C6104" s="541" t="s">
        <v>1709</v>
      </c>
      <c r="D6104" s="1846" t="s">
        <v>12086</v>
      </c>
      <c r="E6104" s="539">
        <v>10000</v>
      </c>
      <c r="F6104" s="1847" t="s">
        <v>12814</v>
      </c>
      <c r="G6104" s="1846" t="s">
        <v>12815</v>
      </c>
      <c r="H6104" s="541" t="s">
        <v>1713</v>
      </c>
      <c r="I6104" s="541"/>
      <c r="J6104" s="542"/>
      <c r="K6104" s="543">
        <v>0</v>
      </c>
      <c r="L6104" s="543">
        <v>0</v>
      </c>
      <c r="M6104" s="1799">
        <v>0</v>
      </c>
      <c r="N6104" s="543">
        <v>1</v>
      </c>
      <c r="O6104" s="543">
        <v>5</v>
      </c>
      <c r="P6104" s="1799">
        <v>50000</v>
      </c>
    </row>
    <row r="6105" spans="1:16" x14ac:dyDescent="0.2">
      <c r="A6105" s="541" t="s">
        <v>11989</v>
      </c>
      <c r="B6105" s="548" t="s">
        <v>1708</v>
      </c>
      <c r="C6105" s="541" t="s">
        <v>1709</v>
      </c>
      <c r="D6105" s="1846" t="s">
        <v>12816</v>
      </c>
      <c r="E6105" s="539">
        <v>2500</v>
      </c>
      <c r="F6105" s="1847" t="s">
        <v>12817</v>
      </c>
      <c r="G6105" s="1846" t="s">
        <v>12818</v>
      </c>
      <c r="H6105" s="541"/>
      <c r="I6105" s="541"/>
      <c r="J6105" s="542"/>
      <c r="K6105" s="543">
        <v>5</v>
      </c>
      <c r="L6105" s="543">
        <v>12</v>
      </c>
      <c r="M6105" s="1799">
        <v>29993.39</v>
      </c>
      <c r="N6105" s="543">
        <v>3</v>
      </c>
      <c r="O6105" s="543">
        <v>6</v>
      </c>
      <c r="P6105" s="1799">
        <v>15000</v>
      </c>
    </row>
    <row r="6106" spans="1:16" x14ac:dyDescent="0.2">
      <c r="A6106" s="541" t="s">
        <v>11989</v>
      </c>
      <c r="B6106" s="548" t="s">
        <v>1708</v>
      </c>
      <c r="C6106" s="541" t="s">
        <v>1709</v>
      </c>
      <c r="D6106" s="1846" t="s">
        <v>12158</v>
      </c>
      <c r="E6106" s="539">
        <v>7238</v>
      </c>
      <c r="F6106" s="1847" t="s">
        <v>12819</v>
      </c>
      <c r="G6106" s="1846" t="s">
        <v>12820</v>
      </c>
      <c r="H6106" s="541"/>
      <c r="I6106" s="541"/>
      <c r="J6106" s="542"/>
      <c r="K6106" s="543">
        <v>4</v>
      </c>
      <c r="L6106" s="543">
        <v>6</v>
      </c>
      <c r="M6106" s="1799">
        <v>42910.080000000002</v>
      </c>
      <c r="N6106" s="543">
        <v>0</v>
      </c>
      <c r="O6106" s="543">
        <v>0</v>
      </c>
      <c r="P6106" s="1799">
        <v>0</v>
      </c>
    </row>
    <row r="6107" spans="1:16" x14ac:dyDescent="0.2">
      <c r="A6107" s="541" t="s">
        <v>11989</v>
      </c>
      <c r="B6107" s="548" t="s">
        <v>1708</v>
      </c>
      <c r="C6107" s="541" t="s">
        <v>1709</v>
      </c>
      <c r="D6107" s="1846" t="s">
        <v>1757</v>
      </c>
      <c r="E6107" s="539">
        <v>7000</v>
      </c>
      <c r="F6107" s="1847" t="s">
        <v>12821</v>
      </c>
      <c r="G6107" s="1846" t="s">
        <v>12822</v>
      </c>
      <c r="H6107" s="541" t="s">
        <v>1713</v>
      </c>
      <c r="I6107" s="541"/>
      <c r="J6107" s="542"/>
      <c r="K6107" s="543">
        <v>1</v>
      </c>
      <c r="L6107" s="543">
        <v>1</v>
      </c>
      <c r="M6107" s="1799">
        <v>1000</v>
      </c>
      <c r="N6107" s="543">
        <v>2</v>
      </c>
      <c r="O6107" s="543">
        <v>3</v>
      </c>
      <c r="P6107" s="1799">
        <v>21000</v>
      </c>
    </row>
    <row r="6108" spans="1:16" x14ac:dyDescent="0.2">
      <c r="A6108" s="541" t="s">
        <v>11989</v>
      </c>
      <c r="B6108" s="548" t="s">
        <v>1708</v>
      </c>
      <c r="C6108" s="541" t="s">
        <v>1709</v>
      </c>
      <c r="D6108" s="1846" t="s">
        <v>12823</v>
      </c>
      <c r="E6108" s="539">
        <v>4500</v>
      </c>
      <c r="F6108" s="1847" t="s">
        <v>12824</v>
      </c>
      <c r="G6108" s="1846" t="s">
        <v>12825</v>
      </c>
      <c r="H6108" s="541" t="s">
        <v>12826</v>
      </c>
      <c r="I6108" s="541" t="s">
        <v>12826</v>
      </c>
      <c r="J6108" s="542" t="s">
        <v>12826</v>
      </c>
      <c r="K6108" s="543">
        <v>5</v>
      </c>
      <c r="L6108" s="543">
        <v>12</v>
      </c>
      <c r="M6108" s="1799">
        <v>53951.48</v>
      </c>
      <c r="N6108" s="543">
        <v>4</v>
      </c>
      <c r="O6108" s="543">
        <v>6</v>
      </c>
      <c r="P6108" s="1799">
        <v>27000</v>
      </c>
    </row>
    <row r="6109" spans="1:16" x14ac:dyDescent="0.2">
      <c r="A6109" s="541" t="s">
        <v>11989</v>
      </c>
      <c r="B6109" s="548" t="s">
        <v>1708</v>
      </c>
      <c r="C6109" s="541" t="s">
        <v>1709</v>
      </c>
      <c r="D6109" s="1846" t="s">
        <v>2760</v>
      </c>
      <c r="E6109" s="539">
        <v>5500</v>
      </c>
      <c r="F6109" s="1847" t="s">
        <v>12827</v>
      </c>
      <c r="G6109" s="1846" t="s">
        <v>12828</v>
      </c>
      <c r="H6109" s="541" t="s">
        <v>12315</v>
      </c>
      <c r="I6109" s="541" t="s">
        <v>12315</v>
      </c>
      <c r="J6109" s="542" t="s">
        <v>12315</v>
      </c>
      <c r="K6109" s="543">
        <v>5</v>
      </c>
      <c r="L6109" s="543">
        <v>12</v>
      </c>
      <c r="M6109" s="1799">
        <v>65855.61</v>
      </c>
      <c r="N6109" s="543">
        <v>4</v>
      </c>
      <c r="O6109" s="543">
        <v>6</v>
      </c>
      <c r="P6109" s="1799">
        <v>33000</v>
      </c>
    </row>
    <row r="6110" spans="1:16" x14ac:dyDescent="0.2">
      <c r="A6110" s="541" t="s">
        <v>11989</v>
      </c>
      <c r="B6110" s="548" t="s">
        <v>1708</v>
      </c>
      <c r="C6110" s="541" t="s">
        <v>1709</v>
      </c>
      <c r="D6110" s="1846" t="s">
        <v>12004</v>
      </c>
      <c r="E6110" s="539">
        <v>2300</v>
      </c>
      <c r="F6110" s="1847" t="s">
        <v>12829</v>
      </c>
      <c r="G6110" s="1846" t="s">
        <v>12830</v>
      </c>
      <c r="H6110" s="541" t="s">
        <v>12831</v>
      </c>
      <c r="I6110" s="541" t="s">
        <v>12831</v>
      </c>
      <c r="J6110" s="542" t="s">
        <v>12831</v>
      </c>
      <c r="K6110" s="543">
        <v>2</v>
      </c>
      <c r="L6110" s="543">
        <v>4</v>
      </c>
      <c r="M6110" s="1799">
        <v>9163.7099999999991</v>
      </c>
      <c r="N6110" s="543">
        <v>4</v>
      </c>
      <c r="O6110" s="543">
        <v>6</v>
      </c>
      <c r="P6110" s="1799">
        <v>14997.566666666664</v>
      </c>
    </row>
    <row r="6111" spans="1:16" x14ac:dyDescent="0.2">
      <c r="A6111" s="541" t="s">
        <v>11989</v>
      </c>
      <c r="B6111" s="548" t="s">
        <v>1708</v>
      </c>
      <c r="C6111" s="541" t="s">
        <v>1709</v>
      </c>
      <c r="D6111" s="1846" t="s">
        <v>1836</v>
      </c>
      <c r="E6111" s="539">
        <v>2200</v>
      </c>
      <c r="F6111" s="1847" t="s">
        <v>12832</v>
      </c>
      <c r="G6111" s="1846" t="s">
        <v>12833</v>
      </c>
      <c r="H6111" s="541" t="s">
        <v>12834</v>
      </c>
      <c r="I6111" s="541" t="s">
        <v>12834</v>
      </c>
      <c r="J6111" s="542" t="s">
        <v>12834</v>
      </c>
      <c r="K6111" s="543">
        <v>6</v>
      </c>
      <c r="L6111" s="543">
        <v>12</v>
      </c>
      <c r="M6111" s="1799">
        <v>26336.03</v>
      </c>
      <c r="N6111" s="543">
        <v>4</v>
      </c>
      <c r="O6111" s="543">
        <v>6</v>
      </c>
      <c r="P6111" s="1799">
        <v>13199.593333333332</v>
      </c>
    </row>
    <row r="6112" spans="1:16" x14ac:dyDescent="0.2">
      <c r="A6112" s="541" t="s">
        <v>11989</v>
      </c>
      <c r="B6112" s="548" t="s">
        <v>1708</v>
      </c>
      <c r="C6112" s="541" t="s">
        <v>1709</v>
      </c>
      <c r="D6112" s="1846" t="s">
        <v>12835</v>
      </c>
      <c r="E6112" s="539">
        <v>2000</v>
      </c>
      <c r="F6112" s="1847" t="s">
        <v>12836</v>
      </c>
      <c r="G6112" s="1846" t="s">
        <v>12837</v>
      </c>
      <c r="H6112" s="541" t="s">
        <v>12838</v>
      </c>
      <c r="I6112" s="541" t="s">
        <v>12838</v>
      </c>
      <c r="J6112" s="542" t="s">
        <v>12838</v>
      </c>
      <c r="K6112" s="543">
        <v>6</v>
      </c>
      <c r="L6112" s="543">
        <v>12</v>
      </c>
      <c r="M6112" s="1799">
        <v>45547.99</v>
      </c>
      <c r="N6112" s="543">
        <v>4</v>
      </c>
      <c r="O6112" s="543">
        <v>6</v>
      </c>
      <c r="P6112" s="1799">
        <v>29928.75333333333</v>
      </c>
    </row>
    <row r="6113" spans="1:16" x14ac:dyDescent="0.2">
      <c r="A6113" s="541" t="s">
        <v>11989</v>
      </c>
      <c r="B6113" s="548" t="s">
        <v>1708</v>
      </c>
      <c r="C6113" s="541" t="s">
        <v>1709</v>
      </c>
      <c r="D6113" s="1846" t="s">
        <v>11994</v>
      </c>
      <c r="E6113" s="539">
        <v>3000</v>
      </c>
      <c r="F6113" s="1847" t="s">
        <v>12839</v>
      </c>
      <c r="G6113" s="1846" t="s">
        <v>12840</v>
      </c>
      <c r="H6113" s="541"/>
      <c r="I6113" s="541"/>
      <c r="J6113" s="542"/>
      <c r="K6113" s="543">
        <v>5</v>
      </c>
      <c r="L6113" s="543">
        <v>10</v>
      </c>
      <c r="M6113" s="1799">
        <v>30832.46</v>
      </c>
      <c r="N6113" s="543">
        <v>0</v>
      </c>
      <c r="O6113" s="543">
        <v>0</v>
      </c>
      <c r="P6113" s="1799">
        <v>0</v>
      </c>
    </row>
    <row r="6114" spans="1:16" x14ac:dyDescent="0.2">
      <c r="A6114" s="541" t="s">
        <v>11989</v>
      </c>
      <c r="B6114" s="548" t="s">
        <v>1708</v>
      </c>
      <c r="C6114" s="541" t="s">
        <v>1709</v>
      </c>
      <c r="D6114" s="1846" t="s">
        <v>12678</v>
      </c>
      <c r="E6114" s="539">
        <v>4500</v>
      </c>
      <c r="F6114" s="1847" t="s">
        <v>12841</v>
      </c>
      <c r="G6114" s="1846" t="s">
        <v>12842</v>
      </c>
      <c r="H6114" s="541"/>
      <c r="I6114" s="541"/>
      <c r="J6114" s="542"/>
      <c r="K6114" s="543">
        <v>4</v>
      </c>
      <c r="L6114" s="543">
        <v>12</v>
      </c>
      <c r="M6114" s="1799">
        <v>64576.76</v>
      </c>
      <c r="N6114" s="543">
        <v>0</v>
      </c>
      <c r="O6114" s="543">
        <v>0</v>
      </c>
      <c r="P6114" s="1799">
        <v>0</v>
      </c>
    </row>
    <row r="6115" spans="1:16" x14ac:dyDescent="0.2">
      <c r="A6115" s="541" t="s">
        <v>11989</v>
      </c>
      <c r="B6115" s="548" t="s">
        <v>1708</v>
      </c>
      <c r="C6115" s="541" t="s">
        <v>1709</v>
      </c>
      <c r="D6115" s="1846" t="s">
        <v>12843</v>
      </c>
      <c r="E6115" s="539">
        <v>3000</v>
      </c>
      <c r="F6115" s="1847" t="s">
        <v>12844</v>
      </c>
      <c r="G6115" s="1846" t="s">
        <v>12845</v>
      </c>
      <c r="H6115" s="541" t="s">
        <v>12801</v>
      </c>
      <c r="I6115" s="541" t="s">
        <v>12801</v>
      </c>
      <c r="J6115" s="542" t="s">
        <v>12801</v>
      </c>
      <c r="K6115" s="543">
        <v>7</v>
      </c>
      <c r="L6115" s="543">
        <v>12</v>
      </c>
      <c r="M6115" s="1799">
        <v>35328.85</v>
      </c>
      <c r="N6115" s="543">
        <v>4</v>
      </c>
      <c r="O6115" s="543">
        <v>6</v>
      </c>
      <c r="P6115" s="1799">
        <v>18000</v>
      </c>
    </row>
    <row r="6116" spans="1:16" x14ac:dyDescent="0.2">
      <c r="A6116" s="541" t="s">
        <v>11989</v>
      </c>
      <c r="B6116" s="548" t="s">
        <v>1708</v>
      </c>
      <c r="C6116" s="541" t="s">
        <v>1709</v>
      </c>
      <c r="D6116" s="1846" t="s">
        <v>1882</v>
      </c>
      <c r="E6116" s="539">
        <v>2300</v>
      </c>
      <c r="F6116" s="1847" t="s">
        <v>12846</v>
      </c>
      <c r="G6116" s="1846" t="s">
        <v>12847</v>
      </c>
      <c r="H6116" s="541" t="s">
        <v>12848</v>
      </c>
      <c r="I6116" s="541" t="s">
        <v>12848</v>
      </c>
      <c r="J6116" s="542" t="s">
        <v>12848</v>
      </c>
      <c r="K6116" s="543">
        <v>1</v>
      </c>
      <c r="L6116" s="543">
        <v>1</v>
      </c>
      <c r="M6116" s="1799">
        <v>843.33</v>
      </c>
      <c r="N6116" s="543">
        <v>4</v>
      </c>
      <c r="O6116" s="543">
        <v>6</v>
      </c>
      <c r="P6116" s="1799">
        <v>13796.053333333335</v>
      </c>
    </row>
    <row r="6117" spans="1:16" x14ac:dyDescent="0.2">
      <c r="A6117" s="541" t="s">
        <v>11989</v>
      </c>
      <c r="B6117" s="548" t="s">
        <v>1708</v>
      </c>
      <c r="C6117" s="541" t="s">
        <v>1709</v>
      </c>
      <c r="D6117" s="1846" t="s">
        <v>12849</v>
      </c>
      <c r="E6117" s="539">
        <v>3000</v>
      </c>
      <c r="F6117" s="1847" t="s">
        <v>12850</v>
      </c>
      <c r="G6117" s="1846" t="s">
        <v>12851</v>
      </c>
      <c r="H6117" s="541" t="s">
        <v>12852</v>
      </c>
      <c r="I6117" s="541" t="s">
        <v>12852</v>
      </c>
      <c r="J6117" s="542" t="s">
        <v>12852</v>
      </c>
      <c r="K6117" s="543">
        <v>5</v>
      </c>
      <c r="L6117" s="543">
        <v>12</v>
      </c>
      <c r="M6117" s="1799">
        <v>35804.5</v>
      </c>
      <c r="N6117" s="543">
        <v>5</v>
      </c>
      <c r="O6117" s="543">
        <v>6</v>
      </c>
      <c r="P6117" s="1799">
        <v>19461.446666666667</v>
      </c>
    </row>
    <row r="6118" spans="1:16" x14ac:dyDescent="0.2">
      <c r="A6118" s="541" t="s">
        <v>11989</v>
      </c>
      <c r="B6118" s="548" t="s">
        <v>1708</v>
      </c>
      <c r="C6118" s="541" t="s">
        <v>1709</v>
      </c>
      <c r="D6118" s="1846" t="s">
        <v>12853</v>
      </c>
      <c r="E6118" s="539">
        <v>3000</v>
      </c>
      <c r="F6118" s="1847" t="s">
        <v>12854</v>
      </c>
      <c r="G6118" s="1846" t="s">
        <v>12855</v>
      </c>
      <c r="H6118" s="541" t="s">
        <v>12239</v>
      </c>
      <c r="I6118" s="541" t="s">
        <v>12239</v>
      </c>
      <c r="J6118" s="542" t="s">
        <v>12239</v>
      </c>
      <c r="K6118" s="543">
        <v>6</v>
      </c>
      <c r="L6118" s="543">
        <v>12</v>
      </c>
      <c r="M6118" s="1799">
        <v>35110.43</v>
      </c>
      <c r="N6118" s="543">
        <v>4</v>
      </c>
      <c r="O6118" s="543">
        <v>6</v>
      </c>
      <c r="P6118" s="1799">
        <v>17925.253333333334</v>
      </c>
    </row>
    <row r="6119" spans="1:16" x14ac:dyDescent="0.2">
      <c r="A6119" s="541" t="s">
        <v>11989</v>
      </c>
      <c r="B6119" s="548" t="s">
        <v>1708</v>
      </c>
      <c r="C6119" s="541" t="s">
        <v>1709</v>
      </c>
      <c r="D6119" s="1846" t="s">
        <v>12124</v>
      </c>
      <c r="E6119" s="539">
        <v>3500</v>
      </c>
      <c r="F6119" s="1847" t="s">
        <v>12856</v>
      </c>
      <c r="G6119" s="1846" t="s">
        <v>12857</v>
      </c>
      <c r="H6119" s="541" t="s">
        <v>12858</v>
      </c>
      <c r="I6119" s="541" t="s">
        <v>12858</v>
      </c>
      <c r="J6119" s="542" t="s">
        <v>12858</v>
      </c>
      <c r="K6119" s="543">
        <v>6</v>
      </c>
      <c r="L6119" s="543">
        <v>12</v>
      </c>
      <c r="M6119" s="1799">
        <v>41936.32</v>
      </c>
      <c r="N6119" s="543">
        <v>4</v>
      </c>
      <c r="O6119" s="543">
        <v>6</v>
      </c>
      <c r="P6119" s="1799">
        <v>21000</v>
      </c>
    </row>
    <row r="6120" spans="1:16" x14ac:dyDescent="0.2">
      <c r="A6120" s="541" t="s">
        <v>11989</v>
      </c>
      <c r="B6120" s="548" t="s">
        <v>1708</v>
      </c>
      <c r="C6120" s="541" t="s">
        <v>1709</v>
      </c>
      <c r="D6120" s="1846" t="s">
        <v>12048</v>
      </c>
      <c r="E6120" s="539">
        <v>1600</v>
      </c>
      <c r="F6120" s="1847" t="s">
        <v>12859</v>
      </c>
      <c r="G6120" s="1846" t="s">
        <v>12860</v>
      </c>
      <c r="H6120" s="541"/>
      <c r="I6120" s="541"/>
      <c r="J6120" s="542"/>
      <c r="K6120" s="543">
        <v>4</v>
      </c>
      <c r="L6120" s="543">
        <v>8</v>
      </c>
      <c r="M6120" s="1799">
        <v>12171.04</v>
      </c>
      <c r="N6120" s="543">
        <v>0</v>
      </c>
      <c r="O6120" s="543">
        <v>0</v>
      </c>
      <c r="P6120" s="1799">
        <v>0</v>
      </c>
    </row>
    <row r="6121" spans="1:16" x14ac:dyDescent="0.2">
      <c r="A6121" s="541" t="s">
        <v>11989</v>
      </c>
      <c r="B6121" s="548" t="s">
        <v>1708</v>
      </c>
      <c r="C6121" s="541" t="s">
        <v>1709</v>
      </c>
      <c r="D6121" s="1846" t="s">
        <v>1836</v>
      </c>
      <c r="E6121" s="539">
        <v>2500</v>
      </c>
      <c r="F6121" s="1847" t="s">
        <v>12861</v>
      </c>
      <c r="G6121" s="1846" t="s">
        <v>12862</v>
      </c>
      <c r="H6121" s="541" t="s">
        <v>12863</v>
      </c>
      <c r="I6121" s="541" t="s">
        <v>12863</v>
      </c>
      <c r="J6121" s="542" t="s">
        <v>12863</v>
      </c>
      <c r="K6121" s="543">
        <v>6</v>
      </c>
      <c r="L6121" s="543">
        <v>12</v>
      </c>
      <c r="M6121" s="1799">
        <v>35138.19</v>
      </c>
      <c r="N6121" s="543">
        <v>4</v>
      </c>
      <c r="O6121" s="543">
        <v>6</v>
      </c>
      <c r="P6121" s="1799">
        <v>23155.306666666667</v>
      </c>
    </row>
    <row r="6122" spans="1:16" x14ac:dyDescent="0.2">
      <c r="A6122" s="541" t="s">
        <v>11989</v>
      </c>
      <c r="B6122" s="548" t="s">
        <v>1708</v>
      </c>
      <c r="C6122" s="541" t="s">
        <v>1709</v>
      </c>
      <c r="D6122" s="1846" t="s">
        <v>1923</v>
      </c>
      <c r="E6122" s="539">
        <v>2500</v>
      </c>
      <c r="F6122" s="1847" t="s">
        <v>12864</v>
      </c>
      <c r="G6122" s="1846" t="s">
        <v>12865</v>
      </c>
      <c r="H6122" s="541"/>
      <c r="I6122" s="541"/>
      <c r="J6122" s="542"/>
      <c r="K6122" s="543">
        <v>9</v>
      </c>
      <c r="L6122" s="543">
        <v>11</v>
      </c>
      <c r="M6122" s="1799">
        <v>27659.51</v>
      </c>
      <c r="N6122" s="543">
        <v>0</v>
      </c>
      <c r="O6122" s="543">
        <v>0</v>
      </c>
      <c r="P6122" s="1799">
        <v>0</v>
      </c>
    </row>
    <row r="6123" spans="1:16" x14ac:dyDescent="0.2">
      <c r="A6123" s="541" t="s">
        <v>11989</v>
      </c>
      <c r="B6123" s="548" t="s">
        <v>1708</v>
      </c>
      <c r="C6123" s="541" t="s">
        <v>1709</v>
      </c>
      <c r="D6123" s="1846" t="s">
        <v>12004</v>
      </c>
      <c r="E6123" s="539">
        <v>2500</v>
      </c>
      <c r="F6123" s="1847" t="s">
        <v>12866</v>
      </c>
      <c r="G6123" s="1846" t="s">
        <v>12867</v>
      </c>
      <c r="H6123" s="541"/>
      <c r="I6123" s="541"/>
      <c r="J6123" s="542"/>
      <c r="K6123" s="543">
        <v>5</v>
      </c>
      <c r="L6123" s="543">
        <v>12</v>
      </c>
      <c r="M6123" s="1799">
        <v>30000</v>
      </c>
      <c r="N6123" s="543">
        <v>1</v>
      </c>
      <c r="O6123" s="543">
        <v>3</v>
      </c>
      <c r="P6123" s="1799">
        <v>7500</v>
      </c>
    </row>
    <row r="6124" spans="1:16" x14ac:dyDescent="0.2">
      <c r="A6124" s="541" t="s">
        <v>11989</v>
      </c>
      <c r="B6124" s="548" t="s">
        <v>1708</v>
      </c>
      <c r="C6124" s="541" t="s">
        <v>1709</v>
      </c>
      <c r="D6124" s="1846" t="s">
        <v>1836</v>
      </c>
      <c r="E6124" s="539">
        <v>2500</v>
      </c>
      <c r="F6124" s="1847" t="s">
        <v>12868</v>
      </c>
      <c r="G6124" s="1846" t="s">
        <v>12869</v>
      </c>
      <c r="H6124" s="541"/>
      <c r="I6124" s="541"/>
      <c r="J6124" s="542"/>
      <c r="K6124" s="543">
        <v>7</v>
      </c>
      <c r="L6124" s="543">
        <v>12</v>
      </c>
      <c r="M6124" s="1799">
        <v>34862.43</v>
      </c>
      <c r="N6124" s="543">
        <v>4</v>
      </c>
      <c r="O6124" s="543">
        <v>6</v>
      </c>
      <c r="P6124" s="1799">
        <v>20844.446666666667</v>
      </c>
    </row>
    <row r="6125" spans="1:16" x14ac:dyDescent="0.2">
      <c r="A6125" s="541" t="s">
        <v>11989</v>
      </c>
      <c r="B6125" s="548" t="s">
        <v>1708</v>
      </c>
      <c r="C6125" s="541" t="s">
        <v>1709</v>
      </c>
      <c r="D6125" s="1846" t="s">
        <v>1757</v>
      </c>
      <c r="E6125" s="539">
        <v>4500</v>
      </c>
      <c r="F6125" s="1847" t="s">
        <v>12870</v>
      </c>
      <c r="G6125" s="1846" t="s">
        <v>12871</v>
      </c>
      <c r="H6125" s="541" t="s">
        <v>1713</v>
      </c>
      <c r="I6125" s="541"/>
      <c r="J6125" s="542"/>
      <c r="K6125" s="543">
        <v>7</v>
      </c>
      <c r="L6125" s="543">
        <v>12</v>
      </c>
      <c r="M6125" s="1799">
        <v>53993.74</v>
      </c>
      <c r="N6125" s="543">
        <v>1</v>
      </c>
      <c r="O6125" s="543">
        <v>3</v>
      </c>
      <c r="P6125" s="1799">
        <v>13500</v>
      </c>
    </row>
    <row r="6126" spans="1:16" x14ac:dyDescent="0.2">
      <c r="A6126" s="541" t="s">
        <v>11989</v>
      </c>
      <c r="B6126" s="548" t="s">
        <v>1708</v>
      </c>
      <c r="C6126" s="541" t="s">
        <v>1709</v>
      </c>
      <c r="D6126" s="1846" t="s">
        <v>2123</v>
      </c>
      <c r="E6126" s="539">
        <v>2000</v>
      </c>
      <c r="F6126" s="1847" t="s">
        <v>12872</v>
      </c>
      <c r="G6126" s="1846" t="s">
        <v>12873</v>
      </c>
      <c r="H6126" s="541"/>
      <c r="I6126" s="541"/>
      <c r="J6126" s="542"/>
      <c r="K6126" s="543">
        <v>6</v>
      </c>
      <c r="L6126" s="543">
        <v>12</v>
      </c>
      <c r="M6126" s="1799">
        <v>23783.279999999999</v>
      </c>
      <c r="N6126" s="543">
        <v>0</v>
      </c>
      <c r="O6126" s="543">
        <v>0</v>
      </c>
      <c r="P6126" s="1799">
        <v>0</v>
      </c>
    </row>
    <row r="6127" spans="1:16" x14ac:dyDescent="0.2">
      <c r="A6127" s="541" t="s">
        <v>11989</v>
      </c>
      <c r="B6127" s="548" t="s">
        <v>1708</v>
      </c>
      <c r="C6127" s="541" t="s">
        <v>1709</v>
      </c>
      <c r="D6127" s="1846" t="s">
        <v>12255</v>
      </c>
      <c r="E6127" s="539">
        <v>7238</v>
      </c>
      <c r="F6127" s="1847" t="s">
        <v>12874</v>
      </c>
      <c r="G6127" s="1846" t="s">
        <v>12875</v>
      </c>
      <c r="H6127" s="541"/>
      <c r="I6127" s="541"/>
      <c r="J6127" s="542"/>
      <c r="K6127" s="543">
        <v>1</v>
      </c>
      <c r="L6127" s="543">
        <v>4</v>
      </c>
      <c r="M6127" s="1799">
        <v>23402.87</v>
      </c>
      <c r="N6127" s="543">
        <v>0</v>
      </c>
      <c r="O6127" s="543">
        <v>2</v>
      </c>
      <c r="P6127" s="1799">
        <f>7050.34666666667+7238</f>
        <v>14288.34666666667</v>
      </c>
    </row>
    <row r="6128" spans="1:16" x14ac:dyDescent="0.2">
      <c r="A6128" s="541" t="s">
        <v>11989</v>
      </c>
      <c r="B6128" s="548" t="s">
        <v>1708</v>
      </c>
      <c r="C6128" s="541" t="s">
        <v>1709</v>
      </c>
      <c r="D6128" s="1846" t="s">
        <v>12730</v>
      </c>
      <c r="E6128" s="539">
        <v>7000</v>
      </c>
      <c r="F6128" s="1847" t="s">
        <v>12876</v>
      </c>
      <c r="G6128" s="1846" t="s">
        <v>12877</v>
      </c>
      <c r="H6128" s="541" t="s">
        <v>1753</v>
      </c>
      <c r="I6128" s="541" t="s">
        <v>1753</v>
      </c>
      <c r="J6128" s="542" t="s">
        <v>1753</v>
      </c>
      <c r="K6128" s="543">
        <v>1</v>
      </c>
      <c r="L6128" s="543">
        <v>3</v>
      </c>
      <c r="M6128" s="1799">
        <v>20545.27</v>
      </c>
      <c r="N6128" s="543">
        <v>4</v>
      </c>
      <c r="O6128" s="543">
        <v>6</v>
      </c>
      <c r="P6128" s="1799">
        <v>47703.35</v>
      </c>
    </row>
    <row r="6129" spans="1:16" x14ac:dyDescent="0.2">
      <c r="A6129" s="541" t="s">
        <v>11989</v>
      </c>
      <c r="B6129" s="548" t="s">
        <v>1708</v>
      </c>
      <c r="C6129" s="541" t="s">
        <v>1709</v>
      </c>
      <c r="D6129" s="1846" t="s">
        <v>2558</v>
      </c>
      <c r="E6129" s="539">
        <v>6500</v>
      </c>
      <c r="F6129" s="1847" t="s">
        <v>12878</v>
      </c>
      <c r="G6129" s="1846" t="s">
        <v>12879</v>
      </c>
      <c r="H6129" s="541" t="s">
        <v>2550</v>
      </c>
      <c r="I6129" s="541" t="s">
        <v>2550</v>
      </c>
      <c r="J6129" s="542" t="s">
        <v>2550</v>
      </c>
      <c r="K6129" s="543">
        <v>7</v>
      </c>
      <c r="L6129" s="543">
        <v>12</v>
      </c>
      <c r="M6129" s="1799">
        <v>77479.08</v>
      </c>
      <c r="N6129" s="543">
        <v>4</v>
      </c>
      <c r="O6129" s="543">
        <v>6</v>
      </c>
      <c r="P6129" s="1799">
        <v>39000</v>
      </c>
    </row>
    <row r="6130" spans="1:16" x14ac:dyDescent="0.2">
      <c r="A6130" s="541" t="s">
        <v>11989</v>
      </c>
      <c r="B6130" s="548" t="s">
        <v>1708</v>
      </c>
      <c r="C6130" s="541" t="s">
        <v>1709</v>
      </c>
      <c r="D6130" s="1846" t="s">
        <v>12004</v>
      </c>
      <c r="E6130" s="539">
        <v>2500</v>
      </c>
      <c r="F6130" s="1847" t="s">
        <v>12880</v>
      </c>
      <c r="G6130" s="1846" t="s">
        <v>12881</v>
      </c>
      <c r="H6130" s="541" t="s">
        <v>6107</v>
      </c>
      <c r="I6130" s="541" t="s">
        <v>6107</v>
      </c>
      <c r="J6130" s="542" t="s">
        <v>6107</v>
      </c>
      <c r="K6130" s="543">
        <v>5</v>
      </c>
      <c r="L6130" s="543">
        <v>12</v>
      </c>
      <c r="M6130" s="1799">
        <v>30000</v>
      </c>
      <c r="N6130" s="543">
        <v>4</v>
      </c>
      <c r="O6130" s="543">
        <v>6</v>
      </c>
      <c r="P6130" s="1799">
        <v>15000</v>
      </c>
    </row>
    <row r="6131" spans="1:16" x14ac:dyDescent="0.2">
      <c r="A6131" s="541" t="s">
        <v>11989</v>
      </c>
      <c r="B6131" s="548" t="s">
        <v>1708</v>
      </c>
      <c r="C6131" s="541" t="s">
        <v>1709</v>
      </c>
      <c r="D6131" s="1846" t="s">
        <v>12004</v>
      </c>
      <c r="E6131" s="539">
        <v>2500</v>
      </c>
      <c r="F6131" s="1847" t="s">
        <v>12882</v>
      </c>
      <c r="G6131" s="1846" t="s">
        <v>12883</v>
      </c>
      <c r="H6131" s="541"/>
      <c r="I6131" s="541"/>
      <c r="J6131" s="542"/>
      <c r="K6131" s="543">
        <v>4</v>
      </c>
      <c r="L6131" s="543">
        <v>9</v>
      </c>
      <c r="M6131" s="1799">
        <v>20366.18</v>
      </c>
      <c r="N6131" s="543">
        <v>0</v>
      </c>
      <c r="O6131" s="543">
        <v>0</v>
      </c>
      <c r="P6131" s="1799">
        <v>0</v>
      </c>
    </row>
    <row r="6132" spans="1:16" x14ac:dyDescent="0.2">
      <c r="A6132" s="541" t="s">
        <v>11989</v>
      </c>
      <c r="B6132" s="548" t="s">
        <v>1708</v>
      </c>
      <c r="C6132" s="541" t="s">
        <v>1709</v>
      </c>
      <c r="D6132" s="1846" t="s">
        <v>12011</v>
      </c>
      <c r="E6132" s="539">
        <v>3000</v>
      </c>
      <c r="F6132" s="1847" t="s">
        <v>12884</v>
      </c>
      <c r="G6132" s="1846" t="s">
        <v>12885</v>
      </c>
      <c r="H6132" s="541" t="s">
        <v>1795</v>
      </c>
      <c r="I6132" s="541"/>
      <c r="J6132" s="542"/>
      <c r="K6132" s="543">
        <v>4</v>
      </c>
      <c r="L6132" s="543">
        <v>11</v>
      </c>
      <c r="M6132" s="1799">
        <v>34953.67</v>
      </c>
      <c r="N6132" s="543">
        <v>0</v>
      </c>
      <c r="O6132" s="543">
        <v>0</v>
      </c>
      <c r="P6132" s="1799">
        <v>0</v>
      </c>
    </row>
    <row r="6133" spans="1:16" x14ac:dyDescent="0.2">
      <c r="A6133" s="541" t="s">
        <v>11989</v>
      </c>
      <c r="B6133" s="548" t="s">
        <v>1708</v>
      </c>
      <c r="C6133" s="541" t="s">
        <v>1709</v>
      </c>
      <c r="D6133" s="1846" t="s">
        <v>11957</v>
      </c>
      <c r="E6133" s="539">
        <v>6500</v>
      </c>
      <c r="F6133" s="1847" t="s">
        <v>12886</v>
      </c>
      <c r="G6133" s="1846" t="s">
        <v>12887</v>
      </c>
      <c r="H6133" s="541"/>
      <c r="I6133" s="541"/>
      <c r="J6133" s="542"/>
      <c r="K6133" s="543">
        <v>1</v>
      </c>
      <c r="L6133" s="543">
        <v>3</v>
      </c>
      <c r="M6133" s="1799">
        <v>22485.75</v>
      </c>
      <c r="N6133" s="543">
        <v>0</v>
      </c>
      <c r="O6133" s="543">
        <v>0</v>
      </c>
      <c r="P6133" s="1799">
        <v>0</v>
      </c>
    </row>
    <row r="6134" spans="1:16" x14ac:dyDescent="0.2">
      <c r="A6134" s="541" t="s">
        <v>11989</v>
      </c>
      <c r="B6134" s="548" t="s">
        <v>1708</v>
      </c>
      <c r="C6134" s="541" t="s">
        <v>1709</v>
      </c>
      <c r="D6134" s="1846" t="s">
        <v>12011</v>
      </c>
      <c r="E6134" s="539">
        <v>3000</v>
      </c>
      <c r="F6134" s="1847" t="s">
        <v>12888</v>
      </c>
      <c r="G6134" s="1846" t="s">
        <v>12889</v>
      </c>
      <c r="H6134" s="541" t="s">
        <v>12103</v>
      </c>
      <c r="I6134" s="541" t="s">
        <v>12103</v>
      </c>
      <c r="J6134" s="542" t="s">
        <v>12103</v>
      </c>
      <c r="K6134" s="543">
        <v>4</v>
      </c>
      <c r="L6134" s="543">
        <v>12</v>
      </c>
      <c r="M6134" s="1799">
        <v>35968.379999999997</v>
      </c>
      <c r="N6134" s="543">
        <v>5</v>
      </c>
      <c r="O6134" s="543">
        <v>6</v>
      </c>
      <c r="P6134" s="1799">
        <v>18000</v>
      </c>
    </row>
    <row r="6135" spans="1:16" x14ac:dyDescent="0.2">
      <c r="A6135" s="541" t="s">
        <v>11989</v>
      </c>
      <c r="B6135" s="548" t="s">
        <v>1708</v>
      </c>
      <c r="C6135" s="541" t="s">
        <v>1709</v>
      </c>
      <c r="D6135" s="1846" t="s">
        <v>12066</v>
      </c>
      <c r="E6135" s="539">
        <v>4500</v>
      </c>
      <c r="F6135" s="1847" t="s">
        <v>12890</v>
      </c>
      <c r="G6135" s="1846" t="s">
        <v>12891</v>
      </c>
      <c r="H6135" s="541" t="s">
        <v>12852</v>
      </c>
      <c r="I6135" s="541" t="s">
        <v>12852</v>
      </c>
      <c r="J6135" s="542" t="s">
        <v>12852</v>
      </c>
      <c r="K6135" s="543">
        <v>5</v>
      </c>
      <c r="L6135" s="543">
        <v>12</v>
      </c>
      <c r="M6135" s="1799">
        <v>52454.93</v>
      </c>
      <c r="N6135" s="543">
        <v>4</v>
      </c>
      <c r="O6135" s="543">
        <v>6</v>
      </c>
      <c r="P6135" s="1799">
        <v>27000</v>
      </c>
    </row>
    <row r="6136" spans="1:16" x14ac:dyDescent="0.2">
      <c r="A6136" s="541" t="s">
        <v>11989</v>
      </c>
      <c r="B6136" s="548" t="s">
        <v>1708</v>
      </c>
      <c r="C6136" s="541" t="s">
        <v>1709</v>
      </c>
      <c r="D6136" s="1846" t="s">
        <v>12199</v>
      </c>
      <c r="E6136" s="539">
        <v>10650</v>
      </c>
      <c r="F6136" s="1847" t="s">
        <v>12892</v>
      </c>
      <c r="G6136" s="1846" t="s">
        <v>12893</v>
      </c>
      <c r="H6136" s="541"/>
      <c r="I6136" s="541"/>
      <c r="J6136" s="542"/>
      <c r="K6136" s="543">
        <v>0</v>
      </c>
      <c r="L6136" s="543">
        <v>2</v>
      </c>
      <c r="M6136" s="1799">
        <v>21300</v>
      </c>
      <c r="N6136" s="543">
        <v>0</v>
      </c>
      <c r="O6136" s="543">
        <v>0</v>
      </c>
      <c r="P6136" s="1799">
        <v>0</v>
      </c>
    </row>
    <row r="6137" spans="1:16" x14ac:dyDescent="0.2">
      <c r="A6137" s="541" t="s">
        <v>11989</v>
      </c>
      <c r="B6137" s="548" t="s">
        <v>1708</v>
      </c>
      <c r="C6137" s="541" t="s">
        <v>1709</v>
      </c>
      <c r="D6137" s="1846" t="s">
        <v>12641</v>
      </c>
      <c r="E6137" s="539">
        <v>2000</v>
      </c>
      <c r="F6137" s="1847" t="s">
        <v>12894</v>
      </c>
      <c r="G6137" s="1846" t="s">
        <v>12895</v>
      </c>
      <c r="H6137" s="541"/>
      <c r="I6137" s="541"/>
      <c r="J6137" s="542"/>
      <c r="K6137" s="543">
        <v>6</v>
      </c>
      <c r="L6137" s="543">
        <v>12</v>
      </c>
      <c r="M6137" s="1799">
        <v>23933.33</v>
      </c>
      <c r="N6137" s="543">
        <v>4</v>
      </c>
      <c r="O6137" s="543">
        <v>6</v>
      </c>
      <c r="P6137" s="1799">
        <v>12000</v>
      </c>
    </row>
    <row r="6138" spans="1:16" x14ac:dyDescent="0.2">
      <c r="A6138" s="541" t="s">
        <v>11989</v>
      </c>
      <c r="B6138" s="548" t="s">
        <v>1708</v>
      </c>
      <c r="C6138" s="541" t="s">
        <v>1709</v>
      </c>
      <c r="D6138" s="1846" t="s">
        <v>1882</v>
      </c>
      <c r="E6138" s="539">
        <v>2300</v>
      </c>
      <c r="F6138" s="1847" t="s">
        <v>12896</v>
      </c>
      <c r="G6138" s="1846" t="s">
        <v>12897</v>
      </c>
      <c r="H6138" s="541" t="s">
        <v>9371</v>
      </c>
      <c r="I6138" s="541" t="s">
        <v>9371</v>
      </c>
      <c r="J6138" s="542" t="s">
        <v>9371</v>
      </c>
      <c r="K6138" s="543">
        <v>6</v>
      </c>
      <c r="L6138" s="543">
        <v>12</v>
      </c>
      <c r="M6138" s="1799">
        <v>27571.84</v>
      </c>
      <c r="N6138" s="543">
        <v>4</v>
      </c>
      <c r="O6138" s="543">
        <v>6</v>
      </c>
      <c r="P6138" s="1799">
        <v>13800</v>
      </c>
    </row>
    <row r="6139" spans="1:16" x14ac:dyDescent="0.2">
      <c r="A6139" s="541" t="s">
        <v>11989</v>
      </c>
      <c r="B6139" s="548" t="s">
        <v>1708</v>
      </c>
      <c r="C6139" s="541" t="s">
        <v>1709</v>
      </c>
      <c r="D6139" s="1846" t="s">
        <v>12004</v>
      </c>
      <c r="E6139" s="539">
        <v>2500</v>
      </c>
      <c r="F6139" s="1847" t="s">
        <v>12898</v>
      </c>
      <c r="G6139" s="1846" t="s">
        <v>12899</v>
      </c>
      <c r="H6139" s="541"/>
      <c r="I6139" s="541"/>
      <c r="J6139" s="542"/>
      <c r="K6139" s="543">
        <v>5</v>
      </c>
      <c r="L6139" s="543">
        <v>12</v>
      </c>
      <c r="M6139" s="1799">
        <v>30000</v>
      </c>
      <c r="N6139" s="543">
        <v>4</v>
      </c>
      <c r="O6139" s="543">
        <v>6</v>
      </c>
      <c r="P6139" s="1799">
        <v>15000</v>
      </c>
    </row>
    <row r="6140" spans="1:16" x14ac:dyDescent="0.2">
      <c r="A6140" s="541" t="s">
        <v>11989</v>
      </c>
      <c r="B6140" s="548" t="s">
        <v>1708</v>
      </c>
      <c r="C6140" s="541" t="s">
        <v>1709</v>
      </c>
      <c r="D6140" s="1846" t="s">
        <v>12004</v>
      </c>
      <c r="E6140" s="539">
        <v>2500</v>
      </c>
      <c r="F6140" s="1847" t="s">
        <v>12900</v>
      </c>
      <c r="G6140" s="1846" t="s">
        <v>12901</v>
      </c>
      <c r="H6140" s="541" t="s">
        <v>12902</v>
      </c>
      <c r="I6140" s="541" t="s">
        <v>12902</v>
      </c>
      <c r="J6140" s="542" t="s">
        <v>12902</v>
      </c>
      <c r="K6140" s="543">
        <v>5</v>
      </c>
      <c r="L6140" s="543">
        <v>12</v>
      </c>
      <c r="M6140" s="1799">
        <v>30000</v>
      </c>
      <c r="N6140" s="543">
        <v>4</v>
      </c>
      <c r="O6140" s="543">
        <v>6</v>
      </c>
      <c r="P6140" s="1799">
        <v>15000</v>
      </c>
    </row>
    <row r="6141" spans="1:16" x14ac:dyDescent="0.2">
      <c r="A6141" s="541" t="s">
        <v>11989</v>
      </c>
      <c r="B6141" s="548" t="s">
        <v>1708</v>
      </c>
      <c r="C6141" s="541" t="s">
        <v>1709</v>
      </c>
      <c r="D6141" s="1846" t="s">
        <v>12004</v>
      </c>
      <c r="E6141" s="539">
        <v>2200</v>
      </c>
      <c r="F6141" s="1847" t="s">
        <v>12903</v>
      </c>
      <c r="G6141" s="1846" t="s">
        <v>12904</v>
      </c>
      <c r="H6141" s="541"/>
      <c r="I6141" s="541"/>
      <c r="J6141" s="542"/>
      <c r="K6141" s="543">
        <v>3</v>
      </c>
      <c r="L6141" s="543">
        <v>6</v>
      </c>
      <c r="M6141" s="1799">
        <v>12994.96</v>
      </c>
      <c r="N6141" s="543">
        <v>4</v>
      </c>
      <c r="O6141" s="543">
        <v>6</v>
      </c>
      <c r="P6141" s="1799">
        <v>13200</v>
      </c>
    </row>
    <row r="6142" spans="1:16" x14ac:dyDescent="0.2">
      <c r="A6142" s="541" t="s">
        <v>11989</v>
      </c>
      <c r="B6142" s="548" t="s">
        <v>1708</v>
      </c>
      <c r="C6142" s="541" t="s">
        <v>1709</v>
      </c>
      <c r="D6142" s="1846" t="s">
        <v>11127</v>
      </c>
      <c r="E6142" s="539">
        <v>5000</v>
      </c>
      <c r="F6142" s="1847" t="s">
        <v>12905</v>
      </c>
      <c r="G6142" s="1846" t="s">
        <v>12906</v>
      </c>
      <c r="H6142" s="541"/>
      <c r="I6142" s="541"/>
      <c r="J6142" s="542"/>
      <c r="K6142" s="543">
        <v>2</v>
      </c>
      <c r="L6142" s="543">
        <v>5</v>
      </c>
      <c r="M6142" s="1799">
        <v>27277.96</v>
      </c>
      <c r="N6142" s="543">
        <v>0</v>
      </c>
      <c r="O6142" s="543">
        <v>0</v>
      </c>
      <c r="P6142" s="1799">
        <v>0</v>
      </c>
    </row>
    <row r="6143" spans="1:16" x14ac:dyDescent="0.2">
      <c r="A6143" s="541" t="s">
        <v>11989</v>
      </c>
      <c r="B6143" s="548" t="s">
        <v>1708</v>
      </c>
      <c r="C6143" s="541" t="s">
        <v>1709</v>
      </c>
      <c r="D6143" s="1846" t="s">
        <v>1836</v>
      </c>
      <c r="E6143" s="539">
        <v>2500</v>
      </c>
      <c r="F6143" s="1847" t="s">
        <v>12907</v>
      </c>
      <c r="G6143" s="1846" t="s">
        <v>12908</v>
      </c>
      <c r="H6143" s="541"/>
      <c r="I6143" s="541"/>
      <c r="J6143" s="542"/>
      <c r="K6143" s="543">
        <v>3</v>
      </c>
      <c r="L6143" s="543">
        <v>5</v>
      </c>
      <c r="M6143" s="1799">
        <v>11701.39</v>
      </c>
      <c r="N6143" s="543">
        <v>0</v>
      </c>
      <c r="O6143" s="543">
        <v>0</v>
      </c>
      <c r="P6143" s="1799">
        <v>0</v>
      </c>
    </row>
    <row r="6144" spans="1:16" x14ac:dyDescent="0.2">
      <c r="A6144" s="541" t="s">
        <v>11989</v>
      </c>
      <c r="B6144" s="548" t="s">
        <v>1708</v>
      </c>
      <c r="C6144" s="541" t="s">
        <v>1709</v>
      </c>
      <c r="D6144" s="1846" t="s">
        <v>1757</v>
      </c>
      <c r="E6144" s="539">
        <v>4500</v>
      </c>
      <c r="F6144" s="1847" t="s">
        <v>12909</v>
      </c>
      <c r="G6144" s="1846" t="s">
        <v>12910</v>
      </c>
      <c r="H6144" s="541" t="s">
        <v>12331</v>
      </c>
      <c r="I6144" s="541" t="s">
        <v>12331</v>
      </c>
      <c r="J6144" s="542" t="s">
        <v>12331</v>
      </c>
      <c r="K6144" s="543">
        <v>8</v>
      </c>
      <c r="L6144" s="543">
        <v>12</v>
      </c>
      <c r="M6144" s="1799">
        <v>53973.06</v>
      </c>
      <c r="N6144" s="543">
        <v>4</v>
      </c>
      <c r="O6144" s="543">
        <v>6</v>
      </c>
      <c r="P6144" s="1799">
        <v>27000</v>
      </c>
    </row>
    <row r="6145" spans="1:16" x14ac:dyDescent="0.2">
      <c r="A6145" s="541" t="s">
        <v>11989</v>
      </c>
      <c r="B6145" s="548" t="s">
        <v>1708</v>
      </c>
      <c r="C6145" s="541" t="s">
        <v>1709</v>
      </c>
      <c r="D6145" s="1846" t="s">
        <v>12004</v>
      </c>
      <c r="E6145" s="539">
        <v>2500</v>
      </c>
      <c r="F6145" s="1847" t="s">
        <v>12911</v>
      </c>
      <c r="G6145" s="1846" t="s">
        <v>12912</v>
      </c>
      <c r="H6145" s="541" t="s">
        <v>6030</v>
      </c>
      <c r="I6145" s="541" t="s">
        <v>6030</v>
      </c>
      <c r="J6145" s="542" t="s">
        <v>6030</v>
      </c>
      <c r="K6145" s="543">
        <v>5</v>
      </c>
      <c r="L6145" s="543">
        <v>12</v>
      </c>
      <c r="M6145" s="1799">
        <v>30000</v>
      </c>
      <c r="N6145" s="543">
        <v>5</v>
      </c>
      <c r="O6145" s="543">
        <v>6</v>
      </c>
      <c r="P6145" s="1799">
        <v>15000</v>
      </c>
    </row>
    <row r="6146" spans="1:16" x14ac:dyDescent="0.2">
      <c r="A6146" s="541" t="s">
        <v>11989</v>
      </c>
      <c r="B6146" s="548" t="s">
        <v>1708</v>
      </c>
      <c r="C6146" s="541" t="s">
        <v>1709</v>
      </c>
      <c r="D6146" s="1846" t="s">
        <v>12430</v>
      </c>
      <c r="E6146" s="539">
        <v>1600</v>
      </c>
      <c r="F6146" s="1847" t="s">
        <v>12913</v>
      </c>
      <c r="G6146" s="1846" t="s">
        <v>12914</v>
      </c>
      <c r="H6146" s="541"/>
      <c r="I6146" s="541"/>
      <c r="J6146" s="542"/>
      <c r="K6146" s="543">
        <v>1</v>
      </c>
      <c r="L6146" s="543">
        <v>2</v>
      </c>
      <c r="M6146" s="1799">
        <v>3066.67</v>
      </c>
      <c r="N6146" s="543">
        <v>1</v>
      </c>
      <c r="O6146" s="543">
        <v>3</v>
      </c>
      <c r="P6146" s="1799">
        <v>4800</v>
      </c>
    </row>
    <row r="6147" spans="1:16" x14ac:dyDescent="0.2">
      <c r="A6147" s="541" t="s">
        <v>11989</v>
      </c>
      <c r="B6147" s="548" t="s">
        <v>1708</v>
      </c>
      <c r="C6147" s="541" t="s">
        <v>1709</v>
      </c>
      <c r="D6147" s="1846" t="s">
        <v>12555</v>
      </c>
      <c r="E6147" s="539">
        <v>4000</v>
      </c>
      <c r="F6147" s="1847" t="s">
        <v>12915</v>
      </c>
      <c r="G6147" s="1846" t="s">
        <v>12916</v>
      </c>
      <c r="H6147" s="541"/>
      <c r="I6147" s="541"/>
      <c r="J6147" s="542"/>
      <c r="K6147" s="543">
        <v>5</v>
      </c>
      <c r="L6147" s="543">
        <v>10</v>
      </c>
      <c r="M6147" s="1799">
        <v>44235.9</v>
      </c>
      <c r="N6147" s="543">
        <v>0</v>
      </c>
      <c r="O6147" s="543">
        <v>0</v>
      </c>
      <c r="P6147" s="1799">
        <v>0</v>
      </c>
    </row>
    <row r="6148" spans="1:16" x14ac:dyDescent="0.2">
      <c r="A6148" s="541" t="s">
        <v>11989</v>
      </c>
      <c r="B6148" s="548" t="s">
        <v>1708</v>
      </c>
      <c r="C6148" s="541" t="s">
        <v>1709</v>
      </c>
      <c r="D6148" s="1846" t="s">
        <v>12394</v>
      </c>
      <c r="E6148" s="539">
        <v>8690</v>
      </c>
      <c r="F6148" s="1847" t="s">
        <v>12917</v>
      </c>
      <c r="G6148" s="1846" t="s">
        <v>12918</v>
      </c>
      <c r="H6148" s="541" t="s">
        <v>12036</v>
      </c>
      <c r="I6148" s="541" t="s">
        <v>12036</v>
      </c>
      <c r="J6148" s="542" t="s">
        <v>12036</v>
      </c>
      <c r="K6148" s="543">
        <v>1</v>
      </c>
      <c r="L6148" s="543">
        <v>8</v>
      </c>
      <c r="M6148" s="1799">
        <v>69520</v>
      </c>
      <c r="N6148" s="543">
        <v>0</v>
      </c>
      <c r="O6148" s="543">
        <v>6</v>
      </c>
      <c r="P6148" s="1799">
        <v>52140</v>
      </c>
    </row>
    <row r="6149" spans="1:16" x14ac:dyDescent="0.2">
      <c r="A6149" s="541" t="s">
        <v>11989</v>
      </c>
      <c r="B6149" s="548" t="s">
        <v>1708</v>
      </c>
      <c r="C6149" s="541" t="s">
        <v>1709</v>
      </c>
      <c r="D6149" s="1846" t="s">
        <v>12170</v>
      </c>
      <c r="E6149" s="539">
        <v>3500</v>
      </c>
      <c r="F6149" s="1847" t="s">
        <v>12919</v>
      </c>
      <c r="G6149" s="1846" t="s">
        <v>12920</v>
      </c>
      <c r="H6149" s="541" t="s">
        <v>12139</v>
      </c>
      <c r="I6149" s="541" t="s">
        <v>12139</v>
      </c>
      <c r="J6149" s="542" t="s">
        <v>12139</v>
      </c>
      <c r="K6149" s="543">
        <v>6</v>
      </c>
      <c r="L6149" s="543">
        <v>12</v>
      </c>
      <c r="M6149" s="1799">
        <v>41979.83</v>
      </c>
      <c r="N6149" s="543">
        <v>4</v>
      </c>
      <c r="O6149" s="543">
        <v>6</v>
      </c>
      <c r="P6149" s="1799">
        <v>21000</v>
      </c>
    </row>
    <row r="6150" spans="1:16" x14ac:dyDescent="0.2">
      <c r="A6150" s="541" t="s">
        <v>11989</v>
      </c>
      <c r="B6150" s="548" t="s">
        <v>1708</v>
      </c>
      <c r="C6150" s="541" t="s">
        <v>1709</v>
      </c>
      <c r="D6150" s="1846" t="s">
        <v>12228</v>
      </c>
      <c r="E6150" s="539">
        <v>7874</v>
      </c>
      <c r="F6150" s="1847" t="s">
        <v>12921</v>
      </c>
      <c r="G6150" s="1846" t="s">
        <v>12922</v>
      </c>
      <c r="H6150" s="541"/>
      <c r="I6150" s="541"/>
      <c r="J6150" s="542"/>
      <c r="K6150" s="543">
        <v>4</v>
      </c>
      <c r="L6150" s="543">
        <v>6</v>
      </c>
      <c r="M6150" s="1799">
        <v>47248.3</v>
      </c>
      <c r="N6150" s="543">
        <v>0</v>
      </c>
      <c r="O6150" s="543">
        <v>0</v>
      </c>
      <c r="P6150" s="1799">
        <v>0</v>
      </c>
    </row>
    <row r="6151" spans="1:16" x14ac:dyDescent="0.2">
      <c r="A6151" s="541" t="s">
        <v>11989</v>
      </c>
      <c r="B6151" s="548" t="s">
        <v>1708</v>
      </c>
      <c r="C6151" s="541" t="s">
        <v>1709</v>
      </c>
      <c r="D6151" s="1846" t="s">
        <v>12923</v>
      </c>
      <c r="E6151" s="539">
        <v>4000</v>
      </c>
      <c r="F6151" s="1847" t="s">
        <v>12924</v>
      </c>
      <c r="G6151" s="1846" t="s">
        <v>12925</v>
      </c>
      <c r="H6151" s="541" t="s">
        <v>12926</v>
      </c>
      <c r="I6151" s="541" t="s">
        <v>12926</v>
      </c>
      <c r="J6151" s="542" t="s">
        <v>12926</v>
      </c>
      <c r="K6151" s="543">
        <v>1</v>
      </c>
      <c r="L6151" s="543">
        <v>1</v>
      </c>
      <c r="M6151" s="1799">
        <v>533.33000000000004</v>
      </c>
      <c r="N6151" s="543">
        <v>5</v>
      </c>
      <c r="O6151" s="543">
        <v>6</v>
      </c>
      <c r="P6151" s="1799">
        <v>24000</v>
      </c>
    </row>
    <row r="6152" spans="1:16" x14ac:dyDescent="0.2">
      <c r="A6152" s="541" t="s">
        <v>11989</v>
      </c>
      <c r="B6152" s="548" t="s">
        <v>1708</v>
      </c>
      <c r="C6152" s="541" t="s">
        <v>1709</v>
      </c>
      <c r="D6152" s="1846" t="s">
        <v>12015</v>
      </c>
      <c r="E6152" s="539">
        <v>2200</v>
      </c>
      <c r="F6152" s="1847" t="s">
        <v>12927</v>
      </c>
      <c r="G6152" s="1846" t="s">
        <v>12928</v>
      </c>
      <c r="H6152" s="541" t="s">
        <v>1795</v>
      </c>
      <c r="I6152" s="541"/>
      <c r="J6152" s="542"/>
      <c r="K6152" s="543">
        <v>7</v>
      </c>
      <c r="L6152" s="543">
        <v>12</v>
      </c>
      <c r="M6152" s="1799">
        <v>26357.919999999998</v>
      </c>
      <c r="N6152" s="543">
        <v>5</v>
      </c>
      <c r="O6152" s="543">
        <v>6</v>
      </c>
      <c r="P6152" s="1799">
        <v>13200</v>
      </c>
    </row>
    <row r="6153" spans="1:16" x14ac:dyDescent="0.2">
      <c r="A6153" s="541" t="s">
        <v>11989</v>
      </c>
      <c r="B6153" s="548" t="s">
        <v>1708</v>
      </c>
      <c r="C6153" s="541" t="s">
        <v>1709</v>
      </c>
      <c r="D6153" s="1846" t="s">
        <v>12011</v>
      </c>
      <c r="E6153" s="539">
        <v>3000</v>
      </c>
      <c r="F6153" s="1847" t="s">
        <v>12929</v>
      </c>
      <c r="G6153" s="1846" t="s">
        <v>12930</v>
      </c>
      <c r="H6153" s="541" t="s">
        <v>1795</v>
      </c>
      <c r="I6153" s="541"/>
      <c r="J6153" s="542"/>
      <c r="K6153" s="543">
        <v>4</v>
      </c>
      <c r="L6153" s="543">
        <v>12</v>
      </c>
      <c r="M6153" s="1799">
        <v>35964.01</v>
      </c>
      <c r="N6153" s="543">
        <v>3</v>
      </c>
      <c r="O6153" s="543">
        <v>6</v>
      </c>
      <c r="P6153" s="1799">
        <v>18000</v>
      </c>
    </row>
    <row r="6154" spans="1:16" x14ac:dyDescent="0.2">
      <c r="A6154" s="541" t="s">
        <v>11989</v>
      </c>
      <c r="B6154" s="548" t="s">
        <v>1708</v>
      </c>
      <c r="C6154" s="541" t="s">
        <v>1709</v>
      </c>
      <c r="D6154" s="1846" t="s">
        <v>1757</v>
      </c>
      <c r="E6154" s="539">
        <v>4500</v>
      </c>
      <c r="F6154" s="1847" t="s">
        <v>12931</v>
      </c>
      <c r="G6154" s="1846" t="s">
        <v>12932</v>
      </c>
      <c r="H6154" s="541" t="s">
        <v>12933</v>
      </c>
      <c r="I6154" s="541" t="s">
        <v>12933</v>
      </c>
      <c r="J6154" s="542" t="s">
        <v>12933</v>
      </c>
      <c r="K6154" s="543">
        <v>1</v>
      </c>
      <c r="L6154" s="543">
        <v>1</v>
      </c>
      <c r="M6154" s="1799">
        <v>3150</v>
      </c>
      <c r="N6154" s="543">
        <v>4</v>
      </c>
      <c r="O6154" s="543">
        <v>6</v>
      </c>
      <c r="P6154" s="1799">
        <v>27000</v>
      </c>
    </row>
    <row r="6155" spans="1:16" x14ac:dyDescent="0.2">
      <c r="A6155" s="541" t="s">
        <v>11989</v>
      </c>
      <c r="B6155" s="548" t="s">
        <v>1708</v>
      </c>
      <c r="C6155" s="541" t="s">
        <v>1709</v>
      </c>
      <c r="D6155" s="1846" t="s">
        <v>12430</v>
      </c>
      <c r="E6155" s="539">
        <v>2000</v>
      </c>
      <c r="F6155" s="1847" t="s">
        <v>12934</v>
      </c>
      <c r="G6155" s="1846" t="s">
        <v>12935</v>
      </c>
      <c r="H6155" s="541"/>
      <c r="I6155" s="541"/>
      <c r="J6155" s="542"/>
      <c r="K6155" s="543">
        <v>6</v>
      </c>
      <c r="L6155" s="543">
        <v>12</v>
      </c>
      <c r="M6155" s="1799">
        <v>20598.43</v>
      </c>
      <c r="N6155" s="543">
        <v>5</v>
      </c>
      <c r="O6155" s="543">
        <v>6</v>
      </c>
      <c r="P6155" s="1799">
        <v>12000</v>
      </c>
    </row>
    <row r="6156" spans="1:16" x14ac:dyDescent="0.2">
      <c r="A6156" s="541" t="s">
        <v>11989</v>
      </c>
      <c r="B6156" s="548" t="s">
        <v>1708</v>
      </c>
      <c r="C6156" s="541" t="s">
        <v>1709</v>
      </c>
      <c r="D6156" s="1846" t="s">
        <v>12024</v>
      </c>
      <c r="E6156" s="539">
        <v>12000</v>
      </c>
      <c r="F6156" s="1847" t="s">
        <v>12936</v>
      </c>
      <c r="G6156" s="1846" t="s">
        <v>12937</v>
      </c>
      <c r="H6156" s="541"/>
      <c r="I6156" s="541"/>
      <c r="J6156" s="542"/>
      <c r="K6156" s="543">
        <v>0</v>
      </c>
      <c r="L6156" s="543">
        <v>0</v>
      </c>
      <c r="M6156" s="1799">
        <v>0</v>
      </c>
      <c r="N6156" s="543">
        <v>1</v>
      </c>
      <c r="O6156" s="543">
        <v>2</v>
      </c>
      <c r="P6156" s="1799">
        <v>24000</v>
      </c>
    </row>
    <row r="6157" spans="1:16" x14ac:dyDescent="0.2">
      <c r="A6157" s="541" t="s">
        <v>11989</v>
      </c>
      <c r="B6157" s="548" t="s">
        <v>1708</v>
      </c>
      <c r="C6157" s="541" t="s">
        <v>1709</v>
      </c>
      <c r="D6157" s="1846" t="s">
        <v>12199</v>
      </c>
      <c r="E6157" s="539">
        <v>12000</v>
      </c>
      <c r="F6157" s="1847" t="s">
        <v>12938</v>
      </c>
      <c r="G6157" s="1846" t="s">
        <v>12939</v>
      </c>
      <c r="H6157" s="541"/>
      <c r="I6157" s="541"/>
      <c r="J6157" s="542"/>
      <c r="K6157" s="543">
        <v>0</v>
      </c>
      <c r="L6157" s="543">
        <v>1</v>
      </c>
      <c r="M6157" s="1799">
        <v>28633.33</v>
      </c>
      <c r="N6157" s="543">
        <v>0</v>
      </c>
      <c r="O6157" s="543">
        <v>0</v>
      </c>
      <c r="P6157" s="1799">
        <v>0</v>
      </c>
    </row>
    <row r="6158" spans="1:16" s="411" customFormat="1" x14ac:dyDescent="0.2"/>
    <row r="6159" spans="1:16" s="2095" customFormat="1" ht="12.75" customHeight="1" x14ac:dyDescent="0.2">
      <c r="A6159" s="2095" t="s">
        <v>1689</v>
      </c>
    </row>
    <row r="6160" spans="1:16" s="2094" customFormat="1" x14ac:dyDescent="0.2">
      <c r="A6160" s="2094" t="s">
        <v>368</v>
      </c>
    </row>
    <row r="6161" spans="1:22" s="411" customFormat="1" ht="13.5" thickBot="1" x14ac:dyDescent="0.25">
      <c r="A6161" s="411" t="s">
        <v>369</v>
      </c>
    </row>
    <row r="6162" spans="1:22" ht="12.75" customHeight="1" thickBot="1" x14ac:dyDescent="0.25">
      <c r="A6162" s="2272" t="s">
        <v>1691</v>
      </c>
      <c r="B6162" s="2273"/>
      <c r="C6162" s="2273"/>
      <c r="D6162" s="2273"/>
      <c r="E6162" s="2274"/>
      <c r="F6162" s="2272" t="s">
        <v>1692</v>
      </c>
      <c r="G6162" s="2273"/>
      <c r="H6162" s="2273"/>
      <c r="I6162" s="2273"/>
      <c r="J6162" s="2274"/>
      <c r="K6162" s="2275" t="s">
        <v>1693</v>
      </c>
      <c r="L6162" s="2273"/>
      <c r="M6162" s="2274"/>
      <c r="N6162" s="2275" t="s">
        <v>1694</v>
      </c>
      <c r="O6162" s="2273"/>
      <c r="P6162" s="2274"/>
      <c r="Q6162" s="1768"/>
      <c r="R6162" s="1768"/>
      <c r="S6162" s="1768"/>
      <c r="T6162" s="1768"/>
      <c r="U6162" s="1768"/>
      <c r="V6162" s="1768"/>
    </row>
    <row r="6163" spans="1:22" ht="79.5" customHeight="1" x14ac:dyDescent="0.2">
      <c r="A6163" s="1860" t="s">
        <v>447</v>
      </c>
      <c r="B6163" s="1861" t="s">
        <v>1695</v>
      </c>
      <c r="C6163" s="1861" t="s">
        <v>1696</v>
      </c>
      <c r="D6163" s="1862" t="s">
        <v>1697</v>
      </c>
      <c r="E6163" s="1951" t="s">
        <v>1698</v>
      </c>
      <c r="F6163" s="1860" t="s">
        <v>1699</v>
      </c>
      <c r="G6163" s="1862" t="s">
        <v>1700</v>
      </c>
      <c r="H6163" s="1863" t="s">
        <v>1701</v>
      </c>
      <c r="I6163" s="1864" t="s">
        <v>1702</v>
      </c>
      <c r="J6163" s="1865" t="s">
        <v>1703</v>
      </c>
      <c r="K6163" s="1866" t="s">
        <v>1704</v>
      </c>
      <c r="L6163" s="1867" t="s">
        <v>1705</v>
      </c>
      <c r="M6163" s="1868" t="s">
        <v>1706</v>
      </c>
      <c r="N6163" s="1866" t="s">
        <v>1704</v>
      </c>
      <c r="O6163" s="1867" t="s">
        <v>1705</v>
      </c>
      <c r="P6163" s="1868" t="s">
        <v>1706</v>
      </c>
      <c r="Q6163" s="1769"/>
      <c r="R6163" s="1769"/>
      <c r="S6163" s="1769"/>
      <c r="T6163" s="1769"/>
      <c r="U6163" s="1769"/>
      <c r="V6163" s="1769"/>
    </row>
    <row r="6164" spans="1:22" x14ac:dyDescent="0.2">
      <c r="A6164" s="541" t="s">
        <v>992</v>
      </c>
      <c r="B6164" s="548" t="s">
        <v>1708</v>
      </c>
      <c r="C6164" s="541" t="s">
        <v>1709</v>
      </c>
      <c r="D6164" s="541" t="s">
        <v>12940</v>
      </c>
      <c r="E6164" s="539">
        <v>9000</v>
      </c>
      <c r="F6164" s="542" t="s">
        <v>12941</v>
      </c>
      <c r="G6164" s="550" t="s">
        <v>12942</v>
      </c>
      <c r="H6164" s="550"/>
      <c r="I6164" s="550" t="s">
        <v>1753</v>
      </c>
      <c r="J6164" s="542"/>
      <c r="K6164" s="1848">
        <v>1</v>
      </c>
      <c r="L6164" s="1828">
        <v>12</v>
      </c>
      <c r="M6164" s="542">
        <f>E6164*L6164</f>
        <v>108000</v>
      </c>
      <c r="N6164" s="1829"/>
      <c r="O6164" s="1828">
        <v>6</v>
      </c>
      <c r="P6164" s="542">
        <f t="shared" ref="P6164:P6227" si="147">E6164*O6164</f>
        <v>54000</v>
      </c>
    </row>
    <row r="6165" spans="1:22" x14ac:dyDescent="0.2">
      <c r="A6165" s="541" t="s">
        <v>992</v>
      </c>
      <c r="B6165" s="548" t="s">
        <v>1708</v>
      </c>
      <c r="C6165" s="541" t="s">
        <v>1709</v>
      </c>
      <c r="D6165" s="541" t="s">
        <v>12943</v>
      </c>
      <c r="E6165" s="539">
        <v>8000</v>
      </c>
      <c r="F6165" s="542" t="s">
        <v>12944</v>
      </c>
      <c r="G6165" s="541" t="s">
        <v>12945</v>
      </c>
      <c r="H6165" s="541"/>
      <c r="I6165" s="550" t="s">
        <v>12946</v>
      </c>
      <c r="J6165" s="542"/>
      <c r="K6165" s="1848">
        <v>2</v>
      </c>
      <c r="L6165" s="1828">
        <v>12</v>
      </c>
      <c r="M6165" s="542">
        <f>E6165*L6165</f>
        <v>96000</v>
      </c>
      <c r="N6165" s="1829"/>
      <c r="O6165" s="1828">
        <v>6</v>
      </c>
      <c r="P6165" s="542">
        <f t="shared" si="147"/>
        <v>48000</v>
      </c>
    </row>
    <row r="6166" spans="1:22" x14ac:dyDescent="0.2">
      <c r="A6166" s="541" t="s">
        <v>992</v>
      </c>
      <c r="B6166" s="548" t="s">
        <v>1708</v>
      </c>
      <c r="C6166" s="541" t="s">
        <v>1709</v>
      </c>
      <c r="D6166" s="541" t="s">
        <v>12947</v>
      </c>
      <c r="E6166" s="539">
        <v>8000</v>
      </c>
      <c r="F6166" s="542" t="s">
        <v>12948</v>
      </c>
      <c r="G6166" s="541" t="s">
        <v>12949</v>
      </c>
      <c r="H6166" s="541"/>
      <c r="I6166" s="550" t="s">
        <v>12950</v>
      </c>
      <c r="J6166" s="542"/>
      <c r="K6166" s="1800">
        <v>1</v>
      </c>
      <c r="L6166" s="1828">
        <v>12</v>
      </c>
      <c r="M6166" s="542">
        <f t="shared" ref="M6166:M6229" si="148">E6166*L6166</f>
        <v>96000</v>
      </c>
      <c r="N6166" s="1829"/>
      <c r="O6166" s="1828">
        <v>6</v>
      </c>
      <c r="P6166" s="542">
        <f t="shared" si="147"/>
        <v>48000</v>
      </c>
    </row>
    <row r="6167" spans="1:22" x14ac:dyDescent="0.2">
      <c r="A6167" s="541" t="s">
        <v>992</v>
      </c>
      <c r="B6167" s="548" t="s">
        <v>1708</v>
      </c>
      <c r="C6167" s="541" t="s">
        <v>1709</v>
      </c>
      <c r="D6167" s="541" t="s">
        <v>12951</v>
      </c>
      <c r="E6167" s="539">
        <v>8000</v>
      </c>
      <c r="F6167" s="542" t="s">
        <v>12952</v>
      </c>
      <c r="G6167" s="541" t="s">
        <v>12953</v>
      </c>
      <c r="H6167" s="541"/>
      <c r="I6167" s="550" t="s">
        <v>12950</v>
      </c>
      <c r="J6167" s="542"/>
      <c r="K6167" s="1800">
        <v>1</v>
      </c>
      <c r="L6167" s="1828">
        <v>12</v>
      </c>
      <c r="M6167" s="542">
        <f t="shared" si="148"/>
        <v>96000</v>
      </c>
      <c r="N6167" s="1829"/>
      <c r="O6167" s="1828">
        <v>6</v>
      </c>
      <c r="P6167" s="542">
        <f t="shared" si="147"/>
        <v>48000</v>
      </c>
    </row>
    <row r="6168" spans="1:22" x14ac:dyDescent="0.2">
      <c r="A6168" s="541" t="s">
        <v>992</v>
      </c>
      <c r="B6168" s="548" t="s">
        <v>1708</v>
      </c>
      <c r="C6168" s="541" t="s">
        <v>1709</v>
      </c>
      <c r="D6168" s="541" t="s">
        <v>12954</v>
      </c>
      <c r="E6168" s="539">
        <v>6000</v>
      </c>
      <c r="F6168" s="542" t="s">
        <v>12955</v>
      </c>
      <c r="G6168" s="541" t="s">
        <v>12956</v>
      </c>
      <c r="H6168" s="541"/>
      <c r="I6168" s="550" t="s">
        <v>12957</v>
      </c>
      <c r="J6168" s="542"/>
      <c r="K6168" s="1800">
        <v>2</v>
      </c>
      <c r="L6168" s="1828">
        <v>12</v>
      </c>
      <c r="M6168" s="542">
        <f t="shared" si="148"/>
        <v>72000</v>
      </c>
      <c r="N6168" s="1829"/>
      <c r="O6168" s="1828">
        <v>6</v>
      </c>
      <c r="P6168" s="542">
        <f t="shared" si="147"/>
        <v>36000</v>
      </c>
    </row>
    <row r="6169" spans="1:22" x14ac:dyDescent="0.2">
      <c r="A6169" s="541" t="s">
        <v>992</v>
      </c>
      <c r="B6169" s="548" t="s">
        <v>1708</v>
      </c>
      <c r="C6169" s="541" t="s">
        <v>1709</v>
      </c>
      <c r="D6169" s="541" t="s">
        <v>1836</v>
      </c>
      <c r="E6169" s="539">
        <v>2800</v>
      </c>
      <c r="F6169" s="542" t="s">
        <v>12958</v>
      </c>
      <c r="G6169" s="541" t="s">
        <v>12959</v>
      </c>
      <c r="H6169" s="541"/>
      <c r="I6169" s="550" t="s">
        <v>1835</v>
      </c>
      <c r="J6169" s="542"/>
      <c r="K6169" s="1800">
        <v>1</v>
      </c>
      <c r="L6169" s="1828">
        <v>12</v>
      </c>
      <c r="M6169" s="542">
        <f t="shared" si="148"/>
        <v>33600</v>
      </c>
      <c r="N6169" s="1829"/>
      <c r="O6169" s="1828">
        <v>6</v>
      </c>
      <c r="P6169" s="542">
        <f t="shared" si="147"/>
        <v>16800</v>
      </c>
    </row>
    <row r="6170" spans="1:22" x14ac:dyDescent="0.2">
      <c r="A6170" s="541" t="s">
        <v>992</v>
      </c>
      <c r="B6170" s="548" t="s">
        <v>1708</v>
      </c>
      <c r="C6170" s="541" t="s">
        <v>1709</v>
      </c>
      <c r="D6170" s="541" t="s">
        <v>1836</v>
      </c>
      <c r="E6170" s="539">
        <v>3000</v>
      </c>
      <c r="F6170" s="542" t="s">
        <v>12960</v>
      </c>
      <c r="G6170" s="541" t="s">
        <v>12961</v>
      </c>
      <c r="H6170" s="541"/>
      <c r="I6170" s="550" t="s">
        <v>1800</v>
      </c>
      <c r="J6170" s="542"/>
      <c r="K6170" s="1800">
        <v>2</v>
      </c>
      <c r="L6170" s="1828">
        <v>12</v>
      </c>
      <c r="M6170" s="542">
        <f t="shared" si="148"/>
        <v>36000</v>
      </c>
      <c r="N6170" s="1829"/>
      <c r="O6170" s="1828">
        <v>3</v>
      </c>
      <c r="P6170" s="542">
        <f t="shared" si="147"/>
        <v>9000</v>
      </c>
    </row>
    <row r="6171" spans="1:22" x14ac:dyDescent="0.2">
      <c r="A6171" s="541" t="s">
        <v>992</v>
      </c>
      <c r="B6171" s="548" t="s">
        <v>1708</v>
      </c>
      <c r="C6171" s="541" t="s">
        <v>1709</v>
      </c>
      <c r="D6171" s="541" t="s">
        <v>12962</v>
      </c>
      <c r="E6171" s="539">
        <v>10000</v>
      </c>
      <c r="F6171" s="542" t="s">
        <v>12963</v>
      </c>
      <c r="G6171" s="541" t="s">
        <v>12964</v>
      </c>
      <c r="H6171" s="541"/>
      <c r="I6171" s="550" t="s">
        <v>12965</v>
      </c>
      <c r="J6171" s="542"/>
      <c r="K6171" s="1800">
        <v>1</v>
      </c>
      <c r="L6171" s="1828">
        <v>12</v>
      </c>
      <c r="M6171" s="542">
        <f t="shared" si="148"/>
        <v>120000</v>
      </c>
      <c r="N6171" s="1829"/>
      <c r="O6171" s="1828">
        <v>6</v>
      </c>
      <c r="P6171" s="542">
        <f t="shared" si="147"/>
        <v>60000</v>
      </c>
    </row>
    <row r="6172" spans="1:22" x14ac:dyDescent="0.2">
      <c r="A6172" s="541" t="s">
        <v>992</v>
      </c>
      <c r="B6172" s="548" t="s">
        <v>1708</v>
      </c>
      <c r="C6172" s="541" t="s">
        <v>1709</v>
      </c>
      <c r="D6172" s="541" t="s">
        <v>12966</v>
      </c>
      <c r="E6172" s="539">
        <v>8000</v>
      </c>
      <c r="F6172" s="542" t="s">
        <v>12967</v>
      </c>
      <c r="G6172" s="541" t="s">
        <v>12968</v>
      </c>
      <c r="H6172" s="541"/>
      <c r="I6172" s="550"/>
      <c r="J6172" s="542"/>
      <c r="K6172" s="1800">
        <v>1</v>
      </c>
      <c r="L6172" s="1828">
        <v>12</v>
      </c>
      <c r="M6172" s="542">
        <f t="shared" si="148"/>
        <v>96000</v>
      </c>
      <c r="N6172" s="1829"/>
      <c r="O6172" s="1828">
        <v>6</v>
      </c>
      <c r="P6172" s="542">
        <f t="shared" si="147"/>
        <v>48000</v>
      </c>
    </row>
    <row r="6173" spans="1:22" x14ac:dyDescent="0.2">
      <c r="A6173" s="541" t="s">
        <v>992</v>
      </c>
      <c r="B6173" s="548" t="s">
        <v>1708</v>
      </c>
      <c r="C6173" s="541" t="s">
        <v>1709</v>
      </c>
      <c r="D6173" s="541" t="s">
        <v>12969</v>
      </c>
      <c r="E6173" s="539">
        <v>5500</v>
      </c>
      <c r="F6173" s="542" t="s">
        <v>12970</v>
      </c>
      <c r="G6173" s="541" t="s">
        <v>12971</v>
      </c>
      <c r="H6173" s="541"/>
      <c r="I6173" s="550" t="s">
        <v>12972</v>
      </c>
      <c r="J6173" s="542"/>
      <c r="K6173" s="1800">
        <v>1</v>
      </c>
      <c r="L6173" s="1828">
        <v>12</v>
      </c>
      <c r="M6173" s="542">
        <f t="shared" si="148"/>
        <v>66000</v>
      </c>
      <c r="N6173" s="1829"/>
      <c r="O6173" s="1828">
        <v>6</v>
      </c>
      <c r="P6173" s="542">
        <f t="shared" si="147"/>
        <v>33000</v>
      </c>
    </row>
    <row r="6174" spans="1:22" x14ac:dyDescent="0.2">
      <c r="A6174" s="541" t="s">
        <v>992</v>
      </c>
      <c r="B6174" s="548" t="s">
        <v>1708</v>
      </c>
      <c r="C6174" s="541" t="s">
        <v>1709</v>
      </c>
      <c r="D6174" s="541" t="s">
        <v>2760</v>
      </c>
      <c r="E6174" s="539">
        <v>5500</v>
      </c>
      <c r="F6174" s="542" t="s">
        <v>12973</v>
      </c>
      <c r="G6174" s="541" t="s">
        <v>12974</v>
      </c>
      <c r="H6174" s="541"/>
      <c r="I6174" s="550" t="s">
        <v>1753</v>
      </c>
      <c r="J6174" s="542"/>
      <c r="K6174" s="1800">
        <v>3</v>
      </c>
      <c r="L6174" s="1828">
        <v>12</v>
      </c>
      <c r="M6174" s="542">
        <f t="shared" si="148"/>
        <v>66000</v>
      </c>
      <c r="N6174" s="1829"/>
      <c r="O6174" s="1828">
        <v>6</v>
      </c>
      <c r="P6174" s="542">
        <f t="shared" si="147"/>
        <v>33000</v>
      </c>
    </row>
    <row r="6175" spans="1:22" x14ac:dyDescent="0.2">
      <c r="A6175" s="541" t="s">
        <v>992</v>
      </c>
      <c r="B6175" s="548" t="s">
        <v>1708</v>
      </c>
      <c r="C6175" s="541" t="s">
        <v>1709</v>
      </c>
      <c r="D6175" s="541" t="s">
        <v>3053</v>
      </c>
      <c r="E6175" s="539">
        <v>14000</v>
      </c>
      <c r="F6175" s="542" t="s">
        <v>12975</v>
      </c>
      <c r="G6175" s="541" t="s">
        <v>12976</v>
      </c>
      <c r="H6175" s="541"/>
      <c r="I6175" s="550" t="s">
        <v>12950</v>
      </c>
      <c r="J6175" s="542"/>
      <c r="K6175" s="1800">
        <v>1</v>
      </c>
      <c r="L6175" s="1828">
        <v>9</v>
      </c>
      <c r="M6175" s="542">
        <f t="shared" si="148"/>
        <v>126000</v>
      </c>
      <c r="N6175" s="1829"/>
      <c r="O6175" s="1828">
        <v>6</v>
      </c>
      <c r="P6175" s="542">
        <f t="shared" si="147"/>
        <v>84000</v>
      </c>
    </row>
    <row r="6176" spans="1:22" x14ac:dyDescent="0.2">
      <c r="A6176" s="541" t="s">
        <v>992</v>
      </c>
      <c r="B6176" s="548" t="s">
        <v>1708</v>
      </c>
      <c r="C6176" s="541" t="s">
        <v>1709</v>
      </c>
      <c r="D6176" s="541" t="s">
        <v>12977</v>
      </c>
      <c r="E6176" s="539">
        <v>8000</v>
      </c>
      <c r="F6176" s="542" t="s">
        <v>12978</v>
      </c>
      <c r="G6176" s="541" t="s">
        <v>12979</v>
      </c>
      <c r="H6176" s="541"/>
      <c r="I6176" s="550" t="s">
        <v>12972</v>
      </c>
      <c r="J6176" s="542"/>
      <c r="K6176" s="1800">
        <v>2</v>
      </c>
      <c r="L6176" s="1828">
        <v>12</v>
      </c>
      <c r="M6176" s="542">
        <f t="shared" si="148"/>
        <v>96000</v>
      </c>
      <c r="N6176" s="1829"/>
      <c r="O6176" s="1828">
        <v>6</v>
      </c>
      <c r="P6176" s="542">
        <f t="shared" si="147"/>
        <v>48000</v>
      </c>
    </row>
    <row r="6177" spans="1:16" x14ac:dyDescent="0.2">
      <c r="A6177" s="541" t="s">
        <v>992</v>
      </c>
      <c r="B6177" s="548" t="s">
        <v>1708</v>
      </c>
      <c r="C6177" s="541" t="s">
        <v>1709</v>
      </c>
      <c r="D6177" s="541" t="s">
        <v>2822</v>
      </c>
      <c r="E6177" s="539">
        <v>8000</v>
      </c>
      <c r="F6177" s="542" t="s">
        <v>12980</v>
      </c>
      <c r="G6177" s="541" t="s">
        <v>12981</v>
      </c>
      <c r="H6177" s="541"/>
      <c r="I6177" s="550" t="s">
        <v>1800</v>
      </c>
      <c r="J6177" s="542"/>
      <c r="K6177" s="1800">
        <v>2</v>
      </c>
      <c r="L6177" s="1828">
        <v>12</v>
      </c>
      <c r="M6177" s="542">
        <f t="shared" si="148"/>
        <v>96000</v>
      </c>
      <c r="N6177" s="1829"/>
      <c r="O6177" s="1828">
        <v>6</v>
      </c>
      <c r="P6177" s="542">
        <f t="shared" si="147"/>
        <v>48000</v>
      </c>
    </row>
    <row r="6178" spans="1:16" x14ac:dyDescent="0.2">
      <c r="A6178" s="541" t="s">
        <v>992</v>
      </c>
      <c r="B6178" s="548" t="s">
        <v>1708</v>
      </c>
      <c r="C6178" s="541" t="s">
        <v>1709</v>
      </c>
      <c r="D6178" s="541" t="s">
        <v>12982</v>
      </c>
      <c r="E6178" s="539">
        <v>8000</v>
      </c>
      <c r="F6178" s="542" t="s">
        <v>12983</v>
      </c>
      <c r="G6178" s="541" t="s">
        <v>12984</v>
      </c>
      <c r="H6178" s="541"/>
      <c r="I6178" s="550" t="s">
        <v>12985</v>
      </c>
      <c r="J6178" s="542"/>
      <c r="K6178" s="1800">
        <v>1</v>
      </c>
      <c r="L6178" s="1828">
        <v>7</v>
      </c>
      <c r="M6178" s="542">
        <f t="shared" si="148"/>
        <v>56000</v>
      </c>
      <c r="N6178" s="1829"/>
      <c r="O6178" s="1828">
        <v>6</v>
      </c>
      <c r="P6178" s="542">
        <f t="shared" si="147"/>
        <v>48000</v>
      </c>
    </row>
    <row r="6179" spans="1:16" x14ac:dyDescent="0.2">
      <c r="A6179" s="541" t="s">
        <v>992</v>
      </c>
      <c r="B6179" s="548" t="s">
        <v>1708</v>
      </c>
      <c r="C6179" s="541" t="s">
        <v>1709</v>
      </c>
      <c r="D6179" s="541" t="s">
        <v>12986</v>
      </c>
      <c r="E6179" s="539">
        <v>6000</v>
      </c>
      <c r="F6179" s="542" t="s">
        <v>12987</v>
      </c>
      <c r="G6179" s="541" t="s">
        <v>12988</v>
      </c>
      <c r="H6179" s="541"/>
      <c r="I6179" s="550" t="s">
        <v>12989</v>
      </c>
      <c r="J6179" s="542"/>
      <c r="K6179" s="1800">
        <v>1</v>
      </c>
      <c r="L6179" s="1828">
        <v>7</v>
      </c>
      <c r="M6179" s="542">
        <f t="shared" si="148"/>
        <v>42000</v>
      </c>
      <c r="N6179" s="1829"/>
      <c r="O6179" s="1828">
        <v>6</v>
      </c>
      <c r="P6179" s="542">
        <f t="shared" si="147"/>
        <v>36000</v>
      </c>
    </row>
    <row r="6180" spans="1:16" x14ac:dyDescent="0.2">
      <c r="A6180" s="541" t="s">
        <v>992</v>
      </c>
      <c r="B6180" s="548" t="s">
        <v>1708</v>
      </c>
      <c r="C6180" s="541" t="s">
        <v>1709</v>
      </c>
      <c r="D6180" s="541" t="s">
        <v>12990</v>
      </c>
      <c r="E6180" s="539">
        <v>8000</v>
      </c>
      <c r="F6180" s="542" t="s">
        <v>12991</v>
      </c>
      <c r="G6180" s="541" t="s">
        <v>12992</v>
      </c>
      <c r="H6180" s="541"/>
      <c r="I6180" s="550" t="s">
        <v>12989</v>
      </c>
      <c r="J6180" s="542"/>
      <c r="K6180" s="1800">
        <v>2</v>
      </c>
      <c r="L6180" s="1828">
        <v>12</v>
      </c>
      <c r="M6180" s="542">
        <f t="shared" si="148"/>
        <v>96000</v>
      </c>
      <c r="N6180" s="1829"/>
      <c r="O6180" s="1828">
        <v>6</v>
      </c>
      <c r="P6180" s="542">
        <f t="shared" si="147"/>
        <v>48000</v>
      </c>
    </row>
    <row r="6181" spans="1:16" x14ac:dyDescent="0.2">
      <c r="A6181" s="541" t="s">
        <v>992</v>
      </c>
      <c r="B6181" s="541" t="s">
        <v>9131</v>
      </c>
      <c r="C6181" s="541" t="s">
        <v>1709</v>
      </c>
      <c r="D6181" s="541" t="s">
        <v>12993</v>
      </c>
      <c r="E6181" s="539">
        <v>6000</v>
      </c>
      <c r="F6181" s="542" t="s">
        <v>12994</v>
      </c>
      <c r="G6181" s="541" t="s">
        <v>12995</v>
      </c>
      <c r="H6181" s="541"/>
      <c r="I6181" s="550" t="s">
        <v>8896</v>
      </c>
      <c r="J6181" s="542"/>
      <c r="K6181" s="1800">
        <v>1</v>
      </c>
      <c r="L6181" s="1828">
        <v>12</v>
      </c>
      <c r="M6181" s="542">
        <f t="shared" si="148"/>
        <v>72000</v>
      </c>
      <c r="N6181" s="1829"/>
      <c r="O6181" s="1828">
        <v>6</v>
      </c>
      <c r="P6181" s="542">
        <f t="shared" si="147"/>
        <v>36000</v>
      </c>
    </row>
    <row r="6182" spans="1:16" x14ac:dyDescent="0.2">
      <c r="A6182" s="541" t="s">
        <v>992</v>
      </c>
      <c r="B6182" s="541" t="s">
        <v>9131</v>
      </c>
      <c r="C6182" s="541" t="s">
        <v>1709</v>
      </c>
      <c r="D6182" s="541" t="s">
        <v>12996</v>
      </c>
      <c r="E6182" s="539">
        <v>14000</v>
      </c>
      <c r="F6182" s="542" t="s">
        <v>12997</v>
      </c>
      <c r="G6182" s="541" t="s">
        <v>12998</v>
      </c>
      <c r="H6182" s="541"/>
      <c r="I6182" s="550" t="s">
        <v>4904</v>
      </c>
      <c r="J6182" s="542"/>
      <c r="K6182" s="1800">
        <v>1</v>
      </c>
      <c r="L6182" s="1828">
        <v>11</v>
      </c>
      <c r="M6182" s="542">
        <f t="shared" si="148"/>
        <v>154000</v>
      </c>
      <c r="N6182" s="1829"/>
      <c r="O6182" s="1828">
        <v>6</v>
      </c>
      <c r="P6182" s="542">
        <f t="shared" si="147"/>
        <v>84000</v>
      </c>
    </row>
    <row r="6183" spans="1:16" x14ac:dyDescent="0.2">
      <c r="A6183" s="541" t="s">
        <v>992</v>
      </c>
      <c r="B6183" s="541" t="s">
        <v>9131</v>
      </c>
      <c r="C6183" s="541" t="s">
        <v>1709</v>
      </c>
      <c r="D6183" s="541" t="s">
        <v>12999</v>
      </c>
      <c r="E6183" s="539">
        <v>4500</v>
      </c>
      <c r="F6183" s="542" t="s">
        <v>13000</v>
      </c>
      <c r="G6183" s="541" t="s">
        <v>13001</v>
      </c>
      <c r="H6183" s="541"/>
      <c r="I6183" s="550" t="s">
        <v>4904</v>
      </c>
      <c r="J6183" s="542"/>
      <c r="K6183" s="1800">
        <v>1</v>
      </c>
      <c r="L6183" s="1828">
        <v>12</v>
      </c>
      <c r="M6183" s="542">
        <f t="shared" si="148"/>
        <v>54000</v>
      </c>
      <c r="N6183" s="1829"/>
      <c r="O6183" s="1828">
        <v>6</v>
      </c>
      <c r="P6183" s="542">
        <f t="shared" si="147"/>
        <v>27000</v>
      </c>
    </row>
    <row r="6184" spans="1:16" x14ac:dyDescent="0.2">
      <c r="A6184" s="541" t="s">
        <v>992</v>
      </c>
      <c r="B6184" s="541" t="s">
        <v>9131</v>
      </c>
      <c r="C6184" s="541" t="s">
        <v>1709</v>
      </c>
      <c r="D6184" s="541" t="s">
        <v>13002</v>
      </c>
      <c r="E6184" s="539">
        <v>6000</v>
      </c>
      <c r="F6184" s="542" t="s">
        <v>13003</v>
      </c>
      <c r="G6184" s="541" t="s">
        <v>13004</v>
      </c>
      <c r="H6184" s="541"/>
      <c r="I6184" s="550" t="s">
        <v>8896</v>
      </c>
      <c r="J6184" s="542"/>
      <c r="K6184" s="1800">
        <v>1</v>
      </c>
      <c r="L6184" s="1828">
        <v>12</v>
      </c>
      <c r="M6184" s="542">
        <f t="shared" si="148"/>
        <v>72000</v>
      </c>
      <c r="N6184" s="1829"/>
      <c r="O6184" s="1828">
        <v>6</v>
      </c>
      <c r="P6184" s="542">
        <f t="shared" si="147"/>
        <v>36000</v>
      </c>
    </row>
    <row r="6185" spans="1:16" x14ac:dyDescent="0.2">
      <c r="A6185" s="541" t="s">
        <v>992</v>
      </c>
      <c r="B6185" s="541" t="s">
        <v>9131</v>
      </c>
      <c r="C6185" s="541" t="s">
        <v>1709</v>
      </c>
      <c r="D6185" s="541" t="s">
        <v>13005</v>
      </c>
      <c r="E6185" s="539">
        <v>6000</v>
      </c>
      <c r="F6185" s="542" t="s">
        <v>13006</v>
      </c>
      <c r="G6185" s="541" t="s">
        <v>13007</v>
      </c>
      <c r="H6185" s="541"/>
      <c r="I6185" s="550" t="s">
        <v>8958</v>
      </c>
      <c r="J6185" s="542"/>
      <c r="K6185" s="1800">
        <v>1</v>
      </c>
      <c r="L6185" s="1828">
        <v>12</v>
      </c>
      <c r="M6185" s="542">
        <f t="shared" si="148"/>
        <v>72000</v>
      </c>
      <c r="N6185" s="1829"/>
      <c r="O6185" s="1828">
        <v>6</v>
      </c>
      <c r="P6185" s="542">
        <f t="shared" si="147"/>
        <v>36000</v>
      </c>
    </row>
    <row r="6186" spans="1:16" x14ac:dyDescent="0.2">
      <c r="A6186" s="541" t="s">
        <v>992</v>
      </c>
      <c r="B6186" s="541" t="s">
        <v>9131</v>
      </c>
      <c r="C6186" s="541" t="s">
        <v>1709</v>
      </c>
      <c r="D6186" s="541" t="s">
        <v>13008</v>
      </c>
      <c r="E6186" s="539">
        <v>6000</v>
      </c>
      <c r="F6186" s="542" t="s">
        <v>13009</v>
      </c>
      <c r="G6186" s="541" t="s">
        <v>13010</v>
      </c>
      <c r="H6186" s="541"/>
      <c r="I6186" s="550" t="s">
        <v>8896</v>
      </c>
      <c r="J6186" s="542"/>
      <c r="K6186" s="1800">
        <v>1</v>
      </c>
      <c r="L6186" s="1828">
        <v>12</v>
      </c>
      <c r="M6186" s="542">
        <f t="shared" si="148"/>
        <v>72000</v>
      </c>
      <c r="N6186" s="1829"/>
      <c r="O6186" s="1828">
        <v>6</v>
      </c>
      <c r="P6186" s="542">
        <f t="shared" si="147"/>
        <v>36000</v>
      </c>
    </row>
    <row r="6187" spans="1:16" x14ac:dyDescent="0.2">
      <c r="A6187" s="541" t="s">
        <v>992</v>
      </c>
      <c r="B6187" s="541" t="s">
        <v>9131</v>
      </c>
      <c r="C6187" s="541" t="s">
        <v>1709</v>
      </c>
      <c r="D6187" s="541" t="s">
        <v>13011</v>
      </c>
      <c r="E6187" s="539">
        <v>8000</v>
      </c>
      <c r="F6187" s="542" t="s">
        <v>13012</v>
      </c>
      <c r="G6187" s="541" t="s">
        <v>13013</v>
      </c>
      <c r="H6187" s="541"/>
      <c r="I6187" s="550" t="s">
        <v>1753</v>
      </c>
      <c r="J6187" s="542"/>
      <c r="K6187" s="1800">
        <v>1</v>
      </c>
      <c r="L6187" s="1828">
        <v>12</v>
      </c>
      <c r="M6187" s="542">
        <f t="shared" si="148"/>
        <v>96000</v>
      </c>
      <c r="N6187" s="1829"/>
      <c r="O6187" s="1828">
        <v>6</v>
      </c>
      <c r="P6187" s="542">
        <f t="shared" si="147"/>
        <v>48000</v>
      </c>
    </row>
    <row r="6188" spans="1:16" x14ac:dyDescent="0.2">
      <c r="A6188" s="541" t="s">
        <v>992</v>
      </c>
      <c r="B6188" s="541" t="s">
        <v>9131</v>
      </c>
      <c r="C6188" s="541" t="s">
        <v>1709</v>
      </c>
      <c r="D6188" s="541" t="s">
        <v>13014</v>
      </c>
      <c r="E6188" s="539">
        <v>4000</v>
      </c>
      <c r="F6188" s="542" t="s">
        <v>13015</v>
      </c>
      <c r="G6188" s="541" t="s">
        <v>13016</v>
      </c>
      <c r="H6188" s="541"/>
      <c r="I6188" s="550" t="s">
        <v>4904</v>
      </c>
      <c r="J6188" s="542"/>
      <c r="K6188" s="1800">
        <v>1</v>
      </c>
      <c r="L6188" s="1828">
        <v>12</v>
      </c>
      <c r="M6188" s="542">
        <f t="shared" si="148"/>
        <v>48000</v>
      </c>
      <c r="N6188" s="1829"/>
      <c r="O6188" s="1828">
        <v>6</v>
      </c>
      <c r="P6188" s="542">
        <f t="shared" si="147"/>
        <v>24000</v>
      </c>
    </row>
    <row r="6189" spans="1:16" x14ac:dyDescent="0.2">
      <c r="A6189" s="541" t="s">
        <v>992</v>
      </c>
      <c r="B6189" s="541" t="s">
        <v>9131</v>
      </c>
      <c r="C6189" s="541" t="s">
        <v>1709</v>
      </c>
      <c r="D6189" s="541" t="s">
        <v>1836</v>
      </c>
      <c r="E6189" s="539">
        <v>4500</v>
      </c>
      <c r="F6189" s="542" t="s">
        <v>13017</v>
      </c>
      <c r="G6189" s="541" t="s">
        <v>13018</v>
      </c>
      <c r="H6189" s="541"/>
      <c r="I6189" s="550" t="s">
        <v>8958</v>
      </c>
      <c r="J6189" s="542"/>
      <c r="K6189" s="1800">
        <v>1</v>
      </c>
      <c r="L6189" s="1828">
        <v>12</v>
      </c>
      <c r="M6189" s="542">
        <f t="shared" si="148"/>
        <v>54000</v>
      </c>
      <c r="N6189" s="1829"/>
      <c r="O6189" s="1828">
        <v>6</v>
      </c>
      <c r="P6189" s="542">
        <f t="shared" si="147"/>
        <v>27000</v>
      </c>
    </row>
    <row r="6190" spans="1:16" x14ac:dyDescent="0.2">
      <c r="A6190" s="541" t="s">
        <v>992</v>
      </c>
      <c r="B6190" s="548" t="s">
        <v>1708</v>
      </c>
      <c r="C6190" s="541" t="s">
        <v>1709</v>
      </c>
      <c r="D6190" s="541" t="s">
        <v>2797</v>
      </c>
      <c r="E6190" s="539">
        <v>8000</v>
      </c>
      <c r="F6190" s="542" t="s">
        <v>13019</v>
      </c>
      <c r="G6190" s="541" t="s">
        <v>13020</v>
      </c>
      <c r="H6190" s="541"/>
      <c r="I6190" s="550" t="s">
        <v>13021</v>
      </c>
      <c r="J6190" s="542"/>
      <c r="K6190" s="1800">
        <v>2</v>
      </c>
      <c r="L6190" s="1828">
        <v>12</v>
      </c>
      <c r="M6190" s="542">
        <f t="shared" si="148"/>
        <v>96000</v>
      </c>
      <c r="N6190" s="1829"/>
      <c r="O6190" s="1828">
        <v>6</v>
      </c>
      <c r="P6190" s="542">
        <f t="shared" si="147"/>
        <v>48000</v>
      </c>
    </row>
    <row r="6191" spans="1:16" x14ac:dyDescent="0.2">
      <c r="A6191" s="541" t="s">
        <v>992</v>
      </c>
      <c r="B6191" s="548" t="s">
        <v>1708</v>
      </c>
      <c r="C6191" s="541" t="s">
        <v>1709</v>
      </c>
      <c r="D6191" s="541" t="s">
        <v>4664</v>
      </c>
      <c r="E6191" s="539">
        <v>5900</v>
      </c>
      <c r="F6191" s="542" t="s">
        <v>13022</v>
      </c>
      <c r="G6191" s="541" t="s">
        <v>13023</v>
      </c>
      <c r="H6191" s="541"/>
      <c r="I6191" s="550" t="s">
        <v>13024</v>
      </c>
      <c r="J6191" s="542"/>
      <c r="K6191" s="1800">
        <v>1</v>
      </c>
      <c r="L6191" s="1828">
        <v>10</v>
      </c>
      <c r="M6191" s="542">
        <f t="shared" si="148"/>
        <v>59000</v>
      </c>
      <c r="N6191" s="1829"/>
      <c r="O6191" s="1828">
        <v>6</v>
      </c>
      <c r="P6191" s="542">
        <f t="shared" si="147"/>
        <v>35400</v>
      </c>
    </row>
    <row r="6192" spans="1:16" x14ac:dyDescent="0.2">
      <c r="A6192" s="541" t="s">
        <v>992</v>
      </c>
      <c r="B6192" s="548" t="s">
        <v>1708</v>
      </c>
      <c r="C6192" s="541" t="s">
        <v>1709</v>
      </c>
      <c r="D6192" s="541" t="s">
        <v>10513</v>
      </c>
      <c r="E6192" s="539">
        <v>15000</v>
      </c>
      <c r="F6192" s="542" t="s">
        <v>13025</v>
      </c>
      <c r="G6192" s="541" t="s">
        <v>13026</v>
      </c>
      <c r="H6192" s="541"/>
      <c r="I6192" s="550" t="s">
        <v>12950</v>
      </c>
      <c r="J6192" s="542"/>
      <c r="K6192" s="1800">
        <v>2</v>
      </c>
      <c r="L6192" s="1828">
        <v>12</v>
      </c>
      <c r="M6192" s="542">
        <f t="shared" si="148"/>
        <v>180000</v>
      </c>
      <c r="N6192" s="1829"/>
      <c r="O6192" s="1828">
        <v>6</v>
      </c>
      <c r="P6192" s="542">
        <f t="shared" si="147"/>
        <v>90000</v>
      </c>
    </row>
    <row r="6193" spans="1:16" x14ac:dyDescent="0.2">
      <c r="A6193" s="541" t="s">
        <v>992</v>
      </c>
      <c r="B6193" s="548" t="s">
        <v>1708</v>
      </c>
      <c r="C6193" s="541" t="s">
        <v>1709</v>
      </c>
      <c r="D6193" s="541" t="s">
        <v>2583</v>
      </c>
      <c r="E6193" s="539">
        <v>12000</v>
      </c>
      <c r="F6193" s="542" t="s">
        <v>13027</v>
      </c>
      <c r="G6193" s="541" t="s">
        <v>13028</v>
      </c>
      <c r="H6193" s="541"/>
      <c r="I6193" s="550" t="s">
        <v>1753</v>
      </c>
      <c r="J6193" s="542"/>
      <c r="K6193" s="1800">
        <v>1</v>
      </c>
      <c r="L6193" s="1828">
        <v>12</v>
      </c>
      <c r="M6193" s="542">
        <f t="shared" si="148"/>
        <v>144000</v>
      </c>
      <c r="N6193" s="1829"/>
      <c r="O6193" s="1828">
        <v>6</v>
      </c>
      <c r="P6193" s="542">
        <f t="shared" si="147"/>
        <v>72000</v>
      </c>
    </row>
    <row r="6194" spans="1:16" x14ac:dyDescent="0.2">
      <c r="A6194" s="541" t="s">
        <v>992</v>
      </c>
      <c r="B6194" s="548" t="s">
        <v>1708</v>
      </c>
      <c r="C6194" s="541" t="s">
        <v>1709</v>
      </c>
      <c r="D6194" s="541" t="s">
        <v>13029</v>
      </c>
      <c r="E6194" s="539">
        <v>5900</v>
      </c>
      <c r="F6194" s="542" t="s">
        <v>13030</v>
      </c>
      <c r="G6194" s="541" t="s">
        <v>13031</v>
      </c>
      <c r="H6194" s="541"/>
      <c r="I6194" s="550" t="s">
        <v>1713</v>
      </c>
      <c r="J6194" s="542"/>
      <c r="K6194" s="1800">
        <v>1</v>
      </c>
      <c r="L6194" s="1828">
        <v>8</v>
      </c>
      <c r="M6194" s="542">
        <f t="shared" si="148"/>
        <v>47200</v>
      </c>
      <c r="N6194" s="1829"/>
      <c r="O6194" s="1828">
        <v>6</v>
      </c>
      <c r="P6194" s="542">
        <f t="shared" si="147"/>
        <v>35400</v>
      </c>
    </row>
    <row r="6195" spans="1:16" x14ac:dyDescent="0.2">
      <c r="A6195" s="541" t="s">
        <v>992</v>
      </c>
      <c r="B6195" s="548" t="s">
        <v>1708</v>
      </c>
      <c r="C6195" s="541" t="s">
        <v>1709</v>
      </c>
      <c r="D6195" s="541" t="s">
        <v>2038</v>
      </c>
      <c r="E6195" s="539">
        <v>14000</v>
      </c>
      <c r="F6195" s="542" t="s">
        <v>13032</v>
      </c>
      <c r="G6195" s="541" t="s">
        <v>13033</v>
      </c>
      <c r="H6195" s="541"/>
      <c r="I6195" s="550" t="s">
        <v>13034</v>
      </c>
      <c r="J6195" s="542"/>
      <c r="K6195" s="1800">
        <v>1</v>
      </c>
      <c r="L6195" s="1828">
        <v>4</v>
      </c>
      <c r="M6195" s="542">
        <f t="shared" si="148"/>
        <v>56000</v>
      </c>
      <c r="N6195" s="1829"/>
      <c r="O6195" s="1828">
        <v>6</v>
      </c>
      <c r="P6195" s="542">
        <f t="shared" si="147"/>
        <v>84000</v>
      </c>
    </row>
    <row r="6196" spans="1:16" x14ac:dyDescent="0.2">
      <c r="A6196" s="541" t="s">
        <v>992</v>
      </c>
      <c r="B6196" s="548" t="s">
        <v>1708</v>
      </c>
      <c r="C6196" s="541" t="s">
        <v>1709</v>
      </c>
      <c r="D6196" s="541" t="s">
        <v>13035</v>
      </c>
      <c r="E6196" s="539">
        <v>14000</v>
      </c>
      <c r="F6196" s="542" t="s">
        <v>13036</v>
      </c>
      <c r="G6196" s="541" t="s">
        <v>13037</v>
      </c>
      <c r="H6196" s="541"/>
      <c r="I6196" s="550" t="s">
        <v>8890</v>
      </c>
      <c r="J6196" s="542"/>
      <c r="K6196" s="1800">
        <v>2</v>
      </c>
      <c r="L6196" s="1828">
        <v>12</v>
      </c>
      <c r="M6196" s="542">
        <f t="shared" si="148"/>
        <v>168000</v>
      </c>
      <c r="N6196" s="1829"/>
      <c r="O6196" s="1828">
        <v>6</v>
      </c>
      <c r="P6196" s="542">
        <f t="shared" si="147"/>
        <v>84000</v>
      </c>
    </row>
    <row r="6197" spans="1:16" x14ac:dyDescent="0.2">
      <c r="A6197" s="541" t="s">
        <v>992</v>
      </c>
      <c r="B6197" s="541" t="s">
        <v>9131</v>
      </c>
      <c r="C6197" s="541" t="s">
        <v>1709</v>
      </c>
      <c r="D6197" s="541" t="s">
        <v>1863</v>
      </c>
      <c r="E6197" s="539">
        <v>2800</v>
      </c>
      <c r="F6197" s="542" t="s">
        <v>13038</v>
      </c>
      <c r="G6197" s="541" t="s">
        <v>13039</v>
      </c>
      <c r="H6197" s="541"/>
      <c r="I6197" s="550" t="s">
        <v>13040</v>
      </c>
      <c r="J6197" s="542"/>
      <c r="K6197" s="1800">
        <v>2</v>
      </c>
      <c r="L6197" s="1828">
        <v>12</v>
      </c>
      <c r="M6197" s="542">
        <f t="shared" si="148"/>
        <v>33600</v>
      </c>
      <c r="N6197" s="1829"/>
      <c r="O6197" s="1828">
        <v>6</v>
      </c>
      <c r="P6197" s="542">
        <f t="shared" si="147"/>
        <v>16800</v>
      </c>
    </row>
    <row r="6198" spans="1:16" x14ac:dyDescent="0.2">
      <c r="A6198" s="541" t="s">
        <v>992</v>
      </c>
      <c r="B6198" s="541" t="s">
        <v>9131</v>
      </c>
      <c r="C6198" s="541" t="s">
        <v>1709</v>
      </c>
      <c r="D6198" s="541" t="s">
        <v>10002</v>
      </c>
      <c r="E6198" s="539">
        <v>10000</v>
      </c>
      <c r="F6198" s="542" t="s">
        <v>13041</v>
      </c>
      <c r="G6198" s="541" t="s">
        <v>13042</v>
      </c>
      <c r="H6198" s="541"/>
      <c r="I6198" s="550" t="s">
        <v>2135</v>
      </c>
      <c r="J6198" s="542"/>
      <c r="K6198" s="1800">
        <v>2</v>
      </c>
      <c r="L6198" s="1828">
        <v>12</v>
      </c>
      <c r="M6198" s="542">
        <f t="shared" si="148"/>
        <v>120000</v>
      </c>
      <c r="N6198" s="1829"/>
      <c r="O6198" s="1828">
        <v>6</v>
      </c>
      <c r="P6198" s="542">
        <f t="shared" si="147"/>
        <v>60000</v>
      </c>
    </row>
    <row r="6199" spans="1:16" x14ac:dyDescent="0.2">
      <c r="A6199" s="541" t="s">
        <v>992</v>
      </c>
      <c r="B6199" s="541" t="s">
        <v>9131</v>
      </c>
      <c r="C6199" s="541" t="s">
        <v>1709</v>
      </c>
      <c r="D6199" s="541" t="s">
        <v>13043</v>
      </c>
      <c r="E6199" s="539">
        <v>3250</v>
      </c>
      <c r="F6199" s="542" t="s">
        <v>13044</v>
      </c>
      <c r="G6199" s="541" t="s">
        <v>13045</v>
      </c>
      <c r="H6199" s="541"/>
      <c r="I6199" s="550" t="s">
        <v>1882</v>
      </c>
      <c r="J6199" s="542"/>
      <c r="K6199" s="1800">
        <v>2</v>
      </c>
      <c r="L6199" s="1828">
        <v>12</v>
      </c>
      <c r="M6199" s="542">
        <f t="shared" si="148"/>
        <v>39000</v>
      </c>
      <c r="N6199" s="1829"/>
      <c r="O6199" s="1828">
        <v>6</v>
      </c>
      <c r="P6199" s="542">
        <f t="shared" si="147"/>
        <v>19500</v>
      </c>
    </row>
    <row r="6200" spans="1:16" x14ac:dyDescent="0.2">
      <c r="A6200" s="541" t="s">
        <v>992</v>
      </c>
      <c r="B6200" s="541" t="s">
        <v>9131</v>
      </c>
      <c r="C6200" s="541" t="s">
        <v>1709</v>
      </c>
      <c r="D6200" s="541" t="s">
        <v>13046</v>
      </c>
      <c r="E6200" s="539">
        <v>14000</v>
      </c>
      <c r="F6200" s="542" t="s">
        <v>13047</v>
      </c>
      <c r="G6200" s="541" t="s">
        <v>13048</v>
      </c>
      <c r="H6200" s="541"/>
      <c r="I6200" s="550" t="s">
        <v>13049</v>
      </c>
      <c r="J6200" s="542"/>
      <c r="K6200" s="1800">
        <v>1</v>
      </c>
      <c r="L6200" s="1828">
        <v>12</v>
      </c>
      <c r="M6200" s="542">
        <f t="shared" si="148"/>
        <v>168000</v>
      </c>
      <c r="N6200" s="1829"/>
      <c r="O6200" s="1828">
        <v>6</v>
      </c>
      <c r="P6200" s="542">
        <f t="shared" si="147"/>
        <v>84000</v>
      </c>
    </row>
    <row r="6201" spans="1:16" x14ac:dyDescent="0.2">
      <c r="A6201" s="541" t="s">
        <v>992</v>
      </c>
      <c r="B6201" s="541" t="s">
        <v>9131</v>
      </c>
      <c r="C6201" s="541" t="s">
        <v>1709</v>
      </c>
      <c r="D6201" s="541" t="s">
        <v>13050</v>
      </c>
      <c r="E6201" s="539">
        <v>15600</v>
      </c>
      <c r="F6201" s="542" t="s">
        <v>13051</v>
      </c>
      <c r="G6201" s="541" t="s">
        <v>13052</v>
      </c>
      <c r="H6201" s="541"/>
      <c r="I6201" s="550" t="s">
        <v>13053</v>
      </c>
      <c r="J6201" s="542"/>
      <c r="K6201" s="1800">
        <v>2</v>
      </c>
      <c r="L6201" s="1828">
        <v>12</v>
      </c>
      <c r="M6201" s="542">
        <f t="shared" si="148"/>
        <v>187200</v>
      </c>
      <c r="N6201" s="1829"/>
      <c r="O6201" s="1828">
        <v>6</v>
      </c>
      <c r="P6201" s="542">
        <f t="shared" si="147"/>
        <v>93600</v>
      </c>
    </row>
    <row r="6202" spans="1:16" x14ac:dyDescent="0.2">
      <c r="A6202" s="541" t="s">
        <v>992</v>
      </c>
      <c r="B6202" s="541" t="s">
        <v>9131</v>
      </c>
      <c r="C6202" s="541" t="s">
        <v>1709</v>
      </c>
      <c r="D6202" s="541" t="s">
        <v>2038</v>
      </c>
      <c r="E6202" s="539">
        <v>14000</v>
      </c>
      <c r="F6202" s="542" t="s">
        <v>13054</v>
      </c>
      <c r="G6202" s="541" t="s">
        <v>13055</v>
      </c>
      <c r="H6202" s="541"/>
      <c r="I6202" s="550" t="s">
        <v>13056</v>
      </c>
      <c r="J6202" s="542"/>
      <c r="K6202" s="1800">
        <v>3</v>
      </c>
      <c r="L6202" s="1828">
        <v>12</v>
      </c>
      <c r="M6202" s="542">
        <f t="shared" si="148"/>
        <v>168000</v>
      </c>
      <c r="N6202" s="1829"/>
      <c r="O6202" s="1828">
        <v>6</v>
      </c>
      <c r="P6202" s="542">
        <f t="shared" si="147"/>
        <v>84000</v>
      </c>
    </row>
    <row r="6203" spans="1:16" x14ac:dyDescent="0.2">
      <c r="A6203" s="541" t="s">
        <v>992</v>
      </c>
      <c r="B6203" s="541" t="s">
        <v>9131</v>
      </c>
      <c r="C6203" s="541" t="s">
        <v>1709</v>
      </c>
      <c r="D6203" s="541" t="s">
        <v>13057</v>
      </c>
      <c r="E6203" s="539">
        <v>2500</v>
      </c>
      <c r="F6203" s="542" t="s">
        <v>13058</v>
      </c>
      <c r="G6203" s="541" t="s">
        <v>13059</v>
      </c>
      <c r="H6203" s="541"/>
      <c r="I6203" s="550" t="s">
        <v>13060</v>
      </c>
      <c r="J6203" s="542"/>
      <c r="K6203" s="1800">
        <v>1</v>
      </c>
      <c r="L6203" s="1828">
        <v>11</v>
      </c>
      <c r="M6203" s="542">
        <f t="shared" si="148"/>
        <v>27500</v>
      </c>
      <c r="N6203" s="1829"/>
      <c r="O6203" s="1828">
        <v>6</v>
      </c>
      <c r="P6203" s="542">
        <f t="shared" si="147"/>
        <v>15000</v>
      </c>
    </row>
    <row r="6204" spans="1:16" x14ac:dyDescent="0.2">
      <c r="A6204" s="541" t="s">
        <v>992</v>
      </c>
      <c r="B6204" s="541" t="s">
        <v>9131</v>
      </c>
      <c r="C6204" s="541" t="s">
        <v>1709</v>
      </c>
      <c r="D6204" s="541" t="s">
        <v>13061</v>
      </c>
      <c r="E6204" s="539">
        <v>1800</v>
      </c>
      <c r="F6204" s="542" t="s">
        <v>13062</v>
      </c>
      <c r="G6204" s="541" t="s">
        <v>13063</v>
      </c>
      <c r="H6204" s="541"/>
      <c r="I6204" s="550" t="s">
        <v>6113</v>
      </c>
      <c r="J6204" s="542"/>
      <c r="K6204" s="1800">
        <v>1</v>
      </c>
      <c r="L6204" s="1828">
        <v>12</v>
      </c>
      <c r="M6204" s="542">
        <f t="shared" si="148"/>
        <v>21600</v>
      </c>
      <c r="N6204" s="1829"/>
      <c r="O6204" s="1828">
        <v>6</v>
      </c>
      <c r="P6204" s="542">
        <f t="shared" si="147"/>
        <v>10800</v>
      </c>
    </row>
    <row r="6205" spans="1:16" x14ac:dyDescent="0.2">
      <c r="A6205" s="541" t="s">
        <v>992</v>
      </c>
      <c r="B6205" s="541" t="s">
        <v>9131</v>
      </c>
      <c r="C6205" s="541" t="s">
        <v>1709</v>
      </c>
      <c r="D6205" s="541" t="s">
        <v>6229</v>
      </c>
      <c r="E6205" s="539">
        <v>3000</v>
      </c>
      <c r="F6205" s="542" t="s">
        <v>13064</v>
      </c>
      <c r="G6205" s="541" t="s">
        <v>13065</v>
      </c>
      <c r="H6205" s="541"/>
      <c r="I6205" s="550" t="s">
        <v>1713</v>
      </c>
      <c r="J6205" s="542"/>
      <c r="K6205" s="1800">
        <v>1</v>
      </c>
      <c r="L6205" s="1828">
        <v>12</v>
      </c>
      <c r="M6205" s="542">
        <f t="shared" si="148"/>
        <v>36000</v>
      </c>
      <c r="N6205" s="1829"/>
      <c r="O6205" s="1828">
        <v>6</v>
      </c>
      <c r="P6205" s="542">
        <f t="shared" si="147"/>
        <v>18000</v>
      </c>
    </row>
    <row r="6206" spans="1:16" x14ac:dyDescent="0.2">
      <c r="A6206" s="541" t="s">
        <v>992</v>
      </c>
      <c r="B6206" s="541" t="s">
        <v>9131</v>
      </c>
      <c r="C6206" s="541" t="s">
        <v>1709</v>
      </c>
      <c r="D6206" s="541" t="s">
        <v>13066</v>
      </c>
      <c r="E6206" s="539">
        <v>3500</v>
      </c>
      <c r="F6206" s="542" t="s">
        <v>13067</v>
      </c>
      <c r="G6206" s="541" t="s">
        <v>13068</v>
      </c>
      <c r="H6206" s="541"/>
      <c r="I6206" s="550" t="s">
        <v>13069</v>
      </c>
      <c r="J6206" s="542"/>
      <c r="K6206" s="1800">
        <v>1</v>
      </c>
      <c r="L6206" s="1828">
        <v>12</v>
      </c>
      <c r="M6206" s="542">
        <f t="shared" si="148"/>
        <v>42000</v>
      </c>
      <c r="N6206" s="1829"/>
      <c r="O6206" s="1828">
        <v>6</v>
      </c>
      <c r="P6206" s="542">
        <f t="shared" si="147"/>
        <v>21000</v>
      </c>
    </row>
    <row r="6207" spans="1:16" x14ac:dyDescent="0.2">
      <c r="A6207" s="541" t="s">
        <v>992</v>
      </c>
      <c r="B6207" s="541" t="s">
        <v>9131</v>
      </c>
      <c r="C6207" s="541" t="s">
        <v>1709</v>
      </c>
      <c r="D6207" s="541" t="s">
        <v>13070</v>
      </c>
      <c r="E6207" s="539">
        <v>1800</v>
      </c>
      <c r="F6207" s="542" t="s">
        <v>13071</v>
      </c>
      <c r="G6207" s="541" t="s">
        <v>13072</v>
      </c>
      <c r="H6207" s="541"/>
      <c r="I6207" s="550" t="s">
        <v>13060</v>
      </c>
      <c r="J6207" s="542"/>
      <c r="K6207" s="1800">
        <v>1</v>
      </c>
      <c r="L6207" s="1828">
        <v>12</v>
      </c>
      <c r="M6207" s="542">
        <f t="shared" si="148"/>
        <v>21600</v>
      </c>
      <c r="N6207" s="1829"/>
      <c r="O6207" s="1828">
        <v>6</v>
      </c>
      <c r="P6207" s="542">
        <f t="shared" si="147"/>
        <v>10800</v>
      </c>
    </row>
    <row r="6208" spans="1:16" x14ac:dyDescent="0.2">
      <c r="A6208" s="541" t="s">
        <v>992</v>
      </c>
      <c r="B6208" s="541" t="s">
        <v>9131</v>
      </c>
      <c r="C6208" s="541" t="s">
        <v>1709</v>
      </c>
      <c r="D6208" s="541" t="s">
        <v>8537</v>
      </c>
      <c r="E6208" s="539">
        <v>1500</v>
      </c>
      <c r="F6208" s="542" t="s">
        <v>13073</v>
      </c>
      <c r="G6208" s="541" t="s">
        <v>13074</v>
      </c>
      <c r="H6208" s="541"/>
      <c r="I6208" s="550" t="s">
        <v>6113</v>
      </c>
      <c r="J6208" s="542"/>
      <c r="K6208" s="1800">
        <v>1</v>
      </c>
      <c r="L6208" s="1828">
        <v>12</v>
      </c>
      <c r="M6208" s="542">
        <f t="shared" si="148"/>
        <v>18000</v>
      </c>
      <c r="N6208" s="1829"/>
      <c r="O6208" s="1828">
        <v>6</v>
      </c>
      <c r="P6208" s="542">
        <f t="shared" si="147"/>
        <v>9000</v>
      </c>
    </row>
    <row r="6209" spans="1:16" x14ac:dyDescent="0.2">
      <c r="A6209" s="541" t="s">
        <v>992</v>
      </c>
      <c r="B6209" s="541" t="s">
        <v>9131</v>
      </c>
      <c r="C6209" s="541" t="s">
        <v>1709</v>
      </c>
      <c r="D6209" s="541" t="s">
        <v>13075</v>
      </c>
      <c r="E6209" s="539">
        <v>2000</v>
      </c>
      <c r="F6209" s="542" t="s">
        <v>13076</v>
      </c>
      <c r="G6209" s="541" t="s">
        <v>13077</v>
      </c>
      <c r="H6209" s="541"/>
      <c r="I6209" s="550" t="s">
        <v>6113</v>
      </c>
      <c r="J6209" s="542"/>
      <c r="K6209" s="1800">
        <v>1</v>
      </c>
      <c r="L6209" s="1828">
        <v>12</v>
      </c>
      <c r="M6209" s="542">
        <f t="shared" si="148"/>
        <v>24000</v>
      </c>
      <c r="N6209" s="1829"/>
      <c r="O6209" s="1828">
        <v>6</v>
      </c>
      <c r="P6209" s="542">
        <f t="shared" si="147"/>
        <v>12000</v>
      </c>
    </row>
    <row r="6210" spans="1:16" x14ac:dyDescent="0.2">
      <c r="A6210" s="541" t="s">
        <v>992</v>
      </c>
      <c r="B6210" s="541" t="s">
        <v>9131</v>
      </c>
      <c r="C6210" s="541" t="s">
        <v>1709</v>
      </c>
      <c r="D6210" s="541" t="s">
        <v>1863</v>
      </c>
      <c r="E6210" s="539">
        <v>1500</v>
      </c>
      <c r="F6210" s="542" t="s">
        <v>13078</v>
      </c>
      <c r="G6210" s="541" t="s">
        <v>13079</v>
      </c>
      <c r="H6210" s="541"/>
      <c r="I6210" s="550" t="s">
        <v>13080</v>
      </c>
      <c r="J6210" s="542"/>
      <c r="K6210" s="1800">
        <v>1</v>
      </c>
      <c r="L6210" s="1828">
        <v>12</v>
      </c>
      <c r="M6210" s="542">
        <f t="shared" si="148"/>
        <v>18000</v>
      </c>
      <c r="N6210" s="1829"/>
      <c r="O6210" s="1828">
        <v>6</v>
      </c>
      <c r="P6210" s="542">
        <f t="shared" si="147"/>
        <v>9000</v>
      </c>
    </row>
    <row r="6211" spans="1:16" x14ac:dyDescent="0.2">
      <c r="A6211" s="541" t="s">
        <v>992</v>
      </c>
      <c r="B6211" s="541" t="s">
        <v>9131</v>
      </c>
      <c r="C6211" s="541" t="s">
        <v>1709</v>
      </c>
      <c r="D6211" s="541" t="s">
        <v>1882</v>
      </c>
      <c r="E6211" s="539">
        <v>2900</v>
      </c>
      <c r="F6211" s="542" t="s">
        <v>13081</v>
      </c>
      <c r="G6211" s="541" t="s">
        <v>13082</v>
      </c>
      <c r="H6211" s="541"/>
      <c r="I6211" s="550" t="s">
        <v>13083</v>
      </c>
      <c r="J6211" s="542"/>
      <c r="K6211" s="1800">
        <v>2</v>
      </c>
      <c r="L6211" s="1828">
        <v>12</v>
      </c>
      <c r="M6211" s="542">
        <f t="shared" si="148"/>
        <v>34800</v>
      </c>
      <c r="N6211" s="1829"/>
      <c r="O6211" s="1828">
        <v>6</v>
      </c>
      <c r="P6211" s="542">
        <f t="shared" si="147"/>
        <v>17400</v>
      </c>
    </row>
    <row r="6212" spans="1:16" x14ac:dyDescent="0.2">
      <c r="A6212" s="541" t="s">
        <v>992</v>
      </c>
      <c r="B6212" s="541" t="s">
        <v>9131</v>
      </c>
      <c r="C6212" s="541" t="s">
        <v>1709</v>
      </c>
      <c r="D6212" s="541" t="s">
        <v>13084</v>
      </c>
      <c r="E6212" s="539">
        <v>3500</v>
      </c>
      <c r="F6212" s="542" t="s">
        <v>13085</v>
      </c>
      <c r="G6212" s="541" t="s">
        <v>13086</v>
      </c>
      <c r="H6212" s="541"/>
      <c r="I6212" s="550" t="s">
        <v>13087</v>
      </c>
      <c r="J6212" s="542"/>
      <c r="K6212" s="1800">
        <v>1</v>
      </c>
      <c r="L6212" s="1828">
        <v>12</v>
      </c>
      <c r="M6212" s="542">
        <f t="shared" si="148"/>
        <v>42000</v>
      </c>
      <c r="N6212" s="1829"/>
      <c r="O6212" s="1828">
        <v>6</v>
      </c>
      <c r="P6212" s="542">
        <f t="shared" si="147"/>
        <v>21000</v>
      </c>
    </row>
    <row r="6213" spans="1:16" x14ac:dyDescent="0.2">
      <c r="A6213" s="541" t="s">
        <v>992</v>
      </c>
      <c r="B6213" s="541" t="s">
        <v>9131</v>
      </c>
      <c r="C6213" s="541" t="s">
        <v>1709</v>
      </c>
      <c r="D6213" s="541" t="s">
        <v>13088</v>
      </c>
      <c r="E6213" s="539">
        <v>10000</v>
      </c>
      <c r="F6213" s="542" t="s">
        <v>13089</v>
      </c>
      <c r="G6213" s="541" t="s">
        <v>13090</v>
      </c>
      <c r="H6213" s="541"/>
      <c r="I6213" s="550" t="s">
        <v>1753</v>
      </c>
      <c r="J6213" s="542"/>
      <c r="K6213" s="1800">
        <v>1</v>
      </c>
      <c r="L6213" s="1828">
        <v>12</v>
      </c>
      <c r="M6213" s="542">
        <f t="shared" si="148"/>
        <v>120000</v>
      </c>
      <c r="N6213" s="1829"/>
      <c r="O6213" s="1828">
        <v>6</v>
      </c>
      <c r="P6213" s="542">
        <f t="shared" si="147"/>
        <v>60000</v>
      </c>
    </row>
    <row r="6214" spans="1:16" x14ac:dyDescent="0.2">
      <c r="A6214" s="541" t="s">
        <v>992</v>
      </c>
      <c r="B6214" s="541" t="s">
        <v>9131</v>
      </c>
      <c r="C6214" s="541" t="s">
        <v>1709</v>
      </c>
      <c r="D6214" s="541" t="s">
        <v>13091</v>
      </c>
      <c r="E6214" s="539">
        <v>12000</v>
      </c>
      <c r="F6214" s="542" t="s">
        <v>13092</v>
      </c>
      <c r="G6214" s="541" t="s">
        <v>13093</v>
      </c>
      <c r="H6214" s="541"/>
      <c r="I6214" s="550" t="s">
        <v>12813</v>
      </c>
      <c r="J6214" s="542"/>
      <c r="K6214" s="1800">
        <v>1</v>
      </c>
      <c r="L6214" s="1828">
        <v>12</v>
      </c>
      <c r="M6214" s="542">
        <f t="shared" si="148"/>
        <v>144000</v>
      </c>
      <c r="N6214" s="1829"/>
      <c r="O6214" s="1828">
        <v>6</v>
      </c>
      <c r="P6214" s="542">
        <f t="shared" si="147"/>
        <v>72000</v>
      </c>
    </row>
    <row r="6215" spans="1:16" x14ac:dyDescent="0.2">
      <c r="A6215" s="541" t="s">
        <v>992</v>
      </c>
      <c r="B6215" s="541" t="s">
        <v>9131</v>
      </c>
      <c r="C6215" s="541" t="s">
        <v>1709</v>
      </c>
      <c r="D6215" s="541" t="s">
        <v>13094</v>
      </c>
      <c r="E6215" s="539">
        <v>8000</v>
      </c>
      <c r="F6215" s="542" t="s">
        <v>13095</v>
      </c>
      <c r="G6215" s="541" t="s">
        <v>13096</v>
      </c>
      <c r="H6215" s="541"/>
      <c r="I6215" s="550" t="s">
        <v>1800</v>
      </c>
      <c r="J6215" s="542"/>
      <c r="K6215" s="1800">
        <v>1</v>
      </c>
      <c r="L6215" s="1828">
        <v>12</v>
      </c>
      <c r="M6215" s="542">
        <f t="shared" si="148"/>
        <v>96000</v>
      </c>
      <c r="N6215" s="1829"/>
      <c r="O6215" s="1828">
        <v>6</v>
      </c>
      <c r="P6215" s="542">
        <f t="shared" si="147"/>
        <v>48000</v>
      </c>
    </row>
    <row r="6216" spans="1:16" x14ac:dyDescent="0.2">
      <c r="A6216" s="541" t="s">
        <v>992</v>
      </c>
      <c r="B6216" s="541" t="s">
        <v>9131</v>
      </c>
      <c r="C6216" s="541" t="s">
        <v>1709</v>
      </c>
      <c r="D6216" s="541" t="s">
        <v>13097</v>
      </c>
      <c r="E6216" s="539">
        <v>5000</v>
      </c>
      <c r="F6216" s="542" t="s">
        <v>13098</v>
      </c>
      <c r="G6216" s="541" t="s">
        <v>13099</v>
      </c>
      <c r="H6216" s="541"/>
      <c r="I6216" s="550" t="s">
        <v>1800</v>
      </c>
      <c r="J6216" s="542"/>
      <c r="K6216" s="1800">
        <v>1</v>
      </c>
      <c r="L6216" s="1828">
        <v>12</v>
      </c>
      <c r="M6216" s="542">
        <f t="shared" si="148"/>
        <v>60000</v>
      </c>
      <c r="N6216" s="1829"/>
      <c r="O6216" s="1828">
        <v>2</v>
      </c>
      <c r="P6216" s="542">
        <f t="shared" si="147"/>
        <v>10000</v>
      </c>
    </row>
    <row r="6217" spans="1:16" x14ac:dyDescent="0.2">
      <c r="A6217" s="541" t="s">
        <v>992</v>
      </c>
      <c r="B6217" s="541" t="s">
        <v>9131</v>
      </c>
      <c r="C6217" s="541" t="s">
        <v>1709</v>
      </c>
      <c r="D6217" s="541" t="s">
        <v>13100</v>
      </c>
      <c r="E6217" s="539">
        <v>2000</v>
      </c>
      <c r="F6217" s="542" t="s">
        <v>13101</v>
      </c>
      <c r="G6217" s="541" t="s">
        <v>13102</v>
      </c>
      <c r="H6217" s="541"/>
      <c r="I6217" s="550" t="s">
        <v>13103</v>
      </c>
      <c r="J6217" s="542"/>
      <c r="K6217" s="1800">
        <v>1</v>
      </c>
      <c r="L6217" s="1828">
        <v>12</v>
      </c>
      <c r="M6217" s="542">
        <f t="shared" si="148"/>
        <v>24000</v>
      </c>
      <c r="N6217" s="1829"/>
      <c r="O6217" s="1828">
        <v>6</v>
      </c>
      <c r="P6217" s="542">
        <f t="shared" si="147"/>
        <v>12000</v>
      </c>
    </row>
    <row r="6218" spans="1:16" x14ac:dyDescent="0.2">
      <c r="A6218" s="541" t="s">
        <v>992</v>
      </c>
      <c r="B6218" s="541" t="s">
        <v>9131</v>
      </c>
      <c r="C6218" s="541" t="s">
        <v>1709</v>
      </c>
      <c r="D6218" s="541" t="s">
        <v>6050</v>
      </c>
      <c r="E6218" s="539">
        <v>3500</v>
      </c>
      <c r="F6218" s="542" t="s">
        <v>13104</v>
      </c>
      <c r="G6218" s="541" t="s">
        <v>13105</v>
      </c>
      <c r="H6218" s="541"/>
      <c r="I6218" s="550" t="s">
        <v>1753</v>
      </c>
      <c r="J6218" s="542"/>
      <c r="K6218" s="1800">
        <v>1</v>
      </c>
      <c r="L6218" s="1828">
        <v>12</v>
      </c>
      <c r="M6218" s="542">
        <f t="shared" si="148"/>
        <v>42000</v>
      </c>
      <c r="N6218" s="1829"/>
      <c r="O6218" s="1828">
        <v>6</v>
      </c>
      <c r="P6218" s="542">
        <f t="shared" si="147"/>
        <v>21000</v>
      </c>
    </row>
    <row r="6219" spans="1:16" x14ac:dyDescent="0.2">
      <c r="A6219" s="541" t="s">
        <v>992</v>
      </c>
      <c r="B6219" s="541" t="s">
        <v>9131</v>
      </c>
      <c r="C6219" s="541" t="s">
        <v>1709</v>
      </c>
      <c r="D6219" s="541" t="s">
        <v>13106</v>
      </c>
      <c r="E6219" s="539">
        <v>3000</v>
      </c>
      <c r="F6219" s="542" t="s">
        <v>13107</v>
      </c>
      <c r="G6219" s="541" t="s">
        <v>13108</v>
      </c>
      <c r="H6219" s="541"/>
      <c r="I6219" s="550" t="s">
        <v>13109</v>
      </c>
      <c r="J6219" s="542"/>
      <c r="K6219" s="1800">
        <v>1</v>
      </c>
      <c r="L6219" s="1828">
        <v>12</v>
      </c>
      <c r="M6219" s="542">
        <f t="shared" si="148"/>
        <v>36000</v>
      </c>
      <c r="N6219" s="1829"/>
      <c r="O6219" s="1828">
        <v>6</v>
      </c>
      <c r="P6219" s="542">
        <f t="shared" si="147"/>
        <v>18000</v>
      </c>
    </row>
    <row r="6220" spans="1:16" x14ac:dyDescent="0.2">
      <c r="A6220" s="541" t="s">
        <v>992</v>
      </c>
      <c r="B6220" s="541" t="s">
        <v>9131</v>
      </c>
      <c r="C6220" s="541" t="s">
        <v>1709</v>
      </c>
      <c r="D6220" s="541" t="s">
        <v>13097</v>
      </c>
      <c r="E6220" s="539">
        <v>5000</v>
      </c>
      <c r="F6220" s="542" t="s">
        <v>13110</v>
      </c>
      <c r="G6220" s="541" t="s">
        <v>13111</v>
      </c>
      <c r="H6220" s="541"/>
      <c r="I6220" s="550" t="s">
        <v>8903</v>
      </c>
      <c r="J6220" s="542"/>
      <c r="K6220" s="1800">
        <v>1</v>
      </c>
      <c r="L6220" s="1828">
        <v>12</v>
      </c>
      <c r="M6220" s="542">
        <f t="shared" si="148"/>
        <v>60000</v>
      </c>
      <c r="N6220" s="1829"/>
      <c r="O6220" s="1828">
        <v>6</v>
      </c>
      <c r="P6220" s="542">
        <f t="shared" si="147"/>
        <v>30000</v>
      </c>
    </row>
    <row r="6221" spans="1:16" x14ac:dyDescent="0.2">
      <c r="A6221" s="541" t="s">
        <v>992</v>
      </c>
      <c r="B6221" s="541" t="s">
        <v>9131</v>
      </c>
      <c r="C6221" s="541" t="s">
        <v>1709</v>
      </c>
      <c r="D6221" s="541" t="s">
        <v>12104</v>
      </c>
      <c r="E6221" s="539">
        <v>8000</v>
      </c>
      <c r="F6221" s="542" t="s">
        <v>13112</v>
      </c>
      <c r="G6221" s="541" t="s">
        <v>13113</v>
      </c>
      <c r="H6221" s="541"/>
      <c r="I6221" s="550" t="s">
        <v>1800</v>
      </c>
      <c r="J6221" s="542"/>
      <c r="K6221" s="1800">
        <v>1</v>
      </c>
      <c r="L6221" s="1828">
        <v>12</v>
      </c>
      <c r="M6221" s="542">
        <f t="shared" si="148"/>
        <v>96000</v>
      </c>
      <c r="N6221" s="1829"/>
      <c r="O6221" s="1828">
        <v>6</v>
      </c>
      <c r="P6221" s="542">
        <f t="shared" si="147"/>
        <v>48000</v>
      </c>
    </row>
    <row r="6222" spans="1:16" x14ac:dyDescent="0.2">
      <c r="A6222" s="541" t="s">
        <v>992</v>
      </c>
      <c r="B6222" s="541" t="s">
        <v>9131</v>
      </c>
      <c r="C6222" s="541" t="s">
        <v>1709</v>
      </c>
      <c r="D6222" s="541" t="s">
        <v>2123</v>
      </c>
      <c r="E6222" s="539">
        <v>1800</v>
      </c>
      <c r="F6222" s="542" t="s">
        <v>13114</v>
      </c>
      <c r="G6222" s="541" t="s">
        <v>13115</v>
      </c>
      <c r="H6222" s="541"/>
      <c r="I6222" s="550" t="s">
        <v>5783</v>
      </c>
      <c r="J6222" s="542"/>
      <c r="K6222" s="1800">
        <v>1</v>
      </c>
      <c r="L6222" s="1828">
        <v>12</v>
      </c>
      <c r="M6222" s="542">
        <f t="shared" si="148"/>
        <v>21600</v>
      </c>
      <c r="N6222" s="1829"/>
      <c r="O6222" s="1828">
        <v>6</v>
      </c>
      <c r="P6222" s="542">
        <f t="shared" si="147"/>
        <v>10800</v>
      </c>
    </row>
    <row r="6223" spans="1:16" x14ac:dyDescent="0.2">
      <c r="A6223" s="541" t="s">
        <v>992</v>
      </c>
      <c r="B6223" s="541" t="s">
        <v>9131</v>
      </c>
      <c r="C6223" s="541" t="s">
        <v>1709</v>
      </c>
      <c r="D6223" s="541" t="s">
        <v>13116</v>
      </c>
      <c r="E6223" s="539">
        <v>3500</v>
      </c>
      <c r="F6223" s="542" t="s">
        <v>13117</v>
      </c>
      <c r="G6223" s="541" t="s">
        <v>13118</v>
      </c>
      <c r="H6223" s="541"/>
      <c r="I6223" s="550" t="s">
        <v>8903</v>
      </c>
      <c r="J6223" s="542"/>
      <c r="K6223" s="1800">
        <v>1</v>
      </c>
      <c r="L6223" s="1828">
        <v>12</v>
      </c>
      <c r="M6223" s="542">
        <f t="shared" si="148"/>
        <v>42000</v>
      </c>
      <c r="N6223" s="1829"/>
      <c r="O6223" s="1828">
        <v>6</v>
      </c>
      <c r="P6223" s="542">
        <f t="shared" si="147"/>
        <v>21000</v>
      </c>
    </row>
    <row r="6224" spans="1:16" x14ac:dyDescent="0.2">
      <c r="A6224" s="541" t="s">
        <v>992</v>
      </c>
      <c r="B6224" s="541" t="s">
        <v>9131</v>
      </c>
      <c r="C6224" s="541" t="s">
        <v>1709</v>
      </c>
      <c r="D6224" s="541" t="s">
        <v>13119</v>
      </c>
      <c r="E6224" s="539">
        <v>5000</v>
      </c>
      <c r="F6224" s="542" t="s">
        <v>13120</v>
      </c>
      <c r="G6224" s="541" t="s">
        <v>13121</v>
      </c>
      <c r="H6224" s="541"/>
      <c r="I6224" s="550" t="s">
        <v>12813</v>
      </c>
      <c r="J6224" s="542"/>
      <c r="K6224" s="1800">
        <v>1</v>
      </c>
      <c r="L6224" s="1828">
        <v>12</v>
      </c>
      <c r="M6224" s="542">
        <f t="shared" si="148"/>
        <v>60000</v>
      </c>
      <c r="N6224" s="1829"/>
      <c r="O6224" s="1828">
        <v>6</v>
      </c>
      <c r="P6224" s="542">
        <f t="shared" si="147"/>
        <v>30000</v>
      </c>
    </row>
    <row r="6225" spans="1:16" x14ac:dyDescent="0.2">
      <c r="A6225" s="541" t="s">
        <v>992</v>
      </c>
      <c r="B6225" s="541" t="s">
        <v>9131</v>
      </c>
      <c r="C6225" s="541" t="s">
        <v>1709</v>
      </c>
      <c r="D6225" s="541" t="s">
        <v>1863</v>
      </c>
      <c r="E6225" s="539">
        <v>1500</v>
      </c>
      <c r="F6225" s="542" t="s">
        <v>13122</v>
      </c>
      <c r="G6225" s="541" t="s">
        <v>13123</v>
      </c>
      <c r="H6225" s="541"/>
      <c r="I6225" s="550" t="s">
        <v>5391</v>
      </c>
      <c r="J6225" s="542"/>
      <c r="K6225" s="1800">
        <v>1</v>
      </c>
      <c r="L6225" s="1828">
        <v>12</v>
      </c>
      <c r="M6225" s="542">
        <f t="shared" si="148"/>
        <v>18000</v>
      </c>
      <c r="N6225" s="1829"/>
      <c r="O6225" s="1828">
        <v>1</v>
      </c>
      <c r="P6225" s="542">
        <f t="shared" si="147"/>
        <v>1500</v>
      </c>
    </row>
    <row r="6226" spans="1:16" x14ac:dyDescent="0.2">
      <c r="A6226" s="541" t="s">
        <v>992</v>
      </c>
      <c r="B6226" s="541" t="s">
        <v>9131</v>
      </c>
      <c r="C6226" s="541" t="s">
        <v>1709</v>
      </c>
      <c r="D6226" s="541" t="s">
        <v>13070</v>
      </c>
      <c r="E6226" s="539">
        <v>1800</v>
      </c>
      <c r="F6226" s="542" t="s">
        <v>13124</v>
      </c>
      <c r="G6226" s="541" t="s">
        <v>13125</v>
      </c>
      <c r="H6226" s="541"/>
      <c r="I6226" s="550" t="s">
        <v>1835</v>
      </c>
      <c r="J6226" s="542"/>
      <c r="K6226" s="1800">
        <v>1</v>
      </c>
      <c r="L6226" s="1828">
        <v>12</v>
      </c>
      <c r="M6226" s="542">
        <f t="shared" si="148"/>
        <v>21600</v>
      </c>
      <c r="N6226" s="1829"/>
      <c r="O6226" s="1828">
        <v>6</v>
      </c>
      <c r="P6226" s="542">
        <f t="shared" si="147"/>
        <v>10800</v>
      </c>
    </row>
    <row r="6227" spans="1:16" x14ac:dyDescent="0.2">
      <c r="A6227" s="541" t="s">
        <v>992</v>
      </c>
      <c r="B6227" s="541" t="s">
        <v>9131</v>
      </c>
      <c r="C6227" s="541" t="s">
        <v>1709</v>
      </c>
      <c r="D6227" s="541" t="s">
        <v>2582</v>
      </c>
      <c r="E6227" s="539">
        <v>3500</v>
      </c>
      <c r="F6227" s="542" t="s">
        <v>13126</v>
      </c>
      <c r="G6227" s="541" t="s">
        <v>13127</v>
      </c>
      <c r="H6227" s="541"/>
      <c r="I6227" s="550"/>
      <c r="J6227" s="542"/>
      <c r="K6227" s="1800">
        <v>1</v>
      </c>
      <c r="L6227" s="1828">
        <v>12</v>
      </c>
      <c r="M6227" s="542">
        <f t="shared" si="148"/>
        <v>42000</v>
      </c>
      <c r="N6227" s="1829"/>
      <c r="O6227" s="1828">
        <v>1</v>
      </c>
      <c r="P6227" s="542">
        <f t="shared" si="147"/>
        <v>3500</v>
      </c>
    </row>
    <row r="6228" spans="1:16" x14ac:dyDescent="0.2">
      <c r="A6228" s="541" t="s">
        <v>992</v>
      </c>
      <c r="B6228" s="541" t="s">
        <v>9131</v>
      </c>
      <c r="C6228" s="541" t="s">
        <v>1709</v>
      </c>
      <c r="D6228" s="541" t="s">
        <v>13128</v>
      </c>
      <c r="E6228" s="539">
        <v>14000</v>
      </c>
      <c r="F6228" s="542" t="s">
        <v>13129</v>
      </c>
      <c r="G6228" s="541" t="s">
        <v>13130</v>
      </c>
      <c r="H6228" s="541"/>
      <c r="I6228" s="550"/>
      <c r="J6228" s="542"/>
      <c r="K6228" s="1800">
        <v>1</v>
      </c>
      <c r="L6228" s="1828">
        <v>12</v>
      </c>
      <c r="M6228" s="542">
        <f t="shared" si="148"/>
        <v>168000</v>
      </c>
      <c r="N6228" s="1829"/>
      <c r="O6228" s="1828">
        <v>5</v>
      </c>
      <c r="P6228" s="542">
        <f t="shared" ref="P6228:P6291" si="149">E6228*O6228</f>
        <v>70000</v>
      </c>
    </row>
    <row r="6229" spans="1:16" x14ac:dyDescent="0.2">
      <c r="A6229" s="541" t="s">
        <v>992</v>
      </c>
      <c r="B6229" s="541" t="s">
        <v>9131</v>
      </c>
      <c r="C6229" s="541" t="s">
        <v>1709</v>
      </c>
      <c r="D6229" s="541" t="s">
        <v>2582</v>
      </c>
      <c r="E6229" s="539">
        <v>3500</v>
      </c>
      <c r="F6229" s="542" t="s">
        <v>13131</v>
      </c>
      <c r="G6229" s="541" t="s">
        <v>13132</v>
      </c>
      <c r="H6229" s="541"/>
      <c r="I6229" s="550" t="s">
        <v>1800</v>
      </c>
      <c r="J6229" s="542"/>
      <c r="K6229" s="1800">
        <v>1</v>
      </c>
      <c r="L6229" s="1828">
        <v>12</v>
      </c>
      <c r="M6229" s="542">
        <f t="shared" si="148"/>
        <v>42000</v>
      </c>
      <c r="N6229" s="1829"/>
      <c r="O6229" s="1828">
        <v>6</v>
      </c>
      <c r="P6229" s="542">
        <f t="shared" si="149"/>
        <v>21000</v>
      </c>
    </row>
    <row r="6230" spans="1:16" x14ac:dyDescent="0.2">
      <c r="A6230" s="541" t="s">
        <v>992</v>
      </c>
      <c r="B6230" s="541" t="s">
        <v>9131</v>
      </c>
      <c r="C6230" s="541" t="s">
        <v>1709</v>
      </c>
      <c r="D6230" s="541" t="s">
        <v>1882</v>
      </c>
      <c r="E6230" s="539">
        <v>2900</v>
      </c>
      <c r="F6230" s="542" t="s">
        <v>13133</v>
      </c>
      <c r="G6230" s="541" t="s">
        <v>13134</v>
      </c>
      <c r="H6230" s="541"/>
      <c r="I6230" s="550" t="s">
        <v>1882</v>
      </c>
      <c r="J6230" s="542"/>
      <c r="K6230" s="1800">
        <v>1</v>
      </c>
      <c r="L6230" s="1828">
        <v>12</v>
      </c>
      <c r="M6230" s="542">
        <f t="shared" ref="M6230:M6293" si="150">E6230*L6230</f>
        <v>34800</v>
      </c>
      <c r="N6230" s="1829"/>
      <c r="O6230" s="1828">
        <v>6</v>
      </c>
      <c r="P6230" s="542">
        <f t="shared" si="149"/>
        <v>17400</v>
      </c>
    </row>
    <row r="6231" spans="1:16" x14ac:dyDescent="0.2">
      <c r="A6231" s="541" t="s">
        <v>992</v>
      </c>
      <c r="B6231" s="541" t="s">
        <v>9131</v>
      </c>
      <c r="C6231" s="541" t="s">
        <v>1709</v>
      </c>
      <c r="D6231" s="541" t="s">
        <v>13106</v>
      </c>
      <c r="E6231" s="539">
        <v>3000</v>
      </c>
      <c r="F6231" s="542" t="s">
        <v>13135</v>
      </c>
      <c r="G6231" s="541" t="s">
        <v>13136</v>
      </c>
      <c r="H6231" s="541"/>
      <c r="I6231" s="550" t="s">
        <v>3912</v>
      </c>
      <c r="J6231" s="542"/>
      <c r="K6231" s="1800">
        <v>1</v>
      </c>
      <c r="L6231" s="1828">
        <v>12</v>
      </c>
      <c r="M6231" s="542">
        <f t="shared" si="150"/>
        <v>36000</v>
      </c>
      <c r="N6231" s="1829"/>
      <c r="O6231" s="1828">
        <v>6</v>
      </c>
      <c r="P6231" s="542">
        <f t="shared" si="149"/>
        <v>18000</v>
      </c>
    </row>
    <row r="6232" spans="1:16" x14ac:dyDescent="0.2">
      <c r="A6232" s="541" t="s">
        <v>992</v>
      </c>
      <c r="B6232" s="541" t="s">
        <v>9131</v>
      </c>
      <c r="C6232" s="541" t="s">
        <v>1709</v>
      </c>
      <c r="D6232" s="541" t="s">
        <v>13137</v>
      </c>
      <c r="E6232" s="539">
        <v>10000</v>
      </c>
      <c r="F6232" s="542" t="s">
        <v>13138</v>
      </c>
      <c r="G6232" s="541" t="s">
        <v>13139</v>
      </c>
      <c r="H6232" s="541"/>
      <c r="I6232" s="550" t="s">
        <v>8903</v>
      </c>
      <c r="J6232" s="542"/>
      <c r="K6232" s="1800">
        <v>1</v>
      </c>
      <c r="L6232" s="1828">
        <v>12</v>
      </c>
      <c r="M6232" s="542">
        <f t="shared" si="150"/>
        <v>120000</v>
      </c>
      <c r="N6232" s="1829"/>
      <c r="O6232" s="1828">
        <v>6</v>
      </c>
      <c r="P6232" s="542">
        <f t="shared" si="149"/>
        <v>60000</v>
      </c>
    </row>
    <row r="6233" spans="1:16" x14ac:dyDescent="0.2">
      <c r="A6233" s="541" t="s">
        <v>992</v>
      </c>
      <c r="B6233" s="541" t="s">
        <v>9131</v>
      </c>
      <c r="C6233" s="541" t="s">
        <v>1709</v>
      </c>
      <c r="D6233" s="541" t="s">
        <v>13140</v>
      </c>
      <c r="E6233" s="539">
        <v>6000</v>
      </c>
      <c r="F6233" s="542" t="s">
        <v>13141</v>
      </c>
      <c r="G6233" s="541" t="s">
        <v>13142</v>
      </c>
      <c r="H6233" s="541"/>
      <c r="I6233" s="550" t="s">
        <v>12972</v>
      </c>
      <c r="J6233" s="542"/>
      <c r="K6233" s="1800">
        <v>1</v>
      </c>
      <c r="L6233" s="1828">
        <v>12</v>
      </c>
      <c r="M6233" s="542">
        <f t="shared" si="150"/>
        <v>72000</v>
      </c>
      <c r="N6233" s="1829"/>
      <c r="O6233" s="1828">
        <v>6</v>
      </c>
      <c r="P6233" s="542">
        <f t="shared" si="149"/>
        <v>36000</v>
      </c>
    </row>
    <row r="6234" spans="1:16" x14ac:dyDescent="0.2">
      <c r="A6234" s="541" t="s">
        <v>992</v>
      </c>
      <c r="B6234" s="541" t="s">
        <v>9131</v>
      </c>
      <c r="C6234" s="541" t="s">
        <v>1709</v>
      </c>
      <c r="D6234" s="541" t="s">
        <v>13143</v>
      </c>
      <c r="E6234" s="539">
        <v>4000</v>
      </c>
      <c r="F6234" s="542" t="s">
        <v>13144</v>
      </c>
      <c r="G6234" s="541" t="s">
        <v>13145</v>
      </c>
      <c r="H6234" s="541"/>
      <c r="I6234" s="550" t="s">
        <v>12813</v>
      </c>
      <c r="J6234" s="542"/>
      <c r="K6234" s="1800">
        <v>1</v>
      </c>
      <c r="L6234" s="1828">
        <v>12</v>
      </c>
      <c r="M6234" s="542">
        <f t="shared" si="150"/>
        <v>48000</v>
      </c>
      <c r="N6234" s="1829"/>
      <c r="O6234" s="1828">
        <v>6</v>
      </c>
      <c r="P6234" s="542">
        <f t="shared" si="149"/>
        <v>24000</v>
      </c>
    </row>
    <row r="6235" spans="1:16" x14ac:dyDescent="0.2">
      <c r="A6235" s="541" t="s">
        <v>992</v>
      </c>
      <c r="B6235" s="541" t="s">
        <v>9131</v>
      </c>
      <c r="C6235" s="541" t="s">
        <v>1709</v>
      </c>
      <c r="D6235" s="541" t="s">
        <v>13106</v>
      </c>
      <c r="E6235" s="539">
        <v>3000</v>
      </c>
      <c r="F6235" s="542" t="s">
        <v>13146</v>
      </c>
      <c r="G6235" s="541" t="s">
        <v>13147</v>
      </c>
      <c r="H6235" s="541"/>
      <c r="I6235" s="550" t="s">
        <v>13148</v>
      </c>
      <c r="J6235" s="542"/>
      <c r="K6235" s="1800">
        <v>1</v>
      </c>
      <c r="L6235" s="1828">
        <v>12</v>
      </c>
      <c r="M6235" s="542">
        <f t="shared" si="150"/>
        <v>36000</v>
      </c>
      <c r="N6235" s="1829"/>
      <c r="O6235" s="1828">
        <v>2</v>
      </c>
      <c r="P6235" s="542">
        <f t="shared" si="149"/>
        <v>6000</v>
      </c>
    </row>
    <row r="6236" spans="1:16" x14ac:dyDescent="0.2">
      <c r="A6236" s="541" t="s">
        <v>992</v>
      </c>
      <c r="B6236" s="541" t="s">
        <v>9131</v>
      </c>
      <c r="C6236" s="541" t="s">
        <v>1709</v>
      </c>
      <c r="D6236" s="541" t="s">
        <v>1836</v>
      </c>
      <c r="E6236" s="539">
        <v>3000</v>
      </c>
      <c r="F6236" s="542" t="s">
        <v>13149</v>
      </c>
      <c r="G6236" s="541" t="s">
        <v>13150</v>
      </c>
      <c r="H6236" s="541"/>
      <c r="I6236" s="550" t="s">
        <v>1800</v>
      </c>
      <c r="J6236" s="542"/>
      <c r="K6236" s="1800">
        <v>1</v>
      </c>
      <c r="L6236" s="1828">
        <v>12</v>
      </c>
      <c r="M6236" s="542">
        <f t="shared" si="150"/>
        <v>36000</v>
      </c>
      <c r="N6236" s="1829"/>
      <c r="O6236" s="1828">
        <v>6</v>
      </c>
      <c r="P6236" s="542">
        <f t="shared" si="149"/>
        <v>18000</v>
      </c>
    </row>
    <row r="6237" spans="1:16" x14ac:dyDescent="0.2">
      <c r="A6237" s="541" t="s">
        <v>992</v>
      </c>
      <c r="B6237" s="541" t="s">
        <v>9131</v>
      </c>
      <c r="C6237" s="541" t="s">
        <v>1709</v>
      </c>
      <c r="D6237" s="541" t="s">
        <v>8352</v>
      </c>
      <c r="E6237" s="539">
        <v>3000</v>
      </c>
      <c r="F6237" s="542" t="s">
        <v>13151</v>
      </c>
      <c r="G6237" s="541" t="s">
        <v>13152</v>
      </c>
      <c r="H6237" s="541"/>
      <c r="I6237" s="550" t="s">
        <v>4439</v>
      </c>
      <c r="J6237" s="542"/>
      <c r="K6237" s="1800">
        <v>1</v>
      </c>
      <c r="L6237" s="1828">
        <v>12</v>
      </c>
      <c r="M6237" s="542">
        <f t="shared" si="150"/>
        <v>36000</v>
      </c>
      <c r="N6237" s="1829"/>
      <c r="O6237" s="1828">
        <v>6</v>
      </c>
      <c r="P6237" s="542">
        <f t="shared" si="149"/>
        <v>18000</v>
      </c>
    </row>
    <row r="6238" spans="1:16" x14ac:dyDescent="0.2">
      <c r="A6238" s="541" t="s">
        <v>992</v>
      </c>
      <c r="B6238" s="541" t="s">
        <v>9131</v>
      </c>
      <c r="C6238" s="541" t="s">
        <v>1709</v>
      </c>
      <c r="D6238" s="541" t="s">
        <v>13153</v>
      </c>
      <c r="E6238" s="539">
        <v>4000</v>
      </c>
      <c r="F6238" s="542" t="s">
        <v>13154</v>
      </c>
      <c r="G6238" s="541" t="s">
        <v>13155</v>
      </c>
      <c r="H6238" s="541"/>
      <c r="I6238" s="550" t="s">
        <v>1800</v>
      </c>
      <c r="J6238" s="542"/>
      <c r="K6238" s="1800">
        <v>1</v>
      </c>
      <c r="L6238" s="1828">
        <v>12</v>
      </c>
      <c r="M6238" s="542">
        <f t="shared" si="150"/>
        <v>48000</v>
      </c>
      <c r="N6238" s="1829"/>
      <c r="O6238" s="1828">
        <v>6</v>
      </c>
      <c r="P6238" s="542">
        <f t="shared" si="149"/>
        <v>24000</v>
      </c>
    </row>
    <row r="6239" spans="1:16" x14ac:dyDescent="0.2">
      <c r="A6239" s="541" t="s">
        <v>992</v>
      </c>
      <c r="B6239" s="541" t="s">
        <v>9131</v>
      </c>
      <c r="C6239" s="541" t="s">
        <v>1709</v>
      </c>
      <c r="D6239" s="541" t="s">
        <v>13106</v>
      </c>
      <c r="E6239" s="539">
        <v>3000</v>
      </c>
      <c r="F6239" s="542" t="s">
        <v>13156</v>
      </c>
      <c r="G6239" s="541" t="s">
        <v>13157</v>
      </c>
      <c r="H6239" s="541"/>
      <c r="I6239" s="550" t="s">
        <v>1756</v>
      </c>
      <c r="J6239" s="542"/>
      <c r="K6239" s="1800">
        <v>1</v>
      </c>
      <c r="L6239" s="1828">
        <v>12</v>
      </c>
      <c r="M6239" s="542">
        <f t="shared" si="150"/>
        <v>36000</v>
      </c>
      <c r="N6239" s="1829"/>
      <c r="O6239" s="1828">
        <v>6</v>
      </c>
      <c r="P6239" s="542">
        <f t="shared" si="149"/>
        <v>18000</v>
      </c>
    </row>
    <row r="6240" spans="1:16" x14ac:dyDescent="0.2">
      <c r="A6240" s="541" t="s">
        <v>992</v>
      </c>
      <c r="B6240" s="541" t="s">
        <v>9131</v>
      </c>
      <c r="C6240" s="541" t="s">
        <v>1709</v>
      </c>
      <c r="D6240" s="541" t="s">
        <v>2123</v>
      </c>
      <c r="E6240" s="539">
        <v>1800</v>
      </c>
      <c r="F6240" s="542" t="s">
        <v>13158</v>
      </c>
      <c r="G6240" s="541" t="s">
        <v>13159</v>
      </c>
      <c r="H6240" s="541"/>
      <c r="I6240" s="550" t="s">
        <v>13103</v>
      </c>
      <c r="J6240" s="542"/>
      <c r="K6240" s="1800">
        <v>1</v>
      </c>
      <c r="L6240" s="1828">
        <v>12</v>
      </c>
      <c r="M6240" s="542">
        <f t="shared" si="150"/>
        <v>21600</v>
      </c>
      <c r="N6240" s="1829"/>
      <c r="O6240" s="1828">
        <v>6</v>
      </c>
      <c r="P6240" s="542">
        <f t="shared" si="149"/>
        <v>10800</v>
      </c>
    </row>
    <row r="6241" spans="1:16" x14ac:dyDescent="0.2">
      <c r="A6241" s="541" t="s">
        <v>992</v>
      </c>
      <c r="B6241" s="541" t="s">
        <v>9131</v>
      </c>
      <c r="C6241" s="541" t="s">
        <v>1709</v>
      </c>
      <c r="D6241" s="541" t="s">
        <v>13160</v>
      </c>
      <c r="E6241" s="539">
        <v>10000</v>
      </c>
      <c r="F6241" s="542" t="s">
        <v>13161</v>
      </c>
      <c r="G6241" s="541" t="s">
        <v>13162</v>
      </c>
      <c r="H6241" s="541"/>
      <c r="I6241" s="550" t="s">
        <v>8882</v>
      </c>
      <c r="J6241" s="542"/>
      <c r="K6241" s="1800">
        <v>1</v>
      </c>
      <c r="L6241" s="1828">
        <v>12</v>
      </c>
      <c r="M6241" s="542">
        <f t="shared" si="150"/>
        <v>120000</v>
      </c>
      <c r="N6241" s="1829"/>
      <c r="O6241" s="1828">
        <v>6</v>
      </c>
      <c r="P6241" s="542">
        <f t="shared" si="149"/>
        <v>60000</v>
      </c>
    </row>
    <row r="6242" spans="1:16" x14ac:dyDescent="0.2">
      <c r="A6242" s="541" t="s">
        <v>992</v>
      </c>
      <c r="B6242" s="541" t="s">
        <v>9131</v>
      </c>
      <c r="C6242" s="541" t="s">
        <v>1709</v>
      </c>
      <c r="D6242" s="541" t="s">
        <v>13163</v>
      </c>
      <c r="E6242" s="539">
        <v>10000</v>
      </c>
      <c r="F6242" s="542" t="s">
        <v>2248</v>
      </c>
      <c r="G6242" s="541" t="s">
        <v>2249</v>
      </c>
      <c r="H6242" s="541"/>
      <c r="I6242" s="550" t="s">
        <v>1800</v>
      </c>
      <c r="J6242" s="542"/>
      <c r="K6242" s="1800">
        <v>1</v>
      </c>
      <c r="L6242" s="1828">
        <v>11</v>
      </c>
      <c r="M6242" s="542">
        <f t="shared" si="150"/>
        <v>110000</v>
      </c>
      <c r="N6242" s="1829"/>
      <c r="O6242" s="1828">
        <v>6</v>
      </c>
      <c r="P6242" s="542">
        <f t="shared" si="149"/>
        <v>60000</v>
      </c>
    </row>
    <row r="6243" spans="1:16" x14ac:dyDescent="0.2">
      <c r="A6243" s="541" t="s">
        <v>992</v>
      </c>
      <c r="B6243" s="541" t="s">
        <v>9131</v>
      </c>
      <c r="C6243" s="541" t="s">
        <v>1709</v>
      </c>
      <c r="D6243" s="541" t="s">
        <v>13164</v>
      </c>
      <c r="E6243" s="539">
        <v>5000</v>
      </c>
      <c r="F6243" s="542" t="s">
        <v>13165</v>
      </c>
      <c r="G6243" s="541" t="s">
        <v>13166</v>
      </c>
      <c r="H6243" s="541"/>
      <c r="I6243" s="550" t="s">
        <v>13167</v>
      </c>
      <c r="J6243" s="542"/>
      <c r="K6243" s="1800">
        <v>1</v>
      </c>
      <c r="L6243" s="1828">
        <v>11</v>
      </c>
      <c r="M6243" s="542">
        <f t="shared" si="150"/>
        <v>55000</v>
      </c>
      <c r="N6243" s="1829"/>
      <c r="O6243" s="1828">
        <v>6</v>
      </c>
      <c r="P6243" s="542">
        <f t="shared" si="149"/>
        <v>30000</v>
      </c>
    </row>
    <row r="6244" spans="1:16" x14ac:dyDescent="0.2">
      <c r="A6244" s="541" t="s">
        <v>992</v>
      </c>
      <c r="B6244" s="541" t="s">
        <v>9131</v>
      </c>
      <c r="C6244" s="541" t="s">
        <v>1709</v>
      </c>
      <c r="D6244" s="541" t="s">
        <v>13168</v>
      </c>
      <c r="E6244" s="539">
        <v>5000</v>
      </c>
      <c r="F6244" s="542" t="s">
        <v>13169</v>
      </c>
      <c r="G6244" s="541" t="s">
        <v>13170</v>
      </c>
      <c r="H6244" s="541"/>
      <c r="I6244" s="550" t="s">
        <v>5957</v>
      </c>
      <c r="J6244" s="542"/>
      <c r="K6244" s="1800">
        <v>1</v>
      </c>
      <c r="L6244" s="1828">
        <v>11</v>
      </c>
      <c r="M6244" s="542">
        <f t="shared" si="150"/>
        <v>55000</v>
      </c>
      <c r="N6244" s="1829"/>
      <c r="O6244" s="1828">
        <v>1</v>
      </c>
      <c r="P6244" s="542">
        <f t="shared" si="149"/>
        <v>5000</v>
      </c>
    </row>
    <row r="6245" spans="1:16" x14ac:dyDescent="0.2">
      <c r="A6245" s="541" t="s">
        <v>992</v>
      </c>
      <c r="B6245" s="541" t="s">
        <v>9131</v>
      </c>
      <c r="C6245" s="541" t="s">
        <v>1709</v>
      </c>
      <c r="D6245" s="541" t="s">
        <v>13171</v>
      </c>
      <c r="E6245" s="539">
        <v>3500</v>
      </c>
      <c r="F6245" s="542" t="s">
        <v>13172</v>
      </c>
      <c r="G6245" s="541" t="s">
        <v>13173</v>
      </c>
      <c r="H6245" s="541"/>
      <c r="I6245" s="550" t="s">
        <v>12972</v>
      </c>
      <c r="J6245" s="542"/>
      <c r="K6245" s="1800">
        <v>1</v>
      </c>
      <c r="L6245" s="1828">
        <v>11</v>
      </c>
      <c r="M6245" s="542">
        <f t="shared" si="150"/>
        <v>38500</v>
      </c>
      <c r="N6245" s="1829"/>
      <c r="O6245" s="1828">
        <v>6</v>
      </c>
      <c r="P6245" s="542">
        <f t="shared" si="149"/>
        <v>21000</v>
      </c>
    </row>
    <row r="6246" spans="1:16" x14ac:dyDescent="0.2">
      <c r="A6246" s="541" t="s">
        <v>992</v>
      </c>
      <c r="B6246" s="541" t="s">
        <v>9131</v>
      </c>
      <c r="C6246" s="541" t="s">
        <v>1709</v>
      </c>
      <c r="D6246" s="541" t="s">
        <v>13171</v>
      </c>
      <c r="E6246" s="539">
        <v>3500</v>
      </c>
      <c r="F6246" s="542" t="s">
        <v>13174</v>
      </c>
      <c r="G6246" s="541" t="s">
        <v>13175</v>
      </c>
      <c r="H6246" s="541"/>
      <c r="I6246" s="550"/>
      <c r="J6246" s="542"/>
      <c r="K6246" s="1800">
        <v>1</v>
      </c>
      <c r="L6246" s="1828">
        <v>11</v>
      </c>
      <c r="M6246" s="542">
        <f t="shared" si="150"/>
        <v>38500</v>
      </c>
      <c r="N6246" s="1829"/>
      <c r="O6246" s="1828">
        <v>1</v>
      </c>
      <c r="P6246" s="542">
        <f t="shared" si="149"/>
        <v>3500</v>
      </c>
    </row>
    <row r="6247" spans="1:16" x14ac:dyDescent="0.2">
      <c r="A6247" s="541" t="s">
        <v>992</v>
      </c>
      <c r="B6247" s="541" t="s">
        <v>9131</v>
      </c>
      <c r="C6247" s="541" t="s">
        <v>1709</v>
      </c>
      <c r="D6247" s="541" t="s">
        <v>13176</v>
      </c>
      <c r="E6247" s="539">
        <v>10000</v>
      </c>
      <c r="F6247" s="542" t="s">
        <v>13177</v>
      </c>
      <c r="G6247" s="541" t="s">
        <v>13178</v>
      </c>
      <c r="H6247" s="541"/>
      <c r="I6247" s="550"/>
      <c r="J6247" s="542"/>
      <c r="K6247" s="1800">
        <v>1</v>
      </c>
      <c r="L6247" s="1828">
        <v>11</v>
      </c>
      <c r="M6247" s="542">
        <f t="shared" si="150"/>
        <v>110000</v>
      </c>
      <c r="N6247" s="1829"/>
      <c r="O6247" s="1828">
        <v>1</v>
      </c>
      <c r="P6247" s="542">
        <f t="shared" si="149"/>
        <v>10000</v>
      </c>
    </row>
    <row r="6248" spans="1:16" x14ac:dyDescent="0.2">
      <c r="A6248" s="541" t="s">
        <v>992</v>
      </c>
      <c r="B6248" s="541" t="s">
        <v>9131</v>
      </c>
      <c r="C6248" s="541" t="s">
        <v>1709</v>
      </c>
      <c r="D6248" s="541" t="s">
        <v>13179</v>
      </c>
      <c r="E6248" s="539">
        <v>10000</v>
      </c>
      <c r="F6248" s="542" t="s">
        <v>13180</v>
      </c>
      <c r="G6248" s="541" t="s">
        <v>13181</v>
      </c>
      <c r="H6248" s="541"/>
      <c r="I6248" s="550" t="s">
        <v>1773</v>
      </c>
      <c r="J6248" s="542"/>
      <c r="K6248" s="1800">
        <v>1</v>
      </c>
      <c r="L6248" s="1828">
        <v>9</v>
      </c>
      <c r="M6248" s="542">
        <f t="shared" si="150"/>
        <v>90000</v>
      </c>
      <c r="N6248" s="1829"/>
      <c r="O6248" s="1828">
        <v>5</v>
      </c>
      <c r="P6248" s="542">
        <f t="shared" si="149"/>
        <v>50000</v>
      </c>
    </row>
    <row r="6249" spans="1:16" x14ac:dyDescent="0.2">
      <c r="A6249" s="541" t="s">
        <v>992</v>
      </c>
      <c r="B6249" s="541" t="s">
        <v>9131</v>
      </c>
      <c r="C6249" s="541" t="s">
        <v>1709</v>
      </c>
      <c r="D6249" s="541" t="s">
        <v>1532</v>
      </c>
      <c r="E6249" s="539">
        <v>8000</v>
      </c>
      <c r="F6249" s="542" t="s">
        <v>13182</v>
      </c>
      <c r="G6249" s="541" t="s">
        <v>13183</v>
      </c>
      <c r="H6249" s="541"/>
      <c r="I6249" s="550" t="s">
        <v>13184</v>
      </c>
      <c r="J6249" s="542"/>
      <c r="K6249" s="1800">
        <v>1</v>
      </c>
      <c r="L6249" s="1828">
        <v>8</v>
      </c>
      <c r="M6249" s="542">
        <f t="shared" si="150"/>
        <v>64000</v>
      </c>
      <c r="N6249" s="1829"/>
      <c r="O6249" s="1828">
        <v>6</v>
      </c>
      <c r="P6249" s="542">
        <f t="shared" si="149"/>
        <v>48000</v>
      </c>
    </row>
    <row r="6250" spans="1:16" x14ac:dyDescent="0.2">
      <c r="A6250" s="541" t="s">
        <v>992</v>
      </c>
      <c r="B6250" s="541" t="s">
        <v>9131</v>
      </c>
      <c r="C6250" s="541" t="s">
        <v>1709</v>
      </c>
      <c r="D6250" s="541" t="s">
        <v>13185</v>
      </c>
      <c r="E6250" s="539">
        <v>6500</v>
      </c>
      <c r="F6250" s="542" t="s">
        <v>13186</v>
      </c>
      <c r="G6250" s="541" t="s">
        <v>13187</v>
      </c>
      <c r="H6250" s="541"/>
      <c r="I6250" s="550" t="s">
        <v>6929</v>
      </c>
      <c r="J6250" s="542"/>
      <c r="K6250" s="1800">
        <v>1</v>
      </c>
      <c r="L6250" s="1828">
        <v>8</v>
      </c>
      <c r="M6250" s="542">
        <f t="shared" si="150"/>
        <v>52000</v>
      </c>
      <c r="N6250" s="1829"/>
      <c r="O6250" s="1828">
        <v>6</v>
      </c>
      <c r="P6250" s="542">
        <f t="shared" si="149"/>
        <v>39000</v>
      </c>
    </row>
    <row r="6251" spans="1:16" x14ac:dyDescent="0.2">
      <c r="A6251" s="541" t="s">
        <v>992</v>
      </c>
      <c r="B6251" s="541" t="s">
        <v>9131</v>
      </c>
      <c r="C6251" s="541" t="s">
        <v>1709</v>
      </c>
      <c r="D6251" s="541" t="s">
        <v>1882</v>
      </c>
      <c r="E6251" s="539">
        <v>2000</v>
      </c>
      <c r="F6251" s="542" t="s">
        <v>13188</v>
      </c>
      <c r="G6251" s="541" t="s">
        <v>13189</v>
      </c>
      <c r="H6251" s="541"/>
      <c r="I6251" s="550" t="s">
        <v>1882</v>
      </c>
      <c r="J6251" s="542"/>
      <c r="K6251" s="1800">
        <v>1</v>
      </c>
      <c r="L6251" s="1828">
        <v>4</v>
      </c>
      <c r="M6251" s="542">
        <f t="shared" si="150"/>
        <v>8000</v>
      </c>
      <c r="N6251" s="1829"/>
      <c r="O6251" s="1828">
        <v>6</v>
      </c>
      <c r="P6251" s="542">
        <f t="shared" si="149"/>
        <v>12000</v>
      </c>
    </row>
    <row r="6252" spans="1:16" x14ac:dyDescent="0.2">
      <c r="A6252" s="541" t="s">
        <v>992</v>
      </c>
      <c r="B6252" s="541" t="s">
        <v>9131</v>
      </c>
      <c r="C6252" s="541" t="s">
        <v>1709</v>
      </c>
      <c r="D6252" s="541" t="s">
        <v>1882</v>
      </c>
      <c r="E6252" s="539">
        <v>2000</v>
      </c>
      <c r="F6252" s="542" t="s">
        <v>13190</v>
      </c>
      <c r="G6252" s="541" t="s">
        <v>13191</v>
      </c>
      <c r="H6252" s="541"/>
      <c r="I6252" s="550" t="s">
        <v>1882</v>
      </c>
      <c r="J6252" s="542"/>
      <c r="K6252" s="1800">
        <v>1</v>
      </c>
      <c r="L6252" s="1828">
        <v>4</v>
      </c>
      <c r="M6252" s="542">
        <f t="shared" si="150"/>
        <v>8000</v>
      </c>
      <c r="N6252" s="1829"/>
      <c r="O6252" s="1828">
        <v>6</v>
      </c>
      <c r="P6252" s="542">
        <f t="shared" si="149"/>
        <v>12000</v>
      </c>
    </row>
    <row r="6253" spans="1:16" x14ac:dyDescent="0.2">
      <c r="A6253" s="541" t="s">
        <v>992</v>
      </c>
      <c r="B6253" s="541" t="s">
        <v>9131</v>
      </c>
      <c r="C6253" s="541" t="s">
        <v>1709</v>
      </c>
      <c r="D6253" s="541" t="s">
        <v>13192</v>
      </c>
      <c r="E6253" s="539">
        <v>7500</v>
      </c>
      <c r="F6253" s="542" t="s">
        <v>13193</v>
      </c>
      <c r="G6253" s="541" t="s">
        <v>13194</v>
      </c>
      <c r="H6253" s="541"/>
      <c r="I6253" s="550" t="s">
        <v>13195</v>
      </c>
      <c r="J6253" s="542"/>
      <c r="K6253" s="1800">
        <v>1</v>
      </c>
      <c r="L6253" s="1828">
        <v>12</v>
      </c>
      <c r="M6253" s="542">
        <f t="shared" si="150"/>
        <v>90000</v>
      </c>
      <c r="N6253" s="1829"/>
      <c r="O6253" s="1828">
        <v>1</v>
      </c>
      <c r="P6253" s="542">
        <f t="shared" si="149"/>
        <v>7500</v>
      </c>
    </row>
    <row r="6254" spans="1:16" x14ac:dyDescent="0.2">
      <c r="A6254" s="541" t="s">
        <v>992</v>
      </c>
      <c r="B6254" s="541" t="s">
        <v>9131</v>
      </c>
      <c r="C6254" s="541" t="s">
        <v>1709</v>
      </c>
      <c r="D6254" s="541" t="s">
        <v>13196</v>
      </c>
      <c r="E6254" s="539">
        <v>8000</v>
      </c>
      <c r="F6254" s="542" t="s">
        <v>13197</v>
      </c>
      <c r="G6254" s="541" t="s">
        <v>13198</v>
      </c>
      <c r="H6254" s="541"/>
      <c r="I6254" s="550" t="s">
        <v>12989</v>
      </c>
      <c r="J6254" s="542"/>
      <c r="K6254" s="1800">
        <v>1</v>
      </c>
      <c r="L6254" s="1828">
        <v>12</v>
      </c>
      <c r="M6254" s="542">
        <f t="shared" si="150"/>
        <v>96000</v>
      </c>
      <c r="N6254" s="1829"/>
      <c r="O6254" s="1828">
        <v>6</v>
      </c>
      <c r="P6254" s="542">
        <f t="shared" si="149"/>
        <v>48000</v>
      </c>
    </row>
    <row r="6255" spans="1:16" x14ac:dyDescent="0.2">
      <c r="A6255" s="541" t="s">
        <v>992</v>
      </c>
      <c r="B6255" s="541" t="s">
        <v>9131</v>
      </c>
      <c r="C6255" s="541" t="s">
        <v>1709</v>
      </c>
      <c r="D6255" s="541" t="s">
        <v>12040</v>
      </c>
      <c r="E6255" s="539">
        <v>6000</v>
      </c>
      <c r="F6255" s="542" t="s">
        <v>13199</v>
      </c>
      <c r="G6255" s="541" t="s">
        <v>13200</v>
      </c>
      <c r="H6255" s="541"/>
      <c r="I6255" s="550" t="s">
        <v>13201</v>
      </c>
      <c r="J6255" s="542"/>
      <c r="K6255" s="1800">
        <v>1</v>
      </c>
      <c r="L6255" s="1828">
        <v>12</v>
      </c>
      <c r="M6255" s="542">
        <f t="shared" si="150"/>
        <v>72000</v>
      </c>
      <c r="N6255" s="1829"/>
      <c r="O6255" s="1828">
        <v>6</v>
      </c>
      <c r="P6255" s="542">
        <f t="shared" si="149"/>
        <v>36000</v>
      </c>
    </row>
    <row r="6256" spans="1:16" x14ac:dyDescent="0.2">
      <c r="A6256" s="541" t="s">
        <v>992</v>
      </c>
      <c r="B6256" s="541" t="s">
        <v>9131</v>
      </c>
      <c r="C6256" s="541" t="s">
        <v>1709</v>
      </c>
      <c r="D6256" s="541" t="s">
        <v>13202</v>
      </c>
      <c r="E6256" s="539">
        <v>6000</v>
      </c>
      <c r="F6256" s="542" t="s">
        <v>13203</v>
      </c>
      <c r="G6256" s="541" t="s">
        <v>13204</v>
      </c>
      <c r="H6256" s="541"/>
      <c r="I6256" s="550" t="s">
        <v>6516</v>
      </c>
      <c r="J6256" s="542"/>
      <c r="K6256" s="1800">
        <v>1</v>
      </c>
      <c r="L6256" s="1828">
        <v>12</v>
      </c>
      <c r="M6256" s="542">
        <f t="shared" si="150"/>
        <v>72000</v>
      </c>
      <c r="N6256" s="1829"/>
      <c r="O6256" s="1828">
        <v>2</v>
      </c>
      <c r="P6256" s="542">
        <f t="shared" si="149"/>
        <v>12000</v>
      </c>
    </row>
    <row r="6257" spans="1:16" x14ac:dyDescent="0.2">
      <c r="A6257" s="541" t="s">
        <v>992</v>
      </c>
      <c r="B6257" s="541" t="s">
        <v>9131</v>
      </c>
      <c r="C6257" s="541" t="s">
        <v>1709</v>
      </c>
      <c r="D6257" s="541" t="s">
        <v>13205</v>
      </c>
      <c r="E6257" s="539">
        <v>3500</v>
      </c>
      <c r="F6257" s="542" t="s">
        <v>13206</v>
      </c>
      <c r="G6257" s="541" t="s">
        <v>13207</v>
      </c>
      <c r="H6257" s="541"/>
      <c r="I6257" s="550" t="s">
        <v>13208</v>
      </c>
      <c r="J6257" s="542"/>
      <c r="K6257" s="1800">
        <v>1</v>
      </c>
      <c r="L6257" s="1828">
        <v>12</v>
      </c>
      <c r="M6257" s="542">
        <f t="shared" si="150"/>
        <v>42000</v>
      </c>
      <c r="N6257" s="1829"/>
      <c r="O6257" s="1828">
        <v>6</v>
      </c>
      <c r="P6257" s="542">
        <f t="shared" si="149"/>
        <v>21000</v>
      </c>
    </row>
    <row r="6258" spans="1:16" x14ac:dyDescent="0.2">
      <c r="A6258" s="541" t="s">
        <v>992</v>
      </c>
      <c r="B6258" s="541" t="s">
        <v>9131</v>
      </c>
      <c r="C6258" s="541" t="s">
        <v>1709</v>
      </c>
      <c r="D6258" s="541" t="s">
        <v>13209</v>
      </c>
      <c r="E6258" s="539">
        <v>6000</v>
      </c>
      <c r="F6258" s="542" t="s">
        <v>13210</v>
      </c>
      <c r="G6258" s="541" t="s">
        <v>13211</v>
      </c>
      <c r="H6258" s="541"/>
      <c r="I6258" s="550" t="s">
        <v>5786</v>
      </c>
      <c r="J6258" s="542"/>
      <c r="K6258" s="1800">
        <v>1</v>
      </c>
      <c r="L6258" s="1828">
        <v>12</v>
      </c>
      <c r="M6258" s="542">
        <f t="shared" si="150"/>
        <v>72000</v>
      </c>
      <c r="N6258" s="1829"/>
      <c r="O6258" s="1828">
        <v>2</v>
      </c>
      <c r="P6258" s="542">
        <f t="shared" si="149"/>
        <v>12000</v>
      </c>
    </row>
    <row r="6259" spans="1:16" x14ac:dyDescent="0.2">
      <c r="A6259" s="541" t="s">
        <v>992</v>
      </c>
      <c r="B6259" s="541" t="s">
        <v>9131</v>
      </c>
      <c r="C6259" s="541" t="s">
        <v>1709</v>
      </c>
      <c r="D6259" s="541" t="s">
        <v>13212</v>
      </c>
      <c r="E6259" s="539">
        <v>7000</v>
      </c>
      <c r="F6259" s="542" t="s">
        <v>13213</v>
      </c>
      <c r="G6259" s="541" t="s">
        <v>13214</v>
      </c>
      <c r="H6259" s="541"/>
      <c r="I6259" s="550" t="s">
        <v>12989</v>
      </c>
      <c r="J6259" s="542"/>
      <c r="K6259" s="1800">
        <v>1</v>
      </c>
      <c r="L6259" s="1828">
        <v>12</v>
      </c>
      <c r="M6259" s="542">
        <f t="shared" si="150"/>
        <v>84000</v>
      </c>
      <c r="N6259" s="1829"/>
      <c r="O6259" s="1828">
        <v>6</v>
      </c>
      <c r="P6259" s="542">
        <f t="shared" si="149"/>
        <v>42000</v>
      </c>
    </row>
    <row r="6260" spans="1:16" x14ac:dyDescent="0.2">
      <c r="A6260" s="541" t="s">
        <v>992</v>
      </c>
      <c r="B6260" s="541" t="s">
        <v>9131</v>
      </c>
      <c r="C6260" s="541" t="s">
        <v>1709</v>
      </c>
      <c r="D6260" s="541" t="s">
        <v>13215</v>
      </c>
      <c r="E6260" s="539">
        <v>3500</v>
      </c>
      <c r="F6260" s="542" t="s">
        <v>13216</v>
      </c>
      <c r="G6260" s="541" t="s">
        <v>13217</v>
      </c>
      <c r="H6260" s="541"/>
      <c r="I6260" s="550" t="s">
        <v>13218</v>
      </c>
      <c r="J6260" s="542"/>
      <c r="K6260" s="1800">
        <v>1</v>
      </c>
      <c r="L6260" s="1828">
        <v>12</v>
      </c>
      <c r="M6260" s="542">
        <f t="shared" si="150"/>
        <v>42000</v>
      </c>
      <c r="N6260" s="1829"/>
      <c r="O6260" s="1828">
        <v>6</v>
      </c>
      <c r="P6260" s="542">
        <f t="shared" si="149"/>
        <v>21000</v>
      </c>
    </row>
    <row r="6261" spans="1:16" x14ac:dyDescent="0.2">
      <c r="A6261" s="541" t="s">
        <v>992</v>
      </c>
      <c r="B6261" s="541" t="s">
        <v>9131</v>
      </c>
      <c r="C6261" s="541" t="s">
        <v>1709</v>
      </c>
      <c r="D6261" s="541" t="s">
        <v>13202</v>
      </c>
      <c r="E6261" s="539">
        <v>6000</v>
      </c>
      <c r="F6261" s="542" t="s">
        <v>13219</v>
      </c>
      <c r="G6261" s="541" t="s">
        <v>13220</v>
      </c>
      <c r="H6261" s="541"/>
      <c r="I6261" s="550" t="s">
        <v>12989</v>
      </c>
      <c r="J6261" s="542"/>
      <c r="K6261" s="1800">
        <v>1</v>
      </c>
      <c r="L6261" s="1828">
        <v>12</v>
      </c>
      <c r="M6261" s="542">
        <f t="shared" si="150"/>
        <v>72000</v>
      </c>
      <c r="N6261" s="1829"/>
      <c r="O6261" s="1828">
        <v>6</v>
      </c>
      <c r="P6261" s="542">
        <f t="shared" si="149"/>
        <v>36000</v>
      </c>
    </row>
    <row r="6262" spans="1:16" x14ac:dyDescent="0.2">
      <c r="A6262" s="541" t="s">
        <v>992</v>
      </c>
      <c r="B6262" s="541" t="s">
        <v>9131</v>
      </c>
      <c r="C6262" s="541" t="s">
        <v>1709</v>
      </c>
      <c r="D6262" s="541" t="s">
        <v>13212</v>
      </c>
      <c r="E6262" s="539">
        <v>7000</v>
      </c>
      <c r="F6262" s="542" t="s">
        <v>13221</v>
      </c>
      <c r="G6262" s="541" t="s">
        <v>13222</v>
      </c>
      <c r="H6262" s="541"/>
      <c r="I6262" s="550" t="s">
        <v>13223</v>
      </c>
      <c r="J6262" s="542"/>
      <c r="K6262" s="1800">
        <v>1</v>
      </c>
      <c r="L6262" s="1828">
        <v>12</v>
      </c>
      <c r="M6262" s="542">
        <f t="shared" si="150"/>
        <v>84000</v>
      </c>
      <c r="N6262" s="1829"/>
      <c r="O6262" s="1828">
        <v>6</v>
      </c>
      <c r="P6262" s="542">
        <f t="shared" si="149"/>
        <v>42000</v>
      </c>
    </row>
    <row r="6263" spans="1:16" x14ac:dyDescent="0.2">
      <c r="A6263" s="541" t="s">
        <v>992</v>
      </c>
      <c r="B6263" s="541" t="s">
        <v>9131</v>
      </c>
      <c r="C6263" s="541" t="s">
        <v>1709</v>
      </c>
      <c r="D6263" s="541" t="s">
        <v>12040</v>
      </c>
      <c r="E6263" s="539">
        <v>6000</v>
      </c>
      <c r="F6263" s="542" t="s">
        <v>13224</v>
      </c>
      <c r="G6263" s="541" t="s">
        <v>13225</v>
      </c>
      <c r="H6263" s="541"/>
      <c r="I6263" s="550" t="s">
        <v>13223</v>
      </c>
      <c r="J6263" s="542"/>
      <c r="K6263" s="1800">
        <v>1</v>
      </c>
      <c r="L6263" s="1828">
        <v>12</v>
      </c>
      <c r="M6263" s="542">
        <f t="shared" si="150"/>
        <v>72000</v>
      </c>
      <c r="N6263" s="1829"/>
      <c r="O6263" s="1828">
        <v>6</v>
      </c>
      <c r="P6263" s="542">
        <f t="shared" si="149"/>
        <v>36000</v>
      </c>
    </row>
    <row r="6264" spans="1:16" x14ac:dyDescent="0.2">
      <c r="A6264" s="541" t="s">
        <v>992</v>
      </c>
      <c r="B6264" s="541" t="s">
        <v>9131</v>
      </c>
      <c r="C6264" s="541" t="s">
        <v>1709</v>
      </c>
      <c r="D6264" s="541" t="s">
        <v>13226</v>
      </c>
      <c r="E6264" s="539">
        <v>3500</v>
      </c>
      <c r="F6264" s="542" t="s">
        <v>13227</v>
      </c>
      <c r="G6264" s="541" t="s">
        <v>13228</v>
      </c>
      <c r="H6264" s="541"/>
      <c r="I6264" s="550" t="s">
        <v>5391</v>
      </c>
      <c r="J6264" s="542"/>
      <c r="K6264" s="1800">
        <v>1</v>
      </c>
      <c r="L6264" s="1828">
        <v>12</v>
      </c>
      <c r="M6264" s="542">
        <f t="shared" si="150"/>
        <v>42000</v>
      </c>
      <c r="N6264" s="1829"/>
      <c r="O6264" s="1828">
        <v>6</v>
      </c>
      <c r="P6264" s="542">
        <f t="shared" si="149"/>
        <v>21000</v>
      </c>
    </row>
    <row r="6265" spans="1:16" x14ac:dyDescent="0.2">
      <c r="A6265" s="541" t="s">
        <v>992</v>
      </c>
      <c r="B6265" s="541" t="s">
        <v>9131</v>
      </c>
      <c r="C6265" s="541" t="s">
        <v>1709</v>
      </c>
      <c r="D6265" s="541" t="s">
        <v>13229</v>
      </c>
      <c r="E6265" s="539">
        <v>14000</v>
      </c>
      <c r="F6265" s="542" t="s">
        <v>13230</v>
      </c>
      <c r="G6265" s="541" t="s">
        <v>13231</v>
      </c>
      <c r="H6265" s="541"/>
      <c r="I6265" s="550" t="s">
        <v>13232</v>
      </c>
      <c r="J6265" s="542"/>
      <c r="K6265" s="1800">
        <v>1</v>
      </c>
      <c r="L6265" s="1828">
        <v>12</v>
      </c>
      <c r="M6265" s="542">
        <f t="shared" si="150"/>
        <v>168000</v>
      </c>
      <c r="N6265" s="1829"/>
      <c r="O6265" s="1828">
        <v>6</v>
      </c>
      <c r="P6265" s="542">
        <f t="shared" si="149"/>
        <v>84000</v>
      </c>
    </row>
    <row r="6266" spans="1:16" x14ac:dyDescent="0.2">
      <c r="A6266" s="541" t="s">
        <v>992</v>
      </c>
      <c r="B6266" s="541" t="s">
        <v>9131</v>
      </c>
      <c r="C6266" s="541" t="s">
        <v>1709</v>
      </c>
      <c r="D6266" s="541" t="s">
        <v>13215</v>
      </c>
      <c r="E6266" s="539">
        <v>3500</v>
      </c>
      <c r="F6266" s="542" t="s">
        <v>13233</v>
      </c>
      <c r="G6266" s="541" t="s">
        <v>13234</v>
      </c>
      <c r="H6266" s="541"/>
      <c r="I6266" s="550" t="s">
        <v>1835</v>
      </c>
      <c r="J6266" s="542"/>
      <c r="K6266" s="1800">
        <v>1</v>
      </c>
      <c r="L6266" s="1828">
        <v>12</v>
      </c>
      <c r="M6266" s="542">
        <f t="shared" si="150"/>
        <v>42000</v>
      </c>
      <c r="N6266" s="1829"/>
      <c r="O6266" s="1828">
        <v>6</v>
      </c>
      <c r="P6266" s="542">
        <f t="shared" si="149"/>
        <v>21000</v>
      </c>
    </row>
    <row r="6267" spans="1:16" x14ac:dyDescent="0.2">
      <c r="A6267" s="541" t="s">
        <v>992</v>
      </c>
      <c r="B6267" s="541" t="s">
        <v>9131</v>
      </c>
      <c r="C6267" s="541" t="s">
        <v>1709</v>
      </c>
      <c r="D6267" s="541" t="s">
        <v>13235</v>
      </c>
      <c r="E6267" s="539">
        <v>5000</v>
      </c>
      <c r="F6267" s="542" t="s">
        <v>13236</v>
      </c>
      <c r="G6267" s="541" t="s">
        <v>13237</v>
      </c>
      <c r="H6267" s="541"/>
      <c r="I6267" s="550" t="s">
        <v>12989</v>
      </c>
      <c r="J6267" s="542"/>
      <c r="K6267" s="1800">
        <v>1</v>
      </c>
      <c r="L6267" s="1828">
        <v>12</v>
      </c>
      <c r="M6267" s="542">
        <f t="shared" si="150"/>
        <v>60000</v>
      </c>
      <c r="N6267" s="1829"/>
      <c r="O6267" s="1828">
        <v>6</v>
      </c>
      <c r="P6267" s="542">
        <f t="shared" si="149"/>
        <v>30000</v>
      </c>
    </row>
    <row r="6268" spans="1:16" x14ac:dyDescent="0.2">
      <c r="A6268" s="541" t="s">
        <v>992</v>
      </c>
      <c r="B6268" s="541" t="s">
        <v>9131</v>
      </c>
      <c r="C6268" s="541" t="s">
        <v>1709</v>
      </c>
      <c r="D6268" s="541" t="s">
        <v>13238</v>
      </c>
      <c r="E6268" s="539">
        <v>6000</v>
      </c>
      <c r="F6268" s="542" t="s">
        <v>13239</v>
      </c>
      <c r="G6268" s="541" t="s">
        <v>13240</v>
      </c>
      <c r="H6268" s="541"/>
      <c r="I6268" s="550" t="s">
        <v>12985</v>
      </c>
      <c r="J6268" s="542"/>
      <c r="K6268" s="1800">
        <v>1</v>
      </c>
      <c r="L6268" s="1828">
        <v>12</v>
      </c>
      <c r="M6268" s="542">
        <f t="shared" si="150"/>
        <v>72000</v>
      </c>
      <c r="N6268" s="1829"/>
      <c r="O6268" s="1828">
        <v>6</v>
      </c>
      <c r="P6268" s="542">
        <f t="shared" si="149"/>
        <v>36000</v>
      </c>
    </row>
    <row r="6269" spans="1:16" x14ac:dyDescent="0.2">
      <c r="A6269" s="541" t="s">
        <v>992</v>
      </c>
      <c r="B6269" s="541" t="s">
        <v>9131</v>
      </c>
      <c r="C6269" s="541" t="s">
        <v>1709</v>
      </c>
      <c r="D6269" s="541" t="s">
        <v>13215</v>
      </c>
      <c r="E6269" s="539">
        <v>3500</v>
      </c>
      <c r="F6269" s="542" t="s">
        <v>13241</v>
      </c>
      <c r="G6269" s="541" t="s">
        <v>13242</v>
      </c>
      <c r="H6269" s="541"/>
      <c r="I6269" s="550" t="s">
        <v>1835</v>
      </c>
      <c r="J6269" s="542"/>
      <c r="K6269" s="1800">
        <v>1</v>
      </c>
      <c r="L6269" s="1828">
        <v>12</v>
      </c>
      <c r="M6269" s="542">
        <f t="shared" si="150"/>
        <v>42000</v>
      </c>
      <c r="N6269" s="1829"/>
      <c r="O6269" s="1828">
        <v>6</v>
      </c>
      <c r="P6269" s="542">
        <f t="shared" si="149"/>
        <v>21000</v>
      </c>
    </row>
    <row r="6270" spans="1:16" x14ac:dyDescent="0.2">
      <c r="A6270" s="541" t="s">
        <v>992</v>
      </c>
      <c r="B6270" s="541" t="s">
        <v>9131</v>
      </c>
      <c r="C6270" s="541" t="s">
        <v>1709</v>
      </c>
      <c r="D6270" s="541" t="s">
        <v>13215</v>
      </c>
      <c r="E6270" s="539">
        <v>3500</v>
      </c>
      <c r="F6270" s="542" t="s">
        <v>13243</v>
      </c>
      <c r="G6270" s="541" t="s">
        <v>13244</v>
      </c>
      <c r="H6270" s="541"/>
      <c r="I6270" s="550" t="s">
        <v>1835</v>
      </c>
      <c r="J6270" s="542"/>
      <c r="K6270" s="1800">
        <v>1</v>
      </c>
      <c r="L6270" s="1828">
        <v>12</v>
      </c>
      <c r="M6270" s="542">
        <f t="shared" si="150"/>
        <v>42000</v>
      </c>
      <c r="N6270" s="1829"/>
      <c r="O6270" s="1828">
        <v>6</v>
      </c>
      <c r="P6270" s="542">
        <f t="shared" si="149"/>
        <v>21000</v>
      </c>
    </row>
    <row r="6271" spans="1:16" x14ac:dyDescent="0.2">
      <c r="A6271" s="541" t="s">
        <v>992</v>
      </c>
      <c r="B6271" s="541" t="s">
        <v>9131</v>
      </c>
      <c r="C6271" s="541" t="s">
        <v>1709</v>
      </c>
      <c r="D6271" s="541" t="s">
        <v>13245</v>
      </c>
      <c r="E6271" s="539">
        <v>4000</v>
      </c>
      <c r="F6271" s="542" t="s">
        <v>13246</v>
      </c>
      <c r="G6271" s="541" t="s">
        <v>13247</v>
      </c>
      <c r="H6271" s="541"/>
      <c r="I6271" s="550" t="s">
        <v>13248</v>
      </c>
      <c r="J6271" s="542"/>
      <c r="K6271" s="1800">
        <v>1</v>
      </c>
      <c r="L6271" s="1828">
        <v>12</v>
      </c>
      <c r="M6271" s="542">
        <f t="shared" si="150"/>
        <v>48000</v>
      </c>
      <c r="N6271" s="1829"/>
      <c r="O6271" s="1828">
        <v>6</v>
      </c>
      <c r="P6271" s="542">
        <f t="shared" si="149"/>
        <v>24000</v>
      </c>
    </row>
    <row r="6272" spans="1:16" x14ac:dyDescent="0.2">
      <c r="A6272" s="541" t="s">
        <v>992</v>
      </c>
      <c r="B6272" s="541" t="s">
        <v>9131</v>
      </c>
      <c r="C6272" s="541" t="s">
        <v>1709</v>
      </c>
      <c r="D6272" s="541" t="s">
        <v>6731</v>
      </c>
      <c r="E6272" s="539">
        <v>7000</v>
      </c>
      <c r="F6272" s="542" t="s">
        <v>13249</v>
      </c>
      <c r="G6272" s="541" t="s">
        <v>13250</v>
      </c>
      <c r="H6272" s="541"/>
      <c r="I6272" s="550" t="s">
        <v>13251</v>
      </c>
      <c r="J6272" s="542"/>
      <c r="K6272" s="1800">
        <v>1</v>
      </c>
      <c r="L6272" s="1828">
        <v>9</v>
      </c>
      <c r="M6272" s="542">
        <f t="shared" si="150"/>
        <v>63000</v>
      </c>
      <c r="N6272" s="1829"/>
      <c r="O6272" s="1828">
        <v>6</v>
      </c>
      <c r="P6272" s="542">
        <f t="shared" si="149"/>
        <v>42000</v>
      </c>
    </row>
    <row r="6273" spans="1:16" x14ac:dyDescent="0.2">
      <c r="A6273" s="541" t="s">
        <v>992</v>
      </c>
      <c r="B6273" s="541" t="s">
        <v>9131</v>
      </c>
      <c r="C6273" s="541" t="s">
        <v>1709</v>
      </c>
      <c r="D6273" s="541" t="s">
        <v>13252</v>
      </c>
      <c r="E6273" s="539">
        <v>4500</v>
      </c>
      <c r="F6273" s="542" t="s">
        <v>13253</v>
      </c>
      <c r="G6273" s="541" t="s">
        <v>13254</v>
      </c>
      <c r="H6273" s="541"/>
      <c r="I6273" s="550" t="s">
        <v>13201</v>
      </c>
      <c r="J6273" s="542"/>
      <c r="K6273" s="1800">
        <v>1</v>
      </c>
      <c r="L6273" s="1828">
        <v>12</v>
      </c>
      <c r="M6273" s="542">
        <f t="shared" si="150"/>
        <v>54000</v>
      </c>
      <c r="N6273" s="1829"/>
      <c r="O6273" s="1828">
        <v>6</v>
      </c>
      <c r="P6273" s="542">
        <f t="shared" si="149"/>
        <v>27000</v>
      </c>
    </row>
    <row r="6274" spans="1:16" x14ac:dyDescent="0.2">
      <c r="A6274" s="541" t="s">
        <v>992</v>
      </c>
      <c r="B6274" s="541" t="s">
        <v>9131</v>
      </c>
      <c r="C6274" s="541" t="s">
        <v>1709</v>
      </c>
      <c r="D6274" s="541" t="s">
        <v>12040</v>
      </c>
      <c r="E6274" s="539">
        <v>6000</v>
      </c>
      <c r="F6274" s="542" t="s">
        <v>13255</v>
      </c>
      <c r="G6274" s="541" t="s">
        <v>13256</v>
      </c>
      <c r="H6274" s="541"/>
      <c r="I6274" s="550" t="s">
        <v>13257</v>
      </c>
      <c r="J6274" s="542"/>
      <c r="K6274" s="1800">
        <v>1</v>
      </c>
      <c r="L6274" s="1828">
        <v>12</v>
      </c>
      <c r="M6274" s="542">
        <f t="shared" si="150"/>
        <v>72000</v>
      </c>
      <c r="N6274" s="1829"/>
      <c r="O6274" s="1828">
        <v>6</v>
      </c>
      <c r="P6274" s="542">
        <f t="shared" si="149"/>
        <v>36000</v>
      </c>
    </row>
    <row r="6275" spans="1:16" x14ac:dyDescent="0.2">
      <c r="A6275" s="541" t="s">
        <v>992</v>
      </c>
      <c r="B6275" s="541" t="s">
        <v>9131</v>
      </c>
      <c r="C6275" s="541" t="s">
        <v>1709</v>
      </c>
      <c r="D6275" s="541" t="s">
        <v>13258</v>
      </c>
      <c r="E6275" s="539">
        <v>7000</v>
      </c>
      <c r="F6275" s="542" t="s">
        <v>13259</v>
      </c>
      <c r="G6275" s="541" t="s">
        <v>13260</v>
      </c>
      <c r="H6275" s="541"/>
      <c r="I6275" s="550" t="s">
        <v>12989</v>
      </c>
      <c r="J6275" s="542"/>
      <c r="K6275" s="1800">
        <v>1</v>
      </c>
      <c r="L6275" s="1828">
        <v>12</v>
      </c>
      <c r="M6275" s="542">
        <f t="shared" si="150"/>
        <v>84000</v>
      </c>
      <c r="N6275" s="1829"/>
      <c r="O6275" s="1828">
        <v>6</v>
      </c>
      <c r="P6275" s="542">
        <f t="shared" si="149"/>
        <v>42000</v>
      </c>
    </row>
    <row r="6276" spans="1:16" x14ac:dyDescent="0.2">
      <c r="A6276" s="541" t="s">
        <v>992</v>
      </c>
      <c r="B6276" s="541" t="s">
        <v>9131</v>
      </c>
      <c r="C6276" s="541" t="s">
        <v>1709</v>
      </c>
      <c r="D6276" s="541" t="s">
        <v>13215</v>
      </c>
      <c r="E6276" s="539">
        <v>3500</v>
      </c>
      <c r="F6276" s="542" t="s">
        <v>13261</v>
      </c>
      <c r="G6276" s="541" t="s">
        <v>13262</v>
      </c>
      <c r="H6276" s="541"/>
      <c r="I6276" s="550" t="s">
        <v>5391</v>
      </c>
      <c r="J6276" s="542"/>
      <c r="K6276" s="1800">
        <v>1</v>
      </c>
      <c r="L6276" s="1828">
        <v>12</v>
      </c>
      <c r="M6276" s="542">
        <f t="shared" si="150"/>
        <v>42000</v>
      </c>
      <c r="N6276" s="1829"/>
      <c r="O6276" s="1828">
        <v>6</v>
      </c>
      <c r="P6276" s="542">
        <f t="shared" si="149"/>
        <v>21000</v>
      </c>
    </row>
    <row r="6277" spans="1:16" x14ac:dyDescent="0.2">
      <c r="A6277" s="541" t="s">
        <v>992</v>
      </c>
      <c r="B6277" s="541" t="s">
        <v>9131</v>
      </c>
      <c r="C6277" s="541" t="s">
        <v>1709</v>
      </c>
      <c r="D6277" s="541" t="s">
        <v>13263</v>
      </c>
      <c r="E6277" s="539">
        <v>8000</v>
      </c>
      <c r="F6277" s="542" t="s">
        <v>13264</v>
      </c>
      <c r="G6277" s="541" t="s">
        <v>13265</v>
      </c>
      <c r="H6277" s="541"/>
      <c r="I6277" s="550" t="s">
        <v>13266</v>
      </c>
      <c r="J6277" s="542"/>
      <c r="K6277" s="1800">
        <v>1</v>
      </c>
      <c r="L6277" s="1828">
        <v>12</v>
      </c>
      <c r="M6277" s="542">
        <f t="shared" si="150"/>
        <v>96000</v>
      </c>
      <c r="N6277" s="1829"/>
      <c r="O6277" s="1828">
        <v>6</v>
      </c>
      <c r="P6277" s="542">
        <f t="shared" si="149"/>
        <v>48000</v>
      </c>
    </row>
    <row r="6278" spans="1:16" x14ac:dyDescent="0.2">
      <c r="A6278" s="541" t="s">
        <v>992</v>
      </c>
      <c r="B6278" s="541" t="s">
        <v>9131</v>
      </c>
      <c r="C6278" s="541" t="s">
        <v>1709</v>
      </c>
      <c r="D6278" s="541" t="s">
        <v>13267</v>
      </c>
      <c r="E6278" s="539">
        <v>7000</v>
      </c>
      <c r="F6278" s="542" t="s">
        <v>13268</v>
      </c>
      <c r="G6278" s="541" t="s">
        <v>13269</v>
      </c>
      <c r="H6278" s="541"/>
      <c r="I6278" s="550" t="s">
        <v>5391</v>
      </c>
      <c r="J6278" s="542"/>
      <c r="K6278" s="1800">
        <v>1</v>
      </c>
      <c r="L6278" s="1828">
        <v>4</v>
      </c>
      <c r="M6278" s="542">
        <f t="shared" si="150"/>
        <v>28000</v>
      </c>
      <c r="N6278" s="1829"/>
      <c r="O6278" s="1828">
        <v>6</v>
      </c>
      <c r="P6278" s="542">
        <f t="shared" si="149"/>
        <v>42000</v>
      </c>
    </row>
    <row r="6279" spans="1:16" x14ac:dyDescent="0.2">
      <c r="A6279" s="541" t="s">
        <v>992</v>
      </c>
      <c r="B6279" s="541" t="s">
        <v>9131</v>
      </c>
      <c r="C6279" s="541" t="s">
        <v>1709</v>
      </c>
      <c r="D6279" s="541" t="s">
        <v>13270</v>
      </c>
      <c r="E6279" s="539">
        <v>7000</v>
      </c>
      <c r="F6279" s="542" t="s">
        <v>13271</v>
      </c>
      <c r="G6279" s="541" t="s">
        <v>13272</v>
      </c>
      <c r="H6279" s="541"/>
      <c r="I6279" s="550" t="s">
        <v>5391</v>
      </c>
      <c r="J6279" s="542"/>
      <c r="K6279" s="1800">
        <v>1</v>
      </c>
      <c r="L6279" s="1828">
        <v>4</v>
      </c>
      <c r="M6279" s="542">
        <f t="shared" si="150"/>
        <v>28000</v>
      </c>
      <c r="N6279" s="1829"/>
      <c r="O6279" s="1828">
        <v>6</v>
      </c>
      <c r="P6279" s="542">
        <f t="shared" si="149"/>
        <v>42000</v>
      </c>
    </row>
    <row r="6280" spans="1:16" x14ac:dyDescent="0.2">
      <c r="A6280" s="541" t="s">
        <v>992</v>
      </c>
      <c r="B6280" s="541" t="s">
        <v>9131</v>
      </c>
      <c r="C6280" s="541" t="s">
        <v>1709</v>
      </c>
      <c r="D6280" s="541" t="s">
        <v>1783</v>
      </c>
      <c r="E6280" s="539">
        <v>7000</v>
      </c>
      <c r="F6280" s="542" t="s">
        <v>13273</v>
      </c>
      <c r="G6280" s="541" t="s">
        <v>13274</v>
      </c>
      <c r="H6280" s="541"/>
      <c r="I6280" s="550" t="s">
        <v>1753</v>
      </c>
      <c r="J6280" s="542"/>
      <c r="K6280" s="1800">
        <v>2</v>
      </c>
      <c r="L6280" s="1828">
        <v>12</v>
      </c>
      <c r="M6280" s="542">
        <f t="shared" si="150"/>
        <v>84000</v>
      </c>
      <c r="N6280" s="1829"/>
      <c r="O6280" s="1828">
        <v>6</v>
      </c>
      <c r="P6280" s="542">
        <f t="shared" si="149"/>
        <v>42000</v>
      </c>
    </row>
    <row r="6281" spans="1:16" x14ac:dyDescent="0.2">
      <c r="A6281" s="541" t="s">
        <v>992</v>
      </c>
      <c r="B6281" s="541" t="s">
        <v>9131</v>
      </c>
      <c r="C6281" s="541" t="s">
        <v>1709</v>
      </c>
      <c r="D6281" s="541" t="s">
        <v>12940</v>
      </c>
      <c r="E6281" s="539">
        <v>9000</v>
      </c>
      <c r="F6281" s="542" t="s">
        <v>13275</v>
      </c>
      <c r="G6281" s="541" t="s">
        <v>13276</v>
      </c>
      <c r="H6281" s="541"/>
      <c r="I6281" s="550" t="s">
        <v>1753</v>
      </c>
      <c r="J6281" s="542"/>
      <c r="K6281" s="1800">
        <v>1</v>
      </c>
      <c r="L6281" s="1828">
        <v>12</v>
      </c>
      <c r="M6281" s="542">
        <f t="shared" si="150"/>
        <v>108000</v>
      </c>
      <c r="N6281" s="1829"/>
      <c r="O6281" s="1828">
        <v>6</v>
      </c>
      <c r="P6281" s="542">
        <f t="shared" si="149"/>
        <v>54000</v>
      </c>
    </row>
    <row r="6282" spans="1:16" x14ac:dyDescent="0.2">
      <c r="A6282" s="541" t="s">
        <v>992</v>
      </c>
      <c r="B6282" s="541" t="s">
        <v>9131</v>
      </c>
      <c r="C6282" s="541" t="s">
        <v>1709</v>
      </c>
      <c r="D6282" s="541" t="s">
        <v>1836</v>
      </c>
      <c r="E6282" s="539">
        <v>4500</v>
      </c>
      <c r="F6282" s="542" t="s">
        <v>13277</v>
      </c>
      <c r="G6282" s="541" t="s">
        <v>13278</v>
      </c>
      <c r="H6282" s="541"/>
      <c r="I6282" s="550" t="s">
        <v>4439</v>
      </c>
      <c r="J6282" s="542"/>
      <c r="K6282" s="1800">
        <v>1</v>
      </c>
      <c r="L6282" s="1828">
        <v>12</v>
      </c>
      <c r="M6282" s="542">
        <f t="shared" si="150"/>
        <v>54000</v>
      </c>
      <c r="N6282" s="1829"/>
      <c r="O6282" s="1828">
        <v>6</v>
      </c>
      <c r="P6282" s="542">
        <f t="shared" si="149"/>
        <v>27000</v>
      </c>
    </row>
    <row r="6283" spans="1:16" x14ac:dyDescent="0.2">
      <c r="A6283" s="541" t="s">
        <v>992</v>
      </c>
      <c r="B6283" s="541" t="s">
        <v>9131</v>
      </c>
      <c r="C6283" s="541" t="s">
        <v>1709</v>
      </c>
      <c r="D6283" s="541" t="s">
        <v>13279</v>
      </c>
      <c r="E6283" s="539">
        <v>14000</v>
      </c>
      <c r="F6283" s="542" t="s">
        <v>13280</v>
      </c>
      <c r="G6283" s="541" t="s">
        <v>13281</v>
      </c>
      <c r="H6283" s="541"/>
      <c r="I6283" s="550" t="s">
        <v>13282</v>
      </c>
      <c r="J6283" s="542"/>
      <c r="K6283" s="1800">
        <v>2</v>
      </c>
      <c r="L6283" s="1828">
        <v>12</v>
      </c>
      <c r="M6283" s="542">
        <f t="shared" si="150"/>
        <v>168000</v>
      </c>
      <c r="N6283" s="1829"/>
      <c r="O6283" s="1828">
        <v>6</v>
      </c>
      <c r="P6283" s="542">
        <f t="shared" si="149"/>
        <v>84000</v>
      </c>
    </row>
    <row r="6284" spans="1:16" x14ac:dyDescent="0.2">
      <c r="A6284" s="541" t="s">
        <v>992</v>
      </c>
      <c r="B6284" s="541" t="s">
        <v>9131</v>
      </c>
      <c r="C6284" s="541" t="s">
        <v>1709</v>
      </c>
      <c r="D6284" s="541" t="s">
        <v>10002</v>
      </c>
      <c r="E6284" s="539">
        <v>10000</v>
      </c>
      <c r="F6284" s="542" t="s">
        <v>13283</v>
      </c>
      <c r="G6284" s="541" t="s">
        <v>13284</v>
      </c>
      <c r="H6284" s="541"/>
      <c r="I6284" s="550" t="s">
        <v>13285</v>
      </c>
      <c r="J6284" s="542"/>
      <c r="K6284" s="1800">
        <v>1</v>
      </c>
      <c r="L6284" s="1828">
        <v>9</v>
      </c>
      <c r="M6284" s="542">
        <f t="shared" si="150"/>
        <v>90000</v>
      </c>
      <c r="N6284" s="1829"/>
      <c r="O6284" s="1828">
        <v>6</v>
      </c>
      <c r="P6284" s="542">
        <f t="shared" si="149"/>
        <v>60000</v>
      </c>
    </row>
    <row r="6285" spans="1:16" x14ac:dyDescent="0.2">
      <c r="A6285" s="541" t="s">
        <v>992</v>
      </c>
      <c r="B6285" s="541" t="s">
        <v>9131</v>
      </c>
      <c r="C6285" s="541" t="s">
        <v>1709</v>
      </c>
      <c r="D6285" s="541" t="s">
        <v>13286</v>
      </c>
      <c r="E6285" s="539">
        <v>10000</v>
      </c>
      <c r="F6285" s="542" t="s">
        <v>13287</v>
      </c>
      <c r="G6285" s="541" t="s">
        <v>13288</v>
      </c>
      <c r="H6285" s="541"/>
      <c r="I6285" s="550" t="s">
        <v>1753</v>
      </c>
      <c r="J6285" s="542"/>
      <c r="K6285" s="1800">
        <v>1</v>
      </c>
      <c r="L6285" s="1828">
        <v>5</v>
      </c>
      <c r="M6285" s="542">
        <f t="shared" si="150"/>
        <v>50000</v>
      </c>
      <c r="N6285" s="1829"/>
      <c r="O6285" s="1828">
        <v>6</v>
      </c>
      <c r="P6285" s="542">
        <f t="shared" si="149"/>
        <v>60000</v>
      </c>
    </row>
    <row r="6286" spans="1:16" x14ac:dyDescent="0.2">
      <c r="A6286" s="541" t="s">
        <v>992</v>
      </c>
      <c r="B6286" s="548" t="s">
        <v>1708</v>
      </c>
      <c r="C6286" s="541" t="s">
        <v>1709</v>
      </c>
      <c r="D6286" s="541" t="s">
        <v>13289</v>
      </c>
      <c r="E6286" s="539">
        <v>4000</v>
      </c>
      <c r="F6286" s="542" t="s">
        <v>13290</v>
      </c>
      <c r="G6286" s="541" t="s">
        <v>13291</v>
      </c>
      <c r="H6286" s="541"/>
      <c r="I6286" s="550"/>
      <c r="J6286" s="542"/>
      <c r="K6286" s="1800">
        <v>1</v>
      </c>
      <c r="L6286" s="1828">
        <v>12</v>
      </c>
      <c r="M6286" s="542">
        <f t="shared" si="150"/>
        <v>48000</v>
      </c>
      <c r="N6286" s="1829"/>
      <c r="O6286" s="1828">
        <v>2</v>
      </c>
      <c r="P6286" s="542">
        <f t="shared" si="149"/>
        <v>8000</v>
      </c>
    </row>
    <row r="6287" spans="1:16" x14ac:dyDescent="0.2">
      <c r="A6287" s="541" t="s">
        <v>992</v>
      </c>
      <c r="B6287" s="548" t="s">
        <v>1708</v>
      </c>
      <c r="C6287" s="541" t="s">
        <v>1709</v>
      </c>
      <c r="D6287" s="541" t="s">
        <v>2797</v>
      </c>
      <c r="E6287" s="539">
        <v>5000</v>
      </c>
      <c r="F6287" s="542" t="s">
        <v>13292</v>
      </c>
      <c r="G6287" s="541" t="s">
        <v>13293</v>
      </c>
      <c r="H6287" s="541"/>
      <c r="I6287" s="550" t="s">
        <v>4439</v>
      </c>
      <c r="J6287" s="542"/>
      <c r="K6287" s="1800">
        <v>1</v>
      </c>
      <c r="L6287" s="1828">
        <v>12</v>
      </c>
      <c r="M6287" s="542">
        <f t="shared" si="150"/>
        <v>60000</v>
      </c>
      <c r="N6287" s="1829"/>
      <c r="O6287" s="1828">
        <v>6</v>
      </c>
      <c r="P6287" s="542">
        <f t="shared" si="149"/>
        <v>30000</v>
      </c>
    </row>
    <row r="6288" spans="1:16" x14ac:dyDescent="0.2">
      <c r="A6288" s="541" t="s">
        <v>992</v>
      </c>
      <c r="B6288" s="548" t="s">
        <v>1708</v>
      </c>
      <c r="C6288" s="541" t="s">
        <v>1709</v>
      </c>
      <c r="D6288" s="541" t="s">
        <v>13294</v>
      </c>
      <c r="E6288" s="539">
        <v>3000</v>
      </c>
      <c r="F6288" s="542" t="s">
        <v>13295</v>
      </c>
      <c r="G6288" s="541" t="s">
        <v>13296</v>
      </c>
      <c r="H6288" s="541"/>
      <c r="I6288" s="550" t="s">
        <v>13103</v>
      </c>
      <c r="J6288" s="542"/>
      <c r="K6288" s="1800">
        <v>1</v>
      </c>
      <c r="L6288" s="1828">
        <v>12</v>
      </c>
      <c r="M6288" s="542">
        <f t="shared" si="150"/>
        <v>36000</v>
      </c>
      <c r="N6288" s="1829"/>
      <c r="O6288" s="1828">
        <v>6</v>
      </c>
      <c r="P6288" s="542">
        <f t="shared" si="149"/>
        <v>18000</v>
      </c>
    </row>
    <row r="6289" spans="1:16" x14ac:dyDescent="0.2">
      <c r="A6289" s="541" t="s">
        <v>992</v>
      </c>
      <c r="B6289" s="548" t="s">
        <v>1708</v>
      </c>
      <c r="C6289" s="541" t="s">
        <v>1709</v>
      </c>
      <c r="D6289" s="541" t="s">
        <v>2797</v>
      </c>
      <c r="E6289" s="539">
        <v>5000</v>
      </c>
      <c r="F6289" s="542" t="s">
        <v>13297</v>
      </c>
      <c r="G6289" s="541" t="s">
        <v>13298</v>
      </c>
      <c r="H6289" s="541"/>
      <c r="I6289" s="550" t="s">
        <v>13299</v>
      </c>
      <c r="J6289" s="542"/>
      <c r="K6289" s="1800">
        <v>1</v>
      </c>
      <c r="L6289" s="1828">
        <v>12</v>
      </c>
      <c r="M6289" s="542">
        <f t="shared" si="150"/>
        <v>60000</v>
      </c>
      <c r="N6289" s="1829"/>
      <c r="O6289" s="1828">
        <v>6</v>
      </c>
      <c r="P6289" s="542">
        <f t="shared" si="149"/>
        <v>30000</v>
      </c>
    </row>
    <row r="6290" spans="1:16" x14ac:dyDescent="0.2">
      <c r="A6290" s="541" t="s">
        <v>992</v>
      </c>
      <c r="B6290" s="548" t="s">
        <v>1708</v>
      </c>
      <c r="C6290" s="541" t="s">
        <v>1709</v>
      </c>
      <c r="D6290" s="541" t="s">
        <v>13300</v>
      </c>
      <c r="E6290" s="539">
        <v>14000</v>
      </c>
      <c r="F6290" s="542" t="s">
        <v>13301</v>
      </c>
      <c r="G6290" s="541" t="s">
        <v>13302</v>
      </c>
      <c r="H6290" s="541"/>
      <c r="I6290" s="550" t="s">
        <v>1753</v>
      </c>
      <c r="J6290" s="542"/>
      <c r="K6290" s="1800">
        <v>1</v>
      </c>
      <c r="L6290" s="1828">
        <v>12</v>
      </c>
      <c r="M6290" s="542">
        <f t="shared" si="150"/>
        <v>168000</v>
      </c>
      <c r="N6290" s="1829"/>
      <c r="O6290" s="1828">
        <v>6</v>
      </c>
      <c r="P6290" s="542">
        <f t="shared" si="149"/>
        <v>84000</v>
      </c>
    </row>
    <row r="6291" spans="1:16" x14ac:dyDescent="0.2">
      <c r="A6291" s="541" t="s">
        <v>992</v>
      </c>
      <c r="B6291" s="548" t="s">
        <v>1708</v>
      </c>
      <c r="C6291" s="541" t="s">
        <v>1709</v>
      </c>
      <c r="D6291" s="541" t="s">
        <v>13303</v>
      </c>
      <c r="E6291" s="539">
        <v>6000</v>
      </c>
      <c r="F6291" s="542" t="s">
        <v>13304</v>
      </c>
      <c r="G6291" s="541" t="s">
        <v>13305</v>
      </c>
      <c r="H6291" s="541"/>
      <c r="I6291" s="550" t="s">
        <v>13306</v>
      </c>
      <c r="J6291" s="542"/>
      <c r="K6291" s="1800">
        <v>1</v>
      </c>
      <c r="L6291" s="1828">
        <v>12</v>
      </c>
      <c r="M6291" s="542">
        <f t="shared" si="150"/>
        <v>72000</v>
      </c>
      <c r="N6291" s="1829"/>
      <c r="O6291" s="1828">
        <v>6</v>
      </c>
      <c r="P6291" s="542">
        <f t="shared" si="149"/>
        <v>36000</v>
      </c>
    </row>
    <row r="6292" spans="1:16" x14ac:dyDescent="0.2">
      <c r="A6292" s="541" t="s">
        <v>992</v>
      </c>
      <c r="B6292" s="548" t="s">
        <v>1708</v>
      </c>
      <c r="C6292" s="541" t="s">
        <v>1709</v>
      </c>
      <c r="D6292" s="541" t="s">
        <v>13307</v>
      </c>
      <c r="E6292" s="539">
        <v>7000</v>
      </c>
      <c r="F6292" s="542" t="s">
        <v>13308</v>
      </c>
      <c r="G6292" s="541" t="s">
        <v>13309</v>
      </c>
      <c r="H6292" s="541"/>
      <c r="I6292" s="550" t="s">
        <v>13310</v>
      </c>
      <c r="J6292" s="542"/>
      <c r="K6292" s="1800">
        <v>1</v>
      </c>
      <c r="L6292" s="1828">
        <v>10</v>
      </c>
      <c r="M6292" s="542">
        <f t="shared" si="150"/>
        <v>70000</v>
      </c>
      <c r="N6292" s="1829"/>
      <c r="O6292" s="1828">
        <v>6</v>
      </c>
      <c r="P6292" s="542">
        <f t="shared" ref="P6292:P6355" si="151">E6292*O6292</f>
        <v>42000</v>
      </c>
    </row>
    <row r="6293" spans="1:16" x14ac:dyDescent="0.2">
      <c r="A6293" s="541" t="s">
        <v>992</v>
      </c>
      <c r="B6293" s="548" t="s">
        <v>1708</v>
      </c>
      <c r="C6293" s="541" t="s">
        <v>1709</v>
      </c>
      <c r="D6293" s="541" t="s">
        <v>13311</v>
      </c>
      <c r="E6293" s="539">
        <v>7000</v>
      </c>
      <c r="F6293" s="542" t="s">
        <v>2836</v>
      </c>
      <c r="G6293" s="541" t="s">
        <v>2837</v>
      </c>
      <c r="H6293" s="541"/>
      <c r="I6293" s="550"/>
      <c r="J6293" s="542"/>
      <c r="K6293" s="1800">
        <v>1</v>
      </c>
      <c r="L6293" s="1828">
        <v>10</v>
      </c>
      <c r="M6293" s="542">
        <f t="shared" si="150"/>
        <v>70000</v>
      </c>
      <c r="N6293" s="1829"/>
      <c r="O6293" s="1828">
        <v>1</v>
      </c>
      <c r="P6293" s="542">
        <f t="shared" si="151"/>
        <v>7000</v>
      </c>
    </row>
    <row r="6294" spans="1:16" x14ac:dyDescent="0.2">
      <c r="A6294" s="541" t="s">
        <v>992</v>
      </c>
      <c r="B6294" s="548" t="s">
        <v>1708</v>
      </c>
      <c r="C6294" s="541" t="s">
        <v>1709</v>
      </c>
      <c r="D6294" s="541" t="s">
        <v>13294</v>
      </c>
      <c r="E6294" s="539">
        <v>3000</v>
      </c>
      <c r="F6294" s="542" t="s">
        <v>13312</v>
      </c>
      <c r="G6294" s="541" t="s">
        <v>13313</v>
      </c>
      <c r="H6294" s="541"/>
      <c r="I6294" s="550" t="s">
        <v>13314</v>
      </c>
      <c r="J6294" s="542"/>
      <c r="K6294" s="1800">
        <v>1</v>
      </c>
      <c r="L6294" s="1828">
        <v>9</v>
      </c>
      <c r="M6294" s="542">
        <f t="shared" ref="M6294:M6357" si="152">E6294*L6294</f>
        <v>27000</v>
      </c>
      <c r="N6294" s="1829"/>
      <c r="O6294" s="1828">
        <v>6</v>
      </c>
      <c r="P6294" s="542">
        <f t="shared" si="151"/>
        <v>18000</v>
      </c>
    </row>
    <row r="6295" spans="1:16" x14ac:dyDescent="0.2">
      <c r="A6295" s="541" t="s">
        <v>992</v>
      </c>
      <c r="B6295" s="548" t="s">
        <v>1708</v>
      </c>
      <c r="C6295" s="541" t="s">
        <v>1709</v>
      </c>
      <c r="D6295" s="541" t="s">
        <v>13315</v>
      </c>
      <c r="E6295" s="539">
        <v>5000</v>
      </c>
      <c r="F6295" s="542" t="s">
        <v>13316</v>
      </c>
      <c r="G6295" s="541" t="s">
        <v>13317</v>
      </c>
      <c r="H6295" s="541"/>
      <c r="I6295" s="550" t="s">
        <v>13318</v>
      </c>
      <c r="J6295" s="542"/>
      <c r="K6295" s="1800">
        <v>1</v>
      </c>
      <c r="L6295" s="1828">
        <v>7</v>
      </c>
      <c r="M6295" s="542">
        <f t="shared" si="152"/>
        <v>35000</v>
      </c>
      <c r="N6295" s="1829"/>
      <c r="O6295" s="1828">
        <v>6</v>
      </c>
      <c r="P6295" s="542">
        <f t="shared" si="151"/>
        <v>30000</v>
      </c>
    </row>
    <row r="6296" spans="1:16" x14ac:dyDescent="0.2">
      <c r="A6296" s="541" t="s">
        <v>992</v>
      </c>
      <c r="B6296" s="548" t="s">
        <v>1708</v>
      </c>
      <c r="C6296" s="541" t="s">
        <v>1709</v>
      </c>
      <c r="D6296" s="541" t="s">
        <v>13319</v>
      </c>
      <c r="E6296" s="539">
        <v>5000</v>
      </c>
      <c r="F6296" s="542" t="s">
        <v>13320</v>
      </c>
      <c r="G6296" s="541" t="s">
        <v>13321</v>
      </c>
      <c r="H6296" s="541"/>
      <c r="I6296" s="550" t="s">
        <v>13322</v>
      </c>
      <c r="J6296" s="542"/>
      <c r="K6296" s="1800">
        <v>1</v>
      </c>
      <c r="L6296" s="1828">
        <v>7</v>
      </c>
      <c r="M6296" s="542">
        <f t="shared" si="152"/>
        <v>35000</v>
      </c>
      <c r="N6296" s="1829"/>
      <c r="O6296" s="1828">
        <v>6</v>
      </c>
      <c r="P6296" s="542">
        <f t="shared" si="151"/>
        <v>30000</v>
      </c>
    </row>
    <row r="6297" spans="1:16" x14ac:dyDescent="0.2">
      <c r="A6297" s="541" t="s">
        <v>992</v>
      </c>
      <c r="B6297" s="548" t="s">
        <v>1708</v>
      </c>
      <c r="C6297" s="541" t="s">
        <v>1709</v>
      </c>
      <c r="D6297" s="541" t="s">
        <v>13323</v>
      </c>
      <c r="E6297" s="539">
        <v>4000</v>
      </c>
      <c r="F6297" s="542" t="s">
        <v>13324</v>
      </c>
      <c r="G6297" s="541" t="s">
        <v>13325</v>
      </c>
      <c r="H6297" s="541"/>
      <c r="I6297" s="550" t="s">
        <v>2550</v>
      </c>
      <c r="J6297" s="542"/>
      <c r="K6297" s="1800">
        <v>1</v>
      </c>
      <c r="L6297" s="1828">
        <v>5</v>
      </c>
      <c r="M6297" s="542">
        <f t="shared" si="152"/>
        <v>20000</v>
      </c>
      <c r="N6297" s="1829"/>
      <c r="O6297" s="1828">
        <v>6</v>
      </c>
      <c r="P6297" s="542">
        <f t="shared" si="151"/>
        <v>24000</v>
      </c>
    </row>
    <row r="6298" spans="1:16" x14ac:dyDescent="0.2">
      <c r="A6298" s="541" t="s">
        <v>992</v>
      </c>
      <c r="B6298" s="548" t="s">
        <v>1708</v>
      </c>
      <c r="C6298" s="541" t="s">
        <v>1709</v>
      </c>
      <c r="D6298" s="541" t="s">
        <v>13326</v>
      </c>
      <c r="E6298" s="539">
        <v>2200</v>
      </c>
      <c r="F6298" s="542" t="s">
        <v>13327</v>
      </c>
      <c r="G6298" s="541" t="s">
        <v>13328</v>
      </c>
      <c r="H6298" s="541"/>
      <c r="I6298" s="550" t="s">
        <v>13329</v>
      </c>
      <c r="J6298" s="542"/>
      <c r="K6298" s="1800">
        <v>2</v>
      </c>
      <c r="L6298" s="1828">
        <v>12</v>
      </c>
      <c r="M6298" s="542">
        <f t="shared" si="152"/>
        <v>26400</v>
      </c>
      <c r="N6298" s="1829"/>
      <c r="O6298" s="1828">
        <v>6</v>
      </c>
      <c r="P6298" s="542">
        <f t="shared" si="151"/>
        <v>13200</v>
      </c>
    </row>
    <row r="6299" spans="1:16" x14ac:dyDescent="0.2">
      <c r="A6299" s="541" t="s">
        <v>992</v>
      </c>
      <c r="B6299" s="548" t="s">
        <v>1708</v>
      </c>
      <c r="C6299" s="541" t="s">
        <v>1709</v>
      </c>
      <c r="D6299" s="541" t="s">
        <v>13311</v>
      </c>
      <c r="E6299" s="539">
        <v>7000</v>
      </c>
      <c r="F6299" s="542" t="s">
        <v>13330</v>
      </c>
      <c r="G6299" s="541" t="s">
        <v>13331</v>
      </c>
      <c r="H6299" s="541"/>
      <c r="I6299" s="550" t="s">
        <v>2135</v>
      </c>
      <c r="J6299" s="542"/>
      <c r="K6299" s="1800">
        <v>1</v>
      </c>
      <c r="L6299" s="1828">
        <v>3</v>
      </c>
      <c r="M6299" s="542">
        <f t="shared" si="152"/>
        <v>21000</v>
      </c>
      <c r="N6299" s="1829"/>
      <c r="O6299" s="1828">
        <v>6</v>
      </c>
      <c r="P6299" s="542">
        <f t="shared" si="151"/>
        <v>42000</v>
      </c>
    </row>
    <row r="6300" spans="1:16" x14ac:dyDescent="0.2">
      <c r="A6300" s="541" t="s">
        <v>992</v>
      </c>
      <c r="B6300" s="541" t="s">
        <v>9131</v>
      </c>
      <c r="C6300" s="541" t="s">
        <v>1709</v>
      </c>
      <c r="D6300" s="541" t="s">
        <v>13332</v>
      </c>
      <c r="E6300" s="539">
        <v>6500</v>
      </c>
      <c r="F6300" s="542" t="s">
        <v>13333</v>
      </c>
      <c r="G6300" s="541" t="s">
        <v>13334</v>
      </c>
      <c r="H6300" s="541"/>
      <c r="I6300" s="550" t="s">
        <v>13335</v>
      </c>
      <c r="J6300" s="542"/>
      <c r="K6300" s="1800">
        <v>1</v>
      </c>
      <c r="L6300" s="1828">
        <v>12</v>
      </c>
      <c r="M6300" s="542">
        <f t="shared" si="152"/>
        <v>78000</v>
      </c>
      <c r="N6300" s="1829"/>
      <c r="O6300" s="1828">
        <v>6</v>
      </c>
      <c r="P6300" s="542">
        <f t="shared" si="151"/>
        <v>39000</v>
      </c>
    </row>
    <row r="6301" spans="1:16" x14ac:dyDescent="0.2">
      <c r="A6301" s="541" t="s">
        <v>992</v>
      </c>
      <c r="B6301" s="541" t="s">
        <v>9131</v>
      </c>
      <c r="C6301" s="541" t="s">
        <v>1709</v>
      </c>
      <c r="D6301" s="541" t="s">
        <v>13336</v>
      </c>
      <c r="E6301" s="539">
        <v>9500</v>
      </c>
      <c r="F6301" s="542" t="s">
        <v>13337</v>
      </c>
      <c r="G6301" s="541" t="s">
        <v>13338</v>
      </c>
      <c r="H6301" s="541"/>
      <c r="I6301" s="550" t="s">
        <v>13335</v>
      </c>
      <c r="J6301" s="542"/>
      <c r="K6301" s="1800">
        <v>1</v>
      </c>
      <c r="L6301" s="1828">
        <v>12</v>
      </c>
      <c r="M6301" s="542">
        <f t="shared" si="152"/>
        <v>114000</v>
      </c>
      <c r="N6301" s="1829"/>
      <c r="O6301" s="1828">
        <v>6</v>
      </c>
      <c r="P6301" s="542">
        <f t="shared" si="151"/>
        <v>57000</v>
      </c>
    </row>
    <row r="6302" spans="1:16" x14ac:dyDescent="0.2">
      <c r="A6302" s="541" t="s">
        <v>992</v>
      </c>
      <c r="B6302" s="541" t="s">
        <v>9131</v>
      </c>
      <c r="C6302" s="541" t="s">
        <v>1709</v>
      </c>
      <c r="D6302" s="541" t="s">
        <v>13339</v>
      </c>
      <c r="E6302" s="539">
        <v>6500</v>
      </c>
      <c r="F6302" s="542" t="s">
        <v>13340</v>
      </c>
      <c r="G6302" s="541" t="s">
        <v>13341</v>
      </c>
      <c r="H6302" s="541"/>
      <c r="I6302" s="550" t="s">
        <v>13342</v>
      </c>
      <c r="J6302" s="542"/>
      <c r="K6302" s="1800">
        <v>1</v>
      </c>
      <c r="L6302" s="1828">
        <v>12</v>
      </c>
      <c r="M6302" s="542">
        <f t="shared" si="152"/>
        <v>78000</v>
      </c>
      <c r="N6302" s="1829"/>
      <c r="O6302" s="1828">
        <v>6</v>
      </c>
      <c r="P6302" s="542">
        <f t="shared" si="151"/>
        <v>39000</v>
      </c>
    </row>
    <row r="6303" spans="1:16" x14ac:dyDescent="0.2">
      <c r="A6303" s="541" t="s">
        <v>992</v>
      </c>
      <c r="B6303" s="541" t="s">
        <v>9131</v>
      </c>
      <c r="C6303" s="541" t="s">
        <v>1709</v>
      </c>
      <c r="D6303" s="541" t="s">
        <v>4600</v>
      </c>
      <c r="E6303" s="539">
        <v>4000</v>
      </c>
      <c r="F6303" s="542" t="s">
        <v>13343</v>
      </c>
      <c r="G6303" s="541" t="s">
        <v>13344</v>
      </c>
      <c r="H6303" s="541"/>
      <c r="I6303" s="550" t="s">
        <v>12972</v>
      </c>
      <c r="J6303" s="542"/>
      <c r="K6303" s="1800">
        <v>1</v>
      </c>
      <c r="L6303" s="1828">
        <v>12</v>
      </c>
      <c r="M6303" s="542">
        <f t="shared" si="152"/>
        <v>48000</v>
      </c>
      <c r="N6303" s="1829"/>
      <c r="O6303" s="1828">
        <v>6</v>
      </c>
      <c r="P6303" s="542">
        <f t="shared" si="151"/>
        <v>24000</v>
      </c>
    </row>
    <row r="6304" spans="1:16" x14ac:dyDescent="0.2">
      <c r="A6304" s="541" t="s">
        <v>992</v>
      </c>
      <c r="B6304" s="541" t="s">
        <v>9131</v>
      </c>
      <c r="C6304" s="541" t="s">
        <v>1709</v>
      </c>
      <c r="D6304" s="541" t="s">
        <v>13345</v>
      </c>
      <c r="E6304" s="539">
        <v>2200</v>
      </c>
      <c r="F6304" s="542" t="s">
        <v>13346</v>
      </c>
      <c r="G6304" s="541" t="s">
        <v>13347</v>
      </c>
      <c r="H6304" s="541"/>
      <c r="I6304" s="550" t="s">
        <v>13348</v>
      </c>
      <c r="J6304" s="542"/>
      <c r="K6304" s="1800">
        <v>1</v>
      </c>
      <c r="L6304" s="1828">
        <v>12</v>
      </c>
      <c r="M6304" s="542">
        <f t="shared" si="152"/>
        <v>26400</v>
      </c>
      <c r="N6304" s="1829"/>
      <c r="O6304" s="1828">
        <v>6</v>
      </c>
      <c r="P6304" s="542">
        <f t="shared" si="151"/>
        <v>13200</v>
      </c>
    </row>
    <row r="6305" spans="1:16" x14ac:dyDescent="0.2">
      <c r="A6305" s="541" t="s">
        <v>992</v>
      </c>
      <c r="B6305" s="541" t="s">
        <v>9131</v>
      </c>
      <c r="C6305" s="541" t="s">
        <v>1709</v>
      </c>
      <c r="D6305" s="541" t="s">
        <v>11978</v>
      </c>
      <c r="E6305" s="539">
        <v>7400</v>
      </c>
      <c r="F6305" s="542" t="s">
        <v>13349</v>
      </c>
      <c r="G6305" s="541" t="s">
        <v>13350</v>
      </c>
      <c r="H6305" s="541"/>
      <c r="I6305" s="550" t="s">
        <v>13351</v>
      </c>
      <c r="J6305" s="542"/>
      <c r="K6305" s="1800">
        <v>1</v>
      </c>
      <c r="L6305" s="1828">
        <v>12</v>
      </c>
      <c r="M6305" s="542">
        <f t="shared" si="152"/>
        <v>88800</v>
      </c>
      <c r="N6305" s="1829"/>
      <c r="O6305" s="1828">
        <v>6</v>
      </c>
      <c r="P6305" s="542">
        <f t="shared" si="151"/>
        <v>44400</v>
      </c>
    </row>
    <row r="6306" spans="1:16" x14ac:dyDescent="0.2">
      <c r="A6306" s="541" t="s">
        <v>992</v>
      </c>
      <c r="B6306" s="541" t="s">
        <v>9131</v>
      </c>
      <c r="C6306" s="541" t="s">
        <v>1709</v>
      </c>
      <c r="D6306" s="541" t="s">
        <v>13352</v>
      </c>
      <c r="E6306" s="539">
        <v>14000</v>
      </c>
      <c r="F6306" s="542" t="s">
        <v>13353</v>
      </c>
      <c r="G6306" s="541" t="s">
        <v>13354</v>
      </c>
      <c r="H6306" s="541"/>
      <c r="I6306" s="550" t="s">
        <v>13355</v>
      </c>
      <c r="J6306" s="542"/>
      <c r="K6306" s="1800">
        <v>2</v>
      </c>
      <c r="L6306" s="1828">
        <v>12</v>
      </c>
      <c r="M6306" s="542">
        <f t="shared" si="152"/>
        <v>168000</v>
      </c>
      <c r="N6306" s="1829"/>
      <c r="O6306" s="1828">
        <v>6</v>
      </c>
      <c r="P6306" s="542">
        <f t="shared" si="151"/>
        <v>84000</v>
      </c>
    </row>
    <row r="6307" spans="1:16" x14ac:dyDescent="0.2">
      <c r="A6307" s="541" t="s">
        <v>992</v>
      </c>
      <c r="B6307" s="541" t="s">
        <v>9131</v>
      </c>
      <c r="C6307" s="541" t="s">
        <v>1709</v>
      </c>
      <c r="D6307" s="541" t="s">
        <v>1852</v>
      </c>
      <c r="E6307" s="539">
        <v>10000</v>
      </c>
      <c r="F6307" s="542" t="s">
        <v>13356</v>
      </c>
      <c r="G6307" s="541" t="s">
        <v>13357</v>
      </c>
      <c r="H6307" s="541"/>
      <c r="I6307" s="550" t="s">
        <v>1753</v>
      </c>
      <c r="J6307" s="542"/>
      <c r="K6307" s="1800">
        <v>1</v>
      </c>
      <c r="L6307" s="1828">
        <v>12</v>
      </c>
      <c r="M6307" s="542">
        <f t="shared" si="152"/>
        <v>120000</v>
      </c>
      <c r="N6307" s="1829"/>
      <c r="O6307" s="1828">
        <v>6</v>
      </c>
      <c r="P6307" s="542">
        <f t="shared" si="151"/>
        <v>60000</v>
      </c>
    </row>
    <row r="6308" spans="1:16" x14ac:dyDescent="0.2">
      <c r="A6308" s="541" t="s">
        <v>992</v>
      </c>
      <c r="B6308" s="541" t="s">
        <v>9131</v>
      </c>
      <c r="C6308" s="541" t="s">
        <v>1709</v>
      </c>
      <c r="D6308" s="541" t="s">
        <v>13358</v>
      </c>
      <c r="E6308" s="539">
        <v>5000</v>
      </c>
      <c r="F6308" s="542" t="s">
        <v>13359</v>
      </c>
      <c r="G6308" s="541" t="s">
        <v>13360</v>
      </c>
      <c r="H6308" s="541"/>
      <c r="I6308" s="550" t="s">
        <v>12950</v>
      </c>
      <c r="J6308" s="542"/>
      <c r="K6308" s="1800">
        <v>1</v>
      </c>
      <c r="L6308" s="1828">
        <v>12</v>
      </c>
      <c r="M6308" s="542">
        <f t="shared" si="152"/>
        <v>60000</v>
      </c>
      <c r="N6308" s="1829"/>
      <c r="O6308" s="1828">
        <v>6</v>
      </c>
      <c r="P6308" s="542">
        <f t="shared" si="151"/>
        <v>30000</v>
      </c>
    </row>
    <row r="6309" spans="1:16" x14ac:dyDescent="0.2">
      <c r="A6309" s="541" t="s">
        <v>992</v>
      </c>
      <c r="B6309" s="541" t="s">
        <v>9131</v>
      </c>
      <c r="C6309" s="541" t="s">
        <v>1709</v>
      </c>
      <c r="D6309" s="541" t="s">
        <v>13361</v>
      </c>
      <c r="E6309" s="539">
        <v>3000</v>
      </c>
      <c r="F6309" s="542" t="s">
        <v>13362</v>
      </c>
      <c r="G6309" s="541" t="s">
        <v>13363</v>
      </c>
      <c r="H6309" s="541"/>
      <c r="I6309" s="550" t="s">
        <v>12989</v>
      </c>
      <c r="J6309" s="542"/>
      <c r="K6309" s="1800">
        <v>1</v>
      </c>
      <c r="L6309" s="1828">
        <v>12</v>
      </c>
      <c r="M6309" s="542">
        <f t="shared" si="152"/>
        <v>36000</v>
      </c>
      <c r="N6309" s="1829"/>
      <c r="O6309" s="1828">
        <v>6</v>
      </c>
      <c r="P6309" s="542">
        <f t="shared" si="151"/>
        <v>18000</v>
      </c>
    </row>
    <row r="6310" spans="1:16" x14ac:dyDescent="0.2">
      <c r="A6310" s="541" t="s">
        <v>992</v>
      </c>
      <c r="B6310" s="541" t="s">
        <v>9131</v>
      </c>
      <c r="C6310" s="541" t="s">
        <v>1709</v>
      </c>
      <c r="D6310" s="541" t="s">
        <v>13361</v>
      </c>
      <c r="E6310" s="539">
        <v>3000</v>
      </c>
      <c r="F6310" s="542" t="s">
        <v>13364</v>
      </c>
      <c r="G6310" s="541" t="s">
        <v>13365</v>
      </c>
      <c r="H6310" s="541"/>
      <c r="I6310" s="550" t="s">
        <v>12950</v>
      </c>
      <c r="J6310" s="542"/>
      <c r="K6310" s="1800">
        <v>1</v>
      </c>
      <c r="L6310" s="1828">
        <v>12</v>
      </c>
      <c r="M6310" s="542">
        <f t="shared" si="152"/>
        <v>36000</v>
      </c>
      <c r="N6310" s="1829"/>
      <c r="O6310" s="1828">
        <v>6</v>
      </c>
      <c r="P6310" s="542">
        <f t="shared" si="151"/>
        <v>18000</v>
      </c>
    </row>
    <row r="6311" spans="1:16" x14ac:dyDescent="0.2">
      <c r="A6311" s="541" t="s">
        <v>992</v>
      </c>
      <c r="B6311" s="541" t="s">
        <v>9131</v>
      </c>
      <c r="C6311" s="541" t="s">
        <v>1709</v>
      </c>
      <c r="D6311" s="541" t="s">
        <v>13366</v>
      </c>
      <c r="E6311" s="539">
        <v>10000</v>
      </c>
      <c r="F6311" s="542" t="s">
        <v>13367</v>
      </c>
      <c r="G6311" s="541" t="s">
        <v>13368</v>
      </c>
      <c r="H6311" s="541"/>
      <c r="I6311" s="550" t="s">
        <v>1753</v>
      </c>
      <c r="J6311" s="542"/>
      <c r="K6311" s="1800">
        <v>1</v>
      </c>
      <c r="L6311" s="1828">
        <v>12</v>
      </c>
      <c r="M6311" s="542">
        <f t="shared" si="152"/>
        <v>120000</v>
      </c>
      <c r="N6311" s="1829"/>
      <c r="O6311" s="1828">
        <v>6</v>
      </c>
      <c r="P6311" s="542">
        <f t="shared" si="151"/>
        <v>60000</v>
      </c>
    </row>
    <row r="6312" spans="1:16" x14ac:dyDescent="0.2">
      <c r="A6312" s="541" t="s">
        <v>992</v>
      </c>
      <c r="B6312" s="541" t="s">
        <v>9131</v>
      </c>
      <c r="C6312" s="541" t="s">
        <v>1709</v>
      </c>
      <c r="D6312" s="541" t="s">
        <v>13369</v>
      </c>
      <c r="E6312" s="539">
        <v>3000</v>
      </c>
      <c r="F6312" s="542" t="s">
        <v>13370</v>
      </c>
      <c r="G6312" s="541" t="s">
        <v>13371</v>
      </c>
      <c r="H6312" s="541"/>
      <c r="I6312" s="550" t="s">
        <v>1753</v>
      </c>
      <c r="J6312" s="542"/>
      <c r="K6312" s="1800">
        <v>1</v>
      </c>
      <c r="L6312" s="1828">
        <v>12</v>
      </c>
      <c r="M6312" s="542">
        <f t="shared" si="152"/>
        <v>36000</v>
      </c>
      <c r="N6312" s="1829"/>
      <c r="O6312" s="1828">
        <v>6</v>
      </c>
      <c r="P6312" s="542">
        <f t="shared" si="151"/>
        <v>18000</v>
      </c>
    </row>
    <row r="6313" spans="1:16" x14ac:dyDescent="0.2">
      <c r="A6313" s="541" t="s">
        <v>992</v>
      </c>
      <c r="B6313" s="541" t="s">
        <v>9131</v>
      </c>
      <c r="C6313" s="541" t="s">
        <v>1709</v>
      </c>
      <c r="D6313" s="541" t="s">
        <v>1733</v>
      </c>
      <c r="E6313" s="539">
        <v>3500</v>
      </c>
      <c r="F6313" s="542" t="s">
        <v>13372</v>
      </c>
      <c r="G6313" s="541" t="s">
        <v>13373</v>
      </c>
      <c r="H6313" s="541"/>
      <c r="I6313" s="550" t="s">
        <v>1753</v>
      </c>
      <c r="J6313" s="542"/>
      <c r="K6313" s="1800">
        <v>1</v>
      </c>
      <c r="L6313" s="1828">
        <v>12</v>
      </c>
      <c r="M6313" s="542">
        <f t="shared" si="152"/>
        <v>42000</v>
      </c>
      <c r="N6313" s="1829"/>
      <c r="O6313" s="1828">
        <v>6</v>
      </c>
      <c r="P6313" s="542">
        <f t="shared" si="151"/>
        <v>21000</v>
      </c>
    </row>
    <row r="6314" spans="1:16" x14ac:dyDescent="0.2">
      <c r="A6314" s="541" t="s">
        <v>992</v>
      </c>
      <c r="B6314" s="541" t="s">
        <v>9131</v>
      </c>
      <c r="C6314" s="541" t="s">
        <v>1709</v>
      </c>
      <c r="D6314" s="541" t="s">
        <v>13374</v>
      </c>
      <c r="E6314" s="539">
        <v>930</v>
      </c>
      <c r="F6314" s="542" t="s">
        <v>13375</v>
      </c>
      <c r="G6314" s="541" t="s">
        <v>13376</v>
      </c>
      <c r="H6314" s="541"/>
      <c r="I6314" s="550" t="s">
        <v>13377</v>
      </c>
      <c r="J6314" s="542"/>
      <c r="K6314" s="1800">
        <v>1</v>
      </c>
      <c r="L6314" s="1828">
        <v>8</v>
      </c>
      <c r="M6314" s="542">
        <f t="shared" si="152"/>
        <v>7440</v>
      </c>
      <c r="N6314" s="1829"/>
      <c r="O6314" s="1828">
        <v>6</v>
      </c>
      <c r="P6314" s="542">
        <f t="shared" si="151"/>
        <v>5580</v>
      </c>
    </row>
    <row r="6315" spans="1:16" x14ac:dyDescent="0.2">
      <c r="A6315" s="541" t="s">
        <v>992</v>
      </c>
      <c r="B6315" s="541" t="s">
        <v>9131</v>
      </c>
      <c r="C6315" s="541" t="s">
        <v>1709</v>
      </c>
      <c r="D6315" s="541" t="s">
        <v>13361</v>
      </c>
      <c r="E6315" s="539">
        <v>3000</v>
      </c>
      <c r="F6315" s="542" t="s">
        <v>13378</v>
      </c>
      <c r="G6315" s="541" t="s">
        <v>13379</v>
      </c>
      <c r="H6315" s="541"/>
      <c r="I6315" s="550" t="s">
        <v>12813</v>
      </c>
      <c r="J6315" s="542"/>
      <c r="K6315" s="1800">
        <v>1</v>
      </c>
      <c r="L6315" s="1828">
        <v>12</v>
      </c>
      <c r="M6315" s="542">
        <f t="shared" si="152"/>
        <v>36000</v>
      </c>
      <c r="N6315" s="1829"/>
      <c r="O6315" s="1828">
        <v>6</v>
      </c>
      <c r="P6315" s="542">
        <f t="shared" si="151"/>
        <v>18000</v>
      </c>
    </row>
    <row r="6316" spans="1:16" x14ac:dyDescent="0.2">
      <c r="A6316" s="541" t="s">
        <v>992</v>
      </c>
      <c r="B6316" s="541" t="s">
        <v>9131</v>
      </c>
      <c r="C6316" s="541" t="s">
        <v>1709</v>
      </c>
      <c r="D6316" s="541" t="s">
        <v>1863</v>
      </c>
      <c r="E6316" s="539">
        <v>1500</v>
      </c>
      <c r="F6316" s="542" t="s">
        <v>13380</v>
      </c>
      <c r="G6316" s="541" t="s">
        <v>13381</v>
      </c>
      <c r="H6316" s="541"/>
      <c r="I6316" s="550" t="s">
        <v>1800</v>
      </c>
      <c r="J6316" s="542"/>
      <c r="K6316" s="1800">
        <v>1</v>
      </c>
      <c r="L6316" s="1828">
        <v>12</v>
      </c>
      <c r="M6316" s="542">
        <f t="shared" si="152"/>
        <v>18000</v>
      </c>
      <c r="N6316" s="1829"/>
      <c r="O6316" s="1828">
        <v>6</v>
      </c>
      <c r="P6316" s="542">
        <f t="shared" si="151"/>
        <v>9000</v>
      </c>
    </row>
    <row r="6317" spans="1:16" x14ac:dyDescent="0.2">
      <c r="A6317" s="541" t="s">
        <v>992</v>
      </c>
      <c r="B6317" s="541" t="s">
        <v>9131</v>
      </c>
      <c r="C6317" s="541" t="s">
        <v>1709</v>
      </c>
      <c r="D6317" s="541" t="s">
        <v>13361</v>
      </c>
      <c r="E6317" s="539">
        <v>3000</v>
      </c>
      <c r="F6317" s="542" t="s">
        <v>13382</v>
      </c>
      <c r="G6317" s="541" t="s">
        <v>13383</v>
      </c>
      <c r="H6317" s="541"/>
      <c r="I6317" s="550" t="s">
        <v>1800</v>
      </c>
      <c r="J6317" s="542"/>
      <c r="K6317" s="1800">
        <v>1</v>
      </c>
      <c r="L6317" s="1828">
        <v>12</v>
      </c>
      <c r="M6317" s="542">
        <f t="shared" si="152"/>
        <v>36000</v>
      </c>
      <c r="N6317" s="1829"/>
      <c r="O6317" s="1828">
        <v>6</v>
      </c>
      <c r="P6317" s="542">
        <f t="shared" si="151"/>
        <v>18000</v>
      </c>
    </row>
    <row r="6318" spans="1:16" x14ac:dyDescent="0.2">
      <c r="A6318" s="541" t="s">
        <v>992</v>
      </c>
      <c r="B6318" s="541" t="s">
        <v>9131</v>
      </c>
      <c r="C6318" s="541" t="s">
        <v>1709</v>
      </c>
      <c r="D6318" s="541" t="s">
        <v>13361</v>
      </c>
      <c r="E6318" s="539">
        <v>3000</v>
      </c>
      <c r="F6318" s="542" t="s">
        <v>13384</v>
      </c>
      <c r="G6318" s="541" t="s">
        <v>13385</v>
      </c>
      <c r="H6318" s="541"/>
      <c r="I6318" s="550" t="s">
        <v>1753</v>
      </c>
      <c r="J6318" s="542"/>
      <c r="K6318" s="1800">
        <v>1</v>
      </c>
      <c r="L6318" s="1828">
        <v>12</v>
      </c>
      <c r="M6318" s="542">
        <f t="shared" si="152"/>
        <v>36000</v>
      </c>
      <c r="N6318" s="1829"/>
      <c r="O6318" s="1828">
        <v>6</v>
      </c>
      <c r="P6318" s="542">
        <f t="shared" si="151"/>
        <v>18000</v>
      </c>
    </row>
    <row r="6319" spans="1:16" x14ac:dyDescent="0.2">
      <c r="A6319" s="541" t="s">
        <v>992</v>
      </c>
      <c r="B6319" s="541" t="s">
        <v>9131</v>
      </c>
      <c r="C6319" s="541" t="s">
        <v>1709</v>
      </c>
      <c r="D6319" s="541" t="s">
        <v>13369</v>
      </c>
      <c r="E6319" s="539">
        <v>3000</v>
      </c>
      <c r="F6319" s="542" t="s">
        <v>13386</v>
      </c>
      <c r="G6319" s="541" t="s">
        <v>13387</v>
      </c>
      <c r="H6319" s="541"/>
      <c r="I6319" s="550" t="s">
        <v>6107</v>
      </c>
      <c r="J6319" s="542"/>
      <c r="K6319" s="1800">
        <v>1</v>
      </c>
      <c r="L6319" s="1828">
        <v>12</v>
      </c>
      <c r="M6319" s="542">
        <f t="shared" si="152"/>
        <v>36000</v>
      </c>
      <c r="N6319" s="1829"/>
      <c r="O6319" s="1828">
        <v>6</v>
      </c>
      <c r="P6319" s="542">
        <f t="shared" si="151"/>
        <v>18000</v>
      </c>
    </row>
    <row r="6320" spans="1:16" x14ac:dyDescent="0.2">
      <c r="A6320" s="541" t="s">
        <v>992</v>
      </c>
      <c r="B6320" s="541" t="s">
        <v>9131</v>
      </c>
      <c r="C6320" s="541" t="s">
        <v>1709</v>
      </c>
      <c r="D6320" s="541" t="s">
        <v>13369</v>
      </c>
      <c r="E6320" s="539">
        <v>3000</v>
      </c>
      <c r="F6320" s="542" t="s">
        <v>13388</v>
      </c>
      <c r="G6320" s="541" t="s">
        <v>13389</v>
      </c>
      <c r="H6320" s="541"/>
      <c r="I6320" s="550" t="s">
        <v>13390</v>
      </c>
      <c r="J6320" s="542"/>
      <c r="K6320" s="1800">
        <v>1</v>
      </c>
      <c r="L6320" s="1828">
        <v>12</v>
      </c>
      <c r="M6320" s="542">
        <f t="shared" si="152"/>
        <v>36000</v>
      </c>
      <c r="N6320" s="1829"/>
      <c r="O6320" s="1828">
        <v>6</v>
      </c>
      <c r="P6320" s="542">
        <f t="shared" si="151"/>
        <v>18000</v>
      </c>
    </row>
    <row r="6321" spans="1:16" x14ac:dyDescent="0.2">
      <c r="A6321" s="541" t="s">
        <v>992</v>
      </c>
      <c r="B6321" s="541" t="s">
        <v>9131</v>
      </c>
      <c r="C6321" s="541" t="s">
        <v>1709</v>
      </c>
      <c r="D6321" s="541" t="s">
        <v>13369</v>
      </c>
      <c r="E6321" s="539">
        <v>3000</v>
      </c>
      <c r="F6321" s="542" t="s">
        <v>13391</v>
      </c>
      <c r="G6321" s="541" t="s">
        <v>13392</v>
      </c>
      <c r="H6321" s="541"/>
      <c r="I6321" s="550" t="s">
        <v>13167</v>
      </c>
      <c r="J6321" s="542"/>
      <c r="K6321" s="1800">
        <v>1</v>
      </c>
      <c r="L6321" s="1828">
        <v>12</v>
      </c>
      <c r="M6321" s="542">
        <f t="shared" si="152"/>
        <v>36000</v>
      </c>
      <c r="N6321" s="1829"/>
      <c r="O6321" s="1828">
        <v>6</v>
      </c>
      <c r="P6321" s="542">
        <f t="shared" si="151"/>
        <v>18000</v>
      </c>
    </row>
    <row r="6322" spans="1:16" x14ac:dyDescent="0.2">
      <c r="A6322" s="541" t="s">
        <v>992</v>
      </c>
      <c r="B6322" s="541" t="s">
        <v>9131</v>
      </c>
      <c r="C6322" s="541" t="s">
        <v>1709</v>
      </c>
      <c r="D6322" s="541" t="s">
        <v>1733</v>
      </c>
      <c r="E6322" s="539">
        <v>3500</v>
      </c>
      <c r="F6322" s="542" t="s">
        <v>13393</v>
      </c>
      <c r="G6322" s="541" t="s">
        <v>13394</v>
      </c>
      <c r="H6322" s="541"/>
      <c r="I6322" s="550" t="s">
        <v>1753</v>
      </c>
      <c r="J6322" s="542"/>
      <c r="K6322" s="1800">
        <v>1</v>
      </c>
      <c r="L6322" s="1828">
        <v>12</v>
      </c>
      <c r="M6322" s="542">
        <f t="shared" si="152"/>
        <v>42000</v>
      </c>
      <c r="N6322" s="1829"/>
      <c r="O6322" s="1828">
        <v>6</v>
      </c>
      <c r="P6322" s="542">
        <f t="shared" si="151"/>
        <v>21000</v>
      </c>
    </row>
    <row r="6323" spans="1:16" x14ac:dyDescent="0.2">
      <c r="A6323" s="541" t="s">
        <v>992</v>
      </c>
      <c r="B6323" s="541" t="s">
        <v>9131</v>
      </c>
      <c r="C6323" s="541" t="s">
        <v>1709</v>
      </c>
      <c r="D6323" s="541" t="s">
        <v>13395</v>
      </c>
      <c r="E6323" s="539">
        <v>10000</v>
      </c>
      <c r="F6323" s="542" t="s">
        <v>13396</v>
      </c>
      <c r="G6323" s="541" t="s">
        <v>13397</v>
      </c>
      <c r="H6323" s="541"/>
      <c r="I6323" s="550" t="s">
        <v>1800</v>
      </c>
      <c r="J6323" s="542"/>
      <c r="K6323" s="1800">
        <v>1</v>
      </c>
      <c r="L6323" s="1828">
        <v>12</v>
      </c>
      <c r="M6323" s="542">
        <f t="shared" si="152"/>
        <v>120000</v>
      </c>
      <c r="N6323" s="1829"/>
      <c r="O6323" s="1828">
        <v>6</v>
      </c>
      <c r="P6323" s="542">
        <f t="shared" si="151"/>
        <v>60000</v>
      </c>
    </row>
    <row r="6324" spans="1:16" x14ac:dyDescent="0.2">
      <c r="A6324" s="541" t="s">
        <v>992</v>
      </c>
      <c r="B6324" s="541" t="s">
        <v>9131</v>
      </c>
      <c r="C6324" s="541" t="s">
        <v>1709</v>
      </c>
      <c r="D6324" s="541" t="s">
        <v>13369</v>
      </c>
      <c r="E6324" s="539">
        <v>3000</v>
      </c>
      <c r="F6324" s="542" t="s">
        <v>13398</v>
      </c>
      <c r="G6324" s="541" t="s">
        <v>13399</v>
      </c>
      <c r="H6324" s="541"/>
      <c r="I6324" s="550"/>
      <c r="J6324" s="542"/>
      <c r="K6324" s="1800">
        <v>1</v>
      </c>
      <c r="L6324" s="1828">
        <v>12</v>
      </c>
      <c r="M6324" s="542">
        <f t="shared" si="152"/>
        <v>36000</v>
      </c>
      <c r="N6324" s="1829"/>
      <c r="O6324" s="1828">
        <v>1</v>
      </c>
      <c r="P6324" s="542">
        <f t="shared" si="151"/>
        <v>3000</v>
      </c>
    </row>
    <row r="6325" spans="1:16" x14ac:dyDescent="0.2">
      <c r="A6325" s="541" t="s">
        <v>992</v>
      </c>
      <c r="B6325" s="541" t="s">
        <v>9131</v>
      </c>
      <c r="C6325" s="541" t="s">
        <v>1709</v>
      </c>
      <c r="D6325" s="541" t="s">
        <v>13374</v>
      </c>
      <c r="E6325" s="539">
        <v>930</v>
      </c>
      <c r="F6325" s="542" t="s">
        <v>13400</v>
      </c>
      <c r="G6325" s="541" t="s">
        <v>13401</v>
      </c>
      <c r="H6325" s="541"/>
      <c r="I6325" s="550" t="s">
        <v>13103</v>
      </c>
      <c r="J6325" s="542"/>
      <c r="K6325" s="1800">
        <v>1</v>
      </c>
      <c r="L6325" s="1828">
        <v>12</v>
      </c>
      <c r="M6325" s="542">
        <f t="shared" si="152"/>
        <v>11160</v>
      </c>
      <c r="N6325" s="1829"/>
      <c r="O6325" s="1828">
        <v>6</v>
      </c>
      <c r="P6325" s="542">
        <f t="shared" si="151"/>
        <v>5580</v>
      </c>
    </row>
    <row r="6326" spans="1:16" x14ac:dyDescent="0.2">
      <c r="A6326" s="541" t="s">
        <v>992</v>
      </c>
      <c r="B6326" s="541" t="s">
        <v>9131</v>
      </c>
      <c r="C6326" s="541" t="s">
        <v>1709</v>
      </c>
      <c r="D6326" s="541" t="s">
        <v>13369</v>
      </c>
      <c r="E6326" s="539">
        <v>3000</v>
      </c>
      <c r="F6326" s="542" t="s">
        <v>13402</v>
      </c>
      <c r="G6326" s="541" t="s">
        <v>13403</v>
      </c>
      <c r="H6326" s="541"/>
      <c r="I6326" s="550" t="s">
        <v>13404</v>
      </c>
      <c r="J6326" s="542"/>
      <c r="K6326" s="1800">
        <v>1</v>
      </c>
      <c r="L6326" s="1828">
        <v>12</v>
      </c>
      <c r="M6326" s="542">
        <f t="shared" si="152"/>
        <v>36000</v>
      </c>
      <c r="N6326" s="1829"/>
      <c r="O6326" s="1828">
        <v>6</v>
      </c>
      <c r="P6326" s="542">
        <f t="shared" si="151"/>
        <v>18000</v>
      </c>
    </row>
    <row r="6327" spans="1:16" x14ac:dyDescent="0.2">
      <c r="A6327" s="541" t="s">
        <v>992</v>
      </c>
      <c r="B6327" s="541" t="s">
        <v>9131</v>
      </c>
      <c r="C6327" s="541" t="s">
        <v>1709</v>
      </c>
      <c r="D6327" s="541" t="s">
        <v>13369</v>
      </c>
      <c r="E6327" s="539">
        <v>3000</v>
      </c>
      <c r="F6327" s="542" t="s">
        <v>13405</v>
      </c>
      <c r="G6327" s="541" t="s">
        <v>13406</v>
      </c>
      <c r="H6327" s="541"/>
      <c r="I6327" s="550" t="s">
        <v>12813</v>
      </c>
      <c r="J6327" s="542"/>
      <c r="K6327" s="1800">
        <v>1</v>
      </c>
      <c r="L6327" s="1828">
        <v>12</v>
      </c>
      <c r="M6327" s="542">
        <f t="shared" si="152"/>
        <v>36000</v>
      </c>
      <c r="N6327" s="1829"/>
      <c r="O6327" s="1828">
        <v>6</v>
      </c>
      <c r="P6327" s="542">
        <f t="shared" si="151"/>
        <v>18000</v>
      </c>
    </row>
    <row r="6328" spans="1:16" x14ac:dyDescent="0.2">
      <c r="A6328" s="541" t="s">
        <v>992</v>
      </c>
      <c r="B6328" s="541" t="s">
        <v>9131</v>
      </c>
      <c r="C6328" s="541" t="s">
        <v>1709</v>
      </c>
      <c r="D6328" s="541" t="s">
        <v>13369</v>
      </c>
      <c r="E6328" s="539">
        <v>3000</v>
      </c>
      <c r="F6328" s="542" t="s">
        <v>13407</v>
      </c>
      <c r="G6328" s="541" t="s">
        <v>13408</v>
      </c>
      <c r="H6328" s="541"/>
      <c r="I6328" s="550" t="s">
        <v>8890</v>
      </c>
      <c r="J6328" s="542"/>
      <c r="K6328" s="1800">
        <v>1</v>
      </c>
      <c r="L6328" s="1828">
        <v>12</v>
      </c>
      <c r="M6328" s="542">
        <f t="shared" si="152"/>
        <v>36000</v>
      </c>
      <c r="N6328" s="1829"/>
      <c r="O6328" s="1828">
        <v>6</v>
      </c>
      <c r="P6328" s="542">
        <f t="shared" si="151"/>
        <v>18000</v>
      </c>
    </row>
    <row r="6329" spans="1:16" x14ac:dyDescent="0.2">
      <c r="A6329" s="541" t="s">
        <v>992</v>
      </c>
      <c r="B6329" s="541" t="s">
        <v>9131</v>
      </c>
      <c r="C6329" s="541" t="s">
        <v>1709</v>
      </c>
      <c r="D6329" s="541" t="s">
        <v>1733</v>
      </c>
      <c r="E6329" s="539">
        <v>3500</v>
      </c>
      <c r="F6329" s="542" t="s">
        <v>13409</v>
      </c>
      <c r="G6329" s="541" t="s">
        <v>13410</v>
      </c>
      <c r="H6329" s="541"/>
      <c r="I6329" s="550" t="s">
        <v>1753</v>
      </c>
      <c r="J6329" s="542"/>
      <c r="K6329" s="1800">
        <v>1</v>
      </c>
      <c r="L6329" s="1828">
        <v>12</v>
      </c>
      <c r="M6329" s="542">
        <f t="shared" si="152"/>
        <v>42000</v>
      </c>
      <c r="N6329" s="1829"/>
      <c r="O6329" s="1828">
        <v>6</v>
      </c>
      <c r="P6329" s="542">
        <f t="shared" si="151"/>
        <v>21000</v>
      </c>
    </row>
    <row r="6330" spans="1:16" x14ac:dyDescent="0.2">
      <c r="A6330" s="541" t="s">
        <v>992</v>
      </c>
      <c r="B6330" s="541" t="s">
        <v>9131</v>
      </c>
      <c r="C6330" s="541" t="s">
        <v>1709</v>
      </c>
      <c r="D6330" s="541" t="s">
        <v>13369</v>
      </c>
      <c r="E6330" s="539">
        <v>3000</v>
      </c>
      <c r="F6330" s="542" t="s">
        <v>13411</v>
      </c>
      <c r="G6330" s="541" t="s">
        <v>13412</v>
      </c>
      <c r="H6330" s="541"/>
      <c r="I6330" s="550" t="s">
        <v>2135</v>
      </c>
      <c r="J6330" s="542"/>
      <c r="K6330" s="1800">
        <v>1</v>
      </c>
      <c r="L6330" s="1828">
        <v>12</v>
      </c>
      <c r="M6330" s="542">
        <f t="shared" si="152"/>
        <v>36000</v>
      </c>
      <c r="N6330" s="1829"/>
      <c r="O6330" s="1828">
        <v>6</v>
      </c>
      <c r="P6330" s="542">
        <f t="shared" si="151"/>
        <v>18000</v>
      </c>
    </row>
    <row r="6331" spans="1:16" x14ac:dyDescent="0.2">
      <c r="A6331" s="541" t="s">
        <v>992</v>
      </c>
      <c r="B6331" s="541" t="s">
        <v>9131</v>
      </c>
      <c r="C6331" s="541" t="s">
        <v>1709</v>
      </c>
      <c r="D6331" s="541" t="s">
        <v>13369</v>
      </c>
      <c r="E6331" s="539">
        <v>3000</v>
      </c>
      <c r="F6331" s="542" t="s">
        <v>13413</v>
      </c>
      <c r="G6331" s="541" t="s">
        <v>13414</v>
      </c>
      <c r="H6331" s="541"/>
      <c r="I6331" s="550" t="s">
        <v>13415</v>
      </c>
      <c r="J6331" s="542"/>
      <c r="K6331" s="1800">
        <v>1</v>
      </c>
      <c r="L6331" s="1828">
        <v>12</v>
      </c>
      <c r="M6331" s="542">
        <f t="shared" si="152"/>
        <v>36000</v>
      </c>
      <c r="N6331" s="1829"/>
      <c r="O6331" s="1828">
        <v>6</v>
      </c>
      <c r="P6331" s="542">
        <f t="shared" si="151"/>
        <v>18000</v>
      </c>
    </row>
    <row r="6332" spans="1:16" x14ac:dyDescent="0.2">
      <c r="A6332" s="541" t="s">
        <v>992</v>
      </c>
      <c r="B6332" s="541" t="s">
        <v>9131</v>
      </c>
      <c r="C6332" s="541" t="s">
        <v>1709</v>
      </c>
      <c r="D6332" s="541" t="s">
        <v>13369</v>
      </c>
      <c r="E6332" s="539">
        <v>3000</v>
      </c>
      <c r="F6332" s="542" t="s">
        <v>13416</v>
      </c>
      <c r="G6332" s="541" t="s">
        <v>13417</v>
      </c>
      <c r="H6332" s="541"/>
      <c r="I6332" s="550" t="s">
        <v>13418</v>
      </c>
      <c r="J6332" s="542"/>
      <c r="K6332" s="1800">
        <v>1</v>
      </c>
      <c r="L6332" s="1828">
        <v>12</v>
      </c>
      <c r="M6332" s="542">
        <f t="shared" si="152"/>
        <v>36000</v>
      </c>
      <c r="N6332" s="1829"/>
      <c r="O6332" s="1828">
        <v>6</v>
      </c>
      <c r="P6332" s="542">
        <f t="shared" si="151"/>
        <v>18000</v>
      </c>
    </row>
    <row r="6333" spans="1:16" x14ac:dyDescent="0.2">
      <c r="A6333" s="541" t="s">
        <v>992</v>
      </c>
      <c r="B6333" s="541" t="s">
        <v>9131</v>
      </c>
      <c r="C6333" s="541" t="s">
        <v>1709</v>
      </c>
      <c r="D6333" s="541" t="s">
        <v>13419</v>
      </c>
      <c r="E6333" s="539">
        <v>10000</v>
      </c>
      <c r="F6333" s="542" t="s">
        <v>13420</v>
      </c>
      <c r="G6333" s="541" t="s">
        <v>13421</v>
      </c>
      <c r="H6333" s="541"/>
      <c r="I6333" s="550" t="s">
        <v>12950</v>
      </c>
      <c r="J6333" s="542"/>
      <c r="K6333" s="1800">
        <v>1</v>
      </c>
      <c r="L6333" s="1828">
        <v>12</v>
      </c>
      <c r="M6333" s="542">
        <f t="shared" si="152"/>
        <v>120000</v>
      </c>
      <c r="N6333" s="1829"/>
      <c r="O6333" s="1828">
        <v>6</v>
      </c>
      <c r="P6333" s="542">
        <f t="shared" si="151"/>
        <v>60000</v>
      </c>
    </row>
    <row r="6334" spans="1:16" x14ac:dyDescent="0.2">
      <c r="A6334" s="541" t="s">
        <v>992</v>
      </c>
      <c r="B6334" s="541" t="s">
        <v>9131</v>
      </c>
      <c r="C6334" s="541" t="s">
        <v>1709</v>
      </c>
      <c r="D6334" s="541" t="s">
        <v>13422</v>
      </c>
      <c r="E6334" s="539">
        <v>10000</v>
      </c>
      <c r="F6334" s="542" t="s">
        <v>13423</v>
      </c>
      <c r="G6334" s="541" t="s">
        <v>13424</v>
      </c>
      <c r="H6334" s="541"/>
      <c r="I6334" s="550" t="s">
        <v>1753</v>
      </c>
      <c r="J6334" s="542"/>
      <c r="K6334" s="1800">
        <v>1</v>
      </c>
      <c r="L6334" s="1828">
        <v>12</v>
      </c>
      <c r="M6334" s="542">
        <f t="shared" si="152"/>
        <v>120000</v>
      </c>
      <c r="N6334" s="1829"/>
      <c r="O6334" s="1828">
        <v>6</v>
      </c>
      <c r="P6334" s="542">
        <f t="shared" si="151"/>
        <v>60000</v>
      </c>
    </row>
    <row r="6335" spans="1:16" x14ac:dyDescent="0.2">
      <c r="A6335" s="541" t="s">
        <v>992</v>
      </c>
      <c r="B6335" s="541" t="s">
        <v>9131</v>
      </c>
      <c r="C6335" s="541" t="s">
        <v>1709</v>
      </c>
      <c r="D6335" s="541" t="s">
        <v>1733</v>
      </c>
      <c r="E6335" s="539">
        <v>3500</v>
      </c>
      <c r="F6335" s="542" t="s">
        <v>13425</v>
      </c>
      <c r="G6335" s="541" t="s">
        <v>13426</v>
      </c>
      <c r="H6335" s="541"/>
      <c r="I6335" s="550" t="s">
        <v>13427</v>
      </c>
      <c r="J6335" s="542"/>
      <c r="K6335" s="1800">
        <v>1</v>
      </c>
      <c r="L6335" s="1828">
        <v>12</v>
      </c>
      <c r="M6335" s="542">
        <f t="shared" si="152"/>
        <v>42000</v>
      </c>
      <c r="N6335" s="1829"/>
      <c r="O6335" s="1828">
        <v>6</v>
      </c>
      <c r="P6335" s="542">
        <f t="shared" si="151"/>
        <v>21000</v>
      </c>
    </row>
    <row r="6336" spans="1:16" x14ac:dyDescent="0.2">
      <c r="A6336" s="541" t="s">
        <v>992</v>
      </c>
      <c r="B6336" s="541" t="s">
        <v>9131</v>
      </c>
      <c r="C6336" s="541" t="s">
        <v>1709</v>
      </c>
      <c r="D6336" s="541" t="s">
        <v>13428</v>
      </c>
      <c r="E6336" s="539">
        <v>1850</v>
      </c>
      <c r="F6336" s="542" t="s">
        <v>13429</v>
      </c>
      <c r="G6336" s="541" t="s">
        <v>13430</v>
      </c>
      <c r="H6336" s="541"/>
      <c r="I6336" s="550" t="s">
        <v>2135</v>
      </c>
      <c r="J6336" s="542"/>
      <c r="K6336" s="1800">
        <v>1</v>
      </c>
      <c r="L6336" s="1828">
        <v>12</v>
      </c>
      <c r="M6336" s="542">
        <f t="shared" si="152"/>
        <v>22200</v>
      </c>
      <c r="N6336" s="1829"/>
      <c r="O6336" s="1828">
        <v>6</v>
      </c>
      <c r="P6336" s="542">
        <f t="shared" si="151"/>
        <v>11100</v>
      </c>
    </row>
    <row r="6337" spans="1:16" x14ac:dyDescent="0.2">
      <c r="A6337" s="541" t="s">
        <v>992</v>
      </c>
      <c r="B6337" s="541" t="s">
        <v>9131</v>
      </c>
      <c r="C6337" s="541" t="s">
        <v>1709</v>
      </c>
      <c r="D6337" s="541" t="s">
        <v>13369</v>
      </c>
      <c r="E6337" s="539">
        <v>3000</v>
      </c>
      <c r="F6337" s="542" t="s">
        <v>13431</v>
      </c>
      <c r="G6337" s="541" t="s">
        <v>13432</v>
      </c>
      <c r="H6337" s="541"/>
      <c r="I6337" s="550" t="s">
        <v>1773</v>
      </c>
      <c r="J6337" s="542"/>
      <c r="K6337" s="1800">
        <v>1</v>
      </c>
      <c r="L6337" s="1828">
        <v>12</v>
      </c>
      <c r="M6337" s="542">
        <f t="shared" si="152"/>
        <v>36000</v>
      </c>
      <c r="N6337" s="1829"/>
      <c r="O6337" s="1828">
        <v>6</v>
      </c>
      <c r="P6337" s="542">
        <f t="shared" si="151"/>
        <v>18000</v>
      </c>
    </row>
    <row r="6338" spans="1:16" x14ac:dyDescent="0.2">
      <c r="A6338" s="541" t="s">
        <v>992</v>
      </c>
      <c r="B6338" s="541" t="s">
        <v>9131</v>
      </c>
      <c r="C6338" s="541" t="s">
        <v>1709</v>
      </c>
      <c r="D6338" s="541" t="s">
        <v>13369</v>
      </c>
      <c r="E6338" s="539">
        <v>3000</v>
      </c>
      <c r="F6338" s="542" t="s">
        <v>13433</v>
      </c>
      <c r="G6338" s="541" t="s">
        <v>13434</v>
      </c>
      <c r="H6338" s="541"/>
      <c r="I6338" s="550" t="s">
        <v>2135</v>
      </c>
      <c r="J6338" s="542"/>
      <c r="K6338" s="1800">
        <v>1</v>
      </c>
      <c r="L6338" s="1828">
        <v>12</v>
      </c>
      <c r="M6338" s="542">
        <f t="shared" si="152"/>
        <v>36000</v>
      </c>
      <c r="N6338" s="1829"/>
      <c r="O6338" s="1828">
        <v>6</v>
      </c>
      <c r="P6338" s="542">
        <f t="shared" si="151"/>
        <v>18000</v>
      </c>
    </row>
    <row r="6339" spans="1:16" x14ac:dyDescent="0.2">
      <c r="A6339" s="541" t="s">
        <v>992</v>
      </c>
      <c r="B6339" s="541" t="s">
        <v>9131</v>
      </c>
      <c r="C6339" s="541" t="s">
        <v>1709</v>
      </c>
      <c r="D6339" s="541" t="s">
        <v>13369</v>
      </c>
      <c r="E6339" s="539">
        <v>3000</v>
      </c>
      <c r="F6339" s="542" t="s">
        <v>13435</v>
      </c>
      <c r="G6339" s="541" t="s">
        <v>13436</v>
      </c>
      <c r="H6339" s="541"/>
      <c r="I6339" s="550"/>
      <c r="J6339" s="542"/>
      <c r="K6339" s="1800">
        <v>1</v>
      </c>
      <c r="L6339" s="1828">
        <v>12</v>
      </c>
      <c r="M6339" s="542">
        <f t="shared" si="152"/>
        <v>36000</v>
      </c>
      <c r="N6339" s="1829"/>
      <c r="O6339" s="1828">
        <v>6</v>
      </c>
      <c r="P6339" s="542">
        <f t="shared" si="151"/>
        <v>18000</v>
      </c>
    </row>
    <row r="6340" spans="1:16" x14ac:dyDescent="0.2">
      <c r="A6340" s="541" t="s">
        <v>992</v>
      </c>
      <c r="B6340" s="541" t="s">
        <v>9131</v>
      </c>
      <c r="C6340" s="541" t="s">
        <v>1709</v>
      </c>
      <c r="D6340" s="541" t="s">
        <v>13369</v>
      </c>
      <c r="E6340" s="539">
        <v>3000</v>
      </c>
      <c r="F6340" s="542" t="s">
        <v>13437</v>
      </c>
      <c r="G6340" s="541" t="s">
        <v>13438</v>
      </c>
      <c r="H6340" s="541"/>
      <c r="I6340" s="550" t="s">
        <v>1800</v>
      </c>
      <c r="J6340" s="542"/>
      <c r="K6340" s="1800">
        <v>1</v>
      </c>
      <c r="L6340" s="1828">
        <v>12</v>
      </c>
      <c r="M6340" s="542">
        <f t="shared" si="152"/>
        <v>36000</v>
      </c>
      <c r="N6340" s="1829"/>
      <c r="O6340" s="1828">
        <v>6</v>
      </c>
      <c r="P6340" s="542">
        <f t="shared" si="151"/>
        <v>18000</v>
      </c>
    </row>
    <row r="6341" spans="1:16" x14ac:dyDescent="0.2">
      <c r="A6341" s="541" t="s">
        <v>992</v>
      </c>
      <c r="B6341" s="541" t="s">
        <v>9131</v>
      </c>
      <c r="C6341" s="541" t="s">
        <v>1709</v>
      </c>
      <c r="D6341" s="541" t="s">
        <v>5783</v>
      </c>
      <c r="E6341" s="539">
        <v>1700</v>
      </c>
      <c r="F6341" s="542" t="s">
        <v>13439</v>
      </c>
      <c r="G6341" s="541" t="s">
        <v>13440</v>
      </c>
      <c r="H6341" s="541"/>
      <c r="I6341" s="550" t="s">
        <v>6495</v>
      </c>
      <c r="J6341" s="542"/>
      <c r="K6341" s="1800">
        <v>1</v>
      </c>
      <c r="L6341" s="1828">
        <v>12</v>
      </c>
      <c r="M6341" s="542">
        <f t="shared" si="152"/>
        <v>20400</v>
      </c>
      <c r="N6341" s="1829"/>
      <c r="O6341" s="1828">
        <v>6</v>
      </c>
      <c r="P6341" s="542">
        <f t="shared" si="151"/>
        <v>10200</v>
      </c>
    </row>
    <row r="6342" spans="1:16" x14ac:dyDescent="0.2">
      <c r="A6342" s="541" t="s">
        <v>992</v>
      </c>
      <c r="B6342" s="541" t="s">
        <v>9131</v>
      </c>
      <c r="C6342" s="541" t="s">
        <v>1709</v>
      </c>
      <c r="D6342" s="541" t="s">
        <v>13369</v>
      </c>
      <c r="E6342" s="539">
        <v>3000</v>
      </c>
      <c r="F6342" s="542" t="s">
        <v>13441</v>
      </c>
      <c r="G6342" s="541" t="s">
        <v>13442</v>
      </c>
      <c r="H6342" s="541"/>
      <c r="I6342" s="550" t="s">
        <v>1753</v>
      </c>
      <c r="J6342" s="542"/>
      <c r="K6342" s="1800">
        <v>1</v>
      </c>
      <c r="L6342" s="1828">
        <v>12</v>
      </c>
      <c r="M6342" s="542">
        <f t="shared" si="152"/>
        <v>36000</v>
      </c>
      <c r="N6342" s="1829"/>
      <c r="O6342" s="1828">
        <v>6</v>
      </c>
      <c r="P6342" s="542">
        <f t="shared" si="151"/>
        <v>18000</v>
      </c>
    </row>
    <row r="6343" spans="1:16" x14ac:dyDescent="0.2">
      <c r="A6343" s="541" t="s">
        <v>992</v>
      </c>
      <c r="B6343" s="541" t="s">
        <v>9131</v>
      </c>
      <c r="C6343" s="541" t="s">
        <v>1709</v>
      </c>
      <c r="D6343" s="541" t="s">
        <v>5783</v>
      </c>
      <c r="E6343" s="539">
        <v>1700</v>
      </c>
      <c r="F6343" s="542" t="s">
        <v>13443</v>
      </c>
      <c r="G6343" s="541" t="s">
        <v>13444</v>
      </c>
      <c r="H6343" s="541"/>
      <c r="I6343" s="550" t="s">
        <v>13445</v>
      </c>
      <c r="J6343" s="542"/>
      <c r="K6343" s="1800">
        <v>1</v>
      </c>
      <c r="L6343" s="1828">
        <v>12</v>
      </c>
      <c r="M6343" s="542">
        <f t="shared" si="152"/>
        <v>20400</v>
      </c>
      <c r="N6343" s="1829"/>
      <c r="O6343" s="1828">
        <v>6</v>
      </c>
      <c r="P6343" s="542">
        <f t="shared" si="151"/>
        <v>10200</v>
      </c>
    </row>
    <row r="6344" spans="1:16" x14ac:dyDescent="0.2">
      <c r="A6344" s="541" t="s">
        <v>992</v>
      </c>
      <c r="B6344" s="541" t="s">
        <v>9131</v>
      </c>
      <c r="C6344" s="541" t="s">
        <v>1709</v>
      </c>
      <c r="D6344" s="541" t="s">
        <v>13369</v>
      </c>
      <c r="E6344" s="539">
        <v>3000</v>
      </c>
      <c r="F6344" s="542" t="s">
        <v>13446</v>
      </c>
      <c r="G6344" s="541" t="s">
        <v>13447</v>
      </c>
      <c r="H6344" s="541"/>
      <c r="I6344" s="550" t="s">
        <v>13448</v>
      </c>
      <c r="J6344" s="542"/>
      <c r="K6344" s="1800">
        <v>1</v>
      </c>
      <c r="L6344" s="1828">
        <v>12</v>
      </c>
      <c r="M6344" s="542">
        <f t="shared" si="152"/>
        <v>36000</v>
      </c>
      <c r="N6344" s="1829"/>
      <c r="O6344" s="1828">
        <v>6</v>
      </c>
      <c r="P6344" s="542">
        <f t="shared" si="151"/>
        <v>18000</v>
      </c>
    </row>
    <row r="6345" spans="1:16" x14ac:dyDescent="0.2">
      <c r="A6345" s="541" t="s">
        <v>992</v>
      </c>
      <c r="B6345" s="541" t="s">
        <v>9131</v>
      </c>
      <c r="C6345" s="541" t="s">
        <v>1709</v>
      </c>
      <c r="D6345" s="541" t="s">
        <v>13369</v>
      </c>
      <c r="E6345" s="539">
        <v>3000</v>
      </c>
      <c r="F6345" s="542" t="s">
        <v>13449</v>
      </c>
      <c r="G6345" s="541" t="s">
        <v>13450</v>
      </c>
      <c r="H6345" s="541"/>
      <c r="I6345" s="550" t="s">
        <v>6982</v>
      </c>
      <c r="J6345" s="542"/>
      <c r="K6345" s="1800">
        <v>1</v>
      </c>
      <c r="L6345" s="1828">
        <v>12</v>
      </c>
      <c r="M6345" s="542">
        <f t="shared" si="152"/>
        <v>36000</v>
      </c>
      <c r="N6345" s="1829"/>
      <c r="O6345" s="1828">
        <v>6</v>
      </c>
      <c r="P6345" s="542">
        <f t="shared" si="151"/>
        <v>18000</v>
      </c>
    </row>
    <row r="6346" spans="1:16" x14ac:dyDescent="0.2">
      <c r="A6346" s="541" t="s">
        <v>992</v>
      </c>
      <c r="B6346" s="541" t="s">
        <v>9131</v>
      </c>
      <c r="C6346" s="541" t="s">
        <v>1709</v>
      </c>
      <c r="D6346" s="541" t="s">
        <v>13369</v>
      </c>
      <c r="E6346" s="539">
        <v>3000</v>
      </c>
      <c r="F6346" s="542" t="s">
        <v>13451</v>
      </c>
      <c r="G6346" s="541" t="s">
        <v>13452</v>
      </c>
      <c r="H6346" s="541"/>
      <c r="I6346" s="550" t="s">
        <v>2021</v>
      </c>
      <c r="J6346" s="542"/>
      <c r="K6346" s="1800">
        <v>1</v>
      </c>
      <c r="L6346" s="1828">
        <v>12</v>
      </c>
      <c r="M6346" s="542">
        <f t="shared" si="152"/>
        <v>36000</v>
      </c>
      <c r="N6346" s="1829"/>
      <c r="O6346" s="1828">
        <v>6</v>
      </c>
      <c r="P6346" s="542">
        <f t="shared" si="151"/>
        <v>18000</v>
      </c>
    </row>
    <row r="6347" spans="1:16" x14ac:dyDescent="0.2">
      <c r="A6347" s="541" t="s">
        <v>992</v>
      </c>
      <c r="B6347" s="541" t="s">
        <v>9131</v>
      </c>
      <c r="C6347" s="541" t="s">
        <v>1709</v>
      </c>
      <c r="D6347" s="541" t="s">
        <v>13369</v>
      </c>
      <c r="E6347" s="539">
        <v>3000</v>
      </c>
      <c r="F6347" s="542" t="s">
        <v>13453</v>
      </c>
      <c r="G6347" s="541" t="s">
        <v>13454</v>
      </c>
      <c r="H6347" s="541"/>
      <c r="I6347" s="550" t="s">
        <v>13167</v>
      </c>
      <c r="J6347" s="542"/>
      <c r="K6347" s="1800">
        <v>1</v>
      </c>
      <c r="L6347" s="1828">
        <v>12</v>
      </c>
      <c r="M6347" s="542">
        <f t="shared" si="152"/>
        <v>36000</v>
      </c>
      <c r="N6347" s="1829"/>
      <c r="O6347" s="1828">
        <v>6</v>
      </c>
      <c r="P6347" s="542">
        <f t="shared" si="151"/>
        <v>18000</v>
      </c>
    </row>
    <row r="6348" spans="1:16" x14ac:dyDescent="0.2">
      <c r="A6348" s="541" t="s">
        <v>992</v>
      </c>
      <c r="B6348" s="541" t="s">
        <v>9131</v>
      </c>
      <c r="C6348" s="541" t="s">
        <v>1709</v>
      </c>
      <c r="D6348" s="541" t="s">
        <v>1733</v>
      </c>
      <c r="E6348" s="539">
        <v>3500</v>
      </c>
      <c r="F6348" s="542" t="s">
        <v>13455</v>
      </c>
      <c r="G6348" s="541" t="s">
        <v>13456</v>
      </c>
      <c r="H6348" s="541"/>
      <c r="I6348" s="550" t="s">
        <v>1753</v>
      </c>
      <c r="J6348" s="542"/>
      <c r="K6348" s="1800">
        <v>1</v>
      </c>
      <c r="L6348" s="1828">
        <v>12</v>
      </c>
      <c r="M6348" s="542">
        <f t="shared" si="152"/>
        <v>42000</v>
      </c>
      <c r="N6348" s="1829"/>
      <c r="O6348" s="1828">
        <v>6</v>
      </c>
      <c r="P6348" s="542">
        <f t="shared" si="151"/>
        <v>21000</v>
      </c>
    </row>
    <row r="6349" spans="1:16" x14ac:dyDescent="0.2">
      <c r="A6349" s="541" t="s">
        <v>992</v>
      </c>
      <c r="B6349" s="541" t="s">
        <v>9131</v>
      </c>
      <c r="C6349" s="541" t="s">
        <v>1709</v>
      </c>
      <c r="D6349" s="541" t="s">
        <v>13457</v>
      </c>
      <c r="E6349" s="539">
        <v>10000</v>
      </c>
      <c r="F6349" s="542" t="s">
        <v>13458</v>
      </c>
      <c r="G6349" s="541" t="s">
        <v>13459</v>
      </c>
      <c r="H6349" s="541"/>
      <c r="I6349" s="550" t="s">
        <v>12950</v>
      </c>
      <c r="J6349" s="542"/>
      <c r="K6349" s="1800">
        <v>1</v>
      </c>
      <c r="L6349" s="1828">
        <v>12</v>
      </c>
      <c r="M6349" s="542">
        <f t="shared" si="152"/>
        <v>120000</v>
      </c>
      <c r="N6349" s="1829"/>
      <c r="O6349" s="1828">
        <v>6</v>
      </c>
      <c r="P6349" s="542">
        <f t="shared" si="151"/>
        <v>60000</v>
      </c>
    </row>
    <row r="6350" spans="1:16" x14ac:dyDescent="0.2">
      <c r="A6350" s="541" t="s">
        <v>992</v>
      </c>
      <c r="B6350" s="541" t="s">
        <v>9131</v>
      </c>
      <c r="C6350" s="541" t="s">
        <v>1709</v>
      </c>
      <c r="D6350" s="541" t="s">
        <v>13369</v>
      </c>
      <c r="E6350" s="539">
        <v>3000</v>
      </c>
      <c r="F6350" s="542" t="s">
        <v>13460</v>
      </c>
      <c r="G6350" s="541" t="s">
        <v>13461</v>
      </c>
      <c r="H6350" s="541"/>
      <c r="I6350" s="550" t="s">
        <v>6107</v>
      </c>
      <c r="J6350" s="542"/>
      <c r="K6350" s="1800">
        <v>1</v>
      </c>
      <c r="L6350" s="1828">
        <v>12</v>
      </c>
      <c r="M6350" s="542">
        <f t="shared" si="152"/>
        <v>36000</v>
      </c>
      <c r="N6350" s="1829"/>
      <c r="O6350" s="1828">
        <v>6</v>
      </c>
      <c r="P6350" s="542">
        <f t="shared" si="151"/>
        <v>18000</v>
      </c>
    </row>
    <row r="6351" spans="1:16" x14ac:dyDescent="0.2">
      <c r="A6351" s="541" t="s">
        <v>992</v>
      </c>
      <c r="B6351" s="541" t="s">
        <v>9131</v>
      </c>
      <c r="C6351" s="541" t="s">
        <v>1709</v>
      </c>
      <c r="D6351" s="541" t="s">
        <v>13462</v>
      </c>
      <c r="E6351" s="539">
        <v>1800</v>
      </c>
      <c r="F6351" s="542" t="s">
        <v>13463</v>
      </c>
      <c r="G6351" s="541" t="s">
        <v>13464</v>
      </c>
      <c r="H6351" s="541"/>
      <c r="I6351" s="550" t="s">
        <v>12813</v>
      </c>
      <c r="J6351" s="542"/>
      <c r="K6351" s="1800">
        <v>1</v>
      </c>
      <c r="L6351" s="1828">
        <v>12</v>
      </c>
      <c r="M6351" s="542">
        <f t="shared" si="152"/>
        <v>21600</v>
      </c>
      <c r="N6351" s="1829"/>
      <c r="O6351" s="1828">
        <v>6</v>
      </c>
      <c r="P6351" s="542">
        <f t="shared" si="151"/>
        <v>10800</v>
      </c>
    </row>
    <row r="6352" spans="1:16" x14ac:dyDescent="0.2">
      <c r="A6352" s="541" t="s">
        <v>992</v>
      </c>
      <c r="B6352" s="541" t="s">
        <v>9131</v>
      </c>
      <c r="C6352" s="541" t="s">
        <v>1709</v>
      </c>
      <c r="D6352" s="541" t="s">
        <v>13465</v>
      </c>
      <c r="E6352" s="539">
        <v>2500</v>
      </c>
      <c r="F6352" s="542" t="s">
        <v>13466</v>
      </c>
      <c r="G6352" s="541" t="s">
        <v>13467</v>
      </c>
      <c r="H6352" s="541"/>
      <c r="I6352" s="550"/>
      <c r="J6352" s="542"/>
      <c r="K6352" s="1800">
        <v>2</v>
      </c>
      <c r="L6352" s="1828">
        <v>12</v>
      </c>
      <c r="M6352" s="542">
        <f t="shared" si="152"/>
        <v>30000</v>
      </c>
      <c r="N6352" s="1829"/>
      <c r="O6352" s="1828">
        <v>6</v>
      </c>
      <c r="P6352" s="542">
        <f t="shared" si="151"/>
        <v>15000</v>
      </c>
    </row>
    <row r="6353" spans="1:16" x14ac:dyDescent="0.2">
      <c r="A6353" s="541" t="s">
        <v>992</v>
      </c>
      <c r="B6353" s="541" t="s">
        <v>9131</v>
      </c>
      <c r="C6353" s="541" t="s">
        <v>1709</v>
      </c>
      <c r="D6353" s="541" t="s">
        <v>13468</v>
      </c>
      <c r="E6353" s="539">
        <v>2200</v>
      </c>
      <c r="F6353" s="542" t="s">
        <v>13469</v>
      </c>
      <c r="G6353" s="541" t="s">
        <v>13470</v>
      </c>
      <c r="H6353" s="541"/>
      <c r="I6353" s="550" t="s">
        <v>13471</v>
      </c>
      <c r="J6353" s="542"/>
      <c r="K6353" s="1800">
        <v>2</v>
      </c>
      <c r="L6353" s="1828">
        <v>12</v>
      </c>
      <c r="M6353" s="542">
        <f t="shared" si="152"/>
        <v>26400</v>
      </c>
      <c r="N6353" s="1829"/>
      <c r="O6353" s="1828">
        <v>6</v>
      </c>
      <c r="P6353" s="542">
        <f t="shared" si="151"/>
        <v>13200</v>
      </c>
    </row>
    <row r="6354" spans="1:16" x14ac:dyDescent="0.2">
      <c r="A6354" s="541" t="s">
        <v>992</v>
      </c>
      <c r="B6354" s="541" t="s">
        <v>9131</v>
      </c>
      <c r="C6354" s="541" t="s">
        <v>1709</v>
      </c>
      <c r="D6354" s="541" t="s">
        <v>13472</v>
      </c>
      <c r="E6354" s="539">
        <v>1500</v>
      </c>
      <c r="F6354" s="542" t="s">
        <v>13473</v>
      </c>
      <c r="G6354" s="541" t="s">
        <v>13474</v>
      </c>
      <c r="H6354" s="541"/>
      <c r="I6354" s="550" t="s">
        <v>1835</v>
      </c>
      <c r="J6354" s="542"/>
      <c r="K6354" s="1800">
        <v>1</v>
      </c>
      <c r="L6354" s="1828">
        <v>12</v>
      </c>
      <c r="M6354" s="542">
        <f t="shared" si="152"/>
        <v>18000</v>
      </c>
      <c r="N6354" s="1829"/>
      <c r="O6354" s="1828">
        <v>6</v>
      </c>
      <c r="P6354" s="542">
        <f t="shared" si="151"/>
        <v>9000</v>
      </c>
    </row>
    <row r="6355" spans="1:16" x14ac:dyDescent="0.2">
      <c r="A6355" s="541" t="s">
        <v>992</v>
      </c>
      <c r="B6355" s="541" t="s">
        <v>9131</v>
      </c>
      <c r="C6355" s="541" t="s">
        <v>1709</v>
      </c>
      <c r="D6355" s="541" t="s">
        <v>13475</v>
      </c>
      <c r="E6355" s="539">
        <v>5000</v>
      </c>
      <c r="F6355" s="542" t="s">
        <v>13476</v>
      </c>
      <c r="G6355" s="541" t="s">
        <v>13477</v>
      </c>
      <c r="H6355" s="541"/>
      <c r="I6355" s="550" t="s">
        <v>13167</v>
      </c>
      <c r="J6355" s="542"/>
      <c r="K6355" s="1800">
        <v>1</v>
      </c>
      <c r="L6355" s="1828">
        <v>12</v>
      </c>
      <c r="M6355" s="542">
        <f t="shared" si="152"/>
        <v>60000</v>
      </c>
      <c r="N6355" s="1829"/>
      <c r="O6355" s="1828">
        <v>6</v>
      </c>
      <c r="P6355" s="542">
        <f t="shared" si="151"/>
        <v>30000</v>
      </c>
    </row>
    <row r="6356" spans="1:16" x14ac:dyDescent="0.2">
      <c r="A6356" s="541" t="s">
        <v>992</v>
      </c>
      <c r="B6356" s="541" t="s">
        <v>9131</v>
      </c>
      <c r="C6356" s="541" t="s">
        <v>1709</v>
      </c>
      <c r="D6356" s="541" t="s">
        <v>1863</v>
      </c>
      <c r="E6356" s="539">
        <v>1800</v>
      </c>
      <c r="F6356" s="542" t="s">
        <v>13478</v>
      </c>
      <c r="G6356" s="541" t="s">
        <v>13479</v>
      </c>
      <c r="H6356" s="541"/>
      <c r="I6356" s="550" t="s">
        <v>8890</v>
      </c>
      <c r="J6356" s="542"/>
      <c r="K6356" s="1800">
        <v>2</v>
      </c>
      <c r="L6356" s="1828">
        <v>12</v>
      </c>
      <c r="M6356" s="542">
        <f t="shared" si="152"/>
        <v>21600</v>
      </c>
      <c r="N6356" s="1829"/>
      <c r="O6356" s="1828">
        <v>6</v>
      </c>
      <c r="P6356" s="542">
        <f t="shared" ref="P6356:P6419" si="153">E6356*O6356</f>
        <v>10800</v>
      </c>
    </row>
    <row r="6357" spans="1:16" x14ac:dyDescent="0.2">
      <c r="A6357" s="541" t="s">
        <v>992</v>
      </c>
      <c r="B6357" s="541" t="s">
        <v>9131</v>
      </c>
      <c r="C6357" s="541" t="s">
        <v>1709</v>
      </c>
      <c r="D6357" s="541" t="s">
        <v>13480</v>
      </c>
      <c r="E6357" s="539">
        <v>3000</v>
      </c>
      <c r="F6357" s="542" t="s">
        <v>13481</v>
      </c>
      <c r="G6357" s="541" t="s">
        <v>13482</v>
      </c>
      <c r="H6357" s="541"/>
      <c r="I6357" s="550" t="s">
        <v>6953</v>
      </c>
      <c r="J6357" s="542"/>
      <c r="K6357" s="1800">
        <v>1</v>
      </c>
      <c r="L6357" s="1828">
        <v>12</v>
      </c>
      <c r="M6357" s="542">
        <f t="shared" si="152"/>
        <v>36000</v>
      </c>
      <c r="N6357" s="1829"/>
      <c r="O6357" s="1828">
        <v>6</v>
      </c>
      <c r="P6357" s="542">
        <f t="shared" si="153"/>
        <v>18000</v>
      </c>
    </row>
    <row r="6358" spans="1:16" x14ac:dyDescent="0.2">
      <c r="A6358" s="541" t="s">
        <v>992</v>
      </c>
      <c r="B6358" s="541" t="s">
        <v>9131</v>
      </c>
      <c r="C6358" s="541" t="s">
        <v>1709</v>
      </c>
      <c r="D6358" s="541" t="s">
        <v>13465</v>
      </c>
      <c r="E6358" s="539">
        <v>2500</v>
      </c>
      <c r="F6358" s="542" t="s">
        <v>13483</v>
      </c>
      <c r="G6358" s="541" t="s">
        <v>13484</v>
      </c>
      <c r="H6358" s="541"/>
      <c r="I6358" s="550" t="s">
        <v>13485</v>
      </c>
      <c r="J6358" s="542"/>
      <c r="K6358" s="1800">
        <v>1</v>
      </c>
      <c r="L6358" s="1828">
        <v>12</v>
      </c>
      <c r="M6358" s="542">
        <f t="shared" ref="M6358:M6421" si="154">E6358*L6358</f>
        <v>30000</v>
      </c>
      <c r="N6358" s="1829"/>
      <c r="O6358" s="1828">
        <v>6</v>
      </c>
      <c r="P6358" s="542">
        <f t="shared" si="153"/>
        <v>15000</v>
      </c>
    </row>
    <row r="6359" spans="1:16" x14ac:dyDescent="0.2">
      <c r="A6359" s="541" t="s">
        <v>992</v>
      </c>
      <c r="B6359" s="541" t="s">
        <v>9131</v>
      </c>
      <c r="C6359" s="541" t="s">
        <v>1709</v>
      </c>
      <c r="D6359" s="541" t="s">
        <v>13472</v>
      </c>
      <c r="E6359" s="539">
        <v>1800</v>
      </c>
      <c r="F6359" s="542" t="s">
        <v>13486</v>
      </c>
      <c r="G6359" s="541" t="s">
        <v>13487</v>
      </c>
      <c r="H6359" s="541"/>
      <c r="I6359" s="550" t="s">
        <v>13087</v>
      </c>
      <c r="J6359" s="542"/>
      <c r="K6359" s="1800">
        <v>1</v>
      </c>
      <c r="L6359" s="1828">
        <v>12</v>
      </c>
      <c r="M6359" s="542">
        <f t="shared" si="154"/>
        <v>21600</v>
      </c>
      <c r="N6359" s="1829"/>
      <c r="O6359" s="1828">
        <v>6</v>
      </c>
      <c r="P6359" s="542">
        <f t="shared" si="153"/>
        <v>10800</v>
      </c>
    </row>
    <row r="6360" spans="1:16" x14ac:dyDescent="0.2">
      <c r="A6360" s="541" t="s">
        <v>992</v>
      </c>
      <c r="B6360" s="541" t="s">
        <v>9131</v>
      </c>
      <c r="C6360" s="541" t="s">
        <v>1709</v>
      </c>
      <c r="D6360" s="541" t="s">
        <v>13488</v>
      </c>
      <c r="E6360" s="539">
        <v>7500</v>
      </c>
      <c r="F6360" s="542" t="s">
        <v>13489</v>
      </c>
      <c r="G6360" s="541" t="s">
        <v>13490</v>
      </c>
      <c r="H6360" s="541"/>
      <c r="I6360" s="550" t="s">
        <v>13491</v>
      </c>
      <c r="J6360" s="542"/>
      <c r="K6360" s="1800">
        <v>1</v>
      </c>
      <c r="L6360" s="1828">
        <v>12</v>
      </c>
      <c r="M6360" s="542">
        <f t="shared" si="154"/>
        <v>90000</v>
      </c>
      <c r="N6360" s="1829"/>
      <c r="O6360" s="1828">
        <v>6</v>
      </c>
      <c r="P6360" s="542">
        <f t="shared" si="153"/>
        <v>45000</v>
      </c>
    </row>
    <row r="6361" spans="1:16" x14ac:dyDescent="0.2">
      <c r="A6361" s="541" t="s">
        <v>992</v>
      </c>
      <c r="B6361" s="541" t="s">
        <v>9131</v>
      </c>
      <c r="C6361" s="541" t="s">
        <v>1709</v>
      </c>
      <c r="D6361" s="541" t="s">
        <v>13465</v>
      </c>
      <c r="E6361" s="539">
        <v>2500</v>
      </c>
      <c r="F6361" s="542" t="s">
        <v>13492</v>
      </c>
      <c r="G6361" s="541" t="s">
        <v>13493</v>
      </c>
      <c r="H6361" s="541"/>
      <c r="I6361" s="550" t="s">
        <v>12813</v>
      </c>
      <c r="J6361" s="542"/>
      <c r="K6361" s="1800">
        <v>1</v>
      </c>
      <c r="L6361" s="1828">
        <v>12</v>
      </c>
      <c r="M6361" s="542">
        <f t="shared" si="154"/>
        <v>30000</v>
      </c>
      <c r="N6361" s="1829"/>
      <c r="O6361" s="1828">
        <v>6</v>
      </c>
      <c r="P6361" s="542">
        <f t="shared" si="153"/>
        <v>15000</v>
      </c>
    </row>
    <row r="6362" spans="1:16" x14ac:dyDescent="0.2">
      <c r="A6362" s="541" t="s">
        <v>992</v>
      </c>
      <c r="B6362" s="541" t="s">
        <v>9131</v>
      </c>
      <c r="C6362" s="541" t="s">
        <v>1709</v>
      </c>
      <c r="D6362" s="541" t="s">
        <v>13494</v>
      </c>
      <c r="E6362" s="539">
        <v>6000</v>
      </c>
      <c r="F6362" s="542" t="s">
        <v>13495</v>
      </c>
      <c r="G6362" s="541" t="s">
        <v>13496</v>
      </c>
      <c r="H6362" s="541"/>
      <c r="I6362" s="550" t="s">
        <v>13167</v>
      </c>
      <c r="J6362" s="542"/>
      <c r="K6362" s="1800">
        <v>1</v>
      </c>
      <c r="L6362" s="1828">
        <v>12</v>
      </c>
      <c r="M6362" s="542">
        <f t="shared" si="154"/>
        <v>72000</v>
      </c>
      <c r="N6362" s="1829"/>
      <c r="O6362" s="1828">
        <v>6</v>
      </c>
      <c r="P6362" s="542">
        <f t="shared" si="153"/>
        <v>36000</v>
      </c>
    </row>
    <row r="6363" spans="1:16" x14ac:dyDescent="0.2">
      <c r="A6363" s="541" t="s">
        <v>992</v>
      </c>
      <c r="B6363" s="541" t="s">
        <v>9131</v>
      </c>
      <c r="C6363" s="541" t="s">
        <v>1709</v>
      </c>
      <c r="D6363" s="541" t="s">
        <v>13497</v>
      </c>
      <c r="E6363" s="539">
        <v>1800</v>
      </c>
      <c r="F6363" s="542" t="s">
        <v>13498</v>
      </c>
      <c r="G6363" s="541" t="s">
        <v>13499</v>
      </c>
      <c r="H6363" s="541"/>
      <c r="I6363" s="550" t="s">
        <v>12475</v>
      </c>
      <c r="J6363" s="542"/>
      <c r="K6363" s="1800">
        <v>1</v>
      </c>
      <c r="L6363" s="1828">
        <v>12</v>
      </c>
      <c r="M6363" s="542">
        <f t="shared" si="154"/>
        <v>21600</v>
      </c>
      <c r="N6363" s="1829"/>
      <c r="O6363" s="1828">
        <v>6</v>
      </c>
      <c r="P6363" s="542">
        <f t="shared" si="153"/>
        <v>10800</v>
      </c>
    </row>
    <row r="6364" spans="1:16" x14ac:dyDescent="0.2">
      <c r="A6364" s="541" t="s">
        <v>992</v>
      </c>
      <c r="B6364" s="541" t="s">
        <v>9131</v>
      </c>
      <c r="C6364" s="541" t="s">
        <v>1709</v>
      </c>
      <c r="D6364" s="541" t="s">
        <v>13500</v>
      </c>
      <c r="E6364" s="539">
        <v>14000</v>
      </c>
      <c r="F6364" s="542" t="s">
        <v>13501</v>
      </c>
      <c r="G6364" s="541" t="s">
        <v>13502</v>
      </c>
      <c r="H6364" s="541"/>
      <c r="I6364" s="550" t="s">
        <v>12813</v>
      </c>
      <c r="J6364" s="542"/>
      <c r="K6364" s="1800">
        <v>1</v>
      </c>
      <c r="L6364" s="1828">
        <v>12</v>
      </c>
      <c r="M6364" s="542">
        <f t="shared" si="154"/>
        <v>168000</v>
      </c>
      <c r="N6364" s="1829"/>
      <c r="O6364" s="1828">
        <v>6</v>
      </c>
      <c r="P6364" s="542">
        <f t="shared" si="153"/>
        <v>84000</v>
      </c>
    </row>
    <row r="6365" spans="1:16" x14ac:dyDescent="0.2">
      <c r="A6365" s="541" t="s">
        <v>992</v>
      </c>
      <c r="B6365" s="541" t="s">
        <v>9131</v>
      </c>
      <c r="C6365" s="541" t="s">
        <v>1709</v>
      </c>
      <c r="D6365" s="541" t="s">
        <v>13468</v>
      </c>
      <c r="E6365" s="539">
        <v>2500</v>
      </c>
      <c r="F6365" s="542" t="s">
        <v>13503</v>
      </c>
      <c r="G6365" s="541" t="s">
        <v>13504</v>
      </c>
      <c r="H6365" s="541"/>
      <c r="I6365" s="550" t="s">
        <v>13505</v>
      </c>
      <c r="J6365" s="542"/>
      <c r="K6365" s="1800">
        <v>1</v>
      </c>
      <c r="L6365" s="1828">
        <v>12</v>
      </c>
      <c r="M6365" s="542">
        <f t="shared" si="154"/>
        <v>30000</v>
      </c>
      <c r="N6365" s="1829"/>
      <c r="O6365" s="1828">
        <v>6</v>
      </c>
      <c r="P6365" s="542">
        <f t="shared" si="153"/>
        <v>15000</v>
      </c>
    </row>
    <row r="6366" spans="1:16" x14ac:dyDescent="0.2">
      <c r="A6366" s="541" t="s">
        <v>992</v>
      </c>
      <c r="B6366" s="541" t="s">
        <v>9131</v>
      </c>
      <c r="C6366" s="541" t="s">
        <v>1709</v>
      </c>
      <c r="D6366" s="541" t="s">
        <v>13468</v>
      </c>
      <c r="E6366" s="539">
        <v>2500</v>
      </c>
      <c r="F6366" s="542" t="s">
        <v>13506</v>
      </c>
      <c r="G6366" s="541" t="s">
        <v>13507</v>
      </c>
      <c r="H6366" s="541"/>
      <c r="I6366" s="550" t="s">
        <v>12813</v>
      </c>
      <c r="J6366" s="542"/>
      <c r="K6366" s="1800">
        <v>1</v>
      </c>
      <c r="L6366" s="1828">
        <v>12</v>
      </c>
      <c r="M6366" s="542">
        <f t="shared" si="154"/>
        <v>30000</v>
      </c>
      <c r="N6366" s="1829"/>
      <c r="O6366" s="1828">
        <v>6</v>
      </c>
      <c r="P6366" s="542">
        <f t="shared" si="153"/>
        <v>15000</v>
      </c>
    </row>
    <row r="6367" spans="1:16" x14ac:dyDescent="0.2">
      <c r="A6367" s="541" t="s">
        <v>992</v>
      </c>
      <c r="B6367" s="541" t="s">
        <v>9131</v>
      </c>
      <c r="C6367" s="541" t="s">
        <v>1709</v>
      </c>
      <c r="D6367" s="541" t="s">
        <v>13508</v>
      </c>
      <c r="E6367" s="539">
        <v>1800</v>
      </c>
      <c r="F6367" s="542" t="s">
        <v>13509</v>
      </c>
      <c r="G6367" s="541" t="s">
        <v>13510</v>
      </c>
      <c r="H6367" s="541"/>
      <c r="I6367" s="550" t="s">
        <v>13511</v>
      </c>
      <c r="J6367" s="542"/>
      <c r="K6367" s="1800">
        <v>1</v>
      </c>
      <c r="L6367" s="1828">
        <v>12</v>
      </c>
      <c r="M6367" s="542">
        <f t="shared" si="154"/>
        <v>21600</v>
      </c>
      <c r="N6367" s="1829"/>
      <c r="O6367" s="1828">
        <v>6</v>
      </c>
      <c r="P6367" s="542">
        <f t="shared" si="153"/>
        <v>10800</v>
      </c>
    </row>
    <row r="6368" spans="1:16" x14ac:dyDescent="0.2">
      <c r="A6368" s="541" t="s">
        <v>992</v>
      </c>
      <c r="B6368" s="541" t="s">
        <v>9131</v>
      </c>
      <c r="C6368" s="541" t="s">
        <v>1709</v>
      </c>
      <c r="D6368" s="541" t="s">
        <v>13512</v>
      </c>
      <c r="E6368" s="539">
        <v>2200</v>
      </c>
      <c r="F6368" s="542" t="s">
        <v>13513</v>
      </c>
      <c r="G6368" s="541" t="s">
        <v>13514</v>
      </c>
      <c r="H6368" s="541"/>
      <c r="I6368" s="550" t="s">
        <v>1773</v>
      </c>
      <c r="J6368" s="542"/>
      <c r="K6368" s="1800">
        <v>1</v>
      </c>
      <c r="L6368" s="1828">
        <v>12</v>
      </c>
      <c r="M6368" s="542">
        <f t="shared" si="154"/>
        <v>26400</v>
      </c>
      <c r="N6368" s="1829"/>
      <c r="O6368" s="1828">
        <v>6</v>
      </c>
      <c r="P6368" s="542">
        <f t="shared" si="153"/>
        <v>13200</v>
      </c>
    </row>
    <row r="6369" spans="1:16" x14ac:dyDescent="0.2">
      <c r="A6369" s="541" t="s">
        <v>992</v>
      </c>
      <c r="B6369" s="541" t="s">
        <v>9131</v>
      </c>
      <c r="C6369" s="541" t="s">
        <v>1709</v>
      </c>
      <c r="D6369" s="541" t="s">
        <v>13508</v>
      </c>
      <c r="E6369" s="539">
        <v>1800</v>
      </c>
      <c r="F6369" s="542" t="s">
        <v>13515</v>
      </c>
      <c r="G6369" s="541" t="s">
        <v>13516</v>
      </c>
      <c r="H6369" s="541"/>
      <c r="I6369" s="550" t="s">
        <v>1807</v>
      </c>
      <c r="J6369" s="542"/>
      <c r="K6369" s="1800">
        <v>1</v>
      </c>
      <c r="L6369" s="1828">
        <v>12</v>
      </c>
      <c r="M6369" s="542">
        <f t="shared" si="154"/>
        <v>21600</v>
      </c>
      <c r="N6369" s="1829"/>
      <c r="O6369" s="1828">
        <v>6</v>
      </c>
      <c r="P6369" s="542">
        <f t="shared" si="153"/>
        <v>10800</v>
      </c>
    </row>
    <row r="6370" spans="1:16" x14ac:dyDescent="0.2">
      <c r="A6370" s="541" t="s">
        <v>992</v>
      </c>
      <c r="B6370" s="541" t="s">
        <v>9131</v>
      </c>
      <c r="C6370" s="541" t="s">
        <v>1709</v>
      </c>
      <c r="D6370" s="541" t="s">
        <v>13508</v>
      </c>
      <c r="E6370" s="539">
        <v>1800</v>
      </c>
      <c r="F6370" s="542" t="s">
        <v>13517</v>
      </c>
      <c r="G6370" s="541" t="s">
        <v>13518</v>
      </c>
      <c r="H6370" s="541"/>
      <c r="I6370" s="550" t="s">
        <v>13519</v>
      </c>
      <c r="J6370" s="542"/>
      <c r="K6370" s="1800">
        <v>1</v>
      </c>
      <c r="L6370" s="1828">
        <v>12</v>
      </c>
      <c r="M6370" s="542">
        <f t="shared" si="154"/>
        <v>21600</v>
      </c>
      <c r="N6370" s="1829"/>
      <c r="O6370" s="1828">
        <v>6</v>
      </c>
      <c r="P6370" s="542">
        <f t="shared" si="153"/>
        <v>10800</v>
      </c>
    </row>
    <row r="6371" spans="1:16" x14ac:dyDescent="0.2">
      <c r="A6371" s="541" t="s">
        <v>992</v>
      </c>
      <c r="B6371" s="541" t="s">
        <v>9131</v>
      </c>
      <c r="C6371" s="541" t="s">
        <v>1709</v>
      </c>
      <c r="D6371" s="541" t="s">
        <v>6929</v>
      </c>
      <c r="E6371" s="539">
        <v>6500</v>
      </c>
      <c r="F6371" s="542" t="s">
        <v>13520</v>
      </c>
      <c r="G6371" s="541" t="s">
        <v>13521</v>
      </c>
      <c r="H6371" s="541"/>
      <c r="I6371" s="550"/>
      <c r="J6371" s="542"/>
      <c r="K6371" s="1800">
        <v>1</v>
      </c>
      <c r="L6371" s="1828">
        <v>12</v>
      </c>
      <c r="M6371" s="542">
        <f t="shared" si="154"/>
        <v>78000</v>
      </c>
      <c r="N6371" s="1829"/>
      <c r="O6371" s="1828">
        <v>1</v>
      </c>
      <c r="P6371" s="542">
        <f t="shared" si="153"/>
        <v>6500</v>
      </c>
    </row>
    <row r="6372" spans="1:16" x14ac:dyDescent="0.2">
      <c r="A6372" s="541" t="s">
        <v>992</v>
      </c>
      <c r="B6372" s="541" t="s">
        <v>9131</v>
      </c>
      <c r="C6372" s="541" t="s">
        <v>1709</v>
      </c>
      <c r="D6372" s="541" t="s">
        <v>13522</v>
      </c>
      <c r="E6372" s="539">
        <v>1500</v>
      </c>
      <c r="F6372" s="542" t="s">
        <v>13523</v>
      </c>
      <c r="G6372" s="541" t="s">
        <v>13524</v>
      </c>
      <c r="H6372" s="541"/>
      <c r="I6372" s="550" t="s">
        <v>13525</v>
      </c>
      <c r="J6372" s="542"/>
      <c r="K6372" s="1800">
        <v>1</v>
      </c>
      <c r="L6372" s="1828">
        <v>12</v>
      </c>
      <c r="M6372" s="542">
        <f t="shared" si="154"/>
        <v>18000</v>
      </c>
      <c r="N6372" s="1829"/>
      <c r="O6372" s="1828">
        <v>6</v>
      </c>
      <c r="P6372" s="542">
        <f t="shared" si="153"/>
        <v>9000</v>
      </c>
    </row>
    <row r="6373" spans="1:16" x14ac:dyDescent="0.2">
      <c r="A6373" s="541" t="s">
        <v>992</v>
      </c>
      <c r="B6373" s="541" t="s">
        <v>9131</v>
      </c>
      <c r="C6373" s="541" t="s">
        <v>1709</v>
      </c>
      <c r="D6373" s="541" t="s">
        <v>13465</v>
      </c>
      <c r="E6373" s="539">
        <v>2200</v>
      </c>
      <c r="F6373" s="542" t="s">
        <v>13526</v>
      </c>
      <c r="G6373" s="541" t="s">
        <v>13527</v>
      </c>
      <c r="H6373" s="541"/>
      <c r="I6373" s="550" t="s">
        <v>13525</v>
      </c>
      <c r="J6373" s="542"/>
      <c r="K6373" s="1800">
        <v>1</v>
      </c>
      <c r="L6373" s="1828">
        <v>12</v>
      </c>
      <c r="M6373" s="542">
        <f t="shared" si="154"/>
        <v>26400</v>
      </c>
      <c r="N6373" s="1829"/>
      <c r="O6373" s="1828">
        <v>6</v>
      </c>
      <c r="P6373" s="542">
        <f t="shared" si="153"/>
        <v>13200</v>
      </c>
    </row>
    <row r="6374" spans="1:16" x14ac:dyDescent="0.2">
      <c r="A6374" s="541" t="s">
        <v>992</v>
      </c>
      <c r="B6374" s="541" t="s">
        <v>9131</v>
      </c>
      <c r="C6374" s="541" t="s">
        <v>1709</v>
      </c>
      <c r="D6374" s="541" t="s">
        <v>2797</v>
      </c>
      <c r="E6374" s="539">
        <v>5000</v>
      </c>
      <c r="F6374" s="542" t="s">
        <v>13528</v>
      </c>
      <c r="G6374" s="541" t="s">
        <v>13529</v>
      </c>
      <c r="H6374" s="541"/>
      <c r="I6374" s="550" t="s">
        <v>13530</v>
      </c>
      <c r="J6374" s="542"/>
      <c r="K6374" s="1800">
        <v>1</v>
      </c>
      <c r="L6374" s="1828">
        <v>12</v>
      </c>
      <c r="M6374" s="542">
        <f t="shared" si="154"/>
        <v>60000</v>
      </c>
      <c r="N6374" s="1829"/>
      <c r="O6374" s="1828">
        <v>6</v>
      </c>
      <c r="P6374" s="542">
        <f t="shared" si="153"/>
        <v>30000</v>
      </c>
    </row>
    <row r="6375" spans="1:16" x14ac:dyDescent="0.2">
      <c r="A6375" s="541" t="s">
        <v>992</v>
      </c>
      <c r="B6375" s="541" t="s">
        <v>9131</v>
      </c>
      <c r="C6375" s="541" t="s">
        <v>1709</v>
      </c>
      <c r="D6375" s="541" t="s">
        <v>13465</v>
      </c>
      <c r="E6375" s="539">
        <v>2200</v>
      </c>
      <c r="F6375" s="542" t="s">
        <v>13531</v>
      </c>
      <c r="G6375" s="541" t="s">
        <v>13532</v>
      </c>
      <c r="H6375" s="541"/>
      <c r="I6375" s="550" t="s">
        <v>13533</v>
      </c>
      <c r="J6375" s="542"/>
      <c r="K6375" s="1800">
        <v>1</v>
      </c>
      <c r="L6375" s="1828">
        <v>12</v>
      </c>
      <c r="M6375" s="542">
        <f t="shared" si="154"/>
        <v>26400</v>
      </c>
      <c r="N6375" s="1829"/>
      <c r="O6375" s="1828">
        <v>6</v>
      </c>
      <c r="P6375" s="542">
        <f t="shared" si="153"/>
        <v>13200</v>
      </c>
    </row>
    <row r="6376" spans="1:16" x14ac:dyDescent="0.2">
      <c r="A6376" s="541" t="s">
        <v>992</v>
      </c>
      <c r="B6376" s="548" t="s">
        <v>1708</v>
      </c>
      <c r="C6376" s="541" t="s">
        <v>1709</v>
      </c>
      <c r="D6376" s="541" t="s">
        <v>1863</v>
      </c>
      <c r="E6376" s="539">
        <v>1800</v>
      </c>
      <c r="F6376" s="542" t="s">
        <v>13534</v>
      </c>
      <c r="G6376" s="541" t="s">
        <v>13535</v>
      </c>
      <c r="H6376" s="541"/>
      <c r="I6376" s="550" t="s">
        <v>13536</v>
      </c>
      <c r="J6376" s="542"/>
      <c r="K6376" s="1800">
        <v>1</v>
      </c>
      <c r="L6376" s="1828">
        <v>12</v>
      </c>
      <c r="M6376" s="542">
        <f t="shared" si="154"/>
        <v>21600</v>
      </c>
      <c r="N6376" s="1829"/>
      <c r="O6376" s="1828">
        <v>6</v>
      </c>
      <c r="P6376" s="542">
        <f t="shared" si="153"/>
        <v>10800</v>
      </c>
    </row>
    <row r="6377" spans="1:16" x14ac:dyDescent="0.2">
      <c r="A6377" s="541" t="s">
        <v>992</v>
      </c>
      <c r="B6377" s="548" t="s">
        <v>1708</v>
      </c>
      <c r="C6377" s="541" t="s">
        <v>1709</v>
      </c>
      <c r="D6377" s="541" t="s">
        <v>13369</v>
      </c>
      <c r="E6377" s="539">
        <v>3000</v>
      </c>
      <c r="F6377" s="542" t="s">
        <v>13537</v>
      </c>
      <c r="G6377" s="541" t="s">
        <v>13538</v>
      </c>
      <c r="H6377" s="541"/>
      <c r="I6377" s="550" t="s">
        <v>12813</v>
      </c>
      <c r="J6377" s="542"/>
      <c r="K6377" s="1800">
        <v>1</v>
      </c>
      <c r="L6377" s="1828">
        <v>12</v>
      </c>
      <c r="M6377" s="542">
        <f t="shared" si="154"/>
        <v>36000</v>
      </c>
      <c r="N6377" s="1829"/>
      <c r="O6377" s="1828">
        <v>6</v>
      </c>
      <c r="P6377" s="542">
        <f t="shared" si="153"/>
        <v>18000</v>
      </c>
    </row>
    <row r="6378" spans="1:16" x14ac:dyDescent="0.2">
      <c r="A6378" s="541" t="s">
        <v>992</v>
      </c>
      <c r="B6378" s="548" t="s">
        <v>1708</v>
      </c>
      <c r="C6378" s="541" t="s">
        <v>1709</v>
      </c>
      <c r="D6378" s="541" t="s">
        <v>13361</v>
      </c>
      <c r="E6378" s="539">
        <v>3000</v>
      </c>
      <c r="F6378" s="542" t="s">
        <v>13539</v>
      </c>
      <c r="G6378" s="541" t="s">
        <v>13540</v>
      </c>
      <c r="H6378" s="541"/>
      <c r="I6378" s="550" t="s">
        <v>12950</v>
      </c>
      <c r="J6378" s="542"/>
      <c r="K6378" s="1800">
        <v>1</v>
      </c>
      <c r="L6378" s="1828">
        <v>12</v>
      </c>
      <c r="M6378" s="542">
        <f t="shared" si="154"/>
        <v>36000</v>
      </c>
      <c r="N6378" s="1829"/>
      <c r="O6378" s="1828">
        <v>6</v>
      </c>
      <c r="P6378" s="542">
        <f t="shared" si="153"/>
        <v>18000</v>
      </c>
    </row>
    <row r="6379" spans="1:16" x14ac:dyDescent="0.2">
      <c r="A6379" s="541" t="s">
        <v>992</v>
      </c>
      <c r="B6379" s="548" t="s">
        <v>1708</v>
      </c>
      <c r="C6379" s="541" t="s">
        <v>1709</v>
      </c>
      <c r="D6379" s="541" t="s">
        <v>13369</v>
      </c>
      <c r="E6379" s="539">
        <v>3000</v>
      </c>
      <c r="F6379" s="542" t="s">
        <v>13541</v>
      </c>
      <c r="G6379" s="541" t="s">
        <v>13542</v>
      </c>
      <c r="H6379" s="541"/>
      <c r="I6379" s="550" t="s">
        <v>13543</v>
      </c>
      <c r="J6379" s="542"/>
      <c r="K6379" s="1800">
        <v>1</v>
      </c>
      <c r="L6379" s="1828">
        <v>12</v>
      </c>
      <c r="M6379" s="542">
        <f t="shared" si="154"/>
        <v>36000</v>
      </c>
      <c r="N6379" s="1829"/>
      <c r="O6379" s="1828">
        <v>6</v>
      </c>
      <c r="P6379" s="542">
        <f t="shared" si="153"/>
        <v>18000</v>
      </c>
    </row>
    <row r="6380" spans="1:16" x14ac:dyDescent="0.2">
      <c r="A6380" s="541" t="s">
        <v>992</v>
      </c>
      <c r="B6380" s="548" t="s">
        <v>1708</v>
      </c>
      <c r="C6380" s="541" t="s">
        <v>1709</v>
      </c>
      <c r="D6380" s="541" t="s">
        <v>13361</v>
      </c>
      <c r="E6380" s="539">
        <v>3000</v>
      </c>
      <c r="F6380" s="542" t="s">
        <v>13544</v>
      </c>
      <c r="G6380" s="541" t="s">
        <v>13545</v>
      </c>
      <c r="H6380" s="541"/>
      <c r="I6380" s="550" t="s">
        <v>2135</v>
      </c>
      <c r="J6380" s="542"/>
      <c r="K6380" s="1800">
        <v>1</v>
      </c>
      <c r="L6380" s="1828">
        <v>12</v>
      </c>
      <c r="M6380" s="542">
        <f t="shared" si="154"/>
        <v>36000</v>
      </c>
      <c r="N6380" s="1829"/>
      <c r="O6380" s="1828">
        <v>6</v>
      </c>
      <c r="P6380" s="542">
        <f t="shared" si="153"/>
        <v>18000</v>
      </c>
    </row>
    <row r="6381" spans="1:16" x14ac:dyDescent="0.2">
      <c r="A6381" s="541" t="s">
        <v>992</v>
      </c>
      <c r="B6381" s="548" t="s">
        <v>1708</v>
      </c>
      <c r="C6381" s="541" t="s">
        <v>1709</v>
      </c>
      <c r="D6381" s="541" t="s">
        <v>1863</v>
      </c>
      <c r="E6381" s="539">
        <v>1500</v>
      </c>
      <c r="F6381" s="542" t="s">
        <v>13546</v>
      </c>
      <c r="G6381" s="541" t="s">
        <v>13547</v>
      </c>
      <c r="H6381" s="541"/>
      <c r="I6381" s="550" t="s">
        <v>13548</v>
      </c>
      <c r="J6381" s="542"/>
      <c r="K6381" s="1800">
        <v>1</v>
      </c>
      <c r="L6381" s="1828">
        <v>12</v>
      </c>
      <c r="M6381" s="542">
        <f t="shared" si="154"/>
        <v>18000</v>
      </c>
      <c r="N6381" s="1829"/>
      <c r="O6381" s="1828">
        <v>6</v>
      </c>
      <c r="P6381" s="542">
        <f t="shared" si="153"/>
        <v>9000</v>
      </c>
    </row>
    <row r="6382" spans="1:16" x14ac:dyDescent="0.2">
      <c r="A6382" s="541" t="s">
        <v>992</v>
      </c>
      <c r="B6382" s="548" t="s">
        <v>1708</v>
      </c>
      <c r="C6382" s="541" t="s">
        <v>1709</v>
      </c>
      <c r="D6382" s="541" t="s">
        <v>13361</v>
      </c>
      <c r="E6382" s="539">
        <v>3000</v>
      </c>
      <c r="F6382" s="542" t="s">
        <v>13549</v>
      </c>
      <c r="G6382" s="541" t="s">
        <v>13550</v>
      </c>
      <c r="H6382" s="541"/>
      <c r="I6382" s="550" t="s">
        <v>13533</v>
      </c>
      <c r="J6382" s="542"/>
      <c r="K6382" s="1800">
        <v>1</v>
      </c>
      <c r="L6382" s="1828">
        <v>12</v>
      </c>
      <c r="M6382" s="542">
        <f t="shared" si="154"/>
        <v>36000</v>
      </c>
      <c r="N6382" s="1829"/>
      <c r="O6382" s="1828">
        <v>6</v>
      </c>
      <c r="P6382" s="542">
        <f t="shared" si="153"/>
        <v>18000</v>
      </c>
    </row>
    <row r="6383" spans="1:16" x14ac:dyDescent="0.2">
      <c r="A6383" s="541" t="s">
        <v>992</v>
      </c>
      <c r="B6383" s="548" t="s">
        <v>1708</v>
      </c>
      <c r="C6383" s="541" t="s">
        <v>1709</v>
      </c>
      <c r="D6383" s="541" t="s">
        <v>6767</v>
      </c>
      <c r="E6383" s="539">
        <v>4500</v>
      </c>
      <c r="F6383" s="542" t="s">
        <v>13551</v>
      </c>
      <c r="G6383" s="541" t="s">
        <v>13552</v>
      </c>
      <c r="H6383" s="541"/>
      <c r="I6383" s="550" t="s">
        <v>2135</v>
      </c>
      <c r="J6383" s="542"/>
      <c r="K6383" s="1800">
        <v>2</v>
      </c>
      <c r="L6383" s="1828">
        <v>12</v>
      </c>
      <c r="M6383" s="542">
        <f t="shared" si="154"/>
        <v>54000</v>
      </c>
      <c r="N6383" s="1829"/>
      <c r="O6383" s="1828">
        <v>6</v>
      </c>
      <c r="P6383" s="542">
        <f t="shared" si="153"/>
        <v>27000</v>
      </c>
    </row>
    <row r="6384" spans="1:16" x14ac:dyDescent="0.2">
      <c r="A6384" s="541" t="s">
        <v>992</v>
      </c>
      <c r="B6384" s="548" t="s">
        <v>1708</v>
      </c>
      <c r="C6384" s="541" t="s">
        <v>1709</v>
      </c>
      <c r="D6384" s="541" t="s">
        <v>13361</v>
      </c>
      <c r="E6384" s="539">
        <v>3000</v>
      </c>
      <c r="F6384" s="542" t="s">
        <v>13553</v>
      </c>
      <c r="G6384" s="541" t="s">
        <v>13554</v>
      </c>
      <c r="H6384" s="541"/>
      <c r="I6384" s="550" t="s">
        <v>1800</v>
      </c>
      <c r="J6384" s="542"/>
      <c r="K6384" s="1800">
        <v>1</v>
      </c>
      <c r="L6384" s="1828">
        <v>12</v>
      </c>
      <c r="M6384" s="542">
        <f t="shared" si="154"/>
        <v>36000</v>
      </c>
      <c r="N6384" s="1829"/>
      <c r="O6384" s="1828">
        <v>6</v>
      </c>
      <c r="P6384" s="542">
        <f t="shared" si="153"/>
        <v>18000</v>
      </c>
    </row>
    <row r="6385" spans="1:16" x14ac:dyDescent="0.2">
      <c r="A6385" s="541" t="s">
        <v>992</v>
      </c>
      <c r="B6385" s="548" t="s">
        <v>1708</v>
      </c>
      <c r="C6385" s="541" t="s">
        <v>1709</v>
      </c>
      <c r="D6385" s="541" t="s">
        <v>13361</v>
      </c>
      <c r="E6385" s="539">
        <v>3000</v>
      </c>
      <c r="F6385" s="542" t="s">
        <v>13555</v>
      </c>
      <c r="G6385" s="541" t="s">
        <v>13556</v>
      </c>
      <c r="H6385" s="541"/>
      <c r="I6385" s="550" t="s">
        <v>13557</v>
      </c>
      <c r="J6385" s="542"/>
      <c r="K6385" s="1800">
        <v>1</v>
      </c>
      <c r="L6385" s="1828">
        <v>12</v>
      </c>
      <c r="M6385" s="542">
        <f t="shared" si="154"/>
        <v>36000</v>
      </c>
      <c r="N6385" s="1829"/>
      <c r="O6385" s="1828">
        <v>6</v>
      </c>
      <c r="P6385" s="542">
        <f t="shared" si="153"/>
        <v>18000</v>
      </c>
    </row>
    <row r="6386" spans="1:16" x14ac:dyDescent="0.2">
      <c r="A6386" s="541" t="s">
        <v>992</v>
      </c>
      <c r="B6386" s="548" t="s">
        <v>1708</v>
      </c>
      <c r="C6386" s="541" t="s">
        <v>1709</v>
      </c>
      <c r="D6386" s="541" t="s">
        <v>13361</v>
      </c>
      <c r="E6386" s="539">
        <v>3000</v>
      </c>
      <c r="F6386" s="542" t="s">
        <v>13558</v>
      </c>
      <c r="G6386" s="541" t="s">
        <v>13559</v>
      </c>
      <c r="H6386" s="541"/>
      <c r="I6386" s="550" t="s">
        <v>13415</v>
      </c>
      <c r="J6386" s="542"/>
      <c r="K6386" s="1800">
        <v>1</v>
      </c>
      <c r="L6386" s="1828">
        <v>12</v>
      </c>
      <c r="M6386" s="542">
        <f t="shared" si="154"/>
        <v>36000</v>
      </c>
      <c r="N6386" s="1829"/>
      <c r="O6386" s="1828">
        <v>6</v>
      </c>
      <c r="P6386" s="542">
        <f t="shared" si="153"/>
        <v>18000</v>
      </c>
    </row>
    <row r="6387" spans="1:16" x14ac:dyDescent="0.2">
      <c r="A6387" s="541" t="s">
        <v>992</v>
      </c>
      <c r="B6387" s="548" t="s">
        <v>1708</v>
      </c>
      <c r="C6387" s="541" t="s">
        <v>1709</v>
      </c>
      <c r="D6387" s="541" t="s">
        <v>13361</v>
      </c>
      <c r="E6387" s="539">
        <v>3000</v>
      </c>
      <c r="F6387" s="542" t="s">
        <v>13560</v>
      </c>
      <c r="G6387" s="541" t="s">
        <v>13561</v>
      </c>
      <c r="H6387" s="541"/>
      <c r="I6387" s="550" t="s">
        <v>12813</v>
      </c>
      <c r="J6387" s="542"/>
      <c r="K6387" s="1800">
        <v>1</v>
      </c>
      <c r="L6387" s="1828">
        <v>12</v>
      </c>
      <c r="M6387" s="542">
        <f t="shared" si="154"/>
        <v>36000</v>
      </c>
      <c r="N6387" s="1829"/>
      <c r="O6387" s="1828">
        <v>6</v>
      </c>
      <c r="P6387" s="542">
        <f t="shared" si="153"/>
        <v>18000</v>
      </c>
    </row>
    <row r="6388" spans="1:16" x14ac:dyDescent="0.2">
      <c r="A6388" s="541" t="s">
        <v>992</v>
      </c>
      <c r="B6388" s="548" t="s">
        <v>1708</v>
      </c>
      <c r="C6388" s="541" t="s">
        <v>1709</v>
      </c>
      <c r="D6388" s="541" t="s">
        <v>13361</v>
      </c>
      <c r="E6388" s="539">
        <v>3000</v>
      </c>
      <c r="F6388" s="542" t="s">
        <v>13562</v>
      </c>
      <c r="G6388" s="541" t="s">
        <v>13563</v>
      </c>
      <c r="H6388" s="541"/>
      <c r="I6388" s="550" t="s">
        <v>1753</v>
      </c>
      <c r="J6388" s="542"/>
      <c r="K6388" s="1800">
        <v>1</v>
      </c>
      <c r="L6388" s="1828">
        <v>12</v>
      </c>
      <c r="M6388" s="542">
        <f t="shared" si="154"/>
        <v>36000</v>
      </c>
      <c r="N6388" s="1829"/>
      <c r="O6388" s="1828">
        <v>6</v>
      </c>
      <c r="P6388" s="542">
        <f t="shared" si="153"/>
        <v>18000</v>
      </c>
    </row>
    <row r="6389" spans="1:16" x14ac:dyDescent="0.2">
      <c r="A6389" s="541" t="s">
        <v>992</v>
      </c>
      <c r="B6389" s="548" t="s">
        <v>1708</v>
      </c>
      <c r="C6389" s="541" t="s">
        <v>1709</v>
      </c>
      <c r="D6389" s="541" t="s">
        <v>13361</v>
      </c>
      <c r="E6389" s="539">
        <v>3000</v>
      </c>
      <c r="F6389" s="542" t="s">
        <v>13564</v>
      </c>
      <c r="G6389" s="541" t="s">
        <v>13565</v>
      </c>
      <c r="H6389" s="541"/>
      <c r="I6389" s="550" t="s">
        <v>1800</v>
      </c>
      <c r="J6389" s="542"/>
      <c r="K6389" s="1800">
        <v>1</v>
      </c>
      <c r="L6389" s="1828">
        <v>12</v>
      </c>
      <c r="M6389" s="542">
        <f t="shared" si="154"/>
        <v>36000</v>
      </c>
      <c r="N6389" s="1829"/>
      <c r="O6389" s="1828">
        <v>6</v>
      </c>
      <c r="P6389" s="542">
        <f t="shared" si="153"/>
        <v>18000</v>
      </c>
    </row>
    <row r="6390" spans="1:16" x14ac:dyDescent="0.2">
      <c r="A6390" s="541" t="s">
        <v>992</v>
      </c>
      <c r="B6390" s="548" t="s">
        <v>1708</v>
      </c>
      <c r="C6390" s="541" t="s">
        <v>1709</v>
      </c>
      <c r="D6390" s="541" t="s">
        <v>13361</v>
      </c>
      <c r="E6390" s="539">
        <v>3000</v>
      </c>
      <c r="F6390" s="542" t="s">
        <v>13566</v>
      </c>
      <c r="G6390" s="541" t="s">
        <v>13567</v>
      </c>
      <c r="H6390" s="541"/>
      <c r="I6390" s="550" t="s">
        <v>12957</v>
      </c>
      <c r="J6390" s="542"/>
      <c r="K6390" s="1800">
        <v>1</v>
      </c>
      <c r="L6390" s="1828">
        <v>12</v>
      </c>
      <c r="M6390" s="542">
        <f t="shared" si="154"/>
        <v>36000</v>
      </c>
      <c r="N6390" s="1829"/>
      <c r="O6390" s="1828">
        <v>6</v>
      </c>
      <c r="P6390" s="542">
        <f t="shared" si="153"/>
        <v>18000</v>
      </c>
    </row>
    <row r="6391" spans="1:16" x14ac:dyDescent="0.2">
      <c r="A6391" s="541" t="s">
        <v>992</v>
      </c>
      <c r="B6391" s="548" t="s">
        <v>1708</v>
      </c>
      <c r="C6391" s="541" t="s">
        <v>1709</v>
      </c>
      <c r="D6391" s="541" t="s">
        <v>13361</v>
      </c>
      <c r="E6391" s="539">
        <v>3000</v>
      </c>
      <c r="F6391" s="542" t="s">
        <v>13568</v>
      </c>
      <c r="G6391" s="541" t="s">
        <v>13569</v>
      </c>
      <c r="H6391" s="541"/>
      <c r="I6391" s="550" t="s">
        <v>13533</v>
      </c>
      <c r="J6391" s="542"/>
      <c r="K6391" s="1800">
        <v>1</v>
      </c>
      <c r="L6391" s="1828">
        <v>12</v>
      </c>
      <c r="M6391" s="542">
        <f t="shared" si="154"/>
        <v>36000</v>
      </c>
      <c r="N6391" s="1829"/>
      <c r="O6391" s="1828">
        <v>6</v>
      </c>
      <c r="P6391" s="542">
        <f t="shared" si="153"/>
        <v>18000</v>
      </c>
    </row>
    <row r="6392" spans="1:16" x14ac:dyDescent="0.2">
      <c r="A6392" s="541" t="s">
        <v>992</v>
      </c>
      <c r="B6392" s="548" t="s">
        <v>1708</v>
      </c>
      <c r="C6392" s="541" t="s">
        <v>1709</v>
      </c>
      <c r="D6392" s="541" t="s">
        <v>13361</v>
      </c>
      <c r="E6392" s="539">
        <v>3000</v>
      </c>
      <c r="F6392" s="542" t="s">
        <v>13570</v>
      </c>
      <c r="G6392" s="541" t="s">
        <v>13571</v>
      </c>
      <c r="H6392" s="541"/>
      <c r="I6392" s="550" t="s">
        <v>1753</v>
      </c>
      <c r="J6392" s="542"/>
      <c r="K6392" s="1800">
        <v>1</v>
      </c>
      <c r="L6392" s="1828">
        <v>12</v>
      </c>
      <c r="M6392" s="542">
        <f t="shared" si="154"/>
        <v>36000</v>
      </c>
      <c r="N6392" s="1829"/>
      <c r="O6392" s="1828">
        <v>6</v>
      </c>
      <c r="P6392" s="542">
        <f t="shared" si="153"/>
        <v>18000</v>
      </c>
    </row>
    <row r="6393" spans="1:16" x14ac:dyDescent="0.2">
      <c r="A6393" s="541" t="s">
        <v>992</v>
      </c>
      <c r="B6393" s="548" t="s">
        <v>1708</v>
      </c>
      <c r="C6393" s="541" t="s">
        <v>1709</v>
      </c>
      <c r="D6393" s="541" t="s">
        <v>13361</v>
      </c>
      <c r="E6393" s="539">
        <v>3000</v>
      </c>
      <c r="F6393" s="542" t="s">
        <v>13572</v>
      </c>
      <c r="G6393" s="541" t="s">
        <v>13573</v>
      </c>
      <c r="H6393" s="541"/>
      <c r="I6393" s="550" t="s">
        <v>13533</v>
      </c>
      <c r="J6393" s="542"/>
      <c r="K6393" s="1800">
        <v>1</v>
      </c>
      <c r="L6393" s="1828">
        <v>12</v>
      </c>
      <c r="M6393" s="542">
        <f t="shared" si="154"/>
        <v>36000</v>
      </c>
      <c r="N6393" s="1829"/>
      <c r="O6393" s="1828">
        <v>6</v>
      </c>
      <c r="P6393" s="542">
        <f t="shared" si="153"/>
        <v>18000</v>
      </c>
    </row>
    <row r="6394" spans="1:16" x14ac:dyDescent="0.2">
      <c r="A6394" s="541" t="s">
        <v>992</v>
      </c>
      <c r="B6394" s="548" t="s">
        <v>1708</v>
      </c>
      <c r="C6394" s="541" t="s">
        <v>1709</v>
      </c>
      <c r="D6394" s="541" t="s">
        <v>13361</v>
      </c>
      <c r="E6394" s="539">
        <v>3000</v>
      </c>
      <c r="F6394" s="542" t="s">
        <v>13574</v>
      </c>
      <c r="G6394" s="541" t="s">
        <v>13575</v>
      </c>
      <c r="H6394" s="541"/>
      <c r="I6394" s="550" t="s">
        <v>12813</v>
      </c>
      <c r="J6394" s="542"/>
      <c r="K6394" s="1800">
        <v>1</v>
      </c>
      <c r="L6394" s="1828">
        <v>12</v>
      </c>
      <c r="M6394" s="542">
        <f t="shared" si="154"/>
        <v>36000</v>
      </c>
      <c r="N6394" s="1829"/>
      <c r="O6394" s="1828">
        <v>6</v>
      </c>
      <c r="P6394" s="542">
        <f t="shared" si="153"/>
        <v>18000</v>
      </c>
    </row>
    <row r="6395" spans="1:16" x14ac:dyDescent="0.2">
      <c r="A6395" s="541" t="s">
        <v>992</v>
      </c>
      <c r="B6395" s="548" t="s">
        <v>1708</v>
      </c>
      <c r="C6395" s="541" t="s">
        <v>1709</v>
      </c>
      <c r="D6395" s="541" t="s">
        <v>13361</v>
      </c>
      <c r="E6395" s="539">
        <v>3000</v>
      </c>
      <c r="F6395" s="542" t="s">
        <v>13576</v>
      </c>
      <c r="G6395" s="541" t="s">
        <v>13577</v>
      </c>
      <c r="H6395" s="541"/>
      <c r="I6395" s="550" t="s">
        <v>1800</v>
      </c>
      <c r="J6395" s="542"/>
      <c r="K6395" s="1800">
        <v>1</v>
      </c>
      <c r="L6395" s="1828">
        <v>12</v>
      </c>
      <c r="M6395" s="542">
        <f t="shared" si="154"/>
        <v>36000</v>
      </c>
      <c r="N6395" s="1829"/>
      <c r="O6395" s="1828">
        <v>6</v>
      </c>
      <c r="P6395" s="542">
        <f t="shared" si="153"/>
        <v>18000</v>
      </c>
    </row>
    <row r="6396" spans="1:16" x14ac:dyDescent="0.2">
      <c r="A6396" s="541" t="s">
        <v>992</v>
      </c>
      <c r="B6396" s="548" t="s">
        <v>1708</v>
      </c>
      <c r="C6396" s="541" t="s">
        <v>1709</v>
      </c>
      <c r="D6396" s="541" t="s">
        <v>13361</v>
      </c>
      <c r="E6396" s="539">
        <v>3000</v>
      </c>
      <c r="F6396" s="542" t="s">
        <v>13578</v>
      </c>
      <c r="G6396" s="541" t="s">
        <v>13579</v>
      </c>
      <c r="H6396" s="541"/>
      <c r="I6396" s="550" t="s">
        <v>13580</v>
      </c>
      <c r="J6396" s="542"/>
      <c r="K6396" s="1800">
        <v>1</v>
      </c>
      <c r="L6396" s="1828">
        <v>12</v>
      </c>
      <c r="M6396" s="542">
        <f t="shared" si="154"/>
        <v>36000</v>
      </c>
      <c r="N6396" s="1829"/>
      <c r="O6396" s="1828">
        <v>6</v>
      </c>
      <c r="P6396" s="542">
        <f t="shared" si="153"/>
        <v>18000</v>
      </c>
    </row>
    <row r="6397" spans="1:16" x14ac:dyDescent="0.2">
      <c r="A6397" s="541" t="s">
        <v>992</v>
      </c>
      <c r="B6397" s="548" t="s">
        <v>1708</v>
      </c>
      <c r="C6397" s="541" t="s">
        <v>1709</v>
      </c>
      <c r="D6397" s="541" t="s">
        <v>13361</v>
      </c>
      <c r="E6397" s="539">
        <v>3000</v>
      </c>
      <c r="F6397" s="542" t="s">
        <v>13581</v>
      </c>
      <c r="G6397" s="541" t="s">
        <v>13582</v>
      </c>
      <c r="H6397" s="541"/>
      <c r="I6397" s="550" t="s">
        <v>13533</v>
      </c>
      <c r="J6397" s="542"/>
      <c r="K6397" s="1800">
        <v>1</v>
      </c>
      <c r="L6397" s="1828">
        <v>12</v>
      </c>
      <c r="M6397" s="542">
        <f t="shared" si="154"/>
        <v>36000</v>
      </c>
      <c r="N6397" s="1829"/>
      <c r="O6397" s="1828">
        <v>6</v>
      </c>
      <c r="P6397" s="542">
        <f t="shared" si="153"/>
        <v>18000</v>
      </c>
    </row>
    <row r="6398" spans="1:16" x14ac:dyDescent="0.2">
      <c r="A6398" s="541" t="s">
        <v>992</v>
      </c>
      <c r="B6398" s="548" t="s">
        <v>1708</v>
      </c>
      <c r="C6398" s="541" t="s">
        <v>1709</v>
      </c>
      <c r="D6398" s="541" t="s">
        <v>13361</v>
      </c>
      <c r="E6398" s="539">
        <v>3000</v>
      </c>
      <c r="F6398" s="542" t="s">
        <v>13583</v>
      </c>
      <c r="G6398" s="541" t="s">
        <v>13584</v>
      </c>
      <c r="H6398" s="541"/>
      <c r="I6398" s="550" t="s">
        <v>1753</v>
      </c>
      <c r="J6398" s="542"/>
      <c r="K6398" s="1800">
        <v>1</v>
      </c>
      <c r="L6398" s="1828">
        <v>12</v>
      </c>
      <c r="M6398" s="542">
        <f t="shared" si="154"/>
        <v>36000</v>
      </c>
      <c r="N6398" s="1829"/>
      <c r="O6398" s="1828">
        <v>6</v>
      </c>
      <c r="P6398" s="542">
        <f t="shared" si="153"/>
        <v>18000</v>
      </c>
    </row>
    <row r="6399" spans="1:16" x14ac:dyDescent="0.2">
      <c r="A6399" s="541" t="s">
        <v>992</v>
      </c>
      <c r="B6399" s="548" t="s">
        <v>1708</v>
      </c>
      <c r="C6399" s="541" t="s">
        <v>1709</v>
      </c>
      <c r="D6399" s="541" t="s">
        <v>13361</v>
      </c>
      <c r="E6399" s="539">
        <v>3000</v>
      </c>
      <c r="F6399" s="542" t="s">
        <v>13585</v>
      </c>
      <c r="G6399" s="541" t="s">
        <v>13586</v>
      </c>
      <c r="H6399" s="541"/>
      <c r="I6399" s="550" t="s">
        <v>12989</v>
      </c>
      <c r="J6399" s="542"/>
      <c r="K6399" s="1800">
        <v>1</v>
      </c>
      <c r="L6399" s="1828">
        <v>12</v>
      </c>
      <c r="M6399" s="542">
        <f t="shared" si="154"/>
        <v>36000</v>
      </c>
      <c r="N6399" s="1829"/>
      <c r="O6399" s="1828">
        <v>6</v>
      </c>
      <c r="P6399" s="542">
        <f t="shared" si="153"/>
        <v>18000</v>
      </c>
    </row>
    <row r="6400" spans="1:16" x14ac:dyDescent="0.2">
      <c r="A6400" s="541" t="s">
        <v>992</v>
      </c>
      <c r="B6400" s="548" t="s">
        <v>1708</v>
      </c>
      <c r="C6400" s="541" t="s">
        <v>1709</v>
      </c>
      <c r="D6400" s="541" t="s">
        <v>13361</v>
      </c>
      <c r="E6400" s="539">
        <v>3000</v>
      </c>
      <c r="F6400" s="542" t="s">
        <v>13587</v>
      </c>
      <c r="G6400" s="541" t="s">
        <v>13588</v>
      </c>
      <c r="H6400" s="541"/>
      <c r="I6400" s="550" t="s">
        <v>12475</v>
      </c>
      <c r="J6400" s="542"/>
      <c r="K6400" s="1800">
        <v>1</v>
      </c>
      <c r="L6400" s="1828">
        <v>12</v>
      </c>
      <c r="M6400" s="542">
        <f t="shared" si="154"/>
        <v>36000</v>
      </c>
      <c r="N6400" s="1829"/>
      <c r="O6400" s="1828">
        <v>6</v>
      </c>
      <c r="P6400" s="542">
        <f t="shared" si="153"/>
        <v>18000</v>
      </c>
    </row>
    <row r="6401" spans="1:16" x14ac:dyDescent="0.2">
      <c r="A6401" s="541" t="s">
        <v>992</v>
      </c>
      <c r="B6401" s="548" t="s">
        <v>1708</v>
      </c>
      <c r="C6401" s="541" t="s">
        <v>1709</v>
      </c>
      <c r="D6401" s="541" t="s">
        <v>13361</v>
      </c>
      <c r="E6401" s="539">
        <v>3000</v>
      </c>
      <c r="F6401" s="542" t="s">
        <v>13589</v>
      </c>
      <c r="G6401" s="541" t="s">
        <v>13590</v>
      </c>
      <c r="H6401" s="541"/>
      <c r="I6401" s="550" t="s">
        <v>12813</v>
      </c>
      <c r="J6401" s="542"/>
      <c r="K6401" s="1800">
        <v>1</v>
      </c>
      <c r="L6401" s="1828">
        <v>12</v>
      </c>
      <c r="M6401" s="542">
        <f t="shared" si="154"/>
        <v>36000</v>
      </c>
      <c r="N6401" s="1829"/>
      <c r="O6401" s="1828">
        <v>6</v>
      </c>
      <c r="P6401" s="542">
        <f t="shared" si="153"/>
        <v>18000</v>
      </c>
    </row>
    <row r="6402" spans="1:16" x14ac:dyDescent="0.2">
      <c r="A6402" s="541" t="s">
        <v>992</v>
      </c>
      <c r="B6402" s="548" t="s">
        <v>1708</v>
      </c>
      <c r="C6402" s="541" t="s">
        <v>1709</v>
      </c>
      <c r="D6402" s="541" t="s">
        <v>13361</v>
      </c>
      <c r="E6402" s="539">
        <v>3000</v>
      </c>
      <c r="F6402" s="542" t="s">
        <v>13591</v>
      </c>
      <c r="G6402" s="541" t="s">
        <v>13592</v>
      </c>
      <c r="H6402" s="541"/>
      <c r="I6402" s="550" t="s">
        <v>13533</v>
      </c>
      <c r="J6402" s="542"/>
      <c r="K6402" s="1800">
        <v>1</v>
      </c>
      <c r="L6402" s="1828">
        <v>12</v>
      </c>
      <c r="M6402" s="542">
        <f t="shared" si="154"/>
        <v>36000</v>
      </c>
      <c r="N6402" s="1829"/>
      <c r="O6402" s="1828">
        <v>6</v>
      </c>
      <c r="P6402" s="542">
        <f t="shared" si="153"/>
        <v>18000</v>
      </c>
    </row>
    <row r="6403" spans="1:16" x14ac:dyDescent="0.2">
      <c r="A6403" s="541" t="s">
        <v>992</v>
      </c>
      <c r="B6403" s="548" t="s">
        <v>1708</v>
      </c>
      <c r="C6403" s="541" t="s">
        <v>1709</v>
      </c>
      <c r="D6403" s="541" t="s">
        <v>13361</v>
      </c>
      <c r="E6403" s="539">
        <v>3000</v>
      </c>
      <c r="F6403" s="542" t="s">
        <v>13593</v>
      </c>
      <c r="G6403" s="541" t="s">
        <v>13594</v>
      </c>
      <c r="H6403" s="541"/>
      <c r="I6403" s="550" t="s">
        <v>13595</v>
      </c>
      <c r="J6403" s="542"/>
      <c r="K6403" s="1800">
        <v>1</v>
      </c>
      <c r="L6403" s="1828">
        <v>12</v>
      </c>
      <c r="M6403" s="542">
        <f t="shared" si="154"/>
        <v>36000</v>
      </c>
      <c r="N6403" s="1829"/>
      <c r="O6403" s="1828">
        <v>6</v>
      </c>
      <c r="P6403" s="542">
        <f t="shared" si="153"/>
        <v>18000</v>
      </c>
    </row>
    <row r="6404" spans="1:16" x14ac:dyDescent="0.2">
      <c r="A6404" s="541" t="s">
        <v>992</v>
      </c>
      <c r="B6404" s="548" t="s">
        <v>1708</v>
      </c>
      <c r="C6404" s="541" t="s">
        <v>1709</v>
      </c>
      <c r="D6404" s="541" t="s">
        <v>13361</v>
      </c>
      <c r="E6404" s="539">
        <v>3000</v>
      </c>
      <c r="F6404" s="542" t="s">
        <v>13596</v>
      </c>
      <c r="G6404" s="541" t="s">
        <v>13597</v>
      </c>
      <c r="H6404" s="541"/>
      <c r="I6404" s="550" t="s">
        <v>13557</v>
      </c>
      <c r="J6404" s="542"/>
      <c r="K6404" s="1800">
        <v>1</v>
      </c>
      <c r="L6404" s="1828">
        <v>12</v>
      </c>
      <c r="M6404" s="542">
        <f t="shared" si="154"/>
        <v>36000</v>
      </c>
      <c r="N6404" s="1829"/>
      <c r="O6404" s="1828">
        <v>6</v>
      </c>
      <c r="P6404" s="542">
        <f t="shared" si="153"/>
        <v>18000</v>
      </c>
    </row>
    <row r="6405" spans="1:16" x14ac:dyDescent="0.2">
      <c r="A6405" s="541" t="s">
        <v>992</v>
      </c>
      <c r="B6405" s="548" t="s">
        <v>1708</v>
      </c>
      <c r="C6405" s="541" t="s">
        <v>1709</v>
      </c>
      <c r="D6405" s="541" t="s">
        <v>13598</v>
      </c>
      <c r="E6405" s="539">
        <v>10000</v>
      </c>
      <c r="F6405" s="542" t="s">
        <v>13599</v>
      </c>
      <c r="G6405" s="541" t="s">
        <v>13600</v>
      </c>
      <c r="H6405" s="541"/>
      <c r="I6405" s="550" t="s">
        <v>12813</v>
      </c>
      <c r="J6405" s="542"/>
      <c r="K6405" s="1800">
        <v>1</v>
      </c>
      <c r="L6405" s="1828">
        <v>12</v>
      </c>
      <c r="M6405" s="542">
        <f t="shared" si="154"/>
        <v>120000</v>
      </c>
      <c r="N6405" s="1829"/>
      <c r="O6405" s="1828">
        <v>6</v>
      </c>
      <c r="P6405" s="542">
        <f t="shared" si="153"/>
        <v>60000</v>
      </c>
    </row>
    <row r="6406" spans="1:16" x14ac:dyDescent="0.2">
      <c r="A6406" s="541" t="s">
        <v>992</v>
      </c>
      <c r="B6406" s="548" t="s">
        <v>1708</v>
      </c>
      <c r="C6406" s="541" t="s">
        <v>1709</v>
      </c>
      <c r="D6406" s="541" t="s">
        <v>13361</v>
      </c>
      <c r="E6406" s="539">
        <v>3000</v>
      </c>
      <c r="F6406" s="542" t="s">
        <v>13601</v>
      </c>
      <c r="G6406" s="541" t="s">
        <v>13602</v>
      </c>
      <c r="H6406" s="541"/>
      <c r="I6406" s="550" t="s">
        <v>12813</v>
      </c>
      <c r="J6406" s="542"/>
      <c r="K6406" s="1800">
        <v>1</v>
      </c>
      <c r="L6406" s="1828">
        <v>12</v>
      </c>
      <c r="M6406" s="542">
        <f t="shared" si="154"/>
        <v>36000</v>
      </c>
      <c r="N6406" s="1829"/>
      <c r="O6406" s="1828">
        <v>6</v>
      </c>
      <c r="P6406" s="542">
        <f t="shared" si="153"/>
        <v>18000</v>
      </c>
    </row>
    <row r="6407" spans="1:16" x14ac:dyDescent="0.2">
      <c r="A6407" s="541" t="s">
        <v>992</v>
      </c>
      <c r="B6407" s="548" t="s">
        <v>1708</v>
      </c>
      <c r="C6407" s="541" t="s">
        <v>1709</v>
      </c>
      <c r="D6407" s="541" t="s">
        <v>13361</v>
      </c>
      <c r="E6407" s="539">
        <v>3000</v>
      </c>
      <c r="F6407" s="542" t="s">
        <v>13603</v>
      </c>
      <c r="G6407" s="541" t="s">
        <v>13604</v>
      </c>
      <c r="H6407" s="541"/>
      <c r="I6407" s="550" t="s">
        <v>13605</v>
      </c>
      <c r="J6407" s="542"/>
      <c r="K6407" s="1800">
        <v>1</v>
      </c>
      <c r="L6407" s="1828">
        <v>12</v>
      </c>
      <c r="M6407" s="542">
        <f t="shared" si="154"/>
        <v>36000</v>
      </c>
      <c r="N6407" s="1829"/>
      <c r="O6407" s="1828">
        <v>6</v>
      </c>
      <c r="P6407" s="542">
        <f t="shared" si="153"/>
        <v>18000</v>
      </c>
    </row>
    <row r="6408" spans="1:16" x14ac:dyDescent="0.2">
      <c r="A6408" s="541" t="s">
        <v>992</v>
      </c>
      <c r="B6408" s="548" t="s">
        <v>1708</v>
      </c>
      <c r="C6408" s="541" t="s">
        <v>1709</v>
      </c>
      <c r="D6408" s="541" t="s">
        <v>13361</v>
      </c>
      <c r="E6408" s="539">
        <v>3000</v>
      </c>
      <c r="F6408" s="542" t="s">
        <v>13606</v>
      </c>
      <c r="G6408" s="541" t="s">
        <v>13607</v>
      </c>
      <c r="H6408" s="541"/>
      <c r="I6408" s="550"/>
      <c r="J6408" s="542"/>
      <c r="K6408" s="1800">
        <v>1</v>
      </c>
      <c r="L6408" s="1828">
        <v>12</v>
      </c>
      <c r="M6408" s="542">
        <f t="shared" si="154"/>
        <v>36000</v>
      </c>
      <c r="N6408" s="1829"/>
      <c r="O6408" s="1828">
        <v>6</v>
      </c>
      <c r="P6408" s="542">
        <f t="shared" si="153"/>
        <v>18000</v>
      </c>
    </row>
    <row r="6409" spans="1:16" x14ac:dyDescent="0.2">
      <c r="A6409" s="541" t="s">
        <v>992</v>
      </c>
      <c r="B6409" s="548" t="s">
        <v>1708</v>
      </c>
      <c r="C6409" s="541" t="s">
        <v>1709</v>
      </c>
      <c r="D6409" s="541" t="s">
        <v>13369</v>
      </c>
      <c r="E6409" s="539">
        <v>3000</v>
      </c>
      <c r="F6409" s="542" t="s">
        <v>13608</v>
      </c>
      <c r="G6409" s="541" t="s">
        <v>13609</v>
      </c>
      <c r="H6409" s="541"/>
      <c r="I6409" s="550" t="s">
        <v>13610</v>
      </c>
      <c r="J6409" s="542"/>
      <c r="K6409" s="1800">
        <v>1</v>
      </c>
      <c r="L6409" s="1828">
        <v>12</v>
      </c>
      <c r="M6409" s="542">
        <f t="shared" si="154"/>
        <v>36000</v>
      </c>
      <c r="N6409" s="1829"/>
      <c r="O6409" s="1828">
        <v>6</v>
      </c>
      <c r="P6409" s="542">
        <f t="shared" si="153"/>
        <v>18000</v>
      </c>
    </row>
    <row r="6410" spans="1:16" x14ac:dyDescent="0.2">
      <c r="A6410" s="541" t="s">
        <v>992</v>
      </c>
      <c r="B6410" s="548" t="s">
        <v>1708</v>
      </c>
      <c r="C6410" s="541" t="s">
        <v>1709</v>
      </c>
      <c r="D6410" s="541" t="s">
        <v>2846</v>
      </c>
      <c r="E6410" s="539">
        <v>3000</v>
      </c>
      <c r="F6410" s="542" t="s">
        <v>13611</v>
      </c>
      <c r="G6410" s="541" t="s">
        <v>13612</v>
      </c>
      <c r="H6410" s="541"/>
      <c r="I6410" s="550" t="s">
        <v>1713</v>
      </c>
      <c r="J6410" s="542"/>
      <c r="K6410" s="1800">
        <v>1</v>
      </c>
      <c r="L6410" s="1828">
        <v>12</v>
      </c>
      <c r="M6410" s="542">
        <f t="shared" si="154"/>
        <v>36000</v>
      </c>
      <c r="N6410" s="1829"/>
      <c r="O6410" s="1828">
        <v>1</v>
      </c>
      <c r="P6410" s="542">
        <f t="shared" si="153"/>
        <v>3000</v>
      </c>
    </row>
    <row r="6411" spans="1:16" x14ac:dyDescent="0.2">
      <c r="A6411" s="541" t="s">
        <v>992</v>
      </c>
      <c r="B6411" s="548" t="s">
        <v>1708</v>
      </c>
      <c r="C6411" s="541" t="s">
        <v>1709</v>
      </c>
      <c r="D6411" s="541" t="s">
        <v>13369</v>
      </c>
      <c r="E6411" s="539">
        <v>3000</v>
      </c>
      <c r="F6411" s="542" t="s">
        <v>13613</v>
      </c>
      <c r="G6411" s="541" t="s">
        <v>13614</v>
      </c>
      <c r="H6411" s="541"/>
      <c r="I6411" s="550" t="s">
        <v>8896</v>
      </c>
      <c r="J6411" s="542"/>
      <c r="K6411" s="1800">
        <v>1</v>
      </c>
      <c r="L6411" s="1828">
        <v>12</v>
      </c>
      <c r="M6411" s="542">
        <f t="shared" si="154"/>
        <v>36000</v>
      </c>
      <c r="N6411" s="1829"/>
      <c r="O6411" s="1828">
        <v>6</v>
      </c>
      <c r="P6411" s="542">
        <f t="shared" si="153"/>
        <v>18000</v>
      </c>
    </row>
    <row r="6412" spans="1:16" x14ac:dyDescent="0.2">
      <c r="A6412" s="541" t="s">
        <v>992</v>
      </c>
      <c r="B6412" s="548" t="s">
        <v>1708</v>
      </c>
      <c r="C6412" s="541" t="s">
        <v>1709</v>
      </c>
      <c r="D6412" s="541" t="s">
        <v>13369</v>
      </c>
      <c r="E6412" s="539">
        <v>3000</v>
      </c>
      <c r="F6412" s="542" t="s">
        <v>13615</v>
      </c>
      <c r="G6412" s="541" t="s">
        <v>13616</v>
      </c>
      <c r="H6412" s="541"/>
      <c r="I6412" s="550" t="s">
        <v>13445</v>
      </c>
      <c r="J6412" s="542"/>
      <c r="K6412" s="1800">
        <v>1</v>
      </c>
      <c r="L6412" s="1828">
        <v>12</v>
      </c>
      <c r="M6412" s="542">
        <f t="shared" si="154"/>
        <v>36000</v>
      </c>
      <c r="N6412" s="1829"/>
      <c r="O6412" s="1828">
        <v>6</v>
      </c>
      <c r="P6412" s="542">
        <f t="shared" si="153"/>
        <v>18000</v>
      </c>
    </row>
    <row r="6413" spans="1:16" x14ac:dyDescent="0.2">
      <c r="A6413" s="541" t="s">
        <v>992</v>
      </c>
      <c r="B6413" s="548" t="s">
        <v>1708</v>
      </c>
      <c r="C6413" s="541" t="s">
        <v>1709</v>
      </c>
      <c r="D6413" s="541" t="s">
        <v>6767</v>
      </c>
      <c r="E6413" s="539">
        <v>3000</v>
      </c>
      <c r="F6413" s="542" t="s">
        <v>13617</v>
      </c>
      <c r="G6413" s="541" t="s">
        <v>13618</v>
      </c>
      <c r="H6413" s="541"/>
      <c r="I6413" s="550" t="s">
        <v>1753</v>
      </c>
      <c r="J6413" s="542"/>
      <c r="K6413" s="1800">
        <v>2</v>
      </c>
      <c r="L6413" s="1828">
        <v>12</v>
      </c>
      <c r="M6413" s="542">
        <f t="shared" si="154"/>
        <v>36000</v>
      </c>
      <c r="N6413" s="1829"/>
      <c r="O6413" s="1828">
        <v>3</v>
      </c>
      <c r="P6413" s="542">
        <f t="shared" si="153"/>
        <v>9000</v>
      </c>
    </row>
    <row r="6414" spans="1:16" x14ac:dyDescent="0.2">
      <c r="A6414" s="541" t="s">
        <v>992</v>
      </c>
      <c r="B6414" s="548" t="s">
        <v>1708</v>
      </c>
      <c r="C6414" s="541" t="s">
        <v>1709</v>
      </c>
      <c r="D6414" s="541" t="s">
        <v>13369</v>
      </c>
      <c r="E6414" s="539">
        <v>3000</v>
      </c>
      <c r="F6414" s="542" t="s">
        <v>13619</v>
      </c>
      <c r="G6414" s="541" t="s">
        <v>13620</v>
      </c>
      <c r="H6414" s="541"/>
      <c r="I6414" s="550" t="s">
        <v>13557</v>
      </c>
      <c r="J6414" s="542"/>
      <c r="K6414" s="1800">
        <v>1</v>
      </c>
      <c r="L6414" s="1828">
        <v>12</v>
      </c>
      <c r="M6414" s="542">
        <f t="shared" si="154"/>
        <v>36000</v>
      </c>
      <c r="N6414" s="1829"/>
      <c r="O6414" s="1828">
        <v>6</v>
      </c>
      <c r="P6414" s="542">
        <f t="shared" si="153"/>
        <v>18000</v>
      </c>
    </row>
    <row r="6415" spans="1:16" x14ac:dyDescent="0.2">
      <c r="A6415" s="541" t="s">
        <v>992</v>
      </c>
      <c r="B6415" s="548" t="s">
        <v>1708</v>
      </c>
      <c r="C6415" s="541" t="s">
        <v>1709</v>
      </c>
      <c r="D6415" s="541" t="s">
        <v>13361</v>
      </c>
      <c r="E6415" s="539">
        <v>3000</v>
      </c>
      <c r="F6415" s="542" t="s">
        <v>13621</v>
      </c>
      <c r="G6415" s="541" t="s">
        <v>13622</v>
      </c>
      <c r="H6415" s="541"/>
      <c r="I6415" s="550" t="s">
        <v>13623</v>
      </c>
      <c r="J6415" s="542"/>
      <c r="K6415" s="1800">
        <v>1</v>
      </c>
      <c r="L6415" s="1828">
        <v>12</v>
      </c>
      <c r="M6415" s="542">
        <f t="shared" si="154"/>
        <v>36000</v>
      </c>
      <c r="N6415" s="1829"/>
      <c r="O6415" s="1828">
        <v>6</v>
      </c>
      <c r="P6415" s="542">
        <f t="shared" si="153"/>
        <v>18000</v>
      </c>
    </row>
    <row r="6416" spans="1:16" x14ac:dyDescent="0.2">
      <c r="A6416" s="541" t="s">
        <v>992</v>
      </c>
      <c r="B6416" s="548" t="s">
        <v>1708</v>
      </c>
      <c r="C6416" s="541" t="s">
        <v>1709</v>
      </c>
      <c r="D6416" s="541" t="s">
        <v>1836</v>
      </c>
      <c r="E6416" s="539">
        <v>2200</v>
      </c>
      <c r="F6416" s="542" t="s">
        <v>13624</v>
      </c>
      <c r="G6416" s="541" t="s">
        <v>13625</v>
      </c>
      <c r="H6416" s="541"/>
      <c r="I6416" s="550" t="s">
        <v>13533</v>
      </c>
      <c r="J6416" s="542"/>
      <c r="K6416" s="1800">
        <v>1</v>
      </c>
      <c r="L6416" s="1828">
        <v>12</v>
      </c>
      <c r="M6416" s="542">
        <f t="shared" si="154"/>
        <v>26400</v>
      </c>
      <c r="N6416" s="1829"/>
      <c r="O6416" s="1828">
        <v>6</v>
      </c>
      <c r="P6416" s="542">
        <f t="shared" si="153"/>
        <v>13200</v>
      </c>
    </row>
    <row r="6417" spans="1:16" x14ac:dyDescent="0.2">
      <c r="A6417" s="541" t="s">
        <v>992</v>
      </c>
      <c r="B6417" s="548" t="s">
        <v>1708</v>
      </c>
      <c r="C6417" s="541" t="s">
        <v>1709</v>
      </c>
      <c r="D6417" s="541" t="s">
        <v>13361</v>
      </c>
      <c r="E6417" s="539">
        <v>3000</v>
      </c>
      <c r="F6417" s="542" t="s">
        <v>13626</v>
      </c>
      <c r="G6417" s="541" t="s">
        <v>13627</v>
      </c>
      <c r="H6417" s="541"/>
      <c r="I6417" s="550" t="s">
        <v>1800</v>
      </c>
      <c r="J6417" s="542"/>
      <c r="K6417" s="1800">
        <v>1</v>
      </c>
      <c r="L6417" s="1828">
        <v>12</v>
      </c>
      <c r="M6417" s="542">
        <f t="shared" si="154"/>
        <v>36000</v>
      </c>
      <c r="N6417" s="1829"/>
      <c r="O6417" s="1828">
        <v>1</v>
      </c>
      <c r="P6417" s="542">
        <f t="shared" si="153"/>
        <v>3000</v>
      </c>
    </row>
    <row r="6418" spans="1:16" x14ac:dyDescent="0.2">
      <c r="A6418" s="541" t="s">
        <v>992</v>
      </c>
      <c r="B6418" s="548" t="s">
        <v>1708</v>
      </c>
      <c r="C6418" s="541" t="s">
        <v>1709</v>
      </c>
      <c r="D6418" s="541" t="s">
        <v>13361</v>
      </c>
      <c r="E6418" s="539">
        <v>3000</v>
      </c>
      <c r="F6418" s="542" t="s">
        <v>13628</v>
      </c>
      <c r="G6418" s="541" t="s">
        <v>13629</v>
      </c>
      <c r="H6418" s="541"/>
      <c r="I6418" s="550" t="s">
        <v>6107</v>
      </c>
      <c r="J6418" s="542"/>
      <c r="K6418" s="1800">
        <v>1</v>
      </c>
      <c r="L6418" s="1828">
        <v>12</v>
      </c>
      <c r="M6418" s="542">
        <f t="shared" si="154"/>
        <v>36000</v>
      </c>
      <c r="N6418" s="1829"/>
      <c r="O6418" s="1828">
        <v>6</v>
      </c>
      <c r="P6418" s="542">
        <f t="shared" si="153"/>
        <v>18000</v>
      </c>
    </row>
    <row r="6419" spans="1:16" x14ac:dyDescent="0.2">
      <c r="A6419" s="541" t="s">
        <v>992</v>
      </c>
      <c r="B6419" s="548" t="s">
        <v>1708</v>
      </c>
      <c r="C6419" s="541" t="s">
        <v>1709</v>
      </c>
      <c r="D6419" s="541" t="s">
        <v>13369</v>
      </c>
      <c r="E6419" s="539">
        <v>3000</v>
      </c>
      <c r="F6419" s="542" t="s">
        <v>13630</v>
      </c>
      <c r="G6419" s="541" t="s">
        <v>13631</v>
      </c>
      <c r="H6419" s="541"/>
      <c r="I6419" s="550" t="s">
        <v>4762</v>
      </c>
      <c r="J6419" s="542"/>
      <c r="K6419" s="1800">
        <v>1</v>
      </c>
      <c r="L6419" s="1828">
        <v>12</v>
      </c>
      <c r="M6419" s="542">
        <f t="shared" si="154"/>
        <v>36000</v>
      </c>
      <c r="N6419" s="1829"/>
      <c r="O6419" s="1828">
        <v>6</v>
      </c>
      <c r="P6419" s="542">
        <f t="shared" si="153"/>
        <v>18000</v>
      </c>
    </row>
    <row r="6420" spans="1:16" x14ac:dyDescent="0.2">
      <c r="A6420" s="541" t="s">
        <v>992</v>
      </c>
      <c r="B6420" s="548" t="s">
        <v>1708</v>
      </c>
      <c r="C6420" s="541" t="s">
        <v>1709</v>
      </c>
      <c r="D6420" s="541" t="s">
        <v>13361</v>
      </c>
      <c r="E6420" s="539">
        <v>3000</v>
      </c>
      <c r="F6420" s="542" t="s">
        <v>13632</v>
      </c>
      <c r="G6420" s="541" t="s">
        <v>13633</v>
      </c>
      <c r="H6420" s="541"/>
      <c r="I6420" s="550" t="s">
        <v>12813</v>
      </c>
      <c r="J6420" s="542"/>
      <c r="K6420" s="1800">
        <v>1</v>
      </c>
      <c r="L6420" s="1828">
        <v>12</v>
      </c>
      <c r="M6420" s="542">
        <f t="shared" si="154"/>
        <v>36000</v>
      </c>
      <c r="N6420" s="1829"/>
      <c r="O6420" s="1828">
        <v>6</v>
      </c>
      <c r="P6420" s="542">
        <f t="shared" ref="P6420:P6483" si="155">E6420*O6420</f>
        <v>18000</v>
      </c>
    </row>
    <row r="6421" spans="1:16" x14ac:dyDescent="0.2">
      <c r="A6421" s="541" t="s">
        <v>992</v>
      </c>
      <c r="B6421" s="548" t="s">
        <v>1708</v>
      </c>
      <c r="C6421" s="541" t="s">
        <v>1709</v>
      </c>
      <c r="D6421" s="541" t="s">
        <v>13361</v>
      </c>
      <c r="E6421" s="539">
        <v>3000</v>
      </c>
      <c r="F6421" s="542" t="s">
        <v>13634</v>
      </c>
      <c r="G6421" s="541" t="s">
        <v>13635</v>
      </c>
      <c r="H6421" s="541"/>
      <c r="I6421" s="550" t="s">
        <v>13533</v>
      </c>
      <c r="J6421" s="542"/>
      <c r="K6421" s="1800">
        <v>1</v>
      </c>
      <c r="L6421" s="1828">
        <v>12</v>
      </c>
      <c r="M6421" s="542">
        <f t="shared" si="154"/>
        <v>36000</v>
      </c>
      <c r="N6421" s="1829"/>
      <c r="O6421" s="1828">
        <v>6</v>
      </c>
      <c r="P6421" s="542">
        <f t="shared" si="155"/>
        <v>18000</v>
      </c>
    </row>
    <row r="6422" spans="1:16" x14ac:dyDescent="0.2">
      <c r="A6422" s="541" t="s">
        <v>992</v>
      </c>
      <c r="B6422" s="548" t="s">
        <v>1708</v>
      </c>
      <c r="C6422" s="541" t="s">
        <v>1709</v>
      </c>
      <c r="D6422" s="541" t="s">
        <v>13361</v>
      </c>
      <c r="E6422" s="539">
        <v>3000</v>
      </c>
      <c r="F6422" s="542" t="s">
        <v>13636</v>
      </c>
      <c r="G6422" s="541" t="s">
        <v>13637</v>
      </c>
      <c r="H6422" s="541"/>
      <c r="I6422" s="550" t="s">
        <v>12813</v>
      </c>
      <c r="J6422" s="542"/>
      <c r="K6422" s="1800">
        <v>1</v>
      </c>
      <c r="L6422" s="1828">
        <v>12</v>
      </c>
      <c r="M6422" s="542">
        <f t="shared" ref="M6422:M6485" si="156">E6422*L6422</f>
        <v>36000</v>
      </c>
      <c r="N6422" s="1829"/>
      <c r="O6422" s="1828">
        <v>6</v>
      </c>
      <c r="P6422" s="542">
        <f t="shared" si="155"/>
        <v>18000</v>
      </c>
    </row>
    <row r="6423" spans="1:16" x14ac:dyDescent="0.2">
      <c r="A6423" s="541" t="s">
        <v>992</v>
      </c>
      <c r="B6423" s="548" t="s">
        <v>1708</v>
      </c>
      <c r="C6423" s="541" t="s">
        <v>1709</v>
      </c>
      <c r="D6423" s="541" t="s">
        <v>13361</v>
      </c>
      <c r="E6423" s="539">
        <v>3000</v>
      </c>
      <c r="F6423" s="542" t="s">
        <v>13638</v>
      </c>
      <c r="G6423" s="541" t="s">
        <v>13639</v>
      </c>
      <c r="H6423" s="541"/>
      <c r="I6423" s="550" t="s">
        <v>1753</v>
      </c>
      <c r="J6423" s="542"/>
      <c r="K6423" s="1800">
        <v>1</v>
      </c>
      <c r="L6423" s="1828">
        <v>12</v>
      </c>
      <c r="M6423" s="542">
        <f t="shared" si="156"/>
        <v>36000</v>
      </c>
      <c r="N6423" s="1829"/>
      <c r="O6423" s="1828">
        <v>6</v>
      </c>
      <c r="P6423" s="542">
        <f t="shared" si="155"/>
        <v>18000</v>
      </c>
    </row>
    <row r="6424" spans="1:16" x14ac:dyDescent="0.2">
      <c r="A6424" s="541" t="s">
        <v>992</v>
      </c>
      <c r="B6424" s="548" t="s">
        <v>1708</v>
      </c>
      <c r="C6424" s="541" t="s">
        <v>1709</v>
      </c>
      <c r="D6424" s="541" t="s">
        <v>13361</v>
      </c>
      <c r="E6424" s="539">
        <v>3000</v>
      </c>
      <c r="F6424" s="542" t="s">
        <v>13640</v>
      </c>
      <c r="G6424" s="541" t="s">
        <v>13641</v>
      </c>
      <c r="H6424" s="541"/>
      <c r="I6424" s="550" t="s">
        <v>13557</v>
      </c>
      <c r="J6424" s="542"/>
      <c r="K6424" s="1800">
        <v>1</v>
      </c>
      <c r="L6424" s="1828">
        <v>12</v>
      </c>
      <c r="M6424" s="542">
        <f t="shared" si="156"/>
        <v>36000</v>
      </c>
      <c r="N6424" s="1829"/>
      <c r="O6424" s="1828">
        <v>6</v>
      </c>
      <c r="P6424" s="542">
        <f t="shared" si="155"/>
        <v>18000</v>
      </c>
    </row>
    <row r="6425" spans="1:16" x14ac:dyDescent="0.2">
      <c r="A6425" s="541" t="s">
        <v>992</v>
      </c>
      <c r="B6425" s="548" t="s">
        <v>1708</v>
      </c>
      <c r="C6425" s="541" t="s">
        <v>1709</v>
      </c>
      <c r="D6425" s="541" t="s">
        <v>13361</v>
      </c>
      <c r="E6425" s="539">
        <v>3000</v>
      </c>
      <c r="F6425" s="542" t="s">
        <v>13642</v>
      </c>
      <c r="G6425" s="541" t="s">
        <v>13643</v>
      </c>
      <c r="H6425" s="541"/>
      <c r="I6425" s="550" t="s">
        <v>1753</v>
      </c>
      <c r="J6425" s="542"/>
      <c r="K6425" s="1800">
        <v>1</v>
      </c>
      <c r="L6425" s="1828">
        <v>12</v>
      </c>
      <c r="M6425" s="542">
        <f t="shared" si="156"/>
        <v>36000</v>
      </c>
      <c r="N6425" s="1829"/>
      <c r="O6425" s="1828">
        <v>6</v>
      </c>
      <c r="P6425" s="542">
        <f t="shared" si="155"/>
        <v>18000</v>
      </c>
    </row>
    <row r="6426" spans="1:16" x14ac:dyDescent="0.2">
      <c r="A6426" s="541" t="s">
        <v>992</v>
      </c>
      <c r="B6426" s="548" t="s">
        <v>1708</v>
      </c>
      <c r="C6426" s="541" t="s">
        <v>1709</v>
      </c>
      <c r="D6426" s="541" t="s">
        <v>13361</v>
      </c>
      <c r="E6426" s="539">
        <v>3000</v>
      </c>
      <c r="F6426" s="542" t="s">
        <v>13644</v>
      </c>
      <c r="G6426" s="541" t="s">
        <v>13645</v>
      </c>
      <c r="H6426" s="541"/>
      <c r="I6426" s="550" t="s">
        <v>12813</v>
      </c>
      <c r="J6426" s="542"/>
      <c r="K6426" s="1800">
        <v>1</v>
      </c>
      <c r="L6426" s="1828">
        <v>12</v>
      </c>
      <c r="M6426" s="542">
        <f t="shared" si="156"/>
        <v>36000</v>
      </c>
      <c r="N6426" s="1829"/>
      <c r="O6426" s="1828">
        <v>6</v>
      </c>
      <c r="P6426" s="542">
        <f t="shared" si="155"/>
        <v>18000</v>
      </c>
    </row>
    <row r="6427" spans="1:16" x14ac:dyDescent="0.2">
      <c r="A6427" s="541" t="s">
        <v>992</v>
      </c>
      <c r="B6427" s="548" t="s">
        <v>1708</v>
      </c>
      <c r="C6427" s="541" t="s">
        <v>1709</v>
      </c>
      <c r="D6427" s="541" t="s">
        <v>13361</v>
      </c>
      <c r="E6427" s="539">
        <v>3000</v>
      </c>
      <c r="F6427" s="542" t="s">
        <v>13646</v>
      </c>
      <c r="G6427" s="541" t="s">
        <v>13647</v>
      </c>
      <c r="H6427" s="541"/>
      <c r="I6427" s="550" t="s">
        <v>13167</v>
      </c>
      <c r="J6427" s="542"/>
      <c r="K6427" s="1800">
        <v>1</v>
      </c>
      <c r="L6427" s="1828">
        <v>12</v>
      </c>
      <c r="M6427" s="542">
        <f t="shared" si="156"/>
        <v>36000</v>
      </c>
      <c r="N6427" s="1829"/>
      <c r="O6427" s="1828">
        <v>6</v>
      </c>
      <c r="P6427" s="542">
        <f t="shared" si="155"/>
        <v>18000</v>
      </c>
    </row>
    <row r="6428" spans="1:16" x14ac:dyDescent="0.2">
      <c r="A6428" s="541" t="s">
        <v>992</v>
      </c>
      <c r="B6428" s="548" t="s">
        <v>1708</v>
      </c>
      <c r="C6428" s="541" t="s">
        <v>1709</v>
      </c>
      <c r="D6428" s="541" t="s">
        <v>13361</v>
      </c>
      <c r="E6428" s="539">
        <v>3000</v>
      </c>
      <c r="F6428" s="542" t="s">
        <v>13648</v>
      </c>
      <c r="G6428" s="541" t="s">
        <v>13649</v>
      </c>
      <c r="H6428" s="541"/>
      <c r="I6428" s="550" t="s">
        <v>1713</v>
      </c>
      <c r="J6428" s="542"/>
      <c r="K6428" s="1800">
        <v>1</v>
      </c>
      <c r="L6428" s="1828">
        <v>12</v>
      </c>
      <c r="M6428" s="542">
        <f t="shared" si="156"/>
        <v>36000</v>
      </c>
      <c r="N6428" s="1829"/>
      <c r="O6428" s="1828">
        <v>6</v>
      </c>
      <c r="P6428" s="542">
        <f t="shared" si="155"/>
        <v>18000</v>
      </c>
    </row>
    <row r="6429" spans="1:16" x14ac:dyDescent="0.2">
      <c r="A6429" s="541" t="s">
        <v>992</v>
      </c>
      <c r="B6429" s="548" t="s">
        <v>1708</v>
      </c>
      <c r="C6429" s="541" t="s">
        <v>1709</v>
      </c>
      <c r="D6429" s="541" t="s">
        <v>2135</v>
      </c>
      <c r="E6429" s="539">
        <v>5000</v>
      </c>
      <c r="F6429" s="542" t="s">
        <v>13650</v>
      </c>
      <c r="G6429" s="541" t="s">
        <v>13651</v>
      </c>
      <c r="H6429" s="541"/>
      <c r="I6429" s="550" t="s">
        <v>1753</v>
      </c>
      <c r="J6429" s="542"/>
      <c r="K6429" s="1800">
        <v>1</v>
      </c>
      <c r="L6429" s="1828">
        <v>12</v>
      </c>
      <c r="M6429" s="542">
        <f t="shared" si="156"/>
        <v>60000</v>
      </c>
      <c r="N6429" s="1829"/>
      <c r="O6429" s="1828">
        <v>6</v>
      </c>
      <c r="P6429" s="542">
        <f t="shared" si="155"/>
        <v>30000</v>
      </c>
    </row>
    <row r="6430" spans="1:16" x14ac:dyDescent="0.2">
      <c r="A6430" s="541" t="s">
        <v>992</v>
      </c>
      <c r="B6430" s="548" t="s">
        <v>1708</v>
      </c>
      <c r="C6430" s="541" t="s">
        <v>1709</v>
      </c>
      <c r="D6430" s="541" t="s">
        <v>12215</v>
      </c>
      <c r="E6430" s="539">
        <v>3000</v>
      </c>
      <c r="F6430" s="542" t="s">
        <v>13652</v>
      </c>
      <c r="G6430" s="541" t="s">
        <v>13653</v>
      </c>
      <c r="H6430" s="541"/>
      <c r="I6430" s="550" t="s">
        <v>1753</v>
      </c>
      <c r="J6430" s="542"/>
      <c r="K6430" s="1800">
        <v>2</v>
      </c>
      <c r="L6430" s="1828">
        <v>12</v>
      </c>
      <c r="M6430" s="542">
        <f t="shared" si="156"/>
        <v>36000</v>
      </c>
      <c r="N6430" s="1829"/>
      <c r="O6430" s="1828">
        <v>6</v>
      </c>
      <c r="P6430" s="542">
        <f t="shared" si="155"/>
        <v>18000</v>
      </c>
    </row>
    <row r="6431" spans="1:16" x14ac:dyDescent="0.2">
      <c r="A6431" s="541" t="s">
        <v>992</v>
      </c>
      <c r="B6431" s="548" t="s">
        <v>1708</v>
      </c>
      <c r="C6431" s="541" t="s">
        <v>1709</v>
      </c>
      <c r="D6431" s="541" t="s">
        <v>13361</v>
      </c>
      <c r="E6431" s="539">
        <v>3000</v>
      </c>
      <c r="F6431" s="542" t="s">
        <v>13654</v>
      </c>
      <c r="G6431" s="541" t="s">
        <v>13655</v>
      </c>
      <c r="H6431" s="541"/>
      <c r="I6431" s="550" t="s">
        <v>13533</v>
      </c>
      <c r="J6431" s="542"/>
      <c r="K6431" s="1800">
        <v>1</v>
      </c>
      <c r="L6431" s="1828">
        <v>12</v>
      </c>
      <c r="M6431" s="542">
        <f t="shared" si="156"/>
        <v>36000</v>
      </c>
      <c r="N6431" s="1829"/>
      <c r="O6431" s="1828">
        <v>6</v>
      </c>
      <c r="P6431" s="542">
        <f t="shared" si="155"/>
        <v>18000</v>
      </c>
    </row>
    <row r="6432" spans="1:16" x14ac:dyDescent="0.2">
      <c r="A6432" s="541" t="s">
        <v>992</v>
      </c>
      <c r="B6432" s="548" t="s">
        <v>1708</v>
      </c>
      <c r="C6432" s="541" t="s">
        <v>1709</v>
      </c>
      <c r="D6432" s="541" t="s">
        <v>13361</v>
      </c>
      <c r="E6432" s="539">
        <v>3000</v>
      </c>
      <c r="F6432" s="542" t="s">
        <v>13656</v>
      </c>
      <c r="G6432" s="541" t="s">
        <v>13657</v>
      </c>
      <c r="H6432" s="541"/>
      <c r="I6432" s="550" t="s">
        <v>1753</v>
      </c>
      <c r="J6432" s="542"/>
      <c r="K6432" s="1800">
        <v>1</v>
      </c>
      <c r="L6432" s="1828">
        <v>12</v>
      </c>
      <c r="M6432" s="542">
        <f t="shared" si="156"/>
        <v>36000</v>
      </c>
      <c r="N6432" s="1829"/>
      <c r="O6432" s="1828">
        <v>6</v>
      </c>
      <c r="P6432" s="542">
        <f t="shared" si="155"/>
        <v>18000</v>
      </c>
    </row>
    <row r="6433" spans="1:16" x14ac:dyDescent="0.2">
      <c r="A6433" s="541" t="s">
        <v>992</v>
      </c>
      <c r="B6433" s="548" t="s">
        <v>1708</v>
      </c>
      <c r="C6433" s="541" t="s">
        <v>1709</v>
      </c>
      <c r="D6433" s="541" t="s">
        <v>13369</v>
      </c>
      <c r="E6433" s="539">
        <v>3000</v>
      </c>
      <c r="F6433" s="542" t="s">
        <v>13658</v>
      </c>
      <c r="G6433" s="541" t="s">
        <v>13659</v>
      </c>
      <c r="H6433" s="541"/>
      <c r="I6433" s="550" t="s">
        <v>13660</v>
      </c>
      <c r="J6433" s="542"/>
      <c r="K6433" s="1800">
        <v>1</v>
      </c>
      <c r="L6433" s="1828">
        <v>12</v>
      </c>
      <c r="M6433" s="542">
        <f t="shared" si="156"/>
        <v>36000</v>
      </c>
      <c r="N6433" s="1829"/>
      <c r="O6433" s="1828">
        <v>6</v>
      </c>
      <c r="P6433" s="542">
        <f t="shared" si="155"/>
        <v>18000</v>
      </c>
    </row>
    <row r="6434" spans="1:16" x14ac:dyDescent="0.2">
      <c r="A6434" s="541" t="s">
        <v>992</v>
      </c>
      <c r="B6434" s="548" t="s">
        <v>1708</v>
      </c>
      <c r="C6434" s="541" t="s">
        <v>1709</v>
      </c>
      <c r="D6434" s="541" t="s">
        <v>13361</v>
      </c>
      <c r="E6434" s="539">
        <v>3000</v>
      </c>
      <c r="F6434" s="542" t="s">
        <v>13661</v>
      </c>
      <c r="G6434" s="541" t="s">
        <v>13662</v>
      </c>
      <c r="H6434" s="541"/>
      <c r="I6434" s="550" t="s">
        <v>6168</v>
      </c>
      <c r="J6434" s="542"/>
      <c r="K6434" s="1800">
        <v>1</v>
      </c>
      <c r="L6434" s="1828">
        <v>12</v>
      </c>
      <c r="M6434" s="542">
        <f t="shared" si="156"/>
        <v>36000</v>
      </c>
      <c r="N6434" s="1829"/>
      <c r="O6434" s="1828">
        <v>6</v>
      </c>
      <c r="P6434" s="542">
        <f t="shared" si="155"/>
        <v>18000</v>
      </c>
    </row>
    <row r="6435" spans="1:16" x14ac:dyDescent="0.2">
      <c r="A6435" s="541" t="s">
        <v>992</v>
      </c>
      <c r="B6435" s="548" t="s">
        <v>1708</v>
      </c>
      <c r="C6435" s="541" t="s">
        <v>1709</v>
      </c>
      <c r="D6435" s="541" t="s">
        <v>13361</v>
      </c>
      <c r="E6435" s="539">
        <v>3000</v>
      </c>
      <c r="F6435" s="542" t="s">
        <v>13663</v>
      </c>
      <c r="G6435" s="541" t="s">
        <v>13664</v>
      </c>
      <c r="H6435" s="541"/>
      <c r="I6435" s="550" t="s">
        <v>1773</v>
      </c>
      <c r="J6435" s="542"/>
      <c r="K6435" s="1800">
        <v>1</v>
      </c>
      <c r="L6435" s="1828">
        <v>12</v>
      </c>
      <c r="M6435" s="542">
        <f t="shared" si="156"/>
        <v>36000</v>
      </c>
      <c r="N6435" s="1829"/>
      <c r="O6435" s="1828">
        <v>6</v>
      </c>
      <c r="P6435" s="542">
        <f t="shared" si="155"/>
        <v>18000</v>
      </c>
    </row>
    <row r="6436" spans="1:16" x14ac:dyDescent="0.2">
      <c r="A6436" s="541" t="s">
        <v>992</v>
      </c>
      <c r="B6436" s="548" t="s">
        <v>1708</v>
      </c>
      <c r="C6436" s="541" t="s">
        <v>1709</v>
      </c>
      <c r="D6436" s="541" t="s">
        <v>13361</v>
      </c>
      <c r="E6436" s="539">
        <v>3000</v>
      </c>
      <c r="F6436" s="542" t="s">
        <v>13665</v>
      </c>
      <c r="G6436" s="541" t="s">
        <v>13666</v>
      </c>
      <c r="H6436" s="541"/>
      <c r="I6436" s="550" t="s">
        <v>1753</v>
      </c>
      <c r="J6436" s="542"/>
      <c r="K6436" s="1800">
        <v>1</v>
      </c>
      <c r="L6436" s="1828">
        <v>12</v>
      </c>
      <c r="M6436" s="542">
        <f t="shared" si="156"/>
        <v>36000</v>
      </c>
      <c r="N6436" s="1829"/>
      <c r="O6436" s="1828">
        <v>6</v>
      </c>
      <c r="P6436" s="542">
        <f t="shared" si="155"/>
        <v>18000</v>
      </c>
    </row>
    <row r="6437" spans="1:16" x14ac:dyDescent="0.2">
      <c r="A6437" s="541" t="s">
        <v>992</v>
      </c>
      <c r="B6437" s="548" t="s">
        <v>1708</v>
      </c>
      <c r="C6437" s="541" t="s">
        <v>1709</v>
      </c>
      <c r="D6437" s="541" t="s">
        <v>13361</v>
      </c>
      <c r="E6437" s="539">
        <v>3000</v>
      </c>
      <c r="F6437" s="542" t="s">
        <v>13667</v>
      </c>
      <c r="G6437" s="541" t="s">
        <v>13668</v>
      </c>
      <c r="H6437" s="541"/>
      <c r="I6437" s="550" t="s">
        <v>8896</v>
      </c>
      <c r="J6437" s="542"/>
      <c r="K6437" s="1800">
        <v>1</v>
      </c>
      <c r="L6437" s="1828">
        <v>12</v>
      </c>
      <c r="M6437" s="542">
        <f t="shared" si="156"/>
        <v>36000</v>
      </c>
      <c r="N6437" s="1829"/>
      <c r="O6437" s="1828">
        <v>6</v>
      </c>
      <c r="P6437" s="542">
        <f t="shared" si="155"/>
        <v>18000</v>
      </c>
    </row>
    <row r="6438" spans="1:16" x14ac:dyDescent="0.2">
      <c r="A6438" s="541" t="s">
        <v>992</v>
      </c>
      <c r="B6438" s="548" t="s">
        <v>1708</v>
      </c>
      <c r="C6438" s="541" t="s">
        <v>1709</v>
      </c>
      <c r="D6438" s="541" t="s">
        <v>13361</v>
      </c>
      <c r="E6438" s="539">
        <v>3000</v>
      </c>
      <c r="F6438" s="542" t="s">
        <v>13669</v>
      </c>
      <c r="G6438" s="541" t="s">
        <v>13670</v>
      </c>
      <c r="H6438" s="541"/>
      <c r="I6438" s="550" t="s">
        <v>1753</v>
      </c>
      <c r="J6438" s="542"/>
      <c r="K6438" s="1800">
        <v>1</v>
      </c>
      <c r="L6438" s="1828">
        <v>12</v>
      </c>
      <c r="M6438" s="542">
        <f t="shared" si="156"/>
        <v>36000</v>
      </c>
      <c r="N6438" s="1829"/>
      <c r="O6438" s="1828">
        <v>6</v>
      </c>
      <c r="P6438" s="542">
        <f t="shared" si="155"/>
        <v>18000</v>
      </c>
    </row>
    <row r="6439" spans="1:16" x14ac:dyDescent="0.2">
      <c r="A6439" s="541" t="s">
        <v>992</v>
      </c>
      <c r="B6439" s="548" t="s">
        <v>1708</v>
      </c>
      <c r="C6439" s="541" t="s">
        <v>1709</v>
      </c>
      <c r="D6439" s="541" t="s">
        <v>13361</v>
      </c>
      <c r="E6439" s="539">
        <v>3000</v>
      </c>
      <c r="F6439" s="542" t="s">
        <v>13671</v>
      </c>
      <c r="G6439" s="541" t="s">
        <v>13672</v>
      </c>
      <c r="H6439" s="541"/>
      <c r="I6439" s="550" t="s">
        <v>6107</v>
      </c>
      <c r="J6439" s="542"/>
      <c r="K6439" s="1800">
        <v>1</v>
      </c>
      <c r="L6439" s="1828">
        <v>12</v>
      </c>
      <c r="M6439" s="542">
        <f t="shared" si="156"/>
        <v>36000</v>
      </c>
      <c r="N6439" s="1829"/>
      <c r="O6439" s="1828">
        <v>6</v>
      </c>
      <c r="P6439" s="542">
        <f t="shared" si="155"/>
        <v>18000</v>
      </c>
    </row>
    <row r="6440" spans="1:16" x14ac:dyDescent="0.2">
      <c r="A6440" s="541" t="s">
        <v>992</v>
      </c>
      <c r="B6440" s="548" t="s">
        <v>1708</v>
      </c>
      <c r="C6440" s="541" t="s">
        <v>1709</v>
      </c>
      <c r="D6440" s="541" t="s">
        <v>1863</v>
      </c>
      <c r="E6440" s="539">
        <v>1500</v>
      </c>
      <c r="F6440" s="542" t="s">
        <v>13673</v>
      </c>
      <c r="G6440" s="541" t="s">
        <v>13674</v>
      </c>
      <c r="H6440" s="541"/>
      <c r="I6440" s="550" t="s">
        <v>13040</v>
      </c>
      <c r="J6440" s="542"/>
      <c r="K6440" s="1800">
        <v>1</v>
      </c>
      <c r="L6440" s="1828">
        <v>12</v>
      </c>
      <c r="M6440" s="542">
        <f t="shared" si="156"/>
        <v>18000</v>
      </c>
      <c r="N6440" s="1829"/>
      <c r="O6440" s="1828">
        <v>6</v>
      </c>
      <c r="P6440" s="542">
        <f t="shared" si="155"/>
        <v>9000</v>
      </c>
    </row>
    <row r="6441" spans="1:16" x14ac:dyDescent="0.2">
      <c r="A6441" s="541" t="s">
        <v>992</v>
      </c>
      <c r="B6441" s="548" t="s">
        <v>1708</v>
      </c>
      <c r="C6441" s="541" t="s">
        <v>1709</v>
      </c>
      <c r="D6441" s="541" t="s">
        <v>13369</v>
      </c>
      <c r="E6441" s="539">
        <v>3000</v>
      </c>
      <c r="F6441" s="542" t="s">
        <v>13675</v>
      </c>
      <c r="G6441" s="541" t="s">
        <v>13676</v>
      </c>
      <c r="H6441" s="541"/>
      <c r="I6441" s="550" t="s">
        <v>13415</v>
      </c>
      <c r="J6441" s="542"/>
      <c r="K6441" s="1800">
        <v>1</v>
      </c>
      <c r="L6441" s="1828">
        <v>12</v>
      </c>
      <c r="M6441" s="542">
        <f t="shared" si="156"/>
        <v>36000</v>
      </c>
      <c r="N6441" s="1829"/>
      <c r="O6441" s="1828">
        <v>6</v>
      </c>
      <c r="P6441" s="542">
        <f t="shared" si="155"/>
        <v>18000</v>
      </c>
    </row>
    <row r="6442" spans="1:16" x14ac:dyDescent="0.2">
      <c r="A6442" s="541" t="s">
        <v>992</v>
      </c>
      <c r="B6442" s="548" t="s">
        <v>1708</v>
      </c>
      <c r="C6442" s="541" t="s">
        <v>1709</v>
      </c>
      <c r="D6442" s="541" t="s">
        <v>13369</v>
      </c>
      <c r="E6442" s="539">
        <v>3000</v>
      </c>
      <c r="F6442" s="542" t="s">
        <v>13677</v>
      </c>
      <c r="G6442" s="541" t="s">
        <v>13678</v>
      </c>
      <c r="H6442" s="541"/>
      <c r="I6442" s="550" t="s">
        <v>8958</v>
      </c>
      <c r="J6442" s="542"/>
      <c r="K6442" s="1800">
        <v>1</v>
      </c>
      <c r="L6442" s="1828">
        <v>12</v>
      </c>
      <c r="M6442" s="542">
        <f t="shared" si="156"/>
        <v>36000</v>
      </c>
      <c r="N6442" s="1829"/>
      <c r="O6442" s="1828">
        <v>6</v>
      </c>
      <c r="P6442" s="542">
        <f t="shared" si="155"/>
        <v>18000</v>
      </c>
    </row>
    <row r="6443" spans="1:16" x14ac:dyDescent="0.2">
      <c r="A6443" s="541" t="s">
        <v>992</v>
      </c>
      <c r="B6443" s="548" t="s">
        <v>1708</v>
      </c>
      <c r="C6443" s="541" t="s">
        <v>1709</v>
      </c>
      <c r="D6443" s="541" t="s">
        <v>13361</v>
      </c>
      <c r="E6443" s="539">
        <v>3000</v>
      </c>
      <c r="F6443" s="542" t="s">
        <v>13679</v>
      </c>
      <c r="G6443" s="541" t="s">
        <v>13680</v>
      </c>
      <c r="H6443" s="541"/>
      <c r="I6443" s="550" t="s">
        <v>1773</v>
      </c>
      <c r="J6443" s="542"/>
      <c r="K6443" s="1800">
        <v>1</v>
      </c>
      <c r="L6443" s="1828">
        <v>12</v>
      </c>
      <c r="M6443" s="542">
        <f t="shared" si="156"/>
        <v>36000</v>
      </c>
      <c r="N6443" s="1829"/>
      <c r="O6443" s="1828">
        <v>6</v>
      </c>
      <c r="P6443" s="542">
        <f t="shared" si="155"/>
        <v>18000</v>
      </c>
    </row>
    <row r="6444" spans="1:16" x14ac:dyDescent="0.2">
      <c r="A6444" s="541" t="s">
        <v>992</v>
      </c>
      <c r="B6444" s="548" t="s">
        <v>1708</v>
      </c>
      <c r="C6444" s="541" t="s">
        <v>1709</v>
      </c>
      <c r="D6444" s="541" t="s">
        <v>13369</v>
      </c>
      <c r="E6444" s="539">
        <v>3000</v>
      </c>
      <c r="F6444" s="542" t="s">
        <v>13681</v>
      </c>
      <c r="G6444" s="541" t="s">
        <v>13682</v>
      </c>
      <c r="H6444" s="541"/>
      <c r="I6444" s="550" t="s">
        <v>13683</v>
      </c>
      <c r="J6444" s="542"/>
      <c r="K6444" s="1800">
        <v>1</v>
      </c>
      <c r="L6444" s="1828">
        <v>12</v>
      </c>
      <c r="M6444" s="542">
        <f t="shared" si="156"/>
        <v>36000</v>
      </c>
      <c r="N6444" s="1829"/>
      <c r="O6444" s="1828">
        <v>6</v>
      </c>
      <c r="P6444" s="542">
        <f t="shared" si="155"/>
        <v>18000</v>
      </c>
    </row>
    <row r="6445" spans="1:16" x14ac:dyDescent="0.2">
      <c r="A6445" s="541" t="s">
        <v>992</v>
      </c>
      <c r="B6445" s="548" t="s">
        <v>1708</v>
      </c>
      <c r="C6445" s="541" t="s">
        <v>1709</v>
      </c>
      <c r="D6445" s="541" t="s">
        <v>13369</v>
      </c>
      <c r="E6445" s="539">
        <v>3000</v>
      </c>
      <c r="F6445" s="542" t="s">
        <v>13684</v>
      </c>
      <c r="G6445" s="541" t="s">
        <v>13685</v>
      </c>
      <c r="H6445" s="541"/>
      <c r="I6445" s="550" t="s">
        <v>2135</v>
      </c>
      <c r="J6445" s="542"/>
      <c r="K6445" s="1800">
        <v>1</v>
      </c>
      <c r="L6445" s="1828">
        <v>12</v>
      </c>
      <c r="M6445" s="542">
        <f t="shared" si="156"/>
        <v>36000</v>
      </c>
      <c r="N6445" s="1829"/>
      <c r="O6445" s="1828">
        <v>6</v>
      </c>
      <c r="P6445" s="542">
        <f t="shared" si="155"/>
        <v>18000</v>
      </c>
    </row>
    <row r="6446" spans="1:16" x14ac:dyDescent="0.2">
      <c r="A6446" s="541" t="s">
        <v>992</v>
      </c>
      <c r="B6446" s="548" t="s">
        <v>1708</v>
      </c>
      <c r="C6446" s="541" t="s">
        <v>1709</v>
      </c>
      <c r="D6446" s="541" t="s">
        <v>13369</v>
      </c>
      <c r="E6446" s="539">
        <v>3000</v>
      </c>
      <c r="F6446" s="542" t="s">
        <v>13686</v>
      </c>
      <c r="G6446" s="541" t="s">
        <v>13687</v>
      </c>
      <c r="H6446" s="541"/>
      <c r="I6446" s="550" t="s">
        <v>13167</v>
      </c>
      <c r="J6446" s="542"/>
      <c r="K6446" s="1800">
        <v>1</v>
      </c>
      <c r="L6446" s="1828">
        <v>12</v>
      </c>
      <c r="M6446" s="542">
        <f t="shared" si="156"/>
        <v>36000</v>
      </c>
      <c r="N6446" s="1829"/>
      <c r="O6446" s="1828">
        <v>6</v>
      </c>
      <c r="P6446" s="542">
        <f t="shared" si="155"/>
        <v>18000</v>
      </c>
    </row>
    <row r="6447" spans="1:16" x14ac:dyDescent="0.2">
      <c r="A6447" s="541" t="s">
        <v>992</v>
      </c>
      <c r="B6447" s="548" t="s">
        <v>1708</v>
      </c>
      <c r="C6447" s="541" t="s">
        <v>1709</v>
      </c>
      <c r="D6447" s="541" t="s">
        <v>13369</v>
      </c>
      <c r="E6447" s="539">
        <v>3000</v>
      </c>
      <c r="F6447" s="542" t="s">
        <v>13688</v>
      </c>
      <c r="G6447" s="541" t="s">
        <v>13689</v>
      </c>
      <c r="H6447" s="541"/>
      <c r="I6447" s="550" t="s">
        <v>13690</v>
      </c>
      <c r="J6447" s="542"/>
      <c r="K6447" s="1800">
        <v>1</v>
      </c>
      <c r="L6447" s="1828">
        <v>12</v>
      </c>
      <c r="M6447" s="542">
        <f t="shared" si="156"/>
        <v>36000</v>
      </c>
      <c r="N6447" s="1829"/>
      <c r="O6447" s="1828">
        <v>6</v>
      </c>
      <c r="P6447" s="542">
        <f t="shared" si="155"/>
        <v>18000</v>
      </c>
    </row>
    <row r="6448" spans="1:16" x14ac:dyDescent="0.2">
      <c r="A6448" s="541" t="s">
        <v>992</v>
      </c>
      <c r="B6448" s="548" t="s">
        <v>1708</v>
      </c>
      <c r="C6448" s="541" t="s">
        <v>1709</v>
      </c>
      <c r="D6448" s="541" t="s">
        <v>13691</v>
      </c>
      <c r="E6448" s="539">
        <v>3000</v>
      </c>
      <c r="F6448" s="542" t="s">
        <v>13692</v>
      </c>
      <c r="G6448" s="541" t="s">
        <v>13693</v>
      </c>
      <c r="H6448" s="541"/>
      <c r="I6448" s="550"/>
      <c r="J6448" s="542"/>
      <c r="K6448" s="1800">
        <v>1</v>
      </c>
      <c r="L6448" s="1828">
        <v>12</v>
      </c>
      <c r="M6448" s="542">
        <f t="shared" si="156"/>
        <v>36000</v>
      </c>
      <c r="N6448" s="1829"/>
      <c r="O6448" s="1828">
        <v>1</v>
      </c>
      <c r="P6448" s="542">
        <f t="shared" si="155"/>
        <v>3000</v>
      </c>
    </row>
    <row r="6449" spans="1:16" x14ac:dyDescent="0.2">
      <c r="A6449" s="541" t="s">
        <v>992</v>
      </c>
      <c r="B6449" s="548" t="s">
        <v>1708</v>
      </c>
      <c r="C6449" s="541" t="s">
        <v>1709</v>
      </c>
      <c r="D6449" s="541" t="s">
        <v>13369</v>
      </c>
      <c r="E6449" s="539">
        <v>3000</v>
      </c>
      <c r="F6449" s="542" t="s">
        <v>13694</v>
      </c>
      <c r="G6449" s="541" t="s">
        <v>13695</v>
      </c>
      <c r="H6449" s="541"/>
      <c r="I6449" s="550"/>
      <c r="J6449" s="542"/>
      <c r="K6449" s="1800">
        <v>1</v>
      </c>
      <c r="L6449" s="1828">
        <v>12</v>
      </c>
      <c r="M6449" s="542">
        <f t="shared" si="156"/>
        <v>36000</v>
      </c>
      <c r="N6449" s="1829"/>
      <c r="O6449" s="1828">
        <v>1</v>
      </c>
      <c r="P6449" s="542">
        <f t="shared" si="155"/>
        <v>3000</v>
      </c>
    </row>
    <row r="6450" spans="1:16" x14ac:dyDescent="0.2">
      <c r="A6450" s="541" t="s">
        <v>992</v>
      </c>
      <c r="B6450" s="548" t="s">
        <v>1708</v>
      </c>
      <c r="C6450" s="541" t="s">
        <v>1709</v>
      </c>
      <c r="D6450" s="541" t="s">
        <v>2846</v>
      </c>
      <c r="E6450" s="539">
        <v>3000</v>
      </c>
      <c r="F6450" s="542" t="s">
        <v>13696</v>
      </c>
      <c r="G6450" s="541" t="s">
        <v>13697</v>
      </c>
      <c r="H6450" s="541"/>
      <c r="I6450" s="550" t="s">
        <v>2135</v>
      </c>
      <c r="J6450" s="542"/>
      <c r="K6450" s="1800">
        <v>1</v>
      </c>
      <c r="L6450" s="1828">
        <v>12</v>
      </c>
      <c r="M6450" s="542">
        <f t="shared" si="156"/>
        <v>36000</v>
      </c>
      <c r="N6450" s="1829"/>
      <c r="O6450" s="1828">
        <v>6</v>
      </c>
      <c r="P6450" s="542">
        <f t="shared" si="155"/>
        <v>18000</v>
      </c>
    </row>
    <row r="6451" spans="1:16" x14ac:dyDescent="0.2">
      <c r="A6451" s="541" t="s">
        <v>992</v>
      </c>
      <c r="B6451" s="548" t="s">
        <v>1708</v>
      </c>
      <c r="C6451" s="541" t="s">
        <v>1709</v>
      </c>
      <c r="D6451" s="541" t="s">
        <v>13691</v>
      </c>
      <c r="E6451" s="539">
        <v>3000</v>
      </c>
      <c r="F6451" s="542" t="s">
        <v>13698</v>
      </c>
      <c r="G6451" s="541" t="s">
        <v>13699</v>
      </c>
      <c r="H6451" s="541"/>
      <c r="I6451" s="550" t="s">
        <v>13700</v>
      </c>
      <c r="J6451" s="542"/>
      <c r="K6451" s="1800">
        <v>1</v>
      </c>
      <c r="L6451" s="1828">
        <v>12</v>
      </c>
      <c r="M6451" s="542">
        <f t="shared" si="156"/>
        <v>36000</v>
      </c>
      <c r="N6451" s="1829"/>
      <c r="O6451" s="1828">
        <v>6</v>
      </c>
      <c r="P6451" s="542">
        <f t="shared" si="155"/>
        <v>18000</v>
      </c>
    </row>
    <row r="6452" spans="1:16" x14ac:dyDescent="0.2">
      <c r="A6452" s="541" t="s">
        <v>992</v>
      </c>
      <c r="B6452" s="548" t="s">
        <v>1708</v>
      </c>
      <c r="C6452" s="541" t="s">
        <v>1709</v>
      </c>
      <c r="D6452" s="541" t="s">
        <v>13369</v>
      </c>
      <c r="E6452" s="539">
        <v>3000</v>
      </c>
      <c r="F6452" s="542" t="s">
        <v>13701</v>
      </c>
      <c r="G6452" s="541" t="s">
        <v>13702</v>
      </c>
      <c r="H6452" s="541"/>
      <c r="I6452" s="550" t="s">
        <v>13703</v>
      </c>
      <c r="J6452" s="542"/>
      <c r="K6452" s="1800">
        <v>1</v>
      </c>
      <c r="L6452" s="1828">
        <v>12</v>
      </c>
      <c r="M6452" s="542">
        <f t="shared" si="156"/>
        <v>36000</v>
      </c>
      <c r="N6452" s="1829"/>
      <c r="O6452" s="1828">
        <v>6</v>
      </c>
      <c r="P6452" s="542">
        <f t="shared" si="155"/>
        <v>18000</v>
      </c>
    </row>
    <row r="6453" spans="1:16" x14ac:dyDescent="0.2">
      <c r="A6453" s="541" t="s">
        <v>992</v>
      </c>
      <c r="B6453" s="548" t="s">
        <v>1708</v>
      </c>
      <c r="C6453" s="541" t="s">
        <v>1709</v>
      </c>
      <c r="D6453" s="541" t="s">
        <v>13369</v>
      </c>
      <c r="E6453" s="539">
        <v>3000</v>
      </c>
      <c r="F6453" s="542" t="s">
        <v>13704</v>
      </c>
      <c r="G6453" s="541" t="s">
        <v>13705</v>
      </c>
      <c r="H6453" s="541"/>
      <c r="I6453" s="550" t="s">
        <v>12813</v>
      </c>
      <c r="J6453" s="542"/>
      <c r="K6453" s="1800">
        <v>1</v>
      </c>
      <c r="L6453" s="1828">
        <v>12</v>
      </c>
      <c r="M6453" s="542">
        <f t="shared" si="156"/>
        <v>36000</v>
      </c>
      <c r="N6453" s="1829"/>
      <c r="O6453" s="1828">
        <v>6</v>
      </c>
      <c r="P6453" s="542">
        <f t="shared" si="155"/>
        <v>18000</v>
      </c>
    </row>
    <row r="6454" spans="1:16" x14ac:dyDescent="0.2">
      <c r="A6454" s="541" t="s">
        <v>992</v>
      </c>
      <c r="B6454" s="548" t="s">
        <v>1708</v>
      </c>
      <c r="C6454" s="541" t="s">
        <v>1709</v>
      </c>
      <c r="D6454" s="541" t="s">
        <v>13369</v>
      </c>
      <c r="E6454" s="539">
        <v>3000</v>
      </c>
      <c r="F6454" s="542" t="s">
        <v>13706</v>
      </c>
      <c r="G6454" s="541" t="s">
        <v>13707</v>
      </c>
      <c r="H6454" s="541"/>
      <c r="I6454" s="550" t="s">
        <v>13533</v>
      </c>
      <c r="J6454" s="542"/>
      <c r="K6454" s="1800">
        <v>1</v>
      </c>
      <c r="L6454" s="1828">
        <v>12</v>
      </c>
      <c r="M6454" s="542">
        <f t="shared" si="156"/>
        <v>36000</v>
      </c>
      <c r="N6454" s="1829"/>
      <c r="O6454" s="1828">
        <v>6</v>
      </c>
      <c r="P6454" s="542">
        <f t="shared" si="155"/>
        <v>18000</v>
      </c>
    </row>
    <row r="6455" spans="1:16" x14ac:dyDescent="0.2">
      <c r="A6455" s="541" t="s">
        <v>992</v>
      </c>
      <c r="B6455" s="548" t="s">
        <v>1708</v>
      </c>
      <c r="C6455" s="541" t="s">
        <v>1709</v>
      </c>
      <c r="D6455" s="541" t="s">
        <v>13369</v>
      </c>
      <c r="E6455" s="539">
        <v>3000</v>
      </c>
      <c r="F6455" s="542" t="s">
        <v>13708</v>
      </c>
      <c r="G6455" s="541" t="s">
        <v>13709</v>
      </c>
      <c r="H6455" s="541"/>
      <c r="I6455" s="550" t="s">
        <v>13167</v>
      </c>
      <c r="J6455" s="542"/>
      <c r="K6455" s="1800">
        <v>1</v>
      </c>
      <c r="L6455" s="1828">
        <v>12</v>
      </c>
      <c r="M6455" s="542">
        <f t="shared" si="156"/>
        <v>36000</v>
      </c>
      <c r="N6455" s="1829"/>
      <c r="O6455" s="1828">
        <v>6</v>
      </c>
      <c r="P6455" s="542">
        <f t="shared" si="155"/>
        <v>18000</v>
      </c>
    </row>
    <row r="6456" spans="1:16" x14ac:dyDescent="0.2">
      <c r="A6456" s="541" t="s">
        <v>992</v>
      </c>
      <c r="B6456" s="548" t="s">
        <v>1708</v>
      </c>
      <c r="C6456" s="541" t="s">
        <v>1709</v>
      </c>
      <c r="D6456" s="541" t="s">
        <v>13369</v>
      </c>
      <c r="E6456" s="539">
        <v>3000</v>
      </c>
      <c r="F6456" s="542" t="s">
        <v>13710</v>
      </c>
      <c r="G6456" s="541" t="s">
        <v>13711</v>
      </c>
      <c r="H6456" s="541"/>
      <c r="I6456" s="550" t="s">
        <v>1753</v>
      </c>
      <c r="J6456" s="542"/>
      <c r="K6456" s="1800">
        <v>1</v>
      </c>
      <c r="L6456" s="1828">
        <v>12</v>
      </c>
      <c r="M6456" s="542">
        <f t="shared" si="156"/>
        <v>36000</v>
      </c>
      <c r="N6456" s="1829"/>
      <c r="O6456" s="1828">
        <v>6</v>
      </c>
      <c r="P6456" s="542">
        <f t="shared" si="155"/>
        <v>18000</v>
      </c>
    </row>
    <row r="6457" spans="1:16" x14ac:dyDescent="0.2">
      <c r="A6457" s="541" t="s">
        <v>992</v>
      </c>
      <c r="B6457" s="548" t="s">
        <v>1708</v>
      </c>
      <c r="C6457" s="541" t="s">
        <v>1709</v>
      </c>
      <c r="D6457" s="541" t="s">
        <v>13369</v>
      </c>
      <c r="E6457" s="539">
        <v>3000</v>
      </c>
      <c r="F6457" s="542" t="s">
        <v>13712</v>
      </c>
      <c r="G6457" s="541" t="s">
        <v>13713</v>
      </c>
      <c r="H6457" s="541"/>
      <c r="I6457" s="550" t="s">
        <v>13690</v>
      </c>
      <c r="J6457" s="542"/>
      <c r="K6457" s="1800">
        <v>1</v>
      </c>
      <c r="L6457" s="1828">
        <v>12</v>
      </c>
      <c r="M6457" s="542">
        <f t="shared" si="156"/>
        <v>36000</v>
      </c>
      <c r="N6457" s="1829"/>
      <c r="O6457" s="1828">
        <v>6</v>
      </c>
      <c r="P6457" s="542">
        <f t="shared" si="155"/>
        <v>18000</v>
      </c>
    </row>
    <row r="6458" spans="1:16" x14ac:dyDescent="0.2">
      <c r="A6458" s="541" t="s">
        <v>992</v>
      </c>
      <c r="B6458" s="548" t="s">
        <v>1708</v>
      </c>
      <c r="C6458" s="541" t="s">
        <v>1709</v>
      </c>
      <c r="D6458" s="541" t="s">
        <v>13369</v>
      </c>
      <c r="E6458" s="539">
        <v>3000</v>
      </c>
      <c r="F6458" s="542" t="s">
        <v>13714</v>
      </c>
      <c r="G6458" s="541" t="s">
        <v>13715</v>
      </c>
      <c r="H6458" s="541"/>
      <c r="I6458" s="550" t="s">
        <v>13690</v>
      </c>
      <c r="J6458" s="542"/>
      <c r="K6458" s="1800">
        <v>1</v>
      </c>
      <c r="L6458" s="1828">
        <v>12</v>
      </c>
      <c r="M6458" s="542">
        <f t="shared" si="156"/>
        <v>36000</v>
      </c>
      <c r="N6458" s="1829"/>
      <c r="O6458" s="1828">
        <v>6</v>
      </c>
      <c r="P6458" s="542">
        <f t="shared" si="155"/>
        <v>18000</v>
      </c>
    </row>
    <row r="6459" spans="1:16" x14ac:dyDescent="0.2">
      <c r="A6459" s="541" t="s">
        <v>992</v>
      </c>
      <c r="B6459" s="548" t="s">
        <v>1708</v>
      </c>
      <c r="C6459" s="541" t="s">
        <v>1709</v>
      </c>
      <c r="D6459" s="541" t="s">
        <v>13369</v>
      </c>
      <c r="E6459" s="539">
        <v>3000</v>
      </c>
      <c r="F6459" s="542" t="s">
        <v>13716</v>
      </c>
      <c r="G6459" s="541" t="s">
        <v>13717</v>
      </c>
      <c r="H6459" s="541"/>
      <c r="I6459" s="550" t="s">
        <v>13718</v>
      </c>
      <c r="J6459" s="542"/>
      <c r="K6459" s="1800">
        <v>1</v>
      </c>
      <c r="L6459" s="1828">
        <v>12</v>
      </c>
      <c r="M6459" s="542">
        <f t="shared" si="156"/>
        <v>36000</v>
      </c>
      <c r="N6459" s="1829"/>
      <c r="O6459" s="1828">
        <v>6</v>
      </c>
      <c r="P6459" s="542">
        <f t="shared" si="155"/>
        <v>18000</v>
      </c>
    </row>
    <row r="6460" spans="1:16" x14ac:dyDescent="0.2">
      <c r="A6460" s="541" t="s">
        <v>992</v>
      </c>
      <c r="B6460" s="548" t="s">
        <v>1708</v>
      </c>
      <c r="C6460" s="541" t="s">
        <v>1709</v>
      </c>
      <c r="D6460" s="541" t="s">
        <v>13369</v>
      </c>
      <c r="E6460" s="539">
        <v>3000</v>
      </c>
      <c r="F6460" s="542" t="s">
        <v>13719</v>
      </c>
      <c r="G6460" s="541" t="s">
        <v>13720</v>
      </c>
      <c r="H6460" s="541"/>
      <c r="I6460" s="550" t="s">
        <v>8896</v>
      </c>
      <c r="J6460" s="542"/>
      <c r="K6460" s="1800">
        <v>1</v>
      </c>
      <c r="L6460" s="1828">
        <v>12</v>
      </c>
      <c r="M6460" s="542">
        <f t="shared" si="156"/>
        <v>36000</v>
      </c>
      <c r="N6460" s="1829"/>
      <c r="O6460" s="1828">
        <v>6</v>
      </c>
      <c r="P6460" s="542">
        <f t="shared" si="155"/>
        <v>18000</v>
      </c>
    </row>
    <row r="6461" spans="1:16" x14ac:dyDescent="0.2">
      <c r="A6461" s="541" t="s">
        <v>992</v>
      </c>
      <c r="B6461" s="548" t="s">
        <v>1708</v>
      </c>
      <c r="C6461" s="541" t="s">
        <v>1709</v>
      </c>
      <c r="D6461" s="541" t="s">
        <v>13369</v>
      </c>
      <c r="E6461" s="539">
        <v>3000</v>
      </c>
      <c r="F6461" s="542" t="s">
        <v>13721</v>
      </c>
      <c r="G6461" s="541" t="s">
        <v>13722</v>
      </c>
      <c r="H6461" s="541"/>
      <c r="I6461" s="550" t="s">
        <v>8890</v>
      </c>
      <c r="J6461" s="542"/>
      <c r="K6461" s="1800">
        <v>1</v>
      </c>
      <c r="L6461" s="1828">
        <v>12</v>
      </c>
      <c r="M6461" s="542">
        <f t="shared" si="156"/>
        <v>36000</v>
      </c>
      <c r="N6461" s="1829"/>
      <c r="O6461" s="1828">
        <v>6</v>
      </c>
      <c r="P6461" s="542">
        <f t="shared" si="155"/>
        <v>18000</v>
      </c>
    </row>
    <row r="6462" spans="1:16" x14ac:dyDescent="0.2">
      <c r="A6462" s="541" t="s">
        <v>992</v>
      </c>
      <c r="B6462" s="548" t="s">
        <v>1708</v>
      </c>
      <c r="C6462" s="541" t="s">
        <v>1709</v>
      </c>
      <c r="D6462" s="541" t="s">
        <v>13369</v>
      </c>
      <c r="E6462" s="539">
        <v>3000</v>
      </c>
      <c r="F6462" s="542" t="s">
        <v>13723</v>
      </c>
      <c r="G6462" s="541" t="s">
        <v>13724</v>
      </c>
      <c r="H6462" s="541"/>
      <c r="I6462" s="550" t="s">
        <v>2021</v>
      </c>
      <c r="J6462" s="542"/>
      <c r="K6462" s="1800">
        <v>1</v>
      </c>
      <c r="L6462" s="1828">
        <v>12</v>
      </c>
      <c r="M6462" s="542">
        <f t="shared" si="156"/>
        <v>36000</v>
      </c>
      <c r="N6462" s="1829"/>
      <c r="O6462" s="1828">
        <v>6</v>
      </c>
      <c r="P6462" s="542">
        <f t="shared" si="155"/>
        <v>18000</v>
      </c>
    </row>
    <row r="6463" spans="1:16" x14ac:dyDescent="0.2">
      <c r="A6463" s="541" t="s">
        <v>992</v>
      </c>
      <c r="B6463" s="548" t="s">
        <v>1708</v>
      </c>
      <c r="C6463" s="541" t="s">
        <v>1709</v>
      </c>
      <c r="D6463" s="541" t="s">
        <v>13369</v>
      </c>
      <c r="E6463" s="539">
        <v>3000</v>
      </c>
      <c r="F6463" s="542" t="s">
        <v>13725</v>
      </c>
      <c r="G6463" s="541" t="s">
        <v>13726</v>
      </c>
      <c r="H6463" s="541"/>
      <c r="I6463" s="550" t="s">
        <v>12813</v>
      </c>
      <c r="J6463" s="542"/>
      <c r="K6463" s="1800">
        <v>1</v>
      </c>
      <c r="L6463" s="1828">
        <v>12</v>
      </c>
      <c r="M6463" s="542">
        <f t="shared" si="156"/>
        <v>36000</v>
      </c>
      <c r="N6463" s="1829"/>
      <c r="O6463" s="1828">
        <v>6</v>
      </c>
      <c r="P6463" s="542">
        <f t="shared" si="155"/>
        <v>18000</v>
      </c>
    </row>
    <row r="6464" spans="1:16" x14ac:dyDescent="0.2">
      <c r="A6464" s="541" t="s">
        <v>992</v>
      </c>
      <c r="B6464" s="548" t="s">
        <v>1708</v>
      </c>
      <c r="C6464" s="541" t="s">
        <v>1709</v>
      </c>
      <c r="D6464" s="541" t="s">
        <v>13369</v>
      </c>
      <c r="E6464" s="539">
        <v>3000</v>
      </c>
      <c r="F6464" s="542" t="s">
        <v>13727</v>
      </c>
      <c r="G6464" s="541" t="s">
        <v>13728</v>
      </c>
      <c r="H6464" s="541"/>
      <c r="I6464" s="550" t="s">
        <v>12813</v>
      </c>
      <c r="J6464" s="542"/>
      <c r="K6464" s="1800">
        <v>1</v>
      </c>
      <c r="L6464" s="1828">
        <v>12</v>
      </c>
      <c r="M6464" s="542">
        <f t="shared" si="156"/>
        <v>36000</v>
      </c>
      <c r="N6464" s="1829"/>
      <c r="O6464" s="1828">
        <v>6</v>
      </c>
      <c r="P6464" s="542">
        <f t="shared" si="155"/>
        <v>18000</v>
      </c>
    </row>
    <row r="6465" spans="1:16" x14ac:dyDescent="0.2">
      <c r="A6465" s="541" t="s">
        <v>992</v>
      </c>
      <c r="B6465" s="548" t="s">
        <v>1708</v>
      </c>
      <c r="C6465" s="541" t="s">
        <v>1709</v>
      </c>
      <c r="D6465" s="541" t="s">
        <v>12215</v>
      </c>
      <c r="E6465" s="539">
        <v>3000</v>
      </c>
      <c r="F6465" s="542" t="s">
        <v>13729</v>
      </c>
      <c r="G6465" s="541" t="s">
        <v>13730</v>
      </c>
      <c r="H6465" s="541"/>
      <c r="I6465" s="550" t="s">
        <v>1753</v>
      </c>
      <c r="J6465" s="542"/>
      <c r="K6465" s="1800">
        <v>1</v>
      </c>
      <c r="L6465" s="1828">
        <v>12</v>
      </c>
      <c r="M6465" s="542">
        <f t="shared" si="156"/>
        <v>36000</v>
      </c>
      <c r="N6465" s="1829"/>
      <c r="O6465" s="1828">
        <v>6</v>
      </c>
      <c r="P6465" s="542">
        <f t="shared" si="155"/>
        <v>18000</v>
      </c>
    </row>
    <row r="6466" spans="1:16" x14ac:dyDescent="0.2">
      <c r="A6466" s="541" t="s">
        <v>992</v>
      </c>
      <c r="B6466" s="548" t="s">
        <v>1708</v>
      </c>
      <c r="C6466" s="541" t="s">
        <v>1709</v>
      </c>
      <c r="D6466" s="541" t="s">
        <v>13369</v>
      </c>
      <c r="E6466" s="539">
        <v>3000</v>
      </c>
      <c r="F6466" s="542" t="s">
        <v>13731</v>
      </c>
      <c r="G6466" s="541" t="s">
        <v>13732</v>
      </c>
      <c r="H6466" s="541"/>
      <c r="I6466" s="550" t="s">
        <v>1817</v>
      </c>
      <c r="J6466" s="542"/>
      <c r="K6466" s="1800">
        <v>1</v>
      </c>
      <c r="L6466" s="1828">
        <v>12</v>
      </c>
      <c r="M6466" s="542">
        <f t="shared" si="156"/>
        <v>36000</v>
      </c>
      <c r="N6466" s="1829"/>
      <c r="O6466" s="1828">
        <v>6</v>
      </c>
      <c r="P6466" s="542">
        <f t="shared" si="155"/>
        <v>18000</v>
      </c>
    </row>
    <row r="6467" spans="1:16" x14ac:dyDescent="0.2">
      <c r="A6467" s="541" t="s">
        <v>992</v>
      </c>
      <c r="B6467" s="548" t="s">
        <v>1708</v>
      </c>
      <c r="C6467" s="541" t="s">
        <v>1709</v>
      </c>
      <c r="D6467" s="541" t="s">
        <v>13369</v>
      </c>
      <c r="E6467" s="539">
        <v>3000</v>
      </c>
      <c r="F6467" s="542" t="s">
        <v>13733</v>
      </c>
      <c r="G6467" s="541" t="s">
        <v>13734</v>
      </c>
      <c r="H6467" s="541"/>
      <c r="I6467" s="550" t="s">
        <v>13735</v>
      </c>
      <c r="J6467" s="542"/>
      <c r="K6467" s="1800">
        <v>1</v>
      </c>
      <c r="L6467" s="1828">
        <v>12</v>
      </c>
      <c r="M6467" s="542">
        <f t="shared" si="156"/>
        <v>36000</v>
      </c>
      <c r="N6467" s="1829"/>
      <c r="O6467" s="1828">
        <v>6</v>
      </c>
      <c r="P6467" s="542">
        <f t="shared" si="155"/>
        <v>18000</v>
      </c>
    </row>
    <row r="6468" spans="1:16" x14ac:dyDescent="0.2">
      <c r="A6468" s="541" t="s">
        <v>992</v>
      </c>
      <c r="B6468" s="548" t="s">
        <v>1708</v>
      </c>
      <c r="C6468" s="541" t="s">
        <v>1709</v>
      </c>
      <c r="D6468" s="541" t="s">
        <v>13369</v>
      </c>
      <c r="E6468" s="539">
        <v>3000</v>
      </c>
      <c r="F6468" s="542" t="s">
        <v>13736</v>
      </c>
      <c r="G6468" s="541" t="s">
        <v>13737</v>
      </c>
      <c r="H6468" s="541"/>
      <c r="I6468" s="550" t="s">
        <v>1807</v>
      </c>
      <c r="J6468" s="542"/>
      <c r="K6468" s="1800">
        <v>1</v>
      </c>
      <c r="L6468" s="1828">
        <v>12</v>
      </c>
      <c r="M6468" s="542">
        <f t="shared" si="156"/>
        <v>36000</v>
      </c>
      <c r="N6468" s="1829"/>
      <c r="O6468" s="1828">
        <v>6</v>
      </c>
      <c r="P6468" s="542">
        <f t="shared" si="155"/>
        <v>18000</v>
      </c>
    </row>
    <row r="6469" spans="1:16" x14ac:dyDescent="0.2">
      <c r="A6469" s="541" t="s">
        <v>992</v>
      </c>
      <c r="B6469" s="548" t="s">
        <v>1708</v>
      </c>
      <c r="C6469" s="541" t="s">
        <v>1709</v>
      </c>
      <c r="D6469" s="541" t="s">
        <v>13361</v>
      </c>
      <c r="E6469" s="539">
        <v>3000</v>
      </c>
      <c r="F6469" s="542" t="s">
        <v>13738</v>
      </c>
      <c r="G6469" s="541" t="s">
        <v>13739</v>
      </c>
      <c r="H6469" s="541"/>
      <c r="I6469" s="550" t="s">
        <v>8882</v>
      </c>
      <c r="J6469" s="542"/>
      <c r="K6469" s="1800">
        <v>1</v>
      </c>
      <c r="L6469" s="1828">
        <v>12</v>
      </c>
      <c r="M6469" s="542">
        <f t="shared" si="156"/>
        <v>36000</v>
      </c>
      <c r="N6469" s="1829"/>
      <c r="O6469" s="1828">
        <v>6</v>
      </c>
      <c r="P6469" s="542">
        <f t="shared" si="155"/>
        <v>18000</v>
      </c>
    </row>
    <row r="6470" spans="1:16" x14ac:dyDescent="0.2">
      <c r="A6470" s="541" t="s">
        <v>992</v>
      </c>
      <c r="B6470" s="548" t="s">
        <v>1708</v>
      </c>
      <c r="C6470" s="541" t="s">
        <v>1709</v>
      </c>
      <c r="D6470" s="541" t="s">
        <v>13369</v>
      </c>
      <c r="E6470" s="539">
        <v>3000</v>
      </c>
      <c r="F6470" s="542" t="s">
        <v>13740</v>
      </c>
      <c r="G6470" s="541" t="s">
        <v>13741</v>
      </c>
      <c r="H6470" s="541"/>
      <c r="I6470" s="550" t="s">
        <v>13742</v>
      </c>
      <c r="J6470" s="542"/>
      <c r="K6470" s="1800">
        <v>1</v>
      </c>
      <c r="L6470" s="1828">
        <v>12</v>
      </c>
      <c r="M6470" s="542">
        <f t="shared" si="156"/>
        <v>36000</v>
      </c>
      <c r="N6470" s="1829"/>
      <c r="O6470" s="1828">
        <v>3</v>
      </c>
      <c r="P6470" s="542">
        <f t="shared" si="155"/>
        <v>9000</v>
      </c>
    </row>
    <row r="6471" spans="1:16" x14ac:dyDescent="0.2">
      <c r="A6471" s="541" t="s">
        <v>992</v>
      </c>
      <c r="B6471" s="548" t="s">
        <v>1708</v>
      </c>
      <c r="C6471" s="541" t="s">
        <v>1709</v>
      </c>
      <c r="D6471" s="541" t="s">
        <v>13743</v>
      </c>
      <c r="E6471" s="539">
        <v>3000</v>
      </c>
      <c r="F6471" s="542" t="s">
        <v>13744</v>
      </c>
      <c r="G6471" s="541" t="s">
        <v>13745</v>
      </c>
      <c r="H6471" s="541"/>
      <c r="I6471" s="550" t="s">
        <v>1713</v>
      </c>
      <c r="J6471" s="542"/>
      <c r="K6471" s="1800">
        <v>1</v>
      </c>
      <c r="L6471" s="1828">
        <v>12</v>
      </c>
      <c r="M6471" s="542">
        <f t="shared" si="156"/>
        <v>36000</v>
      </c>
      <c r="N6471" s="1829"/>
      <c r="O6471" s="1828">
        <v>1</v>
      </c>
      <c r="P6471" s="542">
        <f t="shared" si="155"/>
        <v>3000</v>
      </c>
    </row>
    <row r="6472" spans="1:16" x14ac:dyDescent="0.2">
      <c r="A6472" s="541" t="s">
        <v>992</v>
      </c>
      <c r="B6472" s="548" t="s">
        <v>1708</v>
      </c>
      <c r="C6472" s="541" t="s">
        <v>1709</v>
      </c>
      <c r="D6472" s="541" t="s">
        <v>13369</v>
      </c>
      <c r="E6472" s="539">
        <v>3000</v>
      </c>
      <c r="F6472" s="542" t="s">
        <v>13746</v>
      </c>
      <c r="G6472" s="541" t="s">
        <v>13747</v>
      </c>
      <c r="H6472" s="541"/>
      <c r="I6472" s="550" t="s">
        <v>1753</v>
      </c>
      <c r="J6472" s="542"/>
      <c r="K6472" s="1800">
        <v>1</v>
      </c>
      <c r="L6472" s="1828">
        <v>12</v>
      </c>
      <c r="M6472" s="542">
        <f t="shared" si="156"/>
        <v>36000</v>
      </c>
      <c r="N6472" s="1829"/>
      <c r="O6472" s="1828">
        <v>6</v>
      </c>
      <c r="P6472" s="542">
        <f t="shared" si="155"/>
        <v>18000</v>
      </c>
    </row>
    <row r="6473" spans="1:16" x14ac:dyDescent="0.2">
      <c r="A6473" s="541" t="s">
        <v>992</v>
      </c>
      <c r="B6473" s="548" t="s">
        <v>1708</v>
      </c>
      <c r="C6473" s="541" t="s">
        <v>1709</v>
      </c>
      <c r="D6473" s="541" t="s">
        <v>13369</v>
      </c>
      <c r="E6473" s="539">
        <v>3000</v>
      </c>
      <c r="F6473" s="542" t="s">
        <v>13748</v>
      </c>
      <c r="G6473" s="541" t="s">
        <v>13749</v>
      </c>
      <c r="H6473" s="541"/>
      <c r="I6473" s="550" t="s">
        <v>13533</v>
      </c>
      <c r="J6473" s="542"/>
      <c r="K6473" s="1800">
        <v>1</v>
      </c>
      <c r="L6473" s="1828">
        <v>12</v>
      </c>
      <c r="M6473" s="542">
        <f t="shared" si="156"/>
        <v>36000</v>
      </c>
      <c r="N6473" s="1829"/>
      <c r="O6473" s="1828">
        <v>6</v>
      </c>
      <c r="P6473" s="542">
        <f t="shared" si="155"/>
        <v>18000</v>
      </c>
    </row>
    <row r="6474" spans="1:16" x14ac:dyDescent="0.2">
      <c r="A6474" s="541" t="s">
        <v>992</v>
      </c>
      <c r="B6474" s="548" t="s">
        <v>1708</v>
      </c>
      <c r="C6474" s="541" t="s">
        <v>1709</v>
      </c>
      <c r="D6474" s="541" t="s">
        <v>13369</v>
      </c>
      <c r="E6474" s="539">
        <v>3000</v>
      </c>
      <c r="F6474" s="542" t="s">
        <v>13750</v>
      </c>
      <c r="G6474" s="541" t="s">
        <v>13751</v>
      </c>
      <c r="H6474" s="541"/>
      <c r="I6474" s="550" t="s">
        <v>8896</v>
      </c>
      <c r="J6474" s="542"/>
      <c r="K6474" s="1800">
        <v>1</v>
      </c>
      <c r="L6474" s="1828">
        <v>12</v>
      </c>
      <c r="M6474" s="542">
        <f t="shared" si="156"/>
        <v>36000</v>
      </c>
      <c r="N6474" s="1829"/>
      <c r="O6474" s="1828">
        <v>6</v>
      </c>
      <c r="P6474" s="542">
        <f t="shared" si="155"/>
        <v>18000</v>
      </c>
    </row>
    <row r="6475" spans="1:16" x14ac:dyDescent="0.2">
      <c r="A6475" s="541" t="s">
        <v>992</v>
      </c>
      <c r="B6475" s="548" t="s">
        <v>1708</v>
      </c>
      <c r="C6475" s="541" t="s">
        <v>1709</v>
      </c>
      <c r="D6475" s="541" t="s">
        <v>13369</v>
      </c>
      <c r="E6475" s="539">
        <v>3000</v>
      </c>
      <c r="F6475" s="542" t="s">
        <v>13752</v>
      </c>
      <c r="G6475" s="541" t="s">
        <v>13753</v>
      </c>
      <c r="H6475" s="541"/>
      <c r="I6475" s="550" t="s">
        <v>13754</v>
      </c>
      <c r="J6475" s="542"/>
      <c r="K6475" s="1800">
        <v>1</v>
      </c>
      <c r="L6475" s="1828">
        <v>12</v>
      </c>
      <c r="M6475" s="542">
        <f t="shared" si="156"/>
        <v>36000</v>
      </c>
      <c r="N6475" s="1829"/>
      <c r="O6475" s="1828">
        <v>6</v>
      </c>
      <c r="P6475" s="542">
        <f t="shared" si="155"/>
        <v>18000</v>
      </c>
    </row>
    <row r="6476" spans="1:16" x14ac:dyDescent="0.2">
      <c r="A6476" s="541" t="s">
        <v>992</v>
      </c>
      <c r="B6476" s="548" t="s">
        <v>1708</v>
      </c>
      <c r="C6476" s="541" t="s">
        <v>1709</v>
      </c>
      <c r="D6476" s="541" t="s">
        <v>13369</v>
      </c>
      <c r="E6476" s="539">
        <v>3000</v>
      </c>
      <c r="F6476" s="542" t="s">
        <v>13755</v>
      </c>
      <c r="G6476" s="541" t="s">
        <v>13756</v>
      </c>
      <c r="H6476" s="541"/>
      <c r="I6476" s="550" t="s">
        <v>13757</v>
      </c>
      <c r="J6476" s="542"/>
      <c r="K6476" s="1800">
        <v>1</v>
      </c>
      <c r="L6476" s="1828">
        <v>12</v>
      </c>
      <c r="M6476" s="542">
        <f t="shared" si="156"/>
        <v>36000</v>
      </c>
      <c r="N6476" s="1829"/>
      <c r="O6476" s="1828">
        <v>6</v>
      </c>
      <c r="P6476" s="542">
        <f t="shared" si="155"/>
        <v>18000</v>
      </c>
    </row>
    <row r="6477" spans="1:16" x14ac:dyDescent="0.2">
      <c r="A6477" s="541" t="s">
        <v>992</v>
      </c>
      <c r="B6477" s="548" t="s">
        <v>1708</v>
      </c>
      <c r="C6477" s="541" t="s">
        <v>1709</v>
      </c>
      <c r="D6477" s="541" t="s">
        <v>13369</v>
      </c>
      <c r="E6477" s="539">
        <v>3000</v>
      </c>
      <c r="F6477" s="542" t="s">
        <v>13758</v>
      </c>
      <c r="G6477" s="541" t="s">
        <v>13759</v>
      </c>
      <c r="H6477" s="541"/>
      <c r="I6477" s="550" t="s">
        <v>12950</v>
      </c>
      <c r="J6477" s="542"/>
      <c r="K6477" s="1800">
        <v>1</v>
      </c>
      <c r="L6477" s="1828">
        <v>12</v>
      </c>
      <c r="M6477" s="542">
        <f t="shared" si="156"/>
        <v>36000</v>
      </c>
      <c r="N6477" s="1829"/>
      <c r="O6477" s="1828">
        <v>6</v>
      </c>
      <c r="P6477" s="542">
        <f t="shared" si="155"/>
        <v>18000</v>
      </c>
    </row>
    <row r="6478" spans="1:16" x14ac:dyDescent="0.2">
      <c r="A6478" s="541" t="s">
        <v>992</v>
      </c>
      <c r="B6478" s="548" t="s">
        <v>1708</v>
      </c>
      <c r="C6478" s="541" t="s">
        <v>1709</v>
      </c>
      <c r="D6478" s="541" t="s">
        <v>12215</v>
      </c>
      <c r="E6478" s="539">
        <v>3000</v>
      </c>
      <c r="F6478" s="542" t="s">
        <v>13760</v>
      </c>
      <c r="G6478" s="541" t="s">
        <v>13761</v>
      </c>
      <c r="H6478" s="541"/>
      <c r="I6478" s="550" t="s">
        <v>6107</v>
      </c>
      <c r="J6478" s="542"/>
      <c r="K6478" s="1800">
        <v>1</v>
      </c>
      <c r="L6478" s="1828">
        <v>12</v>
      </c>
      <c r="M6478" s="542">
        <f t="shared" si="156"/>
        <v>36000</v>
      </c>
      <c r="N6478" s="1829"/>
      <c r="O6478" s="1828">
        <v>6</v>
      </c>
      <c r="P6478" s="542">
        <f t="shared" si="155"/>
        <v>18000</v>
      </c>
    </row>
    <row r="6479" spans="1:16" x14ac:dyDescent="0.2">
      <c r="A6479" s="541" t="s">
        <v>992</v>
      </c>
      <c r="B6479" s="548" t="s">
        <v>1708</v>
      </c>
      <c r="C6479" s="541" t="s">
        <v>1709</v>
      </c>
      <c r="D6479" s="541" t="s">
        <v>13369</v>
      </c>
      <c r="E6479" s="539">
        <v>3000</v>
      </c>
      <c r="F6479" s="542" t="s">
        <v>13762</v>
      </c>
      <c r="G6479" s="541" t="s">
        <v>13763</v>
      </c>
      <c r="H6479" s="541"/>
      <c r="I6479" s="550" t="s">
        <v>13764</v>
      </c>
      <c r="J6479" s="542"/>
      <c r="K6479" s="1800">
        <v>1</v>
      </c>
      <c r="L6479" s="1828">
        <v>12</v>
      </c>
      <c r="M6479" s="542">
        <f t="shared" si="156"/>
        <v>36000</v>
      </c>
      <c r="N6479" s="1829"/>
      <c r="O6479" s="1828">
        <v>6</v>
      </c>
      <c r="P6479" s="542">
        <f t="shared" si="155"/>
        <v>18000</v>
      </c>
    </row>
    <row r="6480" spans="1:16" x14ac:dyDescent="0.2">
      <c r="A6480" s="541" t="s">
        <v>992</v>
      </c>
      <c r="B6480" s="548" t="s">
        <v>1708</v>
      </c>
      <c r="C6480" s="541" t="s">
        <v>1709</v>
      </c>
      <c r="D6480" s="541" t="s">
        <v>13369</v>
      </c>
      <c r="E6480" s="539">
        <v>3000</v>
      </c>
      <c r="F6480" s="542" t="s">
        <v>13765</v>
      </c>
      <c r="G6480" s="541" t="s">
        <v>13766</v>
      </c>
      <c r="H6480" s="541"/>
      <c r="I6480" s="550" t="s">
        <v>13533</v>
      </c>
      <c r="J6480" s="542"/>
      <c r="K6480" s="1800">
        <v>1</v>
      </c>
      <c r="L6480" s="1828">
        <v>12</v>
      </c>
      <c r="M6480" s="542">
        <f t="shared" si="156"/>
        <v>36000</v>
      </c>
      <c r="N6480" s="1829"/>
      <c r="O6480" s="1828">
        <v>6</v>
      </c>
      <c r="P6480" s="542">
        <f t="shared" si="155"/>
        <v>18000</v>
      </c>
    </row>
    <row r="6481" spans="1:16" x14ac:dyDescent="0.2">
      <c r="A6481" s="541" t="s">
        <v>992</v>
      </c>
      <c r="B6481" s="548" t="s">
        <v>1708</v>
      </c>
      <c r="C6481" s="541" t="s">
        <v>1709</v>
      </c>
      <c r="D6481" s="541" t="s">
        <v>13369</v>
      </c>
      <c r="E6481" s="539">
        <v>3000</v>
      </c>
      <c r="F6481" s="542" t="s">
        <v>13767</v>
      </c>
      <c r="G6481" s="541" t="s">
        <v>13768</v>
      </c>
      <c r="H6481" s="541"/>
      <c r="I6481" s="550" t="s">
        <v>13769</v>
      </c>
      <c r="J6481" s="542"/>
      <c r="K6481" s="1800">
        <v>1</v>
      </c>
      <c r="L6481" s="1828">
        <v>12</v>
      </c>
      <c r="M6481" s="542">
        <f t="shared" si="156"/>
        <v>36000</v>
      </c>
      <c r="N6481" s="1829"/>
      <c r="O6481" s="1828">
        <v>6</v>
      </c>
      <c r="P6481" s="542">
        <f t="shared" si="155"/>
        <v>18000</v>
      </c>
    </row>
    <row r="6482" spans="1:16" x14ac:dyDescent="0.2">
      <c r="A6482" s="541" t="s">
        <v>992</v>
      </c>
      <c r="B6482" s="548" t="s">
        <v>1708</v>
      </c>
      <c r="C6482" s="541" t="s">
        <v>1709</v>
      </c>
      <c r="D6482" s="541" t="s">
        <v>12215</v>
      </c>
      <c r="E6482" s="539">
        <v>3000</v>
      </c>
      <c r="F6482" s="542" t="s">
        <v>13770</v>
      </c>
      <c r="G6482" s="541" t="s">
        <v>13771</v>
      </c>
      <c r="H6482" s="541"/>
      <c r="I6482" s="550" t="s">
        <v>13536</v>
      </c>
      <c r="J6482" s="542"/>
      <c r="K6482" s="1800">
        <v>1</v>
      </c>
      <c r="L6482" s="1828">
        <v>12</v>
      </c>
      <c r="M6482" s="542">
        <f t="shared" si="156"/>
        <v>36000</v>
      </c>
      <c r="N6482" s="1829"/>
      <c r="O6482" s="1828">
        <v>6</v>
      </c>
      <c r="P6482" s="542">
        <f t="shared" si="155"/>
        <v>18000</v>
      </c>
    </row>
    <row r="6483" spans="1:16" x14ac:dyDescent="0.2">
      <c r="A6483" s="541" t="s">
        <v>992</v>
      </c>
      <c r="B6483" s="548" t="s">
        <v>1708</v>
      </c>
      <c r="C6483" s="541" t="s">
        <v>1709</v>
      </c>
      <c r="D6483" s="541" t="s">
        <v>13369</v>
      </c>
      <c r="E6483" s="539">
        <v>3000</v>
      </c>
      <c r="F6483" s="542" t="s">
        <v>13772</v>
      </c>
      <c r="G6483" s="541" t="s">
        <v>13773</v>
      </c>
      <c r="H6483" s="541"/>
      <c r="I6483" s="550" t="s">
        <v>12813</v>
      </c>
      <c r="J6483" s="542"/>
      <c r="K6483" s="1800">
        <v>1</v>
      </c>
      <c r="L6483" s="1828">
        <v>12</v>
      </c>
      <c r="M6483" s="542">
        <f t="shared" si="156"/>
        <v>36000</v>
      </c>
      <c r="N6483" s="1829"/>
      <c r="O6483" s="1828">
        <v>6</v>
      </c>
      <c r="P6483" s="542">
        <f t="shared" si="155"/>
        <v>18000</v>
      </c>
    </row>
    <row r="6484" spans="1:16" x14ac:dyDescent="0.2">
      <c r="A6484" s="541" t="s">
        <v>992</v>
      </c>
      <c r="B6484" s="548" t="s">
        <v>1708</v>
      </c>
      <c r="C6484" s="541" t="s">
        <v>1709</v>
      </c>
      <c r="D6484" s="541" t="s">
        <v>13369</v>
      </c>
      <c r="E6484" s="539">
        <v>3000</v>
      </c>
      <c r="F6484" s="542" t="s">
        <v>13774</v>
      </c>
      <c r="G6484" s="541" t="s">
        <v>13775</v>
      </c>
      <c r="H6484" s="541"/>
      <c r="I6484" s="550" t="s">
        <v>1773</v>
      </c>
      <c r="J6484" s="542"/>
      <c r="K6484" s="1800">
        <v>1</v>
      </c>
      <c r="L6484" s="1828">
        <v>12</v>
      </c>
      <c r="M6484" s="542">
        <f t="shared" si="156"/>
        <v>36000</v>
      </c>
      <c r="N6484" s="1829"/>
      <c r="O6484" s="1828">
        <v>6</v>
      </c>
      <c r="P6484" s="542">
        <f t="shared" ref="P6484:P6547" si="157">E6484*O6484</f>
        <v>18000</v>
      </c>
    </row>
    <row r="6485" spans="1:16" x14ac:dyDescent="0.2">
      <c r="A6485" s="541" t="s">
        <v>992</v>
      </c>
      <c r="B6485" s="548" t="s">
        <v>1708</v>
      </c>
      <c r="C6485" s="541" t="s">
        <v>1709</v>
      </c>
      <c r="D6485" s="541" t="s">
        <v>13369</v>
      </c>
      <c r="E6485" s="539">
        <v>3000</v>
      </c>
      <c r="F6485" s="542" t="s">
        <v>13776</v>
      </c>
      <c r="G6485" s="541" t="s">
        <v>13777</v>
      </c>
      <c r="H6485" s="541"/>
      <c r="I6485" s="550" t="s">
        <v>1713</v>
      </c>
      <c r="J6485" s="542"/>
      <c r="K6485" s="1800">
        <v>1</v>
      </c>
      <c r="L6485" s="1828">
        <v>12</v>
      </c>
      <c r="M6485" s="542">
        <f t="shared" si="156"/>
        <v>36000</v>
      </c>
      <c r="N6485" s="1829"/>
      <c r="O6485" s="1828">
        <v>2</v>
      </c>
      <c r="P6485" s="542">
        <f t="shared" si="157"/>
        <v>6000</v>
      </c>
    </row>
    <row r="6486" spans="1:16" x14ac:dyDescent="0.2">
      <c r="A6486" s="541" t="s">
        <v>992</v>
      </c>
      <c r="B6486" s="548" t="s">
        <v>1708</v>
      </c>
      <c r="C6486" s="541" t="s">
        <v>1709</v>
      </c>
      <c r="D6486" s="541" t="s">
        <v>13369</v>
      </c>
      <c r="E6486" s="539">
        <v>3000</v>
      </c>
      <c r="F6486" s="542" t="s">
        <v>13778</v>
      </c>
      <c r="G6486" s="541" t="s">
        <v>13779</v>
      </c>
      <c r="H6486" s="541"/>
      <c r="I6486" s="550" t="s">
        <v>1753</v>
      </c>
      <c r="J6486" s="542"/>
      <c r="K6486" s="1800">
        <v>1</v>
      </c>
      <c r="L6486" s="1828">
        <v>12</v>
      </c>
      <c r="M6486" s="542">
        <f t="shared" ref="M6486:M6549" si="158">E6486*L6486</f>
        <v>36000</v>
      </c>
      <c r="N6486" s="1829"/>
      <c r="O6486" s="1828">
        <v>6</v>
      </c>
      <c r="P6486" s="542">
        <f t="shared" si="157"/>
        <v>18000</v>
      </c>
    </row>
    <row r="6487" spans="1:16" x14ac:dyDescent="0.2">
      <c r="A6487" s="541" t="s">
        <v>992</v>
      </c>
      <c r="B6487" s="548" t="s">
        <v>1708</v>
      </c>
      <c r="C6487" s="541" t="s">
        <v>1709</v>
      </c>
      <c r="D6487" s="541" t="s">
        <v>13369</v>
      </c>
      <c r="E6487" s="539">
        <v>3000</v>
      </c>
      <c r="F6487" s="542" t="s">
        <v>13780</v>
      </c>
      <c r="G6487" s="541" t="s">
        <v>13781</v>
      </c>
      <c r="H6487" s="541"/>
      <c r="I6487" s="550" t="s">
        <v>12813</v>
      </c>
      <c r="J6487" s="542"/>
      <c r="K6487" s="1800">
        <v>1</v>
      </c>
      <c r="L6487" s="1828">
        <v>12</v>
      </c>
      <c r="M6487" s="542">
        <f t="shared" si="158"/>
        <v>36000</v>
      </c>
      <c r="N6487" s="1829"/>
      <c r="O6487" s="1828">
        <v>6</v>
      </c>
      <c r="P6487" s="542">
        <f t="shared" si="157"/>
        <v>18000</v>
      </c>
    </row>
    <row r="6488" spans="1:16" x14ac:dyDescent="0.2">
      <c r="A6488" s="541" t="s">
        <v>992</v>
      </c>
      <c r="B6488" s="548" t="s">
        <v>1708</v>
      </c>
      <c r="C6488" s="541" t="s">
        <v>1709</v>
      </c>
      <c r="D6488" s="541" t="s">
        <v>13369</v>
      </c>
      <c r="E6488" s="539">
        <v>3000</v>
      </c>
      <c r="F6488" s="542" t="s">
        <v>13782</v>
      </c>
      <c r="G6488" s="541" t="s">
        <v>13783</v>
      </c>
      <c r="H6488" s="541"/>
      <c r="I6488" s="550" t="s">
        <v>1722</v>
      </c>
      <c r="J6488" s="542"/>
      <c r="K6488" s="1800">
        <v>1</v>
      </c>
      <c r="L6488" s="1828">
        <v>12</v>
      </c>
      <c r="M6488" s="542">
        <f t="shared" si="158"/>
        <v>36000</v>
      </c>
      <c r="N6488" s="1829"/>
      <c r="O6488" s="1828">
        <v>6</v>
      </c>
      <c r="P6488" s="542">
        <f t="shared" si="157"/>
        <v>18000</v>
      </c>
    </row>
    <row r="6489" spans="1:16" x14ac:dyDescent="0.2">
      <c r="A6489" s="541" t="s">
        <v>992</v>
      </c>
      <c r="B6489" s="548" t="s">
        <v>1708</v>
      </c>
      <c r="C6489" s="541" t="s">
        <v>1709</v>
      </c>
      <c r="D6489" s="541" t="s">
        <v>13369</v>
      </c>
      <c r="E6489" s="539">
        <v>3000</v>
      </c>
      <c r="F6489" s="542" t="s">
        <v>13784</v>
      </c>
      <c r="G6489" s="541" t="s">
        <v>13785</v>
      </c>
      <c r="H6489" s="541"/>
      <c r="I6489" s="550" t="s">
        <v>1800</v>
      </c>
      <c r="J6489" s="542"/>
      <c r="K6489" s="1800">
        <v>1</v>
      </c>
      <c r="L6489" s="1828">
        <v>12</v>
      </c>
      <c r="M6489" s="542">
        <f t="shared" si="158"/>
        <v>36000</v>
      </c>
      <c r="N6489" s="1829"/>
      <c r="O6489" s="1828">
        <v>6</v>
      </c>
      <c r="P6489" s="542">
        <f t="shared" si="157"/>
        <v>18000</v>
      </c>
    </row>
    <row r="6490" spans="1:16" x14ac:dyDescent="0.2">
      <c r="A6490" s="541" t="s">
        <v>992</v>
      </c>
      <c r="B6490" s="548" t="s">
        <v>1708</v>
      </c>
      <c r="C6490" s="541" t="s">
        <v>1709</v>
      </c>
      <c r="D6490" s="541" t="s">
        <v>13369</v>
      </c>
      <c r="E6490" s="539">
        <v>3000</v>
      </c>
      <c r="F6490" s="542" t="s">
        <v>13786</v>
      </c>
      <c r="G6490" s="541" t="s">
        <v>13787</v>
      </c>
      <c r="H6490" s="541"/>
      <c r="I6490" s="550" t="s">
        <v>13788</v>
      </c>
      <c r="J6490" s="542"/>
      <c r="K6490" s="1800">
        <v>1</v>
      </c>
      <c r="L6490" s="1828">
        <v>12</v>
      </c>
      <c r="M6490" s="542">
        <f t="shared" si="158"/>
        <v>36000</v>
      </c>
      <c r="N6490" s="1829"/>
      <c r="O6490" s="1828">
        <v>6</v>
      </c>
      <c r="P6490" s="542">
        <f t="shared" si="157"/>
        <v>18000</v>
      </c>
    </row>
    <row r="6491" spans="1:16" x14ac:dyDescent="0.2">
      <c r="A6491" s="541" t="s">
        <v>992</v>
      </c>
      <c r="B6491" s="548" t="s">
        <v>1708</v>
      </c>
      <c r="C6491" s="541" t="s">
        <v>1709</v>
      </c>
      <c r="D6491" s="541" t="s">
        <v>12215</v>
      </c>
      <c r="E6491" s="539">
        <v>3000</v>
      </c>
      <c r="F6491" s="542" t="s">
        <v>13789</v>
      </c>
      <c r="G6491" s="541" t="s">
        <v>13790</v>
      </c>
      <c r="H6491" s="541"/>
      <c r="I6491" s="550" t="s">
        <v>1753</v>
      </c>
      <c r="J6491" s="542"/>
      <c r="K6491" s="1800">
        <v>1</v>
      </c>
      <c r="L6491" s="1828">
        <v>12</v>
      </c>
      <c r="M6491" s="542">
        <f t="shared" si="158"/>
        <v>36000</v>
      </c>
      <c r="N6491" s="1829"/>
      <c r="O6491" s="1828">
        <v>6</v>
      </c>
      <c r="P6491" s="542">
        <f t="shared" si="157"/>
        <v>18000</v>
      </c>
    </row>
    <row r="6492" spans="1:16" x14ac:dyDescent="0.2">
      <c r="A6492" s="541" t="s">
        <v>992</v>
      </c>
      <c r="B6492" s="548" t="s">
        <v>1708</v>
      </c>
      <c r="C6492" s="541" t="s">
        <v>1709</v>
      </c>
      <c r="D6492" s="541" t="s">
        <v>13691</v>
      </c>
      <c r="E6492" s="539">
        <v>3000</v>
      </c>
      <c r="F6492" s="542" t="s">
        <v>13791</v>
      </c>
      <c r="G6492" s="541" t="s">
        <v>13792</v>
      </c>
      <c r="H6492" s="541"/>
      <c r="I6492" s="550" t="s">
        <v>2135</v>
      </c>
      <c r="J6492" s="542"/>
      <c r="K6492" s="1800">
        <v>1</v>
      </c>
      <c r="L6492" s="1828">
        <v>12</v>
      </c>
      <c r="M6492" s="542">
        <f t="shared" si="158"/>
        <v>36000</v>
      </c>
      <c r="N6492" s="1829"/>
      <c r="O6492" s="1828">
        <v>6</v>
      </c>
      <c r="P6492" s="542">
        <f t="shared" si="157"/>
        <v>18000</v>
      </c>
    </row>
    <row r="6493" spans="1:16" x14ac:dyDescent="0.2">
      <c r="A6493" s="541" t="s">
        <v>992</v>
      </c>
      <c r="B6493" s="548" t="s">
        <v>1708</v>
      </c>
      <c r="C6493" s="541" t="s">
        <v>1709</v>
      </c>
      <c r="D6493" s="541" t="s">
        <v>13361</v>
      </c>
      <c r="E6493" s="539">
        <v>3000</v>
      </c>
      <c r="F6493" s="542" t="s">
        <v>13793</v>
      </c>
      <c r="G6493" s="541" t="s">
        <v>13794</v>
      </c>
      <c r="H6493" s="541"/>
      <c r="I6493" s="550" t="s">
        <v>13533</v>
      </c>
      <c r="J6493" s="542"/>
      <c r="K6493" s="1800">
        <v>1</v>
      </c>
      <c r="L6493" s="1828">
        <v>12</v>
      </c>
      <c r="M6493" s="542">
        <f t="shared" si="158"/>
        <v>36000</v>
      </c>
      <c r="N6493" s="1829"/>
      <c r="O6493" s="1828">
        <v>6</v>
      </c>
      <c r="P6493" s="542">
        <f t="shared" si="157"/>
        <v>18000</v>
      </c>
    </row>
    <row r="6494" spans="1:16" x14ac:dyDescent="0.2">
      <c r="A6494" s="541" t="s">
        <v>992</v>
      </c>
      <c r="B6494" s="548" t="s">
        <v>1708</v>
      </c>
      <c r="C6494" s="541" t="s">
        <v>1709</v>
      </c>
      <c r="D6494" s="541" t="s">
        <v>13369</v>
      </c>
      <c r="E6494" s="539">
        <v>3000</v>
      </c>
      <c r="F6494" s="542" t="s">
        <v>13795</v>
      </c>
      <c r="G6494" s="541" t="s">
        <v>13796</v>
      </c>
      <c r="H6494" s="541"/>
      <c r="I6494" s="550" t="s">
        <v>1773</v>
      </c>
      <c r="J6494" s="542"/>
      <c r="K6494" s="1800">
        <v>1</v>
      </c>
      <c r="L6494" s="1828">
        <v>12</v>
      </c>
      <c r="M6494" s="542">
        <f t="shared" si="158"/>
        <v>36000</v>
      </c>
      <c r="N6494" s="1829"/>
      <c r="O6494" s="1828">
        <v>6</v>
      </c>
      <c r="P6494" s="542">
        <f t="shared" si="157"/>
        <v>18000</v>
      </c>
    </row>
    <row r="6495" spans="1:16" x14ac:dyDescent="0.2">
      <c r="A6495" s="541" t="s">
        <v>992</v>
      </c>
      <c r="B6495" s="548" t="s">
        <v>1708</v>
      </c>
      <c r="C6495" s="541" t="s">
        <v>1709</v>
      </c>
      <c r="D6495" s="541" t="s">
        <v>13369</v>
      </c>
      <c r="E6495" s="539">
        <v>3000</v>
      </c>
      <c r="F6495" s="542" t="s">
        <v>13797</v>
      </c>
      <c r="G6495" s="541" t="s">
        <v>13798</v>
      </c>
      <c r="H6495" s="541"/>
      <c r="I6495" s="550" t="s">
        <v>13799</v>
      </c>
      <c r="J6495" s="542"/>
      <c r="K6495" s="1800">
        <v>1</v>
      </c>
      <c r="L6495" s="1828">
        <v>12</v>
      </c>
      <c r="M6495" s="542">
        <f t="shared" si="158"/>
        <v>36000</v>
      </c>
      <c r="N6495" s="1829"/>
      <c r="O6495" s="1828">
        <v>6</v>
      </c>
      <c r="P6495" s="542">
        <f t="shared" si="157"/>
        <v>18000</v>
      </c>
    </row>
    <row r="6496" spans="1:16" x14ac:dyDescent="0.2">
      <c r="A6496" s="541" t="s">
        <v>992</v>
      </c>
      <c r="B6496" s="548" t="s">
        <v>1708</v>
      </c>
      <c r="C6496" s="541" t="s">
        <v>1709</v>
      </c>
      <c r="D6496" s="541" t="s">
        <v>13369</v>
      </c>
      <c r="E6496" s="539">
        <v>3000</v>
      </c>
      <c r="F6496" s="542" t="s">
        <v>13800</v>
      </c>
      <c r="G6496" s="541" t="s">
        <v>13801</v>
      </c>
      <c r="H6496" s="541"/>
      <c r="I6496" s="550" t="s">
        <v>8890</v>
      </c>
      <c r="J6496" s="542"/>
      <c r="K6496" s="1800">
        <v>1</v>
      </c>
      <c r="L6496" s="1828">
        <v>12</v>
      </c>
      <c r="M6496" s="542">
        <f t="shared" si="158"/>
        <v>36000</v>
      </c>
      <c r="N6496" s="1829"/>
      <c r="O6496" s="1828">
        <v>6</v>
      </c>
      <c r="P6496" s="542">
        <f t="shared" si="157"/>
        <v>18000</v>
      </c>
    </row>
    <row r="6497" spans="1:16" x14ac:dyDescent="0.2">
      <c r="A6497" s="541" t="s">
        <v>992</v>
      </c>
      <c r="B6497" s="548" t="s">
        <v>1708</v>
      </c>
      <c r="C6497" s="541" t="s">
        <v>1709</v>
      </c>
      <c r="D6497" s="541" t="s">
        <v>13369</v>
      </c>
      <c r="E6497" s="539">
        <v>3000</v>
      </c>
      <c r="F6497" s="542" t="s">
        <v>13802</v>
      </c>
      <c r="G6497" s="541" t="s">
        <v>13803</v>
      </c>
      <c r="H6497" s="541"/>
      <c r="I6497" s="550" t="s">
        <v>1773</v>
      </c>
      <c r="J6497" s="542"/>
      <c r="K6497" s="1800">
        <v>1</v>
      </c>
      <c r="L6497" s="1828">
        <v>12</v>
      </c>
      <c r="M6497" s="542">
        <f t="shared" si="158"/>
        <v>36000</v>
      </c>
      <c r="N6497" s="1829"/>
      <c r="O6497" s="1828">
        <v>6</v>
      </c>
      <c r="P6497" s="542">
        <f t="shared" si="157"/>
        <v>18000</v>
      </c>
    </row>
    <row r="6498" spans="1:16" x14ac:dyDescent="0.2">
      <c r="A6498" s="541" t="s">
        <v>992</v>
      </c>
      <c r="B6498" s="548" t="s">
        <v>1708</v>
      </c>
      <c r="C6498" s="541" t="s">
        <v>1709</v>
      </c>
      <c r="D6498" s="541" t="s">
        <v>13369</v>
      </c>
      <c r="E6498" s="539">
        <v>3000</v>
      </c>
      <c r="F6498" s="542" t="s">
        <v>13804</v>
      </c>
      <c r="G6498" s="541" t="s">
        <v>13805</v>
      </c>
      <c r="H6498" s="541"/>
      <c r="I6498" s="550" t="s">
        <v>1722</v>
      </c>
      <c r="J6498" s="542"/>
      <c r="K6498" s="1800">
        <v>1</v>
      </c>
      <c r="L6498" s="1828">
        <v>12</v>
      </c>
      <c r="M6498" s="542">
        <f t="shared" si="158"/>
        <v>36000</v>
      </c>
      <c r="N6498" s="1829"/>
      <c r="O6498" s="1828">
        <v>6</v>
      </c>
      <c r="P6498" s="542">
        <f t="shared" si="157"/>
        <v>18000</v>
      </c>
    </row>
    <row r="6499" spans="1:16" x14ac:dyDescent="0.2">
      <c r="A6499" s="541" t="s">
        <v>992</v>
      </c>
      <c r="B6499" s="548" t="s">
        <v>1708</v>
      </c>
      <c r="C6499" s="541" t="s">
        <v>1709</v>
      </c>
      <c r="D6499" s="541" t="s">
        <v>13361</v>
      </c>
      <c r="E6499" s="539">
        <v>3000</v>
      </c>
      <c r="F6499" s="542" t="s">
        <v>13806</v>
      </c>
      <c r="G6499" s="541" t="s">
        <v>13807</v>
      </c>
      <c r="H6499" s="541"/>
      <c r="I6499" s="550" t="s">
        <v>1753</v>
      </c>
      <c r="J6499" s="542"/>
      <c r="K6499" s="1800">
        <v>1</v>
      </c>
      <c r="L6499" s="1828">
        <v>12</v>
      </c>
      <c r="M6499" s="542">
        <f t="shared" si="158"/>
        <v>36000</v>
      </c>
      <c r="N6499" s="1829"/>
      <c r="O6499" s="1828">
        <v>6</v>
      </c>
      <c r="P6499" s="542">
        <f t="shared" si="157"/>
        <v>18000</v>
      </c>
    </row>
    <row r="6500" spans="1:16" x14ac:dyDescent="0.2">
      <c r="A6500" s="541" t="s">
        <v>992</v>
      </c>
      <c r="B6500" s="548" t="s">
        <v>1708</v>
      </c>
      <c r="C6500" s="541" t="s">
        <v>1709</v>
      </c>
      <c r="D6500" s="541" t="s">
        <v>13369</v>
      </c>
      <c r="E6500" s="539">
        <v>3000</v>
      </c>
      <c r="F6500" s="542" t="s">
        <v>13808</v>
      </c>
      <c r="G6500" s="541" t="s">
        <v>13809</v>
      </c>
      <c r="H6500" s="541"/>
      <c r="I6500" s="550" t="s">
        <v>13810</v>
      </c>
      <c r="J6500" s="542"/>
      <c r="K6500" s="1800">
        <v>1</v>
      </c>
      <c r="L6500" s="1828">
        <v>12</v>
      </c>
      <c r="M6500" s="542">
        <f t="shared" si="158"/>
        <v>36000</v>
      </c>
      <c r="N6500" s="1829"/>
      <c r="O6500" s="1828">
        <v>6</v>
      </c>
      <c r="P6500" s="542">
        <f t="shared" si="157"/>
        <v>18000</v>
      </c>
    </row>
    <row r="6501" spans="1:16" x14ac:dyDescent="0.2">
      <c r="A6501" s="541" t="s">
        <v>992</v>
      </c>
      <c r="B6501" s="548" t="s">
        <v>1708</v>
      </c>
      <c r="C6501" s="541" t="s">
        <v>1709</v>
      </c>
      <c r="D6501" s="541" t="s">
        <v>13369</v>
      </c>
      <c r="E6501" s="539">
        <v>3000</v>
      </c>
      <c r="F6501" s="542" t="s">
        <v>13811</v>
      </c>
      <c r="G6501" s="541" t="s">
        <v>13812</v>
      </c>
      <c r="H6501" s="541"/>
      <c r="I6501" s="550" t="s">
        <v>1773</v>
      </c>
      <c r="J6501" s="542"/>
      <c r="K6501" s="1800">
        <v>1</v>
      </c>
      <c r="L6501" s="1828">
        <v>12</v>
      </c>
      <c r="M6501" s="542">
        <f t="shared" si="158"/>
        <v>36000</v>
      </c>
      <c r="N6501" s="1829"/>
      <c r="O6501" s="1828">
        <v>6</v>
      </c>
      <c r="P6501" s="542">
        <f t="shared" si="157"/>
        <v>18000</v>
      </c>
    </row>
    <row r="6502" spans="1:16" x14ac:dyDescent="0.2">
      <c r="A6502" s="541" t="s">
        <v>992</v>
      </c>
      <c r="B6502" s="548" t="s">
        <v>1708</v>
      </c>
      <c r="C6502" s="541" t="s">
        <v>1709</v>
      </c>
      <c r="D6502" s="541" t="s">
        <v>13369</v>
      </c>
      <c r="E6502" s="539">
        <v>3000</v>
      </c>
      <c r="F6502" s="542" t="s">
        <v>13813</v>
      </c>
      <c r="G6502" s="541" t="s">
        <v>13814</v>
      </c>
      <c r="H6502" s="541"/>
      <c r="I6502" s="550" t="s">
        <v>13690</v>
      </c>
      <c r="J6502" s="542"/>
      <c r="K6502" s="1800">
        <v>1</v>
      </c>
      <c r="L6502" s="1828">
        <v>12</v>
      </c>
      <c r="M6502" s="542">
        <f t="shared" si="158"/>
        <v>36000</v>
      </c>
      <c r="N6502" s="1829"/>
      <c r="O6502" s="1828">
        <v>6</v>
      </c>
      <c r="P6502" s="542">
        <f t="shared" si="157"/>
        <v>18000</v>
      </c>
    </row>
    <row r="6503" spans="1:16" x14ac:dyDescent="0.2">
      <c r="A6503" s="541" t="s">
        <v>992</v>
      </c>
      <c r="B6503" s="548" t="s">
        <v>1708</v>
      </c>
      <c r="C6503" s="541" t="s">
        <v>1709</v>
      </c>
      <c r="D6503" s="541" t="s">
        <v>13369</v>
      </c>
      <c r="E6503" s="539">
        <v>3000</v>
      </c>
      <c r="F6503" s="542" t="s">
        <v>13815</v>
      </c>
      <c r="G6503" s="541" t="s">
        <v>13816</v>
      </c>
      <c r="H6503" s="541"/>
      <c r="I6503" s="550" t="s">
        <v>13757</v>
      </c>
      <c r="J6503" s="542"/>
      <c r="K6503" s="1800">
        <v>1</v>
      </c>
      <c r="L6503" s="1828">
        <v>12</v>
      </c>
      <c r="M6503" s="542">
        <f t="shared" si="158"/>
        <v>36000</v>
      </c>
      <c r="N6503" s="1829"/>
      <c r="O6503" s="1828">
        <v>6</v>
      </c>
      <c r="P6503" s="542">
        <f t="shared" si="157"/>
        <v>18000</v>
      </c>
    </row>
    <row r="6504" spans="1:16" x14ac:dyDescent="0.2">
      <c r="A6504" s="541" t="s">
        <v>992</v>
      </c>
      <c r="B6504" s="548" t="s">
        <v>1708</v>
      </c>
      <c r="C6504" s="541" t="s">
        <v>1709</v>
      </c>
      <c r="D6504" s="541" t="s">
        <v>13369</v>
      </c>
      <c r="E6504" s="539">
        <v>3000</v>
      </c>
      <c r="F6504" s="542" t="s">
        <v>13817</v>
      </c>
      <c r="G6504" s="541" t="s">
        <v>13818</v>
      </c>
      <c r="H6504" s="541"/>
      <c r="I6504" s="550" t="s">
        <v>13819</v>
      </c>
      <c r="J6504" s="542"/>
      <c r="K6504" s="1800">
        <v>1</v>
      </c>
      <c r="L6504" s="1828">
        <v>12</v>
      </c>
      <c r="M6504" s="542">
        <f t="shared" si="158"/>
        <v>36000</v>
      </c>
      <c r="N6504" s="1829"/>
      <c r="O6504" s="1828">
        <v>6</v>
      </c>
      <c r="P6504" s="542">
        <f t="shared" si="157"/>
        <v>18000</v>
      </c>
    </row>
    <row r="6505" spans="1:16" x14ac:dyDescent="0.2">
      <c r="A6505" s="541" t="s">
        <v>992</v>
      </c>
      <c r="B6505" s="548" t="s">
        <v>1708</v>
      </c>
      <c r="C6505" s="541" t="s">
        <v>1709</v>
      </c>
      <c r="D6505" s="541" t="s">
        <v>12215</v>
      </c>
      <c r="E6505" s="539">
        <v>3000</v>
      </c>
      <c r="F6505" s="542" t="s">
        <v>13820</v>
      </c>
      <c r="G6505" s="541" t="s">
        <v>13821</v>
      </c>
      <c r="H6505" s="541"/>
      <c r="I6505" s="550" t="s">
        <v>2135</v>
      </c>
      <c r="J6505" s="542"/>
      <c r="K6505" s="1800">
        <v>1</v>
      </c>
      <c r="L6505" s="1828">
        <v>12</v>
      </c>
      <c r="M6505" s="542">
        <f t="shared" si="158"/>
        <v>36000</v>
      </c>
      <c r="N6505" s="1829"/>
      <c r="O6505" s="1828">
        <v>6</v>
      </c>
      <c r="P6505" s="542">
        <f t="shared" si="157"/>
        <v>18000</v>
      </c>
    </row>
    <row r="6506" spans="1:16" x14ac:dyDescent="0.2">
      <c r="A6506" s="541" t="s">
        <v>992</v>
      </c>
      <c r="B6506" s="548" t="s">
        <v>1708</v>
      </c>
      <c r="C6506" s="541" t="s">
        <v>1709</v>
      </c>
      <c r="D6506" s="541" t="s">
        <v>13361</v>
      </c>
      <c r="E6506" s="539">
        <v>3000</v>
      </c>
      <c r="F6506" s="542" t="s">
        <v>13822</v>
      </c>
      <c r="G6506" s="541" t="s">
        <v>13823</v>
      </c>
      <c r="H6506" s="541"/>
      <c r="I6506" s="550" t="s">
        <v>13049</v>
      </c>
      <c r="J6506" s="542"/>
      <c r="K6506" s="1800">
        <v>1</v>
      </c>
      <c r="L6506" s="1828">
        <v>12</v>
      </c>
      <c r="M6506" s="542">
        <f t="shared" si="158"/>
        <v>36000</v>
      </c>
      <c r="N6506" s="1829"/>
      <c r="O6506" s="1828">
        <v>6</v>
      </c>
      <c r="P6506" s="542">
        <f t="shared" si="157"/>
        <v>18000</v>
      </c>
    </row>
    <row r="6507" spans="1:16" x14ac:dyDescent="0.2">
      <c r="A6507" s="541" t="s">
        <v>992</v>
      </c>
      <c r="B6507" s="548" t="s">
        <v>1708</v>
      </c>
      <c r="C6507" s="541" t="s">
        <v>1709</v>
      </c>
      <c r="D6507" s="541" t="s">
        <v>13691</v>
      </c>
      <c r="E6507" s="539">
        <v>3000</v>
      </c>
      <c r="F6507" s="542" t="s">
        <v>13824</v>
      </c>
      <c r="G6507" s="541" t="s">
        <v>13825</v>
      </c>
      <c r="H6507" s="541"/>
      <c r="I6507" s="550"/>
      <c r="J6507" s="542"/>
      <c r="K6507" s="1800">
        <v>1</v>
      </c>
      <c r="L6507" s="1828">
        <v>12</v>
      </c>
      <c r="M6507" s="542">
        <f t="shared" si="158"/>
        <v>36000</v>
      </c>
      <c r="N6507" s="1829"/>
      <c r="O6507" s="1828">
        <v>1</v>
      </c>
      <c r="P6507" s="542">
        <f t="shared" si="157"/>
        <v>3000</v>
      </c>
    </row>
    <row r="6508" spans="1:16" x14ac:dyDescent="0.2">
      <c r="A6508" s="541" t="s">
        <v>992</v>
      </c>
      <c r="B6508" s="548" t="s">
        <v>1708</v>
      </c>
      <c r="C6508" s="541" t="s">
        <v>1709</v>
      </c>
      <c r="D6508" s="541" t="s">
        <v>13369</v>
      </c>
      <c r="E6508" s="539">
        <v>3000</v>
      </c>
      <c r="F6508" s="542" t="s">
        <v>13826</v>
      </c>
      <c r="G6508" s="541" t="s">
        <v>13827</v>
      </c>
      <c r="H6508" s="541"/>
      <c r="I6508" s="550" t="s">
        <v>13799</v>
      </c>
      <c r="J6508" s="542"/>
      <c r="K6508" s="1800">
        <v>1</v>
      </c>
      <c r="L6508" s="1828">
        <v>12</v>
      </c>
      <c r="M6508" s="542">
        <f t="shared" si="158"/>
        <v>36000</v>
      </c>
      <c r="N6508" s="1829"/>
      <c r="O6508" s="1828">
        <v>6</v>
      </c>
      <c r="P6508" s="542">
        <f t="shared" si="157"/>
        <v>18000</v>
      </c>
    </row>
    <row r="6509" spans="1:16" x14ac:dyDescent="0.2">
      <c r="A6509" s="541" t="s">
        <v>992</v>
      </c>
      <c r="B6509" s="548" t="s">
        <v>1708</v>
      </c>
      <c r="C6509" s="541" t="s">
        <v>1709</v>
      </c>
      <c r="D6509" s="541" t="s">
        <v>13369</v>
      </c>
      <c r="E6509" s="539">
        <v>3000</v>
      </c>
      <c r="F6509" s="542" t="s">
        <v>13828</v>
      </c>
      <c r="G6509" s="541" t="s">
        <v>13829</v>
      </c>
      <c r="H6509" s="541"/>
      <c r="I6509" s="550" t="s">
        <v>13788</v>
      </c>
      <c r="J6509" s="542"/>
      <c r="K6509" s="1800">
        <v>1</v>
      </c>
      <c r="L6509" s="1828">
        <v>12</v>
      </c>
      <c r="M6509" s="542">
        <f t="shared" si="158"/>
        <v>36000</v>
      </c>
      <c r="N6509" s="1829"/>
      <c r="O6509" s="1828">
        <v>6</v>
      </c>
      <c r="P6509" s="542">
        <f t="shared" si="157"/>
        <v>18000</v>
      </c>
    </row>
    <row r="6510" spans="1:16" x14ac:dyDescent="0.2">
      <c r="A6510" s="541" t="s">
        <v>992</v>
      </c>
      <c r="B6510" s="548" t="s">
        <v>1708</v>
      </c>
      <c r="C6510" s="541" t="s">
        <v>1709</v>
      </c>
      <c r="D6510" s="541" t="s">
        <v>13369</v>
      </c>
      <c r="E6510" s="539">
        <v>3000</v>
      </c>
      <c r="F6510" s="542" t="s">
        <v>13830</v>
      </c>
      <c r="G6510" s="541" t="s">
        <v>13831</v>
      </c>
      <c r="H6510" s="541"/>
      <c r="I6510" s="550" t="s">
        <v>13832</v>
      </c>
      <c r="J6510" s="542"/>
      <c r="K6510" s="1800">
        <v>1</v>
      </c>
      <c r="L6510" s="1828">
        <v>12</v>
      </c>
      <c r="M6510" s="542">
        <f t="shared" si="158"/>
        <v>36000</v>
      </c>
      <c r="N6510" s="1829"/>
      <c r="O6510" s="1828">
        <v>6</v>
      </c>
      <c r="P6510" s="542">
        <f t="shared" si="157"/>
        <v>18000</v>
      </c>
    </row>
    <row r="6511" spans="1:16" x14ac:dyDescent="0.2">
      <c r="A6511" s="541" t="s">
        <v>992</v>
      </c>
      <c r="B6511" s="548" t="s">
        <v>1708</v>
      </c>
      <c r="C6511" s="541" t="s">
        <v>1709</v>
      </c>
      <c r="D6511" s="541" t="s">
        <v>13369</v>
      </c>
      <c r="E6511" s="539">
        <v>3000</v>
      </c>
      <c r="F6511" s="542" t="s">
        <v>13833</v>
      </c>
      <c r="G6511" s="541" t="s">
        <v>13834</v>
      </c>
      <c r="H6511" s="541"/>
      <c r="I6511" s="550" t="s">
        <v>1753</v>
      </c>
      <c r="J6511" s="542"/>
      <c r="K6511" s="1800">
        <v>1</v>
      </c>
      <c r="L6511" s="1828">
        <v>12</v>
      </c>
      <c r="M6511" s="542">
        <f t="shared" si="158"/>
        <v>36000</v>
      </c>
      <c r="N6511" s="1829"/>
      <c r="O6511" s="1828">
        <v>6</v>
      </c>
      <c r="P6511" s="542">
        <f t="shared" si="157"/>
        <v>18000</v>
      </c>
    </row>
    <row r="6512" spans="1:16" x14ac:dyDescent="0.2">
      <c r="A6512" s="541" t="s">
        <v>992</v>
      </c>
      <c r="B6512" s="548" t="s">
        <v>1708</v>
      </c>
      <c r="C6512" s="541" t="s">
        <v>1709</v>
      </c>
      <c r="D6512" s="541" t="s">
        <v>2846</v>
      </c>
      <c r="E6512" s="539">
        <v>3000</v>
      </c>
      <c r="F6512" s="542" t="s">
        <v>13835</v>
      </c>
      <c r="G6512" s="541" t="s">
        <v>13836</v>
      </c>
      <c r="H6512" s="541"/>
      <c r="I6512" s="550" t="s">
        <v>13557</v>
      </c>
      <c r="J6512" s="542"/>
      <c r="K6512" s="1800">
        <v>1</v>
      </c>
      <c r="L6512" s="1828">
        <v>12</v>
      </c>
      <c r="M6512" s="542">
        <f t="shared" si="158"/>
        <v>36000</v>
      </c>
      <c r="N6512" s="1829"/>
      <c r="O6512" s="1828">
        <v>6</v>
      </c>
      <c r="P6512" s="542">
        <f t="shared" si="157"/>
        <v>18000</v>
      </c>
    </row>
    <row r="6513" spans="1:16" x14ac:dyDescent="0.2">
      <c r="A6513" s="541" t="s">
        <v>992</v>
      </c>
      <c r="B6513" s="548" t="s">
        <v>1708</v>
      </c>
      <c r="C6513" s="541" t="s">
        <v>1709</v>
      </c>
      <c r="D6513" s="541" t="s">
        <v>13361</v>
      </c>
      <c r="E6513" s="539">
        <v>3000</v>
      </c>
      <c r="F6513" s="542" t="s">
        <v>13837</v>
      </c>
      <c r="G6513" s="541" t="s">
        <v>13838</v>
      </c>
      <c r="H6513" s="541"/>
      <c r="I6513" s="550" t="s">
        <v>12989</v>
      </c>
      <c r="J6513" s="542"/>
      <c r="K6513" s="1800">
        <v>1</v>
      </c>
      <c r="L6513" s="1828">
        <v>12</v>
      </c>
      <c r="M6513" s="542">
        <f t="shared" si="158"/>
        <v>36000</v>
      </c>
      <c r="N6513" s="1829"/>
      <c r="O6513" s="1828">
        <v>6</v>
      </c>
      <c r="P6513" s="542">
        <f t="shared" si="157"/>
        <v>18000</v>
      </c>
    </row>
    <row r="6514" spans="1:16" x14ac:dyDescent="0.2">
      <c r="A6514" s="541" t="s">
        <v>992</v>
      </c>
      <c r="B6514" s="548" t="s">
        <v>1708</v>
      </c>
      <c r="C6514" s="541" t="s">
        <v>1709</v>
      </c>
      <c r="D6514" s="541" t="s">
        <v>13369</v>
      </c>
      <c r="E6514" s="539">
        <v>3000</v>
      </c>
      <c r="F6514" s="542" t="s">
        <v>13839</v>
      </c>
      <c r="G6514" s="541" t="s">
        <v>13840</v>
      </c>
      <c r="H6514" s="541"/>
      <c r="I6514" s="550" t="s">
        <v>13841</v>
      </c>
      <c r="J6514" s="542"/>
      <c r="K6514" s="1800">
        <v>1</v>
      </c>
      <c r="L6514" s="1828">
        <v>12</v>
      </c>
      <c r="M6514" s="542">
        <f t="shared" si="158"/>
        <v>36000</v>
      </c>
      <c r="N6514" s="1829"/>
      <c r="O6514" s="1828">
        <v>6</v>
      </c>
      <c r="P6514" s="542">
        <f t="shared" si="157"/>
        <v>18000</v>
      </c>
    </row>
    <row r="6515" spans="1:16" x14ac:dyDescent="0.2">
      <c r="A6515" s="541" t="s">
        <v>992</v>
      </c>
      <c r="B6515" s="548" t="s">
        <v>1708</v>
      </c>
      <c r="C6515" s="541" t="s">
        <v>1709</v>
      </c>
      <c r="D6515" s="541" t="s">
        <v>13369</v>
      </c>
      <c r="E6515" s="539">
        <v>3000</v>
      </c>
      <c r="F6515" s="542" t="s">
        <v>13842</v>
      </c>
      <c r="G6515" s="541" t="s">
        <v>13843</v>
      </c>
      <c r="H6515" s="541"/>
      <c r="I6515" s="550" t="s">
        <v>13844</v>
      </c>
      <c r="J6515" s="542"/>
      <c r="K6515" s="1800">
        <v>11</v>
      </c>
      <c r="L6515" s="1828">
        <v>12</v>
      </c>
      <c r="M6515" s="542">
        <f t="shared" si="158"/>
        <v>36000</v>
      </c>
      <c r="N6515" s="1829"/>
      <c r="O6515" s="1828">
        <v>6</v>
      </c>
      <c r="P6515" s="542">
        <f t="shared" si="157"/>
        <v>18000</v>
      </c>
    </row>
    <row r="6516" spans="1:16" x14ac:dyDescent="0.2">
      <c r="A6516" s="541" t="s">
        <v>992</v>
      </c>
      <c r="B6516" s="548" t="s">
        <v>1708</v>
      </c>
      <c r="C6516" s="541" t="s">
        <v>1709</v>
      </c>
      <c r="D6516" s="541" t="s">
        <v>13369</v>
      </c>
      <c r="E6516" s="539">
        <v>3000</v>
      </c>
      <c r="F6516" s="542" t="s">
        <v>13845</v>
      </c>
      <c r="G6516" s="541" t="s">
        <v>13846</v>
      </c>
      <c r="H6516" s="541"/>
      <c r="I6516" s="550" t="s">
        <v>8890</v>
      </c>
      <c r="J6516" s="542"/>
      <c r="K6516" s="1800">
        <v>1</v>
      </c>
      <c r="L6516" s="1828">
        <v>12</v>
      </c>
      <c r="M6516" s="542">
        <f t="shared" si="158"/>
        <v>36000</v>
      </c>
      <c r="N6516" s="1829"/>
      <c r="O6516" s="1828">
        <v>6</v>
      </c>
      <c r="P6516" s="542">
        <f t="shared" si="157"/>
        <v>18000</v>
      </c>
    </row>
    <row r="6517" spans="1:16" x14ac:dyDescent="0.2">
      <c r="A6517" s="541" t="s">
        <v>992</v>
      </c>
      <c r="B6517" s="548" t="s">
        <v>1708</v>
      </c>
      <c r="C6517" s="541" t="s">
        <v>1709</v>
      </c>
      <c r="D6517" s="541" t="s">
        <v>13369</v>
      </c>
      <c r="E6517" s="539">
        <v>3000</v>
      </c>
      <c r="F6517" s="542" t="s">
        <v>13847</v>
      </c>
      <c r="G6517" s="541" t="s">
        <v>13848</v>
      </c>
      <c r="H6517" s="541"/>
      <c r="I6517" s="550" t="s">
        <v>2135</v>
      </c>
      <c r="J6517" s="542"/>
      <c r="K6517" s="1800">
        <v>1</v>
      </c>
      <c r="L6517" s="1828">
        <v>12</v>
      </c>
      <c r="M6517" s="542">
        <f t="shared" si="158"/>
        <v>36000</v>
      </c>
      <c r="N6517" s="1829"/>
      <c r="O6517" s="1828">
        <v>6</v>
      </c>
      <c r="P6517" s="542">
        <f t="shared" si="157"/>
        <v>18000</v>
      </c>
    </row>
    <row r="6518" spans="1:16" x14ac:dyDescent="0.2">
      <c r="A6518" s="541" t="s">
        <v>992</v>
      </c>
      <c r="B6518" s="548" t="s">
        <v>1708</v>
      </c>
      <c r="C6518" s="541" t="s">
        <v>1709</v>
      </c>
      <c r="D6518" s="541" t="s">
        <v>13369</v>
      </c>
      <c r="E6518" s="539">
        <v>3000</v>
      </c>
      <c r="F6518" s="542" t="s">
        <v>13849</v>
      </c>
      <c r="G6518" s="541" t="s">
        <v>13850</v>
      </c>
      <c r="H6518" s="541"/>
      <c r="I6518" s="550" t="s">
        <v>1773</v>
      </c>
      <c r="J6518" s="542"/>
      <c r="K6518" s="1800">
        <v>1</v>
      </c>
      <c r="L6518" s="1828">
        <v>12</v>
      </c>
      <c r="M6518" s="542">
        <f t="shared" si="158"/>
        <v>36000</v>
      </c>
      <c r="N6518" s="1829"/>
      <c r="O6518" s="1828">
        <v>6</v>
      </c>
      <c r="P6518" s="542">
        <f t="shared" si="157"/>
        <v>18000</v>
      </c>
    </row>
    <row r="6519" spans="1:16" x14ac:dyDescent="0.2">
      <c r="A6519" s="541" t="s">
        <v>992</v>
      </c>
      <c r="B6519" s="548" t="s">
        <v>1708</v>
      </c>
      <c r="C6519" s="541" t="s">
        <v>1709</v>
      </c>
      <c r="D6519" s="541" t="s">
        <v>12215</v>
      </c>
      <c r="E6519" s="539">
        <v>3000</v>
      </c>
      <c r="F6519" s="542" t="s">
        <v>13851</v>
      </c>
      <c r="G6519" s="541" t="s">
        <v>13852</v>
      </c>
      <c r="H6519" s="541"/>
      <c r="I6519" s="550" t="s">
        <v>1753</v>
      </c>
      <c r="J6519" s="542"/>
      <c r="K6519" s="1800">
        <v>1</v>
      </c>
      <c r="L6519" s="1828">
        <v>12</v>
      </c>
      <c r="M6519" s="542">
        <f t="shared" si="158"/>
        <v>36000</v>
      </c>
      <c r="N6519" s="1829"/>
      <c r="O6519" s="1828">
        <v>6</v>
      </c>
      <c r="P6519" s="542">
        <f t="shared" si="157"/>
        <v>18000</v>
      </c>
    </row>
    <row r="6520" spans="1:16" x14ac:dyDescent="0.2">
      <c r="A6520" s="541" t="s">
        <v>992</v>
      </c>
      <c r="B6520" s="548" t="s">
        <v>1708</v>
      </c>
      <c r="C6520" s="541" t="s">
        <v>1709</v>
      </c>
      <c r="D6520" s="541" t="s">
        <v>13369</v>
      </c>
      <c r="E6520" s="539">
        <v>3000</v>
      </c>
      <c r="F6520" s="542" t="s">
        <v>13853</v>
      </c>
      <c r="G6520" s="541" t="s">
        <v>13854</v>
      </c>
      <c r="H6520" s="541"/>
      <c r="I6520" s="550" t="s">
        <v>6107</v>
      </c>
      <c r="J6520" s="542"/>
      <c r="K6520" s="1800">
        <v>1</v>
      </c>
      <c r="L6520" s="1828">
        <v>12</v>
      </c>
      <c r="M6520" s="542">
        <f t="shared" si="158"/>
        <v>36000</v>
      </c>
      <c r="N6520" s="1829"/>
      <c r="O6520" s="1828">
        <v>6</v>
      </c>
      <c r="P6520" s="542">
        <f t="shared" si="157"/>
        <v>18000</v>
      </c>
    </row>
    <row r="6521" spans="1:16" x14ac:dyDescent="0.2">
      <c r="A6521" s="541" t="s">
        <v>992</v>
      </c>
      <c r="B6521" s="548" t="s">
        <v>1708</v>
      </c>
      <c r="C6521" s="541" t="s">
        <v>1709</v>
      </c>
      <c r="D6521" s="541" t="s">
        <v>13369</v>
      </c>
      <c r="E6521" s="539">
        <v>3000</v>
      </c>
      <c r="F6521" s="542" t="s">
        <v>13855</v>
      </c>
      <c r="G6521" s="541" t="s">
        <v>13856</v>
      </c>
      <c r="H6521" s="541"/>
      <c r="I6521" s="550" t="s">
        <v>13857</v>
      </c>
      <c r="J6521" s="542"/>
      <c r="K6521" s="1800">
        <v>1</v>
      </c>
      <c r="L6521" s="1828">
        <v>12</v>
      </c>
      <c r="M6521" s="542">
        <f t="shared" si="158"/>
        <v>36000</v>
      </c>
      <c r="N6521" s="1829"/>
      <c r="O6521" s="1828">
        <v>6</v>
      </c>
      <c r="P6521" s="542">
        <f t="shared" si="157"/>
        <v>18000</v>
      </c>
    </row>
    <row r="6522" spans="1:16" x14ac:dyDescent="0.2">
      <c r="A6522" s="541" t="s">
        <v>992</v>
      </c>
      <c r="B6522" s="548" t="s">
        <v>1708</v>
      </c>
      <c r="C6522" s="541" t="s">
        <v>1709</v>
      </c>
      <c r="D6522" s="541" t="s">
        <v>13369</v>
      </c>
      <c r="E6522" s="539">
        <v>3000</v>
      </c>
      <c r="F6522" s="542" t="s">
        <v>13858</v>
      </c>
      <c r="G6522" s="541" t="s">
        <v>13859</v>
      </c>
      <c r="H6522" s="541"/>
      <c r="I6522" s="550" t="s">
        <v>8890</v>
      </c>
      <c r="J6522" s="542"/>
      <c r="K6522" s="1800">
        <v>1</v>
      </c>
      <c r="L6522" s="1828">
        <v>12</v>
      </c>
      <c r="M6522" s="542">
        <f t="shared" si="158"/>
        <v>36000</v>
      </c>
      <c r="N6522" s="1829"/>
      <c r="O6522" s="1828">
        <v>6</v>
      </c>
      <c r="P6522" s="542">
        <f t="shared" si="157"/>
        <v>18000</v>
      </c>
    </row>
    <row r="6523" spans="1:16" x14ac:dyDescent="0.2">
      <c r="A6523" s="541" t="s">
        <v>992</v>
      </c>
      <c r="B6523" s="548" t="s">
        <v>1708</v>
      </c>
      <c r="C6523" s="541" t="s">
        <v>1709</v>
      </c>
      <c r="D6523" s="541" t="s">
        <v>13860</v>
      </c>
      <c r="E6523" s="539">
        <v>3000</v>
      </c>
      <c r="F6523" s="542" t="s">
        <v>13861</v>
      </c>
      <c r="G6523" s="541" t="s">
        <v>13862</v>
      </c>
      <c r="H6523" s="541"/>
      <c r="I6523" s="550" t="s">
        <v>2135</v>
      </c>
      <c r="J6523" s="542"/>
      <c r="K6523" s="1800">
        <v>1</v>
      </c>
      <c r="L6523" s="1828">
        <v>5</v>
      </c>
      <c r="M6523" s="542">
        <f t="shared" si="158"/>
        <v>15000</v>
      </c>
      <c r="N6523" s="1829"/>
      <c r="O6523" s="1828">
        <v>1</v>
      </c>
      <c r="P6523" s="542">
        <f t="shared" si="157"/>
        <v>3000</v>
      </c>
    </row>
    <row r="6524" spans="1:16" x14ac:dyDescent="0.2">
      <c r="A6524" s="541" t="s">
        <v>992</v>
      </c>
      <c r="B6524" s="548" t="s">
        <v>1708</v>
      </c>
      <c r="C6524" s="541" t="s">
        <v>1709</v>
      </c>
      <c r="D6524" s="541" t="s">
        <v>2846</v>
      </c>
      <c r="E6524" s="539">
        <v>3000</v>
      </c>
      <c r="F6524" s="542" t="s">
        <v>13863</v>
      </c>
      <c r="G6524" s="541" t="s">
        <v>13864</v>
      </c>
      <c r="H6524" s="541"/>
      <c r="I6524" s="550" t="s">
        <v>6548</v>
      </c>
      <c r="J6524" s="542"/>
      <c r="K6524" s="1800">
        <v>1</v>
      </c>
      <c r="L6524" s="1828">
        <v>5</v>
      </c>
      <c r="M6524" s="542">
        <f t="shared" si="158"/>
        <v>15000</v>
      </c>
      <c r="N6524" s="1829"/>
      <c r="O6524" s="1828">
        <v>6</v>
      </c>
      <c r="P6524" s="542">
        <f t="shared" si="157"/>
        <v>18000</v>
      </c>
    </row>
    <row r="6525" spans="1:16" x14ac:dyDescent="0.2">
      <c r="A6525" s="541" t="s">
        <v>992</v>
      </c>
      <c r="B6525" s="548" t="s">
        <v>1708</v>
      </c>
      <c r="C6525" s="541" t="s">
        <v>1709</v>
      </c>
      <c r="D6525" s="541" t="s">
        <v>13865</v>
      </c>
      <c r="E6525" s="539">
        <v>2500</v>
      </c>
      <c r="F6525" s="542" t="s">
        <v>13866</v>
      </c>
      <c r="G6525" s="541" t="s">
        <v>13867</v>
      </c>
      <c r="H6525" s="541"/>
      <c r="I6525" s="550" t="s">
        <v>13525</v>
      </c>
      <c r="J6525" s="542"/>
      <c r="K6525" s="1800">
        <v>1</v>
      </c>
      <c r="L6525" s="1828">
        <v>5</v>
      </c>
      <c r="M6525" s="542">
        <f t="shared" si="158"/>
        <v>12500</v>
      </c>
      <c r="N6525" s="1829"/>
      <c r="O6525" s="1828">
        <v>6</v>
      </c>
      <c r="P6525" s="542">
        <f t="shared" si="157"/>
        <v>15000</v>
      </c>
    </row>
    <row r="6526" spans="1:16" x14ac:dyDescent="0.2">
      <c r="A6526" s="541" t="s">
        <v>992</v>
      </c>
      <c r="B6526" s="548" t="s">
        <v>1708</v>
      </c>
      <c r="C6526" s="541" t="s">
        <v>1709</v>
      </c>
      <c r="D6526" s="541" t="s">
        <v>1923</v>
      </c>
      <c r="E6526" s="539">
        <v>2500</v>
      </c>
      <c r="F6526" s="542" t="s">
        <v>13868</v>
      </c>
      <c r="G6526" s="541" t="s">
        <v>13869</v>
      </c>
      <c r="H6526" s="541"/>
      <c r="I6526" s="550" t="s">
        <v>1919</v>
      </c>
      <c r="J6526" s="542"/>
      <c r="K6526" s="1800">
        <v>1</v>
      </c>
      <c r="L6526" s="1828">
        <v>5</v>
      </c>
      <c r="M6526" s="542">
        <f t="shared" si="158"/>
        <v>12500</v>
      </c>
      <c r="N6526" s="1829"/>
      <c r="O6526" s="1828">
        <v>6</v>
      </c>
      <c r="P6526" s="542">
        <f t="shared" si="157"/>
        <v>15000</v>
      </c>
    </row>
    <row r="6527" spans="1:16" x14ac:dyDescent="0.2">
      <c r="A6527" s="541" t="s">
        <v>992</v>
      </c>
      <c r="B6527" s="548" t="s">
        <v>1708</v>
      </c>
      <c r="C6527" s="541" t="s">
        <v>1709</v>
      </c>
      <c r="D6527" s="541" t="s">
        <v>13369</v>
      </c>
      <c r="E6527" s="539">
        <v>3000</v>
      </c>
      <c r="F6527" s="542" t="s">
        <v>13870</v>
      </c>
      <c r="G6527" s="541" t="s">
        <v>13871</v>
      </c>
      <c r="H6527" s="541"/>
      <c r="I6527" s="550" t="s">
        <v>5957</v>
      </c>
      <c r="J6527" s="542"/>
      <c r="K6527" s="1800">
        <v>1</v>
      </c>
      <c r="L6527" s="1828">
        <v>4</v>
      </c>
      <c r="M6527" s="542">
        <f t="shared" si="158"/>
        <v>12000</v>
      </c>
      <c r="N6527" s="1829"/>
      <c r="O6527" s="1828">
        <v>6</v>
      </c>
      <c r="P6527" s="542">
        <f t="shared" si="157"/>
        <v>18000</v>
      </c>
    </row>
    <row r="6528" spans="1:16" x14ac:dyDescent="0.2">
      <c r="A6528" s="541" t="s">
        <v>992</v>
      </c>
      <c r="B6528" s="548" t="s">
        <v>1708</v>
      </c>
      <c r="C6528" s="541" t="s">
        <v>1709</v>
      </c>
      <c r="D6528" s="541" t="s">
        <v>13369</v>
      </c>
      <c r="E6528" s="539">
        <v>3000</v>
      </c>
      <c r="F6528" s="542" t="s">
        <v>13872</v>
      </c>
      <c r="G6528" s="541" t="s">
        <v>13873</v>
      </c>
      <c r="H6528" s="541"/>
      <c r="I6528" s="550" t="s">
        <v>13874</v>
      </c>
      <c r="J6528" s="542"/>
      <c r="K6528" s="1800">
        <v>1</v>
      </c>
      <c r="L6528" s="1828">
        <v>4</v>
      </c>
      <c r="M6528" s="542">
        <f t="shared" si="158"/>
        <v>12000</v>
      </c>
      <c r="N6528" s="1829"/>
      <c r="O6528" s="1828">
        <v>6</v>
      </c>
      <c r="P6528" s="542">
        <f t="shared" si="157"/>
        <v>18000</v>
      </c>
    </row>
    <row r="6529" spans="1:16" x14ac:dyDescent="0.2">
      <c r="A6529" s="541" t="s">
        <v>992</v>
      </c>
      <c r="B6529" s="548" t="s">
        <v>1708</v>
      </c>
      <c r="C6529" s="541" t="s">
        <v>1709</v>
      </c>
      <c r="D6529" s="541" t="s">
        <v>13369</v>
      </c>
      <c r="E6529" s="539">
        <v>3000</v>
      </c>
      <c r="F6529" s="542" t="s">
        <v>13875</v>
      </c>
      <c r="G6529" s="541" t="s">
        <v>13876</v>
      </c>
      <c r="H6529" s="541"/>
      <c r="I6529" s="550" t="s">
        <v>1965</v>
      </c>
      <c r="J6529" s="542"/>
      <c r="K6529" s="1800">
        <v>1</v>
      </c>
      <c r="L6529" s="1828">
        <v>4</v>
      </c>
      <c r="M6529" s="542">
        <f t="shared" si="158"/>
        <v>12000</v>
      </c>
      <c r="N6529" s="1829"/>
      <c r="O6529" s="1828">
        <v>6</v>
      </c>
      <c r="P6529" s="542">
        <f t="shared" si="157"/>
        <v>18000</v>
      </c>
    </row>
    <row r="6530" spans="1:16" x14ac:dyDescent="0.2">
      <c r="A6530" s="541" t="s">
        <v>992</v>
      </c>
      <c r="B6530" s="548" t="s">
        <v>1708</v>
      </c>
      <c r="C6530" s="541" t="s">
        <v>1709</v>
      </c>
      <c r="D6530" s="541" t="s">
        <v>13369</v>
      </c>
      <c r="E6530" s="539">
        <v>3000</v>
      </c>
      <c r="F6530" s="542" t="s">
        <v>13877</v>
      </c>
      <c r="G6530" s="541" t="s">
        <v>13878</v>
      </c>
      <c r="H6530" s="541"/>
      <c r="I6530" s="550" t="s">
        <v>1965</v>
      </c>
      <c r="J6530" s="542"/>
      <c r="K6530" s="1800">
        <v>1</v>
      </c>
      <c r="L6530" s="1828">
        <v>4</v>
      </c>
      <c r="M6530" s="542">
        <f t="shared" si="158"/>
        <v>12000</v>
      </c>
      <c r="N6530" s="1829"/>
      <c r="O6530" s="1828">
        <v>6</v>
      </c>
      <c r="P6530" s="542">
        <f t="shared" si="157"/>
        <v>18000</v>
      </c>
    </row>
    <row r="6531" spans="1:16" x14ac:dyDescent="0.2">
      <c r="A6531" s="541" t="s">
        <v>992</v>
      </c>
      <c r="B6531" s="548" t="s">
        <v>1708</v>
      </c>
      <c r="C6531" s="541" t="s">
        <v>1709</v>
      </c>
      <c r="D6531" s="541" t="s">
        <v>2846</v>
      </c>
      <c r="E6531" s="539">
        <v>3000</v>
      </c>
      <c r="F6531" s="542" t="s">
        <v>13879</v>
      </c>
      <c r="G6531" s="541" t="s">
        <v>13880</v>
      </c>
      <c r="H6531" s="541"/>
      <c r="I6531" s="550" t="s">
        <v>13881</v>
      </c>
      <c r="J6531" s="542"/>
      <c r="K6531" s="1800">
        <v>1</v>
      </c>
      <c r="L6531" s="1828">
        <v>5</v>
      </c>
      <c r="M6531" s="542">
        <f t="shared" si="158"/>
        <v>15000</v>
      </c>
      <c r="N6531" s="1829"/>
      <c r="O6531" s="1828">
        <v>6</v>
      </c>
      <c r="P6531" s="542">
        <f t="shared" si="157"/>
        <v>18000</v>
      </c>
    </row>
    <row r="6532" spans="1:16" x14ac:dyDescent="0.2">
      <c r="A6532" s="541" t="s">
        <v>992</v>
      </c>
      <c r="B6532" s="548" t="s">
        <v>1708</v>
      </c>
      <c r="C6532" s="541" t="s">
        <v>1709</v>
      </c>
      <c r="D6532" s="541" t="s">
        <v>13882</v>
      </c>
      <c r="E6532" s="539">
        <v>4000</v>
      </c>
      <c r="F6532" s="542" t="s">
        <v>13883</v>
      </c>
      <c r="G6532" s="541" t="s">
        <v>13884</v>
      </c>
      <c r="H6532" s="541"/>
      <c r="I6532" s="550" t="s">
        <v>5437</v>
      </c>
      <c r="J6532" s="542"/>
      <c r="K6532" s="1800">
        <v>1</v>
      </c>
      <c r="L6532" s="1828">
        <v>12</v>
      </c>
      <c r="M6532" s="542">
        <f t="shared" si="158"/>
        <v>48000</v>
      </c>
      <c r="N6532" s="1829"/>
      <c r="O6532" s="1828">
        <v>6</v>
      </c>
      <c r="P6532" s="542">
        <f t="shared" si="157"/>
        <v>24000</v>
      </c>
    </row>
    <row r="6533" spans="1:16" x14ac:dyDescent="0.2">
      <c r="A6533" s="541" t="s">
        <v>992</v>
      </c>
      <c r="B6533" s="548" t="s">
        <v>1708</v>
      </c>
      <c r="C6533" s="541" t="s">
        <v>1709</v>
      </c>
      <c r="D6533" s="541" t="s">
        <v>13885</v>
      </c>
      <c r="E6533" s="539">
        <v>4000</v>
      </c>
      <c r="F6533" s="542" t="s">
        <v>13886</v>
      </c>
      <c r="G6533" s="541" t="s">
        <v>13887</v>
      </c>
      <c r="H6533" s="541"/>
      <c r="I6533" s="550" t="s">
        <v>13888</v>
      </c>
      <c r="J6533" s="542"/>
      <c r="K6533" s="1800">
        <v>1</v>
      </c>
      <c r="L6533" s="1828">
        <v>12</v>
      </c>
      <c r="M6533" s="542">
        <f t="shared" si="158"/>
        <v>48000</v>
      </c>
      <c r="N6533" s="1829"/>
      <c r="O6533" s="1828">
        <v>6</v>
      </c>
      <c r="P6533" s="542">
        <f t="shared" si="157"/>
        <v>24000</v>
      </c>
    </row>
    <row r="6534" spans="1:16" x14ac:dyDescent="0.2">
      <c r="A6534" s="541" t="s">
        <v>992</v>
      </c>
      <c r="B6534" s="548" t="s">
        <v>1708</v>
      </c>
      <c r="C6534" s="541" t="s">
        <v>1709</v>
      </c>
      <c r="D6534" s="541" t="s">
        <v>13882</v>
      </c>
      <c r="E6534" s="539">
        <v>4000</v>
      </c>
      <c r="F6534" s="542" t="s">
        <v>13889</v>
      </c>
      <c r="G6534" s="541" t="s">
        <v>13890</v>
      </c>
      <c r="H6534" s="541"/>
      <c r="I6534" s="550" t="s">
        <v>12957</v>
      </c>
      <c r="J6534" s="542"/>
      <c r="K6534" s="1800">
        <v>1</v>
      </c>
      <c r="L6534" s="1828">
        <v>12</v>
      </c>
      <c r="M6534" s="542">
        <f t="shared" si="158"/>
        <v>48000</v>
      </c>
      <c r="N6534" s="1829"/>
      <c r="O6534" s="1828">
        <v>6</v>
      </c>
      <c r="P6534" s="542">
        <f t="shared" si="157"/>
        <v>24000</v>
      </c>
    </row>
    <row r="6535" spans="1:16" x14ac:dyDescent="0.2">
      <c r="A6535" s="541" t="s">
        <v>992</v>
      </c>
      <c r="B6535" s="548" t="s">
        <v>1708</v>
      </c>
      <c r="C6535" s="541" t="s">
        <v>1709</v>
      </c>
      <c r="D6535" s="541" t="s">
        <v>13882</v>
      </c>
      <c r="E6535" s="539">
        <v>4000</v>
      </c>
      <c r="F6535" s="542" t="s">
        <v>13891</v>
      </c>
      <c r="G6535" s="541" t="s">
        <v>13892</v>
      </c>
      <c r="H6535" s="541"/>
      <c r="I6535" s="550" t="s">
        <v>1773</v>
      </c>
      <c r="J6535" s="542"/>
      <c r="K6535" s="1800">
        <v>1</v>
      </c>
      <c r="L6535" s="1828">
        <v>12</v>
      </c>
      <c r="M6535" s="542">
        <f t="shared" si="158"/>
        <v>48000</v>
      </c>
      <c r="N6535" s="1829"/>
      <c r="O6535" s="1828">
        <v>6</v>
      </c>
      <c r="P6535" s="542">
        <f t="shared" si="157"/>
        <v>24000</v>
      </c>
    </row>
    <row r="6536" spans="1:16" x14ac:dyDescent="0.2">
      <c r="A6536" s="541" t="s">
        <v>992</v>
      </c>
      <c r="B6536" s="548" t="s">
        <v>1708</v>
      </c>
      <c r="C6536" s="541" t="s">
        <v>1709</v>
      </c>
      <c r="D6536" s="541" t="s">
        <v>13882</v>
      </c>
      <c r="E6536" s="539">
        <v>4000</v>
      </c>
      <c r="F6536" s="542" t="s">
        <v>13893</v>
      </c>
      <c r="G6536" s="541" t="s">
        <v>13894</v>
      </c>
      <c r="H6536" s="541"/>
      <c r="I6536" s="550"/>
      <c r="J6536" s="542"/>
      <c r="K6536" s="1800">
        <v>1</v>
      </c>
      <c r="L6536" s="1828">
        <v>12</v>
      </c>
      <c r="M6536" s="542">
        <f t="shared" si="158"/>
        <v>48000</v>
      </c>
      <c r="N6536" s="1829"/>
      <c r="O6536" s="1828">
        <v>3</v>
      </c>
      <c r="P6536" s="542">
        <f t="shared" si="157"/>
        <v>12000</v>
      </c>
    </row>
    <row r="6537" spans="1:16" x14ac:dyDescent="0.2">
      <c r="A6537" s="541" t="s">
        <v>992</v>
      </c>
      <c r="B6537" s="548" t="s">
        <v>1708</v>
      </c>
      <c r="C6537" s="541" t="s">
        <v>1709</v>
      </c>
      <c r="D6537" s="541" t="s">
        <v>2131</v>
      </c>
      <c r="E6537" s="539">
        <v>2500</v>
      </c>
      <c r="F6537" s="542" t="s">
        <v>13895</v>
      </c>
      <c r="G6537" s="541" t="s">
        <v>13896</v>
      </c>
      <c r="H6537" s="541"/>
      <c r="I6537" s="550" t="s">
        <v>1919</v>
      </c>
      <c r="J6537" s="542"/>
      <c r="K6537" s="1800">
        <v>1</v>
      </c>
      <c r="L6537" s="1828">
        <v>12</v>
      </c>
      <c r="M6537" s="542">
        <f t="shared" si="158"/>
        <v>30000</v>
      </c>
      <c r="N6537" s="1829"/>
      <c r="O6537" s="1828">
        <v>6</v>
      </c>
      <c r="P6537" s="542">
        <f t="shared" si="157"/>
        <v>15000</v>
      </c>
    </row>
    <row r="6538" spans="1:16" x14ac:dyDescent="0.2">
      <c r="A6538" s="541" t="s">
        <v>992</v>
      </c>
      <c r="B6538" s="548" t="s">
        <v>1708</v>
      </c>
      <c r="C6538" s="541" t="s">
        <v>1709</v>
      </c>
      <c r="D6538" s="541" t="s">
        <v>2545</v>
      </c>
      <c r="E6538" s="539">
        <v>2500</v>
      </c>
      <c r="F6538" s="542" t="s">
        <v>13897</v>
      </c>
      <c r="G6538" s="541" t="s">
        <v>13898</v>
      </c>
      <c r="H6538" s="541"/>
      <c r="I6538" s="550" t="s">
        <v>2736</v>
      </c>
      <c r="J6538" s="542"/>
      <c r="K6538" s="1800">
        <v>1</v>
      </c>
      <c r="L6538" s="1828">
        <v>12</v>
      </c>
      <c r="M6538" s="542">
        <f t="shared" si="158"/>
        <v>30000</v>
      </c>
      <c r="N6538" s="1829"/>
      <c r="O6538" s="1828">
        <v>6</v>
      </c>
      <c r="P6538" s="542">
        <f t="shared" si="157"/>
        <v>15000</v>
      </c>
    </row>
    <row r="6539" spans="1:16" x14ac:dyDescent="0.2">
      <c r="A6539" s="541" t="s">
        <v>992</v>
      </c>
      <c r="B6539" s="548" t="s">
        <v>1708</v>
      </c>
      <c r="C6539" s="541" t="s">
        <v>1709</v>
      </c>
      <c r="D6539" s="541" t="s">
        <v>13882</v>
      </c>
      <c r="E6539" s="539">
        <v>4000</v>
      </c>
      <c r="F6539" s="542" t="s">
        <v>13899</v>
      </c>
      <c r="G6539" s="541" t="s">
        <v>13900</v>
      </c>
      <c r="H6539" s="541"/>
      <c r="I6539" s="550" t="s">
        <v>12813</v>
      </c>
      <c r="J6539" s="542"/>
      <c r="K6539" s="1800">
        <v>1</v>
      </c>
      <c r="L6539" s="1828">
        <v>12</v>
      </c>
      <c r="M6539" s="542">
        <f t="shared" si="158"/>
        <v>48000</v>
      </c>
      <c r="N6539" s="1829"/>
      <c r="O6539" s="1828">
        <v>6</v>
      </c>
      <c r="P6539" s="542">
        <f t="shared" si="157"/>
        <v>24000</v>
      </c>
    </row>
    <row r="6540" spans="1:16" x14ac:dyDescent="0.2">
      <c r="A6540" s="541" t="s">
        <v>992</v>
      </c>
      <c r="B6540" s="548" t="s">
        <v>1708</v>
      </c>
      <c r="C6540" s="541" t="s">
        <v>1709</v>
      </c>
      <c r="D6540" s="541" t="s">
        <v>13882</v>
      </c>
      <c r="E6540" s="539">
        <v>4000</v>
      </c>
      <c r="F6540" s="542" t="s">
        <v>13901</v>
      </c>
      <c r="G6540" s="541" t="s">
        <v>13902</v>
      </c>
      <c r="H6540" s="541"/>
      <c r="I6540" s="550" t="s">
        <v>1753</v>
      </c>
      <c r="J6540" s="542"/>
      <c r="K6540" s="1800">
        <v>1</v>
      </c>
      <c r="L6540" s="1828">
        <v>12</v>
      </c>
      <c r="M6540" s="542">
        <f t="shared" si="158"/>
        <v>48000</v>
      </c>
      <c r="N6540" s="1829"/>
      <c r="O6540" s="1828">
        <v>6</v>
      </c>
      <c r="P6540" s="542">
        <f t="shared" si="157"/>
        <v>24000</v>
      </c>
    </row>
    <row r="6541" spans="1:16" x14ac:dyDescent="0.2">
      <c r="A6541" s="541" t="s">
        <v>992</v>
      </c>
      <c r="B6541" s="548" t="s">
        <v>1708</v>
      </c>
      <c r="C6541" s="541" t="s">
        <v>1709</v>
      </c>
      <c r="D6541" s="541" t="s">
        <v>13882</v>
      </c>
      <c r="E6541" s="539">
        <v>4000</v>
      </c>
      <c r="F6541" s="542" t="s">
        <v>13903</v>
      </c>
      <c r="G6541" s="541" t="s">
        <v>13904</v>
      </c>
      <c r="H6541" s="541"/>
      <c r="I6541" s="550" t="s">
        <v>1773</v>
      </c>
      <c r="J6541" s="542"/>
      <c r="K6541" s="1800">
        <v>1</v>
      </c>
      <c r="L6541" s="1828">
        <v>12</v>
      </c>
      <c r="M6541" s="542">
        <f t="shared" si="158"/>
        <v>48000</v>
      </c>
      <c r="N6541" s="1829"/>
      <c r="O6541" s="1828">
        <v>6</v>
      </c>
      <c r="P6541" s="542">
        <f t="shared" si="157"/>
        <v>24000</v>
      </c>
    </row>
    <row r="6542" spans="1:16" x14ac:dyDescent="0.2">
      <c r="A6542" s="541" t="s">
        <v>992</v>
      </c>
      <c r="B6542" s="548" t="s">
        <v>1708</v>
      </c>
      <c r="C6542" s="541" t="s">
        <v>1709</v>
      </c>
      <c r="D6542" s="541" t="s">
        <v>1863</v>
      </c>
      <c r="E6542" s="539">
        <v>2000</v>
      </c>
      <c r="F6542" s="542" t="s">
        <v>13905</v>
      </c>
      <c r="G6542" s="541" t="s">
        <v>13906</v>
      </c>
      <c r="H6542" s="541"/>
      <c r="I6542" s="550" t="s">
        <v>3912</v>
      </c>
      <c r="J6542" s="542"/>
      <c r="K6542" s="1800">
        <v>1</v>
      </c>
      <c r="L6542" s="1828">
        <v>12</v>
      </c>
      <c r="M6542" s="542">
        <f t="shared" si="158"/>
        <v>24000</v>
      </c>
      <c r="N6542" s="1829"/>
      <c r="O6542" s="1828">
        <v>6</v>
      </c>
      <c r="P6542" s="542">
        <f t="shared" si="157"/>
        <v>12000</v>
      </c>
    </row>
    <row r="6543" spans="1:16" x14ac:dyDescent="0.2">
      <c r="A6543" s="541" t="s">
        <v>992</v>
      </c>
      <c r="B6543" s="548" t="s">
        <v>1708</v>
      </c>
      <c r="C6543" s="541" t="s">
        <v>1709</v>
      </c>
      <c r="D6543" s="541" t="s">
        <v>13885</v>
      </c>
      <c r="E6543" s="539">
        <v>4000</v>
      </c>
      <c r="F6543" s="542" t="s">
        <v>13907</v>
      </c>
      <c r="G6543" s="541" t="s">
        <v>13908</v>
      </c>
      <c r="H6543" s="541"/>
      <c r="I6543" s="550" t="s">
        <v>2135</v>
      </c>
      <c r="J6543" s="542"/>
      <c r="K6543" s="1800">
        <v>1</v>
      </c>
      <c r="L6543" s="1828">
        <v>12</v>
      </c>
      <c r="M6543" s="542">
        <f t="shared" si="158"/>
        <v>48000</v>
      </c>
      <c r="N6543" s="1829"/>
      <c r="O6543" s="1828">
        <v>6</v>
      </c>
      <c r="P6543" s="542">
        <f t="shared" si="157"/>
        <v>24000</v>
      </c>
    </row>
    <row r="6544" spans="1:16" x14ac:dyDescent="0.2">
      <c r="A6544" s="541" t="s">
        <v>992</v>
      </c>
      <c r="B6544" s="548" t="s">
        <v>1708</v>
      </c>
      <c r="C6544" s="541" t="s">
        <v>1709</v>
      </c>
      <c r="D6544" s="541" t="s">
        <v>13909</v>
      </c>
      <c r="E6544" s="539">
        <v>10000</v>
      </c>
      <c r="F6544" s="542" t="s">
        <v>13910</v>
      </c>
      <c r="G6544" s="541" t="s">
        <v>13911</v>
      </c>
      <c r="H6544" s="541"/>
      <c r="I6544" s="550" t="s">
        <v>13342</v>
      </c>
      <c r="J6544" s="542"/>
      <c r="K6544" s="1800">
        <v>2</v>
      </c>
      <c r="L6544" s="1828">
        <v>12</v>
      </c>
      <c r="M6544" s="542">
        <f t="shared" si="158"/>
        <v>120000</v>
      </c>
      <c r="N6544" s="1829"/>
      <c r="O6544" s="1828">
        <v>6</v>
      </c>
      <c r="P6544" s="542">
        <f t="shared" si="157"/>
        <v>60000</v>
      </c>
    </row>
    <row r="6545" spans="1:16" x14ac:dyDescent="0.2">
      <c r="A6545" s="541" t="s">
        <v>992</v>
      </c>
      <c r="B6545" s="548" t="s">
        <v>1708</v>
      </c>
      <c r="C6545" s="541" t="s">
        <v>1709</v>
      </c>
      <c r="D6545" s="541" t="s">
        <v>13912</v>
      </c>
      <c r="E6545" s="539">
        <v>8000</v>
      </c>
      <c r="F6545" s="542" t="s">
        <v>13913</v>
      </c>
      <c r="G6545" s="541" t="s">
        <v>13914</v>
      </c>
      <c r="H6545" s="541"/>
      <c r="I6545" s="550" t="s">
        <v>13915</v>
      </c>
      <c r="J6545" s="542"/>
      <c r="K6545" s="1800">
        <v>1</v>
      </c>
      <c r="L6545" s="1828">
        <v>12</v>
      </c>
      <c r="M6545" s="542">
        <f t="shared" si="158"/>
        <v>96000</v>
      </c>
      <c r="N6545" s="1829"/>
      <c r="O6545" s="1828">
        <v>6</v>
      </c>
      <c r="P6545" s="542">
        <f t="shared" si="157"/>
        <v>48000</v>
      </c>
    </row>
    <row r="6546" spans="1:16" x14ac:dyDescent="0.2">
      <c r="A6546" s="541" t="s">
        <v>992</v>
      </c>
      <c r="B6546" s="548" t="s">
        <v>1708</v>
      </c>
      <c r="C6546" s="541" t="s">
        <v>1709</v>
      </c>
      <c r="D6546" s="541" t="s">
        <v>13882</v>
      </c>
      <c r="E6546" s="539">
        <v>4000</v>
      </c>
      <c r="F6546" s="542" t="s">
        <v>13916</v>
      </c>
      <c r="G6546" s="541" t="s">
        <v>13917</v>
      </c>
      <c r="H6546" s="541"/>
      <c r="I6546" s="550" t="s">
        <v>13167</v>
      </c>
      <c r="J6546" s="542"/>
      <c r="K6546" s="1800">
        <v>1</v>
      </c>
      <c r="L6546" s="1828">
        <v>12</v>
      </c>
      <c r="M6546" s="542">
        <f t="shared" si="158"/>
        <v>48000</v>
      </c>
      <c r="N6546" s="1829"/>
      <c r="O6546" s="1828">
        <v>6</v>
      </c>
      <c r="P6546" s="542">
        <f t="shared" si="157"/>
        <v>24000</v>
      </c>
    </row>
    <row r="6547" spans="1:16" x14ac:dyDescent="0.2">
      <c r="A6547" s="541" t="s">
        <v>992</v>
      </c>
      <c r="B6547" s="548" t="s">
        <v>1708</v>
      </c>
      <c r="C6547" s="541" t="s">
        <v>1709</v>
      </c>
      <c r="D6547" s="541" t="s">
        <v>13882</v>
      </c>
      <c r="E6547" s="539">
        <v>4000</v>
      </c>
      <c r="F6547" s="542" t="s">
        <v>13918</v>
      </c>
      <c r="G6547" s="541" t="s">
        <v>13919</v>
      </c>
      <c r="H6547" s="541"/>
      <c r="I6547" s="550" t="s">
        <v>6168</v>
      </c>
      <c r="J6547" s="542"/>
      <c r="K6547" s="1800">
        <v>1</v>
      </c>
      <c r="L6547" s="1828">
        <v>12</v>
      </c>
      <c r="M6547" s="542">
        <f t="shared" si="158"/>
        <v>48000</v>
      </c>
      <c r="N6547" s="1829"/>
      <c r="O6547" s="1828">
        <v>6</v>
      </c>
      <c r="P6547" s="542">
        <f t="shared" si="157"/>
        <v>24000</v>
      </c>
    </row>
    <row r="6548" spans="1:16" x14ac:dyDescent="0.2">
      <c r="A6548" s="541" t="s">
        <v>992</v>
      </c>
      <c r="B6548" s="548" t="s">
        <v>1708</v>
      </c>
      <c r="C6548" s="541" t="s">
        <v>1709</v>
      </c>
      <c r="D6548" s="541" t="s">
        <v>13882</v>
      </c>
      <c r="E6548" s="539">
        <v>4000</v>
      </c>
      <c r="F6548" s="542" t="s">
        <v>13920</v>
      </c>
      <c r="G6548" s="541" t="s">
        <v>13921</v>
      </c>
      <c r="H6548" s="541"/>
      <c r="I6548" s="550" t="s">
        <v>13922</v>
      </c>
      <c r="J6548" s="542"/>
      <c r="K6548" s="1800">
        <v>1</v>
      </c>
      <c r="L6548" s="1828">
        <v>12</v>
      </c>
      <c r="M6548" s="542">
        <f t="shared" si="158"/>
        <v>48000</v>
      </c>
      <c r="N6548" s="1829"/>
      <c r="O6548" s="1828">
        <v>6</v>
      </c>
      <c r="P6548" s="542">
        <f t="shared" ref="P6548:P6611" si="159">E6548*O6548</f>
        <v>24000</v>
      </c>
    </row>
    <row r="6549" spans="1:16" x14ac:dyDescent="0.2">
      <c r="A6549" s="541" t="s">
        <v>992</v>
      </c>
      <c r="B6549" s="548" t="s">
        <v>1708</v>
      </c>
      <c r="C6549" s="541" t="s">
        <v>1709</v>
      </c>
      <c r="D6549" s="541" t="s">
        <v>13882</v>
      </c>
      <c r="E6549" s="539">
        <v>4000</v>
      </c>
      <c r="F6549" s="542" t="s">
        <v>13923</v>
      </c>
      <c r="G6549" s="541" t="s">
        <v>13924</v>
      </c>
      <c r="H6549" s="541"/>
      <c r="I6549" s="550" t="s">
        <v>4439</v>
      </c>
      <c r="J6549" s="542"/>
      <c r="K6549" s="1800">
        <v>1</v>
      </c>
      <c r="L6549" s="1828">
        <v>12</v>
      </c>
      <c r="M6549" s="542">
        <f t="shared" si="158"/>
        <v>48000</v>
      </c>
      <c r="N6549" s="1829"/>
      <c r="O6549" s="1828">
        <v>2</v>
      </c>
      <c r="P6549" s="542">
        <f t="shared" si="159"/>
        <v>8000</v>
      </c>
    </row>
    <row r="6550" spans="1:16" x14ac:dyDescent="0.2">
      <c r="A6550" s="541" t="s">
        <v>992</v>
      </c>
      <c r="B6550" s="548" t="s">
        <v>1708</v>
      </c>
      <c r="C6550" s="541" t="s">
        <v>1709</v>
      </c>
      <c r="D6550" s="541" t="s">
        <v>13882</v>
      </c>
      <c r="E6550" s="539">
        <v>4000</v>
      </c>
      <c r="F6550" s="542" t="s">
        <v>13925</v>
      </c>
      <c r="G6550" s="541" t="s">
        <v>13926</v>
      </c>
      <c r="H6550" s="541"/>
      <c r="I6550" s="550" t="s">
        <v>1753</v>
      </c>
      <c r="J6550" s="542"/>
      <c r="K6550" s="1800">
        <v>1</v>
      </c>
      <c r="L6550" s="1828">
        <v>12</v>
      </c>
      <c r="M6550" s="542">
        <f t="shared" ref="M6550:M6613" si="160">E6550*L6550</f>
        <v>48000</v>
      </c>
      <c r="N6550" s="1829"/>
      <c r="O6550" s="1828">
        <v>6</v>
      </c>
      <c r="P6550" s="542">
        <f t="shared" si="159"/>
        <v>24000</v>
      </c>
    </row>
    <row r="6551" spans="1:16" x14ac:dyDescent="0.2">
      <c r="A6551" s="541" t="s">
        <v>992</v>
      </c>
      <c r="B6551" s="548" t="s">
        <v>1708</v>
      </c>
      <c r="C6551" s="541" t="s">
        <v>1709</v>
      </c>
      <c r="D6551" s="541" t="s">
        <v>13927</v>
      </c>
      <c r="E6551" s="539">
        <v>4500</v>
      </c>
      <c r="F6551" s="542" t="s">
        <v>13928</v>
      </c>
      <c r="G6551" s="541" t="s">
        <v>13929</v>
      </c>
      <c r="H6551" s="541"/>
      <c r="I6551" s="550" t="s">
        <v>1753</v>
      </c>
      <c r="J6551" s="542"/>
      <c r="K6551" s="1800">
        <v>1</v>
      </c>
      <c r="L6551" s="1828">
        <v>12</v>
      </c>
      <c r="M6551" s="542">
        <f t="shared" si="160"/>
        <v>54000</v>
      </c>
      <c r="N6551" s="1829"/>
      <c r="O6551" s="1828">
        <v>6</v>
      </c>
      <c r="P6551" s="542">
        <f t="shared" si="159"/>
        <v>27000</v>
      </c>
    </row>
    <row r="6552" spans="1:16" x14ac:dyDescent="0.2">
      <c r="A6552" s="541" t="s">
        <v>992</v>
      </c>
      <c r="B6552" s="548" t="s">
        <v>1708</v>
      </c>
      <c r="C6552" s="541" t="s">
        <v>1709</v>
      </c>
      <c r="D6552" s="541" t="s">
        <v>13930</v>
      </c>
      <c r="E6552" s="539">
        <v>3500</v>
      </c>
      <c r="F6552" s="542" t="s">
        <v>13931</v>
      </c>
      <c r="G6552" s="541" t="s">
        <v>13932</v>
      </c>
      <c r="H6552" s="541"/>
      <c r="I6552" s="550" t="s">
        <v>12989</v>
      </c>
      <c r="J6552" s="542"/>
      <c r="K6552" s="1800">
        <v>1</v>
      </c>
      <c r="L6552" s="1828">
        <v>12</v>
      </c>
      <c r="M6552" s="542">
        <f t="shared" si="160"/>
        <v>42000</v>
      </c>
      <c r="N6552" s="1829"/>
      <c r="O6552" s="1828">
        <v>6</v>
      </c>
      <c r="P6552" s="542">
        <f t="shared" si="159"/>
        <v>21000</v>
      </c>
    </row>
    <row r="6553" spans="1:16" x14ac:dyDescent="0.2">
      <c r="A6553" s="541" t="s">
        <v>992</v>
      </c>
      <c r="B6553" s="548" t="s">
        <v>1708</v>
      </c>
      <c r="C6553" s="541" t="s">
        <v>1709</v>
      </c>
      <c r="D6553" s="541" t="s">
        <v>13930</v>
      </c>
      <c r="E6553" s="539">
        <v>3500</v>
      </c>
      <c r="F6553" s="542" t="s">
        <v>13933</v>
      </c>
      <c r="G6553" s="541" t="s">
        <v>13934</v>
      </c>
      <c r="H6553" s="541"/>
      <c r="I6553" s="550" t="s">
        <v>13335</v>
      </c>
      <c r="J6553" s="542"/>
      <c r="K6553" s="1800">
        <v>1</v>
      </c>
      <c r="L6553" s="1828">
        <v>12</v>
      </c>
      <c r="M6553" s="542">
        <f t="shared" si="160"/>
        <v>42000</v>
      </c>
      <c r="N6553" s="1829"/>
      <c r="O6553" s="1828">
        <v>6</v>
      </c>
      <c r="P6553" s="542">
        <f t="shared" si="159"/>
        <v>21000</v>
      </c>
    </row>
    <row r="6554" spans="1:16" x14ac:dyDescent="0.2">
      <c r="A6554" s="541" t="s">
        <v>992</v>
      </c>
      <c r="B6554" s="548" t="s">
        <v>1708</v>
      </c>
      <c r="C6554" s="541" t="s">
        <v>1709</v>
      </c>
      <c r="D6554" s="541" t="s">
        <v>13882</v>
      </c>
      <c r="E6554" s="539">
        <v>4000</v>
      </c>
      <c r="F6554" s="542" t="s">
        <v>13935</v>
      </c>
      <c r="G6554" s="541" t="s">
        <v>13936</v>
      </c>
      <c r="H6554" s="541"/>
      <c r="I6554" s="550" t="s">
        <v>13937</v>
      </c>
      <c r="J6554" s="542"/>
      <c r="K6554" s="1800">
        <v>1</v>
      </c>
      <c r="L6554" s="1828">
        <v>12</v>
      </c>
      <c r="M6554" s="542">
        <f t="shared" si="160"/>
        <v>48000</v>
      </c>
      <c r="N6554" s="1829"/>
      <c r="O6554" s="1828">
        <v>6</v>
      </c>
      <c r="P6554" s="542">
        <f t="shared" si="159"/>
        <v>24000</v>
      </c>
    </row>
    <row r="6555" spans="1:16" x14ac:dyDescent="0.2">
      <c r="A6555" s="541" t="s">
        <v>992</v>
      </c>
      <c r="B6555" s="548" t="s">
        <v>1708</v>
      </c>
      <c r="C6555" s="541" t="s">
        <v>1709</v>
      </c>
      <c r="D6555" s="541" t="s">
        <v>1733</v>
      </c>
      <c r="E6555" s="539">
        <v>7000</v>
      </c>
      <c r="F6555" s="542" t="s">
        <v>13938</v>
      </c>
      <c r="G6555" s="541" t="s">
        <v>13939</v>
      </c>
      <c r="H6555" s="541"/>
      <c r="I6555" s="550" t="s">
        <v>1753</v>
      </c>
      <c r="J6555" s="542"/>
      <c r="K6555" s="1800">
        <v>1</v>
      </c>
      <c r="L6555" s="1828">
        <v>12</v>
      </c>
      <c r="M6555" s="542">
        <f t="shared" si="160"/>
        <v>84000</v>
      </c>
      <c r="N6555" s="1829"/>
      <c r="O6555" s="1828">
        <v>6</v>
      </c>
      <c r="P6555" s="542">
        <f t="shared" si="159"/>
        <v>42000</v>
      </c>
    </row>
    <row r="6556" spans="1:16" x14ac:dyDescent="0.2">
      <c r="A6556" s="541" t="s">
        <v>992</v>
      </c>
      <c r="B6556" s="548" t="s">
        <v>1708</v>
      </c>
      <c r="C6556" s="541" t="s">
        <v>1709</v>
      </c>
      <c r="D6556" s="541" t="s">
        <v>13940</v>
      </c>
      <c r="E6556" s="539">
        <v>4000</v>
      </c>
      <c r="F6556" s="542" t="s">
        <v>13941</v>
      </c>
      <c r="G6556" s="541" t="s">
        <v>13942</v>
      </c>
      <c r="H6556" s="541"/>
      <c r="I6556" s="550" t="s">
        <v>12813</v>
      </c>
      <c r="J6556" s="542"/>
      <c r="K6556" s="1800">
        <v>1</v>
      </c>
      <c r="L6556" s="1828">
        <v>12</v>
      </c>
      <c r="M6556" s="542">
        <f t="shared" si="160"/>
        <v>48000</v>
      </c>
      <c r="N6556" s="1829"/>
      <c r="O6556" s="1828">
        <v>6</v>
      </c>
      <c r="P6556" s="542">
        <f t="shared" si="159"/>
        <v>24000</v>
      </c>
    </row>
    <row r="6557" spans="1:16" x14ac:dyDescent="0.2">
      <c r="A6557" s="541" t="s">
        <v>992</v>
      </c>
      <c r="B6557" s="548" t="s">
        <v>1708</v>
      </c>
      <c r="C6557" s="541" t="s">
        <v>1709</v>
      </c>
      <c r="D6557" s="541" t="s">
        <v>13943</v>
      </c>
      <c r="E6557" s="539">
        <v>10000</v>
      </c>
      <c r="F6557" s="542" t="s">
        <v>13944</v>
      </c>
      <c r="G6557" s="541" t="s">
        <v>13945</v>
      </c>
      <c r="H6557" s="541"/>
      <c r="I6557" s="550" t="s">
        <v>2135</v>
      </c>
      <c r="J6557" s="542"/>
      <c r="K6557" s="1800">
        <v>1</v>
      </c>
      <c r="L6557" s="1828">
        <v>12</v>
      </c>
      <c r="M6557" s="542">
        <f t="shared" si="160"/>
        <v>120000</v>
      </c>
      <c r="N6557" s="1829"/>
      <c r="O6557" s="1828">
        <v>6</v>
      </c>
      <c r="P6557" s="542">
        <f t="shared" si="159"/>
        <v>60000</v>
      </c>
    </row>
    <row r="6558" spans="1:16" x14ac:dyDescent="0.2">
      <c r="A6558" s="541" t="s">
        <v>992</v>
      </c>
      <c r="B6558" s="548" t="s">
        <v>1708</v>
      </c>
      <c r="C6558" s="541" t="s">
        <v>1709</v>
      </c>
      <c r="D6558" s="541" t="s">
        <v>13940</v>
      </c>
      <c r="E6558" s="539">
        <v>4000</v>
      </c>
      <c r="F6558" s="542" t="s">
        <v>13946</v>
      </c>
      <c r="G6558" s="541" t="s">
        <v>13947</v>
      </c>
      <c r="H6558" s="541"/>
      <c r="I6558" s="550" t="s">
        <v>12950</v>
      </c>
      <c r="J6558" s="542"/>
      <c r="K6558" s="1800">
        <v>1</v>
      </c>
      <c r="L6558" s="1828">
        <v>12</v>
      </c>
      <c r="M6558" s="542">
        <f t="shared" si="160"/>
        <v>48000</v>
      </c>
      <c r="N6558" s="1829"/>
      <c r="O6558" s="1828">
        <v>6</v>
      </c>
      <c r="P6558" s="542">
        <f t="shared" si="159"/>
        <v>24000</v>
      </c>
    </row>
    <row r="6559" spans="1:16" x14ac:dyDescent="0.2">
      <c r="A6559" s="541" t="s">
        <v>992</v>
      </c>
      <c r="B6559" s="548" t="s">
        <v>1708</v>
      </c>
      <c r="C6559" s="541" t="s">
        <v>1709</v>
      </c>
      <c r="D6559" s="541" t="s">
        <v>1733</v>
      </c>
      <c r="E6559" s="539">
        <v>6000</v>
      </c>
      <c r="F6559" s="542" t="s">
        <v>13948</v>
      </c>
      <c r="G6559" s="541" t="s">
        <v>13949</v>
      </c>
      <c r="H6559" s="541"/>
      <c r="I6559" s="550" t="s">
        <v>1753</v>
      </c>
      <c r="J6559" s="542"/>
      <c r="K6559" s="1800">
        <v>1</v>
      </c>
      <c r="L6559" s="1828">
        <v>12</v>
      </c>
      <c r="M6559" s="542">
        <f t="shared" si="160"/>
        <v>72000</v>
      </c>
      <c r="N6559" s="1829"/>
      <c r="O6559" s="1828">
        <v>6</v>
      </c>
      <c r="P6559" s="542">
        <f t="shared" si="159"/>
        <v>36000</v>
      </c>
    </row>
    <row r="6560" spans="1:16" x14ac:dyDescent="0.2">
      <c r="A6560" s="541" t="s">
        <v>992</v>
      </c>
      <c r="B6560" s="548" t="s">
        <v>1708</v>
      </c>
      <c r="C6560" s="541" t="s">
        <v>1709</v>
      </c>
      <c r="D6560" s="541" t="s">
        <v>13930</v>
      </c>
      <c r="E6560" s="539">
        <v>3500</v>
      </c>
      <c r="F6560" s="542" t="s">
        <v>13950</v>
      </c>
      <c r="G6560" s="541" t="s">
        <v>13951</v>
      </c>
      <c r="H6560" s="541"/>
      <c r="I6560" s="550" t="s">
        <v>1753</v>
      </c>
      <c r="J6560" s="542"/>
      <c r="K6560" s="1800">
        <v>1</v>
      </c>
      <c r="L6560" s="1828">
        <v>12</v>
      </c>
      <c r="M6560" s="542">
        <f t="shared" si="160"/>
        <v>42000</v>
      </c>
      <c r="N6560" s="1829"/>
      <c r="O6560" s="1828">
        <v>6</v>
      </c>
      <c r="P6560" s="542">
        <f t="shared" si="159"/>
        <v>21000</v>
      </c>
    </row>
    <row r="6561" spans="1:16" x14ac:dyDescent="0.2">
      <c r="A6561" s="541" t="s">
        <v>992</v>
      </c>
      <c r="B6561" s="548" t="s">
        <v>1708</v>
      </c>
      <c r="C6561" s="541" t="s">
        <v>1709</v>
      </c>
      <c r="D6561" s="541" t="s">
        <v>13882</v>
      </c>
      <c r="E6561" s="539">
        <v>4000</v>
      </c>
      <c r="F6561" s="542" t="s">
        <v>13952</v>
      </c>
      <c r="G6561" s="541" t="s">
        <v>13953</v>
      </c>
      <c r="H6561" s="541"/>
      <c r="I6561" s="550" t="s">
        <v>13533</v>
      </c>
      <c r="J6561" s="542"/>
      <c r="K6561" s="1800">
        <v>1</v>
      </c>
      <c r="L6561" s="1828">
        <v>12</v>
      </c>
      <c r="M6561" s="542">
        <f t="shared" si="160"/>
        <v>48000</v>
      </c>
      <c r="N6561" s="1829"/>
      <c r="O6561" s="1828">
        <v>6</v>
      </c>
      <c r="P6561" s="542">
        <f t="shared" si="159"/>
        <v>24000</v>
      </c>
    </row>
    <row r="6562" spans="1:16" x14ac:dyDescent="0.2">
      <c r="A6562" s="541" t="s">
        <v>992</v>
      </c>
      <c r="B6562" s="548" t="s">
        <v>1708</v>
      </c>
      <c r="C6562" s="541" t="s">
        <v>1709</v>
      </c>
      <c r="D6562" s="541" t="s">
        <v>13930</v>
      </c>
      <c r="E6562" s="539">
        <v>3500</v>
      </c>
      <c r="F6562" s="542" t="s">
        <v>13954</v>
      </c>
      <c r="G6562" s="541" t="s">
        <v>13955</v>
      </c>
      <c r="H6562" s="541"/>
      <c r="I6562" s="550" t="s">
        <v>1800</v>
      </c>
      <c r="J6562" s="542"/>
      <c r="K6562" s="1800">
        <v>1</v>
      </c>
      <c r="L6562" s="1828">
        <v>12</v>
      </c>
      <c r="M6562" s="542">
        <f t="shared" si="160"/>
        <v>42000</v>
      </c>
      <c r="N6562" s="1829"/>
      <c r="O6562" s="1828">
        <v>6</v>
      </c>
      <c r="P6562" s="542">
        <f t="shared" si="159"/>
        <v>21000</v>
      </c>
    </row>
    <row r="6563" spans="1:16" x14ac:dyDescent="0.2">
      <c r="A6563" s="541" t="s">
        <v>992</v>
      </c>
      <c r="B6563" s="548" t="s">
        <v>1708</v>
      </c>
      <c r="C6563" s="541" t="s">
        <v>1709</v>
      </c>
      <c r="D6563" s="541" t="s">
        <v>13882</v>
      </c>
      <c r="E6563" s="539">
        <v>4000</v>
      </c>
      <c r="F6563" s="542" t="s">
        <v>13956</v>
      </c>
      <c r="G6563" s="541" t="s">
        <v>13957</v>
      </c>
      <c r="H6563" s="541"/>
      <c r="I6563" s="550" t="s">
        <v>1753</v>
      </c>
      <c r="J6563" s="542"/>
      <c r="K6563" s="1800">
        <v>1</v>
      </c>
      <c r="L6563" s="1828">
        <v>12</v>
      </c>
      <c r="M6563" s="542">
        <f t="shared" si="160"/>
        <v>48000</v>
      </c>
      <c r="N6563" s="1829"/>
      <c r="O6563" s="1828">
        <v>6</v>
      </c>
      <c r="P6563" s="542">
        <f t="shared" si="159"/>
        <v>24000</v>
      </c>
    </row>
    <row r="6564" spans="1:16" x14ac:dyDescent="0.2">
      <c r="A6564" s="541" t="s">
        <v>992</v>
      </c>
      <c r="B6564" s="548" t="s">
        <v>1708</v>
      </c>
      <c r="C6564" s="541" t="s">
        <v>1709</v>
      </c>
      <c r="D6564" s="541" t="s">
        <v>13958</v>
      </c>
      <c r="E6564" s="539">
        <v>4500</v>
      </c>
      <c r="F6564" s="542" t="s">
        <v>13959</v>
      </c>
      <c r="G6564" s="541" t="s">
        <v>13960</v>
      </c>
      <c r="H6564" s="541"/>
      <c r="I6564" s="550" t="s">
        <v>13961</v>
      </c>
      <c r="J6564" s="542"/>
      <c r="K6564" s="1800">
        <v>1</v>
      </c>
      <c r="L6564" s="1828">
        <v>12</v>
      </c>
      <c r="M6564" s="542">
        <f t="shared" si="160"/>
        <v>54000</v>
      </c>
      <c r="N6564" s="1829"/>
      <c r="O6564" s="1828">
        <v>6</v>
      </c>
      <c r="P6564" s="542">
        <f t="shared" si="159"/>
        <v>27000</v>
      </c>
    </row>
    <row r="6565" spans="1:16" x14ac:dyDescent="0.2">
      <c r="A6565" s="541" t="s">
        <v>992</v>
      </c>
      <c r="B6565" s="548" t="s">
        <v>1708</v>
      </c>
      <c r="C6565" s="541" t="s">
        <v>1709</v>
      </c>
      <c r="D6565" s="541" t="s">
        <v>1923</v>
      </c>
      <c r="E6565" s="539">
        <v>2500</v>
      </c>
      <c r="F6565" s="542" t="s">
        <v>13962</v>
      </c>
      <c r="G6565" s="541" t="s">
        <v>13963</v>
      </c>
      <c r="H6565" s="541"/>
      <c r="I6565" s="550" t="s">
        <v>1756</v>
      </c>
      <c r="J6565" s="542"/>
      <c r="K6565" s="1800">
        <v>1</v>
      </c>
      <c r="L6565" s="1828">
        <v>12</v>
      </c>
      <c r="M6565" s="542">
        <f t="shared" si="160"/>
        <v>30000</v>
      </c>
      <c r="N6565" s="1829"/>
      <c r="O6565" s="1828">
        <v>6</v>
      </c>
      <c r="P6565" s="542">
        <f t="shared" si="159"/>
        <v>15000</v>
      </c>
    </row>
    <row r="6566" spans="1:16" x14ac:dyDescent="0.2">
      <c r="A6566" s="541" t="s">
        <v>992</v>
      </c>
      <c r="B6566" s="548" t="s">
        <v>1708</v>
      </c>
      <c r="C6566" s="541" t="s">
        <v>1709</v>
      </c>
      <c r="D6566" s="541" t="s">
        <v>13940</v>
      </c>
      <c r="E6566" s="539">
        <v>4000</v>
      </c>
      <c r="F6566" s="542" t="s">
        <v>13964</v>
      </c>
      <c r="G6566" s="541" t="s">
        <v>13965</v>
      </c>
      <c r="H6566" s="541"/>
      <c r="I6566" s="550" t="s">
        <v>1753</v>
      </c>
      <c r="J6566" s="542"/>
      <c r="K6566" s="1800">
        <v>1</v>
      </c>
      <c r="L6566" s="1828">
        <v>12</v>
      </c>
      <c r="M6566" s="542">
        <f t="shared" si="160"/>
        <v>48000</v>
      </c>
      <c r="N6566" s="1829"/>
      <c r="O6566" s="1828">
        <v>6</v>
      </c>
      <c r="P6566" s="542">
        <f t="shared" si="159"/>
        <v>24000</v>
      </c>
    </row>
    <row r="6567" spans="1:16" x14ac:dyDescent="0.2">
      <c r="A6567" s="541" t="s">
        <v>992</v>
      </c>
      <c r="B6567" s="548" t="s">
        <v>1708</v>
      </c>
      <c r="C6567" s="541" t="s">
        <v>1709</v>
      </c>
      <c r="D6567" s="541" t="s">
        <v>13882</v>
      </c>
      <c r="E6567" s="539">
        <v>4000</v>
      </c>
      <c r="F6567" s="542" t="s">
        <v>13966</v>
      </c>
      <c r="G6567" s="541" t="s">
        <v>13967</v>
      </c>
      <c r="H6567" s="541"/>
      <c r="I6567" s="550" t="s">
        <v>1713</v>
      </c>
      <c r="J6567" s="542"/>
      <c r="K6567" s="1800"/>
      <c r="L6567" s="1828">
        <v>12</v>
      </c>
      <c r="M6567" s="542">
        <f t="shared" si="160"/>
        <v>48000</v>
      </c>
      <c r="N6567" s="1829"/>
      <c r="O6567" s="1828">
        <v>6</v>
      </c>
      <c r="P6567" s="542">
        <f t="shared" si="159"/>
        <v>24000</v>
      </c>
    </row>
    <row r="6568" spans="1:16" x14ac:dyDescent="0.2">
      <c r="A6568" s="541" t="s">
        <v>992</v>
      </c>
      <c r="B6568" s="548" t="s">
        <v>1708</v>
      </c>
      <c r="C6568" s="541" t="s">
        <v>1709</v>
      </c>
      <c r="D6568" s="541" t="s">
        <v>2545</v>
      </c>
      <c r="E6568" s="539">
        <v>2500</v>
      </c>
      <c r="F6568" s="542" t="s">
        <v>13968</v>
      </c>
      <c r="G6568" s="541" t="s">
        <v>13969</v>
      </c>
      <c r="H6568" s="541"/>
      <c r="I6568" s="550" t="s">
        <v>1773</v>
      </c>
      <c r="J6568" s="542"/>
      <c r="K6568" s="1800">
        <v>1</v>
      </c>
      <c r="L6568" s="1828">
        <v>12</v>
      </c>
      <c r="M6568" s="542">
        <f t="shared" si="160"/>
        <v>30000</v>
      </c>
      <c r="N6568" s="1829"/>
      <c r="O6568" s="1828">
        <v>6</v>
      </c>
      <c r="P6568" s="542">
        <f t="shared" si="159"/>
        <v>15000</v>
      </c>
    </row>
    <row r="6569" spans="1:16" x14ac:dyDescent="0.2">
      <c r="A6569" s="541" t="s">
        <v>992</v>
      </c>
      <c r="B6569" s="548" t="s">
        <v>1708</v>
      </c>
      <c r="C6569" s="541" t="s">
        <v>1709</v>
      </c>
      <c r="D6569" s="541" t="s">
        <v>13882</v>
      </c>
      <c r="E6569" s="539">
        <v>4000</v>
      </c>
      <c r="F6569" s="542" t="s">
        <v>13970</v>
      </c>
      <c r="G6569" s="541" t="s">
        <v>13971</v>
      </c>
      <c r="H6569" s="541"/>
      <c r="I6569" s="550" t="s">
        <v>2135</v>
      </c>
      <c r="J6569" s="542"/>
      <c r="K6569" s="1800">
        <v>1</v>
      </c>
      <c r="L6569" s="1828">
        <v>12</v>
      </c>
      <c r="M6569" s="542">
        <f t="shared" si="160"/>
        <v>48000</v>
      </c>
      <c r="N6569" s="1829"/>
      <c r="O6569" s="1828">
        <v>6</v>
      </c>
      <c r="P6569" s="542">
        <f t="shared" si="159"/>
        <v>24000</v>
      </c>
    </row>
    <row r="6570" spans="1:16" x14ac:dyDescent="0.2">
      <c r="A6570" s="541" t="s">
        <v>992</v>
      </c>
      <c r="B6570" s="548" t="s">
        <v>1708</v>
      </c>
      <c r="C6570" s="541" t="s">
        <v>1709</v>
      </c>
      <c r="D6570" s="541" t="s">
        <v>13882</v>
      </c>
      <c r="E6570" s="539">
        <v>4000</v>
      </c>
      <c r="F6570" s="542" t="s">
        <v>13972</v>
      </c>
      <c r="G6570" s="541" t="s">
        <v>13973</v>
      </c>
      <c r="H6570" s="541"/>
      <c r="I6570" s="550" t="s">
        <v>13974</v>
      </c>
      <c r="J6570" s="542"/>
      <c r="K6570" s="1800">
        <v>1</v>
      </c>
      <c r="L6570" s="1828">
        <v>12</v>
      </c>
      <c r="M6570" s="542">
        <f t="shared" si="160"/>
        <v>48000</v>
      </c>
      <c r="N6570" s="1829"/>
      <c r="O6570" s="1828">
        <v>6</v>
      </c>
      <c r="P6570" s="542">
        <f t="shared" si="159"/>
        <v>24000</v>
      </c>
    </row>
    <row r="6571" spans="1:16" x14ac:dyDescent="0.2">
      <c r="A6571" s="541" t="s">
        <v>992</v>
      </c>
      <c r="B6571" s="548" t="s">
        <v>1708</v>
      </c>
      <c r="C6571" s="541" t="s">
        <v>1709</v>
      </c>
      <c r="D6571" s="541" t="s">
        <v>13882</v>
      </c>
      <c r="E6571" s="539">
        <v>4000</v>
      </c>
      <c r="F6571" s="542" t="s">
        <v>13975</v>
      </c>
      <c r="G6571" s="541" t="s">
        <v>13976</v>
      </c>
      <c r="H6571" s="541"/>
      <c r="I6571" s="550" t="s">
        <v>12989</v>
      </c>
      <c r="J6571" s="542"/>
      <c r="K6571" s="1800">
        <v>1</v>
      </c>
      <c r="L6571" s="1828">
        <v>12</v>
      </c>
      <c r="M6571" s="542">
        <f t="shared" si="160"/>
        <v>48000</v>
      </c>
      <c r="N6571" s="1829"/>
      <c r="O6571" s="1828">
        <v>6</v>
      </c>
      <c r="P6571" s="542">
        <f t="shared" si="159"/>
        <v>24000</v>
      </c>
    </row>
    <row r="6572" spans="1:16" x14ac:dyDescent="0.2">
      <c r="A6572" s="541" t="s">
        <v>992</v>
      </c>
      <c r="B6572" s="548" t="s">
        <v>1708</v>
      </c>
      <c r="C6572" s="541" t="s">
        <v>1709</v>
      </c>
      <c r="D6572" s="541" t="s">
        <v>13977</v>
      </c>
      <c r="E6572" s="539">
        <v>10000</v>
      </c>
      <c r="F6572" s="542" t="s">
        <v>13978</v>
      </c>
      <c r="G6572" s="541" t="s">
        <v>13979</v>
      </c>
      <c r="H6572" s="541"/>
      <c r="I6572" s="550" t="s">
        <v>12972</v>
      </c>
      <c r="J6572" s="542"/>
      <c r="K6572" s="1800">
        <v>1</v>
      </c>
      <c r="L6572" s="1828">
        <v>12</v>
      </c>
      <c r="M6572" s="542">
        <f t="shared" si="160"/>
        <v>120000</v>
      </c>
      <c r="N6572" s="1829"/>
      <c r="O6572" s="1828">
        <v>6</v>
      </c>
      <c r="P6572" s="542">
        <f t="shared" si="159"/>
        <v>60000</v>
      </c>
    </row>
    <row r="6573" spans="1:16" x14ac:dyDescent="0.2">
      <c r="A6573" s="541" t="s">
        <v>992</v>
      </c>
      <c r="B6573" s="548" t="s">
        <v>1708</v>
      </c>
      <c r="C6573" s="541" t="s">
        <v>1709</v>
      </c>
      <c r="D6573" s="541" t="s">
        <v>13940</v>
      </c>
      <c r="E6573" s="539">
        <v>4000</v>
      </c>
      <c r="F6573" s="542" t="s">
        <v>13980</v>
      </c>
      <c r="G6573" s="541" t="s">
        <v>13981</v>
      </c>
      <c r="H6573" s="541"/>
      <c r="I6573" s="550" t="s">
        <v>6107</v>
      </c>
      <c r="J6573" s="542"/>
      <c r="K6573" s="1800">
        <v>1</v>
      </c>
      <c r="L6573" s="1828">
        <v>12</v>
      </c>
      <c r="M6573" s="542">
        <f t="shared" si="160"/>
        <v>48000</v>
      </c>
      <c r="N6573" s="1829"/>
      <c r="O6573" s="1828">
        <v>6</v>
      </c>
      <c r="P6573" s="542">
        <f t="shared" si="159"/>
        <v>24000</v>
      </c>
    </row>
    <row r="6574" spans="1:16" x14ac:dyDescent="0.2">
      <c r="A6574" s="541" t="s">
        <v>992</v>
      </c>
      <c r="B6574" s="548" t="s">
        <v>1708</v>
      </c>
      <c r="C6574" s="541" t="s">
        <v>1709</v>
      </c>
      <c r="D6574" s="541" t="s">
        <v>1863</v>
      </c>
      <c r="E6574" s="539">
        <v>2000</v>
      </c>
      <c r="F6574" s="542" t="s">
        <v>13982</v>
      </c>
      <c r="G6574" s="541" t="s">
        <v>13983</v>
      </c>
      <c r="H6574" s="541"/>
      <c r="I6574" s="550" t="s">
        <v>3912</v>
      </c>
      <c r="J6574" s="542"/>
      <c r="K6574" s="1800">
        <v>1</v>
      </c>
      <c r="L6574" s="1828">
        <v>12</v>
      </c>
      <c r="M6574" s="542">
        <f t="shared" si="160"/>
        <v>24000</v>
      </c>
      <c r="N6574" s="1829"/>
      <c r="O6574" s="1828">
        <v>6</v>
      </c>
      <c r="P6574" s="542">
        <f t="shared" si="159"/>
        <v>12000</v>
      </c>
    </row>
    <row r="6575" spans="1:16" x14ac:dyDescent="0.2">
      <c r="A6575" s="541" t="s">
        <v>992</v>
      </c>
      <c r="B6575" s="548" t="s">
        <v>1708</v>
      </c>
      <c r="C6575" s="541" t="s">
        <v>1709</v>
      </c>
      <c r="D6575" s="541" t="s">
        <v>13882</v>
      </c>
      <c r="E6575" s="539">
        <v>4000</v>
      </c>
      <c r="F6575" s="542" t="s">
        <v>13984</v>
      </c>
      <c r="G6575" s="541" t="s">
        <v>13985</v>
      </c>
      <c r="H6575" s="541"/>
      <c r="I6575" s="550" t="s">
        <v>1753</v>
      </c>
      <c r="J6575" s="542"/>
      <c r="K6575" s="1800">
        <v>1</v>
      </c>
      <c r="L6575" s="1828">
        <v>12</v>
      </c>
      <c r="M6575" s="542">
        <f t="shared" si="160"/>
        <v>48000</v>
      </c>
      <c r="N6575" s="1829"/>
      <c r="O6575" s="1828">
        <v>6</v>
      </c>
      <c r="P6575" s="542">
        <f t="shared" si="159"/>
        <v>24000</v>
      </c>
    </row>
    <row r="6576" spans="1:16" x14ac:dyDescent="0.2">
      <c r="A6576" s="541" t="s">
        <v>992</v>
      </c>
      <c r="B6576" s="548" t="s">
        <v>1708</v>
      </c>
      <c r="C6576" s="541" t="s">
        <v>1709</v>
      </c>
      <c r="D6576" s="541" t="s">
        <v>13986</v>
      </c>
      <c r="E6576" s="539">
        <v>3500</v>
      </c>
      <c r="F6576" s="542" t="s">
        <v>13987</v>
      </c>
      <c r="G6576" s="541" t="s">
        <v>13988</v>
      </c>
      <c r="H6576" s="541"/>
      <c r="I6576" s="550" t="s">
        <v>1800</v>
      </c>
      <c r="J6576" s="542"/>
      <c r="K6576" s="1800">
        <v>1</v>
      </c>
      <c r="L6576" s="1828">
        <v>12</v>
      </c>
      <c r="M6576" s="542">
        <f t="shared" si="160"/>
        <v>42000</v>
      </c>
      <c r="N6576" s="1829"/>
      <c r="O6576" s="1828">
        <v>6</v>
      </c>
      <c r="P6576" s="542">
        <f t="shared" si="159"/>
        <v>21000</v>
      </c>
    </row>
    <row r="6577" spans="1:16" x14ac:dyDescent="0.2">
      <c r="A6577" s="541" t="s">
        <v>992</v>
      </c>
      <c r="B6577" s="548" t="s">
        <v>1708</v>
      </c>
      <c r="C6577" s="541" t="s">
        <v>1709</v>
      </c>
      <c r="D6577" s="541" t="s">
        <v>13882</v>
      </c>
      <c r="E6577" s="539">
        <v>4000</v>
      </c>
      <c r="F6577" s="542" t="s">
        <v>13989</v>
      </c>
      <c r="G6577" s="541" t="s">
        <v>13990</v>
      </c>
      <c r="H6577" s="541"/>
      <c r="I6577" s="550" t="s">
        <v>1713</v>
      </c>
      <c r="J6577" s="542"/>
      <c r="K6577" s="1800">
        <v>1</v>
      </c>
      <c r="L6577" s="1828">
        <v>12</v>
      </c>
      <c r="M6577" s="542">
        <f t="shared" si="160"/>
        <v>48000</v>
      </c>
      <c r="N6577" s="1829"/>
      <c r="O6577" s="1828">
        <v>6</v>
      </c>
      <c r="P6577" s="542">
        <f t="shared" si="159"/>
        <v>24000</v>
      </c>
    </row>
    <row r="6578" spans="1:16" x14ac:dyDescent="0.2">
      <c r="A6578" s="541" t="s">
        <v>992</v>
      </c>
      <c r="B6578" s="548" t="s">
        <v>1708</v>
      </c>
      <c r="C6578" s="541" t="s">
        <v>1709</v>
      </c>
      <c r="D6578" s="541" t="s">
        <v>13986</v>
      </c>
      <c r="E6578" s="539">
        <v>3500</v>
      </c>
      <c r="F6578" s="542" t="s">
        <v>13991</v>
      </c>
      <c r="G6578" s="541" t="s">
        <v>13992</v>
      </c>
      <c r="H6578" s="541"/>
      <c r="I6578" s="550" t="s">
        <v>1800</v>
      </c>
      <c r="J6578" s="542"/>
      <c r="K6578" s="1800">
        <v>1</v>
      </c>
      <c r="L6578" s="1828">
        <v>12</v>
      </c>
      <c r="M6578" s="542">
        <f t="shared" si="160"/>
        <v>42000</v>
      </c>
      <c r="N6578" s="1829"/>
      <c r="O6578" s="1828">
        <v>6</v>
      </c>
      <c r="P6578" s="542">
        <f t="shared" si="159"/>
        <v>21000</v>
      </c>
    </row>
    <row r="6579" spans="1:16" x14ac:dyDescent="0.2">
      <c r="A6579" s="541" t="s">
        <v>992</v>
      </c>
      <c r="B6579" s="548" t="s">
        <v>1708</v>
      </c>
      <c r="C6579" s="541" t="s">
        <v>1709</v>
      </c>
      <c r="D6579" s="541" t="s">
        <v>13882</v>
      </c>
      <c r="E6579" s="539">
        <v>4000</v>
      </c>
      <c r="F6579" s="542" t="s">
        <v>13993</v>
      </c>
      <c r="G6579" s="541" t="s">
        <v>13994</v>
      </c>
      <c r="H6579" s="541"/>
      <c r="I6579" s="550" t="s">
        <v>12813</v>
      </c>
      <c r="J6579" s="542"/>
      <c r="K6579" s="1800">
        <v>1</v>
      </c>
      <c r="L6579" s="1828">
        <v>12</v>
      </c>
      <c r="M6579" s="542">
        <f t="shared" si="160"/>
        <v>48000</v>
      </c>
      <c r="N6579" s="1829"/>
      <c r="O6579" s="1828">
        <v>6</v>
      </c>
      <c r="P6579" s="542">
        <f t="shared" si="159"/>
        <v>24000</v>
      </c>
    </row>
    <row r="6580" spans="1:16" x14ac:dyDescent="0.2">
      <c r="A6580" s="541" t="s">
        <v>992</v>
      </c>
      <c r="B6580" s="548" t="s">
        <v>1708</v>
      </c>
      <c r="C6580" s="541" t="s">
        <v>1709</v>
      </c>
      <c r="D6580" s="541" t="s">
        <v>2545</v>
      </c>
      <c r="E6580" s="539">
        <v>2500</v>
      </c>
      <c r="F6580" s="542" t="s">
        <v>13995</v>
      </c>
      <c r="G6580" s="541" t="s">
        <v>13996</v>
      </c>
      <c r="H6580" s="541"/>
      <c r="I6580" s="550" t="s">
        <v>2736</v>
      </c>
      <c r="J6580" s="542"/>
      <c r="K6580" s="1800">
        <v>1</v>
      </c>
      <c r="L6580" s="1828">
        <v>12</v>
      </c>
      <c r="M6580" s="542">
        <f t="shared" si="160"/>
        <v>30000</v>
      </c>
      <c r="N6580" s="1829"/>
      <c r="O6580" s="1828">
        <v>6</v>
      </c>
      <c r="P6580" s="542">
        <f t="shared" si="159"/>
        <v>15000</v>
      </c>
    </row>
    <row r="6581" spans="1:16" x14ac:dyDescent="0.2">
      <c r="A6581" s="541" t="s">
        <v>992</v>
      </c>
      <c r="B6581" s="548" t="s">
        <v>1708</v>
      </c>
      <c r="C6581" s="541" t="s">
        <v>1709</v>
      </c>
      <c r="D6581" s="541" t="s">
        <v>1863</v>
      </c>
      <c r="E6581" s="539">
        <v>2500</v>
      </c>
      <c r="F6581" s="542" t="s">
        <v>13997</v>
      </c>
      <c r="G6581" s="541" t="s">
        <v>13998</v>
      </c>
      <c r="H6581" s="541"/>
      <c r="I6581" s="550" t="s">
        <v>13999</v>
      </c>
      <c r="J6581" s="542"/>
      <c r="K6581" s="1800">
        <v>1</v>
      </c>
      <c r="L6581" s="1828">
        <v>12</v>
      </c>
      <c r="M6581" s="542">
        <f t="shared" si="160"/>
        <v>30000</v>
      </c>
      <c r="N6581" s="1829"/>
      <c r="O6581" s="1828">
        <v>6</v>
      </c>
      <c r="P6581" s="542">
        <f t="shared" si="159"/>
        <v>15000</v>
      </c>
    </row>
    <row r="6582" spans="1:16" x14ac:dyDescent="0.2">
      <c r="A6582" s="541" t="s">
        <v>992</v>
      </c>
      <c r="B6582" s="548" t="s">
        <v>1708</v>
      </c>
      <c r="C6582" s="541" t="s">
        <v>1709</v>
      </c>
      <c r="D6582" s="541" t="s">
        <v>14000</v>
      </c>
      <c r="E6582" s="539">
        <v>5000</v>
      </c>
      <c r="F6582" s="542" t="s">
        <v>14001</v>
      </c>
      <c r="G6582" s="541" t="s">
        <v>14002</v>
      </c>
      <c r="H6582" s="541"/>
      <c r="I6582" s="550" t="s">
        <v>13999</v>
      </c>
      <c r="J6582" s="542"/>
      <c r="K6582" s="1800">
        <v>1</v>
      </c>
      <c r="L6582" s="1828">
        <v>12</v>
      </c>
      <c r="M6582" s="542">
        <f t="shared" si="160"/>
        <v>60000</v>
      </c>
      <c r="N6582" s="1829"/>
      <c r="O6582" s="1828">
        <v>6</v>
      </c>
      <c r="P6582" s="542">
        <f t="shared" si="159"/>
        <v>30000</v>
      </c>
    </row>
    <row r="6583" spans="1:16" x14ac:dyDescent="0.2">
      <c r="A6583" s="541" t="s">
        <v>992</v>
      </c>
      <c r="B6583" s="548" t="s">
        <v>1708</v>
      </c>
      <c r="C6583" s="541" t="s">
        <v>1709</v>
      </c>
      <c r="D6583" s="541" t="s">
        <v>13885</v>
      </c>
      <c r="E6583" s="539">
        <v>4000</v>
      </c>
      <c r="F6583" s="542" t="s">
        <v>14003</v>
      </c>
      <c r="G6583" s="541" t="s">
        <v>14004</v>
      </c>
      <c r="H6583" s="541"/>
      <c r="I6583" s="550" t="s">
        <v>1753</v>
      </c>
      <c r="J6583" s="542"/>
      <c r="K6583" s="1800">
        <v>1</v>
      </c>
      <c r="L6583" s="1828">
        <v>12</v>
      </c>
      <c r="M6583" s="542">
        <f t="shared" si="160"/>
        <v>48000</v>
      </c>
      <c r="N6583" s="1829"/>
      <c r="O6583" s="1828">
        <v>6</v>
      </c>
      <c r="P6583" s="542">
        <f t="shared" si="159"/>
        <v>24000</v>
      </c>
    </row>
    <row r="6584" spans="1:16" x14ac:dyDescent="0.2">
      <c r="A6584" s="541" t="s">
        <v>992</v>
      </c>
      <c r="B6584" s="548" t="s">
        <v>1708</v>
      </c>
      <c r="C6584" s="541" t="s">
        <v>1709</v>
      </c>
      <c r="D6584" s="541" t="s">
        <v>13882</v>
      </c>
      <c r="E6584" s="539">
        <v>4000</v>
      </c>
      <c r="F6584" s="542" t="s">
        <v>14005</v>
      </c>
      <c r="G6584" s="541" t="s">
        <v>14006</v>
      </c>
      <c r="H6584" s="541"/>
      <c r="I6584" s="550" t="s">
        <v>13167</v>
      </c>
      <c r="J6584" s="542"/>
      <c r="K6584" s="1800">
        <v>1</v>
      </c>
      <c r="L6584" s="1828">
        <v>12</v>
      </c>
      <c r="M6584" s="542">
        <f t="shared" si="160"/>
        <v>48000</v>
      </c>
      <c r="N6584" s="1829"/>
      <c r="O6584" s="1828">
        <v>6</v>
      </c>
      <c r="P6584" s="542">
        <f t="shared" si="159"/>
        <v>24000</v>
      </c>
    </row>
    <row r="6585" spans="1:16" x14ac:dyDescent="0.2">
      <c r="A6585" s="541" t="s">
        <v>992</v>
      </c>
      <c r="B6585" s="548" t="s">
        <v>1708</v>
      </c>
      <c r="C6585" s="541" t="s">
        <v>1709</v>
      </c>
      <c r="D6585" s="541" t="s">
        <v>14007</v>
      </c>
      <c r="E6585" s="539">
        <v>3500</v>
      </c>
      <c r="F6585" s="542" t="s">
        <v>14008</v>
      </c>
      <c r="G6585" s="541" t="s">
        <v>14009</v>
      </c>
      <c r="H6585" s="541"/>
      <c r="I6585" s="550" t="s">
        <v>1753</v>
      </c>
      <c r="J6585" s="542"/>
      <c r="K6585" s="1800">
        <v>1</v>
      </c>
      <c r="L6585" s="1828">
        <v>12</v>
      </c>
      <c r="M6585" s="542">
        <f t="shared" si="160"/>
        <v>42000</v>
      </c>
      <c r="N6585" s="1829"/>
      <c r="O6585" s="1828">
        <v>6</v>
      </c>
      <c r="P6585" s="542">
        <f t="shared" si="159"/>
        <v>21000</v>
      </c>
    </row>
    <row r="6586" spans="1:16" x14ac:dyDescent="0.2">
      <c r="A6586" s="541" t="s">
        <v>992</v>
      </c>
      <c r="B6586" s="548" t="s">
        <v>1708</v>
      </c>
      <c r="C6586" s="541" t="s">
        <v>1709</v>
      </c>
      <c r="D6586" s="541" t="s">
        <v>13882</v>
      </c>
      <c r="E6586" s="539">
        <v>4000</v>
      </c>
      <c r="F6586" s="542" t="s">
        <v>14010</v>
      </c>
      <c r="G6586" s="541" t="s">
        <v>14011</v>
      </c>
      <c r="H6586" s="541"/>
      <c r="I6586" s="550" t="s">
        <v>13533</v>
      </c>
      <c r="J6586" s="542"/>
      <c r="K6586" s="1800">
        <v>1</v>
      </c>
      <c r="L6586" s="1828">
        <v>12</v>
      </c>
      <c r="M6586" s="542">
        <f t="shared" si="160"/>
        <v>48000</v>
      </c>
      <c r="N6586" s="1829"/>
      <c r="O6586" s="1828">
        <v>6</v>
      </c>
      <c r="P6586" s="542">
        <f t="shared" si="159"/>
        <v>24000</v>
      </c>
    </row>
    <row r="6587" spans="1:16" x14ac:dyDescent="0.2">
      <c r="A6587" s="541" t="s">
        <v>992</v>
      </c>
      <c r="B6587" s="548" t="s">
        <v>1708</v>
      </c>
      <c r="C6587" s="541" t="s">
        <v>1709</v>
      </c>
      <c r="D6587" s="541" t="s">
        <v>14012</v>
      </c>
      <c r="E6587" s="539">
        <v>14000</v>
      </c>
      <c r="F6587" s="542" t="s">
        <v>14013</v>
      </c>
      <c r="G6587" s="541" t="s">
        <v>14014</v>
      </c>
      <c r="H6587" s="541"/>
      <c r="I6587" s="550" t="s">
        <v>1753</v>
      </c>
      <c r="J6587" s="542"/>
      <c r="K6587" s="1800">
        <v>1</v>
      </c>
      <c r="L6587" s="1828">
        <v>12</v>
      </c>
      <c r="M6587" s="542">
        <f t="shared" si="160"/>
        <v>168000</v>
      </c>
      <c r="N6587" s="1829"/>
      <c r="O6587" s="1828">
        <v>6</v>
      </c>
      <c r="P6587" s="542">
        <f t="shared" si="159"/>
        <v>84000</v>
      </c>
    </row>
    <row r="6588" spans="1:16" x14ac:dyDescent="0.2">
      <c r="A6588" s="541" t="s">
        <v>992</v>
      </c>
      <c r="B6588" s="548" t="s">
        <v>1708</v>
      </c>
      <c r="C6588" s="541" t="s">
        <v>1709</v>
      </c>
      <c r="D6588" s="541" t="s">
        <v>1733</v>
      </c>
      <c r="E6588" s="539">
        <v>6000</v>
      </c>
      <c r="F6588" s="542" t="s">
        <v>14015</v>
      </c>
      <c r="G6588" s="541" t="s">
        <v>14016</v>
      </c>
      <c r="H6588" s="541"/>
      <c r="I6588" s="550" t="s">
        <v>14017</v>
      </c>
      <c r="J6588" s="542"/>
      <c r="K6588" s="1800">
        <v>1</v>
      </c>
      <c r="L6588" s="1828">
        <v>12</v>
      </c>
      <c r="M6588" s="542">
        <f t="shared" si="160"/>
        <v>72000</v>
      </c>
      <c r="N6588" s="1829"/>
      <c r="O6588" s="1828">
        <v>6</v>
      </c>
      <c r="P6588" s="542">
        <f t="shared" si="159"/>
        <v>36000</v>
      </c>
    </row>
    <row r="6589" spans="1:16" x14ac:dyDescent="0.2">
      <c r="A6589" s="541" t="s">
        <v>992</v>
      </c>
      <c r="B6589" s="548" t="s">
        <v>1708</v>
      </c>
      <c r="C6589" s="541" t="s">
        <v>1709</v>
      </c>
      <c r="D6589" s="541" t="s">
        <v>13882</v>
      </c>
      <c r="E6589" s="539">
        <v>4000</v>
      </c>
      <c r="F6589" s="542" t="s">
        <v>14018</v>
      </c>
      <c r="G6589" s="541" t="s">
        <v>14019</v>
      </c>
      <c r="H6589" s="541"/>
      <c r="I6589" s="550" t="s">
        <v>14020</v>
      </c>
      <c r="J6589" s="542"/>
      <c r="K6589" s="1800">
        <v>1</v>
      </c>
      <c r="L6589" s="1828">
        <v>12</v>
      </c>
      <c r="M6589" s="542">
        <f t="shared" si="160"/>
        <v>48000</v>
      </c>
      <c r="N6589" s="1829"/>
      <c r="O6589" s="1828">
        <v>6</v>
      </c>
      <c r="P6589" s="542">
        <f t="shared" si="159"/>
        <v>24000</v>
      </c>
    </row>
    <row r="6590" spans="1:16" x14ac:dyDescent="0.2">
      <c r="A6590" s="541" t="s">
        <v>992</v>
      </c>
      <c r="B6590" s="548" t="s">
        <v>1708</v>
      </c>
      <c r="C6590" s="541" t="s">
        <v>1709</v>
      </c>
      <c r="D6590" s="541" t="s">
        <v>2545</v>
      </c>
      <c r="E6590" s="539">
        <v>2500</v>
      </c>
      <c r="F6590" s="542" t="s">
        <v>14021</v>
      </c>
      <c r="G6590" s="541" t="s">
        <v>14022</v>
      </c>
      <c r="H6590" s="541"/>
      <c r="I6590" s="550" t="s">
        <v>14023</v>
      </c>
      <c r="J6590" s="542"/>
      <c r="K6590" s="1800">
        <v>1</v>
      </c>
      <c r="L6590" s="1828">
        <v>12</v>
      </c>
      <c r="M6590" s="542">
        <f t="shared" si="160"/>
        <v>30000</v>
      </c>
      <c r="N6590" s="1829"/>
      <c r="O6590" s="1828">
        <v>6</v>
      </c>
      <c r="P6590" s="542">
        <f t="shared" si="159"/>
        <v>15000</v>
      </c>
    </row>
    <row r="6591" spans="1:16" x14ac:dyDescent="0.2">
      <c r="A6591" s="541" t="s">
        <v>992</v>
      </c>
      <c r="B6591" s="548" t="s">
        <v>1708</v>
      </c>
      <c r="C6591" s="541" t="s">
        <v>1709</v>
      </c>
      <c r="D6591" s="541" t="s">
        <v>13882</v>
      </c>
      <c r="E6591" s="539">
        <v>4000</v>
      </c>
      <c r="F6591" s="542" t="s">
        <v>14024</v>
      </c>
      <c r="G6591" s="541" t="s">
        <v>14025</v>
      </c>
      <c r="H6591" s="541"/>
      <c r="I6591" s="550" t="s">
        <v>14026</v>
      </c>
      <c r="J6591" s="542"/>
      <c r="K6591" s="1800">
        <v>1</v>
      </c>
      <c r="L6591" s="1828">
        <v>12</v>
      </c>
      <c r="M6591" s="542">
        <f t="shared" si="160"/>
        <v>48000</v>
      </c>
      <c r="N6591" s="1829"/>
      <c r="O6591" s="1828">
        <v>6</v>
      </c>
      <c r="P6591" s="542">
        <f t="shared" si="159"/>
        <v>24000</v>
      </c>
    </row>
    <row r="6592" spans="1:16" x14ac:dyDescent="0.2">
      <c r="A6592" s="541" t="s">
        <v>992</v>
      </c>
      <c r="B6592" s="548" t="s">
        <v>1708</v>
      </c>
      <c r="C6592" s="541" t="s">
        <v>1709</v>
      </c>
      <c r="D6592" s="541" t="s">
        <v>13940</v>
      </c>
      <c r="E6592" s="539">
        <v>4000</v>
      </c>
      <c r="F6592" s="542" t="s">
        <v>14027</v>
      </c>
      <c r="G6592" s="541" t="s">
        <v>14028</v>
      </c>
      <c r="H6592" s="541"/>
      <c r="I6592" s="550" t="s">
        <v>8958</v>
      </c>
      <c r="J6592" s="542"/>
      <c r="K6592" s="1800">
        <v>1</v>
      </c>
      <c r="L6592" s="1828">
        <v>12</v>
      </c>
      <c r="M6592" s="542">
        <f t="shared" si="160"/>
        <v>48000</v>
      </c>
      <c r="N6592" s="1829"/>
      <c r="O6592" s="1828">
        <v>6</v>
      </c>
      <c r="P6592" s="542">
        <f t="shared" si="159"/>
        <v>24000</v>
      </c>
    </row>
    <row r="6593" spans="1:16" x14ac:dyDescent="0.2">
      <c r="A6593" s="541" t="s">
        <v>992</v>
      </c>
      <c r="B6593" s="548" t="s">
        <v>1708</v>
      </c>
      <c r="C6593" s="541" t="s">
        <v>1709</v>
      </c>
      <c r="D6593" s="541" t="s">
        <v>13930</v>
      </c>
      <c r="E6593" s="539">
        <v>3500</v>
      </c>
      <c r="F6593" s="542" t="s">
        <v>14029</v>
      </c>
      <c r="G6593" s="541" t="s">
        <v>14030</v>
      </c>
      <c r="H6593" s="541"/>
      <c r="I6593" s="550" t="s">
        <v>1753</v>
      </c>
      <c r="J6593" s="542"/>
      <c r="K6593" s="1800">
        <v>1</v>
      </c>
      <c r="L6593" s="1828">
        <v>12</v>
      </c>
      <c r="M6593" s="542">
        <f t="shared" si="160"/>
        <v>42000</v>
      </c>
      <c r="N6593" s="1829"/>
      <c r="O6593" s="1828">
        <v>6</v>
      </c>
      <c r="P6593" s="542">
        <f t="shared" si="159"/>
        <v>21000</v>
      </c>
    </row>
    <row r="6594" spans="1:16" x14ac:dyDescent="0.2">
      <c r="A6594" s="541" t="s">
        <v>992</v>
      </c>
      <c r="B6594" s="548" t="s">
        <v>1708</v>
      </c>
      <c r="C6594" s="541" t="s">
        <v>1709</v>
      </c>
      <c r="D6594" s="541" t="s">
        <v>13882</v>
      </c>
      <c r="E6594" s="539">
        <v>4000</v>
      </c>
      <c r="F6594" s="542" t="s">
        <v>14031</v>
      </c>
      <c r="G6594" s="541" t="s">
        <v>14032</v>
      </c>
      <c r="H6594" s="541"/>
      <c r="I6594" s="550" t="s">
        <v>8890</v>
      </c>
      <c r="J6594" s="542"/>
      <c r="K6594" s="1800">
        <v>1</v>
      </c>
      <c r="L6594" s="1828">
        <v>12</v>
      </c>
      <c r="M6594" s="542">
        <f t="shared" si="160"/>
        <v>48000</v>
      </c>
      <c r="N6594" s="1829"/>
      <c r="O6594" s="1828">
        <v>6</v>
      </c>
      <c r="P6594" s="542">
        <f t="shared" si="159"/>
        <v>24000</v>
      </c>
    </row>
    <row r="6595" spans="1:16" x14ac:dyDescent="0.2">
      <c r="A6595" s="541" t="s">
        <v>992</v>
      </c>
      <c r="B6595" s="548" t="s">
        <v>1708</v>
      </c>
      <c r="C6595" s="541" t="s">
        <v>1709</v>
      </c>
      <c r="D6595" s="541" t="s">
        <v>13882</v>
      </c>
      <c r="E6595" s="539">
        <v>4000</v>
      </c>
      <c r="F6595" s="542" t="s">
        <v>14033</v>
      </c>
      <c r="G6595" s="541" t="s">
        <v>14034</v>
      </c>
      <c r="H6595" s="541"/>
      <c r="I6595" s="550" t="s">
        <v>12813</v>
      </c>
      <c r="J6595" s="542"/>
      <c r="K6595" s="1800">
        <v>1</v>
      </c>
      <c r="L6595" s="1828">
        <v>12</v>
      </c>
      <c r="M6595" s="542">
        <f t="shared" si="160"/>
        <v>48000</v>
      </c>
      <c r="N6595" s="1829"/>
      <c r="O6595" s="1828">
        <v>6</v>
      </c>
      <c r="P6595" s="542">
        <f t="shared" si="159"/>
        <v>24000</v>
      </c>
    </row>
    <row r="6596" spans="1:16" x14ac:dyDescent="0.2">
      <c r="A6596" s="541" t="s">
        <v>992</v>
      </c>
      <c r="B6596" s="548" t="s">
        <v>1708</v>
      </c>
      <c r="C6596" s="541" t="s">
        <v>1709</v>
      </c>
      <c r="D6596" s="541" t="s">
        <v>13882</v>
      </c>
      <c r="E6596" s="539">
        <v>4000</v>
      </c>
      <c r="F6596" s="542" t="s">
        <v>14035</v>
      </c>
      <c r="G6596" s="541" t="s">
        <v>14036</v>
      </c>
      <c r="H6596" s="541"/>
      <c r="I6596" s="550" t="s">
        <v>1753</v>
      </c>
      <c r="J6596" s="542"/>
      <c r="K6596" s="1800">
        <v>1</v>
      </c>
      <c r="L6596" s="1828">
        <v>12</v>
      </c>
      <c r="M6596" s="542">
        <f t="shared" si="160"/>
        <v>48000</v>
      </c>
      <c r="N6596" s="1829"/>
      <c r="O6596" s="1828">
        <v>6</v>
      </c>
      <c r="P6596" s="542">
        <f t="shared" si="159"/>
        <v>24000</v>
      </c>
    </row>
    <row r="6597" spans="1:16" x14ac:dyDescent="0.2">
      <c r="A6597" s="541" t="s">
        <v>992</v>
      </c>
      <c r="B6597" s="548" t="s">
        <v>1708</v>
      </c>
      <c r="C6597" s="541" t="s">
        <v>1709</v>
      </c>
      <c r="D6597" s="541" t="s">
        <v>13369</v>
      </c>
      <c r="E6597" s="539">
        <v>3000</v>
      </c>
      <c r="F6597" s="542" t="s">
        <v>14037</v>
      </c>
      <c r="G6597" s="541" t="s">
        <v>14038</v>
      </c>
      <c r="H6597" s="541"/>
      <c r="I6597" s="550" t="s">
        <v>8896</v>
      </c>
      <c r="J6597" s="542"/>
      <c r="K6597" s="1800">
        <v>1</v>
      </c>
      <c r="L6597" s="1828">
        <v>12</v>
      </c>
      <c r="M6597" s="542">
        <f t="shared" si="160"/>
        <v>36000</v>
      </c>
      <c r="N6597" s="1829"/>
      <c r="O6597" s="1828">
        <v>6</v>
      </c>
      <c r="P6597" s="542">
        <f t="shared" si="159"/>
        <v>18000</v>
      </c>
    </row>
    <row r="6598" spans="1:16" x14ac:dyDescent="0.2">
      <c r="A6598" s="541" t="s">
        <v>992</v>
      </c>
      <c r="B6598" s="548" t="s">
        <v>1708</v>
      </c>
      <c r="C6598" s="541" t="s">
        <v>1709</v>
      </c>
      <c r="D6598" s="541" t="s">
        <v>13882</v>
      </c>
      <c r="E6598" s="539">
        <v>4000</v>
      </c>
      <c r="F6598" s="542" t="s">
        <v>14039</v>
      </c>
      <c r="G6598" s="541" t="s">
        <v>14040</v>
      </c>
      <c r="H6598" s="541"/>
      <c r="I6598" s="550" t="s">
        <v>6107</v>
      </c>
      <c r="J6598" s="542"/>
      <c r="K6598" s="1800">
        <v>1</v>
      </c>
      <c r="L6598" s="1828">
        <v>12</v>
      </c>
      <c r="M6598" s="542">
        <f t="shared" si="160"/>
        <v>48000</v>
      </c>
      <c r="N6598" s="1829"/>
      <c r="O6598" s="1828">
        <v>6</v>
      </c>
      <c r="P6598" s="542">
        <f t="shared" si="159"/>
        <v>24000</v>
      </c>
    </row>
    <row r="6599" spans="1:16" x14ac:dyDescent="0.2">
      <c r="A6599" s="541" t="s">
        <v>992</v>
      </c>
      <c r="B6599" s="548" t="s">
        <v>1708</v>
      </c>
      <c r="C6599" s="541" t="s">
        <v>1709</v>
      </c>
      <c r="D6599" s="541" t="s">
        <v>13882</v>
      </c>
      <c r="E6599" s="539">
        <v>4000</v>
      </c>
      <c r="F6599" s="542" t="s">
        <v>14041</v>
      </c>
      <c r="G6599" s="541" t="s">
        <v>14042</v>
      </c>
      <c r="H6599" s="541"/>
      <c r="I6599" s="550" t="s">
        <v>13533</v>
      </c>
      <c r="J6599" s="542"/>
      <c r="K6599" s="1800">
        <v>1</v>
      </c>
      <c r="L6599" s="1828">
        <v>12</v>
      </c>
      <c r="M6599" s="542">
        <f t="shared" si="160"/>
        <v>48000</v>
      </c>
      <c r="N6599" s="1829"/>
      <c r="O6599" s="1828">
        <v>6</v>
      </c>
      <c r="P6599" s="542">
        <f t="shared" si="159"/>
        <v>24000</v>
      </c>
    </row>
    <row r="6600" spans="1:16" x14ac:dyDescent="0.2">
      <c r="A6600" s="541" t="s">
        <v>992</v>
      </c>
      <c r="B6600" s="548" t="s">
        <v>1708</v>
      </c>
      <c r="C6600" s="541" t="s">
        <v>1709</v>
      </c>
      <c r="D6600" s="541" t="s">
        <v>13369</v>
      </c>
      <c r="E6600" s="539">
        <v>3000</v>
      </c>
      <c r="F6600" s="542" t="s">
        <v>14043</v>
      </c>
      <c r="G6600" s="541" t="s">
        <v>14044</v>
      </c>
      <c r="H6600" s="541"/>
      <c r="I6600" s="550" t="s">
        <v>13533</v>
      </c>
      <c r="J6600" s="542"/>
      <c r="K6600" s="1800">
        <v>1</v>
      </c>
      <c r="L6600" s="1828">
        <v>12</v>
      </c>
      <c r="M6600" s="542">
        <f t="shared" si="160"/>
        <v>36000</v>
      </c>
      <c r="N6600" s="1829"/>
      <c r="O6600" s="1828">
        <v>6</v>
      </c>
      <c r="P6600" s="542">
        <f t="shared" si="159"/>
        <v>18000</v>
      </c>
    </row>
    <row r="6601" spans="1:16" x14ac:dyDescent="0.2">
      <c r="A6601" s="541" t="s">
        <v>992</v>
      </c>
      <c r="B6601" s="548" t="s">
        <v>1708</v>
      </c>
      <c r="C6601" s="541" t="s">
        <v>1709</v>
      </c>
      <c r="D6601" s="541" t="s">
        <v>13986</v>
      </c>
      <c r="E6601" s="539">
        <v>3500</v>
      </c>
      <c r="F6601" s="542" t="s">
        <v>14045</v>
      </c>
      <c r="G6601" s="541" t="s">
        <v>14046</v>
      </c>
      <c r="H6601" s="541"/>
      <c r="I6601" s="550" t="s">
        <v>1753</v>
      </c>
      <c r="J6601" s="542"/>
      <c r="K6601" s="1800">
        <v>1</v>
      </c>
      <c r="L6601" s="1828">
        <v>12</v>
      </c>
      <c r="M6601" s="542">
        <f t="shared" si="160"/>
        <v>42000</v>
      </c>
      <c r="N6601" s="1829"/>
      <c r="O6601" s="1828">
        <v>6</v>
      </c>
      <c r="P6601" s="542">
        <f t="shared" si="159"/>
        <v>21000</v>
      </c>
    </row>
    <row r="6602" spans="1:16" x14ac:dyDescent="0.2">
      <c r="A6602" s="541" t="s">
        <v>992</v>
      </c>
      <c r="B6602" s="548" t="s">
        <v>1708</v>
      </c>
      <c r="C6602" s="541" t="s">
        <v>1709</v>
      </c>
      <c r="D6602" s="541" t="s">
        <v>13882</v>
      </c>
      <c r="E6602" s="539">
        <v>4000</v>
      </c>
      <c r="F6602" s="542" t="s">
        <v>14047</v>
      </c>
      <c r="G6602" s="541" t="s">
        <v>14048</v>
      </c>
      <c r="H6602" s="541"/>
      <c r="I6602" s="550" t="s">
        <v>12813</v>
      </c>
      <c r="J6602" s="542"/>
      <c r="K6602" s="1800">
        <v>1</v>
      </c>
      <c r="L6602" s="1828">
        <v>12</v>
      </c>
      <c r="M6602" s="542">
        <f t="shared" si="160"/>
        <v>48000</v>
      </c>
      <c r="N6602" s="1829"/>
      <c r="O6602" s="1828">
        <v>6</v>
      </c>
      <c r="P6602" s="542">
        <f t="shared" si="159"/>
        <v>24000</v>
      </c>
    </row>
    <row r="6603" spans="1:16" x14ac:dyDescent="0.2">
      <c r="A6603" s="541" t="s">
        <v>992</v>
      </c>
      <c r="B6603" s="548" t="s">
        <v>1708</v>
      </c>
      <c r="C6603" s="541" t="s">
        <v>1709</v>
      </c>
      <c r="D6603" s="541" t="s">
        <v>6767</v>
      </c>
      <c r="E6603" s="539">
        <v>4500</v>
      </c>
      <c r="F6603" s="542" t="s">
        <v>14049</v>
      </c>
      <c r="G6603" s="541" t="s">
        <v>14050</v>
      </c>
      <c r="H6603" s="541"/>
      <c r="I6603" s="550" t="s">
        <v>1753</v>
      </c>
      <c r="J6603" s="542"/>
      <c r="K6603" s="1800">
        <v>1</v>
      </c>
      <c r="L6603" s="1828">
        <v>12</v>
      </c>
      <c r="M6603" s="542">
        <f t="shared" si="160"/>
        <v>54000</v>
      </c>
      <c r="N6603" s="1829"/>
      <c r="O6603" s="1828">
        <v>6</v>
      </c>
      <c r="P6603" s="542">
        <f t="shared" si="159"/>
        <v>27000</v>
      </c>
    </row>
    <row r="6604" spans="1:16" x14ac:dyDescent="0.2">
      <c r="A6604" s="541" t="s">
        <v>992</v>
      </c>
      <c r="B6604" s="548" t="s">
        <v>1708</v>
      </c>
      <c r="C6604" s="541" t="s">
        <v>1709</v>
      </c>
      <c r="D6604" s="541" t="s">
        <v>13369</v>
      </c>
      <c r="E6604" s="539">
        <v>3000</v>
      </c>
      <c r="F6604" s="542" t="s">
        <v>14051</v>
      </c>
      <c r="G6604" s="541" t="s">
        <v>14052</v>
      </c>
      <c r="H6604" s="541"/>
      <c r="I6604" s="550" t="s">
        <v>1773</v>
      </c>
      <c r="J6604" s="542"/>
      <c r="K6604" s="1800">
        <v>1</v>
      </c>
      <c r="L6604" s="1828">
        <v>12</v>
      </c>
      <c r="M6604" s="542">
        <f t="shared" si="160"/>
        <v>36000</v>
      </c>
      <c r="N6604" s="1829"/>
      <c r="O6604" s="1828">
        <v>6</v>
      </c>
      <c r="P6604" s="542">
        <f t="shared" si="159"/>
        <v>18000</v>
      </c>
    </row>
    <row r="6605" spans="1:16" x14ac:dyDescent="0.2">
      <c r="A6605" s="541" t="s">
        <v>992</v>
      </c>
      <c r="B6605" s="548" t="s">
        <v>1708</v>
      </c>
      <c r="C6605" s="541" t="s">
        <v>1709</v>
      </c>
      <c r="D6605" s="541" t="s">
        <v>13940</v>
      </c>
      <c r="E6605" s="539">
        <v>4000</v>
      </c>
      <c r="F6605" s="542" t="s">
        <v>14053</v>
      </c>
      <c r="G6605" s="541" t="s">
        <v>14054</v>
      </c>
      <c r="H6605" s="541"/>
      <c r="I6605" s="550">
        <v>0</v>
      </c>
      <c r="J6605" s="542"/>
      <c r="K6605" s="1800">
        <v>1</v>
      </c>
      <c r="L6605" s="1828">
        <v>12</v>
      </c>
      <c r="M6605" s="542">
        <f t="shared" si="160"/>
        <v>48000</v>
      </c>
      <c r="N6605" s="1829"/>
      <c r="O6605" s="1828">
        <v>1</v>
      </c>
      <c r="P6605" s="542">
        <f t="shared" si="159"/>
        <v>4000</v>
      </c>
    </row>
    <row r="6606" spans="1:16" x14ac:dyDescent="0.2">
      <c r="A6606" s="541" t="s">
        <v>992</v>
      </c>
      <c r="B6606" s="548" t="s">
        <v>1708</v>
      </c>
      <c r="C6606" s="541" t="s">
        <v>1709</v>
      </c>
      <c r="D6606" s="541" t="s">
        <v>14055</v>
      </c>
      <c r="E6606" s="539">
        <v>10000</v>
      </c>
      <c r="F6606" s="542" t="s">
        <v>14056</v>
      </c>
      <c r="G6606" s="541" t="s">
        <v>14057</v>
      </c>
      <c r="H6606" s="541"/>
      <c r="I6606" s="550" t="s">
        <v>14058</v>
      </c>
      <c r="J6606" s="542"/>
      <c r="K6606" s="1800">
        <v>1</v>
      </c>
      <c r="L6606" s="1828">
        <v>12</v>
      </c>
      <c r="M6606" s="542">
        <f t="shared" si="160"/>
        <v>120000</v>
      </c>
      <c r="N6606" s="1829"/>
      <c r="O6606" s="1828">
        <v>6</v>
      </c>
      <c r="P6606" s="542">
        <f t="shared" si="159"/>
        <v>60000</v>
      </c>
    </row>
    <row r="6607" spans="1:16" x14ac:dyDescent="0.2">
      <c r="A6607" s="541" t="s">
        <v>992</v>
      </c>
      <c r="B6607" s="548" t="s">
        <v>1708</v>
      </c>
      <c r="C6607" s="541" t="s">
        <v>1709</v>
      </c>
      <c r="D6607" s="541" t="s">
        <v>13369</v>
      </c>
      <c r="E6607" s="539">
        <v>3000</v>
      </c>
      <c r="F6607" s="542" t="s">
        <v>14059</v>
      </c>
      <c r="G6607" s="541" t="s">
        <v>14060</v>
      </c>
      <c r="H6607" s="541"/>
      <c r="I6607" s="550" t="s">
        <v>12972</v>
      </c>
      <c r="J6607" s="542"/>
      <c r="K6607" s="1800">
        <v>1</v>
      </c>
      <c r="L6607" s="1828">
        <v>12</v>
      </c>
      <c r="M6607" s="542">
        <f t="shared" si="160"/>
        <v>36000</v>
      </c>
      <c r="N6607" s="1829"/>
      <c r="O6607" s="1828">
        <v>6</v>
      </c>
      <c r="P6607" s="542">
        <f t="shared" si="159"/>
        <v>18000</v>
      </c>
    </row>
    <row r="6608" spans="1:16" x14ac:dyDescent="0.2">
      <c r="A6608" s="541" t="s">
        <v>992</v>
      </c>
      <c r="B6608" s="548" t="s">
        <v>1708</v>
      </c>
      <c r="C6608" s="541" t="s">
        <v>1709</v>
      </c>
      <c r="D6608" s="541" t="s">
        <v>13882</v>
      </c>
      <c r="E6608" s="539">
        <v>4000</v>
      </c>
      <c r="F6608" s="542" t="s">
        <v>14061</v>
      </c>
      <c r="G6608" s="541" t="s">
        <v>14062</v>
      </c>
      <c r="H6608" s="541"/>
      <c r="I6608" s="550" t="s">
        <v>6107</v>
      </c>
      <c r="J6608" s="542"/>
      <c r="K6608" s="1800">
        <v>1</v>
      </c>
      <c r="L6608" s="1828">
        <v>12</v>
      </c>
      <c r="M6608" s="542">
        <f t="shared" si="160"/>
        <v>48000</v>
      </c>
      <c r="N6608" s="1829"/>
      <c r="O6608" s="1828">
        <v>6</v>
      </c>
      <c r="P6608" s="542">
        <f t="shared" si="159"/>
        <v>24000</v>
      </c>
    </row>
    <row r="6609" spans="1:16" x14ac:dyDescent="0.2">
      <c r="A6609" s="541" t="s">
        <v>992</v>
      </c>
      <c r="B6609" s="548" t="s">
        <v>1708</v>
      </c>
      <c r="C6609" s="541" t="s">
        <v>1709</v>
      </c>
      <c r="D6609" s="541" t="s">
        <v>13369</v>
      </c>
      <c r="E6609" s="539">
        <v>3000</v>
      </c>
      <c r="F6609" s="542" t="s">
        <v>14063</v>
      </c>
      <c r="G6609" s="541" t="s">
        <v>14064</v>
      </c>
      <c r="H6609" s="541"/>
      <c r="I6609" s="550" t="s">
        <v>12813</v>
      </c>
      <c r="J6609" s="542"/>
      <c r="K6609" s="1800">
        <v>1</v>
      </c>
      <c r="L6609" s="1828">
        <v>12</v>
      </c>
      <c r="M6609" s="542">
        <f t="shared" si="160"/>
        <v>36000</v>
      </c>
      <c r="N6609" s="1829"/>
      <c r="O6609" s="1828">
        <v>6</v>
      </c>
      <c r="P6609" s="542">
        <f t="shared" si="159"/>
        <v>18000</v>
      </c>
    </row>
    <row r="6610" spans="1:16" x14ac:dyDescent="0.2">
      <c r="A6610" s="541" t="s">
        <v>992</v>
      </c>
      <c r="B6610" s="548" t="s">
        <v>1708</v>
      </c>
      <c r="C6610" s="541" t="s">
        <v>1709</v>
      </c>
      <c r="D6610" s="541" t="s">
        <v>13691</v>
      </c>
      <c r="E6610" s="539">
        <v>3000</v>
      </c>
      <c r="F6610" s="542" t="s">
        <v>14065</v>
      </c>
      <c r="G6610" s="541" t="s">
        <v>14066</v>
      </c>
      <c r="H6610" s="541"/>
      <c r="I6610" s="550" t="s">
        <v>1713</v>
      </c>
      <c r="J6610" s="542"/>
      <c r="K6610" s="1800">
        <v>1</v>
      </c>
      <c r="L6610" s="1828">
        <v>12</v>
      </c>
      <c r="M6610" s="542">
        <f t="shared" si="160"/>
        <v>36000</v>
      </c>
      <c r="N6610" s="1829"/>
      <c r="O6610" s="1828"/>
      <c r="P6610" s="542"/>
    </row>
    <row r="6611" spans="1:16" x14ac:dyDescent="0.2">
      <c r="A6611" s="541" t="s">
        <v>992</v>
      </c>
      <c r="B6611" s="548" t="s">
        <v>1708</v>
      </c>
      <c r="C6611" s="541" t="s">
        <v>1709</v>
      </c>
      <c r="D6611" s="541" t="s">
        <v>13882</v>
      </c>
      <c r="E6611" s="539">
        <v>4000</v>
      </c>
      <c r="F6611" s="542" t="s">
        <v>14067</v>
      </c>
      <c r="G6611" s="541" t="s">
        <v>14068</v>
      </c>
      <c r="H6611" s="541"/>
      <c r="I6611" s="550" t="s">
        <v>13557</v>
      </c>
      <c r="J6611" s="542"/>
      <c r="K6611" s="1800">
        <v>1</v>
      </c>
      <c r="L6611" s="1828">
        <v>12</v>
      </c>
      <c r="M6611" s="542">
        <f t="shared" si="160"/>
        <v>48000</v>
      </c>
      <c r="N6611" s="1829"/>
      <c r="O6611" s="1828">
        <v>6</v>
      </c>
      <c r="P6611" s="542">
        <f t="shared" si="159"/>
        <v>24000</v>
      </c>
    </row>
    <row r="6612" spans="1:16" x14ac:dyDescent="0.2">
      <c r="A6612" s="541" t="s">
        <v>992</v>
      </c>
      <c r="B6612" s="548" t="s">
        <v>1708</v>
      </c>
      <c r="C6612" s="541" t="s">
        <v>1709</v>
      </c>
      <c r="D6612" s="541" t="s">
        <v>13882</v>
      </c>
      <c r="E6612" s="539">
        <v>4000</v>
      </c>
      <c r="F6612" s="542" t="s">
        <v>14069</v>
      </c>
      <c r="G6612" s="541" t="s">
        <v>14070</v>
      </c>
      <c r="H6612" s="541"/>
      <c r="I6612" s="550" t="s">
        <v>12813</v>
      </c>
      <c r="J6612" s="542"/>
      <c r="K6612" s="1800">
        <v>1</v>
      </c>
      <c r="L6612" s="1828">
        <v>12</v>
      </c>
      <c r="M6612" s="542">
        <f t="shared" si="160"/>
        <v>48000</v>
      </c>
      <c r="N6612" s="1829"/>
      <c r="O6612" s="1828">
        <v>6</v>
      </c>
      <c r="P6612" s="542">
        <f t="shared" ref="P6612:P6675" si="161">E6612*O6612</f>
        <v>24000</v>
      </c>
    </row>
    <row r="6613" spans="1:16" x14ac:dyDescent="0.2">
      <c r="A6613" s="541" t="s">
        <v>992</v>
      </c>
      <c r="B6613" s="548" t="s">
        <v>1708</v>
      </c>
      <c r="C6613" s="541" t="s">
        <v>1709</v>
      </c>
      <c r="D6613" s="541" t="s">
        <v>1863</v>
      </c>
      <c r="E6613" s="539">
        <v>3500</v>
      </c>
      <c r="F6613" s="542" t="s">
        <v>14071</v>
      </c>
      <c r="G6613" s="541" t="s">
        <v>14072</v>
      </c>
      <c r="H6613" s="541"/>
      <c r="I6613" s="550" t="s">
        <v>1753</v>
      </c>
      <c r="J6613" s="542"/>
      <c r="K6613" s="1800">
        <v>1</v>
      </c>
      <c r="L6613" s="1828">
        <v>12</v>
      </c>
      <c r="M6613" s="542">
        <f t="shared" si="160"/>
        <v>42000</v>
      </c>
      <c r="N6613" s="1829"/>
      <c r="O6613" s="1828">
        <v>6</v>
      </c>
      <c r="P6613" s="542">
        <f t="shared" si="161"/>
        <v>21000</v>
      </c>
    </row>
    <row r="6614" spans="1:16" x14ac:dyDescent="0.2">
      <c r="A6614" s="541" t="s">
        <v>992</v>
      </c>
      <c r="B6614" s="548" t="s">
        <v>1708</v>
      </c>
      <c r="C6614" s="541" t="s">
        <v>1709</v>
      </c>
      <c r="D6614" s="541" t="s">
        <v>13882</v>
      </c>
      <c r="E6614" s="539">
        <v>4000</v>
      </c>
      <c r="F6614" s="542" t="s">
        <v>14073</v>
      </c>
      <c r="G6614" s="541" t="s">
        <v>14074</v>
      </c>
      <c r="H6614" s="541"/>
      <c r="I6614" s="550" t="s">
        <v>2135</v>
      </c>
      <c r="J6614" s="542"/>
      <c r="K6614" s="1800">
        <v>1</v>
      </c>
      <c r="L6614" s="1828">
        <v>12</v>
      </c>
      <c r="M6614" s="542">
        <f t="shared" ref="M6614:M6677" si="162">E6614*L6614</f>
        <v>48000</v>
      </c>
      <c r="N6614" s="1829"/>
      <c r="O6614" s="1828">
        <v>6</v>
      </c>
      <c r="P6614" s="542">
        <f t="shared" si="161"/>
        <v>24000</v>
      </c>
    </row>
    <row r="6615" spans="1:16" x14ac:dyDescent="0.2">
      <c r="A6615" s="541" t="s">
        <v>992</v>
      </c>
      <c r="B6615" s="548" t="s">
        <v>1708</v>
      </c>
      <c r="C6615" s="541" t="s">
        <v>1709</v>
      </c>
      <c r="D6615" s="541" t="s">
        <v>13940</v>
      </c>
      <c r="E6615" s="539">
        <v>4000</v>
      </c>
      <c r="F6615" s="542" t="s">
        <v>14075</v>
      </c>
      <c r="G6615" s="541" t="s">
        <v>14076</v>
      </c>
      <c r="H6615" s="541"/>
      <c r="I6615" s="550" t="s">
        <v>14077</v>
      </c>
      <c r="J6615" s="542"/>
      <c r="K6615" s="1800">
        <v>1</v>
      </c>
      <c r="L6615" s="1828">
        <v>12</v>
      </c>
      <c r="M6615" s="542">
        <f t="shared" si="162"/>
        <v>48000</v>
      </c>
      <c r="N6615" s="1829"/>
      <c r="O6615" s="1828">
        <v>6</v>
      </c>
      <c r="P6615" s="542">
        <f t="shared" si="161"/>
        <v>24000</v>
      </c>
    </row>
    <row r="6616" spans="1:16" x14ac:dyDescent="0.2">
      <c r="A6616" s="541" t="s">
        <v>992</v>
      </c>
      <c r="B6616" s="548" t="s">
        <v>1708</v>
      </c>
      <c r="C6616" s="541" t="s">
        <v>1709</v>
      </c>
      <c r="D6616" s="541" t="s">
        <v>13930</v>
      </c>
      <c r="E6616" s="539">
        <v>3500</v>
      </c>
      <c r="F6616" s="542" t="s">
        <v>14078</v>
      </c>
      <c r="G6616" s="541" t="s">
        <v>14079</v>
      </c>
      <c r="H6616" s="541"/>
      <c r="I6616" s="550" t="s">
        <v>14080</v>
      </c>
      <c r="J6616" s="542"/>
      <c r="K6616" s="1800">
        <v>1</v>
      </c>
      <c r="L6616" s="1828">
        <v>12</v>
      </c>
      <c r="M6616" s="542">
        <f t="shared" si="162"/>
        <v>42000</v>
      </c>
      <c r="N6616" s="1829"/>
      <c r="O6616" s="1828">
        <v>6</v>
      </c>
      <c r="P6616" s="542">
        <f t="shared" si="161"/>
        <v>21000</v>
      </c>
    </row>
    <row r="6617" spans="1:16" x14ac:dyDescent="0.2">
      <c r="A6617" s="541" t="s">
        <v>992</v>
      </c>
      <c r="B6617" s="548" t="s">
        <v>1708</v>
      </c>
      <c r="C6617" s="541" t="s">
        <v>1709</v>
      </c>
      <c r="D6617" s="541" t="s">
        <v>2846</v>
      </c>
      <c r="E6617" s="539">
        <v>3000</v>
      </c>
      <c r="F6617" s="542" t="s">
        <v>14081</v>
      </c>
      <c r="G6617" s="541" t="s">
        <v>14082</v>
      </c>
      <c r="H6617" s="541"/>
      <c r="I6617" s="550" t="s">
        <v>6168</v>
      </c>
      <c r="J6617" s="542"/>
      <c r="K6617" s="1800">
        <v>1</v>
      </c>
      <c r="L6617" s="1828">
        <v>12</v>
      </c>
      <c r="M6617" s="542">
        <f t="shared" si="162"/>
        <v>36000</v>
      </c>
      <c r="N6617" s="1829"/>
      <c r="O6617" s="1828">
        <v>6</v>
      </c>
      <c r="P6617" s="542">
        <f t="shared" si="161"/>
        <v>18000</v>
      </c>
    </row>
    <row r="6618" spans="1:16" x14ac:dyDescent="0.2">
      <c r="A6618" s="541" t="s">
        <v>992</v>
      </c>
      <c r="B6618" s="548" t="s">
        <v>1708</v>
      </c>
      <c r="C6618" s="541" t="s">
        <v>1709</v>
      </c>
      <c r="D6618" s="541" t="s">
        <v>13369</v>
      </c>
      <c r="E6618" s="539">
        <v>3000</v>
      </c>
      <c r="F6618" s="542" t="s">
        <v>14083</v>
      </c>
      <c r="G6618" s="541" t="s">
        <v>14084</v>
      </c>
      <c r="H6618" s="541"/>
      <c r="I6618" s="550" t="s">
        <v>14085</v>
      </c>
      <c r="J6618" s="542"/>
      <c r="K6618" s="1800">
        <v>1</v>
      </c>
      <c r="L6618" s="1828">
        <v>12</v>
      </c>
      <c r="M6618" s="542">
        <f t="shared" si="162"/>
        <v>36000</v>
      </c>
      <c r="N6618" s="1829"/>
      <c r="O6618" s="1828">
        <v>6</v>
      </c>
      <c r="P6618" s="542">
        <f t="shared" si="161"/>
        <v>18000</v>
      </c>
    </row>
    <row r="6619" spans="1:16" x14ac:dyDescent="0.2">
      <c r="A6619" s="541" t="s">
        <v>992</v>
      </c>
      <c r="B6619" s="548" t="s">
        <v>1708</v>
      </c>
      <c r="C6619" s="541" t="s">
        <v>1709</v>
      </c>
      <c r="D6619" s="541" t="s">
        <v>13882</v>
      </c>
      <c r="E6619" s="539">
        <v>4000</v>
      </c>
      <c r="F6619" s="542" t="s">
        <v>14086</v>
      </c>
      <c r="G6619" s="541" t="s">
        <v>14087</v>
      </c>
      <c r="H6619" s="541"/>
      <c r="I6619" s="550" t="s">
        <v>13329</v>
      </c>
      <c r="J6619" s="542"/>
      <c r="K6619" s="1800">
        <v>1</v>
      </c>
      <c r="L6619" s="1828">
        <v>12</v>
      </c>
      <c r="M6619" s="542">
        <f t="shared" si="162"/>
        <v>48000</v>
      </c>
      <c r="N6619" s="1829"/>
      <c r="O6619" s="1828">
        <v>6</v>
      </c>
      <c r="P6619" s="542">
        <f t="shared" si="161"/>
        <v>24000</v>
      </c>
    </row>
    <row r="6620" spans="1:16" x14ac:dyDescent="0.2">
      <c r="A6620" s="541" t="s">
        <v>992</v>
      </c>
      <c r="B6620" s="548" t="s">
        <v>1708</v>
      </c>
      <c r="C6620" s="541" t="s">
        <v>1709</v>
      </c>
      <c r="D6620" s="541" t="s">
        <v>13882</v>
      </c>
      <c r="E6620" s="539">
        <v>4000</v>
      </c>
      <c r="F6620" s="542" t="s">
        <v>14088</v>
      </c>
      <c r="G6620" s="541" t="s">
        <v>14089</v>
      </c>
      <c r="H6620" s="541"/>
      <c r="I6620" s="550" t="s">
        <v>1773</v>
      </c>
      <c r="J6620" s="542"/>
      <c r="K6620" s="1800">
        <v>1</v>
      </c>
      <c r="L6620" s="1828">
        <v>12</v>
      </c>
      <c r="M6620" s="542">
        <f t="shared" si="162"/>
        <v>48000</v>
      </c>
      <c r="N6620" s="1829"/>
      <c r="O6620" s="1828">
        <v>6</v>
      </c>
      <c r="P6620" s="542">
        <f t="shared" si="161"/>
        <v>24000</v>
      </c>
    </row>
    <row r="6621" spans="1:16" x14ac:dyDescent="0.2">
      <c r="A6621" s="541" t="s">
        <v>992</v>
      </c>
      <c r="B6621" s="548" t="s">
        <v>1708</v>
      </c>
      <c r="C6621" s="541" t="s">
        <v>1709</v>
      </c>
      <c r="D6621" s="541" t="s">
        <v>1836</v>
      </c>
      <c r="E6621" s="539">
        <v>4500</v>
      </c>
      <c r="F6621" s="542" t="s">
        <v>14090</v>
      </c>
      <c r="G6621" s="541" t="s">
        <v>14091</v>
      </c>
      <c r="H6621" s="541"/>
      <c r="I6621" s="550" t="s">
        <v>12813</v>
      </c>
      <c r="J6621" s="542"/>
      <c r="K6621" s="1800">
        <v>2</v>
      </c>
      <c r="L6621" s="1828">
        <v>12</v>
      </c>
      <c r="M6621" s="542">
        <f t="shared" si="162"/>
        <v>54000</v>
      </c>
      <c r="N6621" s="1829"/>
      <c r="O6621" s="1828">
        <v>6</v>
      </c>
      <c r="P6621" s="542">
        <f t="shared" si="161"/>
        <v>27000</v>
      </c>
    </row>
    <row r="6622" spans="1:16" x14ac:dyDescent="0.2">
      <c r="A6622" s="541" t="s">
        <v>992</v>
      </c>
      <c r="B6622" s="548" t="s">
        <v>1708</v>
      </c>
      <c r="C6622" s="541" t="s">
        <v>1709</v>
      </c>
      <c r="D6622" s="541" t="s">
        <v>13369</v>
      </c>
      <c r="E6622" s="539">
        <v>3000</v>
      </c>
      <c r="F6622" s="542" t="s">
        <v>14092</v>
      </c>
      <c r="G6622" s="541" t="s">
        <v>14093</v>
      </c>
      <c r="H6622" s="541"/>
      <c r="I6622" s="550" t="s">
        <v>14094</v>
      </c>
      <c r="J6622" s="542"/>
      <c r="K6622" s="1800">
        <v>1</v>
      </c>
      <c r="L6622" s="1828">
        <v>12</v>
      </c>
      <c r="M6622" s="542">
        <f t="shared" si="162"/>
        <v>36000</v>
      </c>
      <c r="N6622" s="1829"/>
      <c r="O6622" s="1828">
        <v>6</v>
      </c>
      <c r="P6622" s="542">
        <f t="shared" si="161"/>
        <v>18000</v>
      </c>
    </row>
    <row r="6623" spans="1:16" x14ac:dyDescent="0.2">
      <c r="A6623" s="541" t="s">
        <v>992</v>
      </c>
      <c r="B6623" s="548" t="s">
        <v>1708</v>
      </c>
      <c r="C6623" s="541" t="s">
        <v>1709</v>
      </c>
      <c r="D6623" s="541" t="s">
        <v>13930</v>
      </c>
      <c r="E6623" s="539">
        <v>3500</v>
      </c>
      <c r="F6623" s="542" t="s">
        <v>14095</v>
      </c>
      <c r="G6623" s="541" t="s">
        <v>14096</v>
      </c>
      <c r="H6623" s="541"/>
      <c r="I6623" s="550" t="s">
        <v>8903</v>
      </c>
      <c r="J6623" s="542"/>
      <c r="K6623" s="1800">
        <v>1</v>
      </c>
      <c r="L6623" s="1828">
        <v>12</v>
      </c>
      <c r="M6623" s="542">
        <f t="shared" si="162"/>
        <v>42000</v>
      </c>
      <c r="N6623" s="1829"/>
      <c r="O6623" s="1828">
        <v>6</v>
      </c>
      <c r="P6623" s="542">
        <f t="shared" si="161"/>
        <v>21000</v>
      </c>
    </row>
    <row r="6624" spans="1:16" x14ac:dyDescent="0.2">
      <c r="A6624" s="541" t="s">
        <v>992</v>
      </c>
      <c r="B6624" s="548" t="s">
        <v>1708</v>
      </c>
      <c r="C6624" s="541" t="s">
        <v>1709</v>
      </c>
      <c r="D6624" s="541" t="s">
        <v>13369</v>
      </c>
      <c r="E6624" s="539">
        <v>3000</v>
      </c>
      <c r="F6624" s="542" t="s">
        <v>14097</v>
      </c>
      <c r="G6624" s="541" t="s">
        <v>14098</v>
      </c>
      <c r="H6624" s="541"/>
      <c r="I6624" s="550" t="s">
        <v>13718</v>
      </c>
      <c r="J6624" s="542"/>
      <c r="K6624" s="1800">
        <v>1</v>
      </c>
      <c r="L6624" s="1828">
        <v>12</v>
      </c>
      <c r="M6624" s="542">
        <f t="shared" si="162"/>
        <v>36000</v>
      </c>
      <c r="N6624" s="1829"/>
      <c r="O6624" s="1828">
        <v>6</v>
      </c>
      <c r="P6624" s="542">
        <f t="shared" si="161"/>
        <v>18000</v>
      </c>
    </row>
    <row r="6625" spans="1:16" x14ac:dyDescent="0.2">
      <c r="A6625" s="541" t="s">
        <v>992</v>
      </c>
      <c r="B6625" s="548" t="s">
        <v>1708</v>
      </c>
      <c r="C6625" s="541" t="s">
        <v>1709</v>
      </c>
      <c r="D6625" s="541" t="s">
        <v>13369</v>
      </c>
      <c r="E6625" s="539">
        <v>3000</v>
      </c>
      <c r="F6625" s="542" t="s">
        <v>14099</v>
      </c>
      <c r="G6625" s="541" t="s">
        <v>14100</v>
      </c>
      <c r="H6625" s="541"/>
      <c r="I6625" s="550" t="s">
        <v>9624</v>
      </c>
      <c r="J6625" s="542"/>
      <c r="K6625" s="1800">
        <v>1</v>
      </c>
      <c r="L6625" s="1828">
        <v>12</v>
      </c>
      <c r="M6625" s="542">
        <f t="shared" si="162"/>
        <v>36000</v>
      </c>
      <c r="N6625" s="1829"/>
      <c r="O6625" s="1828">
        <v>6</v>
      </c>
      <c r="P6625" s="542">
        <f t="shared" si="161"/>
        <v>18000</v>
      </c>
    </row>
    <row r="6626" spans="1:16" x14ac:dyDescent="0.2">
      <c r="A6626" s="541" t="s">
        <v>992</v>
      </c>
      <c r="B6626" s="548" t="s">
        <v>1708</v>
      </c>
      <c r="C6626" s="541" t="s">
        <v>1709</v>
      </c>
      <c r="D6626" s="541" t="s">
        <v>13882</v>
      </c>
      <c r="E6626" s="539">
        <v>4000</v>
      </c>
      <c r="F6626" s="542" t="s">
        <v>14101</v>
      </c>
      <c r="G6626" s="541" t="s">
        <v>14102</v>
      </c>
      <c r="H6626" s="541"/>
      <c r="I6626" s="550" t="s">
        <v>2135</v>
      </c>
      <c r="J6626" s="542"/>
      <c r="K6626" s="1800">
        <v>1</v>
      </c>
      <c r="L6626" s="1828">
        <v>12</v>
      </c>
      <c r="M6626" s="542">
        <f t="shared" si="162"/>
        <v>48000</v>
      </c>
      <c r="N6626" s="1829"/>
      <c r="O6626" s="1828">
        <v>6</v>
      </c>
      <c r="P6626" s="542">
        <f t="shared" si="161"/>
        <v>24000</v>
      </c>
    </row>
    <row r="6627" spans="1:16" x14ac:dyDescent="0.2">
      <c r="A6627" s="541" t="s">
        <v>992</v>
      </c>
      <c r="B6627" s="548" t="s">
        <v>1708</v>
      </c>
      <c r="C6627" s="541" t="s">
        <v>1709</v>
      </c>
      <c r="D6627" s="541" t="s">
        <v>13361</v>
      </c>
      <c r="E6627" s="539">
        <v>3000</v>
      </c>
      <c r="F6627" s="542" t="s">
        <v>14103</v>
      </c>
      <c r="G6627" s="541" t="s">
        <v>14104</v>
      </c>
      <c r="H6627" s="541"/>
      <c r="I6627" s="550" t="s">
        <v>12813</v>
      </c>
      <c r="J6627" s="542"/>
      <c r="K6627" s="1800">
        <v>1</v>
      </c>
      <c r="L6627" s="1828">
        <v>12</v>
      </c>
      <c r="M6627" s="542">
        <f t="shared" si="162"/>
        <v>36000</v>
      </c>
      <c r="N6627" s="1829"/>
      <c r="O6627" s="1828">
        <v>6</v>
      </c>
      <c r="P6627" s="542">
        <f t="shared" si="161"/>
        <v>18000</v>
      </c>
    </row>
    <row r="6628" spans="1:16" x14ac:dyDescent="0.2">
      <c r="A6628" s="541" t="s">
        <v>992</v>
      </c>
      <c r="B6628" s="548" t="s">
        <v>1708</v>
      </c>
      <c r="C6628" s="541" t="s">
        <v>1709</v>
      </c>
      <c r="D6628" s="541" t="s">
        <v>13369</v>
      </c>
      <c r="E6628" s="539">
        <v>3000</v>
      </c>
      <c r="F6628" s="542" t="s">
        <v>14105</v>
      </c>
      <c r="G6628" s="541" t="s">
        <v>14106</v>
      </c>
      <c r="H6628" s="541"/>
      <c r="I6628" s="550" t="s">
        <v>1807</v>
      </c>
      <c r="J6628" s="542"/>
      <c r="K6628" s="1800">
        <v>1</v>
      </c>
      <c r="L6628" s="1828">
        <v>12</v>
      </c>
      <c r="M6628" s="542">
        <f t="shared" si="162"/>
        <v>36000</v>
      </c>
      <c r="N6628" s="1829"/>
      <c r="O6628" s="1828">
        <v>6</v>
      </c>
      <c r="P6628" s="542">
        <f t="shared" si="161"/>
        <v>18000</v>
      </c>
    </row>
    <row r="6629" spans="1:16" x14ac:dyDescent="0.2">
      <c r="A6629" s="541" t="s">
        <v>992</v>
      </c>
      <c r="B6629" s="548" t="s">
        <v>1708</v>
      </c>
      <c r="C6629" s="541" t="s">
        <v>1709</v>
      </c>
      <c r="D6629" s="541" t="s">
        <v>13369</v>
      </c>
      <c r="E6629" s="539">
        <v>3000</v>
      </c>
      <c r="F6629" s="542" t="s">
        <v>14107</v>
      </c>
      <c r="G6629" s="541" t="s">
        <v>14108</v>
      </c>
      <c r="H6629" s="541"/>
      <c r="I6629" s="550" t="s">
        <v>1713</v>
      </c>
      <c r="J6629" s="542"/>
      <c r="K6629" s="1800">
        <v>1</v>
      </c>
      <c r="L6629" s="1828">
        <v>12</v>
      </c>
      <c r="M6629" s="542">
        <f t="shared" si="162"/>
        <v>36000</v>
      </c>
      <c r="N6629" s="1829"/>
      <c r="O6629" s="1828">
        <v>6</v>
      </c>
      <c r="P6629" s="542">
        <f t="shared" si="161"/>
        <v>18000</v>
      </c>
    </row>
    <row r="6630" spans="1:16" x14ac:dyDescent="0.2">
      <c r="A6630" s="541" t="s">
        <v>992</v>
      </c>
      <c r="B6630" s="548" t="s">
        <v>1708</v>
      </c>
      <c r="C6630" s="541" t="s">
        <v>1709</v>
      </c>
      <c r="D6630" s="541" t="s">
        <v>12215</v>
      </c>
      <c r="E6630" s="539">
        <v>3000</v>
      </c>
      <c r="F6630" s="542" t="s">
        <v>14109</v>
      </c>
      <c r="G6630" s="541" t="s">
        <v>14110</v>
      </c>
      <c r="H6630" s="541"/>
      <c r="I6630" s="550" t="s">
        <v>1713</v>
      </c>
      <c r="J6630" s="542"/>
      <c r="K6630" s="1800">
        <v>1</v>
      </c>
      <c r="L6630" s="1828">
        <v>12</v>
      </c>
      <c r="M6630" s="542">
        <f t="shared" si="162"/>
        <v>36000</v>
      </c>
      <c r="N6630" s="1829"/>
      <c r="O6630" s="1828">
        <v>6</v>
      </c>
      <c r="P6630" s="542">
        <f t="shared" si="161"/>
        <v>18000</v>
      </c>
    </row>
    <row r="6631" spans="1:16" x14ac:dyDescent="0.2">
      <c r="A6631" s="541" t="s">
        <v>992</v>
      </c>
      <c r="B6631" s="548" t="s">
        <v>1708</v>
      </c>
      <c r="C6631" s="541" t="s">
        <v>1709</v>
      </c>
      <c r="D6631" s="541" t="s">
        <v>13361</v>
      </c>
      <c r="E6631" s="539">
        <v>3000</v>
      </c>
      <c r="F6631" s="542" t="s">
        <v>14111</v>
      </c>
      <c r="G6631" s="541" t="s">
        <v>14112</v>
      </c>
      <c r="H6631" s="541"/>
      <c r="I6631" s="550" t="s">
        <v>12813</v>
      </c>
      <c r="J6631" s="542"/>
      <c r="K6631" s="1800">
        <v>1</v>
      </c>
      <c r="L6631" s="1828">
        <v>12</v>
      </c>
      <c r="M6631" s="542">
        <f t="shared" si="162"/>
        <v>36000</v>
      </c>
      <c r="N6631" s="1829"/>
      <c r="O6631" s="1828">
        <v>6</v>
      </c>
      <c r="P6631" s="542">
        <f t="shared" si="161"/>
        <v>18000</v>
      </c>
    </row>
    <row r="6632" spans="1:16" x14ac:dyDescent="0.2">
      <c r="A6632" s="541" t="s">
        <v>992</v>
      </c>
      <c r="B6632" s="548" t="s">
        <v>1708</v>
      </c>
      <c r="C6632" s="541" t="s">
        <v>1709</v>
      </c>
      <c r="D6632" s="541" t="s">
        <v>2545</v>
      </c>
      <c r="E6632" s="539">
        <v>2500</v>
      </c>
      <c r="F6632" s="542" t="s">
        <v>14113</v>
      </c>
      <c r="G6632" s="541" t="s">
        <v>14114</v>
      </c>
      <c r="H6632" s="541"/>
      <c r="I6632" s="550" t="s">
        <v>1807</v>
      </c>
      <c r="J6632" s="542"/>
      <c r="K6632" s="1800">
        <v>1</v>
      </c>
      <c r="L6632" s="1828">
        <v>12</v>
      </c>
      <c r="M6632" s="542">
        <f t="shared" si="162"/>
        <v>30000</v>
      </c>
      <c r="N6632" s="1829"/>
      <c r="O6632" s="1828">
        <v>6</v>
      </c>
      <c r="P6632" s="542">
        <f t="shared" si="161"/>
        <v>15000</v>
      </c>
    </row>
    <row r="6633" spans="1:16" x14ac:dyDescent="0.2">
      <c r="A6633" s="541" t="s">
        <v>992</v>
      </c>
      <c r="B6633" s="548" t="s">
        <v>1708</v>
      </c>
      <c r="C6633" s="541" t="s">
        <v>1709</v>
      </c>
      <c r="D6633" s="541" t="s">
        <v>12215</v>
      </c>
      <c r="E6633" s="539">
        <v>3000</v>
      </c>
      <c r="F6633" s="542" t="s">
        <v>14115</v>
      </c>
      <c r="G6633" s="541" t="s">
        <v>14116</v>
      </c>
      <c r="H6633" s="541"/>
      <c r="I6633" s="550"/>
      <c r="J6633" s="542"/>
      <c r="K6633" s="1800">
        <v>1</v>
      </c>
      <c r="L6633" s="1828">
        <v>12</v>
      </c>
      <c r="M6633" s="542">
        <f t="shared" si="162"/>
        <v>36000</v>
      </c>
      <c r="N6633" s="1829"/>
      <c r="O6633" s="1828">
        <v>1</v>
      </c>
      <c r="P6633" s="542">
        <f t="shared" si="161"/>
        <v>3000</v>
      </c>
    </row>
    <row r="6634" spans="1:16" x14ac:dyDescent="0.2">
      <c r="A6634" s="541" t="s">
        <v>992</v>
      </c>
      <c r="B6634" s="548" t="s">
        <v>1708</v>
      </c>
      <c r="C6634" s="541" t="s">
        <v>1709</v>
      </c>
      <c r="D6634" s="541" t="s">
        <v>12215</v>
      </c>
      <c r="E6634" s="539">
        <v>3000</v>
      </c>
      <c r="F6634" s="542" t="s">
        <v>14117</v>
      </c>
      <c r="G6634" s="541" t="s">
        <v>14118</v>
      </c>
      <c r="H6634" s="541"/>
      <c r="I6634" s="550" t="s">
        <v>13314</v>
      </c>
      <c r="J6634" s="542"/>
      <c r="K6634" s="1800">
        <v>1</v>
      </c>
      <c r="L6634" s="1828">
        <v>10</v>
      </c>
      <c r="M6634" s="542">
        <f t="shared" si="162"/>
        <v>30000</v>
      </c>
      <c r="N6634" s="1829"/>
      <c r="O6634" s="1828">
        <v>6</v>
      </c>
      <c r="P6634" s="542">
        <f t="shared" si="161"/>
        <v>18000</v>
      </c>
    </row>
    <row r="6635" spans="1:16" x14ac:dyDescent="0.2">
      <c r="A6635" s="541" t="s">
        <v>992</v>
      </c>
      <c r="B6635" s="548" t="s">
        <v>1708</v>
      </c>
      <c r="C6635" s="541" t="s">
        <v>1709</v>
      </c>
      <c r="D6635" s="541" t="s">
        <v>13369</v>
      </c>
      <c r="E6635" s="539">
        <v>3000</v>
      </c>
      <c r="F6635" s="542" t="s">
        <v>14119</v>
      </c>
      <c r="G6635" s="541" t="s">
        <v>14120</v>
      </c>
      <c r="H6635" s="541"/>
      <c r="I6635" s="550" t="s">
        <v>12813</v>
      </c>
      <c r="J6635" s="542"/>
      <c r="K6635" s="1800">
        <v>1</v>
      </c>
      <c r="L6635" s="1828">
        <v>9</v>
      </c>
      <c r="M6635" s="542">
        <f t="shared" si="162"/>
        <v>27000</v>
      </c>
      <c r="N6635" s="1829"/>
      <c r="O6635" s="1828">
        <v>6</v>
      </c>
      <c r="P6635" s="542">
        <f t="shared" si="161"/>
        <v>18000</v>
      </c>
    </row>
    <row r="6636" spans="1:16" x14ac:dyDescent="0.2">
      <c r="A6636" s="541" t="s">
        <v>992</v>
      </c>
      <c r="B6636" s="548" t="s">
        <v>1708</v>
      </c>
      <c r="C6636" s="541" t="s">
        <v>1709</v>
      </c>
      <c r="D6636" s="541" t="s">
        <v>13369</v>
      </c>
      <c r="E6636" s="539">
        <v>3000</v>
      </c>
      <c r="F6636" s="542" t="s">
        <v>14121</v>
      </c>
      <c r="G6636" s="541" t="s">
        <v>14122</v>
      </c>
      <c r="H6636" s="541"/>
      <c r="I6636" s="550" t="s">
        <v>12813</v>
      </c>
      <c r="J6636" s="542"/>
      <c r="K6636" s="1800">
        <v>1</v>
      </c>
      <c r="L6636" s="1828">
        <v>9</v>
      </c>
      <c r="M6636" s="542">
        <f t="shared" si="162"/>
        <v>27000</v>
      </c>
      <c r="N6636" s="1829"/>
      <c r="O6636" s="1828">
        <v>6</v>
      </c>
      <c r="P6636" s="542">
        <f t="shared" si="161"/>
        <v>18000</v>
      </c>
    </row>
    <row r="6637" spans="1:16" x14ac:dyDescent="0.2">
      <c r="A6637" s="541" t="s">
        <v>992</v>
      </c>
      <c r="B6637" s="548" t="s">
        <v>1708</v>
      </c>
      <c r="C6637" s="541" t="s">
        <v>1709</v>
      </c>
      <c r="D6637" s="541" t="s">
        <v>13369</v>
      </c>
      <c r="E6637" s="539">
        <v>3000</v>
      </c>
      <c r="F6637" s="542" t="s">
        <v>14123</v>
      </c>
      <c r="G6637" s="541" t="s">
        <v>14124</v>
      </c>
      <c r="H6637" s="541"/>
      <c r="I6637" s="550" t="s">
        <v>12950</v>
      </c>
      <c r="J6637" s="542"/>
      <c r="K6637" s="1800">
        <v>1</v>
      </c>
      <c r="L6637" s="1828">
        <v>9</v>
      </c>
      <c r="M6637" s="542">
        <f t="shared" si="162"/>
        <v>27000</v>
      </c>
      <c r="N6637" s="1829"/>
      <c r="O6637" s="1828">
        <v>6</v>
      </c>
      <c r="P6637" s="542">
        <f t="shared" si="161"/>
        <v>18000</v>
      </c>
    </row>
    <row r="6638" spans="1:16" x14ac:dyDescent="0.2">
      <c r="A6638" s="541" t="s">
        <v>992</v>
      </c>
      <c r="B6638" s="548" t="s">
        <v>1708</v>
      </c>
      <c r="C6638" s="541" t="s">
        <v>1709</v>
      </c>
      <c r="D6638" s="541" t="s">
        <v>13369</v>
      </c>
      <c r="E6638" s="539">
        <v>3000</v>
      </c>
      <c r="F6638" s="542" t="s">
        <v>14125</v>
      </c>
      <c r="G6638" s="541" t="s">
        <v>14126</v>
      </c>
      <c r="H6638" s="541"/>
      <c r="I6638" s="550" t="s">
        <v>1713</v>
      </c>
      <c r="J6638" s="542"/>
      <c r="K6638" s="1800">
        <v>1</v>
      </c>
      <c r="L6638" s="1828">
        <v>9</v>
      </c>
      <c r="M6638" s="542">
        <f t="shared" si="162"/>
        <v>27000</v>
      </c>
      <c r="N6638" s="1829"/>
      <c r="O6638" s="1828">
        <v>6</v>
      </c>
      <c r="P6638" s="542">
        <f t="shared" si="161"/>
        <v>18000</v>
      </c>
    </row>
    <row r="6639" spans="1:16" x14ac:dyDescent="0.2">
      <c r="A6639" s="541" t="s">
        <v>992</v>
      </c>
      <c r="B6639" s="548" t="s">
        <v>1708</v>
      </c>
      <c r="C6639" s="541" t="s">
        <v>1709</v>
      </c>
      <c r="D6639" s="541" t="s">
        <v>13369</v>
      </c>
      <c r="E6639" s="539">
        <v>3000</v>
      </c>
      <c r="F6639" s="542" t="s">
        <v>14127</v>
      </c>
      <c r="G6639" s="541" t="s">
        <v>14128</v>
      </c>
      <c r="H6639" s="541"/>
      <c r="I6639" s="550" t="s">
        <v>12813</v>
      </c>
      <c r="J6639" s="542"/>
      <c r="K6639" s="1800">
        <v>1</v>
      </c>
      <c r="L6639" s="1828">
        <v>9</v>
      </c>
      <c r="M6639" s="542">
        <f t="shared" si="162"/>
        <v>27000</v>
      </c>
      <c r="N6639" s="1829"/>
      <c r="O6639" s="1828">
        <v>6</v>
      </c>
      <c r="P6639" s="542">
        <f t="shared" si="161"/>
        <v>18000</v>
      </c>
    </row>
    <row r="6640" spans="1:16" x14ac:dyDescent="0.2">
      <c r="A6640" s="541" t="s">
        <v>992</v>
      </c>
      <c r="B6640" s="548" t="s">
        <v>1708</v>
      </c>
      <c r="C6640" s="541" t="s">
        <v>1709</v>
      </c>
      <c r="D6640" s="541" t="s">
        <v>1733</v>
      </c>
      <c r="E6640" s="539">
        <v>6000</v>
      </c>
      <c r="F6640" s="542" t="s">
        <v>14129</v>
      </c>
      <c r="G6640" s="541" t="s">
        <v>14130</v>
      </c>
      <c r="H6640" s="541"/>
      <c r="I6640" s="550" t="s">
        <v>1713</v>
      </c>
      <c r="J6640" s="542"/>
      <c r="K6640" s="1800">
        <v>1</v>
      </c>
      <c r="L6640" s="1828">
        <v>9</v>
      </c>
      <c r="M6640" s="542">
        <f t="shared" si="162"/>
        <v>54000</v>
      </c>
      <c r="N6640" s="1829"/>
      <c r="O6640" s="1828">
        <v>6</v>
      </c>
      <c r="P6640" s="542">
        <f t="shared" si="161"/>
        <v>36000</v>
      </c>
    </row>
    <row r="6641" spans="1:16" x14ac:dyDescent="0.2">
      <c r="A6641" s="541" t="s">
        <v>992</v>
      </c>
      <c r="B6641" s="548" t="s">
        <v>1708</v>
      </c>
      <c r="C6641" s="541" t="s">
        <v>1709</v>
      </c>
      <c r="D6641" s="541" t="s">
        <v>13369</v>
      </c>
      <c r="E6641" s="539">
        <v>3000</v>
      </c>
      <c r="F6641" s="542" t="s">
        <v>14131</v>
      </c>
      <c r="G6641" s="541" t="s">
        <v>14132</v>
      </c>
      <c r="H6641" s="541"/>
      <c r="I6641" s="550" t="s">
        <v>12972</v>
      </c>
      <c r="J6641" s="542"/>
      <c r="K6641" s="1800">
        <v>1</v>
      </c>
      <c r="L6641" s="1828">
        <v>9</v>
      </c>
      <c r="M6641" s="542">
        <f t="shared" si="162"/>
        <v>27000</v>
      </c>
      <c r="N6641" s="1829"/>
      <c r="O6641" s="1828">
        <v>6</v>
      </c>
      <c r="P6641" s="542">
        <f t="shared" si="161"/>
        <v>18000</v>
      </c>
    </row>
    <row r="6642" spans="1:16" x14ac:dyDescent="0.2">
      <c r="A6642" s="541" t="s">
        <v>992</v>
      </c>
      <c r="B6642" s="548" t="s">
        <v>1708</v>
      </c>
      <c r="C6642" s="541" t="s">
        <v>1709</v>
      </c>
      <c r="D6642" s="541" t="s">
        <v>13882</v>
      </c>
      <c r="E6642" s="539">
        <v>4000</v>
      </c>
      <c r="F6642" s="542" t="s">
        <v>14133</v>
      </c>
      <c r="G6642" s="541" t="s">
        <v>14134</v>
      </c>
      <c r="H6642" s="541"/>
      <c r="I6642" s="550" t="s">
        <v>8958</v>
      </c>
      <c r="J6642" s="542"/>
      <c r="K6642" s="1800">
        <v>1</v>
      </c>
      <c r="L6642" s="1828">
        <v>8</v>
      </c>
      <c r="M6642" s="542">
        <f t="shared" si="162"/>
        <v>32000</v>
      </c>
      <c r="N6642" s="1829"/>
      <c r="O6642" s="1828">
        <v>6</v>
      </c>
      <c r="P6642" s="542">
        <f t="shared" si="161"/>
        <v>24000</v>
      </c>
    </row>
    <row r="6643" spans="1:16" x14ac:dyDescent="0.2">
      <c r="A6643" s="541" t="s">
        <v>992</v>
      </c>
      <c r="B6643" s="548" t="s">
        <v>1708</v>
      </c>
      <c r="C6643" s="541" t="s">
        <v>1709</v>
      </c>
      <c r="D6643" s="541" t="s">
        <v>13860</v>
      </c>
      <c r="E6643" s="539">
        <v>3000</v>
      </c>
      <c r="F6643" s="542" t="s">
        <v>14135</v>
      </c>
      <c r="G6643" s="541" t="s">
        <v>14136</v>
      </c>
      <c r="H6643" s="541"/>
      <c r="I6643" s="550" t="s">
        <v>1713</v>
      </c>
      <c r="J6643" s="542"/>
      <c r="K6643" s="1800">
        <v>1</v>
      </c>
      <c r="L6643" s="1828">
        <v>6</v>
      </c>
      <c r="M6643" s="542">
        <f t="shared" si="162"/>
        <v>18000</v>
      </c>
      <c r="N6643" s="1829"/>
      <c r="O6643" s="1828">
        <v>6</v>
      </c>
      <c r="P6643" s="542">
        <f t="shared" si="161"/>
        <v>18000</v>
      </c>
    </row>
    <row r="6644" spans="1:16" x14ac:dyDescent="0.2">
      <c r="A6644" s="541" t="s">
        <v>992</v>
      </c>
      <c r="B6644" s="548" t="s">
        <v>1708</v>
      </c>
      <c r="C6644" s="541" t="s">
        <v>1709</v>
      </c>
      <c r="D6644" s="541" t="s">
        <v>13882</v>
      </c>
      <c r="E6644" s="539">
        <v>4000</v>
      </c>
      <c r="F6644" s="542" t="s">
        <v>14137</v>
      </c>
      <c r="G6644" s="541" t="s">
        <v>14138</v>
      </c>
      <c r="H6644" s="541"/>
      <c r="I6644" s="550" t="s">
        <v>13533</v>
      </c>
      <c r="J6644" s="542"/>
      <c r="K6644" s="1800">
        <v>1</v>
      </c>
      <c r="L6644" s="1828">
        <v>5</v>
      </c>
      <c r="M6644" s="542">
        <f t="shared" si="162"/>
        <v>20000</v>
      </c>
      <c r="N6644" s="1829"/>
      <c r="O6644" s="1828">
        <v>6</v>
      </c>
      <c r="P6644" s="542">
        <f t="shared" si="161"/>
        <v>24000</v>
      </c>
    </row>
    <row r="6645" spans="1:16" x14ac:dyDescent="0.2">
      <c r="A6645" s="541" t="s">
        <v>992</v>
      </c>
      <c r="B6645" s="548" t="s">
        <v>1708</v>
      </c>
      <c r="C6645" s="541" t="s">
        <v>1709</v>
      </c>
      <c r="D6645" s="541" t="s">
        <v>14139</v>
      </c>
      <c r="E6645" s="539">
        <v>4500</v>
      </c>
      <c r="F6645" s="542" t="s">
        <v>14140</v>
      </c>
      <c r="G6645" s="541" t="s">
        <v>14141</v>
      </c>
      <c r="H6645" s="541"/>
      <c r="I6645" s="550" t="s">
        <v>1713</v>
      </c>
      <c r="J6645" s="542"/>
      <c r="K6645" s="1800">
        <v>1</v>
      </c>
      <c r="L6645" s="1828">
        <v>5</v>
      </c>
      <c r="M6645" s="542">
        <f t="shared" si="162"/>
        <v>22500</v>
      </c>
      <c r="N6645" s="1829"/>
      <c r="O6645" s="1828">
        <v>6</v>
      </c>
      <c r="P6645" s="542">
        <f t="shared" si="161"/>
        <v>27000</v>
      </c>
    </row>
    <row r="6646" spans="1:16" x14ac:dyDescent="0.2">
      <c r="A6646" s="541" t="s">
        <v>992</v>
      </c>
      <c r="B6646" s="541" t="s">
        <v>9131</v>
      </c>
      <c r="C6646" s="541" t="s">
        <v>1709</v>
      </c>
      <c r="D6646" s="541" t="s">
        <v>13374</v>
      </c>
      <c r="E6646" s="539">
        <v>930</v>
      </c>
      <c r="F6646" s="542" t="s">
        <v>14142</v>
      </c>
      <c r="G6646" s="541" t="s">
        <v>14143</v>
      </c>
      <c r="H6646" s="541"/>
      <c r="I6646" s="550" t="s">
        <v>13103</v>
      </c>
      <c r="J6646" s="542"/>
      <c r="K6646" s="1800">
        <v>1</v>
      </c>
      <c r="L6646" s="1828">
        <v>12</v>
      </c>
      <c r="M6646" s="542">
        <f t="shared" si="162"/>
        <v>11160</v>
      </c>
      <c r="N6646" s="1829"/>
      <c r="O6646" s="1828">
        <v>6</v>
      </c>
      <c r="P6646" s="542">
        <f t="shared" si="161"/>
        <v>5580</v>
      </c>
    </row>
    <row r="6647" spans="1:16" x14ac:dyDescent="0.2">
      <c r="A6647" s="541" t="s">
        <v>992</v>
      </c>
      <c r="B6647" s="541" t="s">
        <v>9131</v>
      </c>
      <c r="C6647" s="541" t="s">
        <v>1709</v>
      </c>
      <c r="D6647" s="541" t="s">
        <v>13743</v>
      </c>
      <c r="E6647" s="539">
        <v>3000</v>
      </c>
      <c r="F6647" s="542" t="s">
        <v>14144</v>
      </c>
      <c r="G6647" s="541" t="s">
        <v>14145</v>
      </c>
      <c r="H6647" s="541"/>
      <c r="I6647" s="550" t="s">
        <v>13266</v>
      </c>
      <c r="J6647" s="542"/>
      <c r="K6647" s="1800">
        <v>1</v>
      </c>
      <c r="L6647" s="1828">
        <v>12</v>
      </c>
      <c r="M6647" s="542">
        <f t="shared" si="162"/>
        <v>36000</v>
      </c>
      <c r="N6647" s="1829"/>
      <c r="O6647" s="1828">
        <v>6</v>
      </c>
      <c r="P6647" s="542">
        <f t="shared" si="161"/>
        <v>18000</v>
      </c>
    </row>
    <row r="6648" spans="1:16" x14ac:dyDescent="0.2">
      <c r="A6648" s="541" t="s">
        <v>992</v>
      </c>
      <c r="B6648" s="541" t="s">
        <v>9131</v>
      </c>
      <c r="C6648" s="541" t="s">
        <v>1709</v>
      </c>
      <c r="D6648" s="541" t="s">
        <v>13369</v>
      </c>
      <c r="E6648" s="539">
        <v>3000</v>
      </c>
      <c r="F6648" s="542" t="s">
        <v>14146</v>
      </c>
      <c r="G6648" s="541" t="s">
        <v>14147</v>
      </c>
      <c r="H6648" s="541"/>
      <c r="I6648" s="550" t="s">
        <v>1800</v>
      </c>
      <c r="J6648" s="542"/>
      <c r="K6648" s="1800">
        <v>1</v>
      </c>
      <c r="L6648" s="1828">
        <v>12</v>
      </c>
      <c r="M6648" s="542">
        <f t="shared" si="162"/>
        <v>36000</v>
      </c>
      <c r="N6648" s="1829"/>
      <c r="O6648" s="1828">
        <v>6</v>
      </c>
      <c r="P6648" s="542">
        <f t="shared" si="161"/>
        <v>18000</v>
      </c>
    </row>
    <row r="6649" spans="1:16" x14ac:dyDescent="0.2">
      <c r="A6649" s="541" t="s">
        <v>992</v>
      </c>
      <c r="B6649" s="541" t="s">
        <v>9131</v>
      </c>
      <c r="C6649" s="541" t="s">
        <v>1709</v>
      </c>
      <c r="D6649" s="541" t="s">
        <v>14148</v>
      </c>
      <c r="E6649" s="539">
        <v>10000</v>
      </c>
      <c r="F6649" s="542" t="s">
        <v>14149</v>
      </c>
      <c r="G6649" s="541" t="s">
        <v>14150</v>
      </c>
      <c r="H6649" s="541"/>
      <c r="I6649" s="550" t="s">
        <v>12813</v>
      </c>
      <c r="J6649" s="542"/>
      <c r="K6649" s="1800">
        <v>1</v>
      </c>
      <c r="L6649" s="1828">
        <v>12</v>
      </c>
      <c r="M6649" s="542">
        <f t="shared" si="162"/>
        <v>120000</v>
      </c>
      <c r="N6649" s="1829"/>
      <c r="O6649" s="1828">
        <v>6</v>
      </c>
      <c r="P6649" s="542">
        <f t="shared" si="161"/>
        <v>60000</v>
      </c>
    </row>
    <row r="6650" spans="1:16" x14ac:dyDescent="0.2">
      <c r="A6650" s="541" t="s">
        <v>992</v>
      </c>
      <c r="B6650" s="541" t="s">
        <v>9131</v>
      </c>
      <c r="C6650" s="541" t="s">
        <v>1709</v>
      </c>
      <c r="D6650" s="541" t="s">
        <v>13361</v>
      </c>
      <c r="E6650" s="539">
        <v>3000</v>
      </c>
      <c r="F6650" s="542" t="s">
        <v>14151</v>
      </c>
      <c r="G6650" s="541" t="s">
        <v>14152</v>
      </c>
      <c r="H6650" s="541"/>
      <c r="I6650" s="550" t="s">
        <v>1800</v>
      </c>
      <c r="J6650" s="542"/>
      <c r="K6650" s="1800">
        <v>1</v>
      </c>
      <c r="L6650" s="1828">
        <v>12</v>
      </c>
      <c r="M6650" s="542">
        <f t="shared" si="162"/>
        <v>36000</v>
      </c>
      <c r="N6650" s="1829"/>
      <c r="O6650" s="1828">
        <v>6</v>
      </c>
      <c r="P6650" s="542">
        <f t="shared" si="161"/>
        <v>18000</v>
      </c>
    </row>
    <row r="6651" spans="1:16" x14ac:dyDescent="0.2">
      <c r="A6651" s="541" t="s">
        <v>992</v>
      </c>
      <c r="B6651" s="541" t="s">
        <v>9131</v>
      </c>
      <c r="C6651" s="541" t="s">
        <v>1709</v>
      </c>
      <c r="D6651" s="541" t="s">
        <v>13361</v>
      </c>
      <c r="E6651" s="539">
        <v>3000</v>
      </c>
      <c r="F6651" s="542" t="s">
        <v>14153</v>
      </c>
      <c r="G6651" s="541" t="s">
        <v>14154</v>
      </c>
      <c r="H6651" s="541"/>
      <c r="I6651" s="550" t="s">
        <v>1800</v>
      </c>
      <c r="J6651" s="542"/>
      <c r="K6651" s="1800">
        <v>1</v>
      </c>
      <c r="L6651" s="1828">
        <v>12</v>
      </c>
      <c r="M6651" s="542">
        <f t="shared" si="162"/>
        <v>36000</v>
      </c>
      <c r="N6651" s="1829"/>
      <c r="O6651" s="1828">
        <v>6</v>
      </c>
      <c r="P6651" s="542">
        <f t="shared" si="161"/>
        <v>18000</v>
      </c>
    </row>
    <row r="6652" spans="1:16" x14ac:dyDescent="0.2">
      <c r="A6652" s="541" t="s">
        <v>992</v>
      </c>
      <c r="B6652" s="541" t="s">
        <v>9131</v>
      </c>
      <c r="C6652" s="541" t="s">
        <v>1709</v>
      </c>
      <c r="D6652" s="541" t="s">
        <v>1836</v>
      </c>
      <c r="E6652" s="539">
        <v>3000</v>
      </c>
      <c r="F6652" s="542" t="s">
        <v>14155</v>
      </c>
      <c r="G6652" s="541" t="s">
        <v>14156</v>
      </c>
      <c r="H6652" s="541"/>
      <c r="I6652" s="550" t="s">
        <v>12813</v>
      </c>
      <c r="J6652" s="542"/>
      <c r="K6652" s="1800">
        <v>1</v>
      </c>
      <c r="L6652" s="1828">
        <v>12</v>
      </c>
      <c r="M6652" s="542">
        <f t="shared" si="162"/>
        <v>36000</v>
      </c>
      <c r="N6652" s="1829"/>
      <c r="O6652" s="1828">
        <v>6</v>
      </c>
      <c r="P6652" s="542">
        <f t="shared" si="161"/>
        <v>18000</v>
      </c>
    </row>
    <row r="6653" spans="1:16" x14ac:dyDescent="0.2">
      <c r="A6653" s="541" t="s">
        <v>992</v>
      </c>
      <c r="B6653" s="541" t="s">
        <v>9131</v>
      </c>
      <c r="C6653" s="541" t="s">
        <v>1709</v>
      </c>
      <c r="D6653" s="541" t="s">
        <v>13369</v>
      </c>
      <c r="E6653" s="539">
        <v>3000</v>
      </c>
      <c r="F6653" s="542" t="s">
        <v>14157</v>
      </c>
      <c r="G6653" s="541" t="s">
        <v>14158</v>
      </c>
      <c r="H6653" s="541"/>
      <c r="I6653" s="550" t="s">
        <v>1753</v>
      </c>
      <c r="J6653" s="542"/>
      <c r="K6653" s="1800">
        <v>1</v>
      </c>
      <c r="L6653" s="1828">
        <v>12</v>
      </c>
      <c r="M6653" s="542">
        <f t="shared" si="162"/>
        <v>36000</v>
      </c>
      <c r="N6653" s="1829"/>
      <c r="O6653" s="1828">
        <v>6</v>
      </c>
      <c r="P6653" s="542">
        <f t="shared" si="161"/>
        <v>18000</v>
      </c>
    </row>
    <row r="6654" spans="1:16" x14ac:dyDescent="0.2">
      <c r="A6654" s="541" t="s">
        <v>992</v>
      </c>
      <c r="B6654" s="541" t="s">
        <v>9131</v>
      </c>
      <c r="C6654" s="541" t="s">
        <v>1709</v>
      </c>
      <c r="D6654" s="541" t="s">
        <v>13369</v>
      </c>
      <c r="E6654" s="539">
        <v>3000</v>
      </c>
      <c r="F6654" s="542" t="s">
        <v>14159</v>
      </c>
      <c r="G6654" s="541" t="s">
        <v>14160</v>
      </c>
      <c r="H6654" s="541"/>
      <c r="I6654" s="550" t="s">
        <v>5870</v>
      </c>
      <c r="J6654" s="542"/>
      <c r="K6654" s="1800">
        <v>1</v>
      </c>
      <c r="L6654" s="1828">
        <v>12</v>
      </c>
      <c r="M6654" s="542">
        <f t="shared" si="162"/>
        <v>36000</v>
      </c>
      <c r="N6654" s="1829"/>
      <c r="O6654" s="1828">
        <v>6</v>
      </c>
      <c r="P6654" s="542">
        <f t="shared" si="161"/>
        <v>18000</v>
      </c>
    </row>
    <row r="6655" spans="1:16" x14ac:dyDescent="0.2">
      <c r="A6655" s="541" t="s">
        <v>992</v>
      </c>
      <c r="B6655" s="541" t="s">
        <v>9131</v>
      </c>
      <c r="C6655" s="541" t="s">
        <v>1709</v>
      </c>
      <c r="D6655" s="541" t="s">
        <v>13369</v>
      </c>
      <c r="E6655" s="539">
        <v>3000</v>
      </c>
      <c r="F6655" s="542" t="s">
        <v>14161</v>
      </c>
      <c r="G6655" s="541" t="s">
        <v>14162</v>
      </c>
      <c r="H6655" s="541"/>
      <c r="I6655" s="550"/>
      <c r="J6655" s="542"/>
      <c r="K6655" s="1800">
        <v>1</v>
      </c>
      <c r="L6655" s="1828">
        <v>12</v>
      </c>
      <c r="M6655" s="542">
        <f t="shared" si="162"/>
        <v>36000</v>
      </c>
      <c r="N6655" s="1829"/>
      <c r="O6655" s="1828">
        <v>2</v>
      </c>
      <c r="P6655" s="542">
        <f t="shared" si="161"/>
        <v>6000</v>
      </c>
    </row>
    <row r="6656" spans="1:16" x14ac:dyDescent="0.2">
      <c r="A6656" s="541" t="s">
        <v>992</v>
      </c>
      <c r="B6656" s="541" t="s">
        <v>9131</v>
      </c>
      <c r="C6656" s="541" t="s">
        <v>1709</v>
      </c>
      <c r="D6656" s="541" t="s">
        <v>13369</v>
      </c>
      <c r="E6656" s="539">
        <v>3000</v>
      </c>
      <c r="F6656" s="542" t="s">
        <v>14163</v>
      </c>
      <c r="G6656" s="541" t="s">
        <v>14164</v>
      </c>
      <c r="H6656" s="541"/>
      <c r="I6656" s="550" t="s">
        <v>9651</v>
      </c>
      <c r="J6656" s="542"/>
      <c r="K6656" s="1800">
        <v>1</v>
      </c>
      <c r="L6656" s="1828">
        <v>12</v>
      </c>
      <c r="M6656" s="542">
        <f t="shared" si="162"/>
        <v>36000</v>
      </c>
      <c r="N6656" s="1829"/>
      <c r="O6656" s="1828">
        <v>6</v>
      </c>
      <c r="P6656" s="542">
        <f t="shared" si="161"/>
        <v>18000</v>
      </c>
    </row>
    <row r="6657" spans="1:16" x14ac:dyDescent="0.2">
      <c r="A6657" s="541" t="s">
        <v>992</v>
      </c>
      <c r="B6657" s="541" t="s">
        <v>9131</v>
      </c>
      <c r="C6657" s="541" t="s">
        <v>1709</v>
      </c>
      <c r="D6657" s="541" t="s">
        <v>13369</v>
      </c>
      <c r="E6657" s="539">
        <v>3000</v>
      </c>
      <c r="F6657" s="542" t="s">
        <v>14165</v>
      </c>
      <c r="G6657" s="541" t="s">
        <v>14166</v>
      </c>
      <c r="H6657" s="541"/>
      <c r="I6657" s="550" t="s">
        <v>13266</v>
      </c>
      <c r="J6657" s="542"/>
      <c r="K6657" s="1800">
        <v>1</v>
      </c>
      <c r="L6657" s="1828">
        <v>12</v>
      </c>
      <c r="M6657" s="542">
        <f t="shared" si="162"/>
        <v>36000</v>
      </c>
      <c r="N6657" s="1829"/>
      <c r="O6657" s="1828">
        <v>6</v>
      </c>
      <c r="P6657" s="542">
        <f t="shared" si="161"/>
        <v>18000</v>
      </c>
    </row>
    <row r="6658" spans="1:16" x14ac:dyDescent="0.2">
      <c r="A6658" s="541" t="s">
        <v>992</v>
      </c>
      <c r="B6658" s="541" t="s">
        <v>9131</v>
      </c>
      <c r="C6658" s="541" t="s">
        <v>1709</v>
      </c>
      <c r="D6658" s="541" t="s">
        <v>13369</v>
      </c>
      <c r="E6658" s="539">
        <v>3000</v>
      </c>
      <c r="F6658" s="542" t="s">
        <v>14167</v>
      </c>
      <c r="G6658" s="541" t="s">
        <v>14168</v>
      </c>
      <c r="H6658" s="541"/>
      <c r="I6658" s="550" t="s">
        <v>14169</v>
      </c>
      <c r="J6658" s="542"/>
      <c r="K6658" s="1800">
        <v>1</v>
      </c>
      <c r="L6658" s="1828">
        <v>12</v>
      </c>
      <c r="M6658" s="542">
        <f t="shared" si="162"/>
        <v>36000</v>
      </c>
      <c r="N6658" s="1829"/>
      <c r="O6658" s="1828">
        <v>6</v>
      </c>
      <c r="P6658" s="542">
        <f t="shared" si="161"/>
        <v>18000</v>
      </c>
    </row>
    <row r="6659" spans="1:16" x14ac:dyDescent="0.2">
      <c r="A6659" s="541" t="s">
        <v>992</v>
      </c>
      <c r="B6659" s="541" t="s">
        <v>9131</v>
      </c>
      <c r="C6659" s="541" t="s">
        <v>1709</v>
      </c>
      <c r="D6659" s="541" t="s">
        <v>13369</v>
      </c>
      <c r="E6659" s="539">
        <v>3000</v>
      </c>
      <c r="F6659" s="542" t="s">
        <v>14170</v>
      </c>
      <c r="G6659" s="541" t="s">
        <v>14171</v>
      </c>
      <c r="H6659" s="541"/>
      <c r="I6659" s="550" t="s">
        <v>12813</v>
      </c>
      <c r="J6659" s="542"/>
      <c r="K6659" s="1800">
        <v>1</v>
      </c>
      <c r="L6659" s="1828">
        <v>12</v>
      </c>
      <c r="M6659" s="542">
        <f t="shared" si="162"/>
        <v>36000</v>
      </c>
      <c r="N6659" s="1829"/>
      <c r="O6659" s="1828">
        <v>6</v>
      </c>
      <c r="P6659" s="542">
        <f t="shared" si="161"/>
        <v>18000</v>
      </c>
    </row>
    <row r="6660" spans="1:16" x14ac:dyDescent="0.2">
      <c r="A6660" s="541" t="s">
        <v>992</v>
      </c>
      <c r="B6660" s="541" t="s">
        <v>9131</v>
      </c>
      <c r="C6660" s="541" t="s">
        <v>1709</v>
      </c>
      <c r="D6660" s="541" t="s">
        <v>13369</v>
      </c>
      <c r="E6660" s="539">
        <v>3000</v>
      </c>
      <c r="F6660" s="542" t="s">
        <v>14172</v>
      </c>
      <c r="G6660" s="541" t="s">
        <v>14173</v>
      </c>
      <c r="H6660" s="541"/>
      <c r="I6660" s="550" t="s">
        <v>14169</v>
      </c>
      <c r="J6660" s="542"/>
      <c r="K6660" s="1800">
        <v>1</v>
      </c>
      <c r="L6660" s="1828">
        <v>12</v>
      </c>
      <c r="M6660" s="542">
        <f t="shared" si="162"/>
        <v>36000</v>
      </c>
      <c r="N6660" s="1829"/>
      <c r="O6660" s="1828">
        <v>6</v>
      </c>
      <c r="P6660" s="542">
        <f t="shared" si="161"/>
        <v>18000</v>
      </c>
    </row>
    <row r="6661" spans="1:16" x14ac:dyDescent="0.2">
      <c r="A6661" s="541" t="s">
        <v>992</v>
      </c>
      <c r="B6661" s="541" t="s">
        <v>9131</v>
      </c>
      <c r="C6661" s="541" t="s">
        <v>1709</v>
      </c>
      <c r="D6661" s="541" t="s">
        <v>13369</v>
      </c>
      <c r="E6661" s="539">
        <v>3000</v>
      </c>
      <c r="F6661" s="542" t="s">
        <v>14174</v>
      </c>
      <c r="G6661" s="541" t="s">
        <v>14175</v>
      </c>
      <c r="H6661" s="541"/>
      <c r="I6661" s="550" t="s">
        <v>14176</v>
      </c>
      <c r="J6661" s="542"/>
      <c r="K6661" s="1800">
        <v>1</v>
      </c>
      <c r="L6661" s="1828">
        <v>12</v>
      </c>
      <c r="M6661" s="542">
        <f t="shared" si="162"/>
        <v>36000</v>
      </c>
      <c r="N6661" s="1829"/>
      <c r="O6661" s="1828">
        <v>6</v>
      </c>
      <c r="P6661" s="542">
        <f t="shared" si="161"/>
        <v>18000</v>
      </c>
    </row>
    <row r="6662" spans="1:16" x14ac:dyDescent="0.2">
      <c r="A6662" s="541" t="s">
        <v>992</v>
      </c>
      <c r="B6662" s="541" t="s">
        <v>9131</v>
      </c>
      <c r="C6662" s="541" t="s">
        <v>1709</v>
      </c>
      <c r="D6662" s="541" t="s">
        <v>13369</v>
      </c>
      <c r="E6662" s="539">
        <v>3000</v>
      </c>
      <c r="F6662" s="542" t="s">
        <v>14177</v>
      </c>
      <c r="G6662" s="541" t="s">
        <v>14178</v>
      </c>
      <c r="H6662" s="541"/>
      <c r="I6662" s="550" t="s">
        <v>13266</v>
      </c>
      <c r="J6662" s="542"/>
      <c r="K6662" s="1800">
        <v>1</v>
      </c>
      <c r="L6662" s="1828">
        <v>12</v>
      </c>
      <c r="M6662" s="542">
        <f t="shared" si="162"/>
        <v>36000</v>
      </c>
      <c r="N6662" s="1829"/>
      <c r="O6662" s="1828">
        <v>6</v>
      </c>
      <c r="P6662" s="542">
        <f t="shared" si="161"/>
        <v>18000</v>
      </c>
    </row>
    <row r="6663" spans="1:16" x14ac:dyDescent="0.2">
      <c r="A6663" s="541" t="s">
        <v>992</v>
      </c>
      <c r="B6663" s="541" t="s">
        <v>9131</v>
      </c>
      <c r="C6663" s="541" t="s">
        <v>1709</v>
      </c>
      <c r="D6663" s="541" t="s">
        <v>13743</v>
      </c>
      <c r="E6663" s="539">
        <v>3000</v>
      </c>
      <c r="F6663" s="542" t="s">
        <v>14179</v>
      </c>
      <c r="G6663" s="541" t="s">
        <v>14180</v>
      </c>
      <c r="H6663" s="541"/>
      <c r="I6663" s="550" t="s">
        <v>13266</v>
      </c>
      <c r="J6663" s="542"/>
      <c r="K6663" s="1800">
        <v>1</v>
      </c>
      <c r="L6663" s="1828">
        <v>12</v>
      </c>
      <c r="M6663" s="542">
        <f t="shared" si="162"/>
        <v>36000</v>
      </c>
      <c r="N6663" s="1829"/>
      <c r="O6663" s="1828">
        <v>6</v>
      </c>
      <c r="P6663" s="542">
        <f t="shared" si="161"/>
        <v>18000</v>
      </c>
    </row>
    <row r="6664" spans="1:16" x14ac:dyDescent="0.2">
      <c r="A6664" s="541" t="s">
        <v>992</v>
      </c>
      <c r="B6664" s="541" t="s">
        <v>9131</v>
      </c>
      <c r="C6664" s="541" t="s">
        <v>1709</v>
      </c>
      <c r="D6664" s="541" t="s">
        <v>13369</v>
      </c>
      <c r="E6664" s="539">
        <v>3000</v>
      </c>
      <c r="F6664" s="542" t="s">
        <v>14181</v>
      </c>
      <c r="G6664" s="541" t="s">
        <v>14182</v>
      </c>
      <c r="H6664" s="541"/>
      <c r="I6664" s="550" t="s">
        <v>13266</v>
      </c>
      <c r="J6664" s="542"/>
      <c r="K6664" s="1800">
        <v>1</v>
      </c>
      <c r="L6664" s="1828">
        <v>12</v>
      </c>
      <c r="M6664" s="542">
        <f t="shared" si="162"/>
        <v>36000</v>
      </c>
      <c r="N6664" s="1829"/>
      <c r="O6664" s="1828">
        <v>6</v>
      </c>
      <c r="P6664" s="542">
        <f t="shared" si="161"/>
        <v>18000</v>
      </c>
    </row>
    <row r="6665" spans="1:16" x14ac:dyDescent="0.2">
      <c r="A6665" s="541" t="s">
        <v>992</v>
      </c>
      <c r="B6665" s="541" t="s">
        <v>9131</v>
      </c>
      <c r="C6665" s="541" t="s">
        <v>1709</v>
      </c>
      <c r="D6665" s="541" t="s">
        <v>13743</v>
      </c>
      <c r="E6665" s="539">
        <v>3000</v>
      </c>
      <c r="F6665" s="542" t="s">
        <v>14183</v>
      </c>
      <c r="G6665" s="541" t="s">
        <v>14184</v>
      </c>
      <c r="H6665" s="541"/>
      <c r="I6665" s="550" t="s">
        <v>14169</v>
      </c>
      <c r="J6665" s="542"/>
      <c r="K6665" s="1800">
        <v>1</v>
      </c>
      <c r="L6665" s="1828">
        <v>12</v>
      </c>
      <c r="M6665" s="542">
        <f t="shared" si="162"/>
        <v>36000</v>
      </c>
      <c r="N6665" s="1829"/>
      <c r="O6665" s="1828">
        <v>6</v>
      </c>
      <c r="P6665" s="542">
        <f t="shared" si="161"/>
        <v>18000</v>
      </c>
    </row>
    <row r="6666" spans="1:16" x14ac:dyDescent="0.2">
      <c r="A6666" s="541" t="s">
        <v>992</v>
      </c>
      <c r="B6666" s="541" t="s">
        <v>9131</v>
      </c>
      <c r="C6666" s="541" t="s">
        <v>1709</v>
      </c>
      <c r="D6666" s="541" t="s">
        <v>13369</v>
      </c>
      <c r="E6666" s="539">
        <v>3000</v>
      </c>
      <c r="F6666" s="542" t="s">
        <v>14185</v>
      </c>
      <c r="G6666" s="541" t="s">
        <v>14186</v>
      </c>
      <c r="H6666" s="541"/>
      <c r="I6666" s="550" t="s">
        <v>1817</v>
      </c>
      <c r="J6666" s="542"/>
      <c r="K6666" s="1800">
        <v>1</v>
      </c>
      <c r="L6666" s="1828">
        <v>12</v>
      </c>
      <c r="M6666" s="542">
        <f t="shared" si="162"/>
        <v>36000</v>
      </c>
      <c r="N6666" s="1829"/>
      <c r="O6666" s="1828">
        <v>5</v>
      </c>
      <c r="P6666" s="542">
        <f t="shared" si="161"/>
        <v>15000</v>
      </c>
    </row>
    <row r="6667" spans="1:16" x14ac:dyDescent="0.2">
      <c r="A6667" s="541" t="s">
        <v>992</v>
      </c>
      <c r="B6667" s="541" t="s">
        <v>9131</v>
      </c>
      <c r="C6667" s="541" t="s">
        <v>1709</v>
      </c>
      <c r="D6667" s="541" t="s">
        <v>13369</v>
      </c>
      <c r="E6667" s="539">
        <v>3000</v>
      </c>
      <c r="F6667" s="542" t="s">
        <v>14187</v>
      </c>
      <c r="G6667" s="541" t="s">
        <v>14188</v>
      </c>
      <c r="H6667" s="541"/>
      <c r="I6667" s="550" t="s">
        <v>8890</v>
      </c>
      <c r="J6667" s="542"/>
      <c r="K6667" s="1800">
        <v>1</v>
      </c>
      <c r="L6667" s="1828">
        <v>12</v>
      </c>
      <c r="M6667" s="542">
        <f t="shared" si="162"/>
        <v>36000</v>
      </c>
      <c r="N6667" s="1829"/>
      <c r="O6667" s="1828">
        <v>6</v>
      </c>
      <c r="P6667" s="542">
        <f t="shared" si="161"/>
        <v>18000</v>
      </c>
    </row>
    <row r="6668" spans="1:16" x14ac:dyDescent="0.2">
      <c r="A6668" s="541" t="s">
        <v>992</v>
      </c>
      <c r="B6668" s="541" t="s">
        <v>9131</v>
      </c>
      <c r="C6668" s="541" t="s">
        <v>1709</v>
      </c>
      <c r="D6668" s="541" t="s">
        <v>1733</v>
      </c>
      <c r="E6668" s="539">
        <v>3500</v>
      </c>
      <c r="F6668" s="542" t="s">
        <v>14189</v>
      </c>
      <c r="G6668" s="541" t="s">
        <v>14190</v>
      </c>
      <c r="H6668" s="541"/>
      <c r="I6668" s="550" t="s">
        <v>1713</v>
      </c>
      <c r="J6668" s="542"/>
      <c r="K6668" s="1800">
        <v>1</v>
      </c>
      <c r="L6668" s="1828">
        <v>12</v>
      </c>
      <c r="M6668" s="542">
        <f t="shared" si="162"/>
        <v>42000</v>
      </c>
      <c r="N6668" s="1829"/>
      <c r="O6668" s="1828">
        <v>6</v>
      </c>
      <c r="P6668" s="542">
        <f t="shared" si="161"/>
        <v>21000</v>
      </c>
    </row>
    <row r="6669" spans="1:16" x14ac:dyDescent="0.2">
      <c r="A6669" s="541" t="s">
        <v>992</v>
      </c>
      <c r="B6669" s="541" t="s">
        <v>9131</v>
      </c>
      <c r="C6669" s="541" t="s">
        <v>1709</v>
      </c>
      <c r="D6669" s="541" t="s">
        <v>13369</v>
      </c>
      <c r="E6669" s="539">
        <v>3000</v>
      </c>
      <c r="F6669" s="542" t="s">
        <v>14191</v>
      </c>
      <c r="G6669" s="541" t="s">
        <v>14192</v>
      </c>
      <c r="H6669" s="541"/>
      <c r="I6669" s="550" t="s">
        <v>8903</v>
      </c>
      <c r="J6669" s="542"/>
      <c r="K6669" s="1800">
        <v>1</v>
      </c>
      <c r="L6669" s="1828">
        <v>12</v>
      </c>
      <c r="M6669" s="542">
        <f t="shared" si="162"/>
        <v>36000</v>
      </c>
      <c r="N6669" s="1829"/>
      <c r="O6669" s="1828">
        <v>6</v>
      </c>
      <c r="P6669" s="542">
        <f t="shared" si="161"/>
        <v>18000</v>
      </c>
    </row>
    <row r="6670" spans="1:16" x14ac:dyDescent="0.2">
      <c r="A6670" s="541" t="s">
        <v>992</v>
      </c>
      <c r="B6670" s="541" t="s">
        <v>9131</v>
      </c>
      <c r="C6670" s="541" t="s">
        <v>1709</v>
      </c>
      <c r="D6670" s="541" t="s">
        <v>13369</v>
      </c>
      <c r="E6670" s="539">
        <v>3000</v>
      </c>
      <c r="F6670" s="542" t="s">
        <v>14193</v>
      </c>
      <c r="G6670" s="541" t="s">
        <v>14194</v>
      </c>
      <c r="H6670" s="541"/>
      <c r="I6670" s="550" t="s">
        <v>14195</v>
      </c>
      <c r="J6670" s="542"/>
      <c r="K6670" s="1800">
        <v>1</v>
      </c>
      <c r="L6670" s="1828">
        <v>12</v>
      </c>
      <c r="M6670" s="542">
        <f t="shared" si="162"/>
        <v>36000</v>
      </c>
      <c r="N6670" s="1829"/>
      <c r="O6670" s="1828">
        <v>6</v>
      </c>
      <c r="P6670" s="542">
        <f t="shared" si="161"/>
        <v>18000</v>
      </c>
    </row>
    <row r="6671" spans="1:16" x14ac:dyDescent="0.2">
      <c r="A6671" s="541" t="s">
        <v>992</v>
      </c>
      <c r="B6671" s="541" t="s">
        <v>9131</v>
      </c>
      <c r="C6671" s="541" t="s">
        <v>1709</v>
      </c>
      <c r="D6671" s="541" t="s">
        <v>14196</v>
      </c>
      <c r="E6671" s="539">
        <v>1700</v>
      </c>
      <c r="F6671" s="542" t="s">
        <v>14197</v>
      </c>
      <c r="G6671" s="541" t="s">
        <v>14198</v>
      </c>
      <c r="H6671" s="541"/>
      <c r="I6671" s="550" t="s">
        <v>1773</v>
      </c>
      <c r="J6671" s="542"/>
      <c r="K6671" s="1800">
        <v>1</v>
      </c>
      <c r="L6671" s="1828">
        <v>8</v>
      </c>
      <c r="M6671" s="542">
        <f t="shared" si="162"/>
        <v>13600</v>
      </c>
      <c r="N6671" s="1829"/>
      <c r="O6671" s="1828">
        <v>6</v>
      </c>
      <c r="P6671" s="542">
        <f t="shared" si="161"/>
        <v>10200</v>
      </c>
    </row>
    <row r="6672" spans="1:16" x14ac:dyDescent="0.2">
      <c r="A6672" s="541" t="s">
        <v>992</v>
      </c>
      <c r="B6672" s="541" t="s">
        <v>9131</v>
      </c>
      <c r="C6672" s="541" t="s">
        <v>1709</v>
      </c>
      <c r="D6672" s="541" t="s">
        <v>13369</v>
      </c>
      <c r="E6672" s="539">
        <v>3000</v>
      </c>
      <c r="F6672" s="542" t="s">
        <v>14199</v>
      </c>
      <c r="G6672" s="541" t="s">
        <v>14200</v>
      </c>
      <c r="H6672" s="541"/>
      <c r="I6672" s="550" t="s">
        <v>1713</v>
      </c>
      <c r="J6672" s="542"/>
      <c r="K6672" s="1800">
        <v>1</v>
      </c>
      <c r="L6672" s="1828">
        <v>12</v>
      </c>
      <c r="M6672" s="542">
        <f t="shared" si="162"/>
        <v>36000</v>
      </c>
      <c r="N6672" s="1829"/>
      <c r="O6672" s="1828">
        <v>6</v>
      </c>
      <c r="P6672" s="542">
        <f t="shared" si="161"/>
        <v>18000</v>
      </c>
    </row>
    <row r="6673" spans="1:16" x14ac:dyDescent="0.2">
      <c r="A6673" s="541" t="s">
        <v>992</v>
      </c>
      <c r="B6673" s="541" t="s">
        <v>9131</v>
      </c>
      <c r="C6673" s="541" t="s">
        <v>1709</v>
      </c>
      <c r="D6673" s="541" t="s">
        <v>13369</v>
      </c>
      <c r="E6673" s="539">
        <v>3000</v>
      </c>
      <c r="F6673" s="542" t="s">
        <v>14201</v>
      </c>
      <c r="G6673" s="541" t="s">
        <v>14202</v>
      </c>
      <c r="H6673" s="541"/>
      <c r="I6673" s="550" t="s">
        <v>1713</v>
      </c>
      <c r="J6673" s="542"/>
      <c r="K6673" s="1800">
        <v>1</v>
      </c>
      <c r="L6673" s="1828">
        <v>12</v>
      </c>
      <c r="M6673" s="542">
        <f t="shared" si="162"/>
        <v>36000</v>
      </c>
      <c r="N6673" s="1829"/>
      <c r="O6673" s="1828">
        <v>6</v>
      </c>
      <c r="P6673" s="542">
        <f t="shared" si="161"/>
        <v>18000</v>
      </c>
    </row>
    <row r="6674" spans="1:16" x14ac:dyDescent="0.2">
      <c r="A6674" s="541" t="s">
        <v>992</v>
      </c>
      <c r="B6674" s="541" t="s">
        <v>9131</v>
      </c>
      <c r="C6674" s="541" t="s">
        <v>1709</v>
      </c>
      <c r="D6674" s="541" t="s">
        <v>13369</v>
      </c>
      <c r="E6674" s="539">
        <v>3000</v>
      </c>
      <c r="F6674" s="542" t="s">
        <v>14203</v>
      </c>
      <c r="G6674" s="541" t="s">
        <v>14204</v>
      </c>
      <c r="H6674" s="541"/>
      <c r="I6674" s="550" t="s">
        <v>14205</v>
      </c>
      <c r="J6674" s="542"/>
      <c r="K6674" s="1800">
        <v>1</v>
      </c>
      <c r="L6674" s="1828">
        <v>12</v>
      </c>
      <c r="M6674" s="542">
        <f t="shared" si="162"/>
        <v>36000</v>
      </c>
      <c r="N6674" s="1829"/>
      <c r="O6674" s="1828">
        <v>6</v>
      </c>
      <c r="P6674" s="542">
        <f t="shared" si="161"/>
        <v>18000</v>
      </c>
    </row>
    <row r="6675" spans="1:16" x14ac:dyDescent="0.2">
      <c r="A6675" s="541" t="s">
        <v>992</v>
      </c>
      <c r="B6675" s="541" t="s">
        <v>9131</v>
      </c>
      <c r="C6675" s="541" t="s">
        <v>1709</v>
      </c>
      <c r="D6675" s="541" t="s">
        <v>13369</v>
      </c>
      <c r="E6675" s="539">
        <v>3000</v>
      </c>
      <c r="F6675" s="542" t="s">
        <v>14206</v>
      </c>
      <c r="G6675" s="541" t="s">
        <v>14207</v>
      </c>
      <c r="H6675" s="541"/>
      <c r="I6675" s="550" t="s">
        <v>13314</v>
      </c>
      <c r="J6675" s="542"/>
      <c r="K6675" s="1800">
        <v>1</v>
      </c>
      <c r="L6675" s="1828">
        <v>12</v>
      </c>
      <c r="M6675" s="542">
        <f t="shared" si="162"/>
        <v>36000</v>
      </c>
      <c r="N6675" s="1829"/>
      <c r="O6675" s="1828">
        <v>6</v>
      </c>
      <c r="P6675" s="542">
        <f t="shared" si="161"/>
        <v>18000</v>
      </c>
    </row>
    <row r="6676" spans="1:16" x14ac:dyDescent="0.2">
      <c r="A6676" s="541" t="s">
        <v>992</v>
      </c>
      <c r="B6676" s="541" t="s">
        <v>9131</v>
      </c>
      <c r="C6676" s="541" t="s">
        <v>1709</v>
      </c>
      <c r="D6676" s="541" t="s">
        <v>13369</v>
      </c>
      <c r="E6676" s="539">
        <v>3000</v>
      </c>
      <c r="F6676" s="542" t="s">
        <v>14208</v>
      </c>
      <c r="G6676" s="541" t="s">
        <v>14209</v>
      </c>
      <c r="H6676" s="541"/>
      <c r="I6676" s="550" t="s">
        <v>13335</v>
      </c>
      <c r="J6676" s="542"/>
      <c r="K6676" s="1800">
        <v>1</v>
      </c>
      <c r="L6676" s="1828">
        <v>12</v>
      </c>
      <c r="M6676" s="542">
        <f t="shared" si="162"/>
        <v>36000</v>
      </c>
      <c r="N6676" s="1829"/>
      <c r="O6676" s="1828">
        <v>6</v>
      </c>
      <c r="P6676" s="542">
        <f t="shared" ref="P6676:P6739" si="163">E6676*O6676</f>
        <v>18000</v>
      </c>
    </row>
    <row r="6677" spans="1:16" x14ac:dyDescent="0.2">
      <c r="A6677" s="541" t="s">
        <v>992</v>
      </c>
      <c r="B6677" s="541" t="s">
        <v>9131</v>
      </c>
      <c r="C6677" s="541" t="s">
        <v>1709</v>
      </c>
      <c r="D6677" s="541" t="s">
        <v>13369</v>
      </c>
      <c r="E6677" s="539">
        <v>3000</v>
      </c>
      <c r="F6677" s="542" t="s">
        <v>14210</v>
      </c>
      <c r="G6677" s="541" t="s">
        <v>14211</v>
      </c>
      <c r="H6677" s="541"/>
      <c r="I6677" s="550" t="s">
        <v>1713</v>
      </c>
      <c r="J6677" s="542"/>
      <c r="K6677" s="1800">
        <v>1</v>
      </c>
      <c r="L6677" s="1828">
        <v>12</v>
      </c>
      <c r="M6677" s="542">
        <f t="shared" si="162"/>
        <v>36000</v>
      </c>
      <c r="N6677" s="1829"/>
      <c r="O6677" s="1828">
        <v>6</v>
      </c>
      <c r="P6677" s="542">
        <f t="shared" si="163"/>
        <v>18000</v>
      </c>
    </row>
    <row r="6678" spans="1:16" x14ac:dyDescent="0.2">
      <c r="A6678" s="541" t="s">
        <v>992</v>
      </c>
      <c r="B6678" s="541" t="s">
        <v>9131</v>
      </c>
      <c r="C6678" s="541" t="s">
        <v>1709</v>
      </c>
      <c r="D6678" s="541" t="s">
        <v>13369</v>
      </c>
      <c r="E6678" s="539">
        <v>3000</v>
      </c>
      <c r="F6678" s="542" t="s">
        <v>14212</v>
      </c>
      <c r="G6678" s="541" t="s">
        <v>14213</v>
      </c>
      <c r="H6678" s="541"/>
      <c r="I6678" s="550" t="s">
        <v>1773</v>
      </c>
      <c r="J6678" s="542"/>
      <c r="K6678" s="1800">
        <v>1</v>
      </c>
      <c r="L6678" s="1828">
        <v>12</v>
      </c>
      <c r="M6678" s="542">
        <f t="shared" ref="M6678:M6741" si="164">E6678*L6678</f>
        <v>36000</v>
      </c>
      <c r="N6678" s="1829"/>
      <c r="O6678" s="1828">
        <v>6</v>
      </c>
      <c r="P6678" s="542">
        <f t="shared" si="163"/>
        <v>18000</v>
      </c>
    </row>
    <row r="6679" spans="1:16" x14ac:dyDescent="0.2">
      <c r="A6679" s="541" t="s">
        <v>992</v>
      </c>
      <c r="B6679" s="541" t="s">
        <v>9131</v>
      </c>
      <c r="C6679" s="541" t="s">
        <v>1709</v>
      </c>
      <c r="D6679" s="541" t="s">
        <v>14214</v>
      </c>
      <c r="E6679" s="539">
        <v>10000</v>
      </c>
      <c r="F6679" s="542" t="s">
        <v>14215</v>
      </c>
      <c r="G6679" s="541" t="s">
        <v>14216</v>
      </c>
      <c r="H6679" s="541"/>
      <c r="I6679" s="550" t="s">
        <v>1713</v>
      </c>
      <c r="J6679" s="542"/>
      <c r="K6679" s="1800">
        <v>1</v>
      </c>
      <c r="L6679" s="1828">
        <v>12</v>
      </c>
      <c r="M6679" s="542">
        <f t="shared" si="164"/>
        <v>120000</v>
      </c>
      <c r="N6679" s="1829"/>
      <c r="O6679" s="1828">
        <v>6</v>
      </c>
      <c r="P6679" s="542">
        <f t="shared" si="163"/>
        <v>60000</v>
      </c>
    </row>
    <row r="6680" spans="1:16" x14ac:dyDescent="0.2">
      <c r="A6680" s="541" t="s">
        <v>992</v>
      </c>
      <c r="B6680" s="541" t="s">
        <v>9131</v>
      </c>
      <c r="C6680" s="541" t="s">
        <v>1709</v>
      </c>
      <c r="D6680" s="541" t="s">
        <v>13369</v>
      </c>
      <c r="E6680" s="539">
        <v>3000</v>
      </c>
      <c r="F6680" s="542" t="s">
        <v>14217</v>
      </c>
      <c r="G6680" s="541" t="s">
        <v>14218</v>
      </c>
      <c r="H6680" s="541"/>
      <c r="I6680" s="550" t="s">
        <v>1817</v>
      </c>
      <c r="J6680" s="542"/>
      <c r="K6680" s="1800">
        <v>1</v>
      </c>
      <c r="L6680" s="1828">
        <v>12</v>
      </c>
      <c r="M6680" s="542">
        <f t="shared" si="164"/>
        <v>36000</v>
      </c>
      <c r="N6680" s="1829"/>
      <c r="O6680" s="1828">
        <v>6</v>
      </c>
      <c r="P6680" s="542">
        <f t="shared" si="163"/>
        <v>18000</v>
      </c>
    </row>
    <row r="6681" spans="1:16" x14ac:dyDescent="0.2">
      <c r="A6681" s="541" t="s">
        <v>992</v>
      </c>
      <c r="B6681" s="541" t="s">
        <v>9131</v>
      </c>
      <c r="C6681" s="541" t="s">
        <v>1709</v>
      </c>
      <c r="D6681" s="541" t="s">
        <v>13369</v>
      </c>
      <c r="E6681" s="539">
        <v>3000</v>
      </c>
      <c r="F6681" s="542" t="s">
        <v>14219</v>
      </c>
      <c r="G6681" s="541" t="s">
        <v>14220</v>
      </c>
      <c r="H6681" s="541"/>
      <c r="I6681" s="550" t="s">
        <v>13314</v>
      </c>
      <c r="J6681" s="542"/>
      <c r="K6681" s="1800">
        <v>1</v>
      </c>
      <c r="L6681" s="1828">
        <v>12</v>
      </c>
      <c r="M6681" s="542">
        <f t="shared" si="164"/>
        <v>36000</v>
      </c>
      <c r="N6681" s="1829"/>
      <c r="O6681" s="1828">
        <v>6</v>
      </c>
      <c r="P6681" s="542">
        <f t="shared" si="163"/>
        <v>18000</v>
      </c>
    </row>
    <row r="6682" spans="1:16" x14ac:dyDescent="0.2">
      <c r="A6682" s="541" t="s">
        <v>992</v>
      </c>
      <c r="B6682" s="541" t="s">
        <v>9131</v>
      </c>
      <c r="C6682" s="541" t="s">
        <v>1709</v>
      </c>
      <c r="D6682" s="541" t="s">
        <v>13369</v>
      </c>
      <c r="E6682" s="539">
        <v>3000</v>
      </c>
      <c r="F6682" s="542" t="s">
        <v>14221</v>
      </c>
      <c r="G6682" s="541" t="s">
        <v>14222</v>
      </c>
      <c r="H6682" s="541"/>
      <c r="I6682" s="550" t="s">
        <v>12813</v>
      </c>
      <c r="J6682" s="542"/>
      <c r="K6682" s="1800">
        <v>1</v>
      </c>
      <c r="L6682" s="1828">
        <v>12</v>
      </c>
      <c r="M6682" s="542">
        <f t="shared" si="164"/>
        <v>36000</v>
      </c>
      <c r="N6682" s="1829"/>
      <c r="O6682" s="1828">
        <v>6</v>
      </c>
      <c r="P6682" s="542">
        <f t="shared" si="163"/>
        <v>18000</v>
      </c>
    </row>
    <row r="6683" spans="1:16" x14ac:dyDescent="0.2">
      <c r="A6683" s="541" t="s">
        <v>992</v>
      </c>
      <c r="B6683" s="541" t="s">
        <v>9131</v>
      </c>
      <c r="C6683" s="541" t="s">
        <v>1709</v>
      </c>
      <c r="D6683" s="541" t="s">
        <v>13369</v>
      </c>
      <c r="E6683" s="539">
        <v>3000</v>
      </c>
      <c r="F6683" s="542" t="s">
        <v>14223</v>
      </c>
      <c r="G6683" s="541" t="s">
        <v>14224</v>
      </c>
      <c r="H6683" s="541"/>
      <c r="I6683" s="550" t="s">
        <v>1713</v>
      </c>
      <c r="J6683" s="542"/>
      <c r="K6683" s="1800">
        <v>1</v>
      </c>
      <c r="L6683" s="1828">
        <v>12</v>
      </c>
      <c r="M6683" s="542">
        <f t="shared" si="164"/>
        <v>36000</v>
      </c>
      <c r="N6683" s="1829"/>
      <c r="O6683" s="1828">
        <v>6</v>
      </c>
      <c r="P6683" s="542">
        <f t="shared" si="163"/>
        <v>18000</v>
      </c>
    </row>
    <row r="6684" spans="1:16" x14ac:dyDescent="0.2">
      <c r="A6684" s="541" t="s">
        <v>992</v>
      </c>
      <c r="B6684" s="541" t="s">
        <v>9131</v>
      </c>
      <c r="C6684" s="541" t="s">
        <v>1709</v>
      </c>
      <c r="D6684" s="541" t="s">
        <v>13369</v>
      </c>
      <c r="E6684" s="539">
        <v>3000</v>
      </c>
      <c r="F6684" s="542" t="s">
        <v>14225</v>
      </c>
      <c r="G6684" s="541" t="s">
        <v>14226</v>
      </c>
      <c r="H6684" s="541"/>
      <c r="I6684" s="550" t="s">
        <v>14227</v>
      </c>
      <c r="J6684" s="542"/>
      <c r="K6684" s="1800">
        <v>1</v>
      </c>
      <c r="L6684" s="1828">
        <v>12</v>
      </c>
      <c r="M6684" s="542">
        <f t="shared" si="164"/>
        <v>36000</v>
      </c>
      <c r="N6684" s="1829"/>
      <c r="O6684" s="1828">
        <v>3</v>
      </c>
      <c r="P6684" s="542">
        <f t="shared" si="163"/>
        <v>9000</v>
      </c>
    </row>
    <row r="6685" spans="1:16" x14ac:dyDescent="0.2">
      <c r="A6685" s="541" t="s">
        <v>992</v>
      </c>
      <c r="B6685" s="541" t="s">
        <v>9131</v>
      </c>
      <c r="C6685" s="541" t="s">
        <v>1709</v>
      </c>
      <c r="D6685" s="541" t="s">
        <v>13369</v>
      </c>
      <c r="E6685" s="539">
        <v>3000</v>
      </c>
      <c r="F6685" s="542" t="s">
        <v>14228</v>
      </c>
      <c r="G6685" s="541" t="s">
        <v>14229</v>
      </c>
      <c r="H6685" s="541"/>
      <c r="I6685" s="550" t="s">
        <v>1773</v>
      </c>
      <c r="J6685" s="542"/>
      <c r="K6685" s="1800">
        <v>1</v>
      </c>
      <c r="L6685" s="1828">
        <v>12</v>
      </c>
      <c r="M6685" s="542">
        <f t="shared" si="164"/>
        <v>36000</v>
      </c>
      <c r="N6685" s="1829"/>
      <c r="O6685" s="1828">
        <v>6</v>
      </c>
      <c r="P6685" s="542">
        <f t="shared" si="163"/>
        <v>18000</v>
      </c>
    </row>
    <row r="6686" spans="1:16" x14ac:dyDescent="0.2">
      <c r="A6686" s="541" t="s">
        <v>992</v>
      </c>
      <c r="B6686" s="541" t="s">
        <v>9131</v>
      </c>
      <c r="C6686" s="541" t="s">
        <v>1709</v>
      </c>
      <c r="D6686" s="541" t="s">
        <v>13369</v>
      </c>
      <c r="E6686" s="539">
        <v>3000</v>
      </c>
      <c r="F6686" s="542" t="s">
        <v>14230</v>
      </c>
      <c r="G6686" s="541" t="s">
        <v>14231</v>
      </c>
      <c r="H6686" s="541"/>
      <c r="I6686" s="550" t="s">
        <v>8899</v>
      </c>
      <c r="J6686" s="542"/>
      <c r="K6686" s="1800">
        <v>1</v>
      </c>
      <c r="L6686" s="1828">
        <v>12</v>
      </c>
      <c r="M6686" s="542">
        <f t="shared" si="164"/>
        <v>36000</v>
      </c>
      <c r="N6686" s="1829"/>
      <c r="O6686" s="1828">
        <v>6</v>
      </c>
      <c r="P6686" s="542">
        <f t="shared" si="163"/>
        <v>18000</v>
      </c>
    </row>
    <row r="6687" spans="1:16" x14ac:dyDescent="0.2">
      <c r="A6687" s="541" t="s">
        <v>992</v>
      </c>
      <c r="B6687" s="541" t="s">
        <v>9131</v>
      </c>
      <c r="C6687" s="541" t="s">
        <v>1709</v>
      </c>
      <c r="D6687" s="541" t="s">
        <v>13369</v>
      </c>
      <c r="E6687" s="539">
        <v>3000</v>
      </c>
      <c r="F6687" s="542" t="s">
        <v>14232</v>
      </c>
      <c r="G6687" s="541" t="s">
        <v>14233</v>
      </c>
      <c r="H6687" s="541"/>
      <c r="I6687" s="550" t="s">
        <v>12813</v>
      </c>
      <c r="J6687" s="542"/>
      <c r="K6687" s="1800">
        <v>1</v>
      </c>
      <c r="L6687" s="1828">
        <v>12</v>
      </c>
      <c r="M6687" s="542">
        <f t="shared" si="164"/>
        <v>36000</v>
      </c>
      <c r="N6687" s="1829"/>
      <c r="O6687" s="1828">
        <v>6</v>
      </c>
      <c r="P6687" s="542">
        <f t="shared" si="163"/>
        <v>18000</v>
      </c>
    </row>
    <row r="6688" spans="1:16" x14ac:dyDescent="0.2">
      <c r="A6688" s="541" t="s">
        <v>992</v>
      </c>
      <c r="B6688" s="541" t="s">
        <v>9131</v>
      </c>
      <c r="C6688" s="541" t="s">
        <v>1709</v>
      </c>
      <c r="D6688" s="541" t="s">
        <v>13369</v>
      </c>
      <c r="E6688" s="539">
        <v>3000</v>
      </c>
      <c r="F6688" s="542" t="s">
        <v>14234</v>
      </c>
      <c r="G6688" s="541" t="s">
        <v>14235</v>
      </c>
      <c r="H6688" s="541"/>
      <c r="I6688" s="550" t="s">
        <v>13335</v>
      </c>
      <c r="J6688" s="542"/>
      <c r="K6688" s="1800">
        <v>1</v>
      </c>
      <c r="L6688" s="1828">
        <v>12</v>
      </c>
      <c r="M6688" s="542">
        <f t="shared" si="164"/>
        <v>36000</v>
      </c>
      <c r="N6688" s="1829"/>
      <c r="O6688" s="1828">
        <v>6</v>
      </c>
      <c r="P6688" s="542">
        <f t="shared" si="163"/>
        <v>18000</v>
      </c>
    </row>
    <row r="6689" spans="1:16" x14ac:dyDescent="0.2">
      <c r="A6689" s="541" t="s">
        <v>992</v>
      </c>
      <c r="B6689" s="541" t="s">
        <v>9131</v>
      </c>
      <c r="C6689" s="541" t="s">
        <v>1709</v>
      </c>
      <c r="D6689" s="541" t="s">
        <v>13374</v>
      </c>
      <c r="E6689" s="539">
        <v>930</v>
      </c>
      <c r="F6689" s="542" t="s">
        <v>14236</v>
      </c>
      <c r="G6689" s="541" t="s">
        <v>14237</v>
      </c>
      <c r="H6689" s="541"/>
      <c r="I6689" s="550" t="s">
        <v>13103</v>
      </c>
      <c r="J6689" s="542"/>
      <c r="K6689" s="1800">
        <v>1</v>
      </c>
      <c r="L6689" s="1828">
        <v>12</v>
      </c>
      <c r="M6689" s="542">
        <f t="shared" si="164"/>
        <v>11160</v>
      </c>
      <c r="N6689" s="1829"/>
      <c r="O6689" s="1828">
        <v>6</v>
      </c>
      <c r="P6689" s="542">
        <f t="shared" si="163"/>
        <v>5580</v>
      </c>
    </row>
    <row r="6690" spans="1:16" x14ac:dyDescent="0.2">
      <c r="A6690" s="541" t="s">
        <v>992</v>
      </c>
      <c r="B6690" s="541" t="s">
        <v>9131</v>
      </c>
      <c r="C6690" s="541" t="s">
        <v>1709</v>
      </c>
      <c r="D6690" s="541" t="s">
        <v>13369</v>
      </c>
      <c r="E6690" s="539">
        <v>3000</v>
      </c>
      <c r="F6690" s="542" t="s">
        <v>14238</v>
      </c>
      <c r="G6690" s="541" t="s">
        <v>14239</v>
      </c>
      <c r="H6690" s="541"/>
      <c r="I6690" s="550" t="s">
        <v>1713</v>
      </c>
      <c r="J6690" s="542"/>
      <c r="K6690" s="1800">
        <v>1</v>
      </c>
      <c r="L6690" s="1828">
        <v>12</v>
      </c>
      <c r="M6690" s="542">
        <f t="shared" si="164"/>
        <v>36000</v>
      </c>
      <c r="N6690" s="1829"/>
      <c r="O6690" s="1828">
        <v>6</v>
      </c>
      <c r="P6690" s="542">
        <f t="shared" si="163"/>
        <v>18000</v>
      </c>
    </row>
    <row r="6691" spans="1:16" x14ac:dyDescent="0.2">
      <c r="A6691" s="541" t="s">
        <v>992</v>
      </c>
      <c r="B6691" s="541" t="s">
        <v>9131</v>
      </c>
      <c r="C6691" s="541" t="s">
        <v>1709</v>
      </c>
      <c r="D6691" s="541" t="s">
        <v>13369</v>
      </c>
      <c r="E6691" s="539">
        <v>3000</v>
      </c>
      <c r="F6691" s="542" t="s">
        <v>14240</v>
      </c>
      <c r="G6691" s="541" t="s">
        <v>14241</v>
      </c>
      <c r="H6691" s="541"/>
      <c r="I6691" s="550" t="s">
        <v>1965</v>
      </c>
      <c r="J6691" s="542"/>
      <c r="K6691" s="1800">
        <v>1</v>
      </c>
      <c r="L6691" s="1828">
        <v>4</v>
      </c>
      <c r="M6691" s="542">
        <f t="shared" si="164"/>
        <v>12000</v>
      </c>
      <c r="N6691" s="1829"/>
      <c r="O6691" s="1828">
        <v>6</v>
      </c>
      <c r="P6691" s="542">
        <f t="shared" si="163"/>
        <v>18000</v>
      </c>
    </row>
    <row r="6692" spans="1:16" x14ac:dyDescent="0.2">
      <c r="A6692" s="541" t="s">
        <v>992</v>
      </c>
      <c r="B6692" s="541" t="s">
        <v>9131</v>
      </c>
      <c r="C6692" s="541" t="s">
        <v>1709</v>
      </c>
      <c r="D6692" s="541" t="s">
        <v>13369</v>
      </c>
      <c r="E6692" s="539">
        <v>3000</v>
      </c>
      <c r="F6692" s="542" t="s">
        <v>14242</v>
      </c>
      <c r="G6692" s="541" t="s">
        <v>14243</v>
      </c>
      <c r="H6692" s="541"/>
      <c r="I6692" s="550" t="s">
        <v>12813</v>
      </c>
      <c r="J6692" s="542"/>
      <c r="K6692" s="1800">
        <v>1</v>
      </c>
      <c r="L6692" s="1828">
        <v>12</v>
      </c>
      <c r="M6692" s="542">
        <f t="shared" si="164"/>
        <v>36000</v>
      </c>
      <c r="N6692" s="1829"/>
      <c r="O6692" s="1828">
        <v>6</v>
      </c>
      <c r="P6692" s="542">
        <f t="shared" si="163"/>
        <v>18000</v>
      </c>
    </row>
    <row r="6693" spans="1:16" x14ac:dyDescent="0.2">
      <c r="A6693" s="541" t="s">
        <v>992</v>
      </c>
      <c r="B6693" s="541" t="s">
        <v>9131</v>
      </c>
      <c r="C6693" s="541" t="s">
        <v>1709</v>
      </c>
      <c r="D6693" s="541" t="s">
        <v>13361</v>
      </c>
      <c r="E6693" s="539">
        <v>3000</v>
      </c>
      <c r="F6693" s="542" t="s">
        <v>14244</v>
      </c>
      <c r="G6693" s="541" t="s">
        <v>14245</v>
      </c>
      <c r="H6693" s="541"/>
      <c r="I6693" s="550" t="s">
        <v>13314</v>
      </c>
      <c r="J6693" s="542"/>
      <c r="K6693" s="1800">
        <v>1</v>
      </c>
      <c r="L6693" s="1828">
        <v>12</v>
      </c>
      <c r="M6693" s="542">
        <f t="shared" si="164"/>
        <v>36000</v>
      </c>
      <c r="N6693" s="1829"/>
      <c r="O6693" s="1828">
        <v>6</v>
      </c>
      <c r="P6693" s="542">
        <f t="shared" si="163"/>
        <v>18000</v>
      </c>
    </row>
    <row r="6694" spans="1:16" x14ac:dyDescent="0.2">
      <c r="A6694" s="541" t="s">
        <v>992</v>
      </c>
      <c r="B6694" s="541" t="s">
        <v>9131</v>
      </c>
      <c r="C6694" s="541" t="s">
        <v>1709</v>
      </c>
      <c r="D6694" s="541" t="s">
        <v>13374</v>
      </c>
      <c r="E6694" s="539">
        <v>930</v>
      </c>
      <c r="F6694" s="542" t="s">
        <v>14246</v>
      </c>
      <c r="G6694" s="541" t="s">
        <v>14247</v>
      </c>
      <c r="H6694" s="541"/>
      <c r="I6694" s="550" t="s">
        <v>13103</v>
      </c>
      <c r="J6694" s="542"/>
      <c r="K6694" s="1800">
        <v>1</v>
      </c>
      <c r="L6694" s="1828">
        <v>12</v>
      </c>
      <c r="M6694" s="542">
        <f t="shared" si="164"/>
        <v>11160</v>
      </c>
      <c r="N6694" s="1829"/>
      <c r="O6694" s="1828">
        <v>6</v>
      </c>
      <c r="P6694" s="542">
        <f t="shared" si="163"/>
        <v>5580</v>
      </c>
    </row>
    <row r="6695" spans="1:16" x14ac:dyDescent="0.2">
      <c r="A6695" s="541" t="s">
        <v>992</v>
      </c>
      <c r="B6695" s="541" t="s">
        <v>9131</v>
      </c>
      <c r="C6695" s="541" t="s">
        <v>1709</v>
      </c>
      <c r="D6695" s="541" t="s">
        <v>13361</v>
      </c>
      <c r="E6695" s="539">
        <v>3000</v>
      </c>
      <c r="F6695" s="542" t="s">
        <v>14248</v>
      </c>
      <c r="G6695" s="541" t="s">
        <v>14249</v>
      </c>
      <c r="H6695" s="541"/>
      <c r="I6695" s="550" t="s">
        <v>12813</v>
      </c>
      <c r="J6695" s="542"/>
      <c r="K6695" s="1800">
        <v>1</v>
      </c>
      <c r="L6695" s="1828">
        <v>12</v>
      </c>
      <c r="M6695" s="542">
        <f t="shared" si="164"/>
        <v>36000</v>
      </c>
      <c r="N6695" s="1829"/>
      <c r="O6695" s="1828">
        <v>6</v>
      </c>
      <c r="P6695" s="542">
        <f t="shared" si="163"/>
        <v>18000</v>
      </c>
    </row>
    <row r="6696" spans="1:16" x14ac:dyDescent="0.2">
      <c r="A6696" s="541" t="s">
        <v>992</v>
      </c>
      <c r="B6696" s="541" t="s">
        <v>9131</v>
      </c>
      <c r="C6696" s="541" t="s">
        <v>1709</v>
      </c>
      <c r="D6696" s="541" t="s">
        <v>14250</v>
      </c>
      <c r="E6696" s="539">
        <v>10000</v>
      </c>
      <c r="F6696" s="542" t="s">
        <v>14251</v>
      </c>
      <c r="G6696" s="541" t="s">
        <v>14252</v>
      </c>
      <c r="H6696" s="541"/>
      <c r="I6696" s="550" t="s">
        <v>1753</v>
      </c>
      <c r="J6696" s="542"/>
      <c r="K6696" s="1800">
        <v>2</v>
      </c>
      <c r="L6696" s="1828">
        <v>12</v>
      </c>
      <c r="M6696" s="542">
        <f t="shared" si="164"/>
        <v>120000</v>
      </c>
      <c r="N6696" s="1829"/>
      <c r="O6696" s="1828">
        <v>6</v>
      </c>
      <c r="P6696" s="542">
        <f t="shared" si="163"/>
        <v>60000</v>
      </c>
    </row>
    <row r="6697" spans="1:16" x14ac:dyDescent="0.2">
      <c r="A6697" s="541" t="s">
        <v>992</v>
      </c>
      <c r="B6697" s="541" t="s">
        <v>9131</v>
      </c>
      <c r="C6697" s="541" t="s">
        <v>1709</v>
      </c>
      <c r="D6697" s="541" t="s">
        <v>13369</v>
      </c>
      <c r="E6697" s="539">
        <v>3000</v>
      </c>
      <c r="F6697" s="542" t="s">
        <v>14253</v>
      </c>
      <c r="G6697" s="541" t="s">
        <v>14254</v>
      </c>
      <c r="H6697" s="541"/>
      <c r="I6697" s="550" t="s">
        <v>1800</v>
      </c>
      <c r="J6697" s="542"/>
      <c r="K6697" s="1800">
        <v>1</v>
      </c>
      <c r="L6697" s="1828">
        <v>12</v>
      </c>
      <c r="M6697" s="542">
        <f t="shared" si="164"/>
        <v>36000</v>
      </c>
      <c r="N6697" s="1829"/>
      <c r="O6697" s="1828">
        <v>6</v>
      </c>
      <c r="P6697" s="542">
        <f t="shared" si="163"/>
        <v>18000</v>
      </c>
    </row>
    <row r="6698" spans="1:16" x14ac:dyDescent="0.2">
      <c r="A6698" s="541" t="s">
        <v>992</v>
      </c>
      <c r="B6698" s="541" t="s">
        <v>9131</v>
      </c>
      <c r="C6698" s="541" t="s">
        <v>1709</v>
      </c>
      <c r="D6698" s="541" t="s">
        <v>5783</v>
      </c>
      <c r="E6698" s="539">
        <v>1800</v>
      </c>
      <c r="F6698" s="542" t="s">
        <v>14255</v>
      </c>
      <c r="G6698" s="541" t="s">
        <v>14256</v>
      </c>
      <c r="H6698" s="541"/>
      <c r="I6698" s="550" t="s">
        <v>12813</v>
      </c>
      <c r="J6698" s="542"/>
      <c r="K6698" s="1800">
        <v>1</v>
      </c>
      <c r="L6698" s="1828">
        <v>12</v>
      </c>
      <c r="M6698" s="542">
        <f t="shared" si="164"/>
        <v>21600</v>
      </c>
      <c r="N6698" s="1829"/>
      <c r="O6698" s="1828">
        <v>6</v>
      </c>
      <c r="P6698" s="542">
        <f t="shared" si="163"/>
        <v>10800</v>
      </c>
    </row>
    <row r="6699" spans="1:16" x14ac:dyDescent="0.2">
      <c r="A6699" s="541" t="s">
        <v>992</v>
      </c>
      <c r="B6699" s="541" t="s">
        <v>9131</v>
      </c>
      <c r="C6699" s="541" t="s">
        <v>1709</v>
      </c>
      <c r="D6699" s="541" t="s">
        <v>1733</v>
      </c>
      <c r="E6699" s="539">
        <v>3500</v>
      </c>
      <c r="F6699" s="542" t="s">
        <v>14257</v>
      </c>
      <c r="G6699" s="541" t="s">
        <v>14258</v>
      </c>
      <c r="H6699" s="541"/>
      <c r="I6699" s="550" t="s">
        <v>1713</v>
      </c>
      <c r="J6699" s="542"/>
      <c r="K6699" s="1800">
        <v>1</v>
      </c>
      <c r="L6699" s="1828">
        <v>8</v>
      </c>
      <c r="M6699" s="542">
        <f t="shared" si="164"/>
        <v>28000</v>
      </c>
      <c r="N6699" s="1829"/>
      <c r="O6699" s="1828">
        <v>6</v>
      </c>
      <c r="P6699" s="542">
        <f t="shared" si="163"/>
        <v>21000</v>
      </c>
    </row>
    <row r="6700" spans="1:16" x14ac:dyDescent="0.2">
      <c r="A6700" s="541" t="s">
        <v>992</v>
      </c>
      <c r="B6700" s="541" t="s">
        <v>9131</v>
      </c>
      <c r="C6700" s="541" t="s">
        <v>1709</v>
      </c>
      <c r="D6700" s="541" t="s">
        <v>13374</v>
      </c>
      <c r="E6700" s="539">
        <v>930</v>
      </c>
      <c r="F6700" s="542" t="s">
        <v>14259</v>
      </c>
      <c r="G6700" s="541" t="s">
        <v>14260</v>
      </c>
      <c r="H6700" s="541"/>
      <c r="I6700" s="550" t="s">
        <v>14261</v>
      </c>
      <c r="J6700" s="542"/>
      <c r="K6700" s="1800">
        <v>1</v>
      </c>
      <c r="L6700" s="1828">
        <v>12</v>
      </c>
      <c r="M6700" s="542">
        <f t="shared" si="164"/>
        <v>11160</v>
      </c>
      <c r="N6700" s="1829"/>
      <c r="O6700" s="1828">
        <v>6</v>
      </c>
      <c r="P6700" s="542">
        <f t="shared" si="163"/>
        <v>5580</v>
      </c>
    </row>
    <row r="6701" spans="1:16" x14ac:dyDescent="0.2">
      <c r="A6701" s="541" t="s">
        <v>992</v>
      </c>
      <c r="B6701" s="541" t="s">
        <v>9131</v>
      </c>
      <c r="C6701" s="541" t="s">
        <v>1709</v>
      </c>
      <c r="D6701" s="541" t="s">
        <v>1863</v>
      </c>
      <c r="E6701" s="539">
        <v>1800</v>
      </c>
      <c r="F6701" s="542" t="s">
        <v>14262</v>
      </c>
      <c r="G6701" s="541" t="s">
        <v>14263</v>
      </c>
      <c r="H6701" s="541"/>
      <c r="I6701" s="550" t="s">
        <v>14264</v>
      </c>
      <c r="J6701" s="542"/>
      <c r="K6701" s="1800">
        <v>1</v>
      </c>
      <c r="L6701" s="1828">
        <v>12</v>
      </c>
      <c r="M6701" s="542">
        <f t="shared" si="164"/>
        <v>21600</v>
      </c>
      <c r="N6701" s="1829"/>
      <c r="O6701" s="1828">
        <v>6</v>
      </c>
      <c r="P6701" s="542">
        <f t="shared" si="163"/>
        <v>10800</v>
      </c>
    </row>
    <row r="6702" spans="1:16" x14ac:dyDescent="0.2">
      <c r="A6702" s="541" t="s">
        <v>992</v>
      </c>
      <c r="B6702" s="541" t="s">
        <v>9131</v>
      </c>
      <c r="C6702" s="541" t="s">
        <v>1709</v>
      </c>
      <c r="D6702" s="541" t="s">
        <v>13361</v>
      </c>
      <c r="E6702" s="539">
        <v>3000</v>
      </c>
      <c r="F6702" s="542" t="s">
        <v>14265</v>
      </c>
      <c r="G6702" s="541" t="s">
        <v>14266</v>
      </c>
      <c r="H6702" s="541"/>
      <c r="I6702" s="550"/>
      <c r="J6702" s="542"/>
      <c r="K6702" s="1800">
        <v>1</v>
      </c>
      <c r="L6702" s="1828">
        <v>12</v>
      </c>
      <c r="M6702" s="542">
        <f t="shared" si="164"/>
        <v>36000</v>
      </c>
      <c r="N6702" s="1829"/>
      <c r="O6702" s="1828">
        <v>6</v>
      </c>
      <c r="P6702" s="542">
        <f t="shared" si="163"/>
        <v>18000</v>
      </c>
    </row>
    <row r="6703" spans="1:16" x14ac:dyDescent="0.2">
      <c r="A6703" s="541" t="s">
        <v>992</v>
      </c>
      <c r="B6703" s="541" t="s">
        <v>9131</v>
      </c>
      <c r="C6703" s="541" t="s">
        <v>1709</v>
      </c>
      <c r="D6703" s="541" t="s">
        <v>13361</v>
      </c>
      <c r="E6703" s="539">
        <v>3000</v>
      </c>
      <c r="F6703" s="542" t="s">
        <v>14267</v>
      </c>
      <c r="G6703" s="541" t="s">
        <v>14268</v>
      </c>
      <c r="H6703" s="541"/>
      <c r="I6703" s="550" t="s">
        <v>13314</v>
      </c>
      <c r="J6703" s="542"/>
      <c r="K6703" s="1800">
        <v>1</v>
      </c>
      <c r="L6703" s="1828">
        <v>12</v>
      </c>
      <c r="M6703" s="542">
        <f t="shared" si="164"/>
        <v>36000</v>
      </c>
      <c r="N6703" s="1829"/>
      <c r="O6703" s="1828">
        <v>6</v>
      </c>
      <c r="P6703" s="542">
        <f t="shared" si="163"/>
        <v>18000</v>
      </c>
    </row>
    <row r="6704" spans="1:16" x14ac:dyDescent="0.2">
      <c r="A6704" s="541" t="s">
        <v>992</v>
      </c>
      <c r="B6704" s="541" t="s">
        <v>9131</v>
      </c>
      <c r="C6704" s="541" t="s">
        <v>1709</v>
      </c>
      <c r="D6704" s="541" t="s">
        <v>13361</v>
      </c>
      <c r="E6704" s="539">
        <v>3000</v>
      </c>
      <c r="F6704" s="542" t="s">
        <v>14269</v>
      </c>
      <c r="G6704" s="541" t="s">
        <v>14270</v>
      </c>
      <c r="H6704" s="541"/>
      <c r="I6704" s="550"/>
      <c r="J6704" s="542"/>
      <c r="K6704" s="1800">
        <v>1</v>
      </c>
      <c r="L6704" s="1828">
        <v>12</v>
      </c>
      <c r="M6704" s="542">
        <f t="shared" si="164"/>
        <v>36000</v>
      </c>
      <c r="N6704" s="1829"/>
      <c r="O6704" s="1828">
        <v>6</v>
      </c>
      <c r="P6704" s="542">
        <f t="shared" si="163"/>
        <v>18000</v>
      </c>
    </row>
    <row r="6705" spans="1:16" x14ac:dyDescent="0.2">
      <c r="A6705" s="541" t="s">
        <v>992</v>
      </c>
      <c r="B6705" s="541" t="s">
        <v>9131</v>
      </c>
      <c r="C6705" s="541" t="s">
        <v>1709</v>
      </c>
      <c r="D6705" s="541" t="s">
        <v>13361</v>
      </c>
      <c r="E6705" s="539">
        <v>3000</v>
      </c>
      <c r="F6705" s="542" t="s">
        <v>14271</v>
      </c>
      <c r="G6705" s="541" t="s">
        <v>14272</v>
      </c>
      <c r="H6705" s="541"/>
      <c r="I6705" s="550" t="s">
        <v>12950</v>
      </c>
      <c r="J6705" s="542"/>
      <c r="K6705" s="1800">
        <v>1</v>
      </c>
      <c r="L6705" s="1828">
        <v>12</v>
      </c>
      <c r="M6705" s="542">
        <f t="shared" si="164"/>
        <v>36000</v>
      </c>
      <c r="N6705" s="1829"/>
      <c r="O6705" s="1828">
        <v>6</v>
      </c>
      <c r="P6705" s="542">
        <f t="shared" si="163"/>
        <v>18000</v>
      </c>
    </row>
    <row r="6706" spans="1:16" x14ac:dyDescent="0.2">
      <c r="A6706" s="541" t="s">
        <v>992</v>
      </c>
      <c r="B6706" s="541" t="s">
        <v>9131</v>
      </c>
      <c r="C6706" s="541" t="s">
        <v>1709</v>
      </c>
      <c r="D6706" s="541" t="s">
        <v>13361</v>
      </c>
      <c r="E6706" s="539">
        <v>3000</v>
      </c>
      <c r="F6706" s="542" t="s">
        <v>14273</v>
      </c>
      <c r="G6706" s="541" t="s">
        <v>14274</v>
      </c>
      <c r="H6706" s="541"/>
      <c r="I6706" s="550" t="s">
        <v>1800</v>
      </c>
      <c r="J6706" s="542"/>
      <c r="K6706" s="1800">
        <v>1</v>
      </c>
      <c r="L6706" s="1828">
        <v>12</v>
      </c>
      <c r="M6706" s="542">
        <f t="shared" si="164"/>
        <v>36000</v>
      </c>
      <c r="N6706" s="1829"/>
      <c r="O6706" s="1828">
        <v>6</v>
      </c>
      <c r="P6706" s="542">
        <f t="shared" si="163"/>
        <v>18000</v>
      </c>
    </row>
    <row r="6707" spans="1:16" x14ac:dyDescent="0.2">
      <c r="A6707" s="541" t="s">
        <v>992</v>
      </c>
      <c r="B6707" s="541" t="s">
        <v>9131</v>
      </c>
      <c r="C6707" s="541" t="s">
        <v>1709</v>
      </c>
      <c r="D6707" s="541" t="s">
        <v>13361</v>
      </c>
      <c r="E6707" s="539">
        <v>3000</v>
      </c>
      <c r="F6707" s="542" t="s">
        <v>14275</v>
      </c>
      <c r="G6707" s="541" t="s">
        <v>14276</v>
      </c>
      <c r="H6707" s="541"/>
      <c r="I6707" s="550" t="s">
        <v>1713</v>
      </c>
      <c r="J6707" s="542"/>
      <c r="K6707" s="1800">
        <v>1</v>
      </c>
      <c r="L6707" s="1828">
        <v>12</v>
      </c>
      <c r="M6707" s="542">
        <f t="shared" si="164"/>
        <v>36000</v>
      </c>
      <c r="N6707" s="1829"/>
      <c r="O6707" s="1828">
        <v>6</v>
      </c>
      <c r="P6707" s="542">
        <f t="shared" si="163"/>
        <v>18000</v>
      </c>
    </row>
    <row r="6708" spans="1:16" x14ac:dyDescent="0.2">
      <c r="A6708" s="541" t="s">
        <v>992</v>
      </c>
      <c r="B6708" s="541" t="s">
        <v>9131</v>
      </c>
      <c r="C6708" s="541" t="s">
        <v>1709</v>
      </c>
      <c r="D6708" s="541" t="s">
        <v>13361</v>
      </c>
      <c r="E6708" s="539">
        <v>3000</v>
      </c>
      <c r="F6708" s="542" t="s">
        <v>14277</v>
      </c>
      <c r="G6708" s="541" t="s">
        <v>14278</v>
      </c>
      <c r="H6708" s="541"/>
      <c r="I6708" s="550" t="s">
        <v>12813</v>
      </c>
      <c r="J6708" s="542"/>
      <c r="K6708" s="1800">
        <v>1</v>
      </c>
      <c r="L6708" s="1828">
        <v>12</v>
      </c>
      <c r="M6708" s="542">
        <f t="shared" si="164"/>
        <v>36000</v>
      </c>
      <c r="N6708" s="1829"/>
      <c r="O6708" s="1828">
        <v>6</v>
      </c>
      <c r="P6708" s="542">
        <f t="shared" si="163"/>
        <v>18000</v>
      </c>
    </row>
    <row r="6709" spans="1:16" x14ac:dyDescent="0.2">
      <c r="A6709" s="541" t="s">
        <v>992</v>
      </c>
      <c r="B6709" s="541" t="s">
        <v>9131</v>
      </c>
      <c r="C6709" s="541" t="s">
        <v>1709</v>
      </c>
      <c r="D6709" s="541" t="s">
        <v>13369</v>
      </c>
      <c r="E6709" s="539">
        <v>3000</v>
      </c>
      <c r="F6709" s="542" t="s">
        <v>14279</v>
      </c>
      <c r="G6709" s="541" t="s">
        <v>14280</v>
      </c>
      <c r="H6709" s="541"/>
      <c r="I6709" s="550" t="s">
        <v>12965</v>
      </c>
      <c r="J6709" s="542"/>
      <c r="K6709" s="1800">
        <v>1</v>
      </c>
      <c r="L6709" s="1828">
        <v>12</v>
      </c>
      <c r="M6709" s="542">
        <f t="shared" si="164"/>
        <v>36000</v>
      </c>
      <c r="N6709" s="1829"/>
      <c r="O6709" s="1828">
        <v>6</v>
      </c>
      <c r="P6709" s="542">
        <f t="shared" si="163"/>
        <v>18000</v>
      </c>
    </row>
    <row r="6710" spans="1:16" x14ac:dyDescent="0.2">
      <c r="A6710" s="541" t="s">
        <v>992</v>
      </c>
      <c r="B6710" s="541" t="s">
        <v>9131</v>
      </c>
      <c r="C6710" s="541" t="s">
        <v>1709</v>
      </c>
      <c r="D6710" s="541" t="s">
        <v>13369</v>
      </c>
      <c r="E6710" s="539">
        <v>3000</v>
      </c>
      <c r="F6710" s="542" t="s">
        <v>14281</v>
      </c>
      <c r="G6710" s="541" t="s">
        <v>14282</v>
      </c>
      <c r="H6710" s="541"/>
      <c r="I6710" s="550" t="s">
        <v>8882</v>
      </c>
      <c r="J6710" s="542"/>
      <c r="K6710" s="1800">
        <v>1</v>
      </c>
      <c r="L6710" s="1828">
        <v>12</v>
      </c>
      <c r="M6710" s="542">
        <f t="shared" si="164"/>
        <v>36000</v>
      </c>
      <c r="N6710" s="1829"/>
      <c r="O6710" s="1828">
        <v>6</v>
      </c>
      <c r="P6710" s="542">
        <f t="shared" si="163"/>
        <v>18000</v>
      </c>
    </row>
    <row r="6711" spans="1:16" x14ac:dyDescent="0.2">
      <c r="A6711" s="541" t="s">
        <v>992</v>
      </c>
      <c r="B6711" s="541" t="s">
        <v>9131</v>
      </c>
      <c r="C6711" s="541" t="s">
        <v>1709</v>
      </c>
      <c r="D6711" s="541" t="s">
        <v>13369</v>
      </c>
      <c r="E6711" s="539">
        <v>3000</v>
      </c>
      <c r="F6711" s="542" t="s">
        <v>14283</v>
      </c>
      <c r="G6711" s="541" t="s">
        <v>14284</v>
      </c>
      <c r="H6711" s="541"/>
      <c r="I6711" s="550" t="s">
        <v>12813</v>
      </c>
      <c r="J6711" s="542"/>
      <c r="K6711" s="1800">
        <v>1</v>
      </c>
      <c r="L6711" s="1828">
        <v>12</v>
      </c>
      <c r="M6711" s="542">
        <f t="shared" si="164"/>
        <v>36000</v>
      </c>
      <c r="N6711" s="1829"/>
      <c r="O6711" s="1828">
        <v>6</v>
      </c>
      <c r="P6711" s="542">
        <f t="shared" si="163"/>
        <v>18000</v>
      </c>
    </row>
    <row r="6712" spans="1:16" x14ac:dyDescent="0.2">
      <c r="A6712" s="541" t="s">
        <v>992</v>
      </c>
      <c r="B6712" s="541" t="s">
        <v>9131</v>
      </c>
      <c r="C6712" s="541" t="s">
        <v>1709</v>
      </c>
      <c r="D6712" s="541" t="s">
        <v>13369</v>
      </c>
      <c r="E6712" s="539">
        <v>3000</v>
      </c>
      <c r="F6712" s="542" t="s">
        <v>14285</v>
      </c>
      <c r="G6712" s="541" t="s">
        <v>14286</v>
      </c>
      <c r="H6712" s="541"/>
      <c r="I6712" s="550" t="s">
        <v>6982</v>
      </c>
      <c r="J6712" s="542"/>
      <c r="K6712" s="1800">
        <v>1</v>
      </c>
      <c r="L6712" s="1828">
        <v>12</v>
      </c>
      <c r="M6712" s="542">
        <f t="shared" si="164"/>
        <v>36000</v>
      </c>
      <c r="N6712" s="1829"/>
      <c r="O6712" s="1828">
        <v>6</v>
      </c>
      <c r="P6712" s="542">
        <f t="shared" si="163"/>
        <v>18000</v>
      </c>
    </row>
    <row r="6713" spans="1:16" x14ac:dyDescent="0.2">
      <c r="A6713" s="541" t="s">
        <v>992</v>
      </c>
      <c r="B6713" s="541" t="s">
        <v>9131</v>
      </c>
      <c r="C6713" s="541" t="s">
        <v>1709</v>
      </c>
      <c r="D6713" s="541" t="s">
        <v>13369</v>
      </c>
      <c r="E6713" s="539">
        <v>3000</v>
      </c>
      <c r="F6713" s="542" t="s">
        <v>14287</v>
      </c>
      <c r="G6713" s="541" t="s">
        <v>14288</v>
      </c>
      <c r="H6713" s="541"/>
      <c r="I6713" s="550" t="s">
        <v>8896</v>
      </c>
      <c r="J6713" s="542"/>
      <c r="K6713" s="1800">
        <v>1</v>
      </c>
      <c r="L6713" s="1828">
        <v>12</v>
      </c>
      <c r="M6713" s="542">
        <f t="shared" si="164"/>
        <v>36000</v>
      </c>
      <c r="N6713" s="1829"/>
      <c r="O6713" s="1828">
        <v>6</v>
      </c>
      <c r="P6713" s="542">
        <f t="shared" si="163"/>
        <v>18000</v>
      </c>
    </row>
    <row r="6714" spans="1:16" x14ac:dyDescent="0.2">
      <c r="A6714" s="541" t="s">
        <v>992</v>
      </c>
      <c r="B6714" s="541" t="s">
        <v>9131</v>
      </c>
      <c r="C6714" s="541" t="s">
        <v>1709</v>
      </c>
      <c r="D6714" s="541" t="s">
        <v>13369</v>
      </c>
      <c r="E6714" s="539">
        <v>3000</v>
      </c>
      <c r="F6714" s="542" t="s">
        <v>14289</v>
      </c>
      <c r="G6714" s="541" t="s">
        <v>14290</v>
      </c>
      <c r="H6714" s="541"/>
      <c r="I6714" s="550" t="s">
        <v>1713</v>
      </c>
      <c r="J6714" s="542"/>
      <c r="K6714" s="1800">
        <v>1</v>
      </c>
      <c r="L6714" s="1828">
        <v>12</v>
      </c>
      <c r="M6714" s="542">
        <f t="shared" si="164"/>
        <v>36000</v>
      </c>
      <c r="N6714" s="1829"/>
      <c r="O6714" s="1828">
        <v>6</v>
      </c>
      <c r="P6714" s="542">
        <f t="shared" si="163"/>
        <v>18000</v>
      </c>
    </row>
    <row r="6715" spans="1:16" x14ac:dyDescent="0.2">
      <c r="A6715" s="541" t="s">
        <v>992</v>
      </c>
      <c r="B6715" s="541" t="s">
        <v>9131</v>
      </c>
      <c r="C6715" s="541" t="s">
        <v>1709</v>
      </c>
      <c r="D6715" s="541" t="s">
        <v>1733</v>
      </c>
      <c r="E6715" s="539">
        <v>3500</v>
      </c>
      <c r="F6715" s="542" t="s">
        <v>14291</v>
      </c>
      <c r="G6715" s="541" t="s">
        <v>14292</v>
      </c>
      <c r="H6715" s="541"/>
      <c r="I6715" s="550" t="s">
        <v>13314</v>
      </c>
      <c r="J6715" s="542"/>
      <c r="K6715" s="1800">
        <v>2</v>
      </c>
      <c r="L6715" s="1828">
        <v>12</v>
      </c>
      <c r="M6715" s="542">
        <f t="shared" si="164"/>
        <v>42000</v>
      </c>
      <c r="N6715" s="1829"/>
      <c r="O6715" s="1828">
        <v>6</v>
      </c>
      <c r="P6715" s="542">
        <f t="shared" si="163"/>
        <v>21000</v>
      </c>
    </row>
    <row r="6716" spans="1:16" x14ac:dyDescent="0.2">
      <c r="A6716" s="541" t="s">
        <v>992</v>
      </c>
      <c r="B6716" s="541" t="s">
        <v>9131</v>
      </c>
      <c r="C6716" s="541" t="s">
        <v>1709</v>
      </c>
      <c r="D6716" s="541" t="s">
        <v>14293</v>
      </c>
      <c r="E6716" s="539">
        <v>10000</v>
      </c>
      <c r="F6716" s="542" t="s">
        <v>14294</v>
      </c>
      <c r="G6716" s="541" t="s">
        <v>14295</v>
      </c>
      <c r="H6716" s="541"/>
      <c r="I6716" s="550" t="s">
        <v>1753</v>
      </c>
      <c r="J6716" s="542"/>
      <c r="K6716" s="1800">
        <v>1</v>
      </c>
      <c r="L6716" s="1828">
        <v>12</v>
      </c>
      <c r="M6716" s="542">
        <f t="shared" si="164"/>
        <v>120000</v>
      </c>
      <c r="N6716" s="1829"/>
      <c r="O6716" s="1828">
        <v>6</v>
      </c>
      <c r="P6716" s="542">
        <f t="shared" si="163"/>
        <v>60000</v>
      </c>
    </row>
    <row r="6717" spans="1:16" x14ac:dyDescent="0.2">
      <c r="A6717" s="541" t="s">
        <v>992</v>
      </c>
      <c r="B6717" s="541" t="s">
        <v>9131</v>
      </c>
      <c r="C6717" s="541" t="s">
        <v>1709</v>
      </c>
      <c r="D6717" s="541" t="s">
        <v>13369</v>
      </c>
      <c r="E6717" s="539">
        <v>3000</v>
      </c>
      <c r="F6717" s="542" t="s">
        <v>14296</v>
      </c>
      <c r="G6717" s="541" t="s">
        <v>14297</v>
      </c>
      <c r="H6717" s="541"/>
      <c r="I6717" s="550" t="s">
        <v>13314</v>
      </c>
      <c r="J6717" s="542"/>
      <c r="K6717" s="1800">
        <v>1</v>
      </c>
      <c r="L6717" s="1828">
        <v>12</v>
      </c>
      <c r="M6717" s="542">
        <f t="shared" si="164"/>
        <v>36000</v>
      </c>
      <c r="N6717" s="1829"/>
      <c r="O6717" s="1828">
        <v>6</v>
      </c>
      <c r="P6717" s="542">
        <f t="shared" si="163"/>
        <v>18000</v>
      </c>
    </row>
    <row r="6718" spans="1:16" x14ac:dyDescent="0.2">
      <c r="A6718" s="541" t="s">
        <v>992</v>
      </c>
      <c r="B6718" s="541" t="s">
        <v>9131</v>
      </c>
      <c r="C6718" s="541" t="s">
        <v>1709</v>
      </c>
      <c r="D6718" s="541" t="s">
        <v>13369</v>
      </c>
      <c r="E6718" s="539">
        <v>3000</v>
      </c>
      <c r="F6718" s="542" t="s">
        <v>14298</v>
      </c>
      <c r="G6718" s="541" t="s">
        <v>14299</v>
      </c>
      <c r="H6718" s="541"/>
      <c r="I6718" s="550" t="s">
        <v>1713</v>
      </c>
      <c r="J6718" s="542"/>
      <c r="K6718" s="1800">
        <v>1</v>
      </c>
      <c r="L6718" s="1828">
        <v>12</v>
      </c>
      <c r="M6718" s="542">
        <f t="shared" si="164"/>
        <v>36000</v>
      </c>
      <c r="N6718" s="1829"/>
      <c r="O6718" s="1828">
        <v>6</v>
      </c>
      <c r="P6718" s="542">
        <f t="shared" si="163"/>
        <v>18000</v>
      </c>
    </row>
    <row r="6719" spans="1:16" x14ac:dyDescent="0.2">
      <c r="A6719" s="541" t="s">
        <v>992</v>
      </c>
      <c r="B6719" s="541" t="s">
        <v>9131</v>
      </c>
      <c r="C6719" s="541" t="s">
        <v>1709</v>
      </c>
      <c r="D6719" s="541" t="s">
        <v>13369</v>
      </c>
      <c r="E6719" s="539">
        <v>3000</v>
      </c>
      <c r="F6719" s="542" t="s">
        <v>14300</v>
      </c>
      <c r="G6719" s="541" t="s">
        <v>14301</v>
      </c>
      <c r="H6719" s="541"/>
      <c r="I6719" s="550" t="s">
        <v>1713</v>
      </c>
      <c r="J6719" s="542"/>
      <c r="K6719" s="1800">
        <v>1</v>
      </c>
      <c r="L6719" s="1828">
        <v>12</v>
      </c>
      <c r="M6719" s="542">
        <f t="shared" si="164"/>
        <v>36000</v>
      </c>
      <c r="N6719" s="1829"/>
      <c r="O6719" s="1828">
        <v>6</v>
      </c>
      <c r="P6719" s="542">
        <f t="shared" si="163"/>
        <v>18000</v>
      </c>
    </row>
    <row r="6720" spans="1:16" x14ac:dyDescent="0.2">
      <c r="A6720" s="541" t="s">
        <v>992</v>
      </c>
      <c r="B6720" s="541" t="s">
        <v>9131</v>
      </c>
      <c r="C6720" s="541" t="s">
        <v>1709</v>
      </c>
      <c r="D6720" s="541" t="s">
        <v>5783</v>
      </c>
      <c r="E6720" s="539">
        <v>1700</v>
      </c>
      <c r="F6720" s="542" t="s">
        <v>14302</v>
      </c>
      <c r="G6720" s="541" t="s">
        <v>14303</v>
      </c>
      <c r="H6720" s="541"/>
      <c r="I6720" s="550" t="s">
        <v>12813</v>
      </c>
      <c r="J6720" s="542"/>
      <c r="K6720" s="1800">
        <v>1</v>
      </c>
      <c r="L6720" s="1828">
        <v>12</v>
      </c>
      <c r="M6720" s="542">
        <f t="shared" si="164"/>
        <v>20400</v>
      </c>
      <c r="N6720" s="1829"/>
      <c r="O6720" s="1828">
        <v>6</v>
      </c>
      <c r="P6720" s="542">
        <f t="shared" si="163"/>
        <v>10200</v>
      </c>
    </row>
    <row r="6721" spans="1:16" x14ac:dyDescent="0.2">
      <c r="A6721" s="541" t="s">
        <v>992</v>
      </c>
      <c r="B6721" s="541" t="s">
        <v>9131</v>
      </c>
      <c r="C6721" s="541" t="s">
        <v>1709</v>
      </c>
      <c r="D6721" s="541" t="s">
        <v>13361</v>
      </c>
      <c r="E6721" s="539">
        <v>3000</v>
      </c>
      <c r="F6721" s="542" t="s">
        <v>14304</v>
      </c>
      <c r="G6721" s="541" t="s">
        <v>14305</v>
      </c>
      <c r="H6721" s="541"/>
      <c r="I6721" s="550" t="s">
        <v>12989</v>
      </c>
      <c r="J6721" s="542"/>
      <c r="K6721" s="1800">
        <v>1</v>
      </c>
      <c r="L6721" s="1828">
        <v>12</v>
      </c>
      <c r="M6721" s="542">
        <f t="shared" si="164"/>
        <v>36000</v>
      </c>
      <c r="N6721" s="1829"/>
      <c r="O6721" s="1828">
        <v>6</v>
      </c>
      <c r="P6721" s="542">
        <f t="shared" si="163"/>
        <v>18000</v>
      </c>
    </row>
    <row r="6722" spans="1:16" x14ac:dyDescent="0.2">
      <c r="A6722" s="541" t="s">
        <v>992</v>
      </c>
      <c r="B6722" s="541" t="s">
        <v>9131</v>
      </c>
      <c r="C6722" s="541" t="s">
        <v>1709</v>
      </c>
      <c r="D6722" s="541" t="s">
        <v>13374</v>
      </c>
      <c r="E6722" s="539">
        <v>930</v>
      </c>
      <c r="F6722" s="542" t="s">
        <v>14306</v>
      </c>
      <c r="G6722" s="541" t="s">
        <v>14307</v>
      </c>
      <c r="H6722" s="541"/>
      <c r="I6722" s="550" t="s">
        <v>13103</v>
      </c>
      <c r="J6722" s="542"/>
      <c r="K6722" s="1800">
        <v>1</v>
      </c>
      <c r="L6722" s="1828">
        <v>12</v>
      </c>
      <c r="M6722" s="542">
        <f t="shared" si="164"/>
        <v>11160</v>
      </c>
      <c r="N6722" s="1829"/>
      <c r="O6722" s="1828">
        <v>6</v>
      </c>
      <c r="P6722" s="542">
        <f t="shared" si="163"/>
        <v>5580</v>
      </c>
    </row>
    <row r="6723" spans="1:16" x14ac:dyDescent="0.2">
      <c r="A6723" s="541" t="s">
        <v>992</v>
      </c>
      <c r="B6723" s="541" t="s">
        <v>9131</v>
      </c>
      <c r="C6723" s="541" t="s">
        <v>1709</v>
      </c>
      <c r="D6723" s="541" t="s">
        <v>13369</v>
      </c>
      <c r="E6723" s="539">
        <v>3000</v>
      </c>
      <c r="F6723" s="542" t="s">
        <v>14308</v>
      </c>
      <c r="G6723" s="541" t="s">
        <v>14309</v>
      </c>
      <c r="H6723" s="541"/>
      <c r="I6723" s="550" t="s">
        <v>1713</v>
      </c>
      <c r="J6723" s="542"/>
      <c r="K6723" s="1800">
        <v>1</v>
      </c>
      <c r="L6723" s="1828">
        <v>12</v>
      </c>
      <c r="M6723" s="542">
        <f t="shared" si="164"/>
        <v>36000</v>
      </c>
      <c r="N6723" s="1829"/>
      <c r="O6723" s="1828">
        <v>6</v>
      </c>
      <c r="P6723" s="542">
        <f t="shared" si="163"/>
        <v>18000</v>
      </c>
    </row>
    <row r="6724" spans="1:16" x14ac:dyDescent="0.2">
      <c r="A6724" s="541" t="s">
        <v>992</v>
      </c>
      <c r="B6724" s="541" t="s">
        <v>9131</v>
      </c>
      <c r="C6724" s="541" t="s">
        <v>1709</v>
      </c>
      <c r="D6724" s="541" t="s">
        <v>13361</v>
      </c>
      <c r="E6724" s="539">
        <v>3000</v>
      </c>
      <c r="F6724" s="542" t="s">
        <v>14310</v>
      </c>
      <c r="G6724" s="541" t="s">
        <v>14311</v>
      </c>
      <c r="H6724" s="541"/>
      <c r="I6724" s="550" t="s">
        <v>8903</v>
      </c>
      <c r="J6724" s="542"/>
      <c r="K6724" s="1800">
        <v>1</v>
      </c>
      <c r="L6724" s="1828">
        <v>12</v>
      </c>
      <c r="M6724" s="542">
        <f t="shared" si="164"/>
        <v>36000</v>
      </c>
      <c r="N6724" s="1829"/>
      <c r="O6724" s="1828">
        <v>6</v>
      </c>
      <c r="P6724" s="542">
        <f t="shared" si="163"/>
        <v>18000</v>
      </c>
    </row>
    <row r="6725" spans="1:16" x14ac:dyDescent="0.2">
      <c r="A6725" s="541" t="s">
        <v>992</v>
      </c>
      <c r="B6725" s="541" t="s">
        <v>9131</v>
      </c>
      <c r="C6725" s="541" t="s">
        <v>1709</v>
      </c>
      <c r="D6725" s="541" t="s">
        <v>13361</v>
      </c>
      <c r="E6725" s="539">
        <v>3000</v>
      </c>
      <c r="F6725" s="542" t="s">
        <v>14312</v>
      </c>
      <c r="G6725" s="541" t="s">
        <v>14313</v>
      </c>
      <c r="H6725" s="541"/>
      <c r="I6725" s="550" t="s">
        <v>1713</v>
      </c>
      <c r="J6725" s="542"/>
      <c r="K6725" s="1800">
        <v>1</v>
      </c>
      <c r="L6725" s="1828">
        <v>12</v>
      </c>
      <c r="M6725" s="542">
        <f t="shared" si="164"/>
        <v>36000</v>
      </c>
      <c r="N6725" s="1829"/>
      <c r="O6725" s="1828">
        <v>6</v>
      </c>
      <c r="P6725" s="542">
        <f t="shared" si="163"/>
        <v>18000</v>
      </c>
    </row>
    <row r="6726" spans="1:16" x14ac:dyDescent="0.2">
      <c r="A6726" s="541" t="s">
        <v>992</v>
      </c>
      <c r="B6726" s="541" t="s">
        <v>9131</v>
      </c>
      <c r="C6726" s="541" t="s">
        <v>1709</v>
      </c>
      <c r="D6726" s="541" t="s">
        <v>13361</v>
      </c>
      <c r="E6726" s="539">
        <v>3000</v>
      </c>
      <c r="F6726" s="542" t="s">
        <v>14314</v>
      </c>
      <c r="G6726" s="541" t="s">
        <v>14315</v>
      </c>
      <c r="H6726" s="541"/>
      <c r="I6726" s="550" t="s">
        <v>1713</v>
      </c>
      <c r="J6726" s="542"/>
      <c r="K6726" s="1800">
        <v>1</v>
      </c>
      <c r="L6726" s="1828">
        <v>12</v>
      </c>
      <c r="M6726" s="542">
        <f t="shared" si="164"/>
        <v>36000</v>
      </c>
      <c r="N6726" s="1829"/>
      <c r="O6726" s="1828">
        <v>6</v>
      </c>
      <c r="P6726" s="542">
        <f t="shared" si="163"/>
        <v>18000</v>
      </c>
    </row>
    <row r="6727" spans="1:16" x14ac:dyDescent="0.2">
      <c r="A6727" s="541" t="s">
        <v>992</v>
      </c>
      <c r="B6727" s="541" t="s">
        <v>9131</v>
      </c>
      <c r="C6727" s="541" t="s">
        <v>1709</v>
      </c>
      <c r="D6727" s="541" t="s">
        <v>13361</v>
      </c>
      <c r="E6727" s="539">
        <v>3000</v>
      </c>
      <c r="F6727" s="542" t="s">
        <v>14316</v>
      </c>
      <c r="G6727" s="541" t="s">
        <v>14317</v>
      </c>
      <c r="H6727" s="541"/>
      <c r="I6727" s="550" t="s">
        <v>12813</v>
      </c>
      <c r="J6727" s="542"/>
      <c r="K6727" s="1800">
        <v>1</v>
      </c>
      <c r="L6727" s="1828">
        <v>12</v>
      </c>
      <c r="M6727" s="542">
        <f t="shared" si="164"/>
        <v>36000</v>
      </c>
      <c r="N6727" s="1829"/>
      <c r="O6727" s="1828">
        <v>6</v>
      </c>
      <c r="P6727" s="542">
        <f t="shared" si="163"/>
        <v>18000</v>
      </c>
    </row>
    <row r="6728" spans="1:16" x14ac:dyDescent="0.2">
      <c r="A6728" s="541" t="s">
        <v>992</v>
      </c>
      <c r="B6728" s="541" t="s">
        <v>9131</v>
      </c>
      <c r="C6728" s="541" t="s">
        <v>1709</v>
      </c>
      <c r="D6728" s="541" t="s">
        <v>13361</v>
      </c>
      <c r="E6728" s="539">
        <v>3000</v>
      </c>
      <c r="F6728" s="542" t="s">
        <v>14318</v>
      </c>
      <c r="G6728" s="541" t="s">
        <v>14319</v>
      </c>
      <c r="H6728" s="541"/>
      <c r="I6728" s="550" t="s">
        <v>12989</v>
      </c>
      <c r="J6728" s="542"/>
      <c r="K6728" s="1800">
        <v>1</v>
      </c>
      <c r="L6728" s="1828">
        <v>12</v>
      </c>
      <c r="M6728" s="542">
        <f t="shared" si="164"/>
        <v>36000</v>
      </c>
      <c r="N6728" s="1829"/>
      <c r="O6728" s="1828">
        <v>6</v>
      </c>
      <c r="P6728" s="542">
        <f t="shared" si="163"/>
        <v>18000</v>
      </c>
    </row>
    <row r="6729" spans="1:16" x14ac:dyDescent="0.2">
      <c r="A6729" s="541" t="s">
        <v>992</v>
      </c>
      <c r="B6729" s="541" t="s">
        <v>9131</v>
      </c>
      <c r="C6729" s="541" t="s">
        <v>1709</v>
      </c>
      <c r="D6729" s="541" t="s">
        <v>13361</v>
      </c>
      <c r="E6729" s="539">
        <v>3000</v>
      </c>
      <c r="F6729" s="542" t="s">
        <v>14320</v>
      </c>
      <c r="G6729" s="541" t="s">
        <v>14321</v>
      </c>
      <c r="H6729" s="541"/>
      <c r="I6729" s="550" t="s">
        <v>14322</v>
      </c>
      <c r="J6729" s="542"/>
      <c r="K6729" s="1800">
        <v>1</v>
      </c>
      <c r="L6729" s="1828">
        <v>12</v>
      </c>
      <c r="M6729" s="542">
        <f t="shared" si="164"/>
        <v>36000</v>
      </c>
      <c r="N6729" s="1829"/>
      <c r="O6729" s="1828">
        <v>6</v>
      </c>
      <c r="P6729" s="542">
        <f t="shared" si="163"/>
        <v>18000</v>
      </c>
    </row>
    <row r="6730" spans="1:16" x14ac:dyDescent="0.2">
      <c r="A6730" s="541" t="s">
        <v>992</v>
      </c>
      <c r="B6730" s="541" t="s">
        <v>9131</v>
      </c>
      <c r="C6730" s="541" t="s">
        <v>1709</v>
      </c>
      <c r="D6730" s="541" t="s">
        <v>13374</v>
      </c>
      <c r="E6730" s="539">
        <v>930</v>
      </c>
      <c r="F6730" s="542" t="s">
        <v>14323</v>
      </c>
      <c r="G6730" s="541" t="s">
        <v>14324</v>
      </c>
      <c r="H6730" s="541"/>
      <c r="I6730" s="550" t="s">
        <v>13103</v>
      </c>
      <c r="J6730" s="542"/>
      <c r="K6730" s="1800">
        <v>1</v>
      </c>
      <c r="L6730" s="1828">
        <v>12</v>
      </c>
      <c r="M6730" s="542">
        <f t="shared" si="164"/>
        <v>11160</v>
      </c>
      <c r="N6730" s="1829"/>
      <c r="O6730" s="1828">
        <v>6</v>
      </c>
      <c r="P6730" s="542">
        <f t="shared" si="163"/>
        <v>5580</v>
      </c>
    </row>
    <row r="6731" spans="1:16" x14ac:dyDescent="0.2">
      <c r="A6731" s="541" t="s">
        <v>992</v>
      </c>
      <c r="B6731" s="541" t="s">
        <v>9131</v>
      </c>
      <c r="C6731" s="541" t="s">
        <v>1709</v>
      </c>
      <c r="D6731" s="541" t="s">
        <v>13361</v>
      </c>
      <c r="E6731" s="539">
        <v>3000</v>
      </c>
      <c r="F6731" s="542" t="s">
        <v>14325</v>
      </c>
      <c r="G6731" s="541" t="s">
        <v>14326</v>
      </c>
      <c r="H6731" s="541"/>
      <c r="I6731" s="550" t="s">
        <v>8903</v>
      </c>
      <c r="J6731" s="542"/>
      <c r="K6731" s="1800">
        <v>1</v>
      </c>
      <c r="L6731" s="1828">
        <v>12</v>
      </c>
      <c r="M6731" s="542">
        <f t="shared" si="164"/>
        <v>36000</v>
      </c>
      <c r="N6731" s="1829"/>
      <c r="O6731" s="1828">
        <v>6</v>
      </c>
      <c r="P6731" s="542">
        <f t="shared" si="163"/>
        <v>18000</v>
      </c>
    </row>
    <row r="6732" spans="1:16" x14ac:dyDescent="0.2">
      <c r="A6732" s="541" t="s">
        <v>992</v>
      </c>
      <c r="B6732" s="541" t="s">
        <v>9131</v>
      </c>
      <c r="C6732" s="541" t="s">
        <v>1709</v>
      </c>
      <c r="D6732" s="541" t="s">
        <v>13361</v>
      </c>
      <c r="E6732" s="539">
        <v>3000</v>
      </c>
      <c r="F6732" s="542" t="s">
        <v>14327</v>
      </c>
      <c r="G6732" s="541" t="s">
        <v>14328</v>
      </c>
      <c r="H6732" s="541"/>
      <c r="I6732" s="550" t="s">
        <v>1713</v>
      </c>
      <c r="J6732" s="542"/>
      <c r="K6732" s="1800">
        <v>1</v>
      </c>
      <c r="L6732" s="1828">
        <v>12</v>
      </c>
      <c r="M6732" s="542">
        <f t="shared" si="164"/>
        <v>36000</v>
      </c>
      <c r="N6732" s="1829"/>
      <c r="O6732" s="1828">
        <v>6</v>
      </c>
      <c r="P6732" s="542">
        <f t="shared" si="163"/>
        <v>18000</v>
      </c>
    </row>
    <row r="6733" spans="1:16" x14ac:dyDescent="0.2">
      <c r="A6733" s="541" t="s">
        <v>992</v>
      </c>
      <c r="B6733" s="541" t="s">
        <v>9131</v>
      </c>
      <c r="C6733" s="541" t="s">
        <v>1709</v>
      </c>
      <c r="D6733" s="541" t="s">
        <v>13361</v>
      </c>
      <c r="E6733" s="539">
        <v>3000</v>
      </c>
      <c r="F6733" s="542" t="s">
        <v>14329</v>
      </c>
      <c r="G6733" s="541" t="s">
        <v>14330</v>
      </c>
      <c r="H6733" s="541"/>
      <c r="I6733" s="550" t="s">
        <v>12813</v>
      </c>
      <c r="J6733" s="542"/>
      <c r="K6733" s="1800">
        <v>1</v>
      </c>
      <c r="L6733" s="1828">
        <v>12</v>
      </c>
      <c r="M6733" s="542">
        <f t="shared" si="164"/>
        <v>36000</v>
      </c>
      <c r="N6733" s="1829"/>
      <c r="O6733" s="1828">
        <v>6</v>
      </c>
      <c r="P6733" s="542">
        <f t="shared" si="163"/>
        <v>18000</v>
      </c>
    </row>
    <row r="6734" spans="1:16" x14ac:dyDescent="0.2">
      <c r="A6734" s="541" t="s">
        <v>992</v>
      </c>
      <c r="B6734" s="541" t="s">
        <v>9131</v>
      </c>
      <c r="C6734" s="541" t="s">
        <v>1709</v>
      </c>
      <c r="D6734" s="541" t="s">
        <v>1863</v>
      </c>
      <c r="E6734" s="539">
        <v>1500</v>
      </c>
      <c r="F6734" s="542" t="s">
        <v>14331</v>
      </c>
      <c r="G6734" s="541" t="s">
        <v>14332</v>
      </c>
      <c r="H6734" s="541"/>
      <c r="I6734" s="550" t="s">
        <v>13103</v>
      </c>
      <c r="J6734" s="542"/>
      <c r="K6734" s="1800">
        <v>1</v>
      </c>
      <c r="L6734" s="1828">
        <v>12</v>
      </c>
      <c r="M6734" s="542">
        <f t="shared" si="164"/>
        <v>18000</v>
      </c>
      <c r="N6734" s="1829"/>
      <c r="O6734" s="1828">
        <v>6</v>
      </c>
      <c r="P6734" s="542">
        <f t="shared" si="163"/>
        <v>9000</v>
      </c>
    </row>
    <row r="6735" spans="1:16" x14ac:dyDescent="0.2">
      <c r="A6735" s="541" t="s">
        <v>992</v>
      </c>
      <c r="B6735" s="541" t="s">
        <v>9131</v>
      </c>
      <c r="C6735" s="541" t="s">
        <v>1709</v>
      </c>
      <c r="D6735" s="541" t="s">
        <v>13361</v>
      </c>
      <c r="E6735" s="539">
        <v>3000</v>
      </c>
      <c r="F6735" s="542" t="s">
        <v>14333</v>
      </c>
      <c r="G6735" s="541" t="s">
        <v>14334</v>
      </c>
      <c r="H6735" s="541"/>
      <c r="I6735" s="550" t="s">
        <v>1713</v>
      </c>
      <c r="J6735" s="542"/>
      <c r="K6735" s="1800">
        <v>1</v>
      </c>
      <c r="L6735" s="1828">
        <v>12</v>
      </c>
      <c r="M6735" s="542">
        <f t="shared" si="164"/>
        <v>36000</v>
      </c>
      <c r="N6735" s="1829"/>
      <c r="O6735" s="1828">
        <v>6</v>
      </c>
      <c r="P6735" s="542">
        <f t="shared" si="163"/>
        <v>18000</v>
      </c>
    </row>
    <row r="6736" spans="1:16" x14ac:dyDescent="0.2">
      <c r="A6736" s="541" t="s">
        <v>992</v>
      </c>
      <c r="B6736" s="541" t="s">
        <v>9131</v>
      </c>
      <c r="C6736" s="541" t="s">
        <v>1709</v>
      </c>
      <c r="D6736" s="541" t="s">
        <v>13361</v>
      </c>
      <c r="E6736" s="539">
        <v>3000</v>
      </c>
      <c r="F6736" s="542" t="s">
        <v>14335</v>
      </c>
      <c r="G6736" s="541" t="s">
        <v>14336</v>
      </c>
      <c r="H6736" s="541"/>
      <c r="I6736" s="550" t="s">
        <v>13314</v>
      </c>
      <c r="J6736" s="542"/>
      <c r="K6736" s="1800">
        <v>1</v>
      </c>
      <c r="L6736" s="1828">
        <v>12</v>
      </c>
      <c r="M6736" s="542">
        <f t="shared" si="164"/>
        <v>36000</v>
      </c>
      <c r="N6736" s="1829"/>
      <c r="O6736" s="1828">
        <v>6</v>
      </c>
      <c r="P6736" s="542">
        <f t="shared" si="163"/>
        <v>18000</v>
      </c>
    </row>
    <row r="6737" spans="1:16" x14ac:dyDescent="0.2">
      <c r="A6737" s="541" t="s">
        <v>992</v>
      </c>
      <c r="B6737" s="541" t="s">
        <v>9131</v>
      </c>
      <c r="C6737" s="541" t="s">
        <v>1709</v>
      </c>
      <c r="D6737" s="541" t="s">
        <v>13369</v>
      </c>
      <c r="E6737" s="539">
        <v>3000</v>
      </c>
      <c r="F6737" s="542" t="s">
        <v>14337</v>
      </c>
      <c r="G6737" s="541" t="s">
        <v>14338</v>
      </c>
      <c r="H6737" s="541"/>
      <c r="I6737" s="550" t="s">
        <v>13974</v>
      </c>
      <c r="J6737" s="542"/>
      <c r="K6737" s="1800">
        <v>1</v>
      </c>
      <c r="L6737" s="1828">
        <v>12</v>
      </c>
      <c r="M6737" s="542">
        <f t="shared" si="164"/>
        <v>36000</v>
      </c>
      <c r="N6737" s="1829"/>
      <c r="O6737" s="1828">
        <v>6</v>
      </c>
      <c r="P6737" s="542">
        <f t="shared" si="163"/>
        <v>18000</v>
      </c>
    </row>
    <row r="6738" spans="1:16" x14ac:dyDescent="0.2">
      <c r="A6738" s="541" t="s">
        <v>992</v>
      </c>
      <c r="B6738" s="541" t="s">
        <v>9131</v>
      </c>
      <c r="C6738" s="541" t="s">
        <v>1709</v>
      </c>
      <c r="D6738" s="541" t="s">
        <v>13369</v>
      </c>
      <c r="E6738" s="539">
        <v>3000</v>
      </c>
      <c r="F6738" s="542" t="s">
        <v>14339</v>
      </c>
      <c r="G6738" s="541" t="s">
        <v>14340</v>
      </c>
      <c r="H6738" s="541"/>
      <c r="I6738" s="550" t="s">
        <v>12989</v>
      </c>
      <c r="J6738" s="542"/>
      <c r="K6738" s="1800">
        <v>1</v>
      </c>
      <c r="L6738" s="1828">
        <v>12</v>
      </c>
      <c r="M6738" s="542">
        <f t="shared" si="164"/>
        <v>36000</v>
      </c>
      <c r="N6738" s="1829"/>
      <c r="O6738" s="1828">
        <v>6</v>
      </c>
      <c r="P6738" s="542">
        <f t="shared" si="163"/>
        <v>18000</v>
      </c>
    </row>
    <row r="6739" spans="1:16" x14ac:dyDescent="0.2">
      <c r="A6739" s="541" t="s">
        <v>992</v>
      </c>
      <c r="B6739" s="541" t="s">
        <v>9131</v>
      </c>
      <c r="C6739" s="541" t="s">
        <v>1709</v>
      </c>
      <c r="D6739" s="541" t="s">
        <v>13743</v>
      </c>
      <c r="E6739" s="539">
        <v>3000</v>
      </c>
      <c r="F6739" s="542" t="s">
        <v>14341</v>
      </c>
      <c r="G6739" s="541" t="s">
        <v>14342</v>
      </c>
      <c r="H6739" s="541"/>
      <c r="I6739" s="550" t="s">
        <v>13415</v>
      </c>
      <c r="J6739" s="542"/>
      <c r="K6739" s="1800">
        <v>1</v>
      </c>
      <c r="L6739" s="1828">
        <v>12</v>
      </c>
      <c r="M6739" s="542">
        <f t="shared" si="164"/>
        <v>36000</v>
      </c>
      <c r="N6739" s="1829"/>
      <c r="O6739" s="1828">
        <v>6</v>
      </c>
      <c r="P6739" s="542">
        <f t="shared" si="163"/>
        <v>18000</v>
      </c>
    </row>
    <row r="6740" spans="1:16" x14ac:dyDescent="0.2">
      <c r="A6740" s="541" t="s">
        <v>992</v>
      </c>
      <c r="B6740" s="541" t="s">
        <v>9131</v>
      </c>
      <c r="C6740" s="541" t="s">
        <v>1709</v>
      </c>
      <c r="D6740" s="541" t="s">
        <v>13369</v>
      </c>
      <c r="E6740" s="539">
        <v>3000</v>
      </c>
      <c r="F6740" s="542" t="s">
        <v>14343</v>
      </c>
      <c r="G6740" s="541" t="s">
        <v>14344</v>
      </c>
      <c r="H6740" s="541"/>
      <c r="I6740" s="550" t="s">
        <v>8896</v>
      </c>
      <c r="J6740" s="542"/>
      <c r="K6740" s="1800">
        <v>1</v>
      </c>
      <c r="L6740" s="1828">
        <v>12</v>
      </c>
      <c r="M6740" s="542">
        <f t="shared" si="164"/>
        <v>36000</v>
      </c>
      <c r="N6740" s="1829"/>
      <c r="O6740" s="1828">
        <v>6</v>
      </c>
      <c r="P6740" s="542">
        <f t="shared" ref="P6740:P6803" si="165">E6740*O6740</f>
        <v>18000</v>
      </c>
    </row>
    <row r="6741" spans="1:16" x14ac:dyDescent="0.2">
      <c r="A6741" s="541" t="s">
        <v>992</v>
      </c>
      <c r="B6741" s="541" t="s">
        <v>9131</v>
      </c>
      <c r="C6741" s="541" t="s">
        <v>1709</v>
      </c>
      <c r="D6741" s="541" t="s">
        <v>13374</v>
      </c>
      <c r="E6741" s="539">
        <v>930</v>
      </c>
      <c r="F6741" s="542" t="s">
        <v>14345</v>
      </c>
      <c r="G6741" s="541" t="s">
        <v>14346</v>
      </c>
      <c r="H6741" s="541"/>
      <c r="I6741" s="550" t="s">
        <v>13519</v>
      </c>
      <c r="J6741" s="542"/>
      <c r="K6741" s="1800">
        <v>1</v>
      </c>
      <c r="L6741" s="1828">
        <v>12</v>
      </c>
      <c r="M6741" s="542">
        <f t="shared" si="164"/>
        <v>11160</v>
      </c>
      <c r="N6741" s="1829"/>
      <c r="O6741" s="1828">
        <v>6</v>
      </c>
      <c r="P6741" s="542">
        <f t="shared" si="165"/>
        <v>5580</v>
      </c>
    </row>
    <row r="6742" spans="1:16" x14ac:dyDescent="0.2">
      <c r="A6742" s="541" t="s">
        <v>992</v>
      </c>
      <c r="B6742" s="541" t="s">
        <v>9131</v>
      </c>
      <c r="C6742" s="541" t="s">
        <v>1709</v>
      </c>
      <c r="D6742" s="541" t="s">
        <v>13369</v>
      </c>
      <c r="E6742" s="539">
        <v>3000</v>
      </c>
      <c r="F6742" s="542" t="s">
        <v>14347</v>
      </c>
      <c r="G6742" s="541" t="s">
        <v>14348</v>
      </c>
      <c r="H6742" s="541"/>
      <c r="I6742" s="550" t="s">
        <v>14349</v>
      </c>
      <c r="J6742" s="542"/>
      <c r="K6742" s="1800">
        <v>1</v>
      </c>
      <c r="L6742" s="1828">
        <v>12</v>
      </c>
      <c r="M6742" s="542">
        <f t="shared" ref="M6742:M6805" si="166">E6742*L6742</f>
        <v>36000</v>
      </c>
      <c r="N6742" s="1829"/>
      <c r="O6742" s="1828">
        <v>6</v>
      </c>
      <c r="P6742" s="542">
        <f t="shared" si="165"/>
        <v>18000</v>
      </c>
    </row>
    <row r="6743" spans="1:16" x14ac:dyDescent="0.2">
      <c r="A6743" s="541" t="s">
        <v>992</v>
      </c>
      <c r="B6743" s="541" t="s">
        <v>9131</v>
      </c>
      <c r="C6743" s="541" t="s">
        <v>1709</v>
      </c>
      <c r="D6743" s="541" t="s">
        <v>13369</v>
      </c>
      <c r="E6743" s="539">
        <v>3000</v>
      </c>
      <c r="F6743" s="542" t="s">
        <v>14350</v>
      </c>
      <c r="G6743" s="541" t="s">
        <v>14351</v>
      </c>
      <c r="H6743" s="541"/>
      <c r="I6743" s="550" t="s">
        <v>13415</v>
      </c>
      <c r="J6743" s="542"/>
      <c r="K6743" s="1800">
        <v>1</v>
      </c>
      <c r="L6743" s="1828">
        <v>12</v>
      </c>
      <c r="M6743" s="542">
        <f t="shared" si="166"/>
        <v>36000</v>
      </c>
      <c r="N6743" s="1829"/>
      <c r="O6743" s="1828">
        <v>6</v>
      </c>
      <c r="P6743" s="542">
        <f t="shared" si="165"/>
        <v>18000</v>
      </c>
    </row>
    <row r="6744" spans="1:16" x14ac:dyDescent="0.2">
      <c r="A6744" s="541" t="s">
        <v>992</v>
      </c>
      <c r="B6744" s="541" t="s">
        <v>9131</v>
      </c>
      <c r="C6744" s="541" t="s">
        <v>1709</v>
      </c>
      <c r="D6744" s="541" t="s">
        <v>13374</v>
      </c>
      <c r="E6744" s="539">
        <v>930</v>
      </c>
      <c r="F6744" s="542" t="s">
        <v>14352</v>
      </c>
      <c r="G6744" s="541" t="s">
        <v>14353</v>
      </c>
      <c r="H6744" s="541"/>
      <c r="I6744" s="550" t="s">
        <v>13103</v>
      </c>
      <c r="J6744" s="542"/>
      <c r="K6744" s="1800">
        <v>1</v>
      </c>
      <c r="L6744" s="1828">
        <v>12</v>
      </c>
      <c r="M6744" s="542">
        <f t="shared" si="166"/>
        <v>11160</v>
      </c>
      <c r="N6744" s="1829"/>
      <c r="O6744" s="1828">
        <v>6</v>
      </c>
      <c r="P6744" s="542">
        <f t="shared" si="165"/>
        <v>5580</v>
      </c>
    </row>
    <row r="6745" spans="1:16" x14ac:dyDescent="0.2">
      <c r="A6745" s="541" t="s">
        <v>992</v>
      </c>
      <c r="B6745" s="541" t="s">
        <v>9131</v>
      </c>
      <c r="C6745" s="541" t="s">
        <v>1709</v>
      </c>
      <c r="D6745" s="541" t="s">
        <v>13369</v>
      </c>
      <c r="E6745" s="539">
        <v>3000</v>
      </c>
      <c r="F6745" s="542" t="s">
        <v>14354</v>
      </c>
      <c r="G6745" s="541" t="s">
        <v>14355</v>
      </c>
      <c r="H6745" s="541"/>
      <c r="I6745" s="550" t="s">
        <v>1713</v>
      </c>
      <c r="J6745" s="542"/>
      <c r="K6745" s="1800">
        <v>1</v>
      </c>
      <c r="L6745" s="1828">
        <v>12</v>
      </c>
      <c r="M6745" s="542">
        <f t="shared" si="166"/>
        <v>36000</v>
      </c>
      <c r="N6745" s="1829"/>
      <c r="O6745" s="1828">
        <v>6</v>
      </c>
      <c r="P6745" s="542">
        <f t="shared" si="165"/>
        <v>18000</v>
      </c>
    </row>
    <row r="6746" spans="1:16" x14ac:dyDescent="0.2">
      <c r="A6746" s="541" t="s">
        <v>992</v>
      </c>
      <c r="B6746" s="541" t="s">
        <v>9131</v>
      </c>
      <c r="C6746" s="541" t="s">
        <v>1709</v>
      </c>
      <c r="D6746" s="541" t="s">
        <v>13743</v>
      </c>
      <c r="E6746" s="539">
        <v>3000</v>
      </c>
      <c r="F6746" s="542" t="s">
        <v>14356</v>
      </c>
      <c r="G6746" s="541" t="s">
        <v>14357</v>
      </c>
      <c r="H6746" s="541"/>
      <c r="I6746" s="550" t="s">
        <v>1713</v>
      </c>
      <c r="J6746" s="542"/>
      <c r="K6746" s="1800">
        <v>1</v>
      </c>
      <c r="L6746" s="1828">
        <v>12</v>
      </c>
      <c r="M6746" s="542">
        <f t="shared" si="166"/>
        <v>36000</v>
      </c>
      <c r="N6746" s="1829"/>
      <c r="O6746" s="1828">
        <v>6</v>
      </c>
      <c r="P6746" s="542">
        <f t="shared" si="165"/>
        <v>18000</v>
      </c>
    </row>
    <row r="6747" spans="1:16" x14ac:dyDescent="0.2">
      <c r="A6747" s="541" t="s">
        <v>992</v>
      </c>
      <c r="B6747" s="541" t="s">
        <v>9131</v>
      </c>
      <c r="C6747" s="541" t="s">
        <v>1709</v>
      </c>
      <c r="D6747" s="541" t="s">
        <v>13369</v>
      </c>
      <c r="E6747" s="539">
        <v>3000</v>
      </c>
      <c r="F6747" s="542" t="s">
        <v>14358</v>
      </c>
      <c r="G6747" s="541" t="s">
        <v>14359</v>
      </c>
      <c r="H6747" s="541"/>
      <c r="I6747" s="550" t="s">
        <v>14360</v>
      </c>
      <c r="J6747" s="542"/>
      <c r="K6747" s="1800">
        <v>1</v>
      </c>
      <c r="L6747" s="1828">
        <v>12</v>
      </c>
      <c r="M6747" s="542">
        <f t="shared" si="166"/>
        <v>36000</v>
      </c>
      <c r="N6747" s="1829"/>
      <c r="O6747" s="1828">
        <v>6</v>
      </c>
      <c r="P6747" s="542">
        <f t="shared" si="165"/>
        <v>18000</v>
      </c>
    </row>
    <row r="6748" spans="1:16" x14ac:dyDescent="0.2">
      <c r="A6748" s="541" t="s">
        <v>992</v>
      </c>
      <c r="B6748" s="541" t="s">
        <v>9131</v>
      </c>
      <c r="C6748" s="541" t="s">
        <v>1709</v>
      </c>
      <c r="D6748" s="541" t="s">
        <v>13361</v>
      </c>
      <c r="E6748" s="539">
        <v>3000</v>
      </c>
      <c r="F6748" s="542" t="s">
        <v>14361</v>
      </c>
      <c r="G6748" s="541" t="s">
        <v>14362</v>
      </c>
      <c r="H6748" s="541"/>
      <c r="I6748" s="550" t="s">
        <v>13415</v>
      </c>
      <c r="J6748" s="542"/>
      <c r="K6748" s="1800">
        <v>1</v>
      </c>
      <c r="L6748" s="1828">
        <v>12</v>
      </c>
      <c r="M6748" s="542">
        <f t="shared" si="166"/>
        <v>36000</v>
      </c>
      <c r="N6748" s="1829"/>
      <c r="O6748" s="1828">
        <v>6</v>
      </c>
      <c r="P6748" s="542">
        <f t="shared" si="165"/>
        <v>18000</v>
      </c>
    </row>
    <row r="6749" spans="1:16" x14ac:dyDescent="0.2">
      <c r="A6749" s="541" t="s">
        <v>992</v>
      </c>
      <c r="B6749" s="541" t="s">
        <v>9131</v>
      </c>
      <c r="C6749" s="541" t="s">
        <v>1709</v>
      </c>
      <c r="D6749" s="541" t="s">
        <v>13369</v>
      </c>
      <c r="E6749" s="539">
        <v>3000</v>
      </c>
      <c r="F6749" s="542" t="s">
        <v>14363</v>
      </c>
      <c r="G6749" s="541" t="s">
        <v>14364</v>
      </c>
      <c r="H6749" s="541"/>
      <c r="I6749" s="550" t="s">
        <v>12813</v>
      </c>
      <c r="J6749" s="542"/>
      <c r="K6749" s="1800">
        <v>1</v>
      </c>
      <c r="L6749" s="1828">
        <v>12</v>
      </c>
      <c r="M6749" s="542">
        <f t="shared" si="166"/>
        <v>36000</v>
      </c>
      <c r="N6749" s="1829"/>
      <c r="O6749" s="1828">
        <v>6</v>
      </c>
      <c r="P6749" s="542">
        <f t="shared" si="165"/>
        <v>18000</v>
      </c>
    </row>
    <row r="6750" spans="1:16" x14ac:dyDescent="0.2">
      <c r="A6750" s="541" t="s">
        <v>992</v>
      </c>
      <c r="B6750" s="541" t="s">
        <v>9131</v>
      </c>
      <c r="C6750" s="541" t="s">
        <v>1709</v>
      </c>
      <c r="D6750" s="541" t="s">
        <v>13369</v>
      </c>
      <c r="E6750" s="539">
        <v>3000</v>
      </c>
      <c r="F6750" s="542" t="s">
        <v>14365</v>
      </c>
      <c r="G6750" s="541" t="s">
        <v>14366</v>
      </c>
      <c r="H6750" s="541"/>
      <c r="I6750" s="550" t="s">
        <v>1713</v>
      </c>
      <c r="J6750" s="542"/>
      <c r="K6750" s="1800">
        <v>1</v>
      </c>
      <c r="L6750" s="1828">
        <v>12</v>
      </c>
      <c r="M6750" s="542">
        <f t="shared" si="166"/>
        <v>36000</v>
      </c>
      <c r="N6750" s="1829"/>
      <c r="O6750" s="1828">
        <v>6</v>
      </c>
      <c r="P6750" s="542">
        <f t="shared" si="165"/>
        <v>18000</v>
      </c>
    </row>
    <row r="6751" spans="1:16" x14ac:dyDescent="0.2">
      <c r="A6751" s="541" t="s">
        <v>992</v>
      </c>
      <c r="B6751" s="541" t="s">
        <v>9131</v>
      </c>
      <c r="C6751" s="541" t="s">
        <v>1709</v>
      </c>
      <c r="D6751" s="541" t="s">
        <v>13369</v>
      </c>
      <c r="E6751" s="539">
        <v>3000</v>
      </c>
      <c r="F6751" s="542" t="s">
        <v>14367</v>
      </c>
      <c r="G6751" s="541" t="s">
        <v>14368</v>
      </c>
      <c r="H6751" s="541"/>
      <c r="I6751" s="550" t="s">
        <v>12813</v>
      </c>
      <c r="J6751" s="542"/>
      <c r="K6751" s="1800">
        <v>1</v>
      </c>
      <c r="L6751" s="1828">
        <v>12</v>
      </c>
      <c r="M6751" s="542">
        <f t="shared" si="166"/>
        <v>36000</v>
      </c>
      <c r="N6751" s="1829"/>
      <c r="O6751" s="1828">
        <v>6</v>
      </c>
      <c r="P6751" s="542">
        <f t="shared" si="165"/>
        <v>18000</v>
      </c>
    </row>
    <row r="6752" spans="1:16" x14ac:dyDescent="0.2">
      <c r="A6752" s="541" t="s">
        <v>992</v>
      </c>
      <c r="B6752" s="541" t="s">
        <v>9131</v>
      </c>
      <c r="C6752" s="541" t="s">
        <v>1709</v>
      </c>
      <c r="D6752" s="541" t="s">
        <v>13369</v>
      </c>
      <c r="E6752" s="539">
        <v>3000</v>
      </c>
      <c r="F6752" s="542" t="s">
        <v>14369</v>
      </c>
      <c r="G6752" s="541" t="s">
        <v>14370</v>
      </c>
      <c r="H6752" s="541"/>
      <c r="I6752" s="550" t="s">
        <v>1713</v>
      </c>
      <c r="J6752" s="542"/>
      <c r="K6752" s="1800">
        <v>1</v>
      </c>
      <c r="L6752" s="1828">
        <v>12</v>
      </c>
      <c r="M6752" s="542">
        <f t="shared" si="166"/>
        <v>36000</v>
      </c>
      <c r="N6752" s="1829"/>
      <c r="O6752" s="1828">
        <v>6</v>
      </c>
      <c r="P6752" s="542">
        <f t="shared" si="165"/>
        <v>18000</v>
      </c>
    </row>
    <row r="6753" spans="1:16" x14ac:dyDescent="0.2">
      <c r="A6753" s="541" t="s">
        <v>992</v>
      </c>
      <c r="B6753" s="541" t="s">
        <v>9131</v>
      </c>
      <c r="C6753" s="541" t="s">
        <v>1709</v>
      </c>
      <c r="D6753" s="541" t="s">
        <v>7141</v>
      </c>
      <c r="E6753" s="539">
        <v>2500</v>
      </c>
      <c r="F6753" s="542" t="s">
        <v>14371</v>
      </c>
      <c r="G6753" s="541" t="s">
        <v>14372</v>
      </c>
      <c r="H6753" s="541"/>
      <c r="I6753" s="550" t="s">
        <v>5824</v>
      </c>
      <c r="J6753" s="542"/>
      <c r="K6753" s="1800">
        <v>1</v>
      </c>
      <c r="L6753" s="1828">
        <v>12</v>
      </c>
      <c r="M6753" s="542">
        <f t="shared" si="166"/>
        <v>30000</v>
      </c>
      <c r="N6753" s="1829"/>
      <c r="O6753" s="1828">
        <v>6</v>
      </c>
      <c r="P6753" s="542">
        <f t="shared" si="165"/>
        <v>15000</v>
      </c>
    </row>
    <row r="6754" spans="1:16" x14ac:dyDescent="0.2">
      <c r="A6754" s="541" t="s">
        <v>992</v>
      </c>
      <c r="B6754" s="541" t="s">
        <v>9131</v>
      </c>
      <c r="C6754" s="541" t="s">
        <v>1709</v>
      </c>
      <c r="D6754" s="541" t="s">
        <v>13369</v>
      </c>
      <c r="E6754" s="539">
        <v>3000</v>
      </c>
      <c r="F6754" s="542" t="s">
        <v>14373</v>
      </c>
      <c r="G6754" s="541" t="s">
        <v>14374</v>
      </c>
      <c r="H6754" s="541"/>
      <c r="I6754" s="550" t="s">
        <v>13415</v>
      </c>
      <c r="J6754" s="542"/>
      <c r="K6754" s="1800">
        <v>1</v>
      </c>
      <c r="L6754" s="1828">
        <v>12</v>
      </c>
      <c r="M6754" s="542">
        <f t="shared" si="166"/>
        <v>36000</v>
      </c>
      <c r="N6754" s="1829"/>
      <c r="O6754" s="1828">
        <v>6</v>
      </c>
      <c r="P6754" s="542">
        <f t="shared" si="165"/>
        <v>18000</v>
      </c>
    </row>
    <row r="6755" spans="1:16" x14ac:dyDescent="0.2">
      <c r="A6755" s="541" t="s">
        <v>992</v>
      </c>
      <c r="B6755" s="541" t="s">
        <v>9131</v>
      </c>
      <c r="C6755" s="541" t="s">
        <v>1709</v>
      </c>
      <c r="D6755" s="541" t="s">
        <v>1733</v>
      </c>
      <c r="E6755" s="539">
        <v>3500</v>
      </c>
      <c r="F6755" s="542" t="s">
        <v>14375</v>
      </c>
      <c r="G6755" s="541" t="s">
        <v>14376</v>
      </c>
      <c r="H6755" s="541"/>
      <c r="I6755" s="550" t="s">
        <v>1713</v>
      </c>
      <c r="J6755" s="542"/>
      <c r="K6755" s="1800">
        <v>1</v>
      </c>
      <c r="L6755" s="1828">
        <v>12</v>
      </c>
      <c r="M6755" s="542">
        <f t="shared" si="166"/>
        <v>42000</v>
      </c>
      <c r="N6755" s="1829"/>
      <c r="O6755" s="1828">
        <v>6</v>
      </c>
      <c r="P6755" s="542">
        <f t="shared" si="165"/>
        <v>21000</v>
      </c>
    </row>
    <row r="6756" spans="1:16" x14ac:dyDescent="0.2">
      <c r="A6756" s="541" t="s">
        <v>992</v>
      </c>
      <c r="B6756" s="541" t="s">
        <v>9131</v>
      </c>
      <c r="C6756" s="541" t="s">
        <v>1709</v>
      </c>
      <c r="D6756" s="541" t="s">
        <v>13369</v>
      </c>
      <c r="E6756" s="539">
        <v>3000</v>
      </c>
      <c r="F6756" s="542" t="s">
        <v>14377</v>
      </c>
      <c r="G6756" s="541" t="s">
        <v>14378</v>
      </c>
      <c r="H6756" s="541"/>
      <c r="I6756" s="550" t="s">
        <v>1713</v>
      </c>
      <c r="J6756" s="542"/>
      <c r="K6756" s="1800">
        <v>1</v>
      </c>
      <c r="L6756" s="1828">
        <v>12</v>
      </c>
      <c r="M6756" s="542">
        <f t="shared" si="166"/>
        <v>36000</v>
      </c>
      <c r="N6756" s="1829"/>
      <c r="O6756" s="1828">
        <v>6</v>
      </c>
      <c r="P6756" s="542">
        <f t="shared" si="165"/>
        <v>18000</v>
      </c>
    </row>
    <row r="6757" spans="1:16" x14ac:dyDescent="0.2">
      <c r="A6757" s="541" t="s">
        <v>992</v>
      </c>
      <c r="B6757" s="541" t="s">
        <v>9131</v>
      </c>
      <c r="C6757" s="541" t="s">
        <v>1709</v>
      </c>
      <c r="D6757" s="541" t="s">
        <v>13369</v>
      </c>
      <c r="E6757" s="539">
        <v>3000</v>
      </c>
      <c r="F6757" s="542" t="s">
        <v>14379</v>
      </c>
      <c r="G6757" s="541" t="s">
        <v>14380</v>
      </c>
      <c r="H6757" s="541"/>
      <c r="I6757" s="550" t="s">
        <v>1713</v>
      </c>
      <c r="J6757" s="542"/>
      <c r="K6757" s="1800">
        <v>1</v>
      </c>
      <c r="L6757" s="1828">
        <v>12</v>
      </c>
      <c r="M6757" s="542">
        <f t="shared" si="166"/>
        <v>36000</v>
      </c>
      <c r="N6757" s="1829"/>
      <c r="O6757" s="1828">
        <v>6</v>
      </c>
      <c r="P6757" s="542">
        <f t="shared" si="165"/>
        <v>18000</v>
      </c>
    </row>
    <row r="6758" spans="1:16" x14ac:dyDescent="0.2">
      <c r="A6758" s="541" t="s">
        <v>992</v>
      </c>
      <c r="B6758" s="541" t="s">
        <v>9131</v>
      </c>
      <c r="C6758" s="541" t="s">
        <v>1709</v>
      </c>
      <c r="D6758" s="541" t="s">
        <v>13369</v>
      </c>
      <c r="E6758" s="539">
        <v>3000</v>
      </c>
      <c r="F6758" s="542" t="s">
        <v>14381</v>
      </c>
      <c r="G6758" s="541" t="s">
        <v>14382</v>
      </c>
      <c r="H6758" s="541"/>
      <c r="I6758" s="550" t="s">
        <v>1713</v>
      </c>
      <c r="J6758" s="542"/>
      <c r="K6758" s="1800">
        <v>1</v>
      </c>
      <c r="L6758" s="1828">
        <v>12</v>
      </c>
      <c r="M6758" s="542">
        <f t="shared" si="166"/>
        <v>36000</v>
      </c>
      <c r="N6758" s="1829"/>
      <c r="O6758" s="1828">
        <v>6</v>
      </c>
      <c r="P6758" s="542">
        <f t="shared" si="165"/>
        <v>18000</v>
      </c>
    </row>
    <row r="6759" spans="1:16" x14ac:dyDescent="0.2">
      <c r="A6759" s="541" t="s">
        <v>992</v>
      </c>
      <c r="B6759" s="541" t="s">
        <v>9131</v>
      </c>
      <c r="C6759" s="541" t="s">
        <v>1709</v>
      </c>
      <c r="D6759" s="541" t="s">
        <v>14383</v>
      </c>
      <c r="E6759" s="539">
        <v>10000</v>
      </c>
      <c r="F6759" s="542" t="s">
        <v>14384</v>
      </c>
      <c r="G6759" s="541" t="s">
        <v>14385</v>
      </c>
      <c r="H6759" s="541"/>
      <c r="I6759" s="550" t="s">
        <v>13683</v>
      </c>
      <c r="J6759" s="542"/>
      <c r="K6759" s="1800">
        <v>1</v>
      </c>
      <c r="L6759" s="1828">
        <v>12</v>
      </c>
      <c r="M6759" s="542">
        <f t="shared" si="166"/>
        <v>120000</v>
      </c>
      <c r="N6759" s="1829"/>
      <c r="O6759" s="1828">
        <v>6</v>
      </c>
      <c r="P6759" s="542">
        <f t="shared" si="165"/>
        <v>60000</v>
      </c>
    </row>
    <row r="6760" spans="1:16" x14ac:dyDescent="0.2">
      <c r="A6760" s="541" t="s">
        <v>992</v>
      </c>
      <c r="B6760" s="541" t="s">
        <v>9131</v>
      </c>
      <c r="C6760" s="541" t="s">
        <v>1709</v>
      </c>
      <c r="D6760" s="541" t="s">
        <v>13369</v>
      </c>
      <c r="E6760" s="539">
        <v>3000</v>
      </c>
      <c r="F6760" s="542" t="s">
        <v>14386</v>
      </c>
      <c r="G6760" s="541" t="s">
        <v>14387</v>
      </c>
      <c r="H6760" s="541"/>
      <c r="I6760" s="550" t="s">
        <v>8896</v>
      </c>
      <c r="J6760" s="542"/>
      <c r="K6760" s="1800">
        <v>1</v>
      </c>
      <c r="L6760" s="1828">
        <v>12</v>
      </c>
      <c r="M6760" s="542">
        <f t="shared" si="166"/>
        <v>36000</v>
      </c>
      <c r="N6760" s="1829"/>
      <c r="O6760" s="1828">
        <v>6</v>
      </c>
      <c r="P6760" s="542">
        <f t="shared" si="165"/>
        <v>18000</v>
      </c>
    </row>
    <row r="6761" spans="1:16" x14ac:dyDescent="0.2">
      <c r="A6761" s="541" t="s">
        <v>992</v>
      </c>
      <c r="B6761" s="541" t="s">
        <v>9131</v>
      </c>
      <c r="C6761" s="541" t="s">
        <v>1709</v>
      </c>
      <c r="D6761" s="541" t="s">
        <v>13369</v>
      </c>
      <c r="E6761" s="539">
        <v>3000</v>
      </c>
      <c r="F6761" s="542" t="s">
        <v>14388</v>
      </c>
      <c r="G6761" s="541" t="s">
        <v>14389</v>
      </c>
      <c r="H6761" s="541"/>
      <c r="I6761" s="550" t="s">
        <v>5391</v>
      </c>
      <c r="J6761" s="542"/>
      <c r="K6761" s="1800">
        <v>1</v>
      </c>
      <c r="L6761" s="1828">
        <v>12</v>
      </c>
      <c r="M6761" s="542">
        <f t="shared" si="166"/>
        <v>36000</v>
      </c>
      <c r="N6761" s="1829"/>
      <c r="O6761" s="1828">
        <v>2</v>
      </c>
      <c r="P6761" s="542">
        <f t="shared" si="165"/>
        <v>6000</v>
      </c>
    </row>
    <row r="6762" spans="1:16" x14ac:dyDescent="0.2">
      <c r="A6762" s="541" t="s">
        <v>992</v>
      </c>
      <c r="B6762" s="541" t="s">
        <v>9131</v>
      </c>
      <c r="C6762" s="541" t="s">
        <v>1709</v>
      </c>
      <c r="D6762" s="541" t="s">
        <v>14390</v>
      </c>
      <c r="E6762" s="539">
        <v>2500</v>
      </c>
      <c r="F6762" s="542" t="s">
        <v>14391</v>
      </c>
      <c r="G6762" s="541" t="s">
        <v>14392</v>
      </c>
      <c r="H6762" s="541"/>
      <c r="I6762" s="550" t="s">
        <v>1800</v>
      </c>
      <c r="J6762" s="542"/>
      <c r="K6762" s="1800">
        <v>1</v>
      </c>
      <c r="L6762" s="1828">
        <v>12</v>
      </c>
      <c r="M6762" s="542">
        <f t="shared" si="166"/>
        <v>30000</v>
      </c>
      <c r="N6762" s="1829"/>
      <c r="O6762" s="1828">
        <v>6</v>
      </c>
      <c r="P6762" s="542">
        <f t="shared" si="165"/>
        <v>15000</v>
      </c>
    </row>
    <row r="6763" spans="1:16" x14ac:dyDescent="0.2">
      <c r="A6763" s="541" t="s">
        <v>992</v>
      </c>
      <c r="B6763" s="541" t="s">
        <v>9131</v>
      </c>
      <c r="C6763" s="541" t="s">
        <v>1709</v>
      </c>
      <c r="D6763" s="541" t="s">
        <v>14393</v>
      </c>
      <c r="E6763" s="539">
        <v>10000</v>
      </c>
      <c r="F6763" s="542" t="s">
        <v>14394</v>
      </c>
      <c r="G6763" s="541" t="s">
        <v>14395</v>
      </c>
      <c r="H6763" s="541"/>
      <c r="I6763" s="550" t="s">
        <v>5786</v>
      </c>
      <c r="J6763" s="542"/>
      <c r="K6763" s="1800">
        <v>2</v>
      </c>
      <c r="L6763" s="1828">
        <v>12</v>
      </c>
      <c r="M6763" s="542">
        <f t="shared" si="166"/>
        <v>120000</v>
      </c>
      <c r="N6763" s="1829"/>
      <c r="O6763" s="1828">
        <v>6</v>
      </c>
      <c r="P6763" s="542">
        <f t="shared" si="165"/>
        <v>60000</v>
      </c>
    </row>
    <row r="6764" spans="1:16" x14ac:dyDescent="0.2">
      <c r="A6764" s="541" t="s">
        <v>992</v>
      </c>
      <c r="B6764" s="541" t="s">
        <v>9131</v>
      </c>
      <c r="C6764" s="541" t="s">
        <v>1709</v>
      </c>
      <c r="D6764" s="541" t="s">
        <v>13468</v>
      </c>
      <c r="E6764" s="539">
        <v>2500</v>
      </c>
      <c r="F6764" s="542" t="s">
        <v>14396</v>
      </c>
      <c r="G6764" s="541" t="s">
        <v>14397</v>
      </c>
      <c r="H6764" s="541"/>
      <c r="I6764" s="550" t="s">
        <v>13335</v>
      </c>
      <c r="J6764" s="542"/>
      <c r="K6764" s="1800">
        <v>1</v>
      </c>
      <c r="L6764" s="1828">
        <v>12</v>
      </c>
      <c r="M6764" s="542">
        <f t="shared" si="166"/>
        <v>30000</v>
      </c>
      <c r="N6764" s="1829"/>
      <c r="O6764" s="1828">
        <v>6</v>
      </c>
      <c r="P6764" s="542">
        <f t="shared" si="165"/>
        <v>15000</v>
      </c>
    </row>
    <row r="6765" spans="1:16" x14ac:dyDescent="0.2">
      <c r="A6765" s="541" t="s">
        <v>992</v>
      </c>
      <c r="B6765" s="541" t="s">
        <v>9131</v>
      </c>
      <c r="C6765" s="541" t="s">
        <v>1709</v>
      </c>
      <c r="D6765" s="541" t="s">
        <v>1836</v>
      </c>
      <c r="E6765" s="539">
        <v>2500</v>
      </c>
      <c r="F6765" s="542" t="s">
        <v>14398</v>
      </c>
      <c r="G6765" s="541" t="s">
        <v>14399</v>
      </c>
      <c r="H6765" s="541"/>
      <c r="I6765" s="550" t="s">
        <v>1800</v>
      </c>
      <c r="J6765" s="542"/>
      <c r="K6765" s="1800">
        <v>1</v>
      </c>
      <c r="L6765" s="1828">
        <v>12</v>
      </c>
      <c r="M6765" s="542">
        <f t="shared" si="166"/>
        <v>30000</v>
      </c>
      <c r="N6765" s="1829"/>
      <c r="O6765" s="1828">
        <v>6</v>
      </c>
      <c r="P6765" s="542">
        <f t="shared" si="165"/>
        <v>15000</v>
      </c>
    </row>
    <row r="6766" spans="1:16" x14ac:dyDescent="0.2">
      <c r="A6766" s="541" t="s">
        <v>992</v>
      </c>
      <c r="B6766" s="541" t="s">
        <v>9131</v>
      </c>
      <c r="C6766" s="541" t="s">
        <v>1709</v>
      </c>
      <c r="D6766" s="541" t="s">
        <v>14400</v>
      </c>
      <c r="E6766" s="539">
        <v>2000</v>
      </c>
      <c r="F6766" s="542" t="s">
        <v>14401</v>
      </c>
      <c r="G6766" s="541" t="s">
        <v>14402</v>
      </c>
      <c r="H6766" s="541"/>
      <c r="I6766" s="550" t="s">
        <v>14403</v>
      </c>
      <c r="J6766" s="542"/>
      <c r="K6766" s="1800">
        <v>1</v>
      </c>
      <c r="L6766" s="1828">
        <v>12</v>
      </c>
      <c r="M6766" s="542">
        <f t="shared" si="166"/>
        <v>24000</v>
      </c>
      <c r="N6766" s="1829"/>
      <c r="O6766" s="1828">
        <v>6</v>
      </c>
      <c r="P6766" s="542">
        <f t="shared" si="165"/>
        <v>12000</v>
      </c>
    </row>
    <row r="6767" spans="1:16" x14ac:dyDescent="0.2">
      <c r="A6767" s="541" t="s">
        <v>992</v>
      </c>
      <c r="B6767" s="541" t="s">
        <v>9131</v>
      </c>
      <c r="C6767" s="541" t="s">
        <v>1709</v>
      </c>
      <c r="D6767" s="541" t="s">
        <v>14404</v>
      </c>
      <c r="E6767" s="539">
        <v>2000</v>
      </c>
      <c r="F6767" s="542" t="s">
        <v>14405</v>
      </c>
      <c r="G6767" s="541" t="s">
        <v>14406</v>
      </c>
      <c r="H6767" s="541"/>
      <c r="I6767" s="550" t="s">
        <v>1713</v>
      </c>
      <c r="J6767" s="542"/>
      <c r="K6767" s="1800">
        <v>1</v>
      </c>
      <c r="L6767" s="1828">
        <v>12</v>
      </c>
      <c r="M6767" s="542">
        <f t="shared" si="166"/>
        <v>24000</v>
      </c>
      <c r="N6767" s="1829"/>
      <c r="O6767" s="1828">
        <v>6</v>
      </c>
      <c r="P6767" s="542">
        <f t="shared" si="165"/>
        <v>12000</v>
      </c>
    </row>
    <row r="6768" spans="1:16" x14ac:dyDescent="0.2">
      <c r="A6768" s="541" t="s">
        <v>992</v>
      </c>
      <c r="B6768" s="541" t="s">
        <v>9131</v>
      </c>
      <c r="C6768" s="541" t="s">
        <v>1709</v>
      </c>
      <c r="D6768" s="541" t="s">
        <v>13361</v>
      </c>
      <c r="E6768" s="539">
        <v>3000</v>
      </c>
      <c r="F6768" s="542" t="s">
        <v>14407</v>
      </c>
      <c r="G6768" s="541" t="s">
        <v>14408</v>
      </c>
      <c r="H6768" s="541"/>
      <c r="I6768" s="550" t="s">
        <v>1713</v>
      </c>
      <c r="J6768" s="542"/>
      <c r="K6768" s="1800">
        <v>1</v>
      </c>
      <c r="L6768" s="1828">
        <v>12</v>
      </c>
      <c r="M6768" s="542">
        <f t="shared" si="166"/>
        <v>36000</v>
      </c>
      <c r="N6768" s="1829"/>
      <c r="O6768" s="1828">
        <v>6</v>
      </c>
      <c r="P6768" s="542">
        <f t="shared" si="165"/>
        <v>18000</v>
      </c>
    </row>
    <row r="6769" spans="1:16" x14ac:dyDescent="0.2">
      <c r="A6769" s="541" t="s">
        <v>992</v>
      </c>
      <c r="B6769" s="541" t="s">
        <v>9131</v>
      </c>
      <c r="C6769" s="541" t="s">
        <v>1709</v>
      </c>
      <c r="D6769" s="541" t="s">
        <v>13361</v>
      </c>
      <c r="E6769" s="539">
        <v>3000</v>
      </c>
      <c r="F6769" s="542" t="s">
        <v>14409</v>
      </c>
      <c r="G6769" s="541" t="s">
        <v>14410</v>
      </c>
      <c r="H6769" s="541"/>
      <c r="I6769" s="550" t="s">
        <v>1713</v>
      </c>
      <c r="J6769" s="542"/>
      <c r="K6769" s="1800">
        <v>1</v>
      </c>
      <c r="L6769" s="1828">
        <v>12</v>
      </c>
      <c r="M6769" s="542">
        <f t="shared" si="166"/>
        <v>36000</v>
      </c>
      <c r="N6769" s="1829"/>
      <c r="O6769" s="1828">
        <v>6</v>
      </c>
      <c r="P6769" s="542">
        <f t="shared" si="165"/>
        <v>18000</v>
      </c>
    </row>
    <row r="6770" spans="1:16" x14ac:dyDescent="0.2">
      <c r="A6770" s="541" t="s">
        <v>992</v>
      </c>
      <c r="B6770" s="541" t="s">
        <v>9131</v>
      </c>
      <c r="C6770" s="541" t="s">
        <v>1709</v>
      </c>
      <c r="D6770" s="541" t="s">
        <v>13361</v>
      </c>
      <c r="E6770" s="539">
        <v>3000</v>
      </c>
      <c r="F6770" s="542" t="s">
        <v>14411</v>
      </c>
      <c r="G6770" s="541" t="s">
        <v>14412</v>
      </c>
      <c r="H6770" s="541"/>
      <c r="I6770" s="550" t="s">
        <v>12813</v>
      </c>
      <c r="J6770" s="542"/>
      <c r="K6770" s="1800">
        <v>1</v>
      </c>
      <c r="L6770" s="1828">
        <v>12</v>
      </c>
      <c r="M6770" s="542">
        <f t="shared" si="166"/>
        <v>36000</v>
      </c>
      <c r="N6770" s="1829"/>
      <c r="O6770" s="1828">
        <v>6</v>
      </c>
      <c r="P6770" s="542">
        <f t="shared" si="165"/>
        <v>18000</v>
      </c>
    </row>
    <row r="6771" spans="1:16" x14ac:dyDescent="0.2">
      <c r="A6771" s="541" t="s">
        <v>992</v>
      </c>
      <c r="B6771" s="541" t="s">
        <v>9131</v>
      </c>
      <c r="C6771" s="541" t="s">
        <v>1709</v>
      </c>
      <c r="D6771" s="541" t="s">
        <v>13361</v>
      </c>
      <c r="E6771" s="539">
        <v>3000</v>
      </c>
      <c r="F6771" s="542" t="s">
        <v>14413</v>
      </c>
      <c r="G6771" s="541" t="s">
        <v>14414</v>
      </c>
      <c r="H6771" s="541"/>
      <c r="I6771" s="550" t="s">
        <v>14415</v>
      </c>
      <c r="J6771" s="542"/>
      <c r="K6771" s="1800">
        <v>1</v>
      </c>
      <c r="L6771" s="1828">
        <v>12</v>
      </c>
      <c r="M6771" s="542">
        <f t="shared" si="166"/>
        <v>36000</v>
      </c>
      <c r="N6771" s="1829"/>
      <c r="O6771" s="1828">
        <v>6</v>
      </c>
      <c r="P6771" s="542">
        <f t="shared" si="165"/>
        <v>18000</v>
      </c>
    </row>
    <row r="6772" spans="1:16" x14ac:dyDescent="0.2">
      <c r="A6772" s="541" t="s">
        <v>992</v>
      </c>
      <c r="B6772" s="541" t="s">
        <v>9131</v>
      </c>
      <c r="C6772" s="541" t="s">
        <v>1709</v>
      </c>
      <c r="D6772" s="541" t="s">
        <v>13361</v>
      </c>
      <c r="E6772" s="539">
        <v>3000</v>
      </c>
      <c r="F6772" s="542" t="s">
        <v>14416</v>
      </c>
      <c r="G6772" s="541" t="s">
        <v>14417</v>
      </c>
      <c r="H6772" s="541"/>
      <c r="I6772" s="550" t="s">
        <v>14418</v>
      </c>
      <c r="J6772" s="542"/>
      <c r="K6772" s="1800">
        <v>1</v>
      </c>
      <c r="L6772" s="1828">
        <v>12</v>
      </c>
      <c r="M6772" s="542">
        <f t="shared" si="166"/>
        <v>36000</v>
      </c>
      <c r="N6772" s="1829"/>
      <c r="O6772" s="1828">
        <v>6</v>
      </c>
      <c r="P6772" s="542">
        <f t="shared" si="165"/>
        <v>18000</v>
      </c>
    </row>
    <row r="6773" spans="1:16" x14ac:dyDescent="0.2">
      <c r="A6773" s="541" t="s">
        <v>992</v>
      </c>
      <c r="B6773" s="541" t="s">
        <v>9131</v>
      </c>
      <c r="C6773" s="541" t="s">
        <v>1709</v>
      </c>
      <c r="D6773" s="541" t="s">
        <v>13361</v>
      </c>
      <c r="E6773" s="539">
        <v>3000</v>
      </c>
      <c r="F6773" s="542" t="s">
        <v>14419</v>
      </c>
      <c r="G6773" s="541" t="s">
        <v>14420</v>
      </c>
      <c r="H6773" s="541"/>
      <c r="I6773" s="550" t="s">
        <v>8882</v>
      </c>
      <c r="J6773" s="542"/>
      <c r="K6773" s="1800">
        <v>1</v>
      </c>
      <c r="L6773" s="1828">
        <v>12</v>
      </c>
      <c r="M6773" s="542">
        <f t="shared" si="166"/>
        <v>36000</v>
      </c>
      <c r="N6773" s="1829"/>
      <c r="O6773" s="1828">
        <v>6</v>
      </c>
      <c r="P6773" s="542">
        <f t="shared" si="165"/>
        <v>18000</v>
      </c>
    </row>
    <row r="6774" spans="1:16" x14ac:dyDescent="0.2">
      <c r="A6774" s="541" t="s">
        <v>992</v>
      </c>
      <c r="B6774" s="541" t="s">
        <v>9131</v>
      </c>
      <c r="C6774" s="541" t="s">
        <v>1709</v>
      </c>
      <c r="D6774" s="541" t="s">
        <v>13361</v>
      </c>
      <c r="E6774" s="539">
        <v>3000</v>
      </c>
      <c r="F6774" s="542" t="s">
        <v>14421</v>
      </c>
      <c r="G6774" s="541" t="s">
        <v>14422</v>
      </c>
      <c r="H6774" s="541"/>
      <c r="I6774" s="550" t="s">
        <v>1713</v>
      </c>
      <c r="J6774" s="542"/>
      <c r="K6774" s="1800">
        <v>1</v>
      </c>
      <c r="L6774" s="1828">
        <v>12</v>
      </c>
      <c r="M6774" s="542">
        <f t="shared" si="166"/>
        <v>36000</v>
      </c>
      <c r="N6774" s="1829"/>
      <c r="O6774" s="1828">
        <v>6</v>
      </c>
      <c r="P6774" s="542">
        <f t="shared" si="165"/>
        <v>18000</v>
      </c>
    </row>
    <row r="6775" spans="1:16" x14ac:dyDescent="0.2">
      <c r="A6775" s="541" t="s">
        <v>992</v>
      </c>
      <c r="B6775" s="541" t="s">
        <v>9131</v>
      </c>
      <c r="C6775" s="541" t="s">
        <v>1709</v>
      </c>
      <c r="D6775" s="541" t="s">
        <v>13361</v>
      </c>
      <c r="E6775" s="539">
        <v>3000</v>
      </c>
      <c r="F6775" s="542" t="s">
        <v>14423</v>
      </c>
      <c r="G6775" s="541" t="s">
        <v>14424</v>
      </c>
      <c r="H6775" s="541"/>
      <c r="I6775" s="550" t="s">
        <v>13314</v>
      </c>
      <c r="J6775" s="542"/>
      <c r="K6775" s="1800">
        <v>1</v>
      </c>
      <c r="L6775" s="1828">
        <v>12</v>
      </c>
      <c r="M6775" s="542">
        <f t="shared" si="166"/>
        <v>36000</v>
      </c>
      <c r="N6775" s="1829"/>
      <c r="O6775" s="1828">
        <v>6</v>
      </c>
      <c r="P6775" s="542">
        <f t="shared" si="165"/>
        <v>18000</v>
      </c>
    </row>
    <row r="6776" spans="1:16" x14ac:dyDescent="0.2">
      <c r="A6776" s="541" t="s">
        <v>992</v>
      </c>
      <c r="B6776" s="541" t="s">
        <v>9131</v>
      </c>
      <c r="C6776" s="541" t="s">
        <v>1709</v>
      </c>
      <c r="D6776" s="541" t="s">
        <v>13374</v>
      </c>
      <c r="E6776" s="539">
        <v>930</v>
      </c>
      <c r="F6776" s="542" t="s">
        <v>14425</v>
      </c>
      <c r="G6776" s="541" t="s">
        <v>14426</v>
      </c>
      <c r="H6776" s="541"/>
      <c r="I6776" s="550" t="s">
        <v>13103</v>
      </c>
      <c r="J6776" s="542"/>
      <c r="K6776" s="1800">
        <v>1</v>
      </c>
      <c r="L6776" s="1828">
        <v>12</v>
      </c>
      <c r="M6776" s="542">
        <f t="shared" si="166"/>
        <v>11160</v>
      </c>
      <c r="N6776" s="1829"/>
      <c r="O6776" s="1828">
        <v>6</v>
      </c>
      <c r="P6776" s="542">
        <f t="shared" si="165"/>
        <v>5580</v>
      </c>
    </row>
    <row r="6777" spans="1:16" x14ac:dyDescent="0.2">
      <c r="A6777" s="541" t="s">
        <v>992</v>
      </c>
      <c r="B6777" s="541" t="s">
        <v>9131</v>
      </c>
      <c r="C6777" s="541" t="s">
        <v>1709</v>
      </c>
      <c r="D6777" s="541" t="s">
        <v>13361</v>
      </c>
      <c r="E6777" s="539">
        <v>3000</v>
      </c>
      <c r="F6777" s="542" t="s">
        <v>14427</v>
      </c>
      <c r="G6777" s="541" t="s">
        <v>14428</v>
      </c>
      <c r="H6777" s="541"/>
      <c r="I6777" s="550" t="s">
        <v>13314</v>
      </c>
      <c r="J6777" s="542"/>
      <c r="K6777" s="1800">
        <v>1</v>
      </c>
      <c r="L6777" s="1828">
        <v>12</v>
      </c>
      <c r="M6777" s="542">
        <f t="shared" si="166"/>
        <v>36000</v>
      </c>
      <c r="N6777" s="1829"/>
      <c r="O6777" s="1828">
        <v>6</v>
      </c>
      <c r="P6777" s="542">
        <f t="shared" si="165"/>
        <v>18000</v>
      </c>
    </row>
    <row r="6778" spans="1:16" x14ac:dyDescent="0.2">
      <c r="A6778" s="541" t="s">
        <v>992</v>
      </c>
      <c r="B6778" s="541" t="s">
        <v>9131</v>
      </c>
      <c r="C6778" s="541" t="s">
        <v>1709</v>
      </c>
      <c r="D6778" s="541" t="s">
        <v>13361</v>
      </c>
      <c r="E6778" s="539">
        <v>3000</v>
      </c>
      <c r="F6778" s="542" t="s">
        <v>14429</v>
      </c>
      <c r="G6778" s="541" t="s">
        <v>14430</v>
      </c>
      <c r="H6778" s="541"/>
      <c r="I6778" s="550" t="s">
        <v>1713</v>
      </c>
      <c r="J6778" s="542"/>
      <c r="K6778" s="1800">
        <v>1</v>
      </c>
      <c r="L6778" s="1828">
        <v>12</v>
      </c>
      <c r="M6778" s="542">
        <f t="shared" si="166"/>
        <v>36000</v>
      </c>
      <c r="N6778" s="1829"/>
      <c r="O6778" s="1828">
        <v>6</v>
      </c>
      <c r="P6778" s="542">
        <f t="shared" si="165"/>
        <v>18000</v>
      </c>
    </row>
    <row r="6779" spans="1:16" x14ac:dyDescent="0.2">
      <c r="A6779" s="541" t="s">
        <v>992</v>
      </c>
      <c r="B6779" s="541" t="s">
        <v>9131</v>
      </c>
      <c r="C6779" s="541" t="s">
        <v>1709</v>
      </c>
      <c r="D6779" s="541" t="s">
        <v>13361</v>
      </c>
      <c r="E6779" s="539">
        <v>3000</v>
      </c>
      <c r="F6779" s="542" t="s">
        <v>14431</v>
      </c>
      <c r="G6779" s="541" t="s">
        <v>14432</v>
      </c>
      <c r="H6779" s="541"/>
      <c r="I6779" s="550" t="s">
        <v>1713</v>
      </c>
      <c r="J6779" s="542"/>
      <c r="K6779" s="1800">
        <v>1</v>
      </c>
      <c r="L6779" s="1828">
        <v>12</v>
      </c>
      <c r="M6779" s="542">
        <f t="shared" si="166"/>
        <v>36000</v>
      </c>
      <c r="N6779" s="1829"/>
      <c r="O6779" s="1828">
        <v>6</v>
      </c>
      <c r="P6779" s="542">
        <f t="shared" si="165"/>
        <v>18000</v>
      </c>
    </row>
    <row r="6780" spans="1:16" x14ac:dyDescent="0.2">
      <c r="A6780" s="541" t="s">
        <v>992</v>
      </c>
      <c r="B6780" s="541" t="s">
        <v>9131</v>
      </c>
      <c r="C6780" s="541" t="s">
        <v>1709</v>
      </c>
      <c r="D6780" s="541" t="s">
        <v>13361</v>
      </c>
      <c r="E6780" s="539">
        <v>3000</v>
      </c>
      <c r="F6780" s="542" t="s">
        <v>14433</v>
      </c>
      <c r="G6780" s="541" t="s">
        <v>14434</v>
      </c>
      <c r="H6780" s="541"/>
      <c r="I6780" s="550" t="s">
        <v>1713</v>
      </c>
      <c r="J6780" s="542"/>
      <c r="K6780" s="1800">
        <v>1</v>
      </c>
      <c r="L6780" s="1828">
        <v>12</v>
      </c>
      <c r="M6780" s="542">
        <f t="shared" si="166"/>
        <v>36000</v>
      </c>
      <c r="N6780" s="1829"/>
      <c r="O6780" s="1828">
        <v>6</v>
      </c>
      <c r="P6780" s="542">
        <f t="shared" si="165"/>
        <v>18000</v>
      </c>
    </row>
    <row r="6781" spans="1:16" x14ac:dyDescent="0.2">
      <c r="A6781" s="541" t="s">
        <v>992</v>
      </c>
      <c r="B6781" s="541" t="s">
        <v>9131</v>
      </c>
      <c r="C6781" s="541" t="s">
        <v>1709</v>
      </c>
      <c r="D6781" s="541" t="s">
        <v>13361</v>
      </c>
      <c r="E6781" s="539">
        <v>3000</v>
      </c>
      <c r="F6781" s="542" t="s">
        <v>14435</v>
      </c>
      <c r="G6781" s="541" t="s">
        <v>14436</v>
      </c>
      <c r="H6781" s="541"/>
      <c r="I6781" s="550" t="s">
        <v>8896</v>
      </c>
      <c r="J6781" s="542"/>
      <c r="K6781" s="1800">
        <v>1</v>
      </c>
      <c r="L6781" s="1828">
        <v>12</v>
      </c>
      <c r="M6781" s="542">
        <f t="shared" si="166"/>
        <v>36000</v>
      </c>
      <c r="N6781" s="1829"/>
      <c r="O6781" s="1828">
        <v>6</v>
      </c>
      <c r="P6781" s="542">
        <f t="shared" si="165"/>
        <v>18000</v>
      </c>
    </row>
    <row r="6782" spans="1:16" x14ac:dyDescent="0.2">
      <c r="A6782" s="541" t="s">
        <v>992</v>
      </c>
      <c r="B6782" s="541" t="s">
        <v>9131</v>
      </c>
      <c r="C6782" s="541" t="s">
        <v>1709</v>
      </c>
      <c r="D6782" s="541" t="s">
        <v>13361</v>
      </c>
      <c r="E6782" s="539">
        <v>3000</v>
      </c>
      <c r="F6782" s="542" t="s">
        <v>14437</v>
      </c>
      <c r="G6782" s="541" t="s">
        <v>14438</v>
      </c>
      <c r="H6782" s="541"/>
      <c r="I6782" s="550" t="s">
        <v>1713</v>
      </c>
      <c r="J6782" s="542"/>
      <c r="K6782" s="1800">
        <v>1</v>
      </c>
      <c r="L6782" s="1828">
        <v>12</v>
      </c>
      <c r="M6782" s="542">
        <f t="shared" si="166"/>
        <v>36000</v>
      </c>
      <c r="N6782" s="1829"/>
      <c r="O6782" s="1828">
        <v>6</v>
      </c>
      <c r="P6782" s="542">
        <f t="shared" si="165"/>
        <v>18000</v>
      </c>
    </row>
    <row r="6783" spans="1:16" x14ac:dyDescent="0.2">
      <c r="A6783" s="541" t="s">
        <v>992</v>
      </c>
      <c r="B6783" s="541" t="s">
        <v>9131</v>
      </c>
      <c r="C6783" s="541" t="s">
        <v>1709</v>
      </c>
      <c r="D6783" s="541" t="s">
        <v>13361</v>
      </c>
      <c r="E6783" s="539">
        <v>3000</v>
      </c>
      <c r="F6783" s="542" t="s">
        <v>14439</v>
      </c>
      <c r="G6783" s="541" t="s">
        <v>14440</v>
      </c>
      <c r="H6783" s="541"/>
      <c r="I6783" s="550" t="s">
        <v>14020</v>
      </c>
      <c r="J6783" s="542"/>
      <c r="K6783" s="1800">
        <v>1</v>
      </c>
      <c r="L6783" s="1828">
        <v>12</v>
      </c>
      <c r="M6783" s="542">
        <f t="shared" si="166"/>
        <v>36000</v>
      </c>
      <c r="N6783" s="1829"/>
      <c r="O6783" s="1828">
        <v>6</v>
      </c>
      <c r="P6783" s="542">
        <f t="shared" si="165"/>
        <v>18000</v>
      </c>
    </row>
    <row r="6784" spans="1:16" x14ac:dyDescent="0.2">
      <c r="A6784" s="541" t="s">
        <v>992</v>
      </c>
      <c r="B6784" s="541" t="s">
        <v>9131</v>
      </c>
      <c r="C6784" s="541" t="s">
        <v>1709</v>
      </c>
      <c r="D6784" s="541" t="s">
        <v>13361</v>
      </c>
      <c r="E6784" s="539">
        <v>3000</v>
      </c>
      <c r="F6784" s="542" t="s">
        <v>14441</v>
      </c>
      <c r="G6784" s="541" t="s">
        <v>14442</v>
      </c>
      <c r="H6784" s="541"/>
      <c r="I6784" s="550" t="s">
        <v>12813</v>
      </c>
      <c r="J6784" s="542"/>
      <c r="K6784" s="1800">
        <v>1</v>
      </c>
      <c r="L6784" s="1828">
        <v>12</v>
      </c>
      <c r="M6784" s="542">
        <f t="shared" si="166"/>
        <v>36000</v>
      </c>
      <c r="N6784" s="1829"/>
      <c r="O6784" s="1828">
        <v>6</v>
      </c>
      <c r="P6784" s="542">
        <f t="shared" si="165"/>
        <v>18000</v>
      </c>
    </row>
    <row r="6785" spans="1:16" x14ac:dyDescent="0.2">
      <c r="A6785" s="541" t="s">
        <v>992</v>
      </c>
      <c r="B6785" s="541" t="s">
        <v>9131</v>
      </c>
      <c r="C6785" s="541" t="s">
        <v>1709</v>
      </c>
      <c r="D6785" s="541" t="s">
        <v>13361</v>
      </c>
      <c r="E6785" s="539">
        <v>3000</v>
      </c>
      <c r="F6785" s="542" t="s">
        <v>14443</v>
      </c>
      <c r="G6785" s="541" t="s">
        <v>14444</v>
      </c>
      <c r="H6785" s="541"/>
      <c r="I6785" s="550" t="s">
        <v>1713</v>
      </c>
      <c r="J6785" s="542"/>
      <c r="K6785" s="1800">
        <v>1</v>
      </c>
      <c r="L6785" s="1828">
        <v>12</v>
      </c>
      <c r="M6785" s="542">
        <f t="shared" si="166"/>
        <v>36000</v>
      </c>
      <c r="N6785" s="1829"/>
      <c r="O6785" s="1828">
        <v>6</v>
      </c>
      <c r="P6785" s="542">
        <f t="shared" si="165"/>
        <v>18000</v>
      </c>
    </row>
    <row r="6786" spans="1:16" x14ac:dyDescent="0.2">
      <c r="A6786" s="541" t="s">
        <v>992</v>
      </c>
      <c r="B6786" s="541" t="s">
        <v>9131</v>
      </c>
      <c r="C6786" s="541" t="s">
        <v>1709</v>
      </c>
      <c r="D6786" s="541" t="s">
        <v>13361</v>
      </c>
      <c r="E6786" s="539">
        <v>3000</v>
      </c>
      <c r="F6786" s="542" t="s">
        <v>14445</v>
      </c>
      <c r="G6786" s="541" t="s">
        <v>14446</v>
      </c>
      <c r="H6786" s="541"/>
      <c r="I6786" s="550" t="s">
        <v>1713</v>
      </c>
      <c r="J6786" s="542"/>
      <c r="K6786" s="1800">
        <v>1</v>
      </c>
      <c r="L6786" s="1828">
        <v>12</v>
      </c>
      <c r="M6786" s="542">
        <f t="shared" si="166"/>
        <v>36000</v>
      </c>
      <c r="N6786" s="1829"/>
      <c r="O6786" s="1828">
        <v>6</v>
      </c>
      <c r="P6786" s="542">
        <f t="shared" si="165"/>
        <v>18000</v>
      </c>
    </row>
    <row r="6787" spans="1:16" x14ac:dyDescent="0.2">
      <c r="A6787" s="541" t="s">
        <v>992</v>
      </c>
      <c r="B6787" s="541" t="s">
        <v>9131</v>
      </c>
      <c r="C6787" s="541" t="s">
        <v>1709</v>
      </c>
      <c r="D6787" s="541" t="s">
        <v>13361</v>
      </c>
      <c r="E6787" s="539">
        <v>3000</v>
      </c>
      <c r="F6787" s="542" t="s">
        <v>14447</v>
      </c>
      <c r="G6787" s="541" t="s">
        <v>14448</v>
      </c>
      <c r="H6787" s="541"/>
      <c r="I6787" s="550" t="s">
        <v>1713</v>
      </c>
      <c r="J6787" s="542"/>
      <c r="K6787" s="1800">
        <v>1</v>
      </c>
      <c r="L6787" s="1828">
        <v>12</v>
      </c>
      <c r="M6787" s="542">
        <f t="shared" si="166"/>
        <v>36000</v>
      </c>
      <c r="N6787" s="1829"/>
      <c r="O6787" s="1828">
        <v>6</v>
      </c>
      <c r="P6787" s="542">
        <f t="shared" si="165"/>
        <v>18000</v>
      </c>
    </row>
    <row r="6788" spans="1:16" x14ac:dyDescent="0.2">
      <c r="A6788" s="541" t="s">
        <v>992</v>
      </c>
      <c r="B6788" s="541" t="s">
        <v>9131</v>
      </c>
      <c r="C6788" s="541" t="s">
        <v>1709</v>
      </c>
      <c r="D6788" s="541" t="s">
        <v>13361</v>
      </c>
      <c r="E6788" s="539">
        <v>3000</v>
      </c>
      <c r="F6788" s="542" t="s">
        <v>14449</v>
      </c>
      <c r="G6788" s="541" t="s">
        <v>14450</v>
      </c>
      <c r="H6788" s="541"/>
      <c r="I6788" s="550" t="s">
        <v>1713</v>
      </c>
      <c r="J6788" s="542"/>
      <c r="K6788" s="1800">
        <v>1</v>
      </c>
      <c r="L6788" s="1828">
        <v>12</v>
      </c>
      <c r="M6788" s="542">
        <f t="shared" si="166"/>
        <v>36000</v>
      </c>
      <c r="N6788" s="1829"/>
      <c r="O6788" s="1828">
        <v>6</v>
      </c>
      <c r="P6788" s="542">
        <f t="shared" si="165"/>
        <v>18000</v>
      </c>
    </row>
    <row r="6789" spans="1:16" x14ac:dyDescent="0.2">
      <c r="A6789" s="541" t="s">
        <v>992</v>
      </c>
      <c r="B6789" s="541" t="s">
        <v>9131</v>
      </c>
      <c r="C6789" s="541" t="s">
        <v>1709</v>
      </c>
      <c r="D6789" s="541" t="s">
        <v>13361</v>
      </c>
      <c r="E6789" s="539">
        <v>3000</v>
      </c>
      <c r="F6789" s="542" t="s">
        <v>14451</v>
      </c>
      <c r="G6789" s="541" t="s">
        <v>14452</v>
      </c>
      <c r="H6789" s="541"/>
      <c r="I6789" s="550" t="s">
        <v>1713</v>
      </c>
      <c r="J6789" s="542"/>
      <c r="K6789" s="1800">
        <v>1</v>
      </c>
      <c r="L6789" s="1828">
        <v>12</v>
      </c>
      <c r="M6789" s="542">
        <f t="shared" si="166"/>
        <v>36000</v>
      </c>
      <c r="N6789" s="1829"/>
      <c r="O6789" s="1828">
        <v>6</v>
      </c>
      <c r="P6789" s="542">
        <f t="shared" si="165"/>
        <v>18000</v>
      </c>
    </row>
    <row r="6790" spans="1:16" x14ac:dyDescent="0.2">
      <c r="A6790" s="541" t="s">
        <v>992</v>
      </c>
      <c r="B6790" s="541" t="s">
        <v>9131</v>
      </c>
      <c r="C6790" s="541" t="s">
        <v>1709</v>
      </c>
      <c r="D6790" s="541" t="s">
        <v>13361</v>
      </c>
      <c r="E6790" s="539">
        <v>3000</v>
      </c>
      <c r="F6790" s="542" t="s">
        <v>14453</v>
      </c>
      <c r="G6790" s="541" t="s">
        <v>14454</v>
      </c>
      <c r="H6790" s="541"/>
      <c r="I6790" s="550" t="s">
        <v>13445</v>
      </c>
      <c r="J6790" s="542"/>
      <c r="K6790" s="1800">
        <v>1</v>
      </c>
      <c r="L6790" s="1828">
        <v>12</v>
      </c>
      <c r="M6790" s="542">
        <f t="shared" si="166"/>
        <v>36000</v>
      </c>
      <c r="N6790" s="1829"/>
      <c r="O6790" s="1828">
        <v>6</v>
      </c>
      <c r="P6790" s="542">
        <f t="shared" si="165"/>
        <v>18000</v>
      </c>
    </row>
    <row r="6791" spans="1:16" x14ac:dyDescent="0.2">
      <c r="A6791" s="541" t="s">
        <v>992</v>
      </c>
      <c r="B6791" s="541" t="s">
        <v>9131</v>
      </c>
      <c r="C6791" s="541" t="s">
        <v>1709</v>
      </c>
      <c r="D6791" s="541" t="s">
        <v>13361</v>
      </c>
      <c r="E6791" s="539">
        <v>3000</v>
      </c>
      <c r="F6791" s="542" t="s">
        <v>14455</v>
      </c>
      <c r="G6791" s="541" t="s">
        <v>14456</v>
      </c>
      <c r="H6791" s="541"/>
      <c r="I6791" s="550" t="s">
        <v>8882</v>
      </c>
      <c r="J6791" s="542"/>
      <c r="K6791" s="1800">
        <v>1</v>
      </c>
      <c r="L6791" s="1828">
        <v>12</v>
      </c>
      <c r="M6791" s="542">
        <f t="shared" si="166"/>
        <v>36000</v>
      </c>
      <c r="N6791" s="1829"/>
      <c r="O6791" s="1828">
        <v>6</v>
      </c>
      <c r="P6791" s="542">
        <f t="shared" si="165"/>
        <v>18000</v>
      </c>
    </row>
    <row r="6792" spans="1:16" x14ac:dyDescent="0.2">
      <c r="A6792" s="541" t="s">
        <v>992</v>
      </c>
      <c r="B6792" s="541" t="s">
        <v>9131</v>
      </c>
      <c r="C6792" s="541" t="s">
        <v>1709</v>
      </c>
      <c r="D6792" s="541" t="s">
        <v>13361</v>
      </c>
      <c r="E6792" s="539">
        <v>3000</v>
      </c>
      <c r="F6792" s="542" t="s">
        <v>14457</v>
      </c>
      <c r="G6792" s="541" t="s">
        <v>14458</v>
      </c>
      <c r="H6792" s="541"/>
      <c r="I6792" s="550" t="s">
        <v>12813</v>
      </c>
      <c r="J6792" s="542"/>
      <c r="K6792" s="1800">
        <v>1</v>
      </c>
      <c r="L6792" s="1828">
        <v>12</v>
      </c>
      <c r="M6792" s="542">
        <f t="shared" si="166"/>
        <v>36000</v>
      </c>
      <c r="N6792" s="1829"/>
      <c r="O6792" s="1828">
        <v>6</v>
      </c>
      <c r="P6792" s="542">
        <f t="shared" si="165"/>
        <v>18000</v>
      </c>
    </row>
    <row r="6793" spans="1:16" x14ac:dyDescent="0.2">
      <c r="A6793" s="541" t="s">
        <v>992</v>
      </c>
      <c r="B6793" s="541" t="s">
        <v>9131</v>
      </c>
      <c r="C6793" s="541" t="s">
        <v>1709</v>
      </c>
      <c r="D6793" s="541" t="s">
        <v>13361</v>
      </c>
      <c r="E6793" s="539">
        <v>3000</v>
      </c>
      <c r="F6793" s="542" t="s">
        <v>14459</v>
      </c>
      <c r="G6793" s="541" t="s">
        <v>14460</v>
      </c>
      <c r="H6793" s="541"/>
      <c r="I6793" s="550" t="s">
        <v>1713</v>
      </c>
      <c r="J6793" s="542"/>
      <c r="K6793" s="1800">
        <v>1</v>
      </c>
      <c r="L6793" s="1828">
        <v>12</v>
      </c>
      <c r="M6793" s="542">
        <f t="shared" si="166"/>
        <v>36000</v>
      </c>
      <c r="N6793" s="1829"/>
      <c r="O6793" s="1828">
        <v>6</v>
      </c>
      <c r="P6793" s="542">
        <f t="shared" si="165"/>
        <v>18000</v>
      </c>
    </row>
    <row r="6794" spans="1:16" x14ac:dyDescent="0.2">
      <c r="A6794" s="541" t="s">
        <v>992</v>
      </c>
      <c r="B6794" s="541" t="s">
        <v>9131</v>
      </c>
      <c r="C6794" s="541" t="s">
        <v>1709</v>
      </c>
      <c r="D6794" s="541" t="s">
        <v>13361</v>
      </c>
      <c r="E6794" s="539">
        <v>3000</v>
      </c>
      <c r="F6794" s="542" t="s">
        <v>14461</v>
      </c>
      <c r="G6794" s="541" t="s">
        <v>14462</v>
      </c>
      <c r="H6794" s="541"/>
      <c r="I6794" s="550" t="s">
        <v>1713</v>
      </c>
      <c r="J6794" s="542"/>
      <c r="K6794" s="1800">
        <v>1</v>
      </c>
      <c r="L6794" s="1828">
        <v>12</v>
      </c>
      <c r="M6794" s="542">
        <f t="shared" si="166"/>
        <v>36000</v>
      </c>
      <c r="N6794" s="1829"/>
      <c r="O6794" s="1828">
        <v>6</v>
      </c>
      <c r="P6794" s="542">
        <f t="shared" si="165"/>
        <v>18000</v>
      </c>
    </row>
    <row r="6795" spans="1:16" x14ac:dyDescent="0.2">
      <c r="A6795" s="541" t="s">
        <v>992</v>
      </c>
      <c r="B6795" s="541" t="s">
        <v>9131</v>
      </c>
      <c r="C6795" s="541" t="s">
        <v>1709</v>
      </c>
      <c r="D6795" s="541" t="s">
        <v>13361</v>
      </c>
      <c r="E6795" s="539">
        <v>3000</v>
      </c>
      <c r="F6795" s="542" t="s">
        <v>14463</v>
      </c>
      <c r="G6795" s="541" t="s">
        <v>14464</v>
      </c>
      <c r="H6795" s="541"/>
      <c r="I6795" s="550" t="s">
        <v>1713</v>
      </c>
      <c r="J6795" s="542"/>
      <c r="K6795" s="1800">
        <v>1</v>
      </c>
      <c r="L6795" s="1828">
        <v>12</v>
      </c>
      <c r="M6795" s="542">
        <f t="shared" si="166"/>
        <v>36000</v>
      </c>
      <c r="N6795" s="1829"/>
      <c r="O6795" s="1828">
        <v>6</v>
      </c>
      <c r="P6795" s="542">
        <f t="shared" si="165"/>
        <v>18000</v>
      </c>
    </row>
    <row r="6796" spans="1:16" x14ac:dyDescent="0.2">
      <c r="A6796" s="541" t="s">
        <v>992</v>
      </c>
      <c r="B6796" s="541" t="s">
        <v>9131</v>
      </c>
      <c r="C6796" s="541" t="s">
        <v>1709</v>
      </c>
      <c r="D6796" s="541" t="s">
        <v>13361</v>
      </c>
      <c r="E6796" s="539">
        <v>3000</v>
      </c>
      <c r="F6796" s="542" t="s">
        <v>14465</v>
      </c>
      <c r="G6796" s="541" t="s">
        <v>14466</v>
      </c>
      <c r="H6796" s="541"/>
      <c r="I6796" s="550" t="s">
        <v>1713</v>
      </c>
      <c r="J6796" s="542"/>
      <c r="K6796" s="1800">
        <v>1</v>
      </c>
      <c r="L6796" s="1828">
        <v>12</v>
      </c>
      <c r="M6796" s="542">
        <f t="shared" si="166"/>
        <v>36000</v>
      </c>
      <c r="N6796" s="1829"/>
      <c r="O6796" s="1828">
        <v>6</v>
      </c>
      <c r="P6796" s="542">
        <f t="shared" si="165"/>
        <v>18000</v>
      </c>
    </row>
    <row r="6797" spans="1:16" x14ac:dyDescent="0.2">
      <c r="A6797" s="541" t="s">
        <v>992</v>
      </c>
      <c r="B6797" s="541" t="s">
        <v>9131</v>
      </c>
      <c r="C6797" s="541" t="s">
        <v>1709</v>
      </c>
      <c r="D6797" s="541" t="s">
        <v>13361</v>
      </c>
      <c r="E6797" s="539">
        <v>3000</v>
      </c>
      <c r="F6797" s="542" t="s">
        <v>14467</v>
      </c>
      <c r="G6797" s="541" t="s">
        <v>14468</v>
      </c>
      <c r="H6797" s="541"/>
      <c r="I6797" s="550" t="s">
        <v>12813</v>
      </c>
      <c r="J6797" s="542"/>
      <c r="K6797" s="1800">
        <v>1</v>
      </c>
      <c r="L6797" s="1828">
        <v>12</v>
      </c>
      <c r="M6797" s="542">
        <f t="shared" si="166"/>
        <v>36000</v>
      </c>
      <c r="N6797" s="1829"/>
      <c r="O6797" s="1828">
        <v>6</v>
      </c>
      <c r="P6797" s="542">
        <f t="shared" si="165"/>
        <v>18000</v>
      </c>
    </row>
    <row r="6798" spans="1:16" x14ac:dyDescent="0.2">
      <c r="A6798" s="541" t="s">
        <v>992</v>
      </c>
      <c r="B6798" s="541" t="s">
        <v>9131</v>
      </c>
      <c r="C6798" s="541" t="s">
        <v>1709</v>
      </c>
      <c r="D6798" s="541" t="s">
        <v>13361</v>
      </c>
      <c r="E6798" s="539">
        <v>3000</v>
      </c>
      <c r="F6798" s="542" t="s">
        <v>14469</v>
      </c>
      <c r="G6798" s="541" t="s">
        <v>14470</v>
      </c>
      <c r="H6798" s="541"/>
      <c r="I6798" s="550" t="s">
        <v>1713</v>
      </c>
      <c r="J6798" s="542"/>
      <c r="K6798" s="1800">
        <v>1</v>
      </c>
      <c r="L6798" s="1828">
        <v>12</v>
      </c>
      <c r="M6798" s="542">
        <f t="shared" si="166"/>
        <v>36000</v>
      </c>
      <c r="N6798" s="1829"/>
      <c r="O6798" s="1828">
        <v>6</v>
      </c>
      <c r="P6798" s="542">
        <f t="shared" si="165"/>
        <v>18000</v>
      </c>
    </row>
    <row r="6799" spans="1:16" x14ac:dyDescent="0.2">
      <c r="A6799" s="541" t="s">
        <v>992</v>
      </c>
      <c r="B6799" s="541" t="s">
        <v>9131</v>
      </c>
      <c r="C6799" s="541" t="s">
        <v>1709</v>
      </c>
      <c r="D6799" s="541" t="s">
        <v>13361</v>
      </c>
      <c r="E6799" s="539">
        <v>3000</v>
      </c>
      <c r="F6799" s="542" t="s">
        <v>14471</v>
      </c>
      <c r="G6799" s="541" t="s">
        <v>14472</v>
      </c>
      <c r="H6799" s="541"/>
      <c r="I6799" s="550" t="s">
        <v>8882</v>
      </c>
      <c r="J6799" s="542"/>
      <c r="K6799" s="1800">
        <v>1</v>
      </c>
      <c r="L6799" s="1828">
        <v>12</v>
      </c>
      <c r="M6799" s="542">
        <f t="shared" si="166"/>
        <v>36000</v>
      </c>
      <c r="N6799" s="1829"/>
      <c r="O6799" s="1828">
        <v>6</v>
      </c>
      <c r="P6799" s="542">
        <f t="shared" si="165"/>
        <v>18000</v>
      </c>
    </row>
    <row r="6800" spans="1:16" x14ac:dyDescent="0.2">
      <c r="A6800" s="541" t="s">
        <v>992</v>
      </c>
      <c r="B6800" s="541" t="s">
        <v>9131</v>
      </c>
      <c r="C6800" s="541" t="s">
        <v>1709</v>
      </c>
      <c r="D6800" s="541" t="s">
        <v>13361</v>
      </c>
      <c r="E6800" s="539">
        <v>3000</v>
      </c>
      <c r="F6800" s="542" t="s">
        <v>14473</v>
      </c>
      <c r="G6800" s="541" t="s">
        <v>14474</v>
      </c>
      <c r="H6800" s="541"/>
      <c r="I6800" s="550" t="s">
        <v>12813</v>
      </c>
      <c r="J6800" s="542"/>
      <c r="K6800" s="1800">
        <v>1</v>
      </c>
      <c r="L6800" s="1828">
        <v>12</v>
      </c>
      <c r="M6800" s="542">
        <f t="shared" si="166"/>
        <v>36000</v>
      </c>
      <c r="N6800" s="1829"/>
      <c r="O6800" s="1828">
        <v>6</v>
      </c>
      <c r="P6800" s="542">
        <f t="shared" si="165"/>
        <v>18000</v>
      </c>
    </row>
    <row r="6801" spans="1:16" x14ac:dyDescent="0.2">
      <c r="A6801" s="541" t="s">
        <v>992</v>
      </c>
      <c r="B6801" s="541" t="s">
        <v>9131</v>
      </c>
      <c r="C6801" s="541" t="s">
        <v>1709</v>
      </c>
      <c r="D6801" s="541" t="s">
        <v>13361</v>
      </c>
      <c r="E6801" s="539">
        <v>3000</v>
      </c>
      <c r="F6801" s="542" t="s">
        <v>14475</v>
      </c>
      <c r="G6801" s="541" t="s">
        <v>14476</v>
      </c>
      <c r="H6801" s="541"/>
      <c r="I6801" s="550" t="s">
        <v>1713</v>
      </c>
      <c r="J6801" s="542"/>
      <c r="K6801" s="1800">
        <v>1</v>
      </c>
      <c r="L6801" s="1828">
        <v>12</v>
      </c>
      <c r="M6801" s="542">
        <f t="shared" si="166"/>
        <v>36000</v>
      </c>
      <c r="N6801" s="1829"/>
      <c r="O6801" s="1828">
        <v>6</v>
      </c>
      <c r="P6801" s="542">
        <f t="shared" si="165"/>
        <v>18000</v>
      </c>
    </row>
    <row r="6802" spans="1:16" x14ac:dyDescent="0.2">
      <c r="A6802" s="541" t="s">
        <v>992</v>
      </c>
      <c r="B6802" s="541" t="s">
        <v>9131</v>
      </c>
      <c r="C6802" s="541" t="s">
        <v>1709</v>
      </c>
      <c r="D6802" s="541" t="s">
        <v>13361</v>
      </c>
      <c r="E6802" s="539">
        <v>3000</v>
      </c>
      <c r="F6802" s="542" t="s">
        <v>14477</v>
      </c>
      <c r="G6802" s="541" t="s">
        <v>14478</v>
      </c>
      <c r="H6802" s="541"/>
      <c r="I6802" s="550" t="s">
        <v>1753</v>
      </c>
      <c r="J6802" s="542"/>
      <c r="K6802" s="1800">
        <v>1</v>
      </c>
      <c r="L6802" s="1828">
        <v>12</v>
      </c>
      <c r="M6802" s="542">
        <f t="shared" si="166"/>
        <v>36000</v>
      </c>
      <c r="N6802" s="1829"/>
      <c r="O6802" s="1828">
        <v>3</v>
      </c>
      <c r="P6802" s="542">
        <f t="shared" si="165"/>
        <v>9000</v>
      </c>
    </row>
    <row r="6803" spans="1:16" x14ac:dyDescent="0.2">
      <c r="A6803" s="541" t="s">
        <v>992</v>
      </c>
      <c r="B6803" s="541" t="s">
        <v>9131</v>
      </c>
      <c r="C6803" s="541" t="s">
        <v>1709</v>
      </c>
      <c r="D6803" s="541" t="s">
        <v>13361</v>
      </c>
      <c r="E6803" s="539">
        <v>3000</v>
      </c>
      <c r="F6803" s="542" t="s">
        <v>14479</v>
      </c>
      <c r="G6803" s="541" t="s">
        <v>14480</v>
      </c>
      <c r="H6803" s="541"/>
      <c r="I6803" s="550" t="s">
        <v>8882</v>
      </c>
      <c r="J6803" s="542"/>
      <c r="K6803" s="1800">
        <v>1</v>
      </c>
      <c r="L6803" s="1828">
        <v>12</v>
      </c>
      <c r="M6803" s="542">
        <f t="shared" si="166"/>
        <v>36000</v>
      </c>
      <c r="N6803" s="1829"/>
      <c r="O6803" s="1828">
        <v>3</v>
      </c>
      <c r="P6803" s="542">
        <f t="shared" si="165"/>
        <v>9000</v>
      </c>
    </row>
    <row r="6804" spans="1:16" x14ac:dyDescent="0.2">
      <c r="A6804" s="541" t="s">
        <v>992</v>
      </c>
      <c r="B6804" s="541" t="s">
        <v>9131</v>
      </c>
      <c r="C6804" s="541" t="s">
        <v>1709</v>
      </c>
      <c r="D6804" s="541" t="s">
        <v>13361</v>
      </c>
      <c r="E6804" s="539">
        <v>3000</v>
      </c>
      <c r="F6804" s="542" t="s">
        <v>14481</v>
      </c>
      <c r="G6804" s="541" t="s">
        <v>14482</v>
      </c>
      <c r="H6804" s="541"/>
      <c r="I6804" s="550" t="s">
        <v>1713</v>
      </c>
      <c r="J6804" s="542"/>
      <c r="K6804" s="1800">
        <v>1</v>
      </c>
      <c r="L6804" s="1828">
        <v>12</v>
      </c>
      <c r="M6804" s="542">
        <f t="shared" si="166"/>
        <v>36000</v>
      </c>
      <c r="N6804" s="1829"/>
      <c r="O6804" s="1828">
        <v>6</v>
      </c>
      <c r="P6804" s="542">
        <f t="shared" ref="P6804:P6867" si="167">E6804*O6804</f>
        <v>18000</v>
      </c>
    </row>
    <row r="6805" spans="1:16" x14ac:dyDescent="0.2">
      <c r="A6805" s="541" t="s">
        <v>992</v>
      </c>
      <c r="B6805" s="541" t="s">
        <v>9131</v>
      </c>
      <c r="C6805" s="541" t="s">
        <v>1709</v>
      </c>
      <c r="D6805" s="541" t="s">
        <v>13361</v>
      </c>
      <c r="E6805" s="539">
        <v>3000</v>
      </c>
      <c r="F6805" s="542" t="s">
        <v>14483</v>
      </c>
      <c r="G6805" s="541" t="s">
        <v>14484</v>
      </c>
      <c r="H6805" s="541"/>
      <c r="I6805" s="550" t="s">
        <v>1713</v>
      </c>
      <c r="J6805" s="542"/>
      <c r="K6805" s="1800">
        <v>1</v>
      </c>
      <c r="L6805" s="1828">
        <v>12</v>
      </c>
      <c r="M6805" s="542">
        <f t="shared" si="166"/>
        <v>36000</v>
      </c>
      <c r="N6805" s="1829"/>
      <c r="O6805" s="1828">
        <v>6</v>
      </c>
      <c r="P6805" s="542">
        <f t="shared" si="167"/>
        <v>18000</v>
      </c>
    </row>
    <row r="6806" spans="1:16" x14ac:dyDescent="0.2">
      <c r="A6806" s="541" t="s">
        <v>992</v>
      </c>
      <c r="B6806" s="541" t="s">
        <v>9131</v>
      </c>
      <c r="C6806" s="541" t="s">
        <v>1709</v>
      </c>
      <c r="D6806" s="541" t="s">
        <v>13361</v>
      </c>
      <c r="E6806" s="539">
        <v>3000</v>
      </c>
      <c r="F6806" s="542" t="s">
        <v>14485</v>
      </c>
      <c r="G6806" s="541" t="s">
        <v>14486</v>
      </c>
      <c r="H6806" s="541"/>
      <c r="I6806" s="550" t="s">
        <v>14020</v>
      </c>
      <c r="J6806" s="542"/>
      <c r="K6806" s="1800">
        <v>1</v>
      </c>
      <c r="L6806" s="1828">
        <v>12</v>
      </c>
      <c r="M6806" s="542">
        <f t="shared" ref="M6806:M6869" si="168">E6806*L6806</f>
        <v>36000</v>
      </c>
      <c r="N6806" s="1829"/>
      <c r="O6806" s="1828">
        <v>6</v>
      </c>
      <c r="P6806" s="542">
        <f t="shared" si="167"/>
        <v>18000</v>
      </c>
    </row>
    <row r="6807" spans="1:16" x14ac:dyDescent="0.2">
      <c r="A6807" s="541" t="s">
        <v>992</v>
      </c>
      <c r="B6807" s="541" t="s">
        <v>9131</v>
      </c>
      <c r="C6807" s="541" t="s">
        <v>1709</v>
      </c>
      <c r="D6807" s="541" t="s">
        <v>13361</v>
      </c>
      <c r="E6807" s="539">
        <v>3000</v>
      </c>
      <c r="F6807" s="542" t="s">
        <v>14487</v>
      </c>
      <c r="G6807" s="541" t="s">
        <v>14488</v>
      </c>
      <c r="H6807" s="541"/>
      <c r="I6807" s="550" t="s">
        <v>1713</v>
      </c>
      <c r="J6807" s="542"/>
      <c r="K6807" s="1800">
        <v>1</v>
      </c>
      <c r="L6807" s="1828">
        <v>12</v>
      </c>
      <c r="M6807" s="542">
        <f t="shared" si="168"/>
        <v>36000</v>
      </c>
      <c r="N6807" s="1829"/>
      <c r="O6807" s="1828">
        <v>6</v>
      </c>
      <c r="P6807" s="542">
        <f t="shared" si="167"/>
        <v>18000</v>
      </c>
    </row>
    <row r="6808" spans="1:16" x14ac:dyDescent="0.2">
      <c r="A6808" s="541" t="s">
        <v>992</v>
      </c>
      <c r="B6808" s="541" t="s">
        <v>9131</v>
      </c>
      <c r="C6808" s="541" t="s">
        <v>1709</v>
      </c>
      <c r="D6808" s="541" t="s">
        <v>13361</v>
      </c>
      <c r="E6808" s="539">
        <v>3000</v>
      </c>
      <c r="F6808" s="542" t="s">
        <v>14489</v>
      </c>
      <c r="G6808" s="541" t="s">
        <v>14490</v>
      </c>
      <c r="H6808" s="541"/>
      <c r="I6808" s="550" t="s">
        <v>13314</v>
      </c>
      <c r="J6808" s="542"/>
      <c r="K6808" s="1800">
        <v>1</v>
      </c>
      <c r="L6808" s="1828">
        <v>12</v>
      </c>
      <c r="M6808" s="542">
        <f t="shared" si="168"/>
        <v>36000</v>
      </c>
      <c r="N6808" s="1829"/>
      <c r="O6808" s="1828">
        <v>6</v>
      </c>
      <c r="P6808" s="542">
        <f t="shared" si="167"/>
        <v>18000</v>
      </c>
    </row>
    <row r="6809" spans="1:16" x14ac:dyDescent="0.2">
      <c r="A6809" s="541" t="s">
        <v>992</v>
      </c>
      <c r="B6809" s="541" t="s">
        <v>9131</v>
      </c>
      <c r="C6809" s="541" t="s">
        <v>1709</v>
      </c>
      <c r="D6809" s="541" t="s">
        <v>14491</v>
      </c>
      <c r="E6809" s="539">
        <v>4000</v>
      </c>
      <c r="F6809" s="542" t="s">
        <v>14492</v>
      </c>
      <c r="G6809" s="541" t="s">
        <v>14493</v>
      </c>
      <c r="H6809" s="541"/>
      <c r="I6809" s="550" t="s">
        <v>12813</v>
      </c>
      <c r="J6809" s="542"/>
      <c r="K6809" s="1800">
        <v>1</v>
      </c>
      <c r="L6809" s="1828">
        <v>12</v>
      </c>
      <c r="M6809" s="542">
        <f t="shared" si="168"/>
        <v>48000</v>
      </c>
      <c r="N6809" s="1829"/>
      <c r="O6809" s="1828">
        <v>6</v>
      </c>
      <c r="P6809" s="542">
        <f t="shared" si="167"/>
        <v>24000</v>
      </c>
    </row>
    <row r="6810" spans="1:16" x14ac:dyDescent="0.2">
      <c r="A6810" s="541" t="s">
        <v>992</v>
      </c>
      <c r="B6810" s="541" t="s">
        <v>9131</v>
      </c>
      <c r="C6810" s="541" t="s">
        <v>1709</v>
      </c>
      <c r="D6810" s="541" t="s">
        <v>13361</v>
      </c>
      <c r="E6810" s="539">
        <v>3000</v>
      </c>
      <c r="F6810" s="542" t="s">
        <v>14494</v>
      </c>
      <c r="G6810" s="541" t="s">
        <v>14495</v>
      </c>
      <c r="H6810" s="541"/>
      <c r="I6810" s="550" t="s">
        <v>13314</v>
      </c>
      <c r="J6810" s="542"/>
      <c r="K6810" s="1800">
        <v>1</v>
      </c>
      <c r="L6810" s="1828">
        <v>12</v>
      </c>
      <c r="M6810" s="542">
        <f t="shared" si="168"/>
        <v>36000</v>
      </c>
      <c r="N6810" s="1829"/>
      <c r="O6810" s="1828">
        <v>6</v>
      </c>
      <c r="P6810" s="542">
        <f t="shared" si="167"/>
        <v>18000</v>
      </c>
    </row>
    <row r="6811" spans="1:16" x14ac:dyDescent="0.2">
      <c r="A6811" s="541" t="s">
        <v>992</v>
      </c>
      <c r="B6811" s="541" t="s">
        <v>9131</v>
      </c>
      <c r="C6811" s="541" t="s">
        <v>1709</v>
      </c>
      <c r="D6811" s="541" t="s">
        <v>13361</v>
      </c>
      <c r="E6811" s="539">
        <v>3000</v>
      </c>
      <c r="F6811" s="542" t="s">
        <v>14496</v>
      </c>
      <c r="G6811" s="541" t="s">
        <v>14497</v>
      </c>
      <c r="H6811" s="541"/>
      <c r="I6811" s="550" t="s">
        <v>12813</v>
      </c>
      <c r="J6811" s="542"/>
      <c r="K6811" s="1800">
        <v>1</v>
      </c>
      <c r="L6811" s="1828">
        <v>12</v>
      </c>
      <c r="M6811" s="542">
        <f t="shared" si="168"/>
        <v>36000</v>
      </c>
      <c r="N6811" s="1829"/>
      <c r="O6811" s="1828">
        <v>6</v>
      </c>
      <c r="P6811" s="542">
        <f t="shared" si="167"/>
        <v>18000</v>
      </c>
    </row>
    <row r="6812" spans="1:16" x14ac:dyDescent="0.2">
      <c r="A6812" s="541" t="s">
        <v>992</v>
      </c>
      <c r="B6812" s="541" t="s">
        <v>9131</v>
      </c>
      <c r="C6812" s="541" t="s">
        <v>1709</v>
      </c>
      <c r="D6812" s="541" t="s">
        <v>13361</v>
      </c>
      <c r="E6812" s="539">
        <v>3000</v>
      </c>
      <c r="F6812" s="542" t="s">
        <v>14498</v>
      </c>
      <c r="G6812" s="541" t="s">
        <v>14499</v>
      </c>
      <c r="H6812" s="541"/>
      <c r="I6812" s="550" t="s">
        <v>12813</v>
      </c>
      <c r="J6812" s="542"/>
      <c r="K6812" s="1800">
        <v>1</v>
      </c>
      <c r="L6812" s="1828">
        <v>12</v>
      </c>
      <c r="M6812" s="542">
        <f t="shared" si="168"/>
        <v>36000</v>
      </c>
      <c r="N6812" s="1829"/>
      <c r="O6812" s="1828">
        <v>6</v>
      </c>
      <c r="P6812" s="542">
        <f t="shared" si="167"/>
        <v>18000</v>
      </c>
    </row>
    <row r="6813" spans="1:16" x14ac:dyDescent="0.2">
      <c r="A6813" s="541" t="s">
        <v>992</v>
      </c>
      <c r="B6813" s="541" t="s">
        <v>9131</v>
      </c>
      <c r="C6813" s="541" t="s">
        <v>1709</v>
      </c>
      <c r="D6813" s="541" t="s">
        <v>13361</v>
      </c>
      <c r="E6813" s="539">
        <v>3000</v>
      </c>
      <c r="F6813" s="542" t="s">
        <v>14500</v>
      </c>
      <c r="G6813" s="541" t="s">
        <v>14501</v>
      </c>
      <c r="H6813" s="541"/>
      <c r="I6813" s="550" t="s">
        <v>1713</v>
      </c>
      <c r="J6813" s="542"/>
      <c r="K6813" s="1800">
        <v>1</v>
      </c>
      <c r="L6813" s="1828">
        <v>12</v>
      </c>
      <c r="M6813" s="542">
        <f t="shared" si="168"/>
        <v>36000</v>
      </c>
      <c r="N6813" s="1829"/>
      <c r="O6813" s="1828">
        <v>6</v>
      </c>
      <c r="P6813" s="542">
        <f t="shared" si="167"/>
        <v>18000</v>
      </c>
    </row>
    <row r="6814" spans="1:16" x14ac:dyDescent="0.2">
      <c r="A6814" s="541" t="s">
        <v>992</v>
      </c>
      <c r="B6814" s="541" t="s">
        <v>9131</v>
      </c>
      <c r="C6814" s="541" t="s">
        <v>1709</v>
      </c>
      <c r="D6814" s="541" t="s">
        <v>13361</v>
      </c>
      <c r="E6814" s="539">
        <v>3000</v>
      </c>
      <c r="F6814" s="542" t="s">
        <v>14502</v>
      </c>
      <c r="G6814" s="541" t="s">
        <v>14503</v>
      </c>
      <c r="H6814" s="541"/>
      <c r="I6814" s="550" t="s">
        <v>13314</v>
      </c>
      <c r="J6814" s="542"/>
      <c r="K6814" s="1800">
        <v>1</v>
      </c>
      <c r="L6814" s="1828">
        <v>12</v>
      </c>
      <c r="M6814" s="542">
        <f t="shared" si="168"/>
        <v>36000</v>
      </c>
      <c r="N6814" s="1829"/>
      <c r="O6814" s="1828">
        <v>6</v>
      </c>
      <c r="P6814" s="542">
        <f t="shared" si="167"/>
        <v>18000</v>
      </c>
    </row>
    <row r="6815" spans="1:16" x14ac:dyDescent="0.2">
      <c r="A6815" s="541" t="s">
        <v>992</v>
      </c>
      <c r="B6815" s="541" t="s">
        <v>9131</v>
      </c>
      <c r="C6815" s="541" t="s">
        <v>1709</v>
      </c>
      <c r="D6815" s="541" t="s">
        <v>13361</v>
      </c>
      <c r="E6815" s="539">
        <v>3000</v>
      </c>
      <c r="F6815" s="542" t="s">
        <v>14504</v>
      </c>
      <c r="G6815" s="541" t="s">
        <v>14505</v>
      </c>
      <c r="H6815" s="541"/>
      <c r="I6815" s="550" t="s">
        <v>12813</v>
      </c>
      <c r="J6815" s="542"/>
      <c r="K6815" s="1800">
        <v>1</v>
      </c>
      <c r="L6815" s="1828">
        <v>12</v>
      </c>
      <c r="M6815" s="542">
        <f t="shared" si="168"/>
        <v>36000</v>
      </c>
      <c r="N6815" s="1829"/>
      <c r="O6815" s="1828">
        <v>6</v>
      </c>
      <c r="P6815" s="542">
        <f t="shared" si="167"/>
        <v>18000</v>
      </c>
    </row>
    <row r="6816" spans="1:16" x14ac:dyDescent="0.2">
      <c r="A6816" s="541" t="s">
        <v>992</v>
      </c>
      <c r="B6816" s="541" t="s">
        <v>9131</v>
      </c>
      <c r="C6816" s="541" t="s">
        <v>1709</v>
      </c>
      <c r="D6816" s="541" t="s">
        <v>13361</v>
      </c>
      <c r="E6816" s="539">
        <v>3000</v>
      </c>
      <c r="F6816" s="542" t="s">
        <v>14506</v>
      </c>
      <c r="G6816" s="541" t="s">
        <v>14507</v>
      </c>
      <c r="H6816" s="541"/>
      <c r="I6816" s="550" t="s">
        <v>1713</v>
      </c>
      <c r="J6816" s="542"/>
      <c r="K6816" s="1800">
        <v>1</v>
      </c>
      <c r="L6816" s="1828">
        <v>12</v>
      </c>
      <c r="M6816" s="542">
        <f t="shared" si="168"/>
        <v>36000</v>
      </c>
      <c r="N6816" s="1829"/>
      <c r="O6816" s="1828">
        <v>2</v>
      </c>
      <c r="P6816" s="542">
        <f t="shared" si="167"/>
        <v>6000</v>
      </c>
    </row>
    <row r="6817" spans="1:16" x14ac:dyDescent="0.2">
      <c r="A6817" s="541" t="s">
        <v>992</v>
      </c>
      <c r="B6817" s="541" t="s">
        <v>9131</v>
      </c>
      <c r="C6817" s="541" t="s">
        <v>1709</v>
      </c>
      <c r="D6817" s="541" t="s">
        <v>1863</v>
      </c>
      <c r="E6817" s="539">
        <v>1500</v>
      </c>
      <c r="F6817" s="542" t="s">
        <v>14508</v>
      </c>
      <c r="G6817" s="541" t="s">
        <v>14509</v>
      </c>
      <c r="H6817" s="541"/>
      <c r="I6817" s="550" t="s">
        <v>13519</v>
      </c>
      <c r="J6817" s="542"/>
      <c r="K6817" s="1800">
        <v>1</v>
      </c>
      <c r="L6817" s="1828">
        <v>12</v>
      </c>
      <c r="M6817" s="542">
        <f t="shared" si="168"/>
        <v>18000</v>
      </c>
      <c r="N6817" s="1829"/>
      <c r="O6817" s="1828">
        <v>6</v>
      </c>
      <c r="P6817" s="542">
        <f t="shared" si="167"/>
        <v>9000</v>
      </c>
    </row>
    <row r="6818" spans="1:16" x14ac:dyDescent="0.2">
      <c r="A6818" s="541" t="s">
        <v>992</v>
      </c>
      <c r="B6818" s="541" t="s">
        <v>9131</v>
      </c>
      <c r="C6818" s="541" t="s">
        <v>1709</v>
      </c>
      <c r="D6818" s="541" t="s">
        <v>13361</v>
      </c>
      <c r="E6818" s="539">
        <v>3000</v>
      </c>
      <c r="F6818" s="542" t="s">
        <v>14510</v>
      </c>
      <c r="G6818" s="541" t="s">
        <v>14511</v>
      </c>
      <c r="H6818" s="541"/>
      <c r="I6818" s="550" t="s">
        <v>1713</v>
      </c>
      <c r="J6818" s="542"/>
      <c r="K6818" s="1800">
        <v>1</v>
      </c>
      <c r="L6818" s="1828">
        <v>12</v>
      </c>
      <c r="M6818" s="542">
        <f t="shared" si="168"/>
        <v>36000</v>
      </c>
      <c r="N6818" s="1829"/>
      <c r="O6818" s="1828">
        <v>6</v>
      </c>
      <c r="P6818" s="542">
        <f t="shared" si="167"/>
        <v>18000</v>
      </c>
    </row>
    <row r="6819" spans="1:16" x14ac:dyDescent="0.2">
      <c r="A6819" s="541" t="s">
        <v>992</v>
      </c>
      <c r="B6819" s="541" t="s">
        <v>9131</v>
      </c>
      <c r="C6819" s="541" t="s">
        <v>1709</v>
      </c>
      <c r="D6819" s="541" t="s">
        <v>1733</v>
      </c>
      <c r="E6819" s="539">
        <v>3500</v>
      </c>
      <c r="F6819" s="542" t="s">
        <v>14512</v>
      </c>
      <c r="G6819" s="541" t="s">
        <v>14513</v>
      </c>
      <c r="H6819" s="541"/>
      <c r="I6819" s="550" t="s">
        <v>1713</v>
      </c>
      <c r="J6819" s="542"/>
      <c r="K6819" s="1800">
        <v>1</v>
      </c>
      <c r="L6819" s="1828">
        <v>12</v>
      </c>
      <c r="M6819" s="542">
        <f t="shared" si="168"/>
        <v>42000</v>
      </c>
      <c r="N6819" s="1829"/>
      <c r="O6819" s="1828">
        <v>6</v>
      </c>
      <c r="P6819" s="542">
        <f t="shared" si="167"/>
        <v>21000</v>
      </c>
    </row>
    <row r="6820" spans="1:16" x14ac:dyDescent="0.2">
      <c r="A6820" s="541" t="s">
        <v>992</v>
      </c>
      <c r="B6820" s="541" t="s">
        <v>9131</v>
      </c>
      <c r="C6820" s="541" t="s">
        <v>1709</v>
      </c>
      <c r="D6820" s="541" t="s">
        <v>13361</v>
      </c>
      <c r="E6820" s="539">
        <v>3000</v>
      </c>
      <c r="F6820" s="542" t="s">
        <v>14514</v>
      </c>
      <c r="G6820" s="541" t="s">
        <v>14515</v>
      </c>
      <c r="H6820" s="541"/>
      <c r="I6820" s="550" t="s">
        <v>12813</v>
      </c>
      <c r="J6820" s="542"/>
      <c r="K6820" s="1800">
        <v>1</v>
      </c>
      <c r="L6820" s="1828">
        <v>12</v>
      </c>
      <c r="M6820" s="542">
        <f t="shared" si="168"/>
        <v>36000</v>
      </c>
      <c r="N6820" s="1829"/>
      <c r="O6820" s="1828">
        <v>6</v>
      </c>
      <c r="P6820" s="542">
        <f t="shared" si="167"/>
        <v>18000</v>
      </c>
    </row>
    <row r="6821" spans="1:16" x14ac:dyDescent="0.2">
      <c r="A6821" s="541" t="s">
        <v>992</v>
      </c>
      <c r="B6821" s="541" t="s">
        <v>9131</v>
      </c>
      <c r="C6821" s="541" t="s">
        <v>1709</v>
      </c>
      <c r="D6821" s="541" t="s">
        <v>13361</v>
      </c>
      <c r="E6821" s="539">
        <v>3000</v>
      </c>
      <c r="F6821" s="542" t="s">
        <v>14516</v>
      </c>
      <c r="G6821" s="541" t="s">
        <v>14517</v>
      </c>
      <c r="H6821" s="541"/>
      <c r="I6821" s="550" t="s">
        <v>13314</v>
      </c>
      <c r="J6821" s="542"/>
      <c r="K6821" s="1800">
        <v>1</v>
      </c>
      <c r="L6821" s="1828">
        <v>12</v>
      </c>
      <c r="M6821" s="542">
        <f t="shared" si="168"/>
        <v>36000</v>
      </c>
      <c r="N6821" s="1829"/>
      <c r="O6821" s="1828">
        <v>6</v>
      </c>
      <c r="P6821" s="542">
        <f t="shared" si="167"/>
        <v>18000</v>
      </c>
    </row>
    <row r="6822" spans="1:16" x14ac:dyDescent="0.2">
      <c r="A6822" s="541" t="s">
        <v>992</v>
      </c>
      <c r="B6822" s="541" t="s">
        <v>9131</v>
      </c>
      <c r="C6822" s="541" t="s">
        <v>1709</v>
      </c>
      <c r="D6822" s="541" t="s">
        <v>13361</v>
      </c>
      <c r="E6822" s="539">
        <v>3000</v>
      </c>
      <c r="F6822" s="542" t="s">
        <v>14518</v>
      </c>
      <c r="G6822" s="541" t="s">
        <v>14519</v>
      </c>
      <c r="H6822" s="541"/>
      <c r="I6822" s="550" t="s">
        <v>1713</v>
      </c>
      <c r="J6822" s="542"/>
      <c r="K6822" s="1800">
        <v>1</v>
      </c>
      <c r="L6822" s="1828">
        <v>12</v>
      </c>
      <c r="M6822" s="542">
        <f t="shared" si="168"/>
        <v>36000</v>
      </c>
      <c r="N6822" s="1829"/>
      <c r="O6822" s="1828">
        <v>6</v>
      </c>
      <c r="P6822" s="542">
        <f t="shared" si="167"/>
        <v>18000</v>
      </c>
    </row>
    <row r="6823" spans="1:16" x14ac:dyDescent="0.2">
      <c r="A6823" s="541" t="s">
        <v>992</v>
      </c>
      <c r="B6823" s="541" t="s">
        <v>9131</v>
      </c>
      <c r="C6823" s="541" t="s">
        <v>1709</v>
      </c>
      <c r="D6823" s="541" t="s">
        <v>13361</v>
      </c>
      <c r="E6823" s="539">
        <v>3000</v>
      </c>
      <c r="F6823" s="542" t="s">
        <v>14520</v>
      </c>
      <c r="G6823" s="541" t="s">
        <v>14521</v>
      </c>
      <c r="H6823" s="541"/>
      <c r="I6823" s="550" t="s">
        <v>14020</v>
      </c>
      <c r="J6823" s="542"/>
      <c r="K6823" s="1800">
        <v>1</v>
      </c>
      <c r="L6823" s="1828">
        <v>12</v>
      </c>
      <c r="M6823" s="542">
        <f t="shared" si="168"/>
        <v>36000</v>
      </c>
      <c r="N6823" s="1829"/>
      <c r="O6823" s="1828">
        <v>6</v>
      </c>
      <c r="P6823" s="542">
        <f t="shared" si="167"/>
        <v>18000</v>
      </c>
    </row>
    <row r="6824" spans="1:16" x14ac:dyDescent="0.2">
      <c r="A6824" s="541" t="s">
        <v>992</v>
      </c>
      <c r="B6824" s="541" t="s">
        <v>9131</v>
      </c>
      <c r="C6824" s="541" t="s">
        <v>1709</v>
      </c>
      <c r="D6824" s="541" t="s">
        <v>13361</v>
      </c>
      <c r="E6824" s="539">
        <v>3000</v>
      </c>
      <c r="F6824" s="542" t="s">
        <v>14522</v>
      </c>
      <c r="G6824" s="541" t="s">
        <v>14523</v>
      </c>
      <c r="H6824" s="541"/>
      <c r="I6824" s="550" t="s">
        <v>1713</v>
      </c>
      <c r="J6824" s="542"/>
      <c r="K6824" s="1800">
        <v>1</v>
      </c>
      <c r="L6824" s="1828">
        <v>12</v>
      </c>
      <c r="M6824" s="542">
        <f t="shared" si="168"/>
        <v>36000</v>
      </c>
      <c r="N6824" s="1829"/>
      <c r="O6824" s="1828">
        <v>6</v>
      </c>
      <c r="P6824" s="542">
        <f t="shared" si="167"/>
        <v>18000</v>
      </c>
    </row>
    <row r="6825" spans="1:16" x14ac:dyDescent="0.2">
      <c r="A6825" s="541" t="s">
        <v>992</v>
      </c>
      <c r="B6825" s="541" t="s">
        <v>9131</v>
      </c>
      <c r="C6825" s="541" t="s">
        <v>1709</v>
      </c>
      <c r="D6825" s="541" t="s">
        <v>13361</v>
      </c>
      <c r="E6825" s="539">
        <v>3000</v>
      </c>
      <c r="F6825" s="542" t="s">
        <v>14524</v>
      </c>
      <c r="G6825" s="541" t="s">
        <v>14525</v>
      </c>
      <c r="H6825" s="541"/>
      <c r="I6825" s="550" t="s">
        <v>1713</v>
      </c>
      <c r="J6825" s="542"/>
      <c r="K6825" s="1800">
        <v>1</v>
      </c>
      <c r="L6825" s="1828">
        <v>12</v>
      </c>
      <c r="M6825" s="542">
        <f t="shared" si="168"/>
        <v>36000</v>
      </c>
      <c r="N6825" s="1829"/>
      <c r="O6825" s="1828">
        <v>6</v>
      </c>
      <c r="P6825" s="542">
        <f t="shared" si="167"/>
        <v>18000</v>
      </c>
    </row>
    <row r="6826" spans="1:16" x14ac:dyDescent="0.2">
      <c r="A6826" s="541" t="s">
        <v>992</v>
      </c>
      <c r="B6826" s="541" t="s">
        <v>9131</v>
      </c>
      <c r="C6826" s="541" t="s">
        <v>1709</v>
      </c>
      <c r="D6826" s="541" t="s">
        <v>13361</v>
      </c>
      <c r="E6826" s="539">
        <v>3000</v>
      </c>
      <c r="F6826" s="542" t="s">
        <v>14526</v>
      </c>
      <c r="G6826" s="541" t="s">
        <v>14527</v>
      </c>
      <c r="H6826" s="541"/>
      <c r="I6826" s="550" t="s">
        <v>13314</v>
      </c>
      <c r="J6826" s="542"/>
      <c r="K6826" s="1800">
        <v>1</v>
      </c>
      <c r="L6826" s="1828">
        <v>12</v>
      </c>
      <c r="M6826" s="542">
        <f t="shared" si="168"/>
        <v>36000</v>
      </c>
      <c r="N6826" s="1829"/>
      <c r="O6826" s="1828">
        <v>6</v>
      </c>
      <c r="P6826" s="542">
        <f t="shared" si="167"/>
        <v>18000</v>
      </c>
    </row>
    <row r="6827" spans="1:16" x14ac:dyDescent="0.2">
      <c r="A6827" s="541" t="s">
        <v>992</v>
      </c>
      <c r="B6827" s="541" t="s">
        <v>9131</v>
      </c>
      <c r="C6827" s="541" t="s">
        <v>1709</v>
      </c>
      <c r="D6827" s="541" t="s">
        <v>13361</v>
      </c>
      <c r="E6827" s="539">
        <v>3000</v>
      </c>
      <c r="F6827" s="542" t="s">
        <v>14528</v>
      </c>
      <c r="G6827" s="541" t="s">
        <v>14529</v>
      </c>
      <c r="H6827" s="541"/>
      <c r="I6827" s="550" t="s">
        <v>12813</v>
      </c>
      <c r="J6827" s="542"/>
      <c r="K6827" s="1800">
        <v>1</v>
      </c>
      <c r="L6827" s="1828">
        <v>12</v>
      </c>
      <c r="M6827" s="542">
        <f t="shared" si="168"/>
        <v>36000</v>
      </c>
      <c r="N6827" s="1829"/>
      <c r="O6827" s="1828">
        <v>6</v>
      </c>
      <c r="P6827" s="542">
        <f t="shared" si="167"/>
        <v>18000</v>
      </c>
    </row>
    <row r="6828" spans="1:16" x14ac:dyDescent="0.2">
      <c r="A6828" s="541" t="s">
        <v>992</v>
      </c>
      <c r="B6828" s="541" t="s">
        <v>9131</v>
      </c>
      <c r="C6828" s="541" t="s">
        <v>1709</v>
      </c>
      <c r="D6828" s="541" t="s">
        <v>1863</v>
      </c>
      <c r="E6828" s="539">
        <v>1500</v>
      </c>
      <c r="F6828" s="542" t="s">
        <v>14530</v>
      </c>
      <c r="G6828" s="541" t="s">
        <v>14531</v>
      </c>
      <c r="H6828" s="541"/>
      <c r="I6828" s="550" t="s">
        <v>1713</v>
      </c>
      <c r="J6828" s="542"/>
      <c r="K6828" s="1800">
        <v>1</v>
      </c>
      <c r="L6828" s="1828">
        <v>12</v>
      </c>
      <c r="M6828" s="542">
        <f t="shared" si="168"/>
        <v>18000</v>
      </c>
      <c r="N6828" s="1829"/>
      <c r="O6828" s="1828">
        <v>6</v>
      </c>
      <c r="P6828" s="542">
        <f t="shared" si="167"/>
        <v>9000</v>
      </c>
    </row>
    <row r="6829" spans="1:16" x14ac:dyDescent="0.2">
      <c r="A6829" s="541" t="s">
        <v>992</v>
      </c>
      <c r="B6829" s="541" t="s">
        <v>9131</v>
      </c>
      <c r="C6829" s="541" t="s">
        <v>1709</v>
      </c>
      <c r="D6829" s="541" t="s">
        <v>1863</v>
      </c>
      <c r="E6829" s="539">
        <v>1500</v>
      </c>
      <c r="F6829" s="542" t="s">
        <v>14532</v>
      </c>
      <c r="G6829" s="541" t="s">
        <v>14533</v>
      </c>
      <c r="H6829" s="541"/>
      <c r="I6829" s="550" t="s">
        <v>6641</v>
      </c>
      <c r="J6829" s="542"/>
      <c r="K6829" s="1800">
        <v>1</v>
      </c>
      <c r="L6829" s="1828">
        <v>12</v>
      </c>
      <c r="M6829" s="542">
        <f t="shared" si="168"/>
        <v>18000</v>
      </c>
      <c r="N6829" s="1829"/>
      <c r="O6829" s="1828">
        <v>6</v>
      </c>
      <c r="P6829" s="542">
        <f t="shared" si="167"/>
        <v>9000</v>
      </c>
    </row>
    <row r="6830" spans="1:16" x14ac:dyDescent="0.2">
      <c r="A6830" s="541" t="s">
        <v>992</v>
      </c>
      <c r="B6830" s="541" t="s">
        <v>9131</v>
      </c>
      <c r="C6830" s="541" t="s">
        <v>1709</v>
      </c>
      <c r="D6830" s="541" t="s">
        <v>13361</v>
      </c>
      <c r="E6830" s="539">
        <v>3000</v>
      </c>
      <c r="F6830" s="542" t="s">
        <v>14534</v>
      </c>
      <c r="G6830" s="541" t="s">
        <v>14535</v>
      </c>
      <c r="H6830" s="541"/>
      <c r="I6830" s="550" t="s">
        <v>12813</v>
      </c>
      <c r="J6830" s="542"/>
      <c r="K6830" s="1800">
        <v>1</v>
      </c>
      <c r="L6830" s="1828">
        <v>12</v>
      </c>
      <c r="M6830" s="542">
        <f t="shared" si="168"/>
        <v>36000</v>
      </c>
      <c r="N6830" s="1829"/>
      <c r="O6830" s="1828">
        <v>6</v>
      </c>
      <c r="P6830" s="542">
        <f t="shared" si="167"/>
        <v>18000</v>
      </c>
    </row>
    <row r="6831" spans="1:16" x14ac:dyDescent="0.2">
      <c r="A6831" s="541" t="s">
        <v>992</v>
      </c>
      <c r="B6831" s="541" t="s">
        <v>9131</v>
      </c>
      <c r="C6831" s="541" t="s">
        <v>1709</v>
      </c>
      <c r="D6831" s="541" t="s">
        <v>13369</v>
      </c>
      <c r="E6831" s="539">
        <v>3000</v>
      </c>
      <c r="F6831" s="542" t="s">
        <v>14536</v>
      </c>
      <c r="G6831" s="541" t="s">
        <v>14537</v>
      </c>
      <c r="H6831" s="541"/>
      <c r="I6831" s="550" t="s">
        <v>13788</v>
      </c>
      <c r="J6831" s="542"/>
      <c r="K6831" s="1800">
        <v>1</v>
      </c>
      <c r="L6831" s="1828">
        <v>12</v>
      </c>
      <c r="M6831" s="542">
        <f t="shared" si="168"/>
        <v>36000</v>
      </c>
      <c r="N6831" s="1829"/>
      <c r="O6831" s="1828">
        <v>6</v>
      </c>
      <c r="P6831" s="542">
        <f t="shared" si="167"/>
        <v>18000</v>
      </c>
    </row>
    <row r="6832" spans="1:16" x14ac:dyDescent="0.2">
      <c r="A6832" s="541" t="s">
        <v>992</v>
      </c>
      <c r="B6832" s="541" t="s">
        <v>9131</v>
      </c>
      <c r="C6832" s="541" t="s">
        <v>1709</v>
      </c>
      <c r="D6832" s="541" t="s">
        <v>1863</v>
      </c>
      <c r="E6832" s="539">
        <v>1500</v>
      </c>
      <c r="F6832" s="542" t="s">
        <v>14538</v>
      </c>
      <c r="G6832" s="541" t="s">
        <v>14539</v>
      </c>
      <c r="H6832" s="541"/>
      <c r="I6832" s="550" t="s">
        <v>4439</v>
      </c>
      <c r="J6832" s="542"/>
      <c r="K6832" s="1800">
        <v>1</v>
      </c>
      <c r="L6832" s="1828">
        <v>12</v>
      </c>
      <c r="M6832" s="542">
        <f t="shared" si="168"/>
        <v>18000</v>
      </c>
      <c r="N6832" s="1829"/>
      <c r="O6832" s="1828">
        <v>2</v>
      </c>
      <c r="P6832" s="542">
        <f t="shared" si="167"/>
        <v>3000</v>
      </c>
    </row>
    <row r="6833" spans="1:16" x14ac:dyDescent="0.2">
      <c r="A6833" s="541" t="s">
        <v>992</v>
      </c>
      <c r="B6833" s="541" t="s">
        <v>9131</v>
      </c>
      <c r="C6833" s="541" t="s">
        <v>1709</v>
      </c>
      <c r="D6833" s="541" t="s">
        <v>13361</v>
      </c>
      <c r="E6833" s="539">
        <v>3000</v>
      </c>
      <c r="F6833" s="542" t="s">
        <v>14540</v>
      </c>
      <c r="G6833" s="541" t="s">
        <v>14541</v>
      </c>
      <c r="H6833" s="541"/>
      <c r="I6833" s="550" t="s">
        <v>12813</v>
      </c>
      <c r="J6833" s="542"/>
      <c r="K6833" s="1800">
        <v>1</v>
      </c>
      <c r="L6833" s="1828">
        <v>12</v>
      </c>
      <c r="M6833" s="542">
        <f t="shared" si="168"/>
        <v>36000</v>
      </c>
      <c r="N6833" s="1829"/>
      <c r="O6833" s="1828">
        <v>6</v>
      </c>
      <c r="P6833" s="542">
        <f t="shared" si="167"/>
        <v>18000</v>
      </c>
    </row>
    <row r="6834" spans="1:16" x14ac:dyDescent="0.2">
      <c r="A6834" s="541" t="s">
        <v>992</v>
      </c>
      <c r="B6834" s="541" t="s">
        <v>9131</v>
      </c>
      <c r="C6834" s="541" t="s">
        <v>1709</v>
      </c>
      <c r="D6834" s="541" t="s">
        <v>13369</v>
      </c>
      <c r="E6834" s="539">
        <v>3000</v>
      </c>
      <c r="F6834" s="542" t="s">
        <v>14542</v>
      </c>
      <c r="G6834" s="541" t="s">
        <v>14543</v>
      </c>
      <c r="H6834" s="541"/>
      <c r="I6834" s="550" t="s">
        <v>1713</v>
      </c>
      <c r="J6834" s="542"/>
      <c r="K6834" s="1800">
        <v>1</v>
      </c>
      <c r="L6834" s="1828">
        <v>12</v>
      </c>
      <c r="M6834" s="542">
        <f t="shared" si="168"/>
        <v>36000</v>
      </c>
      <c r="N6834" s="1829"/>
      <c r="O6834" s="1828">
        <v>6</v>
      </c>
      <c r="P6834" s="542">
        <f t="shared" si="167"/>
        <v>18000</v>
      </c>
    </row>
    <row r="6835" spans="1:16" x14ac:dyDescent="0.2">
      <c r="A6835" s="541" t="s">
        <v>992</v>
      </c>
      <c r="B6835" s="541" t="s">
        <v>9131</v>
      </c>
      <c r="C6835" s="541" t="s">
        <v>1709</v>
      </c>
      <c r="D6835" s="541" t="s">
        <v>13369</v>
      </c>
      <c r="E6835" s="539">
        <v>3000</v>
      </c>
      <c r="F6835" s="542" t="s">
        <v>14544</v>
      </c>
      <c r="G6835" s="541" t="s">
        <v>14545</v>
      </c>
      <c r="H6835" s="541"/>
      <c r="I6835" s="550" t="s">
        <v>1722</v>
      </c>
      <c r="J6835" s="542"/>
      <c r="K6835" s="1800">
        <v>1</v>
      </c>
      <c r="L6835" s="1828">
        <v>12</v>
      </c>
      <c r="M6835" s="542">
        <f t="shared" si="168"/>
        <v>36000</v>
      </c>
      <c r="N6835" s="1829"/>
      <c r="O6835" s="1828">
        <v>6</v>
      </c>
      <c r="P6835" s="542">
        <f t="shared" si="167"/>
        <v>18000</v>
      </c>
    </row>
    <row r="6836" spans="1:16" x14ac:dyDescent="0.2">
      <c r="A6836" s="541" t="s">
        <v>992</v>
      </c>
      <c r="B6836" s="541" t="s">
        <v>9131</v>
      </c>
      <c r="C6836" s="541" t="s">
        <v>1709</v>
      </c>
      <c r="D6836" s="541" t="s">
        <v>13369</v>
      </c>
      <c r="E6836" s="539">
        <v>3000</v>
      </c>
      <c r="F6836" s="542" t="s">
        <v>14546</v>
      </c>
      <c r="G6836" s="541" t="s">
        <v>14547</v>
      </c>
      <c r="H6836" s="541"/>
      <c r="I6836" s="550" t="s">
        <v>13788</v>
      </c>
      <c r="J6836" s="542"/>
      <c r="K6836" s="1800">
        <v>1</v>
      </c>
      <c r="L6836" s="1828">
        <v>12</v>
      </c>
      <c r="M6836" s="542">
        <f t="shared" si="168"/>
        <v>36000</v>
      </c>
      <c r="N6836" s="1829"/>
      <c r="O6836" s="1828">
        <v>6</v>
      </c>
      <c r="P6836" s="542">
        <f t="shared" si="167"/>
        <v>18000</v>
      </c>
    </row>
    <row r="6837" spans="1:16" x14ac:dyDescent="0.2">
      <c r="A6837" s="541" t="s">
        <v>992</v>
      </c>
      <c r="B6837" s="541" t="s">
        <v>9131</v>
      </c>
      <c r="C6837" s="541" t="s">
        <v>1709</v>
      </c>
      <c r="D6837" s="541" t="s">
        <v>13361</v>
      </c>
      <c r="E6837" s="539">
        <v>3000</v>
      </c>
      <c r="F6837" s="542" t="s">
        <v>14548</v>
      </c>
      <c r="G6837" s="541" t="s">
        <v>14549</v>
      </c>
      <c r="H6837" s="541"/>
      <c r="I6837" s="550" t="s">
        <v>8896</v>
      </c>
      <c r="J6837" s="542"/>
      <c r="K6837" s="1800">
        <v>1</v>
      </c>
      <c r="L6837" s="1828">
        <v>12</v>
      </c>
      <c r="M6837" s="542">
        <f t="shared" si="168"/>
        <v>36000</v>
      </c>
      <c r="N6837" s="1829"/>
      <c r="O6837" s="1828">
        <v>6</v>
      </c>
      <c r="P6837" s="542">
        <f t="shared" si="167"/>
        <v>18000</v>
      </c>
    </row>
    <row r="6838" spans="1:16" x14ac:dyDescent="0.2">
      <c r="A6838" s="541" t="s">
        <v>992</v>
      </c>
      <c r="B6838" s="541" t="s">
        <v>9131</v>
      </c>
      <c r="C6838" s="541" t="s">
        <v>1709</v>
      </c>
      <c r="D6838" s="541" t="s">
        <v>13369</v>
      </c>
      <c r="E6838" s="539">
        <v>3000</v>
      </c>
      <c r="F6838" s="542" t="s">
        <v>14550</v>
      </c>
      <c r="G6838" s="541" t="s">
        <v>14551</v>
      </c>
      <c r="H6838" s="541"/>
      <c r="I6838" s="550" t="s">
        <v>14552</v>
      </c>
      <c r="J6838" s="542"/>
      <c r="K6838" s="1800">
        <v>1</v>
      </c>
      <c r="L6838" s="1828">
        <v>12</v>
      </c>
      <c r="M6838" s="542">
        <f t="shared" si="168"/>
        <v>36000</v>
      </c>
      <c r="N6838" s="1829"/>
      <c r="O6838" s="1828">
        <v>6</v>
      </c>
      <c r="P6838" s="542">
        <f t="shared" si="167"/>
        <v>18000</v>
      </c>
    </row>
    <row r="6839" spans="1:16" x14ac:dyDescent="0.2">
      <c r="A6839" s="541" t="s">
        <v>992</v>
      </c>
      <c r="B6839" s="541" t="s">
        <v>9131</v>
      </c>
      <c r="C6839" s="541" t="s">
        <v>1709</v>
      </c>
      <c r="D6839" s="541" t="s">
        <v>13361</v>
      </c>
      <c r="E6839" s="539">
        <v>3000</v>
      </c>
      <c r="F6839" s="542" t="s">
        <v>14553</v>
      </c>
      <c r="G6839" s="541" t="s">
        <v>14554</v>
      </c>
      <c r="H6839" s="541"/>
      <c r="I6839" s="550" t="s">
        <v>12989</v>
      </c>
      <c r="J6839" s="542"/>
      <c r="K6839" s="1800">
        <v>1</v>
      </c>
      <c r="L6839" s="1828">
        <v>12</v>
      </c>
      <c r="M6839" s="542">
        <f t="shared" si="168"/>
        <v>36000</v>
      </c>
      <c r="N6839" s="1829"/>
      <c r="O6839" s="1828">
        <v>6</v>
      </c>
      <c r="P6839" s="542">
        <f t="shared" si="167"/>
        <v>18000</v>
      </c>
    </row>
    <row r="6840" spans="1:16" x14ac:dyDescent="0.2">
      <c r="A6840" s="541" t="s">
        <v>992</v>
      </c>
      <c r="B6840" s="541" t="s">
        <v>9131</v>
      </c>
      <c r="C6840" s="541" t="s">
        <v>1709</v>
      </c>
      <c r="D6840" s="541" t="s">
        <v>13361</v>
      </c>
      <c r="E6840" s="539">
        <v>3000</v>
      </c>
      <c r="F6840" s="542" t="s">
        <v>14555</v>
      </c>
      <c r="G6840" s="541" t="s">
        <v>14556</v>
      </c>
      <c r="H6840" s="541"/>
      <c r="I6840" s="550" t="s">
        <v>1713</v>
      </c>
      <c r="J6840" s="542"/>
      <c r="K6840" s="1800">
        <v>1</v>
      </c>
      <c r="L6840" s="1828">
        <v>12</v>
      </c>
      <c r="M6840" s="542">
        <f t="shared" si="168"/>
        <v>36000</v>
      </c>
      <c r="N6840" s="1829"/>
      <c r="O6840" s="1828">
        <v>6</v>
      </c>
      <c r="P6840" s="542">
        <f t="shared" si="167"/>
        <v>18000</v>
      </c>
    </row>
    <row r="6841" spans="1:16" x14ac:dyDescent="0.2">
      <c r="A6841" s="541" t="s">
        <v>992</v>
      </c>
      <c r="B6841" s="541" t="s">
        <v>9131</v>
      </c>
      <c r="C6841" s="541" t="s">
        <v>1709</v>
      </c>
      <c r="D6841" s="541" t="s">
        <v>13369</v>
      </c>
      <c r="E6841" s="539">
        <v>3000</v>
      </c>
      <c r="F6841" s="542" t="s">
        <v>14557</v>
      </c>
      <c r="G6841" s="541" t="s">
        <v>14558</v>
      </c>
      <c r="H6841" s="541"/>
      <c r="I6841" s="550" t="s">
        <v>14559</v>
      </c>
      <c r="J6841" s="542"/>
      <c r="K6841" s="1800">
        <v>1</v>
      </c>
      <c r="L6841" s="1828">
        <v>12</v>
      </c>
      <c r="M6841" s="542">
        <f t="shared" si="168"/>
        <v>36000</v>
      </c>
      <c r="N6841" s="1829"/>
      <c r="O6841" s="1828">
        <v>6</v>
      </c>
      <c r="P6841" s="542">
        <f t="shared" si="167"/>
        <v>18000</v>
      </c>
    </row>
    <row r="6842" spans="1:16" x14ac:dyDescent="0.2">
      <c r="A6842" s="541" t="s">
        <v>992</v>
      </c>
      <c r="B6842" s="541" t="s">
        <v>9131</v>
      </c>
      <c r="C6842" s="541" t="s">
        <v>1709</v>
      </c>
      <c r="D6842" s="541" t="s">
        <v>13361</v>
      </c>
      <c r="E6842" s="539">
        <v>3000</v>
      </c>
      <c r="F6842" s="542" t="s">
        <v>14560</v>
      </c>
      <c r="G6842" s="541" t="s">
        <v>14561</v>
      </c>
      <c r="H6842" s="541"/>
      <c r="I6842" s="550" t="s">
        <v>1713</v>
      </c>
      <c r="J6842" s="542"/>
      <c r="K6842" s="1800">
        <v>1</v>
      </c>
      <c r="L6842" s="1828">
        <v>12</v>
      </c>
      <c r="M6842" s="542">
        <f t="shared" si="168"/>
        <v>36000</v>
      </c>
      <c r="N6842" s="1829"/>
      <c r="O6842" s="1828">
        <v>2</v>
      </c>
      <c r="P6842" s="542">
        <f t="shared" si="167"/>
        <v>6000</v>
      </c>
    </row>
    <row r="6843" spans="1:16" x14ac:dyDescent="0.2">
      <c r="A6843" s="541" t="s">
        <v>992</v>
      </c>
      <c r="B6843" s="541" t="s">
        <v>9131</v>
      </c>
      <c r="C6843" s="541" t="s">
        <v>1709</v>
      </c>
      <c r="D6843" s="541" t="s">
        <v>13369</v>
      </c>
      <c r="E6843" s="539">
        <v>3000</v>
      </c>
      <c r="F6843" s="542" t="s">
        <v>14562</v>
      </c>
      <c r="G6843" s="541" t="s">
        <v>14563</v>
      </c>
      <c r="H6843" s="541"/>
      <c r="I6843" s="550" t="s">
        <v>1713</v>
      </c>
      <c r="J6843" s="542"/>
      <c r="K6843" s="1800">
        <v>1</v>
      </c>
      <c r="L6843" s="1828">
        <v>12</v>
      </c>
      <c r="M6843" s="542">
        <f t="shared" si="168"/>
        <v>36000</v>
      </c>
      <c r="N6843" s="1829"/>
      <c r="O6843" s="1828">
        <v>6</v>
      </c>
      <c r="P6843" s="542">
        <f t="shared" si="167"/>
        <v>18000</v>
      </c>
    </row>
    <row r="6844" spans="1:16" x14ac:dyDescent="0.2">
      <c r="A6844" s="541" t="s">
        <v>992</v>
      </c>
      <c r="B6844" s="541" t="s">
        <v>9131</v>
      </c>
      <c r="C6844" s="541" t="s">
        <v>1709</v>
      </c>
      <c r="D6844" s="541" t="s">
        <v>13369</v>
      </c>
      <c r="E6844" s="539">
        <v>3000</v>
      </c>
      <c r="F6844" s="542" t="s">
        <v>14564</v>
      </c>
      <c r="G6844" s="541" t="s">
        <v>14565</v>
      </c>
      <c r="H6844" s="541"/>
      <c r="I6844" s="550" t="s">
        <v>8928</v>
      </c>
      <c r="J6844" s="542"/>
      <c r="K6844" s="1800">
        <v>1</v>
      </c>
      <c r="L6844" s="1828">
        <v>12</v>
      </c>
      <c r="M6844" s="542">
        <f t="shared" si="168"/>
        <v>36000</v>
      </c>
      <c r="N6844" s="1829"/>
      <c r="O6844" s="1828">
        <v>6</v>
      </c>
      <c r="P6844" s="542">
        <f t="shared" si="167"/>
        <v>18000</v>
      </c>
    </row>
    <row r="6845" spans="1:16" x14ac:dyDescent="0.2">
      <c r="A6845" s="541" t="s">
        <v>992</v>
      </c>
      <c r="B6845" s="541" t="s">
        <v>9131</v>
      </c>
      <c r="C6845" s="541" t="s">
        <v>1709</v>
      </c>
      <c r="D6845" s="541" t="s">
        <v>7141</v>
      </c>
      <c r="E6845" s="539">
        <v>2500</v>
      </c>
      <c r="F6845" s="542" t="s">
        <v>14566</v>
      </c>
      <c r="G6845" s="541" t="s">
        <v>14567</v>
      </c>
      <c r="H6845" s="541"/>
      <c r="I6845" s="550" t="s">
        <v>5391</v>
      </c>
      <c r="J6845" s="542"/>
      <c r="K6845" s="1800">
        <v>1</v>
      </c>
      <c r="L6845" s="1828">
        <v>12</v>
      </c>
      <c r="M6845" s="542">
        <f t="shared" si="168"/>
        <v>30000</v>
      </c>
      <c r="N6845" s="1829"/>
      <c r="O6845" s="1828">
        <v>6</v>
      </c>
      <c r="P6845" s="542">
        <f t="shared" si="167"/>
        <v>15000</v>
      </c>
    </row>
    <row r="6846" spans="1:16" x14ac:dyDescent="0.2">
      <c r="A6846" s="541" t="s">
        <v>992</v>
      </c>
      <c r="B6846" s="541" t="s">
        <v>9131</v>
      </c>
      <c r="C6846" s="541" t="s">
        <v>1709</v>
      </c>
      <c r="D6846" s="541" t="s">
        <v>13369</v>
      </c>
      <c r="E6846" s="539">
        <v>3000</v>
      </c>
      <c r="F6846" s="542" t="s">
        <v>14568</v>
      </c>
      <c r="G6846" s="541" t="s">
        <v>14569</v>
      </c>
      <c r="H6846" s="541"/>
      <c r="I6846" s="550" t="s">
        <v>14570</v>
      </c>
      <c r="J6846" s="542"/>
      <c r="K6846" s="1800">
        <v>1</v>
      </c>
      <c r="L6846" s="1828">
        <v>12</v>
      </c>
      <c r="M6846" s="542">
        <f t="shared" si="168"/>
        <v>36000</v>
      </c>
      <c r="N6846" s="1829"/>
      <c r="O6846" s="1828">
        <v>6</v>
      </c>
      <c r="P6846" s="542">
        <f t="shared" si="167"/>
        <v>18000</v>
      </c>
    </row>
    <row r="6847" spans="1:16" x14ac:dyDescent="0.2">
      <c r="A6847" s="541" t="s">
        <v>992</v>
      </c>
      <c r="B6847" s="541" t="s">
        <v>9131</v>
      </c>
      <c r="C6847" s="541" t="s">
        <v>1709</v>
      </c>
      <c r="D6847" s="541" t="s">
        <v>13369</v>
      </c>
      <c r="E6847" s="539">
        <v>3000</v>
      </c>
      <c r="F6847" s="542" t="s">
        <v>14571</v>
      </c>
      <c r="G6847" s="541" t="s">
        <v>14572</v>
      </c>
      <c r="H6847" s="541"/>
      <c r="I6847" s="550" t="s">
        <v>1713</v>
      </c>
      <c r="J6847" s="542"/>
      <c r="K6847" s="1800">
        <v>1</v>
      </c>
      <c r="L6847" s="1828">
        <v>12</v>
      </c>
      <c r="M6847" s="542">
        <f t="shared" si="168"/>
        <v>36000</v>
      </c>
      <c r="N6847" s="1829"/>
      <c r="O6847" s="1828">
        <v>6</v>
      </c>
      <c r="P6847" s="542">
        <f t="shared" si="167"/>
        <v>18000</v>
      </c>
    </row>
    <row r="6848" spans="1:16" x14ac:dyDescent="0.2">
      <c r="A6848" s="541" t="s">
        <v>992</v>
      </c>
      <c r="B6848" s="541" t="s">
        <v>9131</v>
      </c>
      <c r="C6848" s="541" t="s">
        <v>1709</v>
      </c>
      <c r="D6848" s="541" t="s">
        <v>13361</v>
      </c>
      <c r="E6848" s="539">
        <v>3000</v>
      </c>
      <c r="F6848" s="542" t="s">
        <v>14573</v>
      </c>
      <c r="G6848" s="541" t="s">
        <v>14574</v>
      </c>
      <c r="H6848" s="541"/>
      <c r="I6848" s="550" t="s">
        <v>13314</v>
      </c>
      <c r="J6848" s="542"/>
      <c r="K6848" s="1800">
        <v>1</v>
      </c>
      <c r="L6848" s="1828">
        <v>12</v>
      </c>
      <c r="M6848" s="542">
        <f t="shared" si="168"/>
        <v>36000</v>
      </c>
      <c r="N6848" s="1829"/>
      <c r="O6848" s="1828">
        <v>6</v>
      </c>
      <c r="P6848" s="542">
        <f t="shared" si="167"/>
        <v>18000</v>
      </c>
    </row>
    <row r="6849" spans="1:16" x14ac:dyDescent="0.2">
      <c r="A6849" s="541" t="s">
        <v>992</v>
      </c>
      <c r="B6849" s="541" t="s">
        <v>9131</v>
      </c>
      <c r="C6849" s="541" t="s">
        <v>1709</v>
      </c>
      <c r="D6849" s="541" t="s">
        <v>13369</v>
      </c>
      <c r="E6849" s="539">
        <v>3000</v>
      </c>
      <c r="F6849" s="542" t="s">
        <v>14575</v>
      </c>
      <c r="G6849" s="541" t="s">
        <v>14576</v>
      </c>
      <c r="H6849" s="541"/>
      <c r="I6849" s="550" t="s">
        <v>1753</v>
      </c>
      <c r="J6849" s="542"/>
      <c r="K6849" s="1800">
        <v>1</v>
      </c>
      <c r="L6849" s="1828">
        <v>12</v>
      </c>
      <c r="M6849" s="542">
        <f t="shared" si="168"/>
        <v>36000</v>
      </c>
      <c r="N6849" s="1829"/>
      <c r="O6849" s="1828">
        <v>6</v>
      </c>
      <c r="P6849" s="542">
        <f t="shared" si="167"/>
        <v>18000</v>
      </c>
    </row>
    <row r="6850" spans="1:16" x14ac:dyDescent="0.2">
      <c r="A6850" s="541" t="s">
        <v>992</v>
      </c>
      <c r="B6850" s="541" t="s">
        <v>9131</v>
      </c>
      <c r="C6850" s="541" t="s">
        <v>1709</v>
      </c>
      <c r="D6850" s="541" t="s">
        <v>13369</v>
      </c>
      <c r="E6850" s="539">
        <v>3000</v>
      </c>
      <c r="F6850" s="542" t="s">
        <v>14577</v>
      </c>
      <c r="G6850" s="541" t="s">
        <v>14578</v>
      </c>
      <c r="H6850" s="541"/>
      <c r="I6850" s="550" t="s">
        <v>14579</v>
      </c>
      <c r="J6850" s="542"/>
      <c r="K6850" s="1800">
        <v>1</v>
      </c>
      <c r="L6850" s="1828">
        <v>12</v>
      </c>
      <c r="M6850" s="542">
        <f t="shared" si="168"/>
        <v>36000</v>
      </c>
      <c r="N6850" s="1829"/>
      <c r="O6850" s="1828">
        <v>6</v>
      </c>
      <c r="P6850" s="542">
        <f t="shared" si="167"/>
        <v>18000</v>
      </c>
    </row>
    <row r="6851" spans="1:16" x14ac:dyDescent="0.2">
      <c r="A6851" s="541" t="s">
        <v>992</v>
      </c>
      <c r="B6851" s="541" t="s">
        <v>9131</v>
      </c>
      <c r="C6851" s="541" t="s">
        <v>1709</v>
      </c>
      <c r="D6851" s="541" t="s">
        <v>13361</v>
      </c>
      <c r="E6851" s="539">
        <v>3000</v>
      </c>
      <c r="F6851" s="542" t="s">
        <v>14580</v>
      </c>
      <c r="G6851" s="541" t="s">
        <v>14581</v>
      </c>
      <c r="H6851" s="541"/>
      <c r="I6851" s="550" t="s">
        <v>13314</v>
      </c>
      <c r="J6851" s="542"/>
      <c r="K6851" s="1800">
        <v>1</v>
      </c>
      <c r="L6851" s="1828">
        <v>12</v>
      </c>
      <c r="M6851" s="542">
        <f t="shared" si="168"/>
        <v>36000</v>
      </c>
      <c r="N6851" s="1829"/>
      <c r="O6851" s="1828">
        <v>6</v>
      </c>
      <c r="P6851" s="542">
        <f t="shared" si="167"/>
        <v>18000</v>
      </c>
    </row>
    <row r="6852" spans="1:16" x14ac:dyDescent="0.2">
      <c r="A6852" s="541" t="s">
        <v>992</v>
      </c>
      <c r="B6852" s="541" t="s">
        <v>9131</v>
      </c>
      <c r="C6852" s="541" t="s">
        <v>1709</v>
      </c>
      <c r="D6852" s="541" t="s">
        <v>13369</v>
      </c>
      <c r="E6852" s="539">
        <v>3000</v>
      </c>
      <c r="F6852" s="542" t="s">
        <v>14582</v>
      </c>
      <c r="G6852" s="541" t="s">
        <v>14583</v>
      </c>
      <c r="H6852" s="541"/>
      <c r="I6852" s="550" t="s">
        <v>1713</v>
      </c>
      <c r="J6852" s="542"/>
      <c r="K6852" s="1800">
        <v>1</v>
      </c>
      <c r="L6852" s="1828">
        <v>12</v>
      </c>
      <c r="M6852" s="542">
        <f t="shared" si="168"/>
        <v>36000</v>
      </c>
      <c r="N6852" s="1829"/>
      <c r="O6852" s="1828">
        <v>6</v>
      </c>
      <c r="P6852" s="542">
        <f t="shared" si="167"/>
        <v>18000</v>
      </c>
    </row>
    <row r="6853" spans="1:16" x14ac:dyDescent="0.2">
      <c r="A6853" s="541" t="s">
        <v>992</v>
      </c>
      <c r="B6853" s="541" t="s">
        <v>9131</v>
      </c>
      <c r="C6853" s="541" t="s">
        <v>1709</v>
      </c>
      <c r="D6853" s="541" t="s">
        <v>13361</v>
      </c>
      <c r="E6853" s="539">
        <v>3000</v>
      </c>
      <c r="F6853" s="542" t="s">
        <v>14584</v>
      </c>
      <c r="G6853" s="541" t="s">
        <v>14585</v>
      </c>
      <c r="H6853" s="541"/>
      <c r="I6853" s="550" t="s">
        <v>12813</v>
      </c>
      <c r="J6853" s="542"/>
      <c r="K6853" s="1800">
        <v>1</v>
      </c>
      <c r="L6853" s="1828">
        <v>12</v>
      </c>
      <c r="M6853" s="542">
        <f t="shared" si="168"/>
        <v>36000</v>
      </c>
      <c r="N6853" s="1829"/>
      <c r="O6853" s="1828">
        <v>6</v>
      </c>
      <c r="P6853" s="542">
        <f t="shared" si="167"/>
        <v>18000</v>
      </c>
    </row>
    <row r="6854" spans="1:16" x14ac:dyDescent="0.2">
      <c r="A6854" s="541" t="s">
        <v>992</v>
      </c>
      <c r="B6854" s="541" t="s">
        <v>9131</v>
      </c>
      <c r="C6854" s="541" t="s">
        <v>1709</v>
      </c>
      <c r="D6854" s="541" t="s">
        <v>13369</v>
      </c>
      <c r="E6854" s="539">
        <v>3000</v>
      </c>
      <c r="F6854" s="542" t="s">
        <v>14586</v>
      </c>
      <c r="G6854" s="541" t="s">
        <v>14587</v>
      </c>
      <c r="H6854" s="541"/>
      <c r="I6854" s="550" t="s">
        <v>14588</v>
      </c>
      <c r="J6854" s="542"/>
      <c r="K6854" s="1800">
        <v>1</v>
      </c>
      <c r="L6854" s="1828">
        <v>12</v>
      </c>
      <c r="M6854" s="542">
        <f t="shared" si="168"/>
        <v>36000</v>
      </c>
      <c r="N6854" s="1829"/>
      <c r="O6854" s="1828">
        <v>6</v>
      </c>
      <c r="P6854" s="542">
        <f t="shared" si="167"/>
        <v>18000</v>
      </c>
    </row>
    <row r="6855" spans="1:16" x14ac:dyDescent="0.2">
      <c r="A6855" s="541" t="s">
        <v>992</v>
      </c>
      <c r="B6855" s="541" t="s">
        <v>9131</v>
      </c>
      <c r="C6855" s="541" t="s">
        <v>1709</v>
      </c>
      <c r="D6855" s="541" t="s">
        <v>13369</v>
      </c>
      <c r="E6855" s="539">
        <v>3000</v>
      </c>
      <c r="F6855" s="542" t="s">
        <v>14589</v>
      </c>
      <c r="G6855" s="541" t="s">
        <v>14590</v>
      </c>
      <c r="H6855" s="541"/>
      <c r="I6855" s="550" t="s">
        <v>1713</v>
      </c>
      <c r="J6855" s="542"/>
      <c r="K6855" s="1800">
        <v>1</v>
      </c>
      <c r="L6855" s="1828">
        <v>12</v>
      </c>
      <c r="M6855" s="542">
        <f t="shared" si="168"/>
        <v>36000</v>
      </c>
      <c r="N6855" s="1829"/>
      <c r="O6855" s="1828">
        <v>2</v>
      </c>
      <c r="P6855" s="542">
        <f t="shared" si="167"/>
        <v>6000</v>
      </c>
    </row>
    <row r="6856" spans="1:16" x14ac:dyDescent="0.2">
      <c r="A6856" s="541" t="s">
        <v>992</v>
      </c>
      <c r="B6856" s="541" t="s">
        <v>9131</v>
      </c>
      <c r="C6856" s="541" t="s">
        <v>1709</v>
      </c>
      <c r="D6856" s="541" t="s">
        <v>13369</v>
      </c>
      <c r="E6856" s="539">
        <v>3000</v>
      </c>
      <c r="F6856" s="542" t="s">
        <v>14591</v>
      </c>
      <c r="G6856" s="541" t="s">
        <v>14592</v>
      </c>
      <c r="H6856" s="541"/>
      <c r="I6856" s="550" t="s">
        <v>8890</v>
      </c>
      <c r="J6856" s="542"/>
      <c r="K6856" s="1800">
        <v>1</v>
      </c>
      <c r="L6856" s="1828">
        <v>12</v>
      </c>
      <c r="M6856" s="542">
        <f t="shared" si="168"/>
        <v>36000</v>
      </c>
      <c r="N6856" s="1829"/>
      <c r="O6856" s="1828">
        <v>6</v>
      </c>
      <c r="P6856" s="542">
        <f t="shared" si="167"/>
        <v>18000</v>
      </c>
    </row>
    <row r="6857" spans="1:16" x14ac:dyDescent="0.2">
      <c r="A6857" s="541" t="s">
        <v>992</v>
      </c>
      <c r="B6857" s="541" t="s">
        <v>9131</v>
      </c>
      <c r="C6857" s="541" t="s">
        <v>1709</v>
      </c>
      <c r="D6857" s="541" t="s">
        <v>13361</v>
      </c>
      <c r="E6857" s="539">
        <v>3000</v>
      </c>
      <c r="F6857" s="542" t="s">
        <v>14593</v>
      </c>
      <c r="G6857" s="541" t="s">
        <v>14594</v>
      </c>
      <c r="H6857" s="541"/>
      <c r="I6857" s="550" t="s">
        <v>1713</v>
      </c>
      <c r="J6857" s="542"/>
      <c r="K6857" s="1800">
        <v>1</v>
      </c>
      <c r="L6857" s="1828">
        <v>12</v>
      </c>
      <c r="M6857" s="542">
        <f t="shared" si="168"/>
        <v>36000</v>
      </c>
      <c r="N6857" s="1829"/>
      <c r="O6857" s="1828">
        <v>6</v>
      </c>
      <c r="P6857" s="542">
        <f t="shared" si="167"/>
        <v>18000</v>
      </c>
    </row>
    <row r="6858" spans="1:16" x14ac:dyDescent="0.2">
      <c r="A6858" s="541" t="s">
        <v>992</v>
      </c>
      <c r="B6858" s="541" t="s">
        <v>9131</v>
      </c>
      <c r="C6858" s="541" t="s">
        <v>1709</v>
      </c>
      <c r="D6858" s="541" t="s">
        <v>13361</v>
      </c>
      <c r="E6858" s="539">
        <v>3000</v>
      </c>
      <c r="F6858" s="542" t="s">
        <v>14595</v>
      </c>
      <c r="G6858" s="541" t="s">
        <v>14596</v>
      </c>
      <c r="H6858" s="541"/>
      <c r="I6858" s="550" t="s">
        <v>1753</v>
      </c>
      <c r="J6858" s="542"/>
      <c r="K6858" s="1800">
        <v>1</v>
      </c>
      <c r="L6858" s="1828">
        <v>12</v>
      </c>
      <c r="M6858" s="542">
        <f t="shared" si="168"/>
        <v>36000</v>
      </c>
      <c r="N6858" s="1829"/>
      <c r="O6858" s="1828">
        <v>6</v>
      </c>
      <c r="P6858" s="542">
        <f t="shared" si="167"/>
        <v>18000</v>
      </c>
    </row>
    <row r="6859" spans="1:16" x14ac:dyDescent="0.2">
      <c r="A6859" s="541" t="s">
        <v>992</v>
      </c>
      <c r="B6859" s="541" t="s">
        <v>9131</v>
      </c>
      <c r="C6859" s="541" t="s">
        <v>1709</v>
      </c>
      <c r="D6859" s="541" t="s">
        <v>13369</v>
      </c>
      <c r="E6859" s="539">
        <v>3000</v>
      </c>
      <c r="F6859" s="542" t="s">
        <v>14597</v>
      </c>
      <c r="G6859" s="541" t="s">
        <v>14598</v>
      </c>
      <c r="H6859" s="541"/>
      <c r="I6859" s="550" t="s">
        <v>1773</v>
      </c>
      <c r="J6859" s="542"/>
      <c r="K6859" s="1800">
        <v>1</v>
      </c>
      <c r="L6859" s="1828">
        <v>12</v>
      </c>
      <c r="M6859" s="542">
        <f t="shared" si="168"/>
        <v>36000</v>
      </c>
      <c r="N6859" s="1829"/>
      <c r="O6859" s="1828">
        <v>6</v>
      </c>
      <c r="P6859" s="542">
        <f t="shared" si="167"/>
        <v>18000</v>
      </c>
    </row>
    <row r="6860" spans="1:16" x14ac:dyDescent="0.2">
      <c r="A6860" s="541" t="s">
        <v>992</v>
      </c>
      <c r="B6860" s="541" t="s">
        <v>9131</v>
      </c>
      <c r="C6860" s="541" t="s">
        <v>1709</v>
      </c>
      <c r="D6860" s="541" t="s">
        <v>13369</v>
      </c>
      <c r="E6860" s="539">
        <v>3000</v>
      </c>
      <c r="F6860" s="542" t="s">
        <v>14599</v>
      </c>
      <c r="G6860" s="541" t="s">
        <v>14600</v>
      </c>
      <c r="H6860" s="541"/>
      <c r="I6860" s="550" t="s">
        <v>1800</v>
      </c>
      <c r="J6860" s="542"/>
      <c r="K6860" s="1800">
        <v>1</v>
      </c>
      <c r="L6860" s="1828">
        <v>12</v>
      </c>
      <c r="M6860" s="542">
        <f t="shared" si="168"/>
        <v>36000</v>
      </c>
      <c r="N6860" s="1829"/>
      <c r="O6860" s="1828">
        <v>6</v>
      </c>
      <c r="P6860" s="542">
        <f t="shared" si="167"/>
        <v>18000</v>
      </c>
    </row>
    <row r="6861" spans="1:16" x14ac:dyDescent="0.2">
      <c r="A6861" s="541" t="s">
        <v>992</v>
      </c>
      <c r="B6861" s="541" t="s">
        <v>9131</v>
      </c>
      <c r="C6861" s="541" t="s">
        <v>1709</v>
      </c>
      <c r="D6861" s="541" t="s">
        <v>13361</v>
      </c>
      <c r="E6861" s="539">
        <v>3000</v>
      </c>
      <c r="F6861" s="542" t="s">
        <v>14601</v>
      </c>
      <c r="G6861" s="541" t="s">
        <v>14602</v>
      </c>
      <c r="H6861" s="541"/>
      <c r="I6861" s="550" t="s">
        <v>1753</v>
      </c>
      <c r="J6861" s="542"/>
      <c r="K6861" s="1800">
        <v>1</v>
      </c>
      <c r="L6861" s="1828">
        <v>12</v>
      </c>
      <c r="M6861" s="542">
        <f t="shared" si="168"/>
        <v>36000</v>
      </c>
      <c r="N6861" s="1829"/>
      <c r="O6861" s="1828">
        <v>6</v>
      </c>
      <c r="P6861" s="542">
        <f t="shared" si="167"/>
        <v>18000</v>
      </c>
    </row>
    <row r="6862" spans="1:16" x14ac:dyDescent="0.2">
      <c r="A6862" s="541" t="s">
        <v>992</v>
      </c>
      <c r="B6862" s="541" t="s">
        <v>9131</v>
      </c>
      <c r="C6862" s="541" t="s">
        <v>1709</v>
      </c>
      <c r="D6862" s="541" t="s">
        <v>13361</v>
      </c>
      <c r="E6862" s="539">
        <v>3000</v>
      </c>
      <c r="F6862" s="542" t="s">
        <v>14603</v>
      </c>
      <c r="G6862" s="541" t="s">
        <v>14604</v>
      </c>
      <c r="H6862" s="541"/>
      <c r="I6862" s="550" t="s">
        <v>1753</v>
      </c>
      <c r="J6862" s="542"/>
      <c r="K6862" s="1800">
        <v>1</v>
      </c>
      <c r="L6862" s="1828">
        <v>12</v>
      </c>
      <c r="M6862" s="542">
        <f t="shared" si="168"/>
        <v>36000</v>
      </c>
      <c r="N6862" s="1829"/>
      <c r="O6862" s="1828">
        <v>6</v>
      </c>
      <c r="P6862" s="542">
        <f t="shared" si="167"/>
        <v>18000</v>
      </c>
    </row>
    <row r="6863" spans="1:16" x14ac:dyDescent="0.2">
      <c r="A6863" s="541" t="s">
        <v>992</v>
      </c>
      <c r="B6863" s="541" t="s">
        <v>9131</v>
      </c>
      <c r="C6863" s="541" t="s">
        <v>1709</v>
      </c>
      <c r="D6863" s="541" t="s">
        <v>13361</v>
      </c>
      <c r="E6863" s="539">
        <v>3000</v>
      </c>
      <c r="F6863" s="542" t="s">
        <v>14605</v>
      </c>
      <c r="G6863" s="541" t="s">
        <v>14606</v>
      </c>
      <c r="H6863" s="541"/>
      <c r="I6863" s="550" t="s">
        <v>1753</v>
      </c>
      <c r="J6863" s="542"/>
      <c r="K6863" s="1800">
        <v>1</v>
      </c>
      <c r="L6863" s="1828">
        <v>12</v>
      </c>
      <c r="M6863" s="542">
        <f t="shared" si="168"/>
        <v>36000</v>
      </c>
      <c r="N6863" s="1829"/>
      <c r="O6863" s="1828">
        <v>6</v>
      </c>
      <c r="P6863" s="542">
        <f t="shared" si="167"/>
        <v>18000</v>
      </c>
    </row>
    <row r="6864" spans="1:16" x14ac:dyDescent="0.2">
      <c r="A6864" s="541" t="s">
        <v>992</v>
      </c>
      <c r="B6864" s="541" t="s">
        <v>9131</v>
      </c>
      <c r="C6864" s="541" t="s">
        <v>1709</v>
      </c>
      <c r="D6864" s="541" t="s">
        <v>13369</v>
      </c>
      <c r="E6864" s="539">
        <v>3000</v>
      </c>
      <c r="F6864" s="542" t="s">
        <v>14607</v>
      </c>
      <c r="G6864" s="541" t="s">
        <v>14608</v>
      </c>
      <c r="H6864" s="541"/>
      <c r="I6864" s="550" t="s">
        <v>4439</v>
      </c>
      <c r="J6864" s="542"/>
      <c r="K6864" s="1800">
        <v>1</v>
      </c>
      <c r="L6864" s="1828">
        <v>12</v>
      </c>
      <c r="M6864" s="542">
        <f t="shared" si="168"/>
        <v>36000</v>
      </c>
      <c r="N6864" s="1829"/>
      <c r="O6864" s="1828">
        <v>5</v>
      </c>
      <c r="P6864" s="542">
        <f t="shared" si="167"/>
        <v>15000</v>
      </c>
    </row>
    <row r="6865" spans="1:16" x14ac:dyDescent="0.2">
      <c r="A6865" s="541" t="s">
        <v>992</v>
      </c>
      <c r="B6865" s="541" t="s">
        <v>9131</v>
      </c>
      <c r="C6865" s="541" t="s">
        <v>1709</v>
      </c>
      <c r="D6865" s="541" t="s">
        <v>13361</v>
      </c>
      <c r="E6865" s="539">
        <v>3000</v>
      </c>
      <c r="F6865" s="542" t="s">
        <v>14609</v>
      </c>
      <c r="G6865" s="541" t="s">
        <v>14610</v>
      </c>
      <c r="H6865" s="541"/>
      <c r="I6865" s="550" t="s">
        <v>8896</v>
      </c>
      <c r="J6865" s="542"/>
      <c r="K6865" s="1800">
        <v>1</v>
      </c>
      <c r="L6865" s="1828">
        <v>12</v>
      </c>
      <c r="M6865" s="542">
        <f t="shared" si="168"/>
        <v>36000</v>
      </c>
      <c r="N6865" s="1829"/>
      <c r="O6865" s="1828">
        <v>6</v>
      </c>
      <c r="P6865" s="542">
        <f t="shared" si="167"/>
        <v>18000</v>
      </c>
    </row>
    <row r="6866" spans="1:16" x14ac:dyDescent="0.2">
      <c r="A6866" s="541" t="s">
        <v>992</v>
      </c>
      <c r="B6866" s="541" t="s">
        <v>9131</v>
      </c>
      <c r="C6866" s="541" t="s">
        <v>1709</v>
      </c>
      <c r="D6866" s="541" t="s">
        <v>13369</v>
      </c>
      <c r="E6866" s="539">
        <v>3000</v>
      </c>
      <c r="F6866" s="542" t="s">
        <v>14611</v>
      </c>
      <c r="G6866" s="541" t="s">
        <v>14612</v>
      </c>
      <c r="H6866" s="541"/>
      <c r="I6866" s="550" t="s">
        <v>12813</v>
      </c>
      <c r="J6866" s="542"/>
      <c r="K6866" s="1800">
        <v>1</v>
      </c>
      <c r="L6866" s="1828">
        <v>12</v>
      </c>
      <c r="M6866" s="542">
        <f t="shared" si="168"/>
        <v>36000</v>
      </c>
      <c r="N6866" s="1829"/>
      <c r="O6866" s="1828">
        <v>6</v>
      </c>
      <c r="P6866" s="542">
        <f t="shared" si="167"/>
        <v>18000</v>
      </c>
    </row>
    <row r="6867" spans="1:16" x14ac:dyDescent="0.2">
      <c r="A6867" s="541" t="s">
        <v>992</v>
      </c>
      <c r="B6867" s="541" t="s">
        <v>9131</v>
      </c>
      <c r="C6867" s="541" t="s">
        <v>1709</v>
      </c>
      <c r="D6867" s="541" t="s">
        <v>13361</v>
      </c>
      <c r="E6867" s="539">
        <v>3000</v>
      </c>
      <c r="F6867" s="542" t="s">
        <v>14613</v>
      </c>
      <c r="G6867" s="541" t="s">
        <v>14614</v>
      </c>
      <c r="H6867" s="541"/>
      <c r="I6867" s="550" t="s">
        <v>1753</v>
      </c>
      <c r="J6867" s="542"/>
      <c r="K6867" s="1800">
        <v>1</v>
      </c>
      <c r="L6867" s="1828">
        <v>12</v>
      </c>
      <c r="M6867" s="542">
        <f t="shared" si="168"/>
        <v>36000</v>
      </c>
      <c r="N6867" s="1829"/>
      <c r="O6867" s="1828">
        <v>6</v>
      </c>
      <c r="P6867" s="542">
        <f t="shared" si="167"/>
        <v>18000</v>
      </c>
    </row>
    <row r="6868" spans="1:16" x14ac:dyDescent="0.2">
      <c r="A6868" s="541" t="s">
        <v>992</v>
      </c>
      <c r="B6868" s="541" t="s">
        <v>9131</v>
      </c>
      <c r="C6868" s="541" t="s">
        <v>1709</v>
      </c>
      <c r="D6868" s="541" t="s">
        <v>13361</v>
      </c>
      <c r="E6868" s="539">
        <v>3000</v>
      </c>
      <c r="F6868" s="542" t="s">
        <v>14615</v>
      </c>
      <c r="G6868" s="541" t="s">
        <v>14616</v>
      </c>
      <c r="H6868" s="541"/>
      <c r="I6868" s="550" t="s">
        <v>8882</v>
      </c>
      <c r="J6868" s="542"/>
      <c r="K6868" s="1800">
        <v>1</v>
      </c>
      <c r="L6868" s="1828">
        <v>12</v>
      </c>
      <c r="M6868" s="542">
        <f t="shared" si="168"/>
        <v>36000</v>
      </c>
      <c r="N6868" s="1829"/>
      <c r="O6868" s="1828">
        <v>6</v>
      </c>
      <c r="P6868" s="542">
        <f t="shared" ref="P6868:P6931" si="169">E6868*O6868</f>
        <v>18000</v>
      </c>
    </row>
    <row r="6869" spans="1:16" x14ac:dyDescent="0.2">
      <c r="A6869" s="541" t="s">
        <v>992</v>
      </c>
      <c r="B6869" s="541" t="s">
        <v>9131</v>
      </c>
      <c r="C6869" s="541" t="s">
        <v>1709</v>
      </c>
      <c r="D6869" s="541" t="s">
        <v>13369</v>
      </c>
      <c r="E6869" s="539">
        <v>3000</v>
      </c>
      <c r="F6869" s="542" t="s">
        <v>14617</v>
      </c>
      <c r="G6869" s="541" t="s">
        <v>14618</v>
      </c>
      <c r="H6869" s="541"/>
      <c r="I6869" s="550" t="s">
        <v>13505</v>
      </c>
      <c r="J6869" s="542"/>
      <c r="K6869" s="1800">
        <v>1</v>
      </c>
      <c r="L6869" s="1828">
        <v>12</v>
      </c>
      <c r="M6869" s="542">
        <f t="shared" si="168"/>
        <v>36000</v>
      </c>
      <c r="N6869" s="1829"/>
      <c r="O6869" s="1828">
        <v>6</v>
      </c>
      <c r="P6869" s="542">
        <f t="shared" si="169"/>
        <v>18000</v>
      </c>
    </row>
    <row r="6870" spans="1:16" x14ac:dyDescent="0.2">
      <c r="A6870" s="541" t="s">
        <v>992</v>
      </c>
      <c r="B6870" s="541" t="s">
        <v>9131</v>
      </c>
      <c r="C6870" s="541" t="s">
        <v>1709</v>
      </c>
      <c r="D6870" s="541" t="s">
        <v>13361</v>
      </c>
      <c r="E6870" s="539">
        <v>3000</v>
      </c>
      <c r="F6870" s="542" t="s">
        <v>14619</v>
      </c>
      <c r="G6870" s="541" t="s">
        <v>14620</v>
      </c>
      <c r="H6870" s="541"/>
      <c r="I6870" s="550" t="s">
        <v>1753</v>
      </c>
      <c r="J6870" s="542"/>
      <c r="K6870" s="1800">
        <v>1</v>
      </c>
      <c r="L6870" s="1828">
        <v>12</v>
      </c>
      <c r="M6870" s="542">
        <f t="shared" ref="M6870:M6933" si="170">E6870*L6870</f>
        <v>36000</v>
      </c>
      <c r="N6870" s="1829"/>
      <c r="O6870" s="1828">
        <v>6</v>
      </c>
      <c r="P6870" s="542">
        <f t="shared" si="169"/>
        <v>18000</v>
      </c>
    </row>
    <row r="6871" spans="1:16" x14ac:dyDescent="0.2">
      <c r="A6871" s="541" t="s">
        <v>992</v>
      </c>
      <c r="B6871" s="541" t="s">
        <v>9131</v>
      </c>
      <c r="C6871" s="541" t="s">
        <v>1709</v>
      </c>
      <c r="D6871" s="541" t="s">
        <v>13369</v>
      </c>
      <c r="E6871" s="539">
        <v>3000</v>
      </c>
      <c r="F6871" s="542" t="s">
        <v>14621</v>
      </c>
      <c r="G6871" s="541" t="s">
        <v>14622</v>
      </c>
      <c r="H6871" s="541"/>
      <c r="I6871" s="550" t="s">
        <v>14623</v>
      </c>
      <c r="J6871" s="542"/>
      <c r="K6871" s="1800">
        <v>1</v>
      </c>
      <c r="L6871" s="1828">
        <v>12</v>
      </c>
      <c r="M6871" s="542">
        <f t="shared" si="170"/>
        <v>36000</v>
      </c>
      <c r="N6871" s="1829"/>
      <c r="O6871" s="1828">
        <v>6</v>
      </c>
      <c r="P6871" s="542">
        <f t="shared" si="169"/>
        <v>18000</v>
      </c>
    </row>
    <row r="6872" spans="1:16" x14ac:dyDescent="0.2">
      <c r="A6872" s="541" t="s">
        <v>992</v>
      </c>
      <c r="B6872" s="541" t="s">
        <v>9131</v>
      </c>
      <c r="C6872" s="541" t="s">
        <v>1709</v>
      </c>
      <c r="D6872" s="541" t="s">
        <v>13369</v>
      </c>
      <c r="E6872" s="539">
        <v>3000</v>
      </c>
      <c r="F6872" s="542" t="s">
        <v>14624</v>
      </c>
      <c r="G6872" s="541" t="s">
        <v>14625</v>
      </c>
      <c r="H6872" s="541"/>
      <c r="I6872" s="550" t="s">
        <v>8882</v>
      </c>
      <c r="J6872" s="542"/>
      <c r="K6872" s="1800">
        <v>1</v>
      </c>
      <c r="L6872" s="1828">
        <v>12</v>
      </c>
      <c r="M6872" s="542">
        <f t="shared" si="170"/>
        <v>36000</v>
      </c>
      <c r="N6872" s="1829"/>
      <c r="O6872" s="1828">
        <v>6</v>
      </c>
      <c r="P6872" s="542">
        <f t="shared" si="169"/>
        <v>18000</v>
      </c>
    </row>
    <row r="6873" spans="1:16" x14ac:dyDescent="0.2">
      <c r="A6873" s="541" t="s">
        <v>992</v>
      </c>
      <c r="B6873" s="541" t="s">
        <v>9131</v>
      </c>
      <c r="C6873" s="541" t="s">
        <v>1709</v>
      </c>
      <c r="D6873" s="541" t="s">
        <v>13369</v>
      </c>
      <c r="E6873" s="539">
        <v>3000</v>
      </c>
      <c r="F6873" s="542" t="s">
        <v>14626</v>
      </c>
      <c r="G6873" s="541" t="s">
        <v>14627</v>
      </c>
      <c r="H6873" s="541"/>
      <c r="I6873" s="550" t="s">
        <v>12813</v>
      </c>
      <c r="J6873" s="542"/>
      <c r="K6873" s="1800">
        <v>1</v>
      </c>
      <c r="L6873" s="1828">
        <v>12</v>
      </c>
      <c r="M6873" s="542">
        <f t="shared" si="170"/>
        <v>36000</v>
      </c>
      <c r="N6873" s="1829"/>
      <c r="O6873" s="1828">
        <v>6</v>
      </c>
      <c r="P6873" s="542">
        <f t="shared" si="169"/>
        <v>18000</v>
      </c>
    </row>
    <row r="6874" spans="1:16" x14ac:dyDescent="0.2">
      <c r="A6874" s="541" t="s">
        <v>992</v>
      </c>
      <c r="B6874" s="541" t="s">
        <v>9131</v>
      </c>
      <c r="C6874" s="541" t="s">
        <v>1709</v>
      </c>
      <c r="D6874" s="541" t="s">
        <v>13369</v>
      </c>
      <c r="E6874" s="539">
        <v>3000</v>
      </c>
      <c r="F6874" s="542" t="s">
        <v>14628</v>
      </c>
      <c r="G6874" s="541" t="s">
        <v>14629</v>
      </c>
      <c r="H6874" s="541"/>
      <c r="I6874" s="550" t="s">
        <v>5786</v>
      </c>
      <c r="J6874" s="542"/>
      <c r="K6874" s="1800">
        <v>1</v>
      </c>
      <c r="L6874" s="1828">
        <v>12</v>
      </c>
      <c r="M6874" s="542">
        <f t="shared" si="170"/>
        <v>36000</v>
      </c>
      <c r="N6874" s="1829"/>
      <c r="O6874" s="1828">
        <v>6</v>
      </c>
      <c r="P6874" s="542">
        <f t="shared" si="169"/>
        <v>18000</v>
      </c>
    </row>
    <row r="6875" spans="1:16" x14ac:dyDescent="0.2">
      <c r="A6875" s="541" t="s">
        <v>992</v>
      </c>
      <c r="B6875" s="541" t="s">
        <v>9131</v>
      </c>
      <c r="C6875" s="541" t="s">
        <v>1709</v>
      </c>
      <c r="D6875" s="541" t="s">
        <v>1863</v>
      </c>
      <c r="E6875" s="539">
        <v>1500</v>
      </c>
      <c r="F6875" s="542" t="s">
        <v>14630</v>
      </c>
      <c r="G6875" s="541" t="s">
        <v>14631</v>
      </c>
      <c r="H6875" s="541"/>
      <c r="I6875" s="550" t="s">
        <v>8884</v>
      </c>
      <c r="J6875" s="542"/>
      <c r="K6875" s="1800">
        <v>1</v>
      </c>
      <c r="L6875" s="1828">
        <v>12</v>
      </c>
      <c r="M6875" s="542">
        <f t="shared" si="170"/>
        <v>18000</v>
      </c>
      <c r="N6875" s="1829"/>
      <c r="O6875" s="1828">
        <v>6</v>
      </c>
      <c r="P6875" s="542">
        <f t="shared" si="169"/>
        <v>9000</v>
      </c>
    </row>
    <row r="6876" spans="1:16" x14ac:dyDescent="0.2">
      <c r="A6876" s="541" t="s">
        <v>992</v>
      </c>
      <c r="B6876" s="541" t="s">
        <v>9131</v>
      </c>
      <c r="C6876" s="541" t="s">
        <v>1709</v>
      </c>
      <c r="D6876" s="541" t="s">
        <v>13369</v>
      </c>
      <c r="E6876" s="539">
        <v>3000</v>
      </c>
      <c r="F6876" s="542" t="s">
        <v>14632</v>
      </c>
      <c r="G6876" s="541" t="s">
        <v>14633</v>
      </c>
      <c r="H6876" s="541"/>
      <c r="I6876" s="550" t="s">
        <v>13415</v>
      </c>
      <c r="J6876" s="542"/>
      <c r="K6876" s="1800">
        <v>1</v>
      </c>
      <c r="L6876" s="1828">
        <v>12</v>
      </c>
      <c r="M6876" s="542">
        <f t="shared" si="170"/>
        <v>36000</v>
      </c>
      <c r="N6876" s="1829"/>
      <c r="O6876" s="1828">
        <v>6</v>
      </c>
      <c r="P6876" s="542">
        <f t="shared" si="169"/>
        <v>18000</v>
      </c>
    </row>
    <row r="6877" spans="1:16" x14ac:dyDescent="0.2">
      <c r="A6877" s="541" t="s">
        <v>992</v>
      </c>
      <c r="B6877" s="541" t="s">
        <v>9131</v>
      </c>
      <c r="C6877" s="541" t="s">
        <v>1709</v>
      </c>
      <c r="D6877" s="541" t="s">
        <v>13369</v>
      </c>
      <c r="E6877" s="539">
        <v>3000</v>
      </c>
      <c r="F6877" s="542" t="s">
        <v>14634</v>
      </c>
      <c r="G6877" s="541" t="s">
        <v>14635</v>
      </c>
      <c r="H6877" s="541"/>
      <c r="I6877" s="550" t="s">
        <v>8909</v>
      </c>
      <c r="J6877" s="542"/>
      <c r="K6877" s="1800">
        <v>1</v>
      </c>
      <c r="L6877" s="1828">
        <v>12</v>
      </c>
      <c r="M6877" s="542">
        <f t="shared" si="170"/>
        <v>36000</v>
      </c>
      <c r="N6877" s="1829"/>
      <c r="O6877" s="1828">
        <v>6</v>
      </c>
      <c r="P6877" s="542">
        <f t="shared" si="169"/>
        <v>18000</v>
      </c>
    </row>
    <row r="6878" spans="1:16" x14ac:dyDescent="0.2">
      <c r="A6878" s="541" t="s">
        <v>992</v>
      </c>
      <c r="B6878" s="541" t="s">
        <v>9131</v>
      </c>
      <c r="C6878" s="541" t="s">
        <v>1709</v>
      </c>
      <c r="D6878" s="541" t="s">
        <v>13369</v>
      </c>
      <c r="E6878" s="539">
        <v>3000</v>
      </c>
      <c r="F6878" s="542" t="s">
        <v>14636</v>
      </c>
      <c r="G6878" s="541" t="s">
        <v>14637</v>
      </c>
      <c r="H6878" s="541"/>
      <c r="I6878" s="550" t="s">
        <v>1753</v>
      </c>
      <c r="J6878" s="542"/>
      <c r="K6878" s="1800">
        <v>1</v>
      </c>
      <c r="L6878" s="1828">
        <v>12</v>
      </c>
      <c r="M6878" s="542">
        <f t="shared" si="170"/>
        <v>36000</v>
      </c>
      <c r="N6878" s="1829"/>
      <c r="O6878" s="1828">
        <v>6</v>
      </c>
      <c r="P6878" s="542">
        <f t="shared" si="169"/>
        <v>18000</v>
      </c>
    </row>
    <row r="6879" spans="1:16" x14ac:dyDescent="0.2">
      <c r="A6879" s="541" t="s">
        <v>992</v>
      </c>
      <c r="B6879" s="541" t="s">
        <v>9131</v>
      </c>
      <c r="C6879" s="541" t="s">
        <v>1709</v>
      </c>
      <c r="D6879" s="541" t="s">
        <v>13361</v>
      </c>
      <c r="E6879" s="539">
        <v>3000</v>
      </c>
      <c r="F6879" s="542" t="s">
        <v>14638</v>
      </c>
      <c r="G6879" s="541" t="s">
        <v>14639</v>
      </c>
      <c r="H6879" s="541"/>
      <c r="I6879" s="550" t="s">
        <v>6107</v>
      </c>
      <c r="J6879" s="542"/>
      <c r="K6879" s="1800">
        <v>1</v>
      </c>
      <c r="L6879" s="1828">
        <v>12</v>
      </c>
      <c r="M6879" s="542">
        <f t="shared" si="170"/>
        <v>36000</v>
      </c>
      <c r="N6879" s="1829"/>
      <c r="O6879" s="1828">
        <v>6</v>
      </c>
      <c r="P6879" s="542">
        <f t="shared" si="169"/>
        <v>18000</v>
      </c>
    </row>
    <row r="6880" spans="1:16" x14ac:dyDescent="0.2">
      <c r="A6880" s="541" t="s">
        <v>992</v>
      </c>
      <c r="B6880" s="541" t="s">
        <v>9131</v>
      </c>
      <c r="C6880" s="541" t="s">
        <v>1709</v>
      </c>
      <c r="D6880" s="541" t="s">
        <v>13361</v>
      </c>
      <c r="E6880" s="539">
        <v>3000</v>
      </c>
      <c r="F6880" s="542" t="s">
        <v>14640</v>
      </c>
      <c r="G6880" s="541" t="s">
        <v>14641</v>
      </c>
      <c r="H6880" s="541"/>
      <c r="I6880" s="550" t="s">
        <v>14642</v>
      </c>
      <c r="J6880" s="542"/>
      <c r="K6880" s="1800">
        <v>1</v>
      </c>
      <c r="L6880" s="1828">
        <v>12</v>
      </c>
      <c r="M6880" s="542">
        <f t="shared" si="170"/>
        <v>36000</v>
      </c>
      <c r="N6880" s="1829"/>
      <c r="O6880" s="1828">
        <v>6</v>
      </c>
      <c r="P6880" s="542">
        <f t="shared" si="169"/>
        <v>18000</v>
      </c>
    </row>
    <row r="6881" spans="1:16" x14ac:dyDescent="0.2">
      <c r="A6881" s="541" t="s">
        <v>992</v>
      </c>
      <c r="B6881" s="541" t="s">
        <v>9131</v>
      </c>
      <c r="C6881" s="541" t="s">
        <v>1709</v>
      </c>
      <c r="D6881" s="541" t="s">
        <v>13361</v>
      </c>
      <c r="E6881" s="539">
        <v>3000</v>
      </c>
      <c r="F6881" s="542" t="s">
        <v>14643</v>
      </c>
      <c r="G6881" s="541" t="s">
        <v>14644</v>
      </c>
      <c r="H6881" s="541"/>
      <c r="I6881" s="550" t="s">
        <v>1753</v>
      </c>
      <c r="J6881" s="542"/>
      <c r="K6881" s="1800">
        <v>1</v>
      </c>
      <c r="L6881" s="1828">
        <v>12</v>
      </c>
      <c r="M6881" s="542">
        <f t="shared" si="170"/>
        <v>36000</v>
      </c>
      <c r="N6881" s="1829"/>
      <c r="O6881" s="1828">
        <v>6</v>
      </c>
      <c r="P6881" s="542">
        <f t="shared" si="169"/>
        <v>18000</v>
      </c>
    </row>
    <row r="6882" spans="1:16" x14ac:dyDescent="0.2">
      <c r="A6882" s="541" t="s">
        <v>992</v>
      </c>
      <c r="B6882" s="541" t="s">
        <v>9131</v>
      </c>
      <c r="C6882" s="541" t="s">
        <v>1709</v>
      </c>
      <c r="D6882" s="541" t="s">
        <v>13361</v>
      </c>
      <c r="E6882" s="539">
        <v>3000</v>
      </c>
      <c r="F6882" s="542" t="s">
        <v>14645</v>
      </c>
      <c r="G6882" s="541" t="s">
        <v>14646</v>
      </c>
      <c r="H6882" s="541"/>
      <c r="I6882" s="550" t="s">
        <v>1753</v>
      </c>
      <c r="J6882" s="542"/>
      <c r="K6882" s="1800">
        <v>1</v>
      </c>
      <c r="L6882" s="1828">
        <v>12</v>
      </c>
      <c r="M6882" s="542">
        <f t="shared" si="170"/>
        <v>36000</v>
      </c>
      <c r="N6882" s="1829"/>
      <c r="O6882" s="1828">
        <v>6</v>
      </c>
      <c r="P6882" s="542">
        <f t="shared" si="169"/>
        <v>18000</v>
      </c>
    </row>
    <row r="6883" spans="1:16" x14ac:dyDescent="0.2">
      <c r="A6883" s="541" t="s">
        <v>992</v>
      </c>
      <c r="B6883" s="541" t="s">
        <v>9131</v>
      </c>
      <c r="C6883" s="541" t="s">
        <v>1709</v>
      </c>
      <c r="D6883" s="541" t="s">
        <v>13369</v>
      </c>
      <c r="E6883" s="539">
        <v>3000</v>
      </c>
      <c r="F6883" s="542" t="s">
        <v>14647</v>
      </c>
      <c r="G6883" s="541" t="s">
        <v>14648</v>
      </c>
      <c r="H6883" s="541"/>
      <c r="I6883" s="550" t="s">
        <v>8882</v>
      </c>
      <c r="J6883" s="542"/>
      <c r="K6883" s="1800">
        <v>1</v>
      </c>
      <c r="L6883" s="1828">
        <v>12</v>
      </c>
      <c r="M6883" s="542">
        <f t="shared" si="170"/>
        <v>36000</v>
      </c>
      <c r="N6883" s="1829"/>
      <c r="O6883" s="1828">
        <v>6</v>
      </c>
      <c r="P6883" s="542">
        <f t="shared" si="169"/>
        <v>18000</v>
      </c>
    </row>
    <row r="6884" spans="1:16" x14ac:dyDescent="0.2">
      <c r="A6884" s="541" t="s">
        <v>992</v>
      </c>
      <c r="B6884" s="541" t="s">
        <v>9131</v>
      </c>
      <c r="C6884" s="541" t="s">
        <v>1709</v>
      </c>
      <c r="D6884" s="541" t="s">
        <v>14649</v>
      </c>
      <c r="E6884" s="539">
        <v>10000</v>
      </c>
      <c r="F6884" s="542" t="s">
        <v>14650</v>
      </c>
      <c r="G6884" s="541" t="s">
        <v>14651</v>
      </c>
      <c r="H6884" s="541"/>
      <c r="I6884" s="550" t="s">
        <v>1753</v>
      </c>
      <c r="J6884" s="542"/>
      <c r="K6884" s="1800">
        <v>1</v>
      </c>
      <c r="L6884" s="1828">
        <v>12</v>
      </c>
      <c r="M6884" s="542">
        <f t="shared" si="170"/>
        <v>120000</v>
      </c>
      <c r="N6884" s="1829"/>
      <c r="O6884" s="1828">
        <v>6</v>
      </c>
      <c r="P6884" s="542">
        <f t="shared" si="169"/>
        <v>60000</v>
      </c>
    </row>
    <row r="6885" spans="1:16" x14ac:dyDescent="0.2">
      <c r="A6885" s="541" t="s">
        <v>992</v>
      </c>
      <c r="B6885" s="541" t="s">
        <v>9131</v>
      </c>
      <c r="C6885" s="541" t="s">
        <v>1709</v>
      </c>
      <c r="D6885" s="541" t="s">
        <v>13361</v>
      </c>
      <c r="E6885" s="539">
        <v>3000</v>
      </c>
      <c r="F6885" s="542" t="s">
        <v>14652</v>
      </c>
      <c r="G6885" s="541" t="s">
        <v>14653</v>
      </c>
      <c r="H6885" s="541"/>
      <c r="I6885" s="550" t="s">
        <v>12813</v>
      </c>
      <c r="J6885" s="542"/>
      <c r="K6885" s="1800">
        <v>1</v>
      </c>
      <c r="L6885" s="1828">
        <v>12</v>
      </c>
      <c r="M6885" s="542">
        <f t="shared" si="170"/>
        <v>36000</v>
      </c>
      <c r="N6885" s="1829"/>
      <c r="O6885" s="1828">
        <v>6</v>
      </c>
      <c r="P6885" s="542">
        <f t="shared" si="169"/>
        <v>18000</v>
      </c>
    </row>
    <row r="6886" spans="1:16" x14ac:dyDescent="0.2">
      <c r="A6886" s="541" t="s">
        <v>992</v>
      </c>
      <c r="B6886" s="541" t="s">
        <v>9131</v>
      </c>
      <c r="C6886" s="541" t="s">
        <v>1709</v>
      </c>
      <c r="D6886" s="541" t="s">
        <v>13369</v>
      </c>
      <c r="E6886" s="539">
        <v>3000</v>
      </c>
      <c r="F6886" s="542" t="s">
        <v>14654</v>
      </c>
      <c r="G6886" s="541" t="s">
        <v>14655</v>
      </c>
      <c r="H6886" s="541"/>
      <c r="I6886" s="550" t="s">
        <v>14656</v>
      </c>
      <c r="J6886" s="542"/>
      <c r="K6886" s="1800">
        <v>1</v>
      </c>
      <c r="L6886" s="1828">
        <v>12</v>
      </c>
      <c r="M6886" s="542">
        <f t="shared" si="170"/>
        <v>36000</v>
      </c>
      <c r="N6886" s="1829"/>
      <c r="O6886" s="1828">
        <v>6</v>
      </c>
      <c r="P6886" s="542">
        <f t="shared" si="169"/>
        <v>18000</v>
      </c>
    </row>
    <row r="6887" spans="1:16" x14ac:dyDescent="0.2">
      <c r="A6887" s="541" t="s">
        <v>992</v>
      </c>
      <c r="B6887" s="541" t="s">
        <v>9131</v>
      </c>
      <c r="C6887" s="541" t="s">
        <v>1709</v>
      </c>
      <c r="D6887" s="541" t="s">
        <v>13361</v>
      </c>
      <c r="E6887" s="539">
        <v>3000</v>
      </c>
      <c r="F6887" s="542" t="s">
        <v>14657</v>
      </c>
      <c r="G6887" s="541" t="s">
        <v>14658</v>
      </c>
      <c r="H6887" s="541"/>
      <c r="I6887" s="550" t="s">
        <v>12813</v>
      </c>
      <c r="J6887" s="542"/>
      <c r="K6887" s="1800">
        <v>1</v>
      </c>
      <c r="L6887" s="1828">
        <v>12</v>
      </c>
      <c r="M6887" s="542">
        <f t="shared" si="170"/>
        <v>36000</v>
      </c>
      <c r="N6887" s="1829"/>
      <c r="O6887" s="1828">
        <v>6</v>
      </c>
      <c r="P6887" s="542">
        <f t="shared" si="169"/>
        <v>18000</v>
      </c>
    </row>
    <row r="6888" spans="1:16" x14ac:dyDescent="0.2">
      <c r="A6888" s="541" t="s">
        <v>992</v>
      </c>
      <c r="B6888" s="541" t="s">
        <v>9131</v>
      </c>
      <c r="C6888" s="541" t="s">
        <v>1709</v>
      </c>
      <c r="D6888" s="541" t="s">
        <v>13369</v>
      </c>
      <c r="E6888" s="539">
        <v>3000</v>
      </c>
      <c r="F6888" s="542" t="s">
        <v>14659</v>
      </c>
      <c r="G6888" s="541" t="s">
        <v>14660</v>
      </c>
      <c r="H6888" s="541"/>
      <c r="I6888" s="550" t="s">
        <v>8923</v>
      </c>
      <c r="J6888" s="542"/>
      <c r="K6888" s="1800">
        <v>1</v>
      </c>
      <c r="L6888" s="1828">
        <v>12</v>
      </c>
      <c r="M6888" s="542">
        <f t="shared" si="170"/>
        <v>36000</v>
      </c>
      <c r="N6888" s="1829"/>
      <c r="O6888" s="1828">
        <v>6</v>
      </c>
      <c r="P6888" s="542">
        <f t="shared" si="169"/>
        <v>18000</v>
      </c>
    </row>
    <row r="6889" spans="1:16" x14ac:dyDescent="0.2">
      <c r="A6889" s="541" t="s">
        <v>992</v>
      </c>
      <c r="B6889" s="541" t="s">
        <v>9131</v>
      </c>
      <c r="C6889" s="541" t="s">
        <v>1709</v>
      </c>
      <c r="D6889" s="541" t="s">
        <v>13369</v>
      </c>
      <c r="E6889" s="539">
        <v>3000</v>
      </c>
      <c r="F6889" s="542" t="s">
        <v>14661</v>
      </c>
      <c r="G6889" s="541" t="s">
        <v>14662</v>
      </c>
      <c r="H6889" s="541"/>
      <c r="I6889" s="550" t="s">
        <v>6953</v>
      </c>
      <c r="J6889" s="542"/>
      <c r="K6889" s="1800">
        <v>1</v>
      </c>
      <c r="L6889" s="1828">
        <v>12</v>
      </c>
      <c r="M6889" s="542">
        <f t="shared" si="170"/>
        <v>36000</v>
      </c>
      <c r="N6889" s="1829"/>
      <c r="O6889" s="1828">
        <v>6</v>
      </c>
      <c r="P6889" s="542">
        <f t="shared" si="169"/>
        <v>18000</v>
      </c>
    </row>
    <row r="6890" spans="1:16" x14ac:dyDescent="0.2">
      <c r="A6890" s="541" t="s">
        <v>992</v>
      </c>
      <c r="B6890" s="541" t="s">
        <v>9131</v>
      </c>
      <c r="C6890" s="541" t="s">
        <v>1709</v>
      </c>
      <c r="D6890" s="541" t="s">
        <v>13361</v>
      </c>
      <c r="E6890" s="539">
        <v>3000</v>
      </c>
      <c r="F6890" s="542" t="s">
        <v>14663</v>
      </c>
      <c r="G6890" s="541" t="s">
        <v>14664</v>
      </c>
      <c r="H6890" s="541"/>
      <c r="I6890" s="550" t="s">
        <v>14665</v>
      </c>
      <c r="J6890" s="542"/>
      <c r="K6890" s="1800">
        <v>1</v>
      </c>
      <c r="L6890" s="1828">
        <v>12</v>
      </c>
      <c r="M6890" s="542">
        <f t="shared" si="170"/>
        <v>36000</v>
      </c>
      <c r="N6890" s="1829"/>
      <c r="O6890" s="1828">
        <v>6</v>
      </c>
      <c r="P6890" s="542">
        <f t="shared" si="169"/>
        <v>18000</v>
      </c>
    </row>
    <row r="6891" spans="1:16" x14ac:dyDescent="0.2">
      <c r="A6891" s="541" t="s">
        <v>992</v>
      </c>
      <c r="B6891" s="541" t="s">
        <v>9131</v>
      </c>
      <c r="C6891" s="541" t="s">
        <v>1709</v>
      </c>
      <c r="D6891" s="541" t="s">
        <v>13361</v>
      </c>
      <c r="E6891" s="539">
        <v>3000</v>
      </c>
      <c r="F6891" s="542" t="s">
        <v>14666</v>
      </c>
      <c r="G6891" s="541" t="s">
        <v>14667</v>
      </c>
      <c r="H6891" s="541"/>
      <c r="I6891" s="550" t="s">
        <v>6953</v>
      </c>
      <c r="J6891" s="542"/>
      <c r="K6891" s="1800">
        <v>1</v>
      </c>
      <c r="L6891" s="1828">
        <v>12</v>
      </c>
      <c r="M6891" s="542">
        <f t="shared" si="170"/>
        <v>36000</v>
      </c>
      <c r="N6891" s="1829"/>
      <c r="O6891" s="1828">
        <v>6</v>
      </c>
      <c r="P6891" s="542">
        <f t="shared" si="169"/>
        <v>18000</v>
      </c>
    </row>
    <row r="6892" spans="1:16" x14ac:dyDescent="0.2">
      <c r="A6892" s="541" t="s">
        <v>992</v>
      </c>
      <c r="B6892" s="541" t="s">
        <v>9131</v>
      </c>
      <c r="C6892" s="541" t="s">
        <v>1709</v>
      </c>
      <c r="D6892" s="541" t="s">
        <v>13361</v>
      </c>
      <c r="E6892" s="539">
        <v>3000</v>
      </c>
      <c r="F6892" s="542" t="s">
        <v>14668</v>
      </c>
      <c r="G6892" s="541" t="s">
        <v>14669</v>
      </c>
      <c r="H6892" s="541"/>
      <c r="I6892" s="550" t="s">
        <v>14670</v>
      </c>
      <c r="J6892" s="542"/>
      <c r="K6892" s="1800">
        <v>1</v>
      </c>
      <c r="L6892" s="1828">
        <v>12</v>
      </c>
      <c r="M6892" s="542">
        <f t="shared" si="170"/>
        <v>36000</v>
      </c>
      <c r="N6892" s="1829"/>
      <c r="O6892" s="1828">
        <v>6</v>
      </c>
      <c r="P6892" s="542">
        <f t="shared" si="169"/>
        <v>18000</v>
      </c>
    </row>
    <row r="6893" spans="1:16" x14ac:dyDescent="0.2">
      <c r="A6893" s="541" t="s">
        <v>992</v>
      </c>
      <c r="B6893" s="541" t="s">
        <v>9131</v>
      </c>
      <c r="C6893" s="541" t="s">
        <v>1709</v>
      </c>
      <c r="D6893" s="541" t="s">
        <v>13361</v>
      </c>
      <c r="E6893" s="539">
        <v>3000</v>
      </c>
      <c r="F6893" s="542" t="s">
        <v>14671</v>
      </c>
      <c r="G6893" s="541" t="s">
        <v>14672</v>
      </c>
      <c r="H6893" s="541"/>
      <c r="I6893" s="550" t="s">
        <v>8896</v>
      </c>
      <c r="J6893" s="542"/>
      <c r="K6893" s="1800">
        <v>1</v>
      </c>
      <c r="L6893" s="1828">
        <v>12</v>
      </c>
      <c r="M6893" s="542">
        <f t="shared" si="170"/>
        <v>36000</v>
      </c>
      <c r="N6893" s="1829"/>
      <c r="O6893" s="1828">
        <v>6</v>
      </c>
      <c r="P6893" s="542">
        <f t="shared" si="169"/>
        <v>18000</v>
      </c>
    </row>
    <row r="6894" spans="1:16" x14ac:dyDescent="0.2">
      <c r="A6894" s="541" t="s">
        <v>992</v>
      </c>
      <c r="B6894" s="541" t="s">
        <v>9131</v>
      </c>
      <c r="C6894" s="541" t="s">
        <v>1709</v>
      </c>
      <c r="D6894" s="541" t="s">
        <v>13369</v>
      </c>
      <c r="E6894" s="539">
        <v>3000</v>
      </c>
      <c r="F6894" s="542" t="s">
        <v>14673</v>
      </c>
      <c r="G6894" s="541" t="s">
        <v>14674</v>
      </c>
      <c r="H6894" s="541"/>
      <c r="I6894" s="550" t="s">
        <v>14670</v>
      </c>
      <c r="J6894" s="542"/>
      <c r="K6894" s="1800">
        <v>1</v>
      </c>
      <c r="L6894" s="1828">
        <v>12</v>
      </c>
      <c r="M6894" s="542">
        <f t="shared" si="170"/>
        <v>36000</v>
      </c>
      <c r="N6894" s="1829"/>
      <c r="O6894" s="1828">
        <v>6</v>
      </c>
      <c r="P6894" s="542">
        <f t="shared" si="169"/>
        <v>18000</v>
      </c>
    </row>
    <row r="6895" spans="1:16" x14ac:dyDescent="0.2">
      <c r="A6895" s="541" t="s">
        <v>992</v>
      </c>
      <c r="B6895" s="541" t="s">
        <v>9131</v>
      </c>
      <c r="C6895" s="541" t="s">
        <v>1709</v>
      </c>
      <c r="D6895" s="541" t="s">
        <v>13369</v>
      </c>
      <c r="E6895" s="539">
        <v>3000</v>
      </c>
      <c r="F6895" s="542" t="s">
        <v>14675</v>
      </c>
      <c r="G6895" s="541" t="s">
        <v>14676</v>
      </c>
      <c r="H6895" s="541"/>
      <c r="I6895" s="550" t="s">
        <v>14670</v>
      </c>
      <c r="J6895" s="542"/>
      <c r="K6895" s="1800">
        <v>1</v>
      </c>
      <c r="L6895" s="1828">
        <v>12</v>
      </c>
      <c r="M6895" s="542">
        <f t="shared" si="170"/>
        <v>36000</v>
      </c>
      <c r="N6895" s="1829"/>
      <c r="O6895" s="1828">
        <v>6</v>
      </c>
      <c r="P6895" s="542">
        <f t="shared" si="169"/>
        <v>18000</v>
      </c>
    </row>
    <row r="6896" spans="1:16" x14ac:dyDescent="0.2">
      <c r="A6896" s="541" t="s">
        <v>992</v>
      </c>
      <c r="B6896" s="541" t="s">
        <v>9131</v>
      </c>
      <c r="C6896" s="541" t="s">
        <v>1709</v>
      </c>
      <c r="D6896" s="541" t="s">
        <v>13361</v>
      </c>
      <c r="E6896" s="539">
        <v>3000</v>
      </c>
      <c r="F6896" s="542" t="s">
        <v>14677</v>
      </c>
      <c r="G6896" s="541" t="s">
        <v>14678</v>
      </c>
      <c r="H6896" s="541"/>
      <c r="I6896" s="550" t="s">
        <v>8890</v>
      </c>
      <c r="J6896" s="542"/>
      <c r="K6896" s="1800">
        <v>1</v>
      </c>
      <c r="L6896" s="1828">
        <v>12</v>
      </c>
      <c r="M6896" s="542">
        <f t="shared" si="170"/>
        <v>36000</v>
      </c>
      <c r="N6896" s="1829"/>
      <c r="O6896" s="1828">
        <v>6</v>
      </c>
      <c r="P6896" s="542">
        <f t="shared" si="169"/>
        <v>18000</v>
      </c>
    </row>
    <row r="6897" spans="1:16" x14ac:dyDescent="0.2">
      <c r="A6897" s="541" t="s">
        <v>992</v>
      </c>
      <c r="B6897" s="541" t="s">
        <v>9131</v>
      </c>
      <c r="C6897" s="541" t="s">
        <v>1709</v>
      </c>
      <c r="D6897" s="541" t="s">
        <v>13369</v>
      </c>
      <c r="E6897" s="539">
        <v>3000</v>
      </c>
      <c r="F6897" s="542" t="s">
        <v>14679</v>
      </c>
      <c r="G6897" s="541" t="s">
        <v>14680</v>
      </c>
      <c r="H6897" s="541"/>
      <c r="I6897" s="550" t="s">
        <v>8896</v>
      </c>
      <c r="J6897" s="542"/>
      <c r="K6897" s="1800">
        <v>1</v>
      </c>
      <c r="L6897" s="1828">
        <v>12</v>
      </c>
      <c r="M6897" s="542">
        <f t="shared" si="170"/>
        <v>36000</v>
      </c>
      <c r="N6897" s="1829"/>
      <c r="O6897" s="1828">
        <v>6</v>
      </c>
      <c r="P6897" s="542">
        <f t="shared" si="169"/>
        <v>18000</v>
      </c>
    </row>
    <row r="6898" spans="1:16" x14ac:dyDescent="0.2">
      <c r="A6898" s="541" t="s">
        <v>992</v>
      </c>
      <c r="B6898" s="541" t="s">
        <v>9131</v>
      </c>
      <c r="C6898" s="541" t="s">
        <v>1709</v>
      </c>
      <c r="D6898" s="541" t="s">
        <v>1882</v>
      </c>
      <c r="E6898" s="539">
        <v>2000</v>
      </c>
      <c r="F6898" s="542" t="s">
        <v>14681</v>
      </c>
      <c r="G6898" s="541" t="s">
        <v>14682</v>
      </c>
      <c r="H6898" s="541"/>
      <c r="I6898" s="550" t="s">
        <v>1882</v>
      </c>
      <c r="J6898" s="542"/>
      <c r="K6898" s="1800">
        <v>1</v>
      </c>
      <c r="L6898" s="1828">
        <v>3</v>
      </c>
      <c r="M6898" s="542">
        <f t="shared" si="170"/>
        <v>6000</v>
      </c>
      <c r="N6898" s="1829"/>
      <c r="O6898" s="1828">
        <v>6</v>
      </c>
      <c r="P6898" s="542">
        <f t="shared" si="169"/>
        <v>12000</v>
      </c>
    </row>
    <row r="6899" spans="1:16" x14ac:dyDescent="0.2">
      <c r="A6899" s="541" t="s">
        <v>992</v>
      </c>
      <c r="B6899" s="541" t="s">
        <v>9131</v>
      </c>
      <c r="C6899" s="541" t="s">
        <v>1709</v>
      </c>
      <c r="D6899" s="541" t="s">
        <v>1882</v>
      </c>
      <c r="E6899" s="539">
        <v>2000</v>
      </c>
      <c r="F6899" s="542" t="s">
        <v>14683</v>
      </c>
      <c r="G6899" s="541" t="s">
        <v>14684</v>
      </c>
      <c r="H6899" s="541"/>
      <c r="I6899" s="550" t="s">
        <v>1882</v>
      </c>
      <c r="J6899" s="542"/>
      <c r="K6899" s="1800">
        <v>1</v>
      </c>
      <c r="L6899" s="1828">
        <v>3</v>
      </c>
      <c r="M6899" s="542">
        <f t="shared" si="170"/>
        <v>6000</v>
      </c>
      <c r="N6899" s="1829"/>
      <c r="O6899" s="1828">
        <v>6</v>
      </c>
      <c r="P6899" s="542">
        <f t="shared" si="169"/>
        <v>12000</v>
      </c>
    </row>
    <row r="6900" spans="1:16" x14ac:dyDescent="0.2">
      <c r="A6900" s="541" t="s">
        <v>992</v>
      </c>
      <c r="B6900" s="541" t="s">
        <v>9131</v>
      </c>
      <c r="C6900" s="541" t="s">
        <v>1709</v>
      </c>
      <c r="D6900" s="541" t="s">
        <v>1882</v>
      </c>
      <c r="E6900" s="539">
        <v>2000</v>
      </c>
      <c r="F6900" s="542" t="s">
        <v>14685</v>
      </c>
      <c r="G6900" s="541" t="s">
        <v>14686</v>
      </c>
      <c r="H6900" s="541"/>
      <c r="I6900" s="550" t="s">
        <v>1882</v>
      </c>
      <c r="J6900" s="542"/>
      <c r="K6900" s="1800">
        <v>1</v>
      </c>
      <c r="L6900" s="1828">
        <v>3</v>
      </c>
      <c r="M6900" s="542">
        <f t="shared" si="170"/>
        <v>6000</v>
      </c>
      <c r="N6900" s="1829"/>
      <c r="O6900" s="1828">
        <v>6</v>
      </c>
      <c r="P6900" s="542">
        <f t="shared" si="169"/>
        <v>12000</v>
      </c>
    </row>
    <row r="6901" spans="1:16" x14ac:dyDescent="0.2">
      <c r="A6901" s="541" t="s">
        <v>992</v>
      </c>
      <c r="B6901" s="541" t="s">
        <v>9131</v>
      </c>
      <c r="C6901" s="541" t="s">
        <v>1709</v>
      </c>
      <c r="D6901" s="541" t="s">
        <v>13369</v>
      </c>
      <c r="E6901" s="539">
        <v>3000</v>
      </c>
      <c r="F6901" s="542" t="s">
        <v>14687</v>
      </c>
      <c r="G6901" s="541" t="s">
        <v>14688</v>
      </c>
      <c r="H6901" s="541"/>
      <c r="I6901" s="550" t="s">
        <v>14205</v>
      </c>
      <c r="J6901" s="542"/>
      <c r="K6901" s="1800">
        <v>1</v>
      </c>
      <c r="L6901" s="1828">
        <v>12</v>
      </c>
      <c r="M6901" s="542">
        <f t="shared" si="170"/>
        <v>36000</v>
      </c>
      <c r="N6901" s="1829"/>
      <c r="O6901" s="1828">
        <v>6</v>
      </c>
      <c r="P6901" s="542">
        <f t="shared" si="169"/>
        <v>18000</v>
      </c>
    </row>
    <row r="6902" spans="1:16" x14ac:dyDescent="0.2">
      <c r="A6902" s="541" t="s">
        <v>992</v>
      </c>
      <c r="B6902" s="541" t="s">
        <v>9131</v>
      </c>
      <c r="C6902" s="541" t="s">
        <v>1709</v>
      </c>
      <c r="D6902" s="541" t="s">
        <v>13369</v>
      </c>
      <c r="E6902" s="539">
        <v>3000</v>
      </c>
      <c r="F6902" s="542" t="s">
        <v>14689</v>
      </c>
      <c r="G6902" s="541" t="s">
        <v>14690</v>
      </c>
      <c r="H6902" s="541"/>
      <c r="I6902" s="550" t="s">
        <v>14691</v>
      </c>
      <c r="J6902" s="542"/>
      <c r="K6902" s="1800">
        <v>1</v>
      </c>
      <c r="L6902" s="1828">
        <v>12</v>
      </c>
      <c r="M6902" s="542">
        <f t="shared" si="170"/>
        <v>36000</v>
      </c>
      <c r="N6902" s="1829"/>
      <c r="O6902" s="1828">
        <v>6</v>
      </c>
      <c r="P6902" s="542">
        <f t="shared" si="169"/>
        <v>18000</v>
      </c>
    </row>
    <row r="6903" spans="1:16" x14ac:dyDescent="0.2">
      <c r="A6903" s="541" t="s">
        <v>992</v>
      </c>
      <c r="B6903" s="541" t="s">
        <v>9131</v>
      </c>
      <c r="C6903" s="541" t="s">
        <v>1709</v>
      </c>
      <c r="D6903" s="541" t="s">
        <v>13369</v>
      </c>
      <c r="E6903" s="539">
        <v>3000</v>
      </c>
      <c r="F6903" s="542" t="s">
        <v>14692</v>
      </c>
      <c r="G6903" s="541" t="s">
        <v>14693</v>
      </c>
      <c r="H6903" s="541"/>
      <c r="I6903" s="550" t="s">
        <v>1773</v>
      </c>
      <c r="J6903" s="542"/>
      <c r="K6903" s="1800">
        <v>1</v>
      </c>
      <c r="L6903" s="1828">
        <v>12</v>
      </c>
      <c r="M6903" s="542">
        <f t="shared" si="170"/>
        <v>36000</v>
      </c>
      <c r="N6903" s="1829"/>
      <c r="O6903" s="1828">
        <v>1</v>
      </c>
      <c r="P6903" s="542">
        <f t="shared" si="169"/>
        <v>3000</v>
      </c>
    </row>
    <row r="6904" spans="1:16" x14ac:dyDescent="0.2">
      <c r="A6904" s="541" t="s">
        <v>992</v>
      </c>
      <c r="B6904" s="541" t="s">
        <v>9131</v>
      </c>
      <c r="C6904" s="541" t="s">
        <v>1709</v>
      </c>
      <c r="D6904" s="541" t="s">
        <v>13369</v>
      </c>
      <c r="E6904" s="539">
        <v>3000</v>
      </c>
      <c r="F6904" s="542" t="s">
        <v>14694</v>
      </c>
      <c r="G6904" s="541" t="s">
        <v>14695</v>
      </c>
      <c r="H6904" s="541"/>
      <c r="I6904" s="550" t="s">
        <v>1800</v>
      </c>
      <c r="J6904" s="542"/>
      <c r="K6904" s="1800">
        <v>1</v>
      </c>
      <c r="L6904" s="1828">
        <v>12</v>
      </c>
      <c r="M6904" s="542">
        <f t="shared" si="170"/>
        <v>36000</v>
      </c>
      <c r="N6904" s="1829"/>
      <c r="O6904" s="1828">
        <v>6</v>
      </c>
      <c r="P6904" s="542">
        <f t="shared" si="169"/>
        <v>18000</v>
      </c>
    </row>
    <row r="6905" spans="1:16" x14ac:dyDescent="0.2">
      <c r="A6905" s="541" t="s">
        <v>992</v>
      </c>
      <c r="B6905" s="541" t="s">
        <v>9131</v>
      </c>
      <c r="C6905" s="541" t="s">
        <v>1709</v>
      </c>
      <c r="D6905" s="541" t="s">
        <v>13369</v>
      </c>
      <c r="E6905" s="539">
        <v>3000</v>
      </c>
      <c r="F6905" s="542" t="s">
        <v>14696</v>
      </c>
      <c r="G6905" s="541" t="s">
        <v>14697</v>
      </c>
      <c r="H6905" s="541"/>
      <c r="I6905" s="550" t="s">
        <v>12813</v>
      </c>
      <c r="J6905" s="542"/>
      <c r="K6905" s="1800">
        <v>1</v>
      </c>
      <c r="L6905" s="1828">
        <v>12</v>
      </c>
      <c r="M6905" s="542">
        <f t="shared" si="170"/>
        <v>36000</v>
      </c>
      <c r="N6905" s="1829"/>
      <c r="O6905" s="1828">
        <v>6</v>
      </c>
      <c r="P6905" s="542">
        <f t="shared" si="169"/>
        <v>18000</v>
      </c>
    </row>
    <row r="6906" spans="1:16" x14ac:dyDescent="0.2">
      <c r="A6906" s="541" t="s">
        <v>992</v>
      </c>
      <c r="B6906" s="541" t="s">
        <v>9131</v>
      </c>
      <c r="C6906" s="541" t="s">
        <v>1709</v>
      </c>
      <c r="D6906" s="541" t="s">
        <v>13369</v>
      </c>
      <c r="E6906" s="539">
        <v>3000</v>
      </c>
      <c r="F6906" s="542" t="s">
        <v>14698</v>
      </c>
      <c r="G6906" s="541" t="s">
        <v>14699</v>
      </c>
      <c r="H6906" s="541"/>
      <c r="I6906" s="550" t="s">
        <v>1800</v>
      </c>
      <c r="J6906" s="542"/>
      <c r="K6906" s="1800">
        <v>1</v>
      </c>
      <c r="L6906" s="1828">
        <v>12</v>
      </c>
      <c r="M6906" s="542">
        <f t="shared" si="170"/>
        <v>36000</v>
      </c>
      <c r="N6906" s="1829"/>
      <c r="O6906" s="1828">
        <v>6</v>
      </c>
      <c r="P6906" s="542">
        <f t="shared" si="169"/>
        <v>18000</v>
      </c>
    </row>
    <row r="6907" spans="1:16" x14ac:dyDescent="0.2">
      <c r="A6907" s="541" t="s">
        <v>992</v>
      </c>
      <c r="B6907" s="541" t="s">
        <v>9131</v>
      </c>
      <c r="C6907" s="541" t="s">
        <v>1709</v>
      </c>
      <c r="D6907" s="541" t="s">
        <v>13369</v>
      </c>
      <c r="E6907" s="539">
        <v>3000</v>
      </c>
      <c r="F6907" s="542" t="s">
        <v>14700</v>
      </c>
      <c r="G6907" s="541" t="s">
        <v>14701</v>
      </c>
      <c r="H6907" s="541"/>
      <c r="I6907" s="550" t="s">
        <v>14702</v>
      </c>
      <c r="J6907" s="542"/>
      <c r="K6907" s="1800">
        <v>1</v>
      </c>
      <c r="L6907" s="1828">
        <v>12</v>
      </c>
      <c r="M6907" s="542">
        <f t="shared" si="170"/>
        <v>36000</v>
      </c>
      <c r="N6907" s="1829"/>
      <c r="O6907" s="1828">
        <v>6</v>
      </c>
      <c r="P6907" s="542">
        <f t="shared" si="169"/>
        <v>18000</v>
      </c>
    </row>
    <row r="6908" spans="1:16" x14ac:dyDescent="0.2">
      <c r="A6908" s="541" t="s">
        <v>992</v>
      </c>
      <c r="B6908" s="541" t="s">
        <v>9131</v>
      </c>
      <c r="C6908" s="541" t="s">
        <v>1709</v>
      </c>
      <c r="D6908" s="541" t="s">
        <v>13369</v>
      </c>
      <c r="E6908" s="539">
        <v>3000</v>
      </c>
      <c r="F6908" s="542" t="s">
        <v>14703</v>
      </c>
      <c r="G6908" s="541" t="s">
        <v>14704</v>
      </c>
      <c r="H6908" s="541"/>
      <c r="I6908" s="550" t="s">
        <v>12813</v>
      </c>
      <c r="J6908" s="542"/>
      <c r="K6908" s="1800">
        <v>1</v>
      </c>
      <c r="L6908" s="1828">
        <v>12</v>
      </c>
      <c r="M6908" s="542">
        <f t="shared" si="170"/>
        <v>36000</v>
      </c>
      <c r="N6908" s="1829"/>
      <c r="O6908" s="1828">
        <v>6</v>
      </c>
      <c r="P6908" s="542">
        <f t="shared" si="169"/>
        <v>18000</v>
      </c>
    </row>
    <row r="6909" spans="1:16" x14ac:dyDescent="0.2">
      <c r="A6909" s="541" t="s">
        <v>992</v>
      </c>
      <c r="B6909" s="541" t="s">
        <v>9131</v>
      </c>
      <c r="C6909" s="541" t="s">
        <v>1709</v>
      </c>
      <c r="D6909" s="541" t="s">
        <v>13369</v>
      </c>
      <c r="E6909" s="539">
        <v>3000</v>
      </c>
      <c r="F6909" s="542" t="s">
        <v>14705</v>
      </c>
      <c r="G6909" s="541" t="s">
        <v>14706</v>
      </c>
      <c r="H6909" s="541"/>
      <c r="I6909" s="550" t="s">
        <v>14707</v>
      </c>
      <c r="J6909" s="542"/>
      <c r="K6909" s="1800">
        <v>1</v>
      </c>
      <c r="L6909" s="1828">
        <v>12</v>
      </c>
      <c r="M6909" s="542">
        <f t="shared" si="170"/>
        <v>36000</v>
      </c>
      <c r="N6909" s="1829"/>
      <c r="O6909" s="1828">
        <v>6</v>
      </c>
      <c r="P6909" s="542">
        <f t="shared" si="169"/>
        <v>18000</v>
      </c>
    </row>
    <row r="6910" spans="1:16" x14ac:dyDescent="0.2">
      <c r="A6910" s="541" t="s">
        <v>992</v>
      </c>
      <c r="B6910" s="541" t="s">
        <v>9131</v>
      </c>
      <c r="C6910" s="541" t="s">
        <v>1709</v>
      </c>
      <c r="D6910" s="541" t="s">
        <v>13369</v>
      </c>
      <c r="E6910" s="539">
        <v>3000</v>
      </c>
      <c r="F6910" s="542" t="s">
        <v>14708</v>
      </c>
      <c r="G6910" s="541" t="s">
        <v>14709</v>
      </c>
      <c r="H6910" s="541"/>
      <c r="I6910" s="550" t="s">
        <v>13605</v>
      </c>
      <c r="J6910" s="542"/>
      <c r="K6910" s="1800">
        <v>1</v>
      </c>
      <c r="L6910" s="1828">
        <v>12</v>
      </c>
      <c r="M6910" s="542">
        <f t="shared" si="170"/>
        <v>36000</v>
      </c>
      <c r="N6910" s="1829"/>
      <c r="O6910" s="1828">
        <v>6</v>
      </c>
      <c r="P6910" s="542">
        <f t="shared" si="169"/>
        <v>18000</v>
      </c>
    </row>
    <row r="6911" spans="1:16" x14ac:dyDescent="0.2">
      <c r="A6911" s="541" t="s">
        <v>992</v>
      </c>
      <c r="B6911" s="541" t="s">
        <v>9131</v>
      </c>
      <c r="C6911" s="541" t="s">
        <v>1709</v>
      </c>
      <c r="D6911" s="541" t="s">
        <v>13369</v>
      </c>
      <c r="E6911" s="539">
        <v>3000</v>
      </c>
      <c r="F6911" s="542" t="s">
        <v>14710</v>
      </c>
      <c r="G6911" s="541" t="s">
        <v>14711</v>
      </c>
      <c r="H6911" s="541"/>
      <c r="I6911" s="550" t="s">
        <v>1800</v>
      </c>
      <c r="J6911" s="542"/>
      <c r="K6911" s="1800">
        <v>1</v>
      </c>
      <c r="L6911" s="1828">
        <v>12</v>
      </c>
      <c r="M6911" s="542">
        <f t="shared" si="170"/>
        <v>36000</v>
      </c>
      <c r="N6911" s="1829"/>
      <c r="O6911" s="1828">
        <v>6</v>
      </c>
      <c r="P6911" s="542">
        <f t="shared" si="169"/>
        <v>18000</v>
      </c>
    </row>
    <row r="6912" spans="1:16" x14ac:dyDescent="0.2">
      <c r="A6912" s="541" t="s">
        <v>992</v>
      </c>
      <c r="B6912" s="541" t="s">
        <v>9131</v>
      </c>
      <c r="C6912" s="541" t="s">
        <v>1709</v>
      </c>
      <c r="D6912" s="541" t="s">
        <v>13369</v>
      </c>
      <c r="E6912" s="539">
        <v>3000</v>
      </c>
      <c r="F6912" s="542" t="s">
        <v>14712</v>
      </c>
      <c r="G6912" s="541" t="s">
        <v>14713</v>
      </c>
      <c r="H6912" s="541"/>
      <c r="I6912" s="550"/>
      <c r="J6912" s="542"/>
      <c r="K6912" s="1800">
        <v>1</v>
      </c>
      <c r="L6912" s="1828">
        <v>12</v>
      </c>
      <c r="M6912" s="542">
        <f t="shared" si="170"/>
        <v>36000</v>
      </c>
      <c r="N6912" s="1829"/>
      <c r="O6912" s="1828">
        <v>1</v>
      </c>
      <c r="P6912" s="542">
        <f t="shared" si="169"/>
        <v>3000</v>
      </c>
    </row>
    <row r="6913" spans="1:16" x14ac:dyDescent="0.2">
      <c r="A6913" s="541" t="s">
        <v>992</v>
      </c>
      <c r="B6913" s="541" t="s">
        <v>9131</v>
      </c>
      <c r="C6913" s="541" t="s">
        <v>1709</v>
      </c>
      <c r="D6913" s="541" t="s">
        <v>13369</v>
      </c>
      <c r="E6913" s="539">
        <v>3000</v>
      </c>
      <c r="F6913" s="542" t="s">
        <v>14714</v>
      </c>
      <c r="G6913" s="541" t="s">
        <v>14715</v>
      </c>
      <c r="H6913" s="541"/>
      <c r="I6913" s="550" t="s">
        <v>1800</v>
      </c>
      <c r="J6913" s="542"/>
      <c r="K6913" s="1800">
        <v>1</v>
      </c>
      <c r="L6913" s="1828">
        <v>12</v>
      </c>
      <c r="M6913" s="542">
        <f t="shared" si="170"/>
        <v>36000</v>
      </c>
      <c r="N6913" s="1829"/>
      <c r="O6913" s="1828">
        <v>6</v>
      </c>
      <c r="P6913" s="542">
        <f t="shared" si="169"/>
        <v>18000</v>
      </c>
    </row>
    <row r="6914" spans="1:16" x14ac:dyDescent="0.2">
      <c r="A6914" s="541" t="s">
        <v>992</v>
      </c>
      <c r="B6914" s="541" t="s">
        <v>9131</v>
      </c>
      <c r="C6914" s="541" t="s">
        <v>1709</v>
      </c>
      <c r="D6914" s="541" t="s">
        <v>13369</v>
      </c>
      <c r="E6914" s="539">
        <v>3000</v>
      </c>
      <c r="F6914" s="542" t="s">
        <v>14716</v>
      </c>
      <c r="G6914" s="541" t="s">
        <v>14717</v>
      </c>
      <c r="H6914" s="541"/>
      <c r="I6914" s="550" t="s">
        <v>2736</v>
      </c>
      <c r="J6914" s="542"/>
      <c r="K6914" s="1800">
        <v>1</v>
      </c>
      <c r="L6914" s="1828">
        <v>12</v>
      </c>
      <c r="M6914" s="542">
        <f t="shared" si="170"/>
        <v>36000</v>
      </c>
      <c r="N6914" s="1829"/>
      <c r="O6914" s="1828">
        <v>6</v>
      </c>
      <c r="P6914" s="542">
        <f t="shared" si="169"/>
        <v>18000</v>
      </c>
    </row>
    <row r="6915" spans="1:16" x14ac:dyDescent="0.2">
      <c r="A6915" s="541" t="s">
        <v>992</v>
      </c>
      <c r="B6915" s="541" t="s">
        <v>9131</v>
      </c>
      <c r="C6915" s="541" t="s">
        <v>1709</v>
      </c>
      <c r="D6915" s="541" t="s">
        <v>13369</v>
      </c>
      <c r="E6915" s="539">
        <v>3000</v>
      </c>
      <c r="F6915" s="542" t="s">
        <v>14718</v>
      </c>
      <c r="G6915" s="541" t="s">
        <v>14719</v>
      </c>
      <c r="H6915" s="541"/>
      <c r="I6915" s="550" t="s">
        <v>8882</v>
      </c>
      <c r="J6915" s="542"/>
      <c r="K6915" s="1800">
        <v>1</v>
      </c>
      <c r="L6915" s="1828">
        <v>12</v>
      </c>
      <c r="M6915" s="542">
        <f t="shared" si="170"/>
        <v>36000</v>
      </c>
      <c r="N6915" s="1829"/>
      <c r="O6915" s="1828">
        <v>6</v>
      </c>
      <c r="P6915" s="542">
        <f t="shared" si="169"/>
        <v>18000</v>
      </c>
    </row>
    <row r="6916" spans="1:16" x14ac:dyDescent="0.2">
      <c r="A6916" s="541" t="s">
        <v>992</v>
      </c>
      <c r="B6916" s="541" t="s">
        <v>9131</v>
      </c>
      <c r="C6916" s="541" t="s">
        <v>1709</v>
      </c>
      <c r="D6916" s="541" t="s">
        <v>13369</v>
      </c>
      <c r="E6916" s="539">
        <v>3000</v>
      </c>
      <c r="F6916" s="542" t="s">
        <v>14720</v>
      </c>
      <c r="G6916" s="541" t="s">
        <v>14721</v>
      </c>
      <c r="H6916" s="541"/>
      <c r="I6916" s="550" t="s">
        <v>14722</v>
      </c>
      <c r="J6916" s="542"/>
      <c r="K6916" s="1800">
        <v>1</v>
      </c>
      <c r="L6916" s="1828">
        <v>12</v>
      </c>
      <c r="M6916" s="542">
        <f t="shared" si="170"/>
        <v>36000</v>
      </c>
      <c r="N6916" s="1829"/>
      <c r="O6916" s="1828">
        <v>6</v>
      </c>
      <c r="P6916" s="542">
        <f t="shared" si="169"/>
        <v>18000</v>
      </c>
    </row>
    <row r="6917" spans="1:16" x14ac:dyDescent="0.2">
      <c r="A6917" s="541" t="s">
        <v>992</v>
      </c>
      <c r="B6917" s="541" t="s">
        <v>9131</v>
      </c>
      <c r="C6917" s="541" t="s">
        <v>1709</v>
      </c>
      <c r="D6917" s="541" t="s">
        <v>13369</v>
      </c>
      <c r="E6917" s="539">
        <v>3000</v>
      </c>
      <c r="F6917" s="542" t="s">
        <v>14723</v>
      </c>
      <c r="G6917" s="541" t="s">
        <v>14724</v>
      </c>
      <c r="H6917" s="541"/>
      <c r="I6917" s="550" t="s">
        <v>8890</v>
      </c>
      <c r="J6917" s="542"/>
      <c r="K6917" s="1800">
        <v>1</v>
      </c>
      <c r="L6917" s="1828">
        <v>12</v>
      </c>
      <c r="M6917" s="542">
        <f t="shared" si="170"/>
        <v>36000</v>
      </c>
      <c r="N6917" s="1829"/>
      <c r="O6917" s="1828">
        <v>6</v>
      </c>
      <c r="P6917" s="542">
        <f t="shared" si="169"/>
        <v>18000</v>
      </c>
    </row>
    <row r="6918" spans="1:16" x14ac:dyDescent="0.2">
      <c r="A6918" s="541" t="s">
        <v>992</v>
      </c>
      <c r="B6918" s="541" t="s">
        <v>9131</v>
      </c>
      <c r="C6918" s="541" t="s">
        <v>1709</v>
      </c>
      <c r="D6918" s="541" t="s">
        <v>13369</v>
      </c>
      <c r="E6918" s="539">
        <v>3000</v>
      </c>
      <c r="F6918" s="542" t="s">
        <v>14725</v>
      </c>
      <c r="G6918" s="541" t="s">
        <v>14726</v>
      </c>
      <c r="H6918" s="541"/>
      <c r="I6918" s="550" t="s">
        <v>8890</v>
      </c>
      <c r="J6918" s="542"/>
      <c r="K6918" s="1800">
        <v>1</v>
      </c>
      <c r="L6918" s="1828">
        <v>12</v>
      </c>
      <c r="M6918" s="542">
        <f t="shared" si="170"/>
        <v>36000</v>
      </c>
      <c r="N6918" s="1829"/>
      <c r="O6918" s="1828">
        <v>6</v>
      </c>
      <c r="P6918" s="542">
        <f t="shared" si="169"/>
        <v>18000</v>
      </c>
    </row>
    <row r="6919" spans="1:16" x14ac:dyDescent="0.2">
      <c r="A6919" s="541" t="s">
        <v>992</v>
      </c>
      <c r="B6919" s="541" t="s">
        <v>9131</v>
      </c>
      <c r="C6919" s="541" t="s">
        <v>1709</v>
      </c>
      <c r="D6919" s="541" t="s">
        <v>13369</v>
      </c>
      <c r="E6919" s="539">
        <v>3000</v>
      </c>
      <c r="F6919" s="542" t="s">
        <v>14727</v>
      </c>
      <c r="G6919" s="541" t="s">
        <v>14728</v>
      </c>
      <c r="H6919" s="541"/>
      <c r="I6919" s="550" t="s">
        <v>12813</v>
      </c>
      <c r="J6919" s="542"/>
      <c r="K6919" s="1800">
        <v>1</v>
      </c>
      <c r="L6919" s="1828">
        <v>12</v>
      </c>
      <c r="M6919" s="542">
        <f t="shared" si="170"/>
        <v>36000</v>
      </c>
      <c r="N6919" s="1829"/>
      <c r="O6919" s="1828">
        <v>6</v>
      </c>
      <c r="P6919" s="542">
        <f t="shared" si="169"/>
        <v>18000</v>
      </c>
    </row>
    <row r="6920" spans="1:16" x14ac:dyDescent="0.2">
      <c r="A6920" s="541" t="s">
        <v>992</v>
      </c>
      <c r="B6920" s="541" t="s">
        <v>9131</v>
      </c>
      <c r="C6920" s="541" t="s">
        <v>1709</v>
      </c>
      <c r="D6920" s="541" t="s">
        <v>13369</v>
      </c>
      <c r="E6920" s="539">
        <v>3000</v>
      </c>
      <c r="F6920" s="542" t="s">
        <v>14729</v>
      </c>
      <c r="G6920" s="541" t="s">
        <v>14730</v>
      </c>
      <c r="H6920" s="541"/>
      <c r="I6920" s="550" t="s">
        <v>14731</v>
      </c>
      <c r="J6920" s="542"/>
      <c r="K6920" s="1800">
        <v>1</v>
      </c>
      <c r="L6920" s="1828">
        <v>12</v>
      </c>
      <c r="M6920" s="542">
        <f t="shared" si="170"/>
        <v>36000</v>
      </c>
      <c r="N6920" s="1829"/>
      <c r="O6920" s="1828">
        <v>6</v>
      </c>
      <c r="P6920" s="542">
        <f t="shared" si="169"/>
        <v>18000</v>
      </c>
    </row>
    <row r="6921" spans="1:16" x14ac:dyDescent="0.2">
      <c r="A6921" s="541" t="s">
        <v>992</v>
      </c>
      <c r="B6921" s="541" t="s">
        <v>9131</v>
      </c>
      <c r="C6921" s="541" t="s">
        <v>1709</v>
      </c>
      <c r="D6921" s="541" t="s">
        <v>13369</v>
      </c>
      <c r="E6921" s="539">
        <v>3000</v>
      </c>
      <c r="F6921" s="542" t="s">
        <v>14732</v>
      </c>
      <c r="G6921" s="541" t="s">
        <v>14733</v>
      </c>
      <c r="H6921" s="541"/>
      <c r="I6921" s="550" t="s">
        <v>12950</v>
      </c>
      <c r="J6921" s="542"/>
      <c r="K6921" s="1800">
        <v>1</v>
      </c>
      <c r="L6921" s="1828">
        <v>12</v>
      </c>
      <c r="M6921" s="542">
        <f t="shared" si="170"/>
        <v>36000</v>
      </c>
      <c r="N6921" s="1829"/>
      <c r="O6921" s="1828">
        <v>6</v>
      </c>
      <c r="P6921" s="542">
        <f t="shared" si="169"/>
        <v>18000</v>
      </c>
    </row>
    <row r="6922" spans="1:16" x14ac:dyDescent="0.2">
      <c r="A6922" s="541" t="s">
        <v>992</v>
      </c>
      <c r="B6922" s="541" t="s">
        <v>9131</v>
      </c>
      <c r="C6922" s="541" t="s">
        <v>1709</v>
      </c>
      <c r="D6922" s="541" t="s">
        <v>13369</v>
      </c>
      <c r="E6922" s="539">
        <v>3000</v>
      </c>
      <c r="F6922" s="542" t="s">
        <v>14734</v>
      </c>
      <c r="G6922" s="541" t="s">
        <v>14735</v>
      </c>
      <c r="H6922" s="541"/>
      <c r="I6922" s="550" t="s">
        <v>12813</v>
      </c>
      <c r="J6922" s="542"/>
      <c r="K6922" s="1800">
        <v>1</v>
      </c>
      <c r="L6922" s="1828">
        <v>12</v>
      </c>
      <c r="M6922" s="542">
        <f t="shared" si="170"/>
        <v>36000</v>
      </c>
      <c r="N6922" s="1829"/>
      <c r="O6922" s="1828">
        <v>6</v>
      </c>
      <c r="P6922" s="542">
        <f t="shared" si="169"/>
        <v>18000</v>
      </c>
    </row>
    <row r="6923" spans="1:16" x14ac:dyDescent="0.2">
      <c r="A6923" s="541" t="s">
        <v>992</v>
      </c>
      <c r="B6923" s="541" t="s">
        <v>9131</v>
      </c>
      <c r="C6923" s="541" t="s">
        <v>1709</v>
      </c>
      <c r="D6923" s="541" t="s">
        <v>13369</v>
      </c>
      <c r="E6923" s="539">
        <v>3000</v>
      </c>
      <c r="F6923" s="542" t="s">
        <v>14736</v>
      </c>
      <c r="G6923" s="541" t="s">
        <v>14737</v>
      </c>
      <c r="H6923" s="541"/>
      <c r="I6923" s="550" t="s">
        <v>13471</v>
      </c>
      <c r="J6923" s="542"/>
      <c r="K6923" s="1800">
        <v>1</v>
      </c>
      <c r="L6923" s="1828">
        <v>12</v>
      </c>
      <c r="M6923" s="542">
        <f t="shared" si="170"/>
        <v>36000</v>
      </c>
      <c r="N6923" s="1829"/>
      <c r="O6923" s="1828">
        <v>6</v>
      </c>
      <c r="P6923" s="542">
        <f t="shared" si="169"/>
        <v>18000</v>
      </c>
    </row>
    <row r="6924" spans="1:16" x14ac:dyDescent="0.2">
      <c r="A6924" s="541" t="s">
        <v>992</v>
      </c>
      <c r="B6924" s="541" t="s">
        <v>9131</v>
      </c>
      <c r="C6924" s="541" t="s">
        <v>1709</v>
      </c>
      <c r="D6924" s="541" t="s">
        <v>13369</v>
      </c>
      <c r="E6924" s="539">
        <v>3000</v>
      </c>
      <c r="F6924" s="542" t="s">
        <v>14738</v>
      </c>
      <c r="G6924" s="541" t="s">
        <v>14739</v>
      </c>
      <c r="H6924" s="541"/>
      <c r="I6924" s="550" t="s">
        <v>1713</v>
      </c>
      <c r="J6924" s="542"/>
      <c r="K6924" s="1800">
        <v>1</v>
      </c>
      <c r="L6924" s="1828">
        <v>12</v>
      </c>
      <c r="M6924" s="542">
        <f t="shared" si="170"/>
        <v>36000</v>
      </c>
      <c r="N6924" s="1829"/>
      <c r="O6924" s="1828">
        <v>2</v>
      </c>
      <c r="P6924" s="542">
        <f t="shared" si="169"/>
        <v>6000</v>
      </c>
    </row>
    <row r="6925" spans="1:16" x14ac:dyDescent="0.2">
      <c r="A6925" s="541" t="s">
        <v>992</v>
      </c>
      <c r="B6925" s="541" t="s">
        <v>9131</v>
      </c>
      <c r="C6925" s="541" t="s">
        <v>1709</v>
      </c>
      <c r="D6925" s="541" t="s">
        <v>13369</v>
      </c>
      <c r="E6925" s="539">
        <v>3000</v>
      </c>
      <c r="F6925" s="542" t="s">
        <v>14740</v>
      </c>
      <c r="G6925" s="541" t="s">
        <v>14741</v>
      </c>
      <c r="H6925" s="541"/>
      <c r="I6925" s="550" t="s">
        <v>14722</v>
      </c>
      <c r="J6925" s="542"/>
      <c r="K6925" s="1800">
        <v>1</v>
      </c>
      <c r="L6925" s="1828">
        <v>12</v>
      </c>
      <c r="M6925" s="542">
        <f t="shared" si="170"/>
        <v>36000</v>
      </c>
      <c r="N6925" s="1829"/>
      <c r="O6925" s="1828">
        <v>6</v>
      </c>
      <c r="P6925" s="542">
        <f t="shared" si="169"/>
        <v>18000</v>
      </c>
    </row>
    <row r="6926" spans="1:16" x14ac:dyDescent="0.2">
      <c r="A6926" s="541" t="s">
        <v>992</v>
      </c>
      <c r="B6926" s="541" t="s">
        <v>9131</v>
      </c>
      <c r="C6926" s="541" t="s">
        <v>1709</v>
      </c>
      <c r="D6926" s="541" t="s">
        <v>13369</v>
      </c>
      <c r="E6926" s="539">
        <v>3000</v>
      </c>
      <c r="F6926" s="542" t="s">
        <v>14742</v>
      </c>
      <c r="G6926" s="541" t="s">
        <v>14743</v>
      </c>
      <c r="H6926" s="541"/>
      <c r="I6926" s="550" t="s">
        <v>12813</v>
      </c>
      <c r="J6926" s="542"/>
      <c r="K6926" s="1800">
        <v>1</v>
      </c>
      <c r="L6926" s="1828">
        <v>12</v>
      </c>
      <c r="M6926" s="542">
        <f t="shared" si="170"/>
        <v>36000</v>
      </c>
      <c r="N6926" s="1829"/>
      <c r="O6926" s="1828">
        <v>6</v>
      </c>
      <c r="P6926" s="542">
        <f t="shared" si="169"/>
        <v>18000</v>
      </c>
    </row>
    <row r="6927" spans="1:16" x14ac:dyDescent="0.2">
      <c r="A6927" s="541" t="s">
        <v>992</v>
      </c>
      <c r="B6927" s="541" t="s">
        <v>9131</v>
      </c>
      <c r="C6927" s="541" t="s">
        <v>1709</v>
      </c>
      <c r="D6927" s="541" t="s">
        <v>13369</v>
      </c>
      <c r="E6927" s="539">
        <v>3000</v>
      </c>
      <c r="F6927" s="542" t="s">
        <v>14744</v>
      </c>
      <c r="G6927" s="541" t="s">
        <v>14745</v>
      </c>
      <c r="H6927" s="541"/>
      <c r="I6927" s="550"/>
      <c r="J6927" s="542"/>
      <c r="K6927" s="1800">
        <v>1</v>
      </c>
      <c r="L6927" s="1828">
        <v>12</v>
      </c>
      <c r="M6927" s="542">
        <f t="shared" si="170"/>
        <v>36000</v>
      </c>
      <c r="N6927" s="1829"/>
      <c r="O6927" s="1828">
        <v>2</v>
      </c>
      <c r="P6927" s="542">
        <f t="shared" si="169"/>
        <v>6000</v>
      </c>
    </row>
    <row r="6928" spans="1:16" x14ac:dyDescent="0.2">
      <c r="A6928" s="541" t="s">
        <v>992</v>
      </c>
      <c r="B6928" s="541" t="s">
        <v>9131</v>
      </c>
      <c r="C6928" s="541" t="s">
        <v>1709</v>
      </c>
      <c r="D6928" s="541" t="s">
        <v>13369</v>
      </c>
      <c r="E6928" s="539">
        <v>3000</v>
      </c>
      <c r="F6928" s="542" t="s">
        <v>14746</v>
      </c>
      <c r="G6928" s="541" t="s">
        <v>14747</v>
      </c>
      <c r="H6928" s="541"/>
      <c r="I6928" s="550" t="s">
        <v>14748</v>
      </c>
      <c r="J6928" s="542"/>
      <c r="K6928" s="1800">
        <v>1</v>
      </c>
      <c r="L6928" s="1828">
        <v>12</v>
      </c>
      <c r="M6928" s="542">
        <f t="shared" si="170"/>
        <v>36000</v>
      </c>
      <c r="N6928" s="1829"/>
      <c r="O6928" s="1828">
        <v>6</v>
      </c>
      <c r="P6928" s="542">
        <f t="shared" si="169"/>
        <v>18000</v>
      </c>
    </row>
    <row r="6929" spans="1:16" x14ac:dyDescent="0.2">
      <c r="A6929" s="541" t="s">
        <v>992</v>
      </c>
      <c r="B6929" s="541" t="s">
        <v>9131</v>
      </c>
      <c r="C6929" s="541" t="s">
        <v>1709</v>
      </c>
      <c r="D6929" s="541" t="s">
        <v>13369</v>
      </c>
      <c r="E6929" s="539">
        <v>3000</v>
      </c>
      <c r="F6929" s="542" t="s">
        <v>14749</v>
      </c>
      <c r="G6929" s="541" t="s">
        <v>14750</v>
      </c>
      <c r="H6929" s="541"/>
      <c r="I6929" s="550" t="s">
        <v>14691</v>
      </c>
      <c r="J6929" s="542"/>
      <c r="K6929" s="1800">
        <v>1</v>
      </c>
      <c r="L6929" s="1828">
        <v>12</v>
      </c>
      <c r="M6929" s="542">
        <f t="shared" si="170"/>
        <v>36000</v>
      </c>
      <c r="N6929" s="1829"/>
      <c r="O6929" s="1828">
        <v>6</v>
      </c>
      <c r="P6929" s="542">
        <f t="shared" si="169"/>
        <v>18000</v>
      </c>
    </row>
    <row r="6930" spans="1:16" x14ac:dyDescent="0.2">
      <c r="A6930" s="541" t="s">
        <v>992</v>
      </c>
      <c r="B6930" s="541" t="s">
        <v>9131</v>
      </c>
      <c r="C6930" s="541" t="s">
        <v>1709</v>
      </c>
      <c r="D6930" s="541" t="s">
        <v>13369</v>
      </c>
      <c r="E6930" s="539">
        <v>3000</v>
      </c>
      <c r="F6930" s="542" t="s">
        <v>14751</v>
      </c>
      <c r="G6930" s="541" t="s">
        <v>14752</v>
      </c>
      <c r="H6930" s="541"/>
      <c r="I6930" s="550" t="s">
        <v>12813</v>
      </c>
      <c r="J6930" s="542"/>
      <c r="K6930" s="1800">
        <v>1</v>
      </c>
      <c r="L6930" s="1828">
        <v>12</v>
      </c>
      <c r="M6930" s="542">
        <f t="shared" si="170"/>
        <v>36000</v>
      </c>
      <c r="N6930" s="1829"/>
      <c r="O6930" s="1828">
        <v>6</v>
      </c>
      <c r="P6930" s="542">
        <f t="shared" si="169"/>
        <v>18000</v>
      </c>
    </row>
    <row r="6931" spans="1:16" x14ac:dyDescent="0.2">
      <c r="A6931" s="541" t="s">
        <v>992</v>
      </c>
      <c r="B6931" s="541" t="s">
        <v>9131</v>
      </c>
      <c r="C6931" s="541" t="s">
        <v>1709</v>
      </c>
      <c r="D6931" s="541" t="s">
        <v>13369</v>
      </c>
      <c r="E6931" s="539">
        <v>3000</v>
      </c>
      <c r="F6931" s="542" t="s">
        <v>14753</v>
      </c>
      <c r="G6931" s="541" t="s">
        <v>14754</v>
      </c>
      <c r="H6931" s="541"/>
      <c r="I6931" s="550" t="s">
        <v>14702</v>
      </c>
      <c r="J6931" s="542"/>
      <c r="K6931" s="1800">
        <v>1</v>
      </c>
      <c r="L6931" s="1828">
        <v>12</v>
      </c>
      <c r="M6931" s="542">
        <f t="shared" si="170"/>
        <v>36000</v>
      </c>
      <c r="N6931" s="1829"/>
      <c r="O6931" s="1828">
        <v>6</v>
      </c>
      <c r="P6931" s="542">
        <f t="shared" si="169"/>
        <v>18000</v>
      </c>
    </row>
    <row r="6932" spans="1:16" x14ac:dyDescent="0.2">
      <c r="A6932" s="541" t="s">
        <v>992</v>
      </c>
      <c r="B6932" s="541" t="s">
        <v>9131</v>
      </c>
      <c r="C6932" s="541" t="s">
        <v>1709</v>
      </c>
      <c r="D6932" s="541" t="s">
        <v>13369</v>
      </c>
      <c r="E6932" s="539">
        <v>3000</v>
      </c>
      <c r="F6932" s="542" t="s">
        <v>14755</v>
      </c>
      <c r="G6932" s="541" t="s">
        <v>14756</v>
      </c>
      <c r="H6932" s="541"/>
      <c r="I6932" s="550" t="s">
        <v>12950</v>
      </c>
      <c r="J6932" s="542"/>
      <c r="K6932" s="1800">
        <v>1</v>
      </c>
      <c r="L6932" s="1828">
        <v>12</v>
      </c>
      <c r="M6932" s="542">
        <f t="shared" si="170"/>
        <v>36000</v>
      </c>
      <c r="N6932" s="1829"/>
      <c r="O6932" s="1828">
        <v>6</v>
      </c>
      <c r="P6932" s="542">
        <f t="shared" ref="P6932:P6995" si="171">E6932*O6932</f>
        <v>18000</v>
      </c>
    </row>
    <row r="6933" spans="1:16" x14ac:dyDescent="0.2">
      <c r="A6933" s="541" t="s">
        <v>992</v>
      </c>
      <c r="B6933" s="541" t="s">
        <v>9131</v>
      </c>
      <c r="C6933" s="541" t="s">
        <v>1709</v>
      </c>
      <c r="D6933" s="541" t="s">
        <v>13369</v>
      </c>
      <c r="E6933" s="539">
        <v>3000</v>
      </c>
      <c r="F6933" s="542" t="s">
        <v>14757</v>
      </c>
      <c r="G6933" s="541" t="s">
        <v>14758</v>
      </c>
      <c r="H6933" s="541"/>
      <c r="I6933" s="550" t="s">
        <v>14691</v>
      </c>
      <c r="J6933" s="542"/>
      <c r="K6933" s="1800">
        <v>1</v>
      </c>
      <c r="L6933" s="1828">
        <v>12</v>
      </c>
      <c r="M6933" s="542">
        <f t="shared" si="170"/>
        <v>36000</v>
      </c>
      <c r="N6933" s="1829"/>
      <c r="O6933" s="1828">
        <v>6</v>
      </c>
      <c r="P6933" s="542">
        <f t="shared" si="171"/>
        <v>18000</v>
      </c>
    </row>
    <row r="6934" spans="1:16" x14ac:dyDescent="0.2">
      <c r="A6934" s="541" t="s">
        <v>992</v>
      </c>
      <c r="B6934" s="541" t="s">
        <v>9131</v>
      </c>
      <c r="C6934" s="541" t="s">
        <v>1709</v>
      </c>
      <c r="D6934" s="541" t="s">
        <v>13369</v>
      </c>
      <c r="E6934" s="539">
        <v>3000</v>
      </c>
      <c r="F6934" s="542" t="s">
        <v>14759</v>
      </c>
      <c r="G6934" s="541" t="s">
        <v>14760</v>
      </c>
      <c r="H6934" s="541"/>
      <c r="I6934" s="550" t="s">
        <v>1807</v>
      </c>
      <c r="J6934" s="542"/>
      <c r="K6934" s="1800">
        <v>1</v>
      </c>
      <c r="L6934" s="1828">
        <v>12</v>
      </c>
      <c r="M6934" s="542">
        <f t="shared" ref="M6934:M6997" si="172">E6934*L6934</f>
        <v>36000</v>
      </c>
      <c r="N6934" s="1829"/>
      <c r="O6934" s="1828">
        <v>6</v>
      </c>
      <c r="P6934" s="542">
        <f t="shared" si="171"/>
        <v>18000</v>
      </c>
    </row>
    <row r="6935" spans="1:16" x14ac:dyDescent="0.2">
      <c r="A6935" s="541" t="s">
        <v>992</v>
      </c>
      <c r="B6935" s="541" t="s">
        <v>9131</v>
      </c>
      <c r="C6935" s="541" t="s">
        <v>1709</v>
      </c>
      <c r="D6935" s="541" t="s">
        <v>13369</v>
      </c>
      <c r="E6935" s="539">
        <v>3000</v>
      </c>
      <c r="F6935" s="542" t="s">
        <v>14761</v>
      </c>
      <c r="G6935" s="541" t="s">
        <v>14762</v>
      </c>
      <c r="H6935" s="541"/>
      <c r="I6935" s="550" t="s">
        <v>12813</v>
      </c>
      <c r="J6935" s="542"/>
      <c r="K6935" s="1800">
        <v>1</v>
      </c>
      <c r="L6935" s="1828">
        <v>12</v>
      </c>
      <c r="M6935" s="542">
        <f t="shared" si="172"/>
        <v>36000</v>
      </c>
      <c r="N6935" s="1829"/>
      <c r="O6935" s="1828">
        <v>6</v>
      </c>
      <c r="P6935" s="542">
        <f t="shared" si="171"/>
        <v>18000</v>
      </c>
    </row>
    <row r="6936" spans="1:16" x14ac:dyDescent="0.2">
      <c r="A6936" s="541" t="s">
        <v>992</v>
      </c>
      <c r="B6936" s="541" t="s">
        <v>9131</v>
      </c>
      <c r="C6936" s="541" t="s">
        <v>1709</v>
      </c>
      <c r="D6936" s="541" t="s">
        <v>13369</v>
      </c>
      <c r="E6936" s="539">
        <v>3000</v>
      </c>
      <c r="F6936" s="542" t="s">
        <v>14763</v>
      </c>
      <c r="G6936" s="541" t="s">
        <v>14764</v>
      </c>
      <c r="H6936" s="541"/>
      <c r="I6936" s="550" t="s">
        <v>13922</v>
      </c>
      <c r="J6936" s="542"/>
      <c r="K6936" s="1800">
        <v>1</v>
      </c>
      <c r="L6936" s="1828">
        <v>12</v>
      </c>
      <c r="M6936" s="542">
        <f t="shared" si="172"/>
        <v>36000</v>
      </c>
      <c r="N6936" s="1829"/>
      <c r="O6936" s="1828">
        <v>6</v>
      </c>
      <c r="P6936" s="542">
        <f t="shared" si="171"/>
        <v>18000</v>
      </c>
    </row>
    <row r="6937" spans="1:16" x14ac:dyDescent="0.2">
      <c r="A6937" s="541" t="s">
        <v>992</v>
      </c>
      <c r="B6937" s="541" t="s">
        <v>9131</v>
      </c>
      <c r="C6937" s="541" t="s">
        <v>1709</v>
      </c>
      <c r="D6937" s="541" t="s">
        <v>13369</v>
      </c>
      <c r="E6937" s="539">
        <v>3000</v>
      </c>
      <c r="F6937" s="542" t="s">
        <v>14765</v>
      </c>
      <c r="G6937" s="541" t="s">
        <v>14766</v>
      </c>
      <c r="H6937" s="541"/>
      <c r="I6937" s="550" t="s">
        <v>6953</v>
      </c>
      <c r="J6937" s="542"/>
      <c r="K6937" s="1800">
        <v>1</v>
      </c>
      <c r="L6937" s="1828">
        <v>12</v>
      </c>
      <c r="M6937" s="542">
        <f t="shared" si="172"/>
        <v>36000</v>
      </c>
      <c r="N6937" s="1829"/>
      <c r="O6937" s="1828">
        <v>6</v>
      </c>
      <c r="P6937" s="542">
        <f t="shared" si="171"/>
        <v>18000</v>
      </c>
    </row>
    <row r="6938" spans="1:16" x14ac:dyDescent="0.2">
      <c r="A6938" s="541" t="s">
        <v>992</v>
      </c>
      <c r="B6938" s="541" t="s">
        <v>9131</v>
      </c>
      <c r="C6938" s="541" t="s">
        <v>1709</v>
      </c>
      <c r="D6938" s="541" t="s">
        <v>13369</v>
      </c>
      <c r="E6938" s="539">
        <v>3000</v>
      </c>
      <c r="F6938" s="542" t="s">
        <v>14767</v>
      </c>
      <c r="G6938" s="541" t="s">
        <v>14768</v>
      </c>
      <c r="H6938" s="541"/>
      <c r="I6938" s="550" t="s">
        <v>12813</v>
      </c>
      <c r="J6938" s="542"/>
      <c r="K6938" s="1800">
        <v>1</v>
      </c>
      <c r="L6938" s="1828">
        <v>12</v>
      </c>
      <c r="M6938" s="542">
        <f t="shared" si="172"/>
        <v>36000</v>
      </c>
      <c r="N6938" s="1829"/>
      <c r="O6938" s="1828">
        <v>6</v>
      </c>
      <c r="P6938" s="542">
        <f t="shared" si="171"/>
        <v>18000</v>
      </c>
    </row>
    <row r="6939" spans="1:16" x14ac:dyDescent="0.2">
      <c r="A6939" s="541" t="s">
        <v>992</v>
      </c>
      <c r="B6939" s="541" t="s">
        <v>9131</v>
      </c>
      <c r="C6939" s="541" t="s">
        <v>1709</v>
      </c>
      <c r="D6939" s="541" t="s">
        <v>13369</v>
      </c>
      <c r="E6939" s="539">
        <v>3000</v>
      </c>
      <c r="F6939" s="542" t="s">
        <v>14769</v>
      </c>
      <c r="G6939" s="541" t="s">
        <v>14770</v>
      </c>
      <c r="H6939" s="541"/>
      <c r="I6939" s="550" t="s">
        <v>14771</v>
      </c>
      <c r="J6939" s="542"/>
      <c r="K6939" s="1800">
        <v>1</v>
      </c>
      <c r="L6939" s="1828">
        <v>12</v>
      </c>
      <c r="M6939" s="542">
        <f t="shared" si="172"/>
        <v>36000</v>
      </c>
      <c r="N6939" s="1829"/>
      <c r="O6939" s="1828">
        <v>5</v>
      </c>
      <c r="P6939" s="542">
        <f t="shared" si="171"/>
        <v>15000</v>
      </c>
    </row>
    <row r="6940" spans="1:16" x14ac:dyDescent="0.2">
      <c r="A6940" s="541" t="s">
        <v>992</v>
      </c>
      <c r="B6940" s="541" t="s">
        <v>9131</v>
      </c>
      <c r="C6940" s="541" t="s">
        <v>1709</v>
      </c>
      <c r="D6940" s="541" t="s">
        <v>13369</v>
      </c>
      <c r="E6940" s="539">
        <v>3000</v>
      </c>
      <c r="F6940" s="542" t="s">
        <v>14772</v>
      </c>
      <c r="G6940" s="541" t="s">
        <v>14773</v>
      </c>
      <c r="H6940" s="541"/>
      <c r="I6940" s="550" t="s">
        <v>14774</v>
      </c>
      <c r="J6940" s="542"/>
      <c r="K6940" s="1800">
        <v>1</v>
      </c>
      <c r="L6940" s="1828">
        <v>12</v>
      </c>
      <c r="M6940" s="542">
        <f t="shared" si="172"/>
        <v>36000</v>
      </c>
      <c r="N6940" s="1829"/>
      <c r="O6940" s="1828">
        <v>6</v>
      </c>
      <c r="P6940" s="542">
        <f t="shared" si="171"/>
        <v>18000</v>
      </c>
    </row>
    <row r="6941" spans="1:16" x14ac:dyDescent="0.2">
      <c r="A6941" s="541" t="s">
        <v>992</v>
      </c>
      <c r="B6941" s="541" t="s">
        <v>9131</v>
      </c>
      <c r="C6941" s="541" t="s">
        <v>1709</v>
      </c>
      <c r="D6941" s="541" t="s">
        <v>13369</v>
      </c>
      <c r="E6941" s="539">
        <v>3000</v>
      </c>
      <c r="F6941" s="542" t="s">
        <v>14775</v>
      </c>
      <c r="G6941" s="541" t="s">
        <v>14776</v>
      </c>
      <c r="H6941" s="541"/>
      <c r="I6941" s="550" t="s">
        <v>12813</v>
      </c>
      <c r="J6941" s="542"/>
      <c r="K6941" s="1800">
        <v>1</v>
      </c>
      <c r="L6941" s="1828">
        <v>12</v>
      </c>
      <c r="M6941" s="542">
        <f t="shared" si="172"/>
        <v>36000</v>
      </c>
      <c r="N6941" s="1829"/>
      <c r="O6941" s="1828">
        <v>6</v>
      </c>
      <c r="P6941" s="542">
        <f t="shared" si="171"/>
        <v>18000</v>
      </c>
    </row>
    <row r="6942" spans="1:16" x14ac:dyDescent="0.2">
      <c r="A6942" s="541" t="s">
        <v>992</v>
      </c>
      <c r="B6942" s="541" t="s">
        <v>9131</v>
      </c>
      <c r="C6942" s="541" t="s">
        <v>1709</v>
      </c>
      <c r="D6942" s="541" t="s">
        <v>13369</v>
      </c>
      <c r="E6942" s="539">
        <v>3000</v>
      </c>
      <c r="F6942" s="542" t="s">
        <v>14777</v>
      </c>
      <c r="G6942" s="541" t="s">
        <v>14778</v>
      </c>
      <c r="H6942" s="541"/>
      <c r="I6942" s="550" t="s">
        <v>8882</v>
      </c>
      <c r="J6942" s="542"/>
      <c r="K6942" s="1800">
        <v>1</v>
      </c>
      <c r="L6942" s="1828">
        <v>12</v>
      </c>
      <c r="M6942" s="542">
        <f t="shared" si="172"/>
        <v>36000</v>
      </c>
      <c r="N6942" s="1829"/>
      <c r="O6942" s="1828">
        <v>6</v>
      </c>
      <c r="P6942" s="542">
        <f t="shared" si="171"/>
        <v>18000</v>
      </c>
    </row>
    <row r="6943" spans="1:16" x14ac:dyDescent="0.2">
      <c r="A6943" s="541" t="s">
        <v>992</v>
      </c>
      <c r="B6943" s="541" t="s">
        <v>9131</v>
      </c>
      <c r="C6943" s="541" t="s">
        <v>1709</v>
      </c>
      <c r="D6943" s="541" t="s">
        <v>13369</v>
      </c>
      <c r="E6943" s="539">
        <v>3000</v>
      </c>
      <c r="F6943" s="542" t="s">
        <v>14779</v>
      </c>
      <c r="G6943" s="541" t="s">
        <v>14780</v>
      </c>
      <c r="H6943" s="541"/>
      <c r="I6943" s="550" t="s">
        <v>1800</v>
      </c>
      <c r="J6943" s="542"/>
      <c r="K6943" s="1800">
        <v>1</v>
      </c>
      <c r="L6943" s="1828">
        <v>12</v>
      </c>
      <c r="M6943" s="542">
        <f t="shared" si="172"/>
        <v>36000</v>
      </c>
      <c r="N6943" s="1829"/>
      <c r="O6943" s="1828">
        <v>6</v>
      </c>
      <c r="P6943" s="542">
        <f t="shared" si="171"/>
        <v>18000</v>
      </c>
    </row>
    <row r="6944" spans="1:16" x14ac:dyDescent="0.2">
      <c r="A6944" s="541" t="s">
        <v>992</v>
      </c>
      <c r="B6944" s="541" t="s">
        <v>9131</v>
      </c>
      <c r="C6944" s="541" t="s">
        <v>1709</v>
      </c>
      <c r="D6944" s="541" t="s">
        <v>13369</v>
      </c>
      <c r="E6944" s="539">
        <v>3000</v>
      </c>
      <c r="F6944" s="542" t="s">
        <v>14781</v>
      </c>
      <c r="G6944" s="541" t="s">
        <v>14782</v>
      </c>
      <c r="H6944" s="541"/>
      <c r="I6944" s="550" t="s">
        <v>14691</v>
      </c>
      <c r="J6944" s="542"/>
      <c r="K6944" s="1800">
        <v>1</v>
      </c>
      <c r="L6944" s="1828">
        <v>12</v>
      </c>
      <c r="M6944" s="542">
        <f t="shared" si="172"/>
        <v>36000</v>
      </c>
      <c r="N6944" s="1829"/>
      <c r="O6944" s="1828">
        <v>6</v>
      </c>
      <c r="P6944" s="542">
        <f t="shared" si="171"/>
        <v>18000</v>
      </c>
    </row>
    <row r="6945" spans="1:16" x14ac:dyDescent="0.2">
      <c r="A6945" s="541" t="s">
        <v>992</v>
      </c>
      <c r="B6945" s="541" t="s">
        <v>9131</v>
      </c>
      <c r="C6945" s="541" t="s">
        <v>1709</v>
      </c>
      <c r="D6945" s="541" t="s">
        <v>13369</v>
      </c>
      <c r="E6945" s="539">
        <v>3000</v>
      </c>
      <c r="F6945" s="542" t="s">
        <v>14783</v>
      </c>
      <c r="G6945" s="541" t="s">
        <v>14784</v>
      </c>
      <c r="H6945" s="541"/>
      <c r="I6945" s="550" t="s">
        <v>12813</v>
      </c>
      <c r="J6945" s="542"/>
      <c r="K6945" s="1800">
        <v>1</v>
      </c>
      <c r="L6945" s="1828">
        <v>12</v>
      </c>
      <c r="M6945" s="542">
        <f t="shared" si="172"/>
        <v>36000</v>
      </c>
      <c r="N6945" s="1829"/>
      <c r="O6945" s="1828">
        <v>6</v>
      </c>
      <c r="P6945" s="542">
        <f t="shared" si="171"/>
        <v>18000</v>
      </c>
    </row>
    <row r="6946" spans="1:16" x14ac:dyDescent="0.2">
      <c r="A6946" s="541" t="s">
        <v>992</v>
      </c>
      <c r="B6946" s="541" t="s">
        <v>9131</v>
      </c>
      <c r="C6946" s="541" t="s">
        <v>1709</v>
      </c>
      <c r="D6946" s="541" t="s">
        <v>13369</v>
      </c>
      <c r="E6946" s="539">
        <v>3000</v>
      </c>
      <c r="F6946" s="542" t="s">
        <v>14785</v>
      </c>
      <c r="G6946" s="541" t="s">
        <v>14786</v>
      </c>
      <c r="H6946" s="541"/>
      <c r="I6946" s="550" t="s">
        <v>13769</v>
      </c>
      <c r="J6946" s="542"/>
      <c r="K6946" s="1800">
        <v>1</v>
      </c>
      <c r="L6946" s="1828">
        <v>12</v>
      </c>
      <c r="M6946" s="542">
        <f t="shared" si="172"/>
        <v>36000</v>
      </c>
      <c r="N6946" s="1829"/>
      <c r="O6946" s="1828">
        <v>6</v>
      </c>
      <c r="P6946" s="542">
        <f t="shared" si="171"/>
        <v>18000</v>
      </c>
    </row>
    <row r="6947" spans="1:16" x14ac:dyDescent="0.2">
      <c r="A6947" s="541" t="s">
        <v>992</v>
      </c>
      <c r="B6947" s="541" t="s">
        <v>9131</v>
      </c>
      <c r="C6947" s="541" t="s">
        <v>1709</v>
      </c>
      <c r="D6947" s="541" t="s">
        <v>13369</v>
      </c>
      <c r="E6947" s="539">
        <v>3000</v>
      </c>
      <c r="F6947" s="542" t="s">
        <v>14787</v>
      </c>
      <c r="G6947" s="541" t="s">
        <v>14788</v>
      </c>
      <c r="H6947" s="541"/>
      <c r="I6947" s="550" t="s">
        <v>14722</v>
      </c>
      <c r="J6947" s="542"/>
      <c r="K6947" s="1800">
        <v>1</v>
      </c>
      <c r="L6947" s="1828">
        <v>12</v>
      </c>
      <c r="M6947" s="542">
        <f t="shared" si="172"/>
        <v>36000</v>
      </c>
      <c r="N6947" s="1829"/>
      <c r="O6947" s="1828">
        <v>6</v>
      </c>
      <c r="P6947" s="542">
        <f t="shared" si="171"/>
        <v>18000</v>
      </c>
    </row>
    <row r="6948" spans="1:16" x14ac:dyDescent="0.2">
      <c r="A6948" s="541" t="s">
        <v>992</v>
      </c>
      <c r="B6948" s="541" t="s">
        <v>9131</v>
      </c>
      <c r="C6948" s="541" t="s">
        <v>1709</v>
      </c>
      <c r="D6948" s="541" t="s">
        <v>13369</v>
      </c>
      <c r="E6948" s="539">
        <v>3000</v>
      </c>
      <c r="F6948" s="542" t="s">
        <v>14789</v>
      </c>
      <c r="G6948" s="541" t="s">
        <v>14790</v>
      </c>
      <c r="H6948" s="541"/>
      <c r="I6948" s="550" t="s">
        <v>12813</v>
      </c>
      <c r="J6948" s="542"/>
      <c r="K6948" s="1800">
        <v>1</v>
      </c>
      <c r="L6948" s="1828">
        <v>12</v>
      </c>
      <c r="M6948" s="542">
        <f t="shared" si="172"/>
        <v>36000</v>
      </c>
      <c r="N6948" s="1829"/>
      <c r="O6948" s="1828">
        <v>6</v>
      </c>
      <c r="P6948" s="542">
        <f t="shared" si="171"/>
        <v>18000</v>
      </c>
    </row>
    <row r="6949" spans="1:16" x14ac:dyDescent="0.2">
      <c r="A6949" s="541" t="s">
        <v>992</v>
      </c>
      <c r="B6949" s="541" t="s">
        <v>9131</v>
      </c>
      <c r="C6949" s="541" t="s">
        <v>1709</v>
      </c>
      <c r="D6949" s="541" t="s">
        <v>13369</v>
      </c>
      <c r="E6949" s="539">
        <v>3000</v>
      </c>
      <c r="F6949" s="542" t="s">
        <v>14791</v>
      </c>
      <c r="G6949" s="541" t="s">
        <v>14792</v>
      </c>
      <c r="H6949" s="541"/>
      <c r="I6949" s="550" t="s">
        <v>13415</v>
      </c>
      <c r="J6949" s="542"/>
      <c r="K6949" s="1800">
        <v>1</v>
      </c>
      <c r="L6949" s="1828">
        <v>12</v>
      </c>
      <c r="M6949" s="542">
        <f t="shared" si="172"/>
        <v>36000</v>
      </c>
      <c r="N6949" s="1829"/>
      <c r="O6949" s="1828">
        <v>6</v>
      </c>
      <c r="P6949" s="542">
        <f t="shared" si="171"/>
        <v>18000</v>
      </c>
    </row>
    <row r="6950" spans="1:16" x14ac:dyDescent="0.2">
      <c r="A6950" s="541" t="s">
        <v>992</v>
      </c>
      <c r="B6950" s="541" t="s">
        <v>9131</v>
      </c>
      <c r="C6950" s="541" t="s">
        <v>1709</v>
      </c>
      <c r="D6950" s="541" t="s">
        <v>13369</v>
      </c>
      <c r="E6950" s="539">
        <v>3000</v>
      </c>
      <c r="F6950" s="542" t="s">
        <v>14793</v>
      </c>
      <c r="G6950" s="541" t="s">
        <v>14794</v>
      </c>
      <c r="H6950" s="541"/>
      <c r="I6950" s="550" t="s">
        <v>1800</v>
      </c>
      <c r="J6950" s="542"/>
      <c r="K6950" s="1800">
        <v>1</v>
      </c>
      <c r="L6950" s="1828">
        <v>12</v>
      </c>
      <c r="M6950" s="542">
        <f t="shared" si="172"/>
        <v>36000</v>
      </c>
      <c r="N6950" s="1829"/>
      <c r="O6950" s="1828">
        <v>6</v>
      </c>
      <c r="P6950" s="542">
        <f t="shared" si="171"/>
        <v>18000</v>
      </c>
    </row>
    <row r="6951" spans="1:16" x14ac:dyDescent="0.2">
      <c r="A6951" s="541" t="s">
        <v>992</v>
      </c>
      <c r="B6951" s="541" t="s">
        <v>9131</v>
      </c>
      <c r="C6951" s="541" t="s">
        <v>1709</v>
      </c>
      <c r="D6951" s="541" t="s">
        <v>13369</v>
      </c>
      <c r="E6951" s="539">
        <v>3000</v>
      </c>
      <c r="F6951" s="542" t="s">
        <v>14795</v>
      </c>
      <c r="G6951" s="541" t="s">
        <v>14796</v>
      </c>
      <c r="H6951" s="541"/>
      <c r="I6951" s="550" t="s">
        <v>12813</v>
      </c>
      <c r="J6951" s="542"/>
      <c r="K6951" s="1800">
        <v>1</v>
      </c>
      <c r="L6951" s="1828">
        <v>12</v>
      </c>
      <c r="M6951" s="542">
        <f t="shared" si="172"/>
        <v>36000</v>
      </c>
      <c r="N6951" s="1829"/>
      <c r="O6951" s="1828">
        <v>6</v>
      </c>
      <c r="P6951" s="542">
        <f t="shared" si="171"/>
        <v>18000</v>
      </c>
    </row>
    <row r="6952" spans="1:16" x14ac:dyDescent="0.2">
      <c r="A6952" s="541" t="s">
        <v>992</v>
      </c>
      <c r="B6952" s="541" t="s">
        <v>9131</v>
      </c>
      <c r="C6952" s="541" t="s">
        <v>1709</v>
      </c>
      <c r="D6952" s="541" t="s">
        <v>13369</v>
      </c>
      <c r="E6952" s="539">
        <v>3000</v>
      </c>
      <c r="F6952" s="542" t="s">
        <v>14797</v>
      </c>
      <c r="G6952" s="541" t="s">
        <v>14798</v>
      </c>
      <c r="H6952" s="541"/>
      <c r="I6952" s="550" t="s">
        <v>6107</v>
      </c>
      <c r="J6952" s="542"/>
      <c r="K6952" s="1800">
        <v>1</v>
      </c>
      <c r="L6952" s="1828">
        <v>12</v>
      </c>
      <c r="M6952" s="542">
        <f t="shared" si="172"/>
        <v>36000</v>
      </c>
      <c r="N6952" s="1829"/>
      <c r="O6952" s="1828">
        <v>6</v>
      </c>
      <c r="P6952" s="542">
        <f t="shared" si="171"/>
        <v>18000</v>
      </c>
    </row>
    <row r="6953" spans="1:16" x14ac:dyDescent="0.2">
      <c r="A6953" s="541" t="s">
        <v>992</v>
      </c>
      <c r="B6953" s="541" t="s">
        <v>9131</v>
      </c>
      <c r="C6953" s="541" t="s">
        <v>1709</v>
      </c>
      <c r="D6953" s="541" t="s">
        <v>13369</v>
      </c>
      <c r="E6953" s="539">
        <v>3000</v>
      </c>
      <c r="F6953" s="542" t="s">
        <v>14799</v>
      </c>
      <c r="G6953" s="541" t="s">
        <v>14800</v>
      </c>
      <c r="H6953" s="541"/>
      <c r="I6953" s="550" t="s">
        <v>14801</v>
      </c>
      <c r="J6953" s="542"/>
      <c r="K6953" s="1800">
        <v>1</v>
      </c>
      <c r="L6953" s="1828">
        <v>12</v>
      </c>
      <c r="M6953" s="542">
        <f t="shared" si="172"/>
        <v>36000</v>
      </c>
      <c r="N6953" s="1829"/>
      <c r="O6953" s="1828">
        <v>6</v>
      </c>
      <c r="P6953" s="542">
        <f t="shared" si="171"/>
        <v>18000</v>
      </c>
    </row>
    <row r="6954" spans="1:16" x14ac:dyDescent="0.2">
      <c r="A6954" s="541" t="s">
        <v>992</v>
      </c>
      <c r="B6954" s="541" t="s">
        <v>9131</v>
      </c>
      <c r="C6954" s="541" t="s">
        <v>1709</v>
      </c>
      <c r="D6954" s="541" t="s">
        <v>13369</v>
      </c>
      <c r="E6954" s="539">
        <v>3000</v>
      </c>
      <c r="F6954" s="542" t="s">
        <v>14802</v>
      </c>
      <c r="G6954" s="541" t="s">
        <v>14803</v>
      </c>
      <c r="H6954" s="541"/>
      <c r="I6954" s="550" t="s">
        <v>1800</v>
      </c>
      <c r="J6954" s="542"/>
      <c r="K6954" s="1800">
        <v>1</v>
      </c>
      <c r="L6954" s="1828">
        <v>12</v>
      </c>
      <c r="M6954" s="542">
        <f t="shared" si="172"/>
        <v>36000</v>
      </c>
      <c r="N6954" s="1829"/>
      <c r="O6954" s="1828">
        <v>6</v>
      </c>
      <c r="P6954" s="542">
        <f t="shared" si="171"/>
        <v>18000</v>
      </c>
    </row>
    <row r="6955" spans="1:16" x14ac:dyDescent="0.2">
      <c r="A6955" s="541" t="s">
        <v>992</v>
      </c>
      <c r="B6955" s="541" t="s">
        <v>9131</v>
      </c>
      <c r="C6955" s="541" t="s">
        <v>1709</v>
      </c>
      <c r="D6955" s="541" t="s">
        <v>13369</v>
      </c>
      <c r="E6955" s="539">
        <v>3000</v>
      </c>
      <c r="F6955" s="542" t="s">
        <v>14804</v>
      </c>
      <c r="G6955" s="541" t="s">
        <v>14805</v>
      </c>
      <c r="H6955" s="541"/>
      <c r="I6955" s="550" t="s">
        <v>14691</v>
      </c>
      <c r="J6955" s="542"/>
      <c r="K6955" s="1800">
        <v>1</v>
      </c>
      <c r="L6955" s="1828">
        <v>12</v>
      </c>
      <c r="M6955" s="542">
        <f t="shared" si="172"/>
        <v>36000</v>
      </c>
      <c r="N6955" s="1829"/>
      <c r="O6955" s="1828">
        <v>6</v>
      </c>
      <c r="P6955" s="542">
        <f t="shared" si="171"/>
        <v>18000</v>
      </c>
    </row>
    <row r="6956" spans="1:16" x14ac:dyDescent="0.2">
      <c r="A6956" s="541" t="s">
        <v>992</v>
      </c>
      <c r="B6956" s="541" t="s">
        <v>9131</v>
      </c>
      <c r="C6956" s="541" t="s">
        <v>1709</v>
      </c>
      <c r="D6956" s="541" t="s">
        <v>13369</v>
      </c>
      <c r="E6956" s="539">
        <v>3000</v>
      </c>
      <c r="F6956" s="542" t="s">
        <v>14806</v>
      </c>
      <c r="G6956" s="541" t="s">
        <v>14807</v>
      </c>
      <c r="H6956" s="541"/>
      <c r="I6956" s="550" t="s">
        <v>8890</v>
      </c>
      <c r="J6956" s="542"/>
      <c r="K6956" s="1800">
        <v>1</v>
      </c>
      <c r="L6956" s="1828">
        <v>12</v>
      </c>
      <c r="M6956" s="542">
        <f t="shared" si="172"/>
        <v>36000</v>
      </c>
      <c r="N6956" s="1829"/>
      <c r="O6956" s="1828">
        <v>6</v>
      </c>
      <c r="P6956" s="542">
        <f t="shared" si="171"/>
        <v>18000</v>
      </c>
    </row>
    <row r="6957" spans="1:16" x14ac:dyDescent="0.2">
      <c r="A6957" s="541" t="s">
        <v>992</v>
      </c>
      <c r="B6957" s="541" t="s">
        <v>9131</v>
      </c>
      <c r="C6957" s="541" t="s">
        <v>1709</v>
      </c>
      <c r="D6957" s="541" t="s">
        <v>13369</v>
      </c>
      <c r="E6957" s="539">
        <v>3000</v>
      </c>
      <c r="F6957" s="542" t="s">
        <v>14808</v>
      </c>
      <c r="G6957" s="541" t="s">
        <v>14809</v>
      </c>
      <c r="H6957" s="541"/>
      <c r="I6957" s="550" t="s">
        <v>14810</v>
      </c>
      <c r="J6957" s="542"/>
      <c r="K6957" s="1800">
        <v>1</v>
      </c>
      <c r="L6957" s="1828">
        <v>12</v>
      </c>
      <c r="M6957" s="542">
        <f t="shared" si="172"/>
        <v>36000</v>
      </c>
      <c r="N6957" s="1829"/>
      <c r="O6957" s="1828">
        <v>6</v>
      </c>
      <c r="P6957" s="542">
        <f t="shared" si="171"/>
        <v>18000</v>
      </c>
    </row>
    <row r="6958" spans="1:16" x14ac:dyDescent="0.2">
      <c r="A6958" s="541" t="s">
        <v>992</v>
      </c>
      <c r="B6958" s="541" t="s">
        <v>9131</v>
      </c>
      <c r="C6958" s="541" t="s">
        <v>1709</v>
      </c>
      <c r="D6958" s="541" t="s">
        <v>13369</v>
      </c>
      <c r="E6958" s="539">
        <v>3000</v>
      </c>
      <c r="F6958" s="542" t="s">
        <v>14811</v>
      </c>
      <c r="G6958" s="541" t="s">
        <v>14812</v>
      </c>
      <c r="H6958" s="541"/>
      <c r="I6958" s="550" t="s">
        <v>1753</v>
      </c>
      <c r="J6958" s="542"/>
      <c r="K6958" s="1800">
        <v>1</v>
      </c>
      <c r="L6958" s="1828">
        <v>12</v>
      </c>
      <c r="M6958" s="542">
        <f t="shared" si="172"/>
        <v>36000</v>
      </c>
      <c r="N6958" s="1829"/>
      <c r="O6958" s="1828">
        <v>6</v>
      </c>
      <c r="P6958" s="542">
        <f t="shared" si="171"/>
        <v>18000</v>
      </c>
    </row>
    <row r="6959" spans="1:16" x14ac:dyDescent="0.2">
      <c r="A6959" s="541" t="s">
        <v>992</v>
      </c>
      <c r="B6959" s="541" t="s">
        <v>9131</v>
      </c>
      <c r="C6959" s="541" t="s">
        <v>1709</v>
      </c>
      <c r="D6959" s="541" t="s">
        <v>13369</v>
      </c>
      <c r="E6959" s="539">
        <v>3000</v>
      </c>
      <c r="F6959" s="542" t="s">
        <v>14813</v>
      </c>
      <c r="G6959" s="541" t="s">
        <v>14814</v>
      </c>
      <c r="H6959" s="541"/>
      <c r="I6959" s="550" t="s">
        <v>1773</v>
      </c>
      <c r="J6959" s="542"/>
      <c r="K6959" s="1800">
        <v>1</v>
      </c>
      <c r="L6959" s="1828">
        <v>12</v>
      </c>
      <c r="M6959" s="542">
        <f t="shared" si="172"/>
        <v>36000</v>
      </c>
      <c r="N6959" s="1829"/>
      <c r="O6959" s="1828">
        <v>2</v>
      </c>
      <c r="P6959" s="542">
        <f t="shared" si="171"/>
        <v>6000</v>
      </c>
    </row>
    <row r="6960" spans="1:16" x14ac:dyDescent="0.2">
      <c r="A6960" s="541" t="s">
        <v>992</v>
      </c>
      <c r="B6960" s="541" t="s">
        <v>9131</v>
      </c>
      <c r="C6960" s="541" t="s">
        <v>1709</v>
      </c>
      <c r="D6960" s="541" t="s">
        <v>13369</v>
      </c>
      <c r="E6960" s="539">
        <v>3000</v>
      </c>
      <c r="F6960" s="542" t="s">
        <v>14815</v>
      </c>
      <c r="G6960" s="541" t="s">
        <v>14816</v>
      </c>
      <c r="H6960" s="541"/>
      <c r="I6960" s="550" t="s">
        <v>1800</v>
      </c>
      <c r="J6960" s="542"/>
      <c r="K6960" s="1800">
        <v>1</v>
      </c>
      <c r="L6960" s="1828">
        <v>12</v>
      </c>
      <c r="M6960" s="542">
        <f t="shared" si="172"/>
        <v>36000</v>
      </c>
      <c r="N6960" s="1829"/>
      <c r="O6960" s="1828">
        <v>6</v>
      </c>
      <c r="P6960" s="542">
        <f t="shared" si="171"/>
        <v>18000</v>
      </c>
    </row>
    <row r="6961" spans="1:16" x14ac:dyDescent="0.2">
      <c r="A6961" s="541" t="s">
        <v>992</v>
      </c>
      <c r="B6961" s="541" t="s">
        <v>9131</v>
      </c>
      <c r="C6961" s="541" t="s">
        <v>1709</v>
      </c>
      <c r="D6961" s="541" t="s">
        <v>13369</v>
      </c>
      <c r="E6961" s="539">
        <v>3000</v>
      </c>
      <c r="F6961" s="542" t="s">
        <v>14817</v>
      </c>
      <c r="G6961" s="541" t="s">
        <v>14818</v>
      </c>
      <c r="H6961" s="541"/>
      <c r="I6961" s="550" t="s">
        <v>12813</v>
      </c>
      <c r="J6961" s="542"/>
      <c r="K6961" s="1800">
        <v>1</v>
      </c>
      <c r="L6961" s="1828">
        <v>12</v>
      </c>
      <c r="M6961" s="542">
        <f t="shared" si="172"/>
        <v>36000</v>
      </c>
      <c r="N6961" s="1829"/>
      <c r="O6961" s="1828">
        <v>6</v>
      </c>
      <c r="P6961" s="542">
        <f t="shared" si="171"/>
        <v>18000</v>
      </c>
    </row>
    <row r="6962" spans="1:16" x14ac:dyDescent="0.2">
      <c r="A6962" s="541" t="s">
        <v>992</v>
      </c>
      <c r="B6962" s="541" t="s">
        <v>9131</v>
      </c>
      <c r="C6962" s="541" t="s">
        <v>1709</v>
      </c>
      <c r="D6962" s="541" t="s">
        <v>13369</v>
      </c>
      <c r="E6962" s="539">
        <v>3000</v>
      </c>
      <c r="F6962" s="542" t="s">
        <v>14819</v>
      </c>
      <c r="G6962" s="541" t="s">
        <v>14820</v>
      </c>
      <c r="H6962" s="541"/>
      <c r="I6962" s="550" t="s">
        <v>12813</v>
      </c>
      <c r="J6962" s="542"/>
      <c r="K6962" s="1800">
        <v>1</v>
      </c>
      <c r="L6962" s="1828">
        <v>12</v>
      </c>
      <c r="M6962" s="542">
        <f t="shared" si="172"/>
        <v>36000</v>
      </c>
      <c r="N6962" s="1829"/>
      <c r="O6962" s="1828">
        <v>6</v>
      </c>
      <c r="P6962" s="542">
        <f t="shared" si="171"/>
        <v>18000</v>
      </c>
    </row>
    <row r="6963" spans="1:16" x14ac:dyDescent="0.2">
      <c r="A6963" s="541" t="s">
        <v>992</v>
      </c>
      <c r="B6963" s="541" t="s">
        <v>9131</v>
      </c>
      <c r="C6963" s="541" t="s">
        <v>1709</v>
      </c>
      <c r="D6963" s="541" t="s">
        <v>13369</v>
      </c>
      <c r="E6963" s="539">
        <v>3000</v>
      </c>
      <c r="F6963" s="542" t="s">
        <v>14821</v>
      </c>
      <c r="G6963" s="541" t="s">
        <v>14822</v>
      </c>
      <c r="H6963" s="541"/>
      <c r="I6963" s="550" t="s">
        <v>8890</v>
      </c>
      <c r="J6963" s="542"/>
      <c r="K6963" s="1800">
        <v>1</v>
      </c>
      <c r="L6963" s="1828">
        <v>12</v>
      </c>
      <c r="M6963" s="542">
        <f t="shared" si="172"/>
        <v>36000</v>
      </c>
      <c r="N6963" s="1829"/>
      <c r="O6963" s="1828">
        <v>6</v>
      </c>
      <c r="P6963" s="542">
        <f t="shared" si="171"/>
        <v>18000</v>
      </c>
    </row>
    <row r="6964" spans="1:16" x14ac:dyDescent="0.2">
      <c r="A6964" s="541" t="s">
        <v>992</v>
      </c>
      <c r="B6964" s="541" t="s">
        <v>9131</v>
      </c>
      <c r="C6964" s="541" t="s">
        <v>1709</v>
      </c>
      <c r="D6964" s="541" t="s">
        <v>13369</v>
      </c>
      <c r="E6964" s="539">
        <v>3000</v>
      </c>
      <c r="F6964" s="542" t="s">
        <v>14823</v>
      </c>
      <c r="G6964" s="541" t="s">
        <v>14824</v>
      </c>
      <c r="H6964" s="541"/>
      <c r="I6964" s="550" t="s">
        <v>14825</v>
      </c>
      <c r="J6964" s="542"/>
      <c r="K6964" s="1800">
        <v>1</v>
      </c>
      <c r="L6964" s="1828">
        <v>12</v>
      </c>
      <c r="M6964" s="542">
        <f t="shared" si="172"/>
        <v>36000</v>
      </c>
      <c r="N6964" s="1829"/>
      <c r="O6964" s="1828">
        <v>6</v>
      </c>
      <c r="P6964" s="542">
        <f t="shared" si="171"/>
        <v>18000</v>
      </c>
    </row>
    <row r="6965" spans="1:16" x14ac:dyDescent="0.2">
      <c r="A6965" s="541" t="s">
        <v>992</v>
      </c>
      <c r="B6965" s="541" t="s">
        <v>9131</v>
      </c>
      <c r="C6965" s="541" t="s">
        <v>1709</v>
      </c>
      <c r="D6965" s="541" t="s">
        <v>13369</v>
      </c>
      <c r="E6965" s="539">
        <v>3000</v>
      </c>
      <c r="F6965" s="542" t="s">
        <v>14826</v>
      </c>
      <c r="G6965" s="541" t="s">
        <v>14827</v>
      </c>
      <c r="H6965" s="541"/>
      <c r="I6965" s="550" t="s">
        <v>14828</v>
      </c>
      <c r="J6965" s="542"/>
      <c r="K6965" s="1800">
        <v>1</v>
      </c>
      <c r="L6965" s="1828">
        <v>12</v>
      </c>
      <c r="M6965" s="542">
        <f t="shared" si="172"/>
        <v>36000</v>
      </c>
      <c r="N6965" s="1829"/>
      <c r="O6965" s="1828">
        <v>6</v>
      </c>
      <c r="P6965" s="542">
        <f t="shared" si="171"/>
        <v>18000</v>
      </c>
    </row>
    <row r="6966" spans="1:16" x14ac:dyDescent="0.2">
      <c r="A6966" s="541" t="s">
        <v>992</v>
      </c>
      <c r="B6966" s="541" t="s">
        <v>9131</v>
      </c>
      <c r="C6966" s="541" t="s">
        <v>1709</v>
      </c>
      <c r="D6966" s="541" t="s">
        <v>13369</v>
      </c>
      <c r="E6966" s="539">
        <v>3000</v>
      </c>
      <c r="F6966" s="542" t="s">
        <v>14829</v>
      </c>
      <c r="G6966" s="541" t="s">
        <v>14830</v>
      </c>
      <c r="H6966" s="541"/>
      <c r="I6966" s="550" t="s">
        <v>12813</v>
      </c>
      <c r="J6966" s="542"/>
      <c r="K6966" s="1800">
        <v>1</v>
      </c>
      <c r="L6966" s="1828">
        <v>12</v>
      </c>
      <c r="M6966" s="542">
        <f t="shared" si="172"/>
        <v>36000</v>
      </c>
      <c r="N6966" s="1829"/>
      <c r="O6966" s="1828">
        <v>6</v>
      </c>
      <c r="P6966" s="542">
        <f t="shared" si="171"/>
        <v>18000</v>
      </c>
    </row>
    <row r="6967" spans="1:16" x14ac:dyDescent="0.2">
      <c r="A6967" s="541" t="s">
        <v>992</v>
      </c>
      <c r="B6967" s="541" t="s">
        <v>9131</v>
      </c>
      <c r="C6967" s="541" t="s">
        <v>1709</v>
      </c>
      <c r="D6967" s="541" t="s">
        <v>13369</v>
      </c>
      <c r="E6967" s="539">
        <v>3000</v>
      </c>
      <c r="F6967" s="542" t="s">
        <v>14831</v>
      </c>
      <c r="G6967" s="541" t="s">
        <v>14832</v>
      </c>
      <c r="H6967" s="541"/>
      <c r="I6967" s="550" t="s">
        <v>14833</v>
      </c>
      <c r="J6967" s="542"/>
      <c r="K6967" s="1800">
        <v>1</v>
      </c>
      <c r="L6967" s="1828">
        <v>12</v>
      </c>
      <c r="M6967" s="542">
        <f t="shared" si="172"/>
        <v>36000</v>
      </c>
      <c r="N6967" s="1829"/>
      <c r="O6967" s="1828">
        <v>6</v>
      </c>
      <c r="P6967" s="542">
        <f t="shared" si="171"/>
        <v>18000</v>
      </c>
    </row>
    <row r="6968" spans="1:16" x14ac:dyDescent="0.2">
      <c r="A6968" s="541" t="s">
        <v>992</v>
      </c>
      <c r="B6968" s="541" t="s">
        <v>9131</v>
      </c>
      <c r="C6968" s="541" t="s">
        <v>1709</v>
      </c>
      <c r="D6968" s="541" t="s">
        <v>13369</v>
      </c>
      <c r="E6968" s="539">
        <v>3000</v>
      </c>
      <c r="F6968" s="542" t="s">
        <v>14834</v>
      </c>
      <c r="G6968" s="541" t="s">
        <v>14835</v>
      </c>
      <c r="H6968" s="541"/>
      <c r="I6968" s="550" t="s">
        <v>6107</v>
      </c>
      <c r="J6968" s="542"/>
      <c r="K6968" s="1800">
        <v>1</v>
      </c>
      <c r="L6968" s="1828">
        <v>12</v>
      </c>
      <c r="M6968" s="542">
        <f t="shared" si="172"/>
        <v>36000</v>
      </c>
      <c r="N6968" s="1829"/>
      <c r="O6968" s="1828">
        <v>6</v>
      </c>
      <c r="P6968" s="542">
        <f t="shared" si="171"/>
        <v>18000</v>
      </c>
    </row>
    <row r="6969" spans="1:16" x14ac:dyDescent="0.2">
      <c r="A6969" s="541" t="s">
        <v>992</v>
      </c>
      <c r="B6969" s="541" t="s">
        <v>9131</v>
      </c>
      <c r="C6969" s="541" t="s">
        <v>1709</v>
      </c>
      <c r="D6969" s="541" t="s">
        <v>13369</v>
      </c>
      <c r="E6969" s="539">
        <v>3000</v>
      </c>
      <c r="F6969" s="542" t="s">
        <v>14836</v>
      </c>
      <c r="G6969" s="541" t="s">
        <v>14837</v>
      </c>
      <c r="H6969" s="541"/>
      <c r="I6969" s="550" t="s">
        <v>12813</v>
      </c>
      <c r="J6969" s="542"/>
      <c r="K6969" s="1800">
        <v>1</v>
      </c>
      <c r="L6969" s="1828">
        <v>12</v>
      </c>
      <c r="M6969" s="542">
        <f t="shared" si="172"/>
        <v>36000</v>
      </c>
      <c r="N6969" s="1829"/>
      <c r="O6969" s="1828">
        <v>6</v>
      </c>
      <c r="P6969" s="542">
        <f t="shared" si="171"/>
        <v>18000</v>
      </c>
    </row>
    <row r="6970" spans="1:16" x14ac:dyDescent="0.2">
      <c r="A6970" s="541" t="s">
        <v>992</v>
      </c>
      <c r="B6970" s="541" t="s">
        <v>9131</v>
      </c>
      <c r="C6970" s="541" t="s">
        <v>1709</v>
      </c>
      <c r="D6970" s="541" t="s">
        <v>13369</v>
      </c>
      <c r="E6970" s="539">
        <v>3000</v>
      </c>
      <c r="F6970" s="542" t="s">
        <v>14838</v>
      </c>
      <c r="G6970" s="541" t="s">
        <v>14839</v>
      </c>
      <c r="H6970" s="541"/>
      <c r="I6970" s="550" t="s">
        <v>1753</v>
      </c>
      <c r="J6970" s="542"/>
      <c r="K6970" s="1800">
        <v>1</v>
      </c>
      <c r="L6970" s="1828">
        <v>12</v>
      </c>
      <c r="M6970" s="542">
        <f t="shared" si="172"/>
        <v>36000</v>
      </c>
      <c r="N6970" s="1829"/>
      <c r="O6970" s="1828">
        <v>6</v>
      </c>
      <c r="P6970" s="542">
        <f t="shared" si="171"/>
        <v>18000</v>
      </c>
    </row>
    <row r="6971" spans="1:16" x14ac:dyDescent="0.2">
      <c r="A6971" s="541" t="s">
        <v>992</v>
      </c>
      <c r="B6971" s="541" t="s">
        <v>9131</v>
      </c>
      <c r="C6971" s="541" t="s">
        <v>1709</v>
      </c>
      <c r="D6971" s="541" t="s">
        <v>14840</v>
      </c>
      <c r="E6971" s="539">
        <v>10000</v>
      </c>
      <c r="F6971" s="542" t="s">
        <v>14841</v>
      </c>
      <c r="G6971" s="541" t="s">
        <v>14842</v>
      </c>
      <c r="H6971" s="541"/>
      <c r="I6971" s="550" t="s">
        <v>14843</v>
      </c>
      <c r="J6971" s="542"/>
      <c r="K6971" s="1800">
        <v>2</v>
      </c>
      <c r="L6971" s="1828">
        <v>6</v>
      </c>
      <c r="M6971" s="542">
        <f t="shared" si="172"/>
        <v>60000</v>
      </c>
      <c r="N6971" s="1829"/>
      <c r="O6971" s="1828">
        <v>6</v>
      </c>
      <c r="P6971" s="542">
        <f t="shared" si="171"/>
        <v>60000</v>
      </c>
    </row>
    <row r="6972" spans="1:16" x14ac:dyDescent="0.2">
      <c r="A6972" s="541" t="s">
        <v>992</v>
      </c>
      <c r="B6972" s="541" t="s">
        <v>9131</v>
      </c>
      <c r="C6972" s="541" t="s">
        <v>1709</v>
      </c>
      <c r="D6972" s="541" t="s">
        <v>13369</v>
      </c>
      <c r="E6972" s="539">
        <v>3000</v>
      </c>
      <c r="F6972" s="542" t="s">
        <v>14844</v>
      </c>
      <c r="G6972" s="541" t="s">
        <v>14845</v>
      </c>
      <c r="H6972" s="541"/>
      <c r="I6972" s="550" t="s">
        <v>14846</v>
      </c>
      <c r="J6972" s="542"/>
      <c r="K6972" s="1800">
        <v>1</v>
      </c>
      <c r="L6972" s="1828">
        <v>12</v>
      </c>
      <c r="M6972" s="542">
        <f t="shared" si="172"/>
        <v>36000</v>
      </c>
      <c r="N6972" s="1829"/>
      <c r="O6972" s="1828">
        <v>6</v>
      </c>
      <c r="P6972" s="542">
        <f t="shared" si="171"/>
        <v>18000</v>
      </c>
    </row>
    <row r="6973" spans="1:16" x14ac:dyDescent="0.2">
      <c r="A6973" s="541" t="s">
        <v>992</v>
      </c>
      <c r="B6973" s="541" t="s">
        <v>9131</v>
      </c>
      <c r="C6973" s="541" t="s">
        <v>1709</v>
      </c>
      <c r="D6973" s="541" t="s">
        <v>13369</v>
      </c>
      <c r="E6973" s="539">
        <v>3000</v>
      </c>
      <c r="F6973" s="542" t="s">
        <v>14847</v>
      </c>
      <c r="G6973" s="541" t="s">
        <v>14848</v>
      </c>
      <c r="H6973" s="541"/>
      <c r="I6973" s="550" t="s">
        <v>12813</v>
      </c>
      <c r="J6973" s="542"/>
      <c r="K6973" s="1800">
        <v>1</v>
      </c>
      <c r="L6973" s="1828">
        <v>12</v>
      </c>
      <c r="M6973" s="542">
        <f t="shared" si="172"/>
        <v>36000</v>
      </c>
      <c r="N6973" s="1829"/>
      <c r="O6973" s="1828">
        <v>6</v>
      </c>
      <c r="P6973" s="542">
        <f t="shared" si="171"/>
        <v>18000</v>
      </c>
    </row>
    <row r="6974" spans="1:16" x14ac:dyDescent="0.2">
      <c r="A6974" s="541" t="s">
        <v>992</v>
      </c>
      <c r="B6974" s="541" t="s">
        <v>9131</v>
      </c>
      <c r="C6974" s="541" t="s">
        <v>1709</v>
      </c>
      <c r="D6974" s="541" t="s">
        <v>13369</v>
      </c>
      <c r="E6974" s="539">
        <v>3000</v>
      </c>
      <c r="F6974" s="542" t="s">
        <v>14849</v>
      </c>
      <c r="G6974" s="541" t="s">
        <v>14850</v>
      </c>
      <c r="H6974" s="541"/>
      <c r="I6974" s="550" t="s">
        <v>1753</v>
      </c>
      <c r="J6974" s="542"/>
      <c r="K6974" s="1800">
        <v>1</v>
      </c>
      <c r="L6974" s="1828">
        <v>12</v>
      </c>
      <c r="M6974" s="542">
        <f t="shared" si="172"/>
        <v>36000</v>
      </c>
      <c r="N6974" s="1829"/>
      <c r="O6974" s="1828">
        <v>6</v>
      </c>
      <c r="P6974" s="542">
        <f t="shared" si="171"/>
        <v>18000</v>
      </c>
    </row>
    <row r="6975" spans="1:16" x14ac:dyDescent="0.2">
      <c r="A6975" s="541" t="s">
        <v>992</v>
      </c>
      <c r="B6975" s="541" t="s">
        <v>9131</v>
      </c>
      <c r="C6975" s="541" t="s">
        <v>1709</v>
      </c>
      <c r="D6975" s="541" t="s">
        <v>13369</v>
      </c>
      <c r="E6975" s="539">
        <v>3000</v>
      </c>
      <c r="F6975" s="542" t="s">
        <v>14851</v>
      </c>
      <c r="G6975" s="541" t="s">
        <v>14852</v>
      </c>
      <c r="H6975" s="541"/>
      <c r="I6975" s="550" t="s">
        <v>1773</v>
      </c>
      <c r="J6975" s="542"/>
      <c r="K6975" s="1800">
        <v>1</v>
      </c>
      <c r="L6975" s="1828">
        <v>12</v>
      </c>
      <c r="M6975" s="542">
        <f t="shared" si="172"/>
        <v>36000</v>
      </c>
      <c r="N6975" s="1829"/>
      <c r="O6975" s="1828">
        <v>2</v>
      </c>
      <c r="P6975" s="542">
        <f t="shared" si="171"/>
        <v>6000</v>
      </c>
    </row>
    <row r="6976" spans="1:16" x14ac:dyDescent="0.2">
      <c r="A6976" s="541" t="s">
        <v>992</v>
      </c>
      <c r="B6976" s="541" t="s">
        <v>9131</v>
      </c>
      <c r="C6976" s="541" t="s">
        <v>1709</v>
      </c>
      <c r="D6976" s="541" t="s">
        <v>13369</v>
      </c>
      <c r="E6976" s="539">
        <v>3000</v>
      </c>
      <c r="F6976" s="542" t="s">
        <v>14853</v>
      </c>
      <c r="G6976" s="541" t="s">
        <v>14854</v>
      </c>
      <c r="H6976" s="541"/>
      <c r="I6976" s="550" t="s">
        <v>1773</v>
      </c>
      <c r="J6976" s="542"/>
      <c r="K6976" s="1800">
        <v>1</v>
      </c>
      <c r="L6976" s="1828">
        <v>12</v>
      </c>
      <c r="M6976" s="542">
        <f t="shared" si="172"/>
        <v>36000</v>
      </c>
      <c r="N6976" s="1829"/>
      <c r="O6976" s="1828">
        <v>6</v>
      </c>
      <c r="P6976" s="542">
        <f t="shared" si="171"/>
        <v>18000</v>
      </c>
    </row>
    <row r="6977" spans="1:16" x14ac:dyDescent="0.2">
      <c r="A6977" s="541" t="s">
        <v>992</v>
      </c>
      <c r="B6977" s="541" t="s">
        <v>9131</v>
      </c>
      <c r="C6977" s="541" t="s">
        <v>1709</v>
      </c>
      <c r="D6977" s="541" t="s">
        <v>13369</v>
      </c>
      <c r="E6977" s="539">
        <v>3000</v>
      </c>
      <c r="F6977" s="542" t="s">
        <v>14855</v>
      </c>
      <c r="G6977" s="541" t="s">
        <v>14856</v>
      </c>
      <c r="H6977" s="541"/>
      <c r="I6977" s="550" t="s">
        <v>14691</v>
      </c>
      <c r="J6977" s="542"/>
      <c r="K6977" s="1800">
        <v>1</v>
      </c>
      <c r="L6977" s="1828">
        <v>12</v>
      </c>
      <c r="M6977" s="542">
        <f t="shared" si="172"/>
        <v>36000</v>
      </c>
      <c r="N6977" s="1829"/>
      <c r="O6977" s="1828">
        <v>6</v>
      </c>
      <c r="P6977" s="542">
        <f t="shared" si="171"/>
        <v>18000</v>
      </c>
    </row>
    <row r="6978" spans="1:16" x14ac:dyDescent="0.2">
      <c r="A6978" s="541" t="s">
        <v>992</v>
      </c>
      <c r="B6978" s="541" t="s">
        <v>9131</v>
      </c>
      <c r="C6978" s="541" t="s">
        <v>1709</v>
      </c>
      <c r="D6978" s="541" t="s">
        <v>13369</v>
      </c>
      <c r="E6978" s="539">
        <v>3000</v>
      </c>
      <c r="F6978" s="542" t="s">
        <v>14857</v>
      </c>
      <c r="G6978" s="541" t="s">
        <v>14858</v>
      </c>
      <c r="H6978" s="541"/>
      <c r="I6978" s="550" t="s">
        <v>2736</v>
      </c>
      <c r="J6978" s="542"/>
      <c r="K6978" s="1800">
        <v>1</v>
      </c>
      <c r="L6978" s="1828">
        <v>12</v>
      </c>
      <c r="M6978" s="542">
        <f t="shared" si="172"/>
        <v>36000</v>
      </c>
      <c r="N6978" s="1829"/>
      <c r="O6978" s="1828">
        <v>6</v>
      </c>
      <c r="P6978" s="542">
        <f t="shared" si="171"/>
        <v>18000</v>
      </c>
    </row>
    <row r="6979" spans="1:16" x14ac:dyDescent="0.2">
      <c r="A6979" s="541" t="s">
        <v>992</v>
      </c>
      <c r="B6979" s="541" t="s">
        <v>9131</v>
      </c>
      <c r="C6979" s="541" t="s">
        <v>1709</v>
      </c>
      <c r="D6979" s="541" t="s">
        <v>13369</v>
      </c>
      <c r="E6979" s="539">
        <v>3000</v>
      </c>
      <c r="F6979" s="542" t="s">
        <v>14859</v>
      </c>
      <c r="G6979" s="541" t="s">
        <v>14860</v>
      </c>
      <c r="H6979" s="541"/>
      <c r="I6979" s="550" t="s">
        <v>14691</v>
      </c>
      <c r="J6979" s="542"/>
      <c r="K6979" s="1800">
        <v>1</v>
      </c>
      <c r="L6979" s="1828">
        <v>12</v>
      </c>
      <c r="M6979" s="542">
        <f t="shared" si="172"/>
        <v>36000</v>
      </c>
      <c r="N6979" s="1829"/>
      <c r="O6979" s="1828">
        <v>6</v>
      </c>
      <c r="P6979" s="542">
        <f t="shared" si="171"/>
        <v>18000</v>
      </c>
    </row>
    <row r="6980" spans="1:16" x14ac:dyDescent="0.2">
      <c r="A6980" s="541" t="s">
        <v>992</v>
      </c>
      <c r="B6980" s="541" t="s">
        <v>9131</v>
      </c>
      <c r="C6980" s="541" t="s">
        <v>1709</v>
      </c>
      <c r="D6980" s="541" t="s">
        <v>13369</v>
      </c>
      <c r="E6980" s="539">
        <v>3000</v>
      </c>
      <c r="F6980" s="542" t="s">
        <v>14861</v>
      </c>
      <c r="G6980" s="541" t="s">
        <v>14862</v>
      </c>
      <c r="H6980" s="541"/>
      <c r="I6980" s="550" t="s">
        <v>13266</v>
      </c>
      <c r="J6980" s="542"/>
      <c r="K6980" s="1800">
        <v>1</v>
      </c>
      <c r="L6980" s="1828">
        <v>9</v>
      </c>
      <c r="M6980" s="542">
        <f t="shared" si="172"/>
        <v>27000</v>
      </c>
      <c r="N6980" s="1829"/>
      <c r="O6980" s="1828">
        <v>6</v>
      </c>
      <c r="P6980" s="542">
        <f t="shared" si="171"/>
        <v>18000</v>
      </c>
    </row>
    <row r="6981" spans="1:16" x14ac:dyDescent="0.2">
      <c r="A6981" s="541" t="s">
        <v>992</v>
      </c>
      <c r="B6981" s="541" t="s">
        <v>9131</v>
      </c>
      <c r="C6981" s="541" t="s">
        <v>1709</v>
      </c>
      <c r="D6981" s="541" t="s">
        <v>13369</v>
      </c>
      <c r="E6981" s="539">
        <v>3000</v>
      </c>
      <c r="F6981" s="542" t="s">
        <v>14863</v>
      </c>
      <c r="G6981" s="541" t="s">
        <v>14864</v>
      </c>
      <c r="H6981" s="541"/>
      <c r="I6981" s="550" t="s">
        <v>1800</v>
      </c>
      <c r="J6981" s="542"/>
      <c r="K6981" s="1800">
        <v>1</v>
      </c>
      <c r="L6981" s="1828">
        <v>9</v>
      </c>
      <c r="M6981" s="542">
        <f t="shared" si="172"/>
        <v>27000</v>
      </c>
      <c r="N6981" s="1829"/>
      <c r="O6981" s="1828">
        <v>6</v>
      </c>
      <c r="P6981" s="542">
        <f t="shared" si="171"/>
        <v>18000</v>
      </c>
    </row>
    <row r="6982" spans="1:16" x14ac:dyDescent="0.2">
      <c r="A6982" s="541" t="s">
        <v>992</v>
      </c>
      <c r="B6982" s="541" t="s">
        <v>9131</v>
      </c>
      <c r="C6982" s="541" t="s">
        <v>1709</v>
      </c>
      <c r="D6982" s="541" t="s">
        <v>13369</v>
      </c>
      <c r="E6982" s="539">
        <v>3000</v>
      </c>
      <c r="F6982" s="542" t="s">
        <v>14865</v>
      </c>
      <c r="G6982" s="541" t="s">
        <v>14866</v>
      </c>
      <c r="H6982" s="541"/>
      <c r="I6982" s="550" t="s">
        <v>14691</v>
      </c>
      <c r="J6982" s="542"/>
      <c r="K6982" s="1800">
        <v>1</v>
      </c>
      <c r="L6982" s="1828">
        <v>9</v>
      </c>
      <c r="M6982" s="542">
        <f t="shared" si="172"/>
        <v>27000</v>
      </c>
      <c r="N6982" s="1829"/>
      <c r="O6982" s="1828">
        <v>6</v>
      </c>
      <c r="P6982" s="542">
        <f t="shared" si="171"/>
        <v>18000</v>
      </c>
    </row>
    <row r="6983" spans="1:16" x14ac:dyDescent="0.2">
      <c r="A6983" s="541" t="s">
        <v>992</v>
      </c>
      <c r="B6983" s="541" t="s">
        <v>9131</v>
      </c>
      <c r="C6983" s="541" t="s">
        <v>1709</v>
      </c>
      <c r="D6983" s="541" t="s">
        <v>13369</v>
      </c>
      <c r="E6983" s="539">
        <v>3000</v>
      </c>
      <c r="F6983" s="542" t="s">
        <v>14867</v>
      </c>
      <c r="G6983" s="541" t="s">
        <v>14868</v>
      </c>
      <c r="H6983" s="541"/>
      <c r="I6983" s="550" t="s">
        <v>8896</v>
      </c>
      <c r="J6983" s="542"/>
      <c r="K6983" s="1800">
        <v>1</v>
      </c>
      <c r="L6983" s="1828">
        <v>9</v>
      </c>
      <c r="M6983" s="542">
        <f t="shared" si="172"/>
        <v>27000</v>
      </c>
      <c r="N6983" s="1829"/>
      <c r="O6983" s="1828">
        <v>6</v>
      </c>
      <c r="P6983" s="542">
        <f t="shared" si="171"/>
        <v>18000</v>
      </c>
    </row>
    <row r="6984" spans="1:16" x14ac:dyDescent="0.2">
      <c r="A6984" s="541" t="s">
        <v>992</v>
      </c>
      <c r="B6984" s="541" t="s">
        <v>9131</v>
      </c>
      <c r="C6984" s="541" t="s">
        <v>1709</v>
      </c>
      <c r="D6984" s="541" t="s">
        <v>13369</v>
      </c>
      <c r="E6984" s="539">
        <v>3000</v>
      </c>
      <c r="F6984" s="542" t="s">
        <v>14869</v>
      </c>
      <c r="G6984" s="541" t="s">
        <v>14870</v>
      </c>
      <c r="H6984" s="541"/>
      <c r="I6984" s="550" t="s">
        <v>12989</v>
      </c>
      <c r="J6984" s="542"/>
      <c r="K6984" s="1800">
        <v>1</v>
      </c>
      <c r="L6984" s="1828">
        <v>8</v>
      </c>
      <c r="M6984" s="542">
        <f t="shared" si="172"/>
        <v>24000</v>
      </c>
      <c r="N6984" s="1829"/>
      <c r="O6984" s="1828">
        <v>6</v>
      </c>
      <c r="P6984" s="542">
        <f t="shared" si="171"/>
        <v>18000</v>
      </c>
    </row>
    <row r="6985" spans="1:16" x14ac:dyDescent="0.2">
      <c r="A6985" s="541" t="s">
        <v>992</v>
      </c>
      <c r="B6985" s="541" t="s">
        <v>9131</v>
      </c>
      <c r="C6985" s="541" t="s">
        <v>1709</v>
      </c>
      <c r="D6985" s="541" t="s">
        <v>13369</v>
      </c>
      <c r="E6985" s="539">
        <v>3000</v>
      </c>
      <c r="F6985" s="542" t="s">
        <v>14871</v>
      </c>
      <c r="G6985" s="541" t="s">
        <v>14872</v>
      </c>
      <c r="H6985" s="541"/>
      <c r="I6985" s="550" t="s">
        <v>1773</v>
      </c>
      <c r="J6985" s="542"/>
      <c r="K6985" s="1800">
        <v>1</v>
      </c>
      <c r="L6985" s="1828">
        <v>7</v>
      </c>
      <c r="M6985" s="542">
        <f t="shared" si="172"/>
        <v>21000</v>
      </c>
      <c r="N6985" s="1829"/>
      <c r="O6985" s="1828">
        <v>6</v>
      </c>
      <c r="P6985" s="542">
        <f t="shared" si="171"/>
        <v>18000</v>
      </c>
    </row>
    <row r="6986" spans="1:16" x14ac:dyDescent="0.2">
      <c r="A6986" s="541" t="s">
        <v>992</v>
      </c>
      <c r="B6986" s="541" t="s">
        <v>9131</v>
      </c>
      <c r="C6986" s="541" t="s">
        <v>1709</v>
      </c>
      <c r="D6986" s="541" t="s">
        <v>13369</v>
      </c>
      <c r="E6986" s="539">
        <v>3000</v>
      </c>
      <c r="F6986" s="542" t="s">
        <v>14873</v>
      </c>
      <c r="G6986" s="541" t="s">
        <v>14874</v>
      </c>
      <c r="H6986" s="541"/>
      <c r="I6986" s="550" t="s">
        <v>12813</v>
      </c>
      <c r="J6986" s="542"/>
      <c r="K6986" s="1800">
        <v>1</v>
      </c>
      <c r="L6986" s="1828">
        <v>7</v>
      </c>
      <c r="M6986" s="542">
        <f t="shared" si="172"/>
        <v>21000</v>
      </c>
      <c r="N6986" s="1829"/>
      <c r="O6986" s="1828">
        <v>6</v>
      </c>
      <c r="P6986" s="542">
        <f t="shared" si="171"/>
        <v>18000</v>
      </c>
    </row>
    <row r="6987" spans="1:16" x14ac:dyDescent="0.2">
      <c r="A6987" s="541" t="s">
        <v>992</v>
      </c>
      <c r="B6987" s="541" t="s">
        <v>9131</v>
      </c>
      <c r="C6987" s="541" t="s">
        <v>1709</v>
      </c>
      <c r="D6987" s="541" t="s">
        <v>1882</v>
      </c>
      <c r="E6987" s="539">
        <v>2000</v>
      </c>
      <c r="F6987" s="542" t="s">
        <v>14875</v>
      </c>
      <c r="G6987" s="541" t="s">
        <v>14876</v>
      </c>
      <c r="H6987" s="541"/>
      <c r="I6987" s="550" t="s">
        <v>1882</v>
      </c>
      <c r="J6987" s="542"/>
      <c r="K6987" s="1800">
        <v>1</v>
      </c>
      <c r="L6987" s="1828">
        <v>3</v>
      </c>
      <c r="M6987" s="542">
        <f t="shared" si="172"/>
        <v>6000</v>
      </c>
      <c r="N6987" s="1829"/>
      <c r="O6987" s="1828">
        <v>6</v>
      </c>
      <c r="P6987" s="542">
        <f t="shared" si="171"/>
        <v>12000</v>
      </c>
    </row>
    <row r="6988" spans="1:16" x14ac:dyDescent="0.2">
      <c r="A6988" s="541" t="s">
        <v>992</v>
      </c>
      <c r="B6988" s="541" t="s">
        <v>9131</v>
      </c>
      <c r="C6988" s="541" t="s">
        <v>1709</v>
      </c>
      <c r="D6988" s="541" t="s">
        <v>1882</v>
      </c>
      <c r="E6988" s="539">
        <v>2000</v>
      </c>
      <c r="F6988" s="542" t="s">
        <v>14877</v>
      </c>
      <c r="G6988" s="541" t="s">
        <v>14878</v>
      </c>
      <c r="H6988" s="541"/>
      <c r="I6988" s="550" t="s">
        <v>1882</v>
      </c>
      <c r="J6988" s="542"/>
      <c r="K6988" s="1800">
        <v>1</v>
      </c>
      <c r="L6988" s="1828">
        <v>3</v>
      </c>
      <c r="M6988" s="542">
        <f t="shared" si="172"/>
        <v>6000</v>
      </c>
      <c r="N6988" s="1829"/>
      <c r="O6988" s="1828">
        <v>6</v>
      </c>
      <c r="P6988" s="542">
        <f t="shared" si="171"/>
        <v>12000</v>
      </c>
    </row>
    <row r="6989" spans="1:16" x14ac:dyDescent="0.2">
      <c r="A6989" s="541" t="s">
        <v>992</v>
      </c>
      <c r="B6989" s="541" t="s">
        <v>9131</v>
      </c>
      <c r="C6989" s="541" t="s">
        <v>1709</v>
      </c>
      <c r="D6989" s="541" t="s">
        <v>1882</v>
      </c>
      <c r="E6989" s="539">
        <v>2000</v>
      </c>
      <c r="F6989" s="542" t="s">
        <v>14879</v>
      </c>
      <c r="G6989" s="541" t="s">
        <v>14880</v>
      </c>
      <c r="H6989" s="541"/>
      <c r="I6989" s="550" t="s">
        <v>1882</v>
      </c>
      <c r="J6989" s="542"/>
      <c r="K6989" s="1800">
        <v>1</v>
      </c>
      <c r="L6989" s="1828">
        <v>3</v>
      </c>
      <c r="M6989" s="542">
        <f t="shared" si="172"/>
        <v>6000</v>
      </c>
      <c r="N6989" s="1829"/>
      <c r="O6989" s="1828">
        <v>6</v>
      </c>
      <c r="P6989" s="542">
        <f t="shared" si="171"/>
        <v>12000</v>
      </c>
    </row>
    <row r="6990" spans="1:16" x14ac:dyDescent="0.2">
      <c r="A6990" s="541" t="s">
        <v>992</v>
      </c>
      <c r="B6990" s="541" t="s">
        <v>9131</v>
      </c>
      <c r="C6990" s="541" t="s">
        <v>1709</v>
      </c>
      <c r="D6990" s="541" t="s">
        <v>14881</v>
      </c>
      <c r="E6990" s="539">
        <v>10000</v>
      </c>
      <c r="F6990" s="542" t="s">
        <v>14882</v>
      </c>
      <c r="G6990" s="541" t="s">
        <v>14883</v>
      </c>
      <c r="H6990" s="541"/>
      <c r="I6990" s="550" t="s">
        <v>14884</v>
      </c>
      <c r="J6990" s="542"/>
      <c r="K6990" s="1800">
        <v>1</v>
      </c>
      <c r="L6990" s="1828">
        <v>2</v>
      </c>
      <c r="M6990" s="542">
        <f t="shared" si="172"/>
        <v>20000</v>
      </c>
      <c r="N6990" s="1829"/>
      <c r="O6990" s="1828">
        <v>6</v>
      </c>
      <c r="P6990" s="542">
        <f t="shared" si="171"/>
        <v>60000</v>
      </c>
    </row>
    <row r="6991" spans="1:16" x14ac:dyDescent="0.2">
      <c r="A6991" s="541" t="s">
        <v>992</v>
      </c>
      <c r="B6991" s="541" t="s">
        <v>9131</v>
      </c>
      <c r="C6991" s="541" t="s">
        <v>1709</v>
      </c>
      <c r="D6991" s="541" t="s">
        <v>13361</v>
      </c>
      <c r="E6991" s="539">
        <v>3000</v>
      </c>
      <c r="F6991" s="542" t="s">
        <v>14885</v>
      </c>
      <c r="G6991" s="541" t="s">
        <v>14886</v>
      </c>
      <c r="H6991" s="541"/>
      <c r="I6991" s="550" t="s">
        <v>1753</v>
      </c>
      <c r="J6991" s="542"/>
      <c r="K6991" s="1800">
        <v>1</v>
      </c>
      <c r="L6991" s="1828">
        <v>12</v>
      </c>
      <c r="M6991" s="542">
        <f t="shared" si="172"/>
        <v>36000</v>
      </c>
      <c r="N6991" s="1829"/>
      <c r="O6991" s="1828">
        <v>6</v>
      </c>
      <c r="P6991" s="542">
        <f t="shared" si="171"/>
        <v>18000</v>
      </c>
    </row>
    <row r="6992" spans="1:16" x14ac:dyDescent="0.2">
      <c r="A6992" s="541" t="s">
        <v>992</v>
      </c>
      <c r="B6992" s="541" t="s">
        <v>9131</v>
      </c>
      <c r="C6992" s="541" t="s">
        <v>1709</v>
      </c>
      <c r="D6992" s="541" t="s">
        <v>13361</v>
      </c>
      <c r="E6992" s="539">
        <v>3000</v>
      </c>
      <c r="F6992" s="542" t="s">
        <v>14887</v>
      </c>
      <c r="G6992" s="541" t="s">
        <v>14888</v>
      </c>
      <c r="H6992" s="541"/>
      <c r="I6992" s="550" t="s">
        <v>1753</v>
      </c>
      <c r="J6992" s="542"/>
      <c r="K6992" s="1800">
        <v>1</v>
      </c>
      <c r="L6992" s="1828">
        <v>12</v>
      </c>
      <c r="M6992" s="542">
        <f t="shared" si="172"/>
        <v>36000</v>
      </c>
      <c r="N6992" s="1829"/>
      <c r="O6992" s="1828">
        <v>6</v>
      </c>
      <c r="P6992" s="542">
        <f t="shared" si="171"/>
        <v>18000</v>
      </c>
    </row>
    <row r="6993" spans="1:16" x14ac:dyDescent="0.2">
      <c r="A6993" s="541" t="s">
        <v>992</v>
      </c>
      <c r="B6993" s="541" t="s">
        <v>9131</v>
      </c>
      <c r="C6993" s="541" t="s">
        <v>1709</v>
      </c>
      <c r="D6993" s="541" t="s">
        <v>13374</v>
      </c>
      <c r="E6993" s="539">
        <v>930</v>
      </c>
      <c r="F6993" s="542" t="s">
        <v>14889</v>
      </c>
      <c r="G6993" s="541" t="s">
        <v>14890</v>
      </c>
      <c r="H6993" s="541"/>
      <c r="I6993" s="550" t="s">
        <v>13103</v>
      </c>
      <c r="J6993" s="542"/>
      <c r="K6993" s="1800">
        <v>1</v>
      </c>
      <c r="L6993" s="1828">
        <v>12</v>
      </c>
      <c r="M6993" s="542">
        <f t="shared" si="172"/>
        <v>11160</v>
      </c>
      <c r="N6993" s="1829"/>
      <c r="O6993" s="1828">
        <v>6</v>
      </c>
      <c r="P6993" s="542">
        <f t="shared" si="171"/>
        <v>5580</v>
      </c>
    </row>
    <row r="6994" spans="1:16" x14ac:dyDescent="0.2">
      <c r="A6994" s="541" t="s">
        <v>992</v>
      </c>
      <c r="B6994" s="541" t="s">
        <v>9131</v>
      </c>
      <c r="C6994" s="541" t="s">
        <v>1709</v>
      </c>
      <c r="D6994" s="541" t="s">
        <v>13369</v>
      </c>
      <c r="E6994" s="539">
        <v>3000</v>
      </c>
      <c r="F6994" s="542" t="s">
        <v>14891</v>
      </c>
      <c r="G6994" s="541" t="s">
        <v>14892</v>
      </c>
      <c r="H6994" s="541"/>
      <c r="I6994" s="550"/>
      <c r="J6994" s="542"/>
      <c r="K6994" s="1800">
        <v>1</v>
      </c>
      <c r="L6994" s="1828">
        <v>12</v>
      </c>
      <c r="M6994" s="542">
        <f t="shared" si="172"/>
        <v>36000</v>
      </c>
      <c r="N6994" s="1829"/>
      <c r="O6994" s="1828">
        <v>1</v>
      </c>
      <c r="P6994" s="542">
        <f t="shared" si="171"/>
        <v>3000</v>
      </c>
    </row>
    <row r="6995" spans="1:16" x14ac:dyDescent="0.2">
      <c r="A6995" s="541" t="s">
        <v>992</v>
      </c>
      <c r="B6995" s="541" t="s">
        <v>9131</v>
      </c>
      <c r="C6995" s="541" t="s">
        <v>1709</v>
      </c>
      <c r="D6995" s="541" t="s">
        <v>13369</v>
      </c>
      <c r="E6995" s="539">
        <v>3000</v>
      </c>
      <c r="F6995" s="542" t="s">
        <v>14893</v>
      </c>
      <c r="G6995" s="541" t="s">
        <v>14894</v>
      </c>
      <c r="H6995" s="541"/>
      <c r="I6995" s="550" t="s">
        <v>8882</v>
      </c>
      <c r="J6995" s="542"/>
      <c r="K6995" s="1800">
        <v>1</v>
      </c>
      <c r="L6995" s="1828">
        <v>12</v>
      </c>
      <c r="M6995" s="542">
        <f t="shared" si="172"/>
        <v>36000</v>
      </c>
      <c r="N6995" s="1829"/>
      <c r="O6995" s="1828">
        <v>6</v>
      </c>
      <c r="P6995" s="542">
        <f t="shared" si="171"/>
        <v>18000</v>
      </c>
    </row>
    <row r="6996" spans="1:16" x14ac:dyDescent="0.2">
      <c r="A6996" s="541" t="s">
        <v>992</v>
      </c>
      <c r="B6996" s="541" t="s">
        <v>9131</v>
      </c>
      <c r="C6996" s="541" t="s">
        <v>1709</v>
      </c>
      <c r="D6996" s="541" t="s">
        <v>13369</v>
      </c>
      <c r="E6996" s="539">
        <v>3000</v>
      </c>
      <c r="F6996" s="542" t="s">
        <v>14895</v>
      </c>
      <c r="G6996" s="541" t="s">
        <v>14896</v>
      </c>
      <c r="H6996" s="541"/>
      <c r="I6996" s="550" t="s">
        <v>1807</v>
      </c>
      <c r="J6996" s="542"/>
      <c r="K6996" s="1800">
        <v>1</v>
      </c>
      <c r="L6996" s="1828">
        <v>12</v>
      </c>
      <c r="M6996" s="542">
        <f t="shared" si="172"/>
        <v>36000</v>
      </c>
      <c r="N6996" s="1829"/>
      <c r="O6996" s="1828">
        <v>6</v>
      </c>
      <c r="P6996" s="542">
        <f t="shared" ref="P6996:P7059" si="173">E6996*O6996</f>
        <v>18000</v>
      </c>
    </row>
    <row r="6997" spans="1:16" x14ac:dyDescent="0.2">
      <c r="A6997" s="541" t="s">
        <v>992</v>
      </c>
      <c r="B6997" s="541" t="s">
        <v>9131</v>
      </c>
      <c r="C6997" s="541" t="s">
        <v>1709</v>
      </c>
      <c r="D6997" s="541" t="s">
        <v>13369</v>
      </c>
      <c r="E6997" s="539">
        <v>3000</v>
      </c>
      <c r="F6997" s="542" t="s">
        <v>14897</v>
      </c>
      <c r="G6997" s="541" t="s">
        <v>14898</v>
      </c>
      <c r="H6997" s="541"/>
      <c r="I6997" s="550" t="s">
        <v>14899</v>
      </c>
      <c r="J6997" s="542"/>
      <c r="K6997" s="1800">
        <v>1</v>
      </c>
      <c r="L6997" s="1828">
        <v>12</v>
      </c>
      <c r="M6997" s="542">
        <f t="shared" si="172"/>
        <v>36000</v>
      </c>
      <c r="N6997" s="1829"/>
      <c r="O6997" s="1828">
        <v>6</v>
      </c>
      <c r="P6997" s="542">
        <f t="shared" si="173"/>
        <v>18000</v>
      </c>
    </row>
    <row r="6998" spans="1:16" x14ac:dyDescent="0.2">
      <c r="A6998" s="541" t="s">
        <v>992</v>
      </c>
      <c r="B6998" s="541" t="s">
        <v>9131</v>
      </c>
      <c r="C6998" s="541" t="s">
        <v>1709</v>
      </c>
      <c r="D6998" s="541" t="s">
        <v>13361</v>
      </c>
      <c r="E6998" s="539">
        <v>3000</v>
      </c>
      <c r="F6998" s="542" t="s">
        <v>14900</v>
      </c>
      <c r="G6998" s="541" t="s">
        <v>14901</v>
      </c>
      <c r="H6998" s="541"/>
      <c r="I6998" s="550" t="s">
        <v>8890</v>
      </c>
      <c r="J6998" s="542"/>
      <c r="K6998" s="1800">
        <v>1</v>
      </c>
      <c r="L6998" s="1828">
        <v>12</v>
      </c>
      <c r="M6998" s="542">
        <f t="shared" ref="M6998:M7061" si="174">E6998*L6998</f>
        <v>36000</v>
      </c>
      <c r="N6998" s="1829"/>
      <c r="O6998" s="1828">
        <v>6</v>
      </c>
      <c r="P6998" s="542">
        <f t="shared" si="173"/>
        <v>18000</v>
      </c>
    </row>
    <row r="6999" spans="1:16" x14ac:dyDescent="0.2">
      <c r="A6999" s="541" t="s">
        <v>992</v>
      </c>
      <c r="B6999" s="541" t="s">
        <v>9131</v>
      </c>
      <c r="C6999" s="541" t="s">
        <v>1709</v>
      </c>
      <c r="D6999" s="541" t="s">
        <v>13361</v>
      </c>
      <c r="E6999" s="539">
        <v>3000</v>
      </c>
      <c r="F6999" s="542" t="s">
        <v>14902</v>
      </c>
      <c r="G6999" s="541" t="s">
        <v>14903</v>
      </c>
      <c r="H6999" s="541"/>
      <c r="I6999" s="550" t="s">
        <v>12989</v>
      </c>
      <c r="J6999" s="542"/>
      <c r="K6999" s="1800">
        <v>1</v>
      </c>
      <c r="L6999" s="1828">
        <v>12</v>
      </c>
      <c r="M6999" s="542">
        <f t="shared" si="174"/>
        <v>36000</v>
      </c>
      <c r="N6999" s="1829"/>
      <c r="O6999" s="1828">
        <v>6</v>
      </c>
      <c r="P6999" s="542">
        <f t="shared" si="173"/>
        <v>18000</v>
      </c>
    </row>
    <row r="7000" spans="1:16" x14ac:dyDescent="0.2">
      <c r="A7000" s="541" t="s">
        <v>992</v>
      </c>
      <c r="B7000" s="541" t="s">
        <v>9131</v>
      </c>
      <c r="C7000" s="541" t="s">
        <v>1709</v>
      </c>
      <c r="D7000" s="541" t="s">
        <v>13369</v>
      </c>
      <c r="E7000" s="539">
        <v>3000</v>
      </c>
      <c r="F7000" s="542" t="s">
        <v>14904</v>
      </c>
      <c r="G7000" s="541" t="s">
        <v>14905</v>
      </c>
      <c r="H7000" s="541"/>
      <c r="I7000" s="550" t="s">
        <v>14906</v>
      </c>
      <c r="J7000" s="542"/>
      <c r="K7000" s="1800">
        <v>1</v>
      </c>
      <c r="L7000" s="1828">
        <v>12</v>
      </c>
      <c r="M7000" s="542">
        <f t="shared" si="174"/>
        <v>36000</v>
      </c>
      <c r="N7000" s="1829"/>
      <c r="O7000" s="1828">
        <v>6</v>
      </c>
      <c r="P7000" s="542">
        <f t="shared" si="173"/>
        <v>18000</v>
      </c>
    </row>
    <row r="7001" spans="1:16" x14ac:dyDescent="0.2">
      <c r="A7001" s="541" t="s">
        <v>992</v>
      </c>
      <c r="B7001" s="541" t="s">
        <v>9131</v>
      </c>
      <c r="C7001" s="541" t="s">
        <v>1709</v>
      </c>
      <c r="D7001" s="541" t="s">
        <v>13361</v>
      </c>
      <c r="E7001" s="539">
        <v>3000</v>
      </c>
      <c r="F7001" s="542" t="s">
        <v>14907</v>
      </c>
      <c r="G7001" s="541" t="s">
        <v>14908</v>
      </c>
      <c r="H7001" s="541"/>
      <c r="I7001" s="550" t="s">
        <v>8890</v>
      </c>
      <c r="J7001" s="542"/>
      <c r="K7001" s="1800">
        <v>1</v>
      </c>
      <c r="L7001" s="1828">
        <v>12</v>
      </c>
      <c r="M7001" s="542">
        <f t="shared" si="174"/>
        <v>36000</v>
      </c>
      <c r="N7001" s="1829"/>
      <c r="O7001" s="1828">
        <v>6</v>
      </c>
      <c r="P7001" s="542">
        <f t="shared" si="173"/>
        <v>18000</v>
      </c>
    </row>
    <row r="7002" spans="1:16" x14ac:dyDescent="0.2">
      <c r="A7002" s="541" t="s">
        <v>992</v>
      </c>
      <c r="B7002" s="541" t="s">
        <v>9131</v>
      </c>
      <c r="C7002" s="541" t="s">
        <v>1709</v>
      </c>
      <c r="D7002" s="541" t="s">
        <v>13369</v>
      </c>
      <c r="E7002" s="539">
        <v>3000</v>
      </c>
      <c r="F7002" s="542" t="s">
        <v>14909</v>
      </c>
      <c r="G7002" s="541" t="s">
        <v>14910</v>
      </c>
      <c r="H7002" s="541"/>
      <c r="I7002" s="550" t="s">
        <v>14906</v>
      </c>
      <c r="J7002" s="542"/>
      <c r="K7002" s="1800">
        <v>1</v>
      </c>
      <c r="L7002" s="1828">
        <v>12</v>
      </c>
      <c r="M7002" s="542">
        <f t="shared" si="174"/>
        <v>36000</v>
      </c>
      <c r="N7002" s="1829"/>
      <c r="O7002" s="1828">
        <v>6</v>
      </c>
      <c r="P7002" s="542">
        <f t="shared" si="173"/>
        <v>18000</v>
      </c>
    </row>
    <row r="7003" spans="1:16" x14ac:dyDescent="0.2">
      <c r="A7003" s="541" t="s">
        <v>992</v>
      </c>
      <c r="B7003" s="541" t="s">
        <v>9131</v>
      </c>
      <c r="C7003" s="541" t="s">
        <v>1709</v>
      </c>
      <c r="D7003" s="541" t="s">
        <v>13369</v>
      </c>
      <c r="E7003" s="539">
        <v>3000</v>
      </c>
      <c r="F7003" s="542" t="s">
        <v>14911</v>
      </c>
      <c r="G7003" s="541" t="s">
        <v>14912</v>
      </c>
      <c r="H7003" s="541"/>
      <c r="I7003" s="550" t="s">
        <v>12965</v>
      </c>
      <c r="J7003" s="542"/>
      <c r="K7003" s="1800">
        <v>1</v>
      </c>
      <c r="L7003" s="1828">
        <v>12</v>
      </c>
      <c r="M7003" s="542">
        <f t="shared" si="174"/>
        <v>36000</v>
      </c>
      <c r="N7003" s="1829"/>
      <c r="O7003" s="1828">
        <v>6</v>
      </c>
      <c r="P7003" s="542">
        <f t="shared" si="173"/>
        <v>18000</v>
      </c>
    </row>
    <row r="7004" spans="1:16" x14ac:dyDescent="0.2">
      <c r="A7004" s="541" t="s">
        <v>992</v>
      </c>
      <c r="B7004" s="541" t="s">
        <v>9131</v>
      </c>
      <c r="C7004" s="541" t="s">
        <v>1709</v>
      </c>
      <c r="D7004" s="541" t="s">
        <v>13361</v>
      </c>
      <c r="E7004" s="539">
        <v>3000</v>
      </c>
      <c r="F7004" s="542" t="s">
        <v>14913</v>
      </c>
      <c r="G7004" s="541" t="s">
        <v>14914</v>
      </c>
      <c r="H7004" s="541"/>
      <c r="I7004" s="550" t="s">
        <v>12813</v>
      </c>
      <c r="J7004" s="542"/>
      <c r="K7004" s="1800">
        <v>1</v>
      </c>
      <c r="L7004" s="1828">
        <v>12</v>
      </c>
      <c r="M7004" s="542">
        <f t="shared" si="174"/>
        <v>36000</v>
      </c>
      <c r="N7004" s="1829"/>
      <c r="O7004" s="1828">
        <v>6</v>
      </c>
      <c r="P7004" s="542">
        <f t="shared" si="173"/>
        <v>18000</v>
      </c>
    </row>
    <row r="7005" spans="1:16" x14ac:dyDescent="0.2">
      <c r="A7005" s="541" t="s">
        <v>992</v>
      </c>
      <c r="B7005" s="541" t="s">
        <v>9131</v>
      </c>
      <c r="C7005" s="541" t="s">
        <v>1709</v>
      </c>
      <c r="D7005" s="541" t="s">
        <v>13369</v>
      </c>
      <c r="E7005" s="539">
        <v>3000</v>
      </c>
      <c r="F7005" s="542" t="s">
        <v>14915</v>
      </c>
      <c r="G7005" s="541" t="s">
        <v>14916</v>
      </c>
      <c r="H7005" s="541"/>
      <c r="I7005" s="550" t="s">
        <v>8882</v>
      </c>
      <c r="J7005" s="542"/>
      <c r="K7005" s="1800">
        <v>1</v>
      </c>
      <c r="L7005" s="1828">
        <v>12</v>
      </c>
      <c r="M7005" s="542">
        <f t="shared" si="174"/>
        <v>36000</v>
      </c>
      <c r="N7005" s="1829"/>
      <c r="O7005" s="1828">
        <v>6</v>
      </c>
      <c r="P7005" s="542">
        <f t="shared" si="173"/>
        <v>18000</v>
      </c>
    </row>
    <row r="7006" spans="1:16" x14ac:dyDescent="0.2">
      <c r="A7006" s="541" t="s">
        <v>992</v>
      </c>
      <c r="B7006" s="541" t="s">
        <v>9131</v>
      </c>
      <c r="C7006" s="541" t="s">
        <v>1709</v>
      </c>
      <c r="D7006" s="541" t="s">
        <v>14917</v>
      </c>
      <c r="E7006" s="539">
        <v>2000</v>
      </c>
      <c r="F7006" s="542" t="s">
        <v>14918</v>
      </c>
      <c r="G7006" s="541" t="s">
        <v>14919</v>
      </c>
      <c r="H7006" s="541"/>
      <c r="I7006" s="550" t="s">
        <v>13087</v>
      </c>
      <c r="J7006" s="542"/>
      <c r="K7006" s="1800">
        <v>1</v>
      </c>
      <c r="L7006" s="1828">
        <v>12</v>
      </c>
      <c r="M7006" s="542">
        <f t="shared" si="174"/>
        <v>24000</v>
      </c>
      <c r="N7006" s="1829"/>
      <c r="O7006" s="1828">
        <v>6</v>
      </c>
      <c r="P7006" s="542">
        <f t="shared" si="173"/>
        <v>12000</v>
      </c>
    </row>
    <row r="7007" spans="1:16" x14ac:dyDescent="0.2">
      <c r="A7007" s="541" t="s">
        <v>992</v>
      </c>
      <c r="B7007" s="541" t="s">
        <v>9131</v>
      </c>
      <c r="C7007" s="541" t="s">
        <v>1709</v>
      </c>
      <c r="D7007" s="541" t="s">
        <v>14917</v>
      </c>
      <c r="E7007" s="539">
        <v>2000</v>
      </c>
      <c r="F7007" s="542" t="s">
        <v>14920</v>
      </c>
      <c r="G7007" s="541" t="s">
        <v>14921</v>
      </c>
      <c r="H7007" s="541"/>
      <c r="I7007" s="550" t="s">
        <v>13788</v>
      </c>
      <c r="J7007" s="542"/>
      <c r="K7007" s="1800">
        <v>1</v>
      </c>
      <c r="L7007" s="1828">
        <v>12</v>
      </c>
      <c r="M7007" s="542">
        <f t="shared" si="174"/>
        <v>24000</v>
      </c>
      <c r="N7007" s="1829"/>
      <c r="O7007" s="1828">
        <v>6</v>
      </c>
      <c r="P7007" s="542">
        <f t="shared" si="173"/>
        <v>12000</v>
      </c>
    </row>
    <row r="7008" spans="1:16" x14ac:dyDescent="0.2">
      <c r="A7008" s="541" t="s">
        <v>992</v>
      </c>
      <c r="B7008" s="541" t="s">
        <v>9131</v>
      </c>
      <c r="C7008" s="541" t="s">
        <v>1709</v>
      </c>
      <c r="D7008" s="541" t="s">
        <v>14922</v>
      </c>
      <c r="E7008" s="539">
        <v>2000</v>
      </c>
      <c r="F7008" s="542" t="s">
        <v>14923</v>
      </c>
      <c r="G7008" s="541" t="s">
        <v>14924</v>
      </c>
      <c r="H7008" s="541"/>
      <c r="I7008" s="550" t="s">
        <v>6168</v>
      </c>
      <c r="J7008" s="542"/>
      <c r="K7008" s="1800">
        <v>1</v>
      </c>
      <c r="L7008" s="1828">
        <v>12</v>
      </c>
      <c r="M7008" s="542">
        <f t="shared" si="174"/>
        <v>24000</v>
      </c>
      <c r="N7008" s="1829"/>
      <c r="O7008" s="1828">
        <v>6</v>
      </c>
      <c r="P7008" s="542">
        <f t="shared" si="173"/>
        <v>12000</v>
      </c>
    </row>
    <row r="7009" spans="1:16" x14ac:dyDescent="0.2">
      <c r="A7009" s="541" t="s">
        <v>992</v>
      </c>
      <c r="B7009" s="541" t="s">
        <v>9131</v>
      </c>
      <c r="C7009" s="541" t="s">
        <v>1709</v>
      </c>
      <c r="D7009" s="541" t="s">
        <v>13428</v>
      </c>
      <c r="E7009" s="539">
        <v>1850</v>
      </c>
      <c r="F7009" s="542" t="s">
        <v>14925</v>
      </c>
      <c r="G7009" s="541" t="s">
        <v>14926</v>
      </c>
      <c r="H7009" s="541"/>
      <c r="I7009" s="550" t="s">
        <v>13557</v>
      </c>
      <c r="J7009" s="542"/>
      <c r="K7009" s="1800">
        <v>1</v>
      </c>
      <c r="L7009" s="1828">
        <v>12</v>
      </c>
      <c r="M7009" s="542">
        <f t="shared" si="174"/>
        <v>22200</v>
      </c>
      <c r="N7009" s="1829"/>
      <c r="O7009" s="1828">
        <v>6</v>
      </c>
      <c r="P7009" s="542">
        <f t="shared" si="173"/>
        <v>11100</v>
      </c>
    </row>
    <row r="7010" spans="1:16" x14ac:dyDescent="0.2">
      <c r="A7010" s="541" t="s">
        <v>992</v>
      </c>
      <c r="B7010" s="541" t="s">
        <v>9131</v>
      </c>
      <c r="C7010" s="541" t="s">
        <v>1709</v>
      </c>
      <c r="D7010" s="541" t="s">
        <v>14917</v>
      </c>
      <c r="E7010" s="539">
        <v>2000</v>
      </c>
      <c r="F7010" s="542" t="s">
        <v>14927</v>
      </c>
      <c r="G7010" s="541" t="s">
        <v>14928</v>
      </c>
      <c r="H7010" s="541"/>
      <c r="I7010" s="550" t="s">
        <v>6168</v>
      </c>
      <c r="J7010" s="542"/>
      <c r="K7010" s="1800">
        <v>1</v>
      </c>
      <c r="L7010" s="1828">
        <v>12</v>
      </c>
      <c r="M7010" s="542">
        <f t="shared" si="174"/>
        <v>24000</v>
      </c>
      <c r="N7010" s="1829"/>
      <c r="O7010" s="1828">
        <v>6</v>
      </c>
      <c r="P7010" s="542">
        <f t="shared" si="173"/>
        <v>12000</v>
      </c>
    </row>
    <row r="7011" spans="1:16" x14ac:dyDescent="0.2">
      <c r="A7011" s="541" t="s">
        <v>992</v>
      </c>
      <c r="B7011" s="541" t="s">
        <v>9131</v>
      </c>
      <c r="C7011" s="541" t="s">
        <v>1709</v>
      </c>
      <c r="D7011" s="541" t="s">
        <v>14917</v>
      </c>
      <c r="E7011" s="539">
        <v>2000</v>
      </c>
      <c r="F7011" s="542" t="s">
        <v>14929</v>
      </c>
      <c r="G7011" s="541" t="s">
        <v>14930</v>
      </c>
      <c r="H7011" s="541"/>
      <c r="I7011" s="550" t="s">
        <v>8896</v>
      </c>
      <c r="J7011" s="542"/>
      <c r="K7011" s="1800">
        <v>1</v>
      </c>
      <c r="L7011" s="1828">
        <v>12</v>
      </c>
      <c r="M7011" s="542">
        <f t="shared" si="174"/>
        <v>24000</v>
      </c>
      <c r="N7011" s="1829"/>
      <c r="O7011" s="1828">
        <v>6</v>
      </c>
      <c r="P7011" s="542">
        <f t="shared" si="173"/>
        <v>12000</v>
      </c>
    </row>
    <row r="7012" spans="1:16" x14ac:dyDescent="0.2">
      <c r="A7012" s="541" t="s">
        <v>992</v>
      </c>
      <c r="B7012" s="541" t="s">
        <v>9131</v>
      </c>
      <c r="C7012" s="541" t="s">
        <v>1709</v>
      </c>
      <c r="D7012" s="541" t="s">
        <v>14917</v>
      </c>
      <c r="E7012" s="539">
        <v>2000</v>
      </c>
      <c r="F7012" s="542" t="s">
        <v>14931</v>
      </c>
      <c r="G7012" s="541" t="s">
        <v>14932</v>
      </c>
      <c r="H7012" s="541"/>
      <c r="I7012" s="550" t="s">
        <v>14205</v>
      </c>
      <c r="J7012" s="542"/>
      <c r="K7012" s="1800">
        <v>1</v>
      </c>
      <c r="L7012" s="1828">
        <v>12</v>
      </c>
      <c r="M7012" s="542">
        <f t="shared" si="174"/>
        <v>24000</v>
      </c>
      <c r="N7012" s="1829"/>
      <c r="O7012" s="1828">
        <v>6</v>
      </c>
      <c r="P7012" s="542">
        <f t="shared" si="173"/>
        <v>12000</v>
      </c>
    </row>
    <row r="7013" spans="1:16" x14ac:dyDescent="0.2">
      <c r="A7013" s="541" t="s">
        <v>992</v>
      </c>
      <c r="B7013" s="541" t="s">
        <v>9131</v>
      </c>
      <c r="C7013" s="541" t="s">
        <v>1709</v>
      </c>
      <c r="D7013" s="541" t="s">
        <v>14917</v>
      </c>
      <c r="E7013" s="539">
        <v>2000</v>
      </c>
      <c r="F7013" s="542" t="s">
        <v>14933</v>
      </c>
      <c r="G7013" s="541" t="s">
        <v>14934</v>
      </c>
      <c r="H7013" s="541"/>
      <c r="I7013" s="550" t="s">
        <v>14935</v>
      </c>
      <c r="J7013" s="542"/>
      <c r="K7013" s="1800">
        <v>1</v>
      </c>
      <c r="L7013" s="1828">
        <v>12</v>
      </c>
      <c r="M7013" s="542">
        <f t="shared" si="174"/>
        <v>24000</v>
      </c>
      <c r="N7013" s="1829"/>
      <c r="O7013" s="1828">
        <v>6</v>
      </c>
      <c r="P7013" s="542">
        <f t="shared" si="173"/>
        <v>12000</v>
      </c>
    </row>
    <row r="7014" spans="1:16" x14ac:dyDescent="0.2">
      <c r="A7014" s="541" t="s">
        <v>992</v>
      </c>
      <c r="B7014" s="541" t="s">
        <v>9131</v>
      </c>
      <c r="C7014" s="541" t="s">
        <v>1709</v>
      </c>
      <c r="D7014" s="541" t="s">
        <v>13428</v>
      </c>
      <c r="E7014" s="539">
        <v>2000</v>
      </c>
      <c r="F7014" s="542" t="s">
        <v>14936</v>
      </c>
      <c r="G7014" s="541" t="s">
        <v>14937</v>
      </c>
      <c r="H7014" s="541"/>
      <c r="I7014" s="550" t="s">
        <v>1800</v>
      </c>
      <c r="J7014" s="542"/>
      <c r="K7014" s="1800">
        <v>1</v>
      </c>
      <c r="L7014" s="1828">
        <v>12</v>
      </c>
      <c r="M7014" s="542">
        <f t="shared" si="174"/>
        <v>24000</v>
      </c>
      <c r="N7014" s="1829"/>
      <c r="O7014" s="1828">
        <v>6</v>
      </c>
      <c r="P7014" s="542">
        <f t="shared" si="173"/>
        <v>12000</v>
      </c>
    </row>
    <row r="7015" spans="1:16" x14ac:dyDescent="0.2">
      <c r="A7015" s="541" t="s">
        <v>992</v>
      </c>
      <c r="B7015" s="541" t="s">
        <v>9131</v>
      </c>
      <c r="C7015" s="541" t="s">
        <v>1709</v>
      </c>
      <c r="D7015" s="541" t="s">
        <v>14917</v>
      </c>
      <c r="E7015" s="539">
        <v>2000</v>
      </c>
      <c r="F7015" s="542" t="s">
        <v>14938</v>
      </c>
      <c r="G7015" s="541" t="s">
        <v>14939</v>
      </c>
      <c r="H7015" s="541"/>
      <c r="I7015" s="550" t="s">
        <v>12950</v>
      </c>
      <c r="J7015" s="542"/>
      <c r="K7015" s="1800">
        <v>1</v>
      </c>
      <c r="L7015" s="1828">
        <v>12</v>
      </c>
      <c r="M7015" s="542">
        <f t="shared" si="174"/>
        <v>24000</v>
      </c>
      <c r="N7015" s="1829"/>
      <c r="O7015" s="1828">
        <v>6</v>
      </c>
      <c r="P7015" s="542">
        <f t="shared" si="173"/>
        <v>12000</v>
      </c>
    </row>
    <row r="7016" spans="1:16" x14ac:dyDescent="0.2">
      <c r="A7016" s="541" t="s">
        <v>992</v>
      </c>
      <c r="B7016" s="541" t="s">
        <v>9131</v>
      </c>
      <c r="C7016" s="541" t="s">
        <v>1709</v>
      </c>
      <c r="D7016" s="541" t="s">
        <v>14922</v>
      </c>
      <c r="E7016" s="539">
        <v>2000</v>
      </c>
      <c r="F7016" s="542" t="s">
        <v>14940</v>
      </c>
      <c r="G7016" s="541" t="s">
        <v>14941</v>
      </c>
      <c r="H7016" s="541"/>
      <c r="I7016" s="550" t="s">
        <v>12950</v>
      </c>
      <c r="J7016" s="542"/>
      <c r="K7016" s="1800">
        <v>1</v>
      </c>
      <c r="L7016" s="1828">
        <v>12</v>
      </c>
      <c r="M7016" s="542">
        <f t="shared" si="174"/>
        <v>24000</v>
      </c>
      <c r="N7016" s="1829"/>
      <c r="O7016" s="1828">
        <v>6</v>
      </c>
      <c r="P7016" s="542">
        <f t="shared" si="173"/>
        <v>12000</v>
      </c>
    </row>
    <row r="7017" spans="1:16" x14ac:dyDescent="0.2">
      <c r="A7017" s="541" t="s">
        <v>992</v>
      </c>
      <c r="B7017" s="541" t="s">
        <v>9131</v>
      </c>
      <c r="C7017" s="541" t="s">
        <v>1709</v>
      </c>
      <c r="D7017" s="541" t="s">
        <v>14917</v>
      </c>
      <c r="E7017" s="539">
        <v>2000</v>
      </c>
      <c r="F7017" s="542" t="s">
        <v>14942</v>
      </c>
      <c r="G7017" s="541" t="s">
        <v>14943</v>
      </c>
      <c r="H7017" s="541"/>
      <c r="I7017" s="550" t="s">
        <v>13329</v>
      </c>
      <c r="J7017" s="542"/>
      <c r="K7017" s="1800">
        <v>2</v>
      </c>
      <c r="L7017" s="1828">
        <v>12</v>
      </c>
      <c r="M7017" s="542">
        <f t="shared" si="174"/>
        <v>24000</v>
      </c>
      <c r="N7017" s="1829"/>
      <c r="O7017" s="1828">
        <v>6</v>
      </c>
      <c r="P7017" s="542">
        <f t="shared" si="173"/>
        <v>12000</v>
      </c>
    </row>
    <row r="7018" spans="1:16" x14ac:dyDescent="0.2">
      <c r="A7018" s="541" t="s">
        <v>992</v>
      </c>
      <c r="B7018" s="541" t="s">
        <v>9131</v>
      </c>
      <c r="C7018" s="541" t="s">
        <v>1709</v>
      </c>
      <c r="D7018" s="541" t="s">
        <v>1863</v>
      </c>
      <c r="E7018" s="539">
        <v>1500</v>
      </c>
      <c r="F7018" s="542" t="s">
        <v>14944</v>
      </c>
      <c r="G7018" s="541" t="s">
        <v>14945</v>
      </c>
      <c r="H7018" s="541"/>
      <c r="I7018" s="550" t="s">
        <v>13103</v>
      </c>
      <c r="J7018" s="542"/>
      <c r="K7018" s="1800">
        <v>2</v>
      </c>
      <c r="L7018" s="1828">
        <v>12</v>
      </c>
      <c r="M7018" s="542">
        <f t="shared" si="174"/>
        <v>18000</v>
      </c>
      <c r="N7018" s="1829"/>
      <c r="O7018" s="1828">
        <v>6</v>
      </c>
      <c r="P7018" s="542">
        <f t="shared" si="173"/>
        <v>9000</v>
      </c>
    </row>
    <row r="7019" spans="1:16" x14ac:dyDescent="0.2">
      <c r="A7019" s="541" t="s">
        <v>992</v>
      </c>
      <c r="B7019" s="541" t="s">
        <v>9131</v>
      </c>
      <c r="C7019" s="541" t="s">
        <v>1709</v>
      </c>
      <c r="D7019" s="541" t="s">
        <v>14917</v>
      </c>
      <c r="E7019" s="539">
        <v>2000</v>
      </c>
      <c r="F7019" s="542" t="s">
        <v>14946</v>
      </c>
      <c r="G7019" s="541" t="s">
        <v>14947</v>
      </c>
      <c r="H7019" s="541"/>
      <c r="I7019" s="550" t="s">
        <v>14205</v>
      </c>
      <c r="J7019" s="542"/>
      <c r="K7019" s="1800">
        <v>2</v>
      </c>
      <c r="L7019" s="1828">
        <v>12</v>
      </c>
      <c r="M7019" s="542">
        <f t="shared" si="174"/>
        <v>24000</v>
      </c>
      <c r="N7019" s="1829"/>
      <c r="O7019" s="1828">
        <v>6</v>
      </c>
      <c r="P7019" s="542">
        <f t="shared" si="173"/>
        <v>12000</v>
      </c>
    </row>
    <row r="7020" spans="1:16" x14ac:dyDescent="0.2">
      <c r="A7020" s="541" t="s">
        <v>992</v>
      </c>
      <c r="B7020" s="541" t="s">
        <v>9131</v>
      </c>
      <c r="C7020" s="541" t="s">
        <v>1709</v>
      </c>
      <c r="D7020" s="541" t="s">
        <v>14917</v>
      </c>
      <c r="E7020" s="539">
        <v>2000</v>
      </c>
      <c r="F7020" s="542" t="s">
        <v>14948</v>
      </c>
      <c r="G7020" s="541" t="s">
        <v>14949</v>
      </c>
      <c r="H7020" s="541"/>
      <c r="I7020" s="550" t="s">
        <v>1773</v>
      </c>
      <c r="J7020" s="542"/>
      <c r="K7020" s="1800">
        <v>1</v>
      </c>
      <c r="L7020" s="1828">
        <v>12</v>
      </c>
      <c r="M7020" s="542">
        <f t="shared" si="174"/>
        <v>24000</v>
      </c>
      <c r="N7020" s="1829"/>
      <c r="O7020" s="1828">
        <v>6</v>
      </c>
      <c r="P7020" s="542">
        <f t="shared" si="173"/>
        <v>12000</v>
      </c>
    </row>
    <row r="7021" spans="1:16" x14ac:dyDescent="0.2">
      <c r="A7021" s="541" t="s">
        <v>992</v>
      </c>
      <c r="B7021" s="541" t="s">
        <v>9131</v>
      </c>
      <c r="C7021" s="541" t="s">
        <v>1709</v>
      </c>
      <c r="D7021" s="541" t="s">
        <v>13075</v>
      </c>
      <c r="E7021" s="539">
        <v>2000</v>
      </c>
      <c r="F7021" s="542" t="s">
        <v>14950</v>
      </c>
      <c r="G7021" s="541" t="s">
        <v>14951</v>
      </c>
      <c r="H7021" s="541"/>
      <c r="I7021" s="550" t="s">
        <v>5783</v>
      </c>
      <c r="J7021" s="542"/>
      <c r="K7021" s="1800">
        <v>1</v>
      </c>
      <c r="L7021" s="1828">
        <v>12</v>
      </c>
      <c r="M7021" s="542">
        <f t="shared" si="174"/>
        <v>24000</v>
      </c>
      <c r="N7021" s="1829"/>
      <c r="O7021" s="1828">
        <v>6</v>
      </c>
      <c r="P7021" s="542">
        <f t="shared" si="173"/>
        <v>12000</v>
      </c>
    </row>
    <row r="7022" spans="1:16" x14ac:dyDescent="0.2">
      <c r="A7022" s="541" t="s">
        <v>992</v>
      </c>
      <c r="B7022" s="541" t="s">
        <v>9131</v>
      </c>
      <c r="C7022" s="541" t="s">
        <v>1709</v>
      </c>
      <c r="D7022" s="541" t="s">
        <v>14952</v>
      </c>
      <c r="E7022" s="539">
        <v>10000</v>
      </c>
      <c r="F7022" s="542" t="s">
        <v>14953</v>
      </c>
      <c r="G7022" s="541" t="s">
        <v>14954</v>
      </c>
      <c r="H7022" s="541"/>
      <c r="I7022" s="550" t="s">
        <v>6107</v>
      </c>
      <c r="J7022" s="542"/>
      <c r="K7022" s="1800">
        <v>1</v>
      </c>
      <c r="L7022" s="1828">
        <v>12</v>
      </c>
      <c r="M7022" s="542">
        <f t="shared" si="174"/>
        <v>120000</v>
      </c>
      <c r="N7022" s="1829"/>
      <c r="O7022" s="1828">
        <v>6</v>
      </c>
      <c r="P7022" s="542">
        <f t="shared" si="173"/>
        <v>60000</v>
      </c>
    </row>
    <row r="7023" spans="1:16" x14ac:dyDescent="0.2">
      <c r="A7023" s="541" t="s">
        <v>992</v>
      </c>
      <c r="B7023" s="541" t="s">
        <v>9131</v>
      </c>
      <c r="C7023" s="541" t="s">
        <v>1709</v>
      </c>
      <c r="D7023" s="541" t="s">
        <v>13428</v>
      </c>
      <c r="E7023" s="539">
        <v>1850</v>
      </c>
      <c r="F7023" s="542" t="s">
        <v>14955</v>
      </c>
      <c r="G7023" s="541" t="s">
        <v>14956</v>
      </c>
      <c r="H7023" s="541"/>
      <c r="I7023" s="550" t="s">
        <v>1800</v>
      </c>
      <c r="J7023" s="542"/>
      <c r="K7023" s="1800">
        <v>1</v>
      </c>
      <c r="L7023" s="1828">
        <v>12</v>
      </c>
      <c r="M7023" s="542">
        <f t="shared" si="174"/>
        <v>22200</v>
      </c>
      <c r="N7023" s="1829"/>
      <c r="O7023" s="1828">
        <v>6</v>
      </c>
      <c r="P7023" s="542">
        <f t="shared" si="173"/>
        <v>11100</v>
      </c>
    </row>
    <row r="7024" spans="1:16" x14ac:dyDescent="0.2">
      <c r="A7024" s="541" t="s">
        <v>992</v>
      </c>
      <c r="B7024" s="541" t="s">
        <v>9131</v>
      </c>
      <c r="C7024" s="541" t="s">
        <v>1709</v>
      </c>
      <c r="D7024" s="541" t="s">
        <v>13075</v>
      </c>
      <c r="E7024" s="539">
        <v>2000</v>
      </c>
      <c r="F7024" s="542" t="s">
        <v>14957</v>
      </c>
      <c r="G7024" s="541" t="s">
        <v>14958</v>
      </c>
      <c r="H7024" s="541"/>
      <c r="I7024" s="550" t="s">
        <v>1795</v>
      </c>
      <c r="J7024" s="542"/>
      <c r="K7024" s="1800">
        <v>1</v>
      </c>
      <c r="L7024" s="1828">
        <v>12</v>
      </c>
      <c r="M7024" s="542">
        <f t="shared" si="174"/>
        <v>24000</v>
      </c>
      <c r="N7024" s="1829"/>
      <c r="O7024" s="1828">
        <v>6</v>
      </c>
      <c r="P7024" s="542">
        <f t="shared" si="173"/>
        <v>12000</v>
      </c>
    </row>
    <row r="7025" spans="1:16" x14ac:dyDescent="0.2">
      <c r="A7025" s="541" t="s">
        <v>992</v>
      </c>
      <c r="B7025" s="541" t="s">
        <v>9131</v>
      </c>
      <c r="C7025" s="541" t="s">
        <v>1709</v>
      </c>
      <c r="D7025" s="541" t="s">
        <v>14917</v>
      </c>
      <c r="E7025" s="539">
        <v>2000</v>
      </c>
      <c r="F7025" s="542" t="s">
        <v>14959</v>
      </c>
      <c r="G7025" s="541" t="s">
        <v>14960</v>
      </c>
      <c r="H7025" s="541"/>
      <c r="I7025" s="550" t="s">
        <v>4439</v>
      </c>
      <c r="J7025" s="542"/>
      <c r="K7025" s="1800">
        <v>1</v>
      </c>
      <c r="L7025" s="1828">
        <v>12</v>
      </c>
      <c r="M7025" s="542">
        <f t="shared" si="174"/>
        <v>24000</v>
      </c>
      <c r="N7025" s="1829"/>
      <c r="O7025" s="1828">
        <v>6</v>
      </c>
      <c r="P7025" s="542">
        <f t="shared" si="173"/>
        <v>12000</v>
      </c>
    </row>
    <row r="7026" spans="1:16" x14ac:dyDescent="0.2">
      <c r="A7026" s="541" t="s">
        <v>992</v>
      </c>
      <c r="B7026" s="541" t="s">
        <v>9131</v>
      </c>
      <c r="C7026" s="541" t="s">
        <v>1709</v>
      </c>
      <c r="D7026" s="541" t="s">
        <v>1863</v>
      </c>
      <c r="E7026" s="539">
        <v>1500</v>
      </c>
      <c r="F7026" s="542" t="s">
        <v>14961</v>
      </c>
      <c r="G7026" s="541" t="s">
        <v>14962</v>
      </c>
      <c r="H7026" s="541"/>
      <c r="I7026" s="550" t="s">
        <v>1795</v>
      </c>
      <c r="J7026" s="542"/>
      <c r="K7026" s="1800">
        <v>1</v>
      </c>
      <c r="L7026" s="1828">
        <v>12</v>
      </c>
      <c r="M7026" s="542">
        <f t="shared" si="174"/>
        <v>18000</v>
      </c>
      <c r="N7026" s="1829"/>
      <c r="O7026" s="1828">
        <v>6</v>
      </c>
      <c r="P7026" s="542">
        <f t="shared" si="173"/>
        <v>9000</v>
      </c>
    </row>
    <row r="7027" spans="1:16" x14ac:dyDescent="0.2">
      <c r="A7027" s="541" t="s">
        <v>992</v>
      </c>
      <c r="B7027" s="541" t="s">
        <v>9131</v>
      </c>
      <c r="C7027" s="541" t="s">
        <v>1709</v>
      </c>
      <c r="D7027" s="541" t="s">
        <v>14917</v>
      </c>
      <c r="E7027" s="539">
        <v>2000</v>
      </c>
      <c r="F7027" s="542" t="s">
        <v>14963</v>
      </c>
      <c r="G7027" s="541" t="s">
        <v>14964</v>
      </c>
      <c r="H7027" s="541"/>
      <c r="I7027" s="550" t="s">
        <v>12813</v>
      </c>
      <c r="J7027" s="542"/>
      <c r="K7027" s="1800">
        <v>1</v>
      </c>
      <c r="L7027" s="1828">
        <v>12</v>
      </c>
      <c r="M7027" s="542">
        <f t="shared" si="174"/>
        <v>24000</v>
      </c>
      <c r="N7027" s="1829"/>
      <c r="O7027" s="1828">
        <v>6</v>
      </c>
      <c r="P7027" s="542">
        <f t="shared" si="173"/>
        <v>12000</v>
      </c>
    </row>
    <row r="7028" spans="1:16" x14ac:dyDescent="0.2">
      <c r="A7028" s="541" t="s">
        <v>992</v>
      </c>
      <c r="B7028" s="541" t="s">
        <v>9131</v>
      </c>
      <c r="C7028" s="541" t="s">
        <v>1709</v>
      </c>
      <c r="D7028" s="541" t="s">
        <v>14917</v>
      </c>
      <c r="E7028" s="539">
        <v>2000</v>
      </c>
      <c r="F7028" s="542" t="s">
        <v>14965</v>
      </c>
      <c r="G7028" s="541" t="s">
        <v>14966</v>
      </c>
      <c r="H7028" s="541"/>
      <c r="I7028" s="550" t="s">
        <v>12813</v>
      </c>
      <c r="J7028" s="542"/>
      <c r="K7028" s="1800">
        <v>2</v>
      </c>
      <c r="L7028" s="1828">
        <v>12</v>
      </c>
      <c r="M7028" s="542">
        <f t="shared" si="174"/>
        <v>24000</v>
      </c>
      <c r="N7028" s="1829"/>
      <c r="O7028" s="1828">
        <v>6</v>
      </c>
      <c r="P7028" s="542">
        <f t="shared" si="173"/>
        <v>12000</v>
      </c>
    </row>
    <row r="7029" spans="1:16" x14ac:dyDescent="0.2">
      <c r="A7029" s="541" t="s">
        <v>992</v>
      </c>
      <c r="B7029" s="541" t="s">
        <v>9131</v>
      </c>
      <c r="C7029" s="541" t="s">
        <v>1709</v>
      </c>
      <c r="D7029" s="541" t="s">
        <v>14967</v>
      </c>
      <c r="E7029" s="539">
        <v>3000</v>
      </c>
      <c r="F7029" s="542" t="s">
        <v>14968</v>
      </c>
      <c r="G7029" s="541" t="s">
        <v>14969</v>
      </c>
      <c r="H7029" s="541"/>
      <c r="I7029" s="550" t="s">
        <v>13841</v>
      </c>
      <c r="J7029" s="542"/>
      <c r="K7029" s="1800">
        <v>1</v>
      </c>
      <c r="L7029" s="1828">
        <v>12</v>
      </c>
      <c r="M7029" s="542">
        <f t="shared" si="174"/>
        <v>36000</v>
      </c>
      <c r="N7029" s="1829"/>
      <c r="O7029" s="1828">
        <v>6</v>
      </c>
      <c r="P7029" s="542">
        <f t="shared" si="173"/>
        <v>18000</v>
      </c>
    </row>
    <row r="7030" spans="1:16" x14ac:dyDescent="0.2">
      <c r="A7030" s="541" t="s">
        <v>992</v>
      </c>
      <c r="B7030" s="541" t="s">
        <v>9131</v>
      </c>
      <c r="C7030" s="541" t="s">
        <v>1709</v>
      </c>
      <c r="D7030" s="541" t="s">
        <v>14970</v>
      </c>
      <c r="E7030" s="539">
        <v>2000</v>
      </c>
      <c r="F7030" s="542" t="s">
        <v>14971</v>
      </c>
      <c r="G7030" s="541" t="s">
        <v>14972</v>
      </c>
      <c r="H7030" s="541"/>
      <c r="I7030" s="550" t="s">
        <v>3912</v>
      </c>
      <c r="J7030" s="542"/>
      <c r="K7030" s="1800">
        <v>1</v>
      </c>
      <c r="L7030" s="1828">
        <v>12</v>
      </c>
      <c r="M7030" s="542">
        <f t="shared" si="174"/>
        <v>24000</v>
      </c>
      <c r="N7030" s="1829"/>
      <c r="O7030" s="1828">
        <v>4</v>
      </c>
      <c r="P7030" s="542">
        <f t="shared" si="173"/>
        <v>8000</v>
      </c>
    </row>
    <row r="7031" spans="1:16" x14ac:dyDescent="0.2">
      <c r="A7031" s="541" t="s">
        <v>992</v>
      </c>
      <c r="B7031" s="541" t="s">
        <v>9131</v>
      </c>
      <c r="C7031" s="541" t="s">
        <v>1709</v>
      </c>
      <c r="D7031" s="541" t="s">
        <v>14917</v>
      </c>
      <c r="E7031" s="539">
        <v>2000</v>
      </c>
      <c r="F7031" s="542" t="s">
        <v>14973</v>
      </c>
      <c r="G7031" s="541" t="s">
        <v>14974</v>
      </c>
      <c r="H7031" s="541"/>
      <c r="I7031" s="550" t="s">
        <v>12813</v>
      </c>
      <c r="J7031" s="542"/>
      <c r="K7031" s="1800">
        <v>1</v>
      </c>
      <c r="L7031" s="1828">
        <v>12</v>
      </c>
      <c r="M7031" s="542">
        <f t="shared" si="174"/>
        <v>24000</v>
      </c>
      <c r="N7031" s="1829"/>
      <c r="O7031" s="1828">
        <v>6</v>
      </c>
      <c r="P7031" s="542">
        <f t="shared" si="173"/>
        <v>12000</v>
      </c>
    </row>
    <row r="7032" spans="1:16" x14ac:dyDescent="0.2">
      <c r="A7032" s="541" t="s">
        <v>992</v>
      </c>
      <c r="B7032" s="541" t="s">
        <v>9131</v>
      </c>
      <c r="C7032" s="541" t="s">
        <v>1709</v>
      </c>
      <c r="D7032" s="541" t="s">
        <v>14970</v>
      </c>
      <c r="E7032" s="539">
        <v>2000</v>
      </c>
      <c r="F7032" s="542" t="s">
        <v>14975</v>
      </c>
      <c r="G7032" s="541" t="s">
        <v>14976</v>
      </c>
      <c r="H7032" s="541"/>
      <c r="I7032" s="550" t="s">
        <v>12957</v>
      </c>
      <c r="J7032" s="542"/>
      <c r="K7032" s="1800">
        <v>1</v>
      </c>
      <c r="L7032" s="1828">
        <v>12</v>
      </c>
      <c r="M7032" s="542">
        <f t="shared" si="174"/>
        <v>24000</v>
      </c>
      <c r="N7032" s="1829"/>
      <c r="O7032" s="1828">
        <v>6</v>
      </c>
      <c r="P7032" s="542">
        <f t="shared" si="173"/>
        <v>12000</v>
      </c>
    </row>
    <row r="7033" spans="1:16" x14ac:dyDescent="0.2">
      <c r="A7033" s="541" t="s">
        <v>992</v>
      </c>
      <c r="B7033" s="541" t="s">
        <v>9131</v>
      </c>
      <c r="C7033" s="541" t="s">
        <v>1709</v>
      </c>
      <c r="D7033" s="541" t="s">
        <v>14917</v>
      </c>
      <c r="E7033" s="539">
        <v>2000</v>
      </c>
      <c r="F7033" s="542" t="s">
        <v>14977</v>
      </c>
      <c r="G7033" s="541" t="s">
        <v>14978</v>
      </c>
      <c r="H7033" s="541"/>
      <c r="I7033" s="550" t="s">
        <v>1773</v>
      </c>
      <c r="J7033" s="542"/>
      <c r="K7033" s="1800">
        <v>1</v>
      </c>
      <c r="L7033" s="1828">
        <v>12</v>
      </c>
      <c r="M7033" s="542">
        <f t="shared" si="174"/>
        <v>24000</v>
      </c>
      <c r="N7033" s="1829"/>
      <c r="O7033" s="1828">
        <v>6</v>
      </c>
      <c r="P7033" s="542">
        <f t="shared" si="173"/>
        <v>12000</v>
      </c>
    </row>
    <row r="7034" spans="1:16" x14ac:dyDescent="0.2">
      <c r="A7034" s="541" t="s">
        <v>992</v>
      </c>
      <c r="B7034" s="541" t="s">
        <v>9131</v>
      </c>
      <c r="C7034" s="541" t="s">
        <v>1709</v>
      </c>
      <c r="D7034" s="541" t="s">
        <v>13075</v>
      </c>
      <c r="E7034" s="539">
        <v>2000</v>
      </c>
      <c r="F7034" s="542" t="s">
        <v>14979</v>
      </c>
      <c r="G7034" s="541" t="s">
        <v>14980</v>
      </c>
      <c r="H7034" s="541"/>
      <c r="I7034" s="550" t="s">
        <v>12957</v>
      </c>
      <c r="J7034" s="542"/>
      <c r="K7034" s="1800">
        <v>1</v>
      </c>
      <c r="L7034" s="1828">
        <v>12</v>
      </c>
      <c r="M7034" s="542">
        <f t="shared" si="174"/>
        <v>24000</v>
      </c>
      <c r="N7034" s="1829"/>
      <c r="O7034" s="1828">
        <v>6</v>
      </c>
      <c r="P7034" s="542">
        <f t="shared" si="173"/>
        <v>12000</v>
      </c>
    </row>
    <row r="7035" spans="1:16" x14ac:dyDescent="0.2">
      <c r="A7035" s="541" t="s">
        <v>992</v>
      </c>
      <c r="B7035" s="541" t="s">
        <v>9131</v>
      </c>
      <c r="C7035" s="541" t="s">
        <v>1709</v>
      </c>
      <c r="D7035" s="541" t="s">
        <v>14970</v>
      </c>
      <c r="E7035" s="539">
        <v>2000</v>
      </c>
      <c r="F7035" s="542" t="s">
        <v>14981</v>
      </c>
      <c r="G7035" s="541" t="s">
        <v>14982</v>
      </c>
      <c r="H7035" s="541"/>
      <c r="I7035" s="550" t="s">
        <v>14983</v>
      </c>
      <c r="J7035" s="542"/>
      <c r="K7035" s="1800">
        <v>1</v>
      </c>
      <c r="L7035" s="1828">
        <v>12</v>
      </c>
      <c r="M7035" s="542">
        <f t="shared" si="174"/>
        <v>24000</v>
      </c>
      <c r="N7035" s="1829"/>
      <c r="O7035" s="1828">
        <v>6</v>
      </c>
      <c r="P7035" s="542">
        <f t="shared" si="173"/>
        <v>12000</v>
      </c>
    </row>
    <row r="7036" spans="1:16" x14ac:dyDescent="0.2">
      <c r="A7036" s="541" t="s">
        <v>992</v>
      </c>
      <c r="B7036" s="541" t="s">
        <v>9131</v>
      </c>
      <c r="C7036" s="541" t="s">
        <v>1709</v>
      </c>
      <c r="D7036" s="541" t="s">
        <v>14917</v>
      </c>
      <c r="E7036" s="539">
        <v>2000</v>
      </c>
      <c r="F7036" s="542" t="s">
        <v>14984</v>
      </c>
      <c r="G7036" s="541" t="s">
        <v>14985</v>
      </c>
      <c r="H7036" s="541"/>
      <c r="I7036" s="550" t="s">
        <v>12443</v>
      </c>
      <c r="J7036" s="542"/>
      <c r="K7036" s="1800">
        <v>1</v>
      </c>
      <c r="L7036" s="1828">
        <v>12</v>
      </c>
      <c r="M7036" s="542">
        <f t="shared" si="174"/>
        <v>24000</v>
      </c>
      <c r="N7036" s="1829"/>
      <c r="O7036" s="1828">
        <v>6</v>
      </c>
      <c r="P7036" s="542">
        <f t="shared" si="173"/>
        <v>12000</v>
      </c>
    </row>
    <row r="7037" spans="1:16" x14ac:dyDescent="0.2">
      <c r="A7037" s="541" t="s">
        <v>992</v>
      </c>
      <c r="B7037" s="541" t="s">
        <v>9131</v>
      </c>
      <c r="C7037" s="541" t="s">
        <v>1709</v>
      </c>
      <c r="D7037" s="541" t="s">
        <v>14917</v>
      </c>
      <c r="E7037" s="539">
        <v>2000</v>
      </c>
      <c r="F7037" s="542" t="s">
        <v>14986</v>
      </c>
      <c r="G7037" s="541" t="s">
        <v>14987</v>
      </c>
      <c r="H7037" s="541"/>
      <c r="I7037" s="550" t="s">
        <v>1807</v>
      </c>
      <c r="J7037" s="542"/>
      <c r="K7037" s="1800">
        <v>1</v>
      </c>
      <c r="L7037" s="1828">
        <v>12</v>
      </c>
      <c r="M7037" s="542">
        <f t="shared" si="174"/>
        <v>24000</v>
      </c>
      <c r="N7037" s="1829"/>
      <c r="O7037" s="1828">
        <v>6</v>
      </c>
      <c r="P7037" s="542">
        <f t="shared" si="173"/>
        <v>12000</v>
      </c>
    </row>
    <row r="7038" spans="1:16" x14ac:dyDescent="0.2">
      <c r="A7038" s="541" t="s">
        <v>992</v>
      </c>
      <c r="B7038" s="541" t="s">
        <v>9131</v>
      </c>
      <c r="C7038" s="541" t="s">
        <v>1709</v>
      </c>
      <c r="D7038" s="541" t="s">
        <v>14917</v>
      </c>
      <c r="E7038" s="539">
        <v>2000</v>
      </c>
      <c r="F7038" s="542" t="s">
        <v>14988</v>
      </c>
      <c r="G7038" s="541" t="s">
        <v>14989</v>
      </c>
      <c r="H7038" s="541"/>
      <c r="I7038" s="550" t="s">
        <v>13533</v>
      </c>
      <c r="J7038" s="542"/>
      <c r="K7038" s="1800">
        <v>1</v>
      </c>
      <c r="L7038" s="1828">
        <v>12</v>
      </c>
      <c r="M7038" s="542">
        <f t="shared" si="174"/>
        <v>24000</v>
      </c>
      <c r="N7038" s="1829"/>
      <c r="O7038" s="1828">
        <v>6</v>
      </c>
      <c r="P7038" s="542">
        <f t="shared" si="173"/>
        <v>12000</v>
      </c>
    </row>
    <row r="7039" spans="1:16" x14ac:dyDescent="0.2">
      <c r="A7039" s="541" t="s">
        <v>992</v>
      </c>
      <c r="B7039" s="541" t="s">
        <v>9131</v>
      </c>
      <c r="C7039" s="541" t="s">
        <v>1709</v>
      </c>
      <c r="D7039" s="541" t="s">
        <v>14917</v>
      </c>
      <c r="E7039" s="539">
        <v>2000</v>
      </c>
      <c r="F7039" s="542" t="s">
        <v>14990</v>
      </c>
      <c r="G7039" s="541" t="s">
        <v>14991</v>
      </c>
      <c r="H7039" s="541"/>
      <c r="I7039" s="550" t="s">
        <v>2119</v>
      </c>
      <c r="J7039" s="542"/>
      <c r="K7039" s="1800">
        <v>1</v>
      </c>
      <c r="L7039" s="1828">
        <v>12</v>
      </c>
      <c r="M7039" s="542">
        <f t="shared" si="174"/>
        <v>24000</v>
      </c>
      <c r="N7039" s="1829"/>
      <c r="O7039" s="1828">
        <v>6</v>
      </c>
      <c r="P7039" s="542">
        <f t="shared" si="173"/>
        <v>12000</v>
      </c>
    </row>
    <row r="7040" spans="1:16" x14ac:dyDescent="0.2">
      <c r="A7040" s="541" t="s">
        <v>992</v>
      </c>
      <c r="B7040" s="541" t="s">
        <v>9131</v>
      </c>
      <c r="C7040" s="541" t="s">
        <v>1709</v>
      </c>
      <c r="D7040" s="541" t="s">
        <v>13084</v>
      </c>
      <c r="E7040" s="539">
        <v>2000</v>
      </c>
      <c r="F7040" s="542" t="s">
        <v>14992</v>
      </c>
      <c r="G7040" s="541" t="s">
        <v>14993</v>
      </c>
      <c r="H7040" s="541"/>
      <c r="I7040" s="550" t="s">
        <v>13167</v>
      </c>
      <c r="J7040" s="542"/>
      <c r="K7040" s="1800">
        <v>1</v>
      </c>
      <c r="L7040" s="1828">
        <v>12</v>
      </c>
      <c r="M7040" s="542">
        <f t="shared" si="174"/>
        <v>24000</v>
      </c>
      <c r="N7040" s="1829"/>
      <c r="O7040" s="1828">
        <v>6</v>
      </c>
      <c r="P7040" s="542">
        <f t="shared" si="173"/>
        <v>12000</v>
      </c>
    </row>
    <row r="7041" spans="1:16" x14ac:dyDescent="0.2">
      <c r="A7041" s="541" t="s">
        <v>992</v>
      </c>
      <c r="B7041" s="541" t="s">
        <v>9131</v>
      </c>
      <c r="C7041" s="541" t="s">
        <v>1709</v>
      </c>
      <c r="D7041" s="541" t="s">
        <v>14994</v>
      </c>
      <c r="E7041" s="539">
        <v>14000</v>
      </c>
      <c r="F7041" s="542" t="s">
        <v>14995</v>
      </c>
      <c r="G7041" s="541" t="s">
        <v>14996</v>
      </c>
      <c r="H7041" s="541"/>
      <c r="I7041" s="550" t="s">
        <v>2135</v>
      </c>
      <c r="J7041" s="542"/>
      <c r="K7041" s="1800">
        <v>1</v>
      </c>
      <c r="L7041" s="1828">
        <v>12</v>
      </c>
      <c r="M7041" s="542">
        <f t="shared" si="174"/>
        <v>168000</v>
      </c>
      <c r="N7041" s="1829"/>
      <c r="O7041" s="1828">
        <v>6</v>
      </c>
      <c r="P7041" s="542">
        <f t="shared" si="173"/>
        <v>84000</v>
      </c>
    </row>
    <row r="7042" spans="1:16" x14ac:dyDescent="0.2">
      <c r="A7042" s="541" t="s">
        <v>992</v>
      </c>
      <c r="B7042" s="541" t="s">
        <v>9131</v>
      </c>
      <c r="C7042" s="541" t="s">
        <v>1709</v>
      </c>
      <c r="D7042" s="541" t="s">
        <v>14917</v>
      </c>
      <c r="E7042" s="539">
        <v>2000</v>
      </c>
      <c r="F7042" s="542" t="s">
        <v>14997</v>
      </c>
      <c r="G7042" s="541" t="s">
        <v>14998</v>
      </c>
      <c r="H7042" s="541"/>
      <c r="I7042" s="550" t="s">
        <v>1807</v>
      </c>
      <c r="J7042" s="542"/>
      <c r="K7042" s="1800">
        <v>1</v>
      </c>
      <c r="L7042" s="1828">
        <v>12</v>
      </c>
      <c r="M7042" s="542">
        <f t="shared" si="174"/>
        <v>24000</v>
      </c>
      <c r="N7042" s="1829"/>
      <c r="O7042" s="1828">
        <v>2</v>
      </c>
      <c r="P7042" s="542">
        <f t="shared" si="173"/>
        <v>4000</v>
      </c>
    </row>
    <row r="7043" spans="1:16" x14ac:dyDescent="0.2">
      <c r="A7043" s="541" t="s">
        <v>992</v>
      </c>
      <c r="B7043" s="541" t="s">
        <v>9131</v>
      </c>
      <c r="C7043" s="541" t="s">
        <v>1709</v>
      </c>
      <c r="D7043" s="541" t="s">
        <v>14970</v>
      </c>
      <c r="E7043" s="539">
        <v>2000</v>
      </c>
      <c r="F7043" s="542" t="s">
        <v>14999</v>
      </c>
      <c r="G7043" s="541" t="s">
        <v>15000</v>
      </c>
      <c r="H7043" s="541"/>
      <c r="I7043" s="550" t="s">
        <v>1800</v>
      </c>
      <c r="J7043" s="542"/>
      <c r="K7043" s="1800">
        <v>1</v>
      </c>
      <c r="L7043" s="1828">
        <v>12</v>
      </c>
      <c r="M7043" s="542">
        <f t="shared" si="174"/>
        <v>24000</v>
      </c>
      <c r="N7043" s="1829"/>
      <c r="O7043" s="1828">
        <v>1</v>
      </c>
      <c r="P7043" s="542">
        <f t="shared" si="173"/>
        <v>2000</v>
      </c>
    </row>
    <row r="7044" spans="1:16" x14ac:dyDescent="0.2">
      <c r="A7044" s="541" t="s">
        <v>992</v>
      </c>
      <c r="B7044" s="541" t="s">
        <v>9131</v>
      </c>
      <c r="C7044" s="541" t="s">
        <v>1709</v>
      </c>
      <c r="D7044" s="541" t="s">
        <v>14917</v>
      </c>
      <c r="E7044" s="539">
        <v>2000</v>
      </c>
      <c r="F7044" s="542" t="s">
        <v>15001</v>
      </c>
      <c r="G7044" s="541" t="s">
        <v>15002</v>
      </c>
      <c r="H7044" s="541"/>
      <c r="I7044" s="550" t="s">
        <v>6168</v>
      </c>
      <c r="J7044" s="542"/>
      <c r="K7044" s="1800">
        <v>1</v>
      </c>
      <c r="L7044" s="1828">
        <v>12</v>
      </c>
      <c r="M7044" s="542">
        <f t="shared" si="174"/>
        <v>24000</v>
      </c>
      <c r="N7044" s="1829"/>
      <c r="O7044" s="1828">
        <v>6</v>
      </c>
      <c r="P7044" s="542">
        <f t="shared" si="173"/>
        <v>12000</v>
      </c>
    </row>
    <row r="7045" spans="1:16" x14ac:dyDescent="0.2">
      <c r="A7045" s="541" t="s">
        <v>992</v>
      </c>
      <c r="B7045" s="541" t="s">
        <v>9131</v>
      </c>
      <c r="C7045" s="541" t="s">
        <v>1709</v>
      </c>
      <c r="D7045" s="541" t="s">
        <v>14917</v>
      </c>
      <c r="E7045" s="539">
        <v>2000</v>
      </c>
      <c r="F7045" s="542" t="s">
        <v>15003</v>
      </c>
      <c r="G7045" s="541" t="s">
        <v>15004</v>
      </c>
      <c r="H7045" s="541"/>
      <c r="I7045" s="550" t="s">
        <v>2135</v>
      </c>
      <c r="J7045" s="542"/>
      <c r="K7045" s="1800">
        <v>1</v>
      </c>
      <c r="L7045" s="1828">
        <v>12</v>
      </c>
      <c r="M7045" s="542">
        <f t="shared" si="174"/>
        <v>24000</v>
      </c>
      <c r="N7045" s="1829"/>
      <c r="O7045" s="1828">
        <v>6</v>
      </c>
      <c r="P7045" s="542">
        <f t="shared" si="173"/>
        <v>12000</v>
      </c>
    </row>
    <row r="7046" spans="1:16" x14ac:dyDescent="0.2">
      <c r="A7046" s="541" t="s">
        <v>992</v>
      </c>
      <c r="B7046" s="541" t="s">
        <v>9131</v>
      </c>
      <c r="C7046" s="541" t="s">
        <v>1709</v>
      </c>
      <c r="D7046" s="541" t="s">
        <v>15005</v>
      </c>
      <c r="E7046" s="539">
        <v>10000</v>
      </c>
      <c r="F7046" s="542" t="s">
        <v>15006</v>
      </c>
      <c r="G7046" s="541" t="s">
        <v>15007</v>
      </c>
      <c r="H7046" s="541"/>
      <c r="I7046" s="550" t="s">
        <v>15008</v>
      </c>
      <c r="J7046" s="542"/>
      <c r="K7046" s="1800">
        <v>1</v>
      </c>
      <c r="L7046" s="1828">
        <v>3</v>
      </c>
      <c r="M7046" s="542">
        <f t="shared" si="174"/>
        <v>30000</v>
      </c>
      <c r="N7046" s="1829"/>
      <c r="O7046" s="1828">
        <v>6</v>
      </c>
      <c r="P7046" s="542">
        <f t="shared" si="173"/>
        <v>60000</v>
      </c>
    </row>
    <row r="7047" spans="1:16" x14ac:dyDescent="0.2">
      <c r="A7047" s="541" t="s">
        <v>992</v>
      </c>
      <c r="B7047" s="541" t="s">
        <v>9131</v>
      </c>
      <c r="C7047" s="541" t="s">
        <v>1709</v>
      </c>
      <c r="D7047" s="541" t="s">
        <v>14917</v>
      </c>
      <c r="E7047" s="539">
        <v>2000</v>
      </c>
      <c r="F7047" s="542" t="s">
        <v>15009</v>
      </c>
      <c r="G7047" s="541" t="s">
        <v>15010</v>
      </c>
      <c r="H7047" s="541"/>
      <c r="I7047" s="550"/>
      <c r="J7047" s="542"/>
      <c r="K7047" s="1800">
        <v>1</v>
      </c>
      <c r="L7047" s="1828">
        <v>12</v>
      </c>
      <c r="M7047" s="542">
        <f t="shared" si="174"/>
        <v>24000</v>
      </c>
      <c r="N7047" s="1829"/>
      <c r="O7047" s="1828">
        <v>6</v>
      </c>
      <c r="P7047" s="542">
        <f t="shared" si="173"/>
        <v>12000</v>
      </c>
    </row>
    <row r="7048" spans="1:16" x14ac:dyDescent="0.2">
      <c r="A7048" s="541" t="s">
        <v>992</v>
      </c>
      <c r="B7048" s="541" t="s">
        <v>9131</v>
      </c>
      <c r="C7048" s="541" t="s">
        <v>1709</v>
      </c>
      <c r="D7048" s="541" t="s">
        <v>14917</v>
      </c>
      <c r="E7048" s="539">
        <v>2000</v>
      </c>
      <c r="F7048" s="542" t="s">
        <v>15011</v>
      </c>
      <c r="G7048" s="541" t="s">
        <v>15012</v>
      </c>
      <c r="H7048" s="541"/>
      <c r="I7048" s="550" t="s">
        <v>13530</v>
      </c>
      <c r="J7048" s="542"/>
      <c r="K7048" s="1800">
        <v>1</v>
      </c>
      <c r="L7048" s="1828">
        <v>12</v>
      </c>
      <c r="M7048" s="542">
        <f t="shared" si="174"/>
        <v>24000</v>
      </c>
      <c r="N7048" s="1829"/>
      <c r="O7048" s="1828">
        <v>6</v>
      </c>
      <c r="P7048" s="542">
        <f t="shared" si="173"/>
        <v>12000</v>
      </c>
    </row>
    <row r="7049" spans="1:16" x14ac:dyDescent="0.2">
      <c r="A7049" s="541" t="s">
        <v>992</v>
      </c>
      <c r="B7049" s="541" t="s">
        <v>9131</v>
      </c>
      <c r="C7049" s="541" t="s">
        <v>1709</v>
      </c>
      <c r="D7049" s="541" t="s">
        <v>14970</v>
      </c>
      <c r="E7049" s="539">
        <v>2000</v>
      </c>
      <c r="F7049" s="542" t="s">
        <v>15013</v>
      </c>
      <c r="G7049" s="541" t="s">
        <v>15014</v>
      </c>
      <c r="H7049" s="541"/>
      <c r="I7049" s="550" t="s">
        <v>13329</v>
      </c>
      <c r="J7049" s="542"/>
      <c r="K7049" s="1800">
        <v>1</v>
      </c>
      <c r="L7049" s="1828">
        <v>12</v>
      </c>
      <c r="M7049" s="542">
        <f t="shared" si="174"/>
        <v>24000</v>
      </c>
      <c r="N7049" s="1829"/>
      <c r="O7049" s="1828">
        <v>6</v>
      </c>
      <c r="P7049" s="542">
        <f t="shared" si="173"/>
        <v>12000</v>
      </c>
    </row>
    <row r="7050" spans="1:16" x14ac:dyDescent="0.2">
      <c r="A7050" s="541" t="s">
        <v>992</v>
      </c>
      <c r="B7050" s="541" t="s">
        <v>9131</v>
      </c>
      <c r="C7050" s="541" t="s">
        <v>1709</v>
      </c>
      <c r="D7050" s="541" t="s">
        <v>14917</v>
      </c>
      <c r="E7050" s="539">
        <v>2000</v>
      </c>
      <c r="F7050" s="542" t="s">
        <v>15015</v>
      </c>
      <c r="G7050" s="541" t="s">
        <v>15016</v>
      </c>
      <c r="H7050" s="541"/>
      <c r="I7050" s="550" t="s">
        <v>13329</v>
      </c>
      <c r="J7050" s="542"/>
      <c r="K7050" s="1800">
        <v>1</v>
      </c>
      <c r="L7050" s="1828">
        <v>12</v>
      </c>
      <c r="M7050" s="542">
        <f t="shared" si="174"/>
        <v>24000</v>
      </c>
      <c r="N7050" s="1829"/>
      <c r="O7050" s="1828">
        <v>6</v>
      </c>
      <c r="P7050" s="542">
        <f t="shared" si="173"/>
        <v>12000</v>
      </c>
    </row>
    <row r="7051" spans="1:16" x14ac:dyDescent="0.2">
      <c r="A7051" s="541" t="s">
        <v>992</v>
      </c>
      <c r="B7051" s="541" t="s">
        <v>9131</v>
      </c>
      <c r="C7051" s="541" t="s">
        <v>1709</v>
      </c>
      <c r="D7051" s="541" t="s">
        <v>14917</v>
      </c>
      <c r="E7051" s="539">
        <v>2000</v>
      </c>
      <c r="F7051" s="542" t="s">
        <v>15017</v>
      </c>
      <c r="G7051" s="541" t="s">
        <v>15018</v>
      </c>
      <c r="H7051" s="541"/>
      <c r="I7051" s="550" t="s">
        <v>8890</v>
      </c>
      <c r="J7051" s="542"/>
      <c r="K7051" s="1800">
        <v>1</v>
      </c>
      <c r="L7051" s="1828">
        <v>12</v>
      </c>
      <c r="M7051" s="542">
        <f t="shared" si="174"/>
        <v>24000</v>
      </c>
      <c r="N7051" s="1829"/>
      <c r="O7051" s="1828">
        <v>6</v>
      </c>
      <c r="P7051" s="542">
        <f t="shared" si="173"/>
        <v>12000</v>
      </c>
    </row>
    <row r="7052" spans="1:16" x14ac:dyDescent="0.2">
      <c r="A7052" s="541" t="s">
        <v>992</v>
      </c>
      <c r="B7052" s="541" t="s">
        <v>9131</v>
      </c>
      <c r="C7052" s="541" t="s">
        <v>1709</v>
      </c>
      <c r="D7052" s="541" t="s">
        <v>14917</v>
      </c>
      <c r="E7052" s="539">
        <v>2000</v>
      </c>
      <c r="F7052" s="542" t="s">
        <v>15019</v>
      </c>
      <c r="G7052" s="541" t="s">
        <v>15020</v>
      </c>
      <c r="H7052" s="541"/>
      <c r="I7052" s="550" t="s">
        <v>6107</v>
      </c>
      <c r="J7052" s="542"/>
      <c r="K7052" s="1800">
        <v>1</v>
      </c>
      <c r="L7052" s="1828">
        <v>12</v>
      </c>
      <c r="M7052" s="542">
        <f t="shared" si="174"/>
        <v>24000</v>
      </c>
      <c r="N7052" s="1829"/>
      <c r="O7052" s="1828">
        <v>6</v>
      </c>
      <c r="P7052" s="542">
        <f t="shared" si="173"/>
        <v>12000</v>
      </c>
    </row>
    <row r="7053" spans="1:16" x14ac:dyDescent="0.2">
      <c r="A7053" s="541" t="s">
        <v>992</v>
      </c>
      <c r="B7053" s="541" t="s">
        <v>9131</v>
      </c>
      <c r="C7053" s="541" t="s">
        <v>1709</v>
      </c>
      <c r="D7053" s="541" t="s">
        <v>14917</v>
      </c>
      <c r="E7053" s="539">
        <v>2000</v>
      </c>
      <c r="F7053" s="542" t="s">
        <v>15021</v>
      </c>
      <c r="G7053" s="541" t="s">
        <v>15022</v>
      </c>
      <c r="H7053" s="541"/>
      <c r="I7053" s="550" t="s">
        <v>2135</v>
      </c>
      <c r="J7053" s="542"/>
      <c r="K7053" s="1800">
        <v>1</v>
      </c>
      <c r="L7053" s="1828">
        <v>12</v>
      </c>
      <c r="M7053" s="542">
        <f t="shared" si="174"/>
        <v>24000</v>
      </c>
      <c r="N7053" s="1829"/>
      <c r="O7053" s="1828">
        <v>6</v>
      </c>
      <c r="P7053" s="542">
        <f t="shared" si="173"/>
        <v>12000</v>
      </c>
    </row>
    <row r="7054" spans="1:16" x14ac:dyDescent="0.2">
      <c r="A7054" s="541" t="s">
        <v>992</v>
      </c>
      <c r="B7054" s="541" t="s">
        <v>9131</v>
      </c>
      <c r="C7054" s="541" t="s">
        <v>1709</v>
      </c>
      <c r="D7054" s="541" t="s">
        <v>14917</v>
      </c>
      <c r="E7054" s="539">
        <v>2000</v>
      </c>
      <c r="F7054" s="542" t="s">
        <v>15023</v>
      </c>
      <c r="G7054" s="541" t="s">
        <v>15024</v>
      </c>
      <c r="H7054" s="541"/>
      <c r="I7054" s="550"/>
      <c r="J7054" s="542"/>
      <c r="K7054" s="1800">
        <v>1</v>
      </c>
      <c r="L7054" s="1828">
        <v>12</v>
      </c>
      <c r="M7054" s="542">
        <f t="shared" si="174"/>
        <v>24000</v>
      </c>
      <c r="N7054" s="1829"/>
      <c r="O7054" s="1828">
        <v>1</v>
      </c>
      <c r="P7054" s="542">
        <f t="shared" si="173"/>
        <v>2000</v>
      </c>
    </row>
    <row r="7055" spans="1:16" x14ac:dyDescent="0.2">
      <c r="A7055" s="541" t="s">
        <v>992</v>
      </c>
      <c r="B7055" s="541" t="s">
        <v>9131</v>
      </c>
      <c r="C7055" s="541" t="s">
        <v>1709</v>
      </c>
      <c r="D7055" s="541" t="s">
        <v>14917</v>
      </c>
      <c r="E7055" s="539">
        <v>2000</v>
      </c>
      <c r="F7055" s="542" t="s">
        <v>15025</v>
      </c>
      <c r="G7055" s="541" t="s">
        <v>15026</v>
      </c>
      <c r="H7055" s="541"/>
      <c r="I7055" s="550" t="s">
        <v>12950</v>
      </c>
      <c r="J7055" s="542"/>
      <c r="K7055" s="1800">
        <v>1</v>
      </c>
      <c r="L7055" s="1828">
        <v>12</v>
      </c>
      <c r="M7055" s="542">
        <f t="shared" si="174"/>
        <v>24000</v>
      </c>
      <c r="N7055" s="1829"/>
      <c r="O7055" s="1828">
        <v>6</v>
      </c>
      <c r="P7055" s="542">
        <f t="shared" si="173"/>
        <v>12000</v>
      </c>
    </row>
    <row r="7056" spans="1:16" x14ac:dyDescent="0.2">
      <c r="A7056" s="541" t="s">
        <v>992</v>
      </c>
      <c r="B7056" s="541" t="s">
        <v>9131</v>
      </c>
      <c r="C7056" s="541" t="s">
        <v>1709</v>
      </c>
      <c r="D7056" s="541" t="s">
        <v>1836</v>
      </c>
      <c r="E7056" s="539">
        <v>2200</v>
      </c>
      <c r="F7056" s="542" t="s">
        <v>15027</v>
      </c>
      <c r="G7056" s="541" t="s">
        <v>15028</v>
      </c>
      <c r="H7056" s="541"/>
      <c r="I7056" s="550" t="s">
        <v>1773</v>
      </c>
      <c r="J7056" s="542"/>
      <c r="K7056" s="1800">
        <v>1</v>
      </c>
      <c r="L7056" s="1828">
        <v>12</v>
      </c>
      <c r="M7056" s="542">
        <f t="shared" si="174"/>
        <v>26400</v>
      </c>
      <c r="N7056" s="1829"/>
      <c r="O7056" s="1828">
        <v>3</v>
      </c>
      <c r="P7056" s="542">
        <f t="shared" si="173"/>
        <v>6600</v>
      </c>
    </row>
    <row r="7057" spans="1:16" x14ac:dyDescent="0.2">
      <c r="A7057" s="541" t="s">
        <v>992</v>
      </c>
      <c r="B7057" s="541" t="s">
        <v>9131</v>
      </c>
      <c r="C7057" s="541" t="s">
        <v>1709</v>
      </c>
      <c r="D7057" s="541" t="s">
        <v>14917</v>
      </c>
      <c r="E7057" s="539">
        <v>2000</v>
      </c>
      <c r="F7057" s="542" t="s">
        <v>15029</v>
      </c>
      <c r="G7057" s="541" t="s">
        <v>15030</v>
      </c>
      <c r="H7057" s="541"/>
      <c r="I7057" s="550" t="s">
        <v>13415</v>
      </c>
      <c r="J7057" s="542"/>
      <c r="K7057" s="1800">
        <v>1</v>
      </c>
      <c r="L7057" s="1828">
        <v>12</v>
      </c>
      <c r="M7057" s="542">
        <f t="shared" si="174"/>
        <v>24000</v>
      </c>
      <c r="N7057" s="1829"/>
      <c r="O7057" s="1828">
        <v>6</v>
      </c>
      <c r="P7057" s="542">
        <f t="shared" si="173"/>
        <v>12000</v>
      </c>
    </row>
    <row r="7058" spans="1:16" x14ac:dyDescent="0.2">
      <c r="A7058" s="541" t="s">
        <v>992</v>
      </c>
      <c r="B7058" s="541" t="s">
        <v>9131</v>
      </c>
      <c r="C7058" s="541" t="s">
        <v>1709</v>
      </c>
      <c r="D7058" s="541" t="s">
        <v>14917</v>
      </c>
      <c r="E7058" s="539">
        <v>2000</v>
      </c>
      <c r="F7058" s="542" t="s">
        <v>15031</v>
      </c>
      <c r="G7058" s="541" t="s">
        <v>15032</v>
      </c>
      <c r="H7058" s="541"/>
      <c r="I7058" s="550" t="s">
        <v>13167</v>
      </c>
      <c r="J7058" s="542"/>
      <c r="K7058" s="1800">
        <v>1</v>
      </c>
      <c r="L7058" s="1828">
        <v>12</v>
      </c>
      <c r="M7058" s="542">
        <f t="shared" si="174"/>
        <v>24000</v>
      </c>
      <c r="N7058" s="1829"/>
      <c r="O7058" s="1828">
        <v>6</v>
      </c>
      <c r="P7058" s="542">
        <f t="shared" si="173"/>
        <v>12000</v>
      </c>
    </row>
    <row r="7059" spans="1:16" x14ac:dyDescent="0.2">
      <c r="A7059" s="541" t="s">
        <v>992</v>
      </c>
      <c r="B7059" s="541" t="s">
        <v>9131</v>
      </c>
      <c r="C7059" s="541" t="s">
        <v>1709</v>
      </c>
      <c r="D7059" s="541" t="s">
        <v>14917</v>
      </c>
      <c r="E7059" s="539">
        <v>2000</v>
      </c>
      <c r="F7059" s="542" t="s">
        <v>15033</v>
      </c>
      <c r="G7059" s="541" t="s">
        <v>15034</v>
      </c>
      <c r="H7059" s="541"/>
      <c r="I7059" s="550" t="s">
        <v>13069</v>
      </c>
      <c r="J7059" s="542"/>
      <c r="K7059" s="1800">
        <v>1</v>
      </c>
      <c r="L7059" s="1828">
        <v>12</v>
      </c>
      <c r="M7059" s="542">
        <f t="shared" si="174"/>
        <v>24000</v>
      </c>
      <c r="N7059" s="1829"/>
      <c r="O7059" s="1828">
        <v>6</v>
      </c>
      <c r="P7059" s="542">
        <f t="shared" si="173"/>
        <v>12000</v>
      </c>
    </row>
    <row r="7060" spans="1:16" x14ac:dyDescent="0.2">
      <c r="A7060" s="541" t="s">
        <v>992</v>
      </c>
      <c r="B7060" s="541" t="s">
        <v>9131</v>
      </c>
      <c r="C7060" s="541" t="s">
        <v>1709</v>
      </c>
      <c r="D7060" s="541" t="s">
        <v>14917</v>
      </c>
      <c r="E7060" s="539">
        <v>2000</v>
      </c>
      <c r="F7060" s="542" t="s">
        <v>15035</v>
      </c>
      <c r="G7060" s="541" t="s">
        <v>15036</v>
      </c>
      <c r="H7060" s="541"/>
      <c r="I7060" s="550" t="s">
        <v>14906</v>
      </c>
      <c r="J7060" s="542"/>
      <c r="K7060" s="1800">
        <v>1</v>
      </c>
      <c r="L7060" s="1828">
        <v>12</v>
      </c>
      <c r="M7060" s="542">
        <f t="shared" si="174"/>
        <v>24000</v>
      </c>
      <c r="N7060" s="1829"/>
      <c r="O7060" s="1828">
        <v>2</v>
      </c>
      <c r="P7060" s="542">
        <f t="shared" ref="P7060:P7106" si="175">E7060*O7060</f>
        <v>4000</v>
      </c>
    </row>
    <row r="7061" spans="1:16" x14ac:dyDescent="0.2">
      <c r="A7061" s="541" t="s">
        <v>992</v>
      </c>
      <c r="B7061" s="541" t="s">
        <v>9131</v>
      </c>
      <c r="C7061" s="541" t="s">
        <v>1709</v>
      </c>
      <c r="D7061" s="541" t="s">
        <v>14917</v>
      </c>
      <c r="E7061" s="539">
        <v>2000</v>
      </c>
      <c r="F7061" s="542" t="s">
        <v>15037</v>
      </c>
      <c r="G7061" s="541" t="s">
        <v>15038</v>
      </c>
      <c r="H7061" s="541"/>
      <c r="I7061" s="550" t="s">
        <v>12813</v>
      </c>
      <c r="J7061" s="542"/>
      <c r="K7061" s="1800">
        <v>1</v>
      </c>
      <c r="L7061" s="1828">
        <v>12</v>
      </c>
      <c r="M7061" s="542">
        <f t="shared" si="174"/>
        <v>24000</v>
      </c>
      <c r="N7061" s="1829"/>
      <c r="O7061" s="1828">
        <v>6</v>
      </c>
      <c r="P7061" s="542">
        <f t="shared" si="175"/>
        <v>12000</v>
      </c>
    </row>
    <row r="7062" spans="1:16" x14ac:dyDescent="0.2">
      <c r="A7062" s="541" t="s">
        <v>992</v>
      </c>
      <c r="B7062" s="541" t="s">
        <v>9131</v>
      </c>
      <c r="C7062" s="541" t="s">
        <v>1709</v>
      </c>
      <c r="D7062" s="541" t="s">
        <v>13075</v>
      </c>
      <c r="E7062" s="539">
        <v>2000</v>
      </c>
      <c r="F7062" s="542" t="s">
        <v>15039</v>
      </c>
      <c r="G7062" s="541" t="s">
        <v>15040</v>
      </c>
      <c r="H7062" s="541"/>
      <c r="I7062" s="550" t="s">
        <v>1835</v>
      </c>
      <c r="J7062" s="542"/>
      <c r="K7062" s="1800">
        <v>1</v>
      </c>
      <c r="L7062" s="1828">
        <v>12</v>
      </c>
      <c r="M7062" s="542">
        <f t="shared" ref="M7062:M7125" si="176">E7062*L7062</f>
        <v>24000</v>
      </c>
      <c r="N7062" s="1829"/>
      <c r="O7062" s="1828">
        <v>6</v>
      </c>
      <c r="P7062" s="542">
        <f t="shared" si="175"/>
        <v>12000</v>
      </c>
    </row>
    <row r="7063" spans="1:16" x14ac:dyDescent="0.2">
      <c r="A7063" s="541" t="s">
        <v>992</v>
      </c>
      <c r="B7063" s="541" t="s">
        <v>9131</v>
      </c>
      <c r="C7063" s="541" t="s">
        <v>1709</v>
      </c>
      <c r="D7063" s="541" t="s">
        <v>14917</v>
      </c>
      <c r="E7063" s="539">
        <v>2000</v>
      </c>
      <c r="F7063" s="542" t="s">
        <v>15041</v>
      </c>
      <c r="G7063" s="541" t="s">
        <v>15042</v>
      </c>
      <c r="H7063" s="541"/>
      <c r="I7063" s="550" t="s">
        <v>2135</v>
      </c>
      <c r="J7063" s="542"/>
      <c r="K7063" s="1800">
        <v>1</v>
      </c>
      <c r="L7063" s="1828">
        <v>12</v>
      </c>
      <c r="M7063" s="542">
        <f t="shared" si="176"/>
        <v>24000</v>
      </c>
      <c r="N7063" s="1829"/>
      <c r="O7063" s="1828">
        <v>6</v>
      </c>
      <c r="P7063" s="542">
        <f t="shared" si="175"/>
        <v>12000</v>
      </c>
    </row>
    <row r="7064" spans="1:16" x14ac:dyDescent="0.2">
      <c r="A7064" s="541" t="s">
        <v>992</v>
      </c>
      <c r="B7064" s="541" t="s">
        <v>9131</v>
      </c>
      <c r="C7064" s="541" t="s">
        <v>1709</v>
      </c>
      <c r="D7064" s="541" t="s">
        <v>14917</v>
      </c>
      <c r="E7064" s="539">
        <v>2000</v>
      </c>
      <c r="F7064" s="542" t="s">
        <v>15043</v>
      </c>
      <c r="G7064" s="541" t="s">
        <v>15044</v>
      </c>
      <c r="H7064" s="541"/>
      <c r="I7064" s="550" t="s">
        <v>5437</v>
      </c>
      <c r="J7064" s="542"/>
      <c r="K7064" s="1800">
        <v>1</v>
      </c>
      <c r="L7064" s="1828">
        <v>12</v>
      </c>
      <c r="M7064" s="542">
        <f t="shared" si="176"/>
        <v>24000</v>
      </c>
      <c r="N7064" s="1829"/>
      <c r="O7064" s="1828">
        <v>6</v>
      </c>
      <c r="P7064" s="542">
        <f t="shared" si="175"/>
        <v>12000</v>
      </c>
    </row>
    <row r="7065" spans="1:16" x14ac:dyDescent="0.2">
      <c r="A7065" s="541" t="s">
        <v>992</v>
      </c>
      <c r="B7065" s="541" t="s">
        <v>9131</v>
      </c>
      <c r="C7065" s="541" t="s">
        <v>1709</v>
      </c>
      <c r="D7065" s="541" t="s">
        <v>15045</v>
      </c>
      <c r="E7065" s="539">
        <v>3500</v>
      </c>
      <c r="F7065" s="542" t="s">
        <v>15046</v>
      </c>
      <c r="G7065" s="541" t="s">
        <v>15047</v>
      </c>
      <c r="H7065" s="541"/>
      <c r="I7065" s="550" t="s">
        <v>1835</v>
      </c>
      <c r="J7065" s="542"/>
      <c r="K7065" s="1800">
        <v>1</v>
      </c>
      <c r="L7065" s="1828">
        <v>12</v>
      </c>
      <c r="M7065" s="542">
        <f t="shared" si="176"/>
        <v>42000</v>
      </c>
      <c r="N7065" s="1829"/>
      <c r="O7065" s="1828">
        <v>6</v>
      </c>
      <c r="P7065" s="542">
        <f t="shared" si="175"/>
        <v>21000</v>
      </c>
    </row>
    <row r="7066" spans="1:16" x14ac:dyDescent="0.2">
      <c r="A7066" s="541" t="s">
        <v>992</v>
      </c>
      <c r="B7066" s="541" t="s">
        <v>9131</v>
      </c>
      <c r="C7066" s="541" t="s">
        <v>1709</v>
      </c>
      <c r="D7066" s="541" t="s">
        <v>14917</v>
      </c>
      <c r="E7066" s="539">
        <v>2000</v>
      </c>
      <c r="F7066" s="542" t="s">
        <v>15048</v>
      </c>
      <c r="G7066" s="541" t="s">
        <v>15049</v>
      </c>
      <c r="H7066" s="541"/>
      <c r="I7066" s="550" t="s">
        <v>14731</v>
      </c>
      <c r="J7066" s="542"/>
      <c r="K7066" s="1800">
        <v>1</v>
      </c>
      <c r="L7066" s="1828">
        <v>12</v>
      </c>
      <c r="M7066" s="542">
        <f t="shared" si="176"/>
        <v>24000</v>
      </c>
      <c r="N7066" s="1829"/>
      <c r="O7066" s="1828">
        <v>6</v>
      </c>
      <c r="P7066" s="542">
        <f t="shared" si="175"/>
        <v>12000</v>
      </c>
    </row>
    <row r="7067" spans="1:16" x14ac:dyDescent="0.2">
      <c r="A7067" s="541" t="s">
        <v>992</v>
      </c>
      <c r="B7067" s="541" t="s">
        <v>9131</v>
      </c>
      <c r="C7067" s="541" t="s">
        <v>1709</v>
      </c>
      <c r="D7067" s="541" t="s">
        <v>15050</v>
      </c>
      <c r="E7067" s="539">
        <v>7000</v>
      </c>
      <c r="F7067" s="542" t="s">
        <v>15051</v>
      </c>
      <c r="G7067" s="541" t="s">
        <v>15052</v>
      </c>
      <c r="H7067" s="541"/>
      <c r="I7067" s="550" t="s">
        <v>15053</v>
      </c>
      <c r="J7067" s="542"/>
      <c r="K7067" s="1800">
        <v>1</v>
      </c>
      <c r="L7067" s="1828">
        <v>12</v>
      </c>
      <c r="M7067" s="542">
        <f t="shared" si="176"/>
        <v>84000</v>
      </c>
      <c r="N7067" s="1829"/>
      <c r="O7067" s="1828">
        <v>6</v>
      </c>
      <c r="P7067" s="542">
        <f t="shared" si="175"/>
        <v>42000</v>
      </c>
    </row>
    <row r="7068" spans="1:16" x14ac:dyDescent="0.2">
      <c r="A7068" s="541" t="s">
        <v>992</v>
      </c>
      <c r="B7068" s="541" t="s">
        <v>9131</v>
      </c>
      <c r="C7068" s="541" t="s">
        <v>1709</v>
      </c>
      <c r="D7068" s="541" t="s">
        <v>14917</v>
      </c>
      <c r="E7068" s="539">
        <v>2000</v>
      </c>
      <c r="F7068" s="542" t="s">
        <v>15054</v>
      </c>
      <c r="G7068" s="541" t="s">
        <v>15055</v>
      </c>
      <c r="H7068" s="541"/>
      <c r="I7068" s="550" t="s">
        <v>12813</v>
      </c>
      <c r="J7068" s="542"/>
      <c r="K7068" s="1800">
        <v>1</v>
      </c>
      <c r="L7068" s="1828">
        <v>12</v>
      </c>
      <c r="M7068" s="542">
        <f t="shared" si="176"/>
        <v>24000</v>
      </c>
      <c r="N7068" s="1829"/>
      <c r="O7068" s="1828">
        <v>6</v>
      </c>
      <c r="P7068" s="542">
        <f t="shared" si="175"/>
        <v>12000</v>
      </c>
    </row>
    <row r="7069" spans="1:16" x14ac:dyDescent="0.2">
      <c r="A7069" s="541" t="s">
        <v>992</v>
      </c>
      <c r="B7069" s="541" t="s">
        <v>9131</v>
      </c>
      <c r="C7069" s="541" t="s">
        <v>1709</v>
      </c>
      <c r="D7069" s="541" t="s">
        <v>14917</v>
      </c>
      <c r="E7069" s="539">
        <v>2000</v>
      </c>
      <c r="F7069" s="542" t="s">
        <v>15056</v>
      </c>
      <c r="G7069" s="541" t="s">
        <v>15057</v>
      </c>
      <c r="H7069" s="541"/>
      <c r="I7069" s="550" t="s">
        <v>13049</v>
      </c>
      <c r="J7069" s="542"/>
      <c r="K7069" s="1800">
        <v>1</v>
      </c>
      <c r="L7069" s="1828">
        <v>12</v>
      </c>
      <c r="M7069" s="542">
        <f t="shared" si="176"/>
        <v>24000</v>
      </c>
      <c r="N7069" s="1829"/>
      <c r="O7069" s="1828">
        <v>6</v>
      </c>
      <c r="P7069" s="542">
        <f t="shared" si="175"/>
        <v>12000</v>
      </c>
    </row>
    <row r="7070" spans="1:16" x14ac:dyDescent="0.2">
      <c r="A7070" s="541" t="s">
        <v>992</v>
      </c>
      <c r="B7070" s="541" t="s">
        <v>9131</v>
      </c>
      <c r="C7070" s="541" t="s">
        <v>1709</v>
      </c>
      <c r="D7070" s="541" t="s">
        <v>14917</v>
      </c>
      <c r="E7070" s="539">
        <v>2000</v>
      </c>
      <c r="F7070" s="542" t="s">
        <v>15058</v>
      </c>
      <c r="G7070" s="541" t="s">
        <v>15059</v>
      </c>
      <c r="H7070" s="541"/>
      <c r="I7070" s="550" t="s">
        <v>1800</v>
      </c>
      <c r="J7070" s="542"/>
      <c r="K7070" s="1800">
        <v>1</v>
      </c>
      <c r="L7070" s="1828">
        <v>12</v>
      </c>
      <c r="M7070" s="542">
        <f t="shared" si="176"/>
        <v>24000</v>
      </c>
      <c r="N7070" s="1829"/>
      <c r="O7070" s="1828">
        <v>6</v>
      </c>
      <c r="P7070" s="542">
        <f t="shared" si="175"/>
        <v>12000</v>
      </c>
    </row>
    <row r="7071" spans="1:16" x14ac:dyDescent="0.2">
      <c r="A7071" s="541" t="s">
        <v>992</v>
      </c>
      <c r="B7071" s="541" t="s">
        <v>9131</v>
      </c>
      <c r="C7071" s="541" t="s">
        <v>1709</v>
      </c>
      <c r="D7071" s="541" t="s">
        <v>15060</v>
      </c>
      <c r="E7071" s="539">
        <v>2500</v>
      </c>
      <c r="F7071" s="542" t="s">
        <v>15061</v>
      </c>
      <c r="G7071" s="541" t="s">
        <v>15062</v>
      </c>
      <c r="H7071" s="541"/>
      <c r="I7071" s="550" t="s">
        <v>1753</v>
      </c>
      <c r="J7071" s="542"/>
      <c r="K7071" s="1800">
        <v>1</v>
      </c>
      <c r="L7071" s="1828">
        <v>12</v>
      </c>
      <c r="M7071" s="542">
        <f t="shared" si="176"/>
        <v>30000</v>
      </c>
      <c r="N7071" s="1829"/>
      <c r="O7071" s="1828">
        <v>6</v>
      </c>
      <c r="P7071" s="542">
        <f t="shared" si="175"/>
        <v>15000</v>
      </c>
    </row>
    <row r="7072" spans="1:16" x14ac:dyDescent="0.2">
      <c r="A7072" s="541" t="s">
        <v>992</v>
      </c>
      <c r="B7072" s="541" t="s">
        <v>9131</v>
      </c>
      <c r="C7072" s="541" t="s">
        <v>1709</v>
      </c>
      <c r="D7072" s="541" t="s">
        <v>14917</v>
      </c>
      <c r="E7072" s="539">
        <v>2000</v>
      </c>
      <c r="F7072" s="542" t="s">
        <v>15063</v>
      </c>
      <c r="G7072" s="541" t="s">
        <v>15064</v>
      </c>
      <c r="H7072" s="541"/>
      <c r="I7072" s="550" t="s">
        <v>13519</v>
      </c>
      <c r="J7072" s="542"/>
      <c r="K7072" s="1800">
        <v>1</v>
      </c>
      <c r="L7072" s="1828">
        <v>12</v>
      </c>
      <c r="M7072" s="542">
        <f t="shared" si="176"/>
        <v>24000</v>
      </c>
      <c r="N7072" s="1829"/>
      <c r="O7072" s="1828">
        <v>6</v>
      </c>
      <c r="P7072" s="542">
        <f t="shared" si="175"/>
        <v>12000</v>
      </c>
    </row>
    <row r="7073" spans="1:16" x14ac:dyDescent="0.2">
      <c r="A7073" s="541" t="s">
        <v>992</v>
      </c>
      <c r="B7073" s="541" t="s">
        <v>9131</v>
      </c>
      <c r="C7073" s="541" t="s">
        <v>1709</v>
      </c>
      <c r="D7073" s="541" t="s">
        <v>14917</v>
      </c>
      <c r="E7073" s="539">
        <v>2000</v>
      </c>
      <c r="F7073" s="542" t="s">
        <v>15065</v>
      </c>
      <c r="G7073" s="541" t="s">
        <v>15066</v>
      </c>
      <c r="H7073" s="541"/>
      <c r="I7073" s="550" t="s">
        <v>12950</v>
      </c>
      <c r="J7073" s="542"/>
      <c r="K7073" s="1800">
        <v>1</v>
      </c>
      <c r="L7073" s="1828">
        <v>12</v>
      </c>
      <c r="M7073" s="542">
        <f t="shared" si="176"/>
        <v>24000</v>
      </c>
      <c r="N7073" s="1829"/>
      <c r="O7073" s="1828">
        <v>6</v>
      </c>
      <c r="P7073" s="542">
        <f t="shared" si="175"/>
        <v>12000</v>
      </c>
    </row>
    <row r="7074" spans="1:16" x14ac:dyDescent="0.2">
      <c r="A7074" s="541" t="s">
        <v>992</v>
      </c>
      <c r="B7074" s="541" t="s">
        <v>9131</v>
      </c>
      <c r="C7074" s="541" t="s">
        <v>1709</v>
      </c>
      <c r="D7074" s="541" t="s">
        <v>14917</v>
      </c>
      <c r="E7074" s="539">
        <v>2000</v>
      </c>
      <c r="F7074" s="542" t="s">
        <v>15067</v>
      </c>
      <c r="G7074" s="541" t="s">
        <v>15068</v>
      </c>
      <c r="H7074" s="541"/>
      <c r="I7074" s="550" t="s">
        <v>12813</v>
      </c>
      <c r="J7074" s="542"/>
      <c r="K7074" s="1800">
        <v>1</v>
      </c>
      <c r="L7074" s="1828">
        <v>12</v>
      </c>
      <c r="M7074" s="542">
        <f t="shared" si="176"/>
        <v>24000</v>
      </c>
      <c r="N7074" s="1829"/>
      <c r="O7074" s="1828">
        <v>6</v>
      </c>
      <c r="P7074" s="542">
        <f t="shared" si="175"/>
        <v>12000</v>
      </c>
    </row>
    <row r="7075" spans="1:16" x14ac:dyDescent="0.2">
      <c r="A7075" s="541" t="s">
        <v>992</v>
      </c>
      <c r="B7075" s="541" t="s">
        <v>9131</v>
      </c>
      <c r="C7075" s="541" t="s">
        <v>1709</v>
      </c>
      <c r="D7075" s="541" t="s">
        <v>13075</v>
      </c>
      <c r="E7075" s="539">
        <v>2000</v>
      </c>
      <c r="F7075" s="542" t="s">
        <v>15069</v>
      </c>
      <c r="G7075" s="541" t="s">
        <v>15070</v>
      </c>
      <c r="H7075" s="541"/>
      <c r="I7075" s="550" t="s">
        <v>1773</v>
      </c>
      <c r="J7075" s="542"/>
      <c r="K7075" s="1800">
        <v>1</v>
      </c>
      <c r="L7075" s="1828">
        <v>12</v>
      </c>
      <c r="M7075" s="542">
        <f t="shared" si="176"/>
        <v>24000</v>
      </c>
      <c r="N7075" s="1829"/>
      <c r="O7075" s="1828">
        <v>6</v>
      </c>
      <c r="P7075" s="542">
        <f t="shared" si="175"/>
        <v>12000</v>
      </c>
    </row>
    <row r="7076" spans="1:16" x14ac:dyDescent="0.2">
      <c r="A7076" s="541" t="s">
        <v>992</v>
      </c>
      <c r="B7076" s="541" t="s">
        <v>9131</v>
      </c>
      <c r="C7076" s="541" t="s">
        <v>1709</v>
      </c>
      <c r="D7076" s="541" t="s">
        <v>14917</v>
      </c>
      <c r="E7076" s="539">
        <v>2000</v>
      </c>
      <c r="F7076" s="542" t="s">
        <v>15071</v>
      </c>
      <c r="G7076" s="541" t="s">
        <v>15072</v>
      </c>
      <c r="H7076" s="541"/>
      <c r="I7076" s="550" t="s">
        <v>8896</v>
      </c>
      <c r="J7076" s="542"/>
      <c r="K7076" s="1800">
        <v>1</v>
      </c>
      <c r="L7076" s="1828">
        <v>12</v>
      </c>
      <c r="M7076" s="542">
        <f t="shared" si="176"/>
        <v>24000</v>
      </c>
      <c r="N7076" s="1829"/>
      <c r="O7076" s="1828">
        <v>6</v>
      </c>
      <c r="P7076" s="542">
        <f t="shared" si="175"/>
        <v>12000</v>
      </c>
    </row>
    <row r="7077" spans="1:16" x14ac:dyDescent="0.2">
      <c r="A7077" s="541" t="s">
        <v>992</v>
      </c>
      <c r="B7077" s="541" t="s">
        <v>9131</v>
      </c>
      <c r="C7077" s="541" t="s">
        <v>1709</v>
      </c>
      <c r="D7077" s="541" t="s">
        <v>14917</v>
      </c>
      <c r="E7077" s="539">
        <v>2000</v>
      </c>
      <c r="F7077" s="542" t="s">
        <v>15073</v>
      </c>
      <c r="G7077" s="541" t="s">
        <v>15074</v>
      </c>
      <c r="H7077" s="541"/>
      <c r="I7077" s="550" t="s">
        <v>1773</v>
      </c>
      <c r="J7077" s="542"/>
      <c r="K7077" s="1800">
        <v>1</v>
      </c>
      <c r="L7077" s="1828">
        <v>12</v>
      </c>
      <c r="M7077" s="542">
        <f t="shared" si="176"/>
        <v>24000</v>
      </c>
      <c r="N7077" s="1829"/>
      <c r="O7077" s="1828">
        <v>6</v>
      </c>
      <c r="P7077" s="542">
        <f t="shared" si="175"/>
        <v>12000</v>
      </c>
    </row>
    <row r="7078" spans="1:16" x14ac:dyDescent="0.2">
      <c r="A7078" s="541" t="s">
        <v>992</v>
      </c>
      <c r="B7078" s="541" t="s">
        <v>9131</v>
      </c>
      <c r="C7078" s="541" t="s">
        <v>1709</v>
      </c>
      <c r="D7078" s="541" t="s">
        <v>14917</v>
      </c>
      <c r="E7078" s="539">
        <v>2000</v>
      </c>
      <c r="F7078" s="542" t="s">
        <v>15075</v>
      </c>
      <c r="G7078" s="541" t="s">
        <v>15076</v>
      </c>
      <c r="H7078" s="541"/>
      <c r="I7078" s="550"/>
      <c r="J7078" s="542"/>
      <c r="K7078" s="1800">
        <v>1</v>
      </c>
      <c r="L7078" s="1828">
        <v>12</v>
      </c>
      <c r="M7078" s="542">
        <f t="shared" si="176"/>
        <v>24000</v>
      </c>
      <c r="N7078" s="1829"/>
      <c r="O7078" s="1828">
        <v>1</v>
      </c>
      <c r="P7078" s="542">
        <f t="shared" si="175"/>
        <v>2000</v>
      </c>
    </row>
    <row r="7079" spans="1:16" x14ac:dyDescent="0.2">
      <c r="A7079" s="541" t="s">
        <v>992</v>
      </c>
      <c r="B7079" s="541" t="s">
        <v>9131</v>
      </c>
      <c r="C7079" s="541" t="s">
        <v>1709</v>
      </c>
      <c r="D7079" s="541" t="s">
        <v>14917</v>
      </c>
      <c r="E7079" s="539">
        <v>2000</v>
      </c>
      <c r="F7079" s="542" t="s">
        <v>15077</v>
      </c>
      <c r="G7079" s="541" t="s">
        <v>15078</v>
      </c>
      <c r="H7079" s="541"/>
      <c r="I7079" s="550" t="s">
        <v>13167</v>
      </c>
      <c r="J7079" s="542"/>
      <c r="K7079" s="1800">
        <v>1</v>
      </c>
      <c r="L7079" s="1828">
        <v>12</v>
      </c>
      <c r="M7079" s="542">
        <f t="shared" si="176"/>
        <v>24000</v>
      </c>
      <c r="N7079" s="1829"/>
      <c r="O7079" s="1828">
        <v>6</v>
      </c>
      <c r="P7079" s="542">
        <f t="shared" si="175"/>
        <v>12000</v>
      </c>
    </row>
    <row r="7080" spans="1:16" x14ac:dyDescent="0.2">
      <c r="A7080" s="541" t="s">
        <v>992</v>
      </c>
      <c r="B7080" s="541" t="s">
        <v>9131</v>
      </c>
      <c r="C7080" s="541" t="s">
        <v>1709</v>
      </c>
      <c r="D7080" s="541" t="s">
        <v>14917</v>
      </c>
      <c r="E7080" s="539">
        <v>2000</v>
      </c>
      <c r="F7080" s="542" t="s">
        <v>15079</v>
      </c>
      <c r="G7080" s="541" t="s">
        <v>15080</v>
      </c>
      <c r="H7080" s="541"/>
      <c r="I7080" s="550" t="s">
        <v>13167</v>
      </c>
      <c r="J7080" s="542"/>
      <c r="K7080" s="1800">
        <v>1</v>
      </c>
      <c r="L7080" s="1828">
        <v>12</v>
      </c>
      <c r="M7080" s="542">
        <f t="shared" si="176"/>
        <v>24000</v>
      </c>
      <c r="N7080" s="1829"/>
      <c r="O7080" s="1828">
        <v>6</v>
      </c>
      <c r="P7080" s="542">
        <f t="shared" si="175"/>
        <v>12000</v>
      </c>
    </row>
    <row r="7081" spans="1:16" x14ac:dyDescent="0.2">
      <c r="A7081" s="541" t="s">
        <v>992</v>
      </c>
      <c r="B7081" s="541" t="s">
        <v>9131</v>
      </c>
      <c r="C7081" s="541" t="s">
        <v>1709</v>
      </c>
      <c r="D7081" s="541" t="s">
        <v>14917</v>
      </c>
      <c r="E7081" s="539">
        <v>2000</v>
      </c>
      <c r="F7081" s="542" t="s">
        <v>15081</v>
      </c>
      <c r="G7081" s="541" t="s">
        <v>15082</v>
      </c>
      <c r="H7081" s="541"/>
      <c r="I7081" s="550" t="s">
        <v>13788</v>
      </c>
      <c r="J7081" s="542"/>
      <c r="K7081" s="1800">
        <v>1</v>
      </c>
      <c r="L7081" s="1828">
        <v>12</v>
      </c>
      <c r="M7081" s="542">
        <f t="shared" si="176"/>
        <v>24000</v>
      </c>
      <c r="N7081" s="1829"/>
      <c r="O7081" s="1828">
        <v>6</v>
      </c>
      <c r="P7081" s="542">
        <f t="shared" si="175"/>
        <v>12000</v>
      </c>
    </row>
    <row r="7082" spans="1:16" x14ac:dyDescent="0.2">
      <c r="A7082" s="541" t="s">
        <v>992</v>
      </c>
      <c r="B7082" s="541" t="s">
        <v>9131</v>
      </c>
      <c r="C7082" s="541" t="s">
        <v>1709</v>
      </c>
      <c r="D7082" s="541" t="s">
        <v>15083</v>
      </c>
      <c r="E7082" s="539">
        <v>4000</v>
      </c>
      <c r="F7082" s="542" t="s">
        <v>15084</v>
      </c>
      <c r="G7082" s="541" t="s">
        <v>15085</v>
      </c>
      <c r="H7082" s="541"/>
      <c r="I7082" s="550" t="s">
        <v>15086</v>
      </c>
      <c r="J7082" s="542"/>
      <c r="K7082" s="1800">
        <v>1</v>
      </c>
      <c r="L7082" s="1828">
        <v>12</v>
      </c>
      <c r="M7082" s="542">
        <f t="shared" si="176"/>
        <v>48000</v>
      </c>
      <c r="N7082" s="1829"/>
      <c r="O7082" s="1828">
        <v>6</v>
      </c>
      <c r="P7082" s="542">
        <f t="shared" si="175"/>
        <v>24000</v>
      </c>
    </row>
    <row r="7083" spans="1:16" x14ac:dyDescent="0.2">
      <c r="A7083" s="541" t="s">
        <v>992</v>
      </c>
      <c r="B7083" s="541" t="s">
        <v>9131</v>
      </c>
      <c r="C7083" s="541" t="s">
        <v>1709</v>
      </c>
      <c r="D7083" s="541" t="s">
        <v>14917</v>
      </c>
      <c r="E7083" s="539">
        <v>2000</v>
      </c>
      <c r="F7083" s="542" t="s">
        <v>15087</v>
      </c>
      <c r="G7083" s="541" t="s">
        <v>15088</v>
      </c>
      <c r="H7083" s="541"/>
      <c r="I7083" s="550" t="s">
        <v>13610</v>
      </c>
      <c r="J7083" s="542"/>
      <c r="K7083" s="1800">
        <v>1</v>
      </c>
      <c r="L7083" s="1828">
        <v>12</v>
      </c>
      <c r="M7083" s="542">
        <f t="shared" si="176"/>
        <v>24000</v>
      </c>
      <c r="N7083" s="1829"/>
      <c r="O7083" s="1828">
        <v>1</v>
      </c>
      <c r="P7083" s="542">
        <f t="shared" si="175"/>
        <v>2000</v>
      </c>
    </row>
    <row r="7084" spans="1:16" x14ac:dyDescent="0.2">
      <c r="A7084" s="541" t="s">
        <v>992</v>
      </c>
      <c r="B7084" s="541" t="s">
        <v>9131</v>
      </c>
      <c r="C7084" s="541" t="s">
        <v>1709</v>
      </c>
      <c r="D7084" s="541" t="s">
        <v>14917</v>
      </c>
      <c r="E7084" s="539">
        <v>2000</v>
      </c>
      <c r="F7084" s="542" t="s">
        <v>15089</v>
      </c>
      <c r="G7084" s="541" t="s">
        <v>15090</v>
      </c>
      <c r="H7084" s="541"/>
      <c r="I7084" s="550" t="s">
        <v>13536</v>
      </c>
      <c r="J7084" s="542"/>
      <c r="K7084" s="1800">
        <v>1</v>
      </c>
      <c r="L7084" s="1828">
        <v>12</v>
      </c>
      <c r="M7084" s="542">
        <f t="shared" si="176"/>
        <v>24000</v>
      </c>
      <c r="N7084" s="1829"/>
      <c r="O7084" s="1828">
        <v>6</v>
      </c>
      <c r="P7084" s="542">
        <f t="shared" si="175"/>
        <v>12000</v>
      </c>
    </row>
    <row r="7085" spans="1:16" x14ac:dyDescent="0.2">
      <c r="A7085" s="541" t="s">
        <v>992</v>
      </c>
      <c r="B7085" s="541" t="s">
        <v>9131</v>
      </c>
      <c r="C7085" s="541" t="s">
        <v>1709</v>
      </c>
      <c r="D7085" s="541" t="s">
        <v>14917</v>
      </c>
      <c r="E7085" s="539">
        <v>2000</v>
      </c>
      <c r="F7085" s="542" t="s">
        <v>15091</v>
      </c>
      <c r="G7085" s="541" t="s">
        <v>15092</v>
      </c>
      <c r="H7085" s="541"/>
      <c r="I7085" s="550" t="s">
        <v>13799</v>
      </c>
      <c r="J7085" s="542"/>
      <c r="K7085" s="1800">
        <v>1</v>
      </c>
      <c r="L7085" s="1828">
        <v>12</v>
      </c>
      <c r="M7085" s="542">
        <f t="shared" si="176"/>
        <v>24000</v>
      </c>
      <c r="N7085" s="1829"/>
      <c r="O7085" s="1828">
        <v>2</v>
      </c>
      <c r="P7085" s="542">
        <f t="shared" si="175"/>
        <v>4000</v>
      </c>
    </row>
    <row r="7086" spans="1:16" x14ac:dyDescent="0.2">
      <c r="A7086" s="541" t="s">
        <v>992</v>
      </c>
      <c r="B7086" s="541" t="s">
        <v>9131</v>
      </c>
      <c r="C7086" s="541" t="s">
        <v>1709</v>
      </c>
      <c r="D7086" s="541" t="s">
        <v>13084</v>
      </c>
      <c r="E7086" s="539">
        <v>2000</v>
      </c>
      <c r="F7086" s="542" t="s">
        <v>15093</v>
      </c>
      <c r="G7086" s="541" t="s">
        <v>15094</v>
      </c>
      <c r="H7086" s="541"/>
      <c r="I7086" s="550" t="s">
        <v>13329</v>
      </c>
      <c r="J7086" s="542"/>
      <c r="K7086" s="1800">
        <v>1</v>
      </c>
      <c r="L7086" s="1828">
        <v>12</v>
      </c>
      <c r="M7086" s="542">
        <f t="shared" si="176"/>
        <v>24000</v>
      </c>
      <c r="N7086" s="1829"/>
      <c r="O7086" s="1828">
        <v>6</v>
      </c>
      <c r="P7086" s="542">
        <f t="shared" si="175"/>
        <v>12000</v>
      </c>
    </row>
    <row r="7087" spans="1:16" x14ac:dyDescent="0.2">
      <c r="A7087" s="541" t="s">
        <v>992</v>
      </c>
      <c r="B7087" s="541" t="s">
        <v>9131</v>
      </c>
      <c r="C7087" s="541" t="s">
        <v>1709</v>
      </c>
      <c r="D7087" s="541" t="s">
        <v>1836</v>
      </c>
      <c r="E7087" s="539">
        <v>2200</v>
      </c>
      <c r="F7087" s="542" t="s">
        <v>15095</v>
      </c>
      <c r="G7087" s="541" t="s">
        <v>15096</v>
      </c>
      <c r="H7087" s="541"/>
      <c r="I7087" s="550" t="s">
        <v>13610</v>
      </c>
      <c r="J7087" s="542"/>
      <c r="K7087" s="1800">
        <v>1</v>
      </c>
      <c r="L7087" s="1828">
        <v>12</v>
      </c>
      <c r="M7087" s="542">
        <f t="shared" si="176"/>
        <v>26400</v>
      </c>
      <c r="N7087" s="1829"/>
      <c r="O7087" s="1828">
        <v>6</v>
      </c>
      <c r="P7087" s="542">
        <f t="shared" si="175"/>
        <v>13200</v>
      </c>
    </row>
    <row r="7088" spans="1:16" x14ac:dyDescent="0.2">
      <c r="A7088" s="541" t="s">
        <v>992</v>
      </c>
      <c r="B7088" s="541" t="s">
        <v>9131</v>
      </c>
      <c r="C7088" s="541" t="s">
        <v>1709</v>
      </c>
      <c r="D7088" s="541" t="s">
        <v>13428</v>
      </c>
      <c r="E7088" s="539">
        <v>1850</v>
      </c>
      <c r="F7088" s="542" t="s">
        <v>15097</v>
      </c>
      <c r="G7088" s="541" t="s">
        <v>15098</v>
      </c>
      <c r="H7088" s="541"/>
      <c r="I7088" s="550" t="s">
        <v>15099</v>
      </c>
      <c r="J7088" s="542"/>
      <c r="K7088" s="1800">
        <v>1</v>
      </c>
      <c r="L7088" s="1828">
        <v>12</v>
      </c>
      <c r="M7088" s="542">
        <f t="shared" si="176"/>
        <v>22200</v>
      </c>
      <c r="N7088" s="1829"/>
      <c r="O7088" s="1828">
        <v>1</v>
      </c>
      <c r="P7088" s="542">
        <f t="shared" si="175"/>
        <v>1850</v>
      </c>
    </row>
    <row r="7089" spans="1:16" x14ac:dyDescent="0.2">
      <c r="A7089" s="541" t="s">
        <v>992</v>
      </c>
      <c r="B7089" s="541" t="s">
        <v>9131</v>
      </c>
      <c r="C7089" s="541" t="s">
        <v>1709</v>
      </c>
      <c r="D7089" s="541" t="s">
        <v>14917</v>
      </c>
      <c r="E7089" s="539">
        <v>2000</v>
      </c>
      <c r="F7089" s="542" t="s">
        <v>15100</v>
      </c>
      <c r="G7089" s="541" t="s">
        <v>15101</v>
      </c>
      <c r="H7089" s="541"/>
      <c r="I7089" s="550" t="s">
        <v>12950</v>
      </c>
      <c r="J7089" s="542"/>
      <c r="K7089" s="1800">
        <v>1</v>
      </c>
      <c r="L7089" s="1828">
        <v>10</v>
      </c>
      <c r="M7089" s="542">
        <f t="shared" si="176"/>
        <v>20000</v>
      </c>
      <c r="N7089" s="1829"/>
      <c r="O7089" s="1828">
        <v>6</v>
      </c>
      <c r="P7089" s="542">
        <f t="shared" si="175"/>
        <v>12000</v>
      </c>
    </row>
    <row r="7090" spans="1:16" x14ac:dyDescent="0.2">
      <c r="A7090" s="541" t="s">
        <v>992</v>
      </c>
      <c r="B7090" s="541" t="s">
        <v>9131</v>
      </c>
      <c r="C7090" s="541" t="s">
        <v>1709</v>
      </c>
      <c r="D7090" s="541" t="s">
        <v>14917</v>
      </c>
      <c r="E7090" s="539">
        <v>2000</v>
      </c>
      <c r="F7090" s="542" t="s">
        <v>15102</v>
      </c>
      <c r="G7090" s="541" t="s">
        <v>15103</v>
      </c>
      <c r="H7090" s="541"/>
      <c r="I7090" s="550" t="s">
        <v>13536</v>
      </c>
      <c r="J7090" s="542"/>
      <c r="K7090" s="1800">
        <v>1</v>
      </c>
      <c r="L7090" s="1828">
        <v>10</v>
      </c>
      <c r="M7090" s="542">
        <f t="shared" si="176"/>
        <v>20000</v>
      </c>
      <c r="N7090" s="1829"/>
      <c r="O7090" s="1828">
        <v>6</v>
      </c>
      <c r="P7090" s="542">
        <f t="shared" si="175"/>
        <v>12000</v>
      </c>
    </row>
    <row r="7091" spans="1:16" x14ac:dyDescent="0.2">
      <c r="A7091" s="541" t="s">
        <v>992</v>
      </c>
      <c r="B7091" s="541" t="s">
        <v>9131</v>
      </c>
      <c r="C7091" s="541" t="s">
        <v>1709</v>
      </c>
      <c r="D7091" s="541" t="s">
        <v>14917</v>
      </c>
      <c r="E7091" s="539">
        <v>2000</v>
      </c>
      <c r="F7091" s="542" t="s">
        <v>15104</v>
      </c>
      <c r="G7091" s="541" t="s">
        <v>15105</v>
      </c>
      <c r="H7091" s="541"/>
      <c r="I7091" s="550" t="s">
        <v>13605</v>
      </c>
      <c r="J7091" s="542"/>
      <c r="K7091" s="1800">
        <v>1</v>
      </c>
      <c r="L7091" s="1828">
        <v>10</v>
      </c>
      <c r="M7091" s="542">
        <f t="shared" si="176"/>
        <v>20000</v>
      </c>
      <c r="N7091" s="1829"/>
      <c r="O7091" s="1828">
        <v>6</v>
      </c>
      <c r="P7091" s="542">
        <f t="shared" si="175"/>
        <v>12000</v>
      </c>
    </row>
    <row r="7092" spans="1:16" x14ac:dyDescent="0.2">
      <c r="A7092" s="541" t="s">
        <v>992</v>
      </c>
      <c r="B7092" s="541" t="s">
        <v>9131</v>
      </c>
      <c r="C7092" s="541" t="s">
        <v>1709</v>
      </c>
      <c r="D7092" s="541" t="s">
        <v>14917</v>
      </c>
      <c r="E7092" s="539">
        <v>2000</v>
      </c>
      <c r="F7092" s="542" t="s">
        <v>15106</v>
      </c>
      <c r="G7092" s="541" t="s">
        <v>15107</v>
      </c>
      <c r="H7092" s="541"/>
      <c r="I7092" s="550" t="s">
        <v>1713</v>
      </c>
      <c r="J7092" s="542"/>
      <c r="K7092" s="1800">
        <v>1</v>
      </c>
      <c r="L7092" s="1828">
        <v>7</v>
      </c>
      <c r="M7092" s="542">
        <f t="shared" si="176"/>
        <v>14000</v>
      </c>
      <c r="N7092" s="1829"/>
      <c r="O7092" s="1828">
        <v>2</v>
      </c>
      <c r="P7092" s="542">
        <f t="shared" si="175"/>
        <v>4000</v>
      </c>
    </row>
    <row r="7093" spans="1:16" x14ac:dyDescent="0.2">
      <c r="A7093" s="541" t="s">
        <v>992</v>
      </c>
      <c r="B7093" s="541" t="s">
        <v>9131</v>
      </c>
      <c r="C7093" s="541" t="s">
        <v>1709</v>
      </c>
      <c r="D7093" s="541" t="s">
        <v>14917</v>
      </c>
      <c r="E7093" s="539">
        <v>2000</v>
      </c>
      <c r="F7093" s="542" t="s">
        <v>15108</v>
      </c>
      <c r="G7093" s="541" t="s">
        <v>15109</v>
      </c>
      <c r="H7093" s="541"/>
      <c r="I7093" s="550" t="s">
        <v>15110</v>
      </c>
      <c r="J7093" s="542"/>
      <c r="K7093" s="1800">
        <v>1</v>
      </c>
      <c r="L7093" s="1828">
        <v>7</v>
      </c>
      <c r="M7093" s="542">
        <f t="shared" si="176"/>
        <v>14000</v>
      </c>
      <c r="N7093" s="1829"/>
      <c r="O7093" s="1828">
        <v>6</v>
      </c>
      <c r="P7093" s="542">
        <f t="shared" si="175"/>
        <v>12000</v>
      </c>
    </row>
    <row r="7094" spans="1:16" x14ac:dyDescent="0.2">
      <c r="A7094" s="541" t="s">
        <v>992</v>
      </c>
      <c r="B7094" s="541" t="s">
        <v>9131</v>
      </c>
      <c r="C7094" s="541" t="s">
        <v>1709</v>
      </c>
      <c r="D7094" s="541" t="s">
        <v>14917</v>
      </c>
      <c r="E7094" s="539">
        <v>2000</v>
      </c>
      <c r="F7094" s="542" t="s">
        <v>15111</v>
      </c>
      <c r="G7094" s="541" t="s">
        <v>15112</v>
      </c>
      <c r="H7094" s="541"/>
      <c r="I7094" s="550" t="s">
        <v>1807</v>
      </c>
      <c r="J7094" s="542"/>
      <c r="K7094" s="1800">
        <v>1</v>
      </c>
      <c r="L7094" s="1828">
        <v>7</v>
      </c>
      <c r="M7094" s="542">
        <f t="shared" si="176"/>
        <v>14000</v>
      </c>
      <c r="N7094" s="1829"/>
      <c r="O7094" s="1828">
        <v>6</v>
      </c>
      <c r="P7094" s="542">
        <f t="shared" si="175"/>
        <v>12000</v>
      </c>
    </row>
    <row r="7095" spans="1:16" x14ac:dyDescent="0.2">
      <c r="A7095" s="541" t="s">
        <v>992</v>
      </c>
      <c r="B7095" s="541" t="s">
        <v>9131</v>
      </c>
      <c r="C7095" s="541" t="s">
        <v>1709</v>
      </c>
      <c r="D7095" s="541" t="s">
        <v>14917</v>
      </c>
      <c r="E7095" s="539">
        <v>2000</v>
      </c>
      <c r="F7095" s="542" t="s">
        <v>15113</v>
      </c>
      <c r="G7095" s="541" t="s">
        <v>15114</v>
      </c>
      <c r="H7095" s="541"/>
      <c r="I7095" s="550" t="s">
        <v>12950</v>
      </c>
      <c r="J7095" s="542"/>
      <c r="K7095" s="1800">
        <v>1</v>
      </c>
      <c r="L7095" s="1828">
        <v>7</v>
      </c>
      <c r="M7095" s="542">
        <f t="shared" si="176"/>
        <v>14000</v>
      </c>
      <c r="N7095" s="1829"/>
      <c r="O7095" s="1828">
        <v>6</v>
      </c>
      <c r="P7095" s="542">
        <f t="shared" si="175"/>
        <v>12000</v>
      </c>
    </row>
    <row r="7096" spans="1:16" x14ac:dyDescent="0.2">
      <c r="A7096" s="541" t="s">
        <v>992</v>
      </c>
      <c r="B7096" s="541" t="s">
        <v>9131</v>
      </c>
      <c r="C7096" s="541" t="s">
        <v>1709</v>
      </c>
      <c r="D7096" s="541" t="s">
        <v>14917</v>
      </c>
      <c r="E7096" s="539">
        <v>2000</v>
      </c>
      <c r="F7096" s="542" t="s">
        <v>15115</v>
      </c>
      <c r="G7096" s="541" t="s">
        <v>15116</v>
      </c>
      <c r="H7096" s="541"/>
      <c r="I7096" s="550" t="s">
        <v>12989</v>
      </c>
      <c r="J7096" s="542"/>
      <c r="K7096" s="1800">
        <v>1</v>
      </c>
      <c r="L7096" s="1828">
        <v>7</v>
      </c>
      <c r="M7096" s="542">
        <f t="shared" si="176"/>
        <v>14000</v>
      </c>
      <c r="N7096" s="1829"/>
      <c r="O7096" s="1828">
        <v>6</v>
      </c>
      <c r="P7096" s="542">
        <f t="shared" si="175"/>
        <v>12000</v>
      </c>
    </row>
    <row r="7097" spans="1:16" x14ac:dyDescent="0.2">
      <c r="A7097" s="541" t="s">
        <v>992</v>
      </c>
      <c r="B7097" s="541" t="s">
        <v>9131</v>
      </c>
      <c r="C7097" s="541" t="s">
        <v>1709</v>
      </c>
      <c r="D7097" s="541" t="s">
        <v>1836</v>
      </c>
      <c r="E7097" s="539">
        <v>2500</v>
      </c>
      <c r="F7097" s="542" t="s">
        <v>15117</v>
      </c>
      <c r="G7097" s="541" t="s">
        <v>15118</v>
      </c>
      <c r="H7097" s="541"/>
      <c r="I7097" s="550" t="s">
        <v>1753</v>
      </c>
      <c r="J7097" s="542"/>
      <c r="K7097" s="1800">
        <v>1</v>
      </c>
      <c r="L7097" s="1828">
        <v>7</v>
      </c>
      <c r="M7097" s="542">
        <f t="shared" si="176"/>
        <v>17500</v>
      </c>
      <c r="N7097" s="1829"/>
      <c r="O7097" s="1828">
        <v>6</v>
      </c>
      <c r="P7097" s="542">
        <f t="shared" si="175"/>
        <v>15000</v>
      </c>
    </row>
    <row r="7098" spans="1:16" x14ac:dyDescent="0.2">
      <c r="A7098" s="541" t="s">
        <v>992</v>
      </c>
      <c r="B7098" s="541" t="s">
        <v>9131</v>
      </c>
      <c r="C7098" s="541" t="s">
        <v>1709</v>
      </c>
      <c r="D7098" s="541" t="s">
        <v>1836</v>
      </c>
      <c r="E7098" s="539">
        <v>2500</v>
      </c>
      <c r="F7098" s="542" t="s">
        <v>15119</v>
      </c>
      <c r="G7098" s="541" t="s">
        <v>15120</v>
      </c>
      <c r="H7098" s="541"/>
      <c r="I7098" s="550" t="s">
        <v>12950</v>
      </c>
      <c r="J7098" s="542"/>
      <c r="K7098" s="1800">
        <v>1</v>
      </c>
      <c r="L7098" s="1828">
        <v>7</v>
      </c>
      <c r="M7098" s="542">
        <f t="shared" si="176"/>
        <v>17500</v>
      </c>
      <c r="N7098" s="1829"/>
      <c r="O7098" s="1828">
        <v>6</v>
      </c>
      <c r="P7098" s="542">
        <f t="shared" si="175"/>
        <v>15000</v>
      </c>
    </row>
    <row r="7099" spans="1:16" x14ac:dyDescent="0.2">
      <c r="A7099" s="541" t="s">
        <v>992</v>
      </c>
      <c r="B7099" s="541" t="s">
        <v>9131</v>
      </c>
      <c r="C7099" s="541" t="s">
        <v>1709</v>
      </c>
      <c r="D7099" s="541" t="s">
        <v>14970</v>
      </c>
      <c r="E7099" s="539">
        <v>2000</v>
      </c>
      <c r="F7099" s="542" t="s">
        <v>15121</v>
      </c>
      <c r="G7099" s="541" t="s">
        <v>15122</v>
      </c>
      <c r="H7099" s="541"/>
      <c r="I7099" s="550" t="s">
        <v>1773</v>
      </c>
      <c r="J7099" s="542"/>
      <c r="K7099" s="1800">
        <v>1</v>
      </c>
      <c r="L7099" s="1828">
        <v>6</v>
      </c>
      <c r="M7099" s="542">
        <f t="shared" si="176"/>
        <v>12000</v>
      </c>
      <c r="N7099" s="1829"/>
      <c r="O7099" s="1828">
        <v>6</v>
      </c>
      <c r="P7099" s="542">
        <f t="shared" si="175"/>
        <v>12000</v>
      </c>
    </row>
    <row r="7100" spans="1:16" x14ac:dyDescent="0.2">
      <c r="A7100" s="541" t="s">
        <v>992</v>
      </c>
      <c r="B7100" s="541" t="s">
        <v>9131</v>
      </c>
      <c r="C7100" s="541" t="s">
        <v>1709</v>
      </c>
      <c r="D7100" s="541" t="s">
        <v>14917</v>
      </c>
      <c r="E7100" s="539">
        <v>2000</v>
      </c>
      <c r="F7100" s="542" t="s">
        <v>15123</v>
      </c>
      <c r="G7100" s="541" t="s">
        <v>15124</v>
      </c>
      <c r="H7100" s="541"/>
      <c r="I7100" s="550" t="s">
        <v>15125</v>
      </c>
      <c r="J7100" s="542"/>
      <c r="K7100" s="1800">
        <v>1</v>
      </c>
      <c r="L7100" s="1828">
        <v>6</v>
      </c>
      <c r="M7100" s="542">
        <f t="shared" si="176"/>
        <v>12000</v>
      </c>
      <c r="N7100" s="1829"/>
      <c r="O7100" s="1828">
        <v>6</v>
      </c>
      <c r="P7100" s="542">
        <f t="shared" si="175"/>
        <v>12000</v>
      </c>
    </row>
    <row r="7101" spans="1:16" x14ac:dyDescent="0.2">
      <c r="A7101" s="541" t="s">
        <v>992</v>
      </c>
      <c r="B7101" s="541" t="s">
        <v>9131</v>
      </c>
      <c r="C7101" s="541" t="s">
        <v>1709</v>
      </c>
      <c r="D7101" s="541" t="s">
        <v>14917</v>
      </c>
      <c r="E7101" s="539">
        <v>2000</v>
      </c>
      <c r="F7101" s="542" t="s">
        <v>15126</v>
      </c>
      <c r="G7101" s="541" t="s">
        <v>15127</v>
      </c>
      <c r="H7101" s="541"/>
      <c r="I7101" s="550" t="s">
        <v>13103</v>
      </c>
      <c r="J7101" s="542"/>
      <c r="K7101" s="1800">
        <v>1</v>
      </c>
      <c r="L7101" s="1828">
        <v>5</v>
      </c>
      <c r="M7101" s="542">
        <f t="shared" si="176"/>
        <v>10000</v>
      </c>
      <c r="N7101" s="1829"/>
      <c r="O7101" s="1828">
        <v>6</v>
      </c>
      <c r="P7101" s="542">
        <f t="shared" si="175"/>
        <v>12000</v>
      </c>
    </row>
    <row r="7102" spans="1:16" x14ac:dyDescent="0.2">
      <c r="A7102" s="541" t="s">
        <v>992</v>
      </c>
      <c r="B7102" s="541" t="s">
        <v>9131</v>
      </c>
      <c r="C7102" s="541" t="s">
        <v>1709</v>
      </c>
      <c r="D7102" s="541" t="s">
        <v>15083</v>
      </c>
      <c r="E7102" s="539">
        <v>4000</v>
      </c>
      <c r="F7102" s="542" t="s">
        <v>15128</v>
      </c>
      <c r="G7102" s="541" t="s">
        <v>15129</v>
      </c>
      <c r="H7102" s="541"/>
      <c r="I7102" s="550" t="s">
        <v>2021</v>
      </c>
      <c r="J7102" s="542"/>
      <c r="K7102" s="1800">
        <v>1</v>
      </c>
      <c r="L7102" s="1828">
        <v>5</v>
      </c>
      <c r="M7102" s="542">
        <f t="shared" si="176"/>
        <v>20000</v>
      </c>
      <c r="N7102" s="1829"/>
      <c r="O7102" s="1828">
        <v>3</v>
      </c>
      <c r="P7102" s="542">
        <f t="shared" si="175"/>
        <v>12000</v>
      </c>
    </row>
    <row r="7103" spans="1:16" x14ac:dyDescent="0.2">
      <c r="A7103" s="541" t="s">
        <v>992</v>
      </c>
      <c r="B7103" s="541" t="s">
        <v>9131</v>
      </c>
      <c r="C7103" s="541" t="s">
        <v>1709</v>
      </c>
      <c r="D7103" s="541" t="s">
        <v>1783</v>
      </c>
      <c r="E7103" s="539">
        <v>7000</v>
      </c>
      <c r="F7103" s="542" t="s">
        <v>15130</v>
      </c>
      <c r="G7103" s="541" t="s">
        <v>15131</v>
      </c>
      <c r="H7103" s="541"/>
      <c r="I7103" s="550" t="s">
        <v>1753</v>
      </c>
      <c r="J7103" s="542"/>
      <c r="K7103" s="1800">
        <v>1</v>
      </c>
      <c r="L7103" s="1828">
        <v>12</v>
      </c>
      <c r="M7103" s="542">
        <f t="shared" si="176"/>
        <v>84000</v>
      </c>
      <c r="N7103" s="1829"/>
      <c r="O7103" s="1828">
        <v>6</v>
      </c>
      <c r="P7103" s="542">
        <f t="shared" si="175"/>
        <v>42000</v>
      </c>
    </row>
    <row r="7104" spans="1:16" x14ac:dyDescent="0.2">
      <c r="A7104" s="541" t="s">
        <v>992</v>
      </c>
      <c r="B7104" s="541" t="s">
        <v>9131</v>
      </c>
      <c r="C7104" s="541" t="s">
        <v>1709</v>
      </c>
      <c r="D7104" s="541" t="s">
        <v>15132</v>
      </c>
      <c r="E7104" s="539">
        <v>5000</v>
      </c>
      <c r="F7104" s="542" t="s">
        <v>15133</v>
      </c>
      <c r="G7104" s="541" t="s">
        <v>15134</v>
      </c>
      <c r="H7104" s="541"/>
      <c r="I7104" s="550" t="s">
        <v>2135</v>
      </c>
      <c r="J7104" s="542"/>
      <c r="K7104" s="1800">
        <v>1</v>
      </c>
      <c r="L7104" s="1828">
        <v>12</v>
      </c>
      <c r="M7104" s="542">
        <f t="shared" si="176"/>
        <v>60000</v>
      </c>
      <c r="N7104" s="1829"/>
      <c r="O7104" s="1828">
        <v>6</v>
      </c>
      <c r="P7104" s="542">
        <f t="shared" si="175"/>
        <v>30000</v>
      </c>
    </row>
    <row r="7105" spans="1:16" x14ac:dyDescent="0.2">
      <c r="A7105" s="541" t="s">
        <v>992</v>
      </c>
      <c r="B7105" s="541" t="s">
        <v>9131</v>
      </c>
      <c r="C7105" s="541" t="s">
        <v>1709</v>
      </c>
      <c r="D7105" s="541" t="s">
        <v>15135</v>
      </c>
      <c r="E7105" s="539">
        <v>14000</v>
      </c>
      <c r="F7105" s="542" t="s">
        <v>15136</v>
      </c>
      <c r="G7105" s="541" t="s">
        <v>15137</v>
      </c>
      <c r="H7105" s="541"/>
      <c r="I7105" s="550" t="s">
        <v>1753</v>
      </c>
      <c r="J7105" s="542"/>
      <c r="K7105" s="1800">
        <v>1</v>
      </c>
      <c r="L7105" s="1828">
        <v>12</v>
      </c>
      <c r="M7105" s="542">
        <f t="shared" si="176"/>
        <v>168000</v>
      </c>
      <c r="N7105" s="1829"/>
      <c r="O7105" s="1828">
        <v>6</v>
      </c>
      <c r="P7105" s="542">
        <f t="shared" si="175"/>
        <v>84000</v>
      </c>
    </row>
    <row r="7106" spans="1:16" x14ac:dyDescent="0.2">
      <c r="A7106" s="541" t="s">
        <v>992</v>
      </c>
      <c r="B7106" s="541" t="s">
        <v>9131</v>
      </c>
      <c r="C7106" s="541" t="s">
        <v>1709</v>
      </c>
      <c r="D7106" s="541" t="s">
        <v>15138</v>
      </c>
      <c r="E7106" s="539">
        <v>12000</v>
      </c>
      <c r="F7106" s="542" t="s">
        <v>15139</v>
      </c>
      <c r="G7106" s="541" t="s">
        <v>15140</v>
      </c>
      <c r="H7106" s="541"/>
      <c r="I7106" s="550" t="s">
        <v>15141</v>
      </c>
      <c r="J7106" s="542"/>
      <c r="K7106" s="1800">
        <v>1</v>
      </c>
      <c r="L7106" s="1828">
        <v>5</v>
      </c>
      <c r="M7106" s="542">
        <f t="shared" si="176"/>
        <v>60000</v>
      </c>
      <c r="N7106" s="1829"/>
      <c r="O7106" s="1828">
        <v>6</v>
      </c>
      <c r="P7106" s="542">
        <f t="shared" si="175"/>
        <v>72000</v>
      </c>
    </row>
    <row r="7107" spans="1:16" x14ac:dyDescent="0.2">
      <c r="A7107" s="541" t="s">
        <v>992</v>
      </c>
      <c r="B7107" s="541" t="s">
        <v>9131</v>
      </c>
      <c r="C7107" s="541" t="s">
        <v>1709</v>
      </c>
      <c r="D7107" s="541" t="s">
        <v>13369</v>
      </c>
      <c r="E7107" s="539">
        <v>3000</v>
      </c>
      <c r="F7107" s="542" t="s">
        <v>15142</v>
      </c>
      <c r="G7107" s="541" t="s">
        <v>15143</v>
      </c>
      <c r="H7107" s="541"/>
      <c r="I7107" s="550" t="s">
        <v>15144</v>
      </c>
      <c r="J7107" s="542"/>
      <c r="K7107" s="1800">
        <v>1</v>
      </c>
      <c r="L7107" s="1828">
        <v>1</v>
      </c>
      <c r="M7107" s="542">
        <f t="shared" si="176"/>
        <v>3000</v>
      </c>
      <c r="N7107" s="1829"/>
      <c r="O7107" s="1829"/>
      <c r="P7107" s="1829"/>
    </row>
    <row r="7108" spans="1:16" x14ac:dyDescent="0.2">
      <c r="A7108" s="541" t="s">
        <v>992</v>
      </c>
      <c r="B7108" s="541" t="s">
        <v>9131</v>
      </c>
      <c r="C7108" s="541" t="s">
        <v>1709</v>
      </c>
      <c r="D7108" s="541" t="s">
        <v>12215</v>
      </c>
      <c r="E7108" s="539">
        <v>3000</v>
      </c>
      <c r="F7108" s="542" t="s">
        <v>15145</v>
      </c>
      <c r="G7108" s="541" t="s">
        <v>15146</v>
      </c>
      <c r="H7108" s="541"/>
      <c r="I7108" s="550" t="s">
        <v>1753</v>
      </c>
      <c r="J7108" s="542"/>
      <c r="K7108" s="1800">
        <v>1</v>
      </c>
      <c r="L7108" s="1828">
        <v>1</v>
      </c>
      <c r="M7108" s="542">
        <f t="shared" si="176"/>
        <v>3000</v>
      </c>
      <c r="N7108" s="1829"/>
      <c r="O7108" s="1829"/>
      <c r="P7108" s="1829"/>
    </row>
    <row r="7109" spans="1:16" x14ac:dyDescent="0.2">
      <c r="A7109" s="541" t="s">
        <v>992</v>
      </c>
      <c r="B7109" s="541" t="s">
        <v>9131</v>
      </c>
      <c r="C7109" s="541" t="s">
        <v>1709</v>
      </c>
      <c r="D7109" s="541" t="s">
        <v>14917</v>
      </c>
      <c r="E7109" s="539">
        <v>2000</v>
      </c>
      <c r="F7109" s="542" t="s">
        <v>15147</v>
      </c>
      <c r="G7109" s="541" t="s">
        <v>15148</v>
      </c>
      <c r="H7109" s="541"/>
      <c r="I7109" s="550" t="s">
        <v>5841</v>
      </c>
      <c r="J7109" s="542"/>
      <c r="K7109" s="1800">
        <v>1</v>
      </c>
      <c r="L7109" s="1828">
        <v>1</v>
      </c>
      <c r="M7109" s="542">
        <f t="shared" si="176"/>
        <v>2000</v>
      </c>
      <c r="N7109" s="1829"/>
      <c r="O7109" s="1829"/>
      <c r="P7109" s="1829"/>
    </row>
    <row r="7110" spans="1:16" x14ac:dyDescent="0.2">
      <c r="A7110" s="541" t="s">
        <v>992</v>
      </c>
      <c r="B7110" s="541" t="s">
        <v>9131</v>
      </c>
      <c r="C7110" s="541" t="s">
        <v>1709</v>
      </c>
      <c r="D7110" s="541" t="s">
        <v>13369</v>
      </c>
      <c r="E7110" s="539">
        <v>3000</v>
      </c>
      <c r="F7110" s="542" t="s">
        <v>15149</v>
      </c>
      <c r="G7110" s="541" t="s">
        <v>15150</v>
      </c>
      <c r="H7110" s="541"/>
      <c r="I7110" s="550" t="s">
        <v>15151</v>
      </c>
      <c r="J7110" s="542"/>
      <c r="K7110" s="1800">
        <v>1</v>
      </c>
      <c r="L7110" s="1828">
        <v>1</v>
      </c>
      <c r="M7110" s="542">
        <f t="shared" si="176"/>
        <v>3000</v>
      </c>
      <c r="N7110" s="1829"/>
      <c r="O7110" s="1829"/>
      <c r="P7110" s="1829"/>
    </row>
    <row r="7111" spans="1:16" x14ac:dyDescent="0.2">
      <c r="A7111" s="541" t="s">
        <v>992</v>
      </c>
      <c r="B7111" s="541" t="s">
        <v>9131</v>
      </c>
      <c r="C7111" s="541" t="s">
        <v>1709</v>
      </c>
      <c r="D7111" s="541" t="s">
        <v>13369</v>
      </c>
      <c r="E7111" s="539">
        <v>3000</v>
      </c>
      <c r="F7111" s="542" t="s">
        <v>15152</v>
      </c>
      <c r="G7111" s="541" t="s">
        <v>15153</v>
      </c>
      <c r="H7111" s="541"/>
      <c r="I7111" s="550" t="s">
        <v>2135</v>
      </c>
      <c r="J7111" s="542"/>
      <c r="K7111" s="1800">
        <v>1</v>
      </c>
      <c r="L7111" s="1828">
        <v>1</v>
      </c>
      <c r="M7111" s="542">
        <f t="shared" si="176"/>
        <v>3000</v>
      </c>
      <c r="N7111" s="1829"/>
      <c r="O7111" s="1829"/>
      <c r="P7111" s="1829"/>
    </row>
    <row r="7112" spans="1:16" x14ac:dyDescent="0.2">
      <c r="A7112" s="541" t="s">
        <v>992</v>
      </c>
      <c r="B7112" s="541" t="s">
        <v>9131</v>
      </c>
      <c r="C7112" s="541" t="s">
        <v>1709</v>
      </c>
      <c r="D7112" s="541" t="s">
        <v>14917</v>
      </c>
      <c r="E7112" s="539">
        <v>2000</v>
      </c>
      <c r="F7112" s="542" t="s">
        <v>15154</v>
      </c>
      <c r="G7112" s="541" t="s">
        <v>15155</v>
      </c>
      <c r="H7112" s="541"/>
      <c r="I7112" s="550" t="s">
        <v>15156</v>
      </c>
      <c r="J7112" s="542"/>
      <c r="K7112" s="1800">
        <v>1</v>
      </c>
      <c r="L7112" s="1828">
        <v>1</v>
      </c>
      <c r="M7112" s="542">
        <f t="shared" si="176"/>
        <v>2000</v>
      </c>
      <c r="N7112" s="1829"/>
      <c r="O7112" s="1829"/>
      <c r="P7112" s="1829"/>
    </row>
    <row r="7113" spans="1:16" x14ac:dyDescent="0.2">
      <c r="A7113" s="541" t="s">
        <v>992</v>
      </c>
      <c r="B7113" s="541" t="s">
        <v>9131</v>
      </c>
      <c r="C7113" s="541" t="s">
        <v>1709</v>
      </c>
      <c r="D7113" s="541" t="s">
        <v>13691</v>
      </c>
      <c r="E7113" s="539">
        <v>3000</v>
      </c>
      <c r="F7113" s="542" t="s">
        <v>15157</v>
      </c>
      <c r="G7113" s="541" t="s">
        <v>15158</v>
      </c>
      <c r="H7113" s="541"/>
      <c r="I7113" s="550" t="s">
        <v>1753</v>
      </c>
      <c r="J7113" s="542"/>
      <c r="K7113" s="1800">
        <v>1</v>
      </c>
      <c r="L7113" s="1828">
        <v>1</v>
      </c>
      <c r="M7113" s="542">
        <f t="shared" si="176"/>
        <v>3000</v>
      </c>
      <c r="N7113" s="1829"/>
      <c r="O7113" s="1829"/>
      <c r="P7113" s="1829"/>
    </row>
    <row r="7114" spans="1:16" x14ac:dyDescent="0.2">
      <c r="A7114" s="541" t="s">
        <v>992</v>
      </c>
      <c r="B7114" s="541" t="s">
        <v>9131</v>
      </c>
      <c r="C7114" s="541" t="s">
        <v>1709</v>
      </c>
      <c r="D7114" s="541" t="s">
        <v>13369</v>
      </c>
      <c r="E7114" s="539">
        <v>3000</v>
      </c>
      <c r="F7114" s="542" t="s">
        <v>15159</v>
      </c>
      <c r="G7114" s="541" t="s">
        <v>15160</v>
      </c>
      <c r="H7114" s="541"/>
      <c r="I7114" s="550" t="s">
        <v>15161</v>
      </c>
      <c r="J7114" s="542"/>
      <c r="K7114" s="1800">
        <v>1</v>
      </c>
      <c r="L7114" s="1828">
        <v>1</v>
      </c>
      <c r="M7114" s="542">
        <f t="shared" si="176"/>
        <v>3000</v>
      </c>
      <c r="N7114" s="1829"/>
      <c r="O7114" s="1829"/>
      <c r="P7114" s="1829"/>
    </row>
    <row r="7115" spans="1:16" x14ac:dyDescent="0.2">
      <c r="A7115" s="541" t="s">
        <v>992</v>
      </c>
      <c r="B7115" s="541" t="s">
        <v>9131</v>
      </c>
      <c r="C7115" s="541" t="s">
        <v>1709</v>
      </c>
      <c r="D7115" s="541" t="s">
        <v>13369</v>
      </c>
      <c r="E7115" s="539">
        <v>3000</v>
      </c>
      <c r="F7115" s="542" t="s">
        <v>15162</v>
      </c>
      <c r="G7115" s="541" t="s">
        <v>15163</v>
      </c>
      <c r="H7115" s="541"/>
      <c r="I7115" s="550" t="s">
        <v>2135</v>
      </c>
      <c r="J7115" s="542"/>
      <c r="K7115" s="1800">
        <v>1</v>
      </c>
      <c r="L7115" s="1828">
        <v>1</v>
      </c>
      <c r="M7115" s="542">
        <f t="shared" si="176"/>
        <v>3000</v>
      </c>
      <c r="N7115" s="1829"/>
      <c r="O7115" s="1829"/>
      <c r="P7115" s="1829"/>
    </row>
    <row r="7116" spans="1:16" x14ac:dyDescent="0.2">
      <c r="A7116" s="541" t="s">
        <v>992</v>
      </c>
      <c r="B7116" s="541" t="s">
        <v>9131</v>
      </c>
      <c r="C7116" s="541" t="s">
        <v>1709</v>
      </c>
      <c r="D7116" s="541" t="s">
        <v>13369</v>
      </c>
      <c r="E7116" s="539">
        <v>3000</v>
      </c>
      <c r="F7116" s="542" t="s">
        <v>15164</v>
      </c>
      <c r="G7116" s="541" t="s">
        <v>15165</v>
      </c>
      <c r="H7116" s="541"/>
      <c r="I7116" s="550" t="s">
        <v>2135</v>
      </c>
      <c r="J7116" s="542"/>
      <c r="K7116" s="1800">
        <v>1</v>
      </c>
      <c r="L7116" s="1828">
        <v>1</v>
      </c>
      <c r="M7116" s="542">
        <f t="shared" si="176"/>
        <v>3000</v>
      </c>
      <c r="N7116" s="1829"/>
      <c r="O7116" s="1829"/>
      <c r="P7116" s="1829"/>
    </row>
    <row r="7117" spans="1:16" x14ac:dyDescent="0.2">
      <c r="A7117" s="541" t="s">
        <v>992</v>
      </c>
      <c r="B7117" s="541" t="s">
        <v>9131</v>
      </c>
      <c r="C7117" s="541" t="s">
        <v>1709</v>
      </c>
      <c r="D7117" s="541" t="s">
        <v>15166</v>
      </c>
      <c r="E7117" s="539">
        <v>10000</v>
      </c>
      <c r="F7117" s="542" t="s">
        <v>15167</v>
      </c>
      <c r="G7117" s="541" t="s">
        <v>15168</v>
      </c>
      <c r="H7117" s="541"/>
      <c r="I7117" s="550" t="s">
        <v>1753</v>
      </c>
      <c r="J7117" s="542"/>
      <c r="K7117" s="1800">
        <v>1</v>
      </c>
      <c r="L7117" s="1828">
        <v>1</v>
      </c>
      <c r="M7117" s="542">
        <f t="shared" si="176"/>
        <v>10000</v>
      </c>
      <c r="N7117" s="1829"/>
      <c r="O7117" s="1829"/>
      <c r="P7117" s="1829"/>
    </row>
    <row r="7118" spans="1:16" x14ac:dyDescent="0.2">
      <c r="A7118" s="541" t="s">
        <v>992</v>
      </c>
      <c r="B7118" s="541" t="s">
        <v>9131</v>
      </c>
      <c r="C7118" s="541" t="s">
        <v>1709</v>
      </c>
      <c r="D7118" s="541" t="s">
        <v>13369</v>
      </c>
      <c r="E7118" s="539">
        <v>3000</v>
      </c>
      <c r="F7118" s="542" t="s">
        <v>15169</v>
      </c>
      <c r="G7118" s="541" t="s">
        <v>15170</v>
      </c>
      <c r="H7118" s="541"/>
      <c r="I7118" s="550" t="s">
        <v>5841</v>
      </c>
      <c r="J7118" s="542"/>
      <c r="K7118" s="1800">
        <v>1</v>
      </c>
      <c r="L7118" s="1828">
        <v>1</v>
      </c>
      <c r="M7118" s="542">
        <f t="shared" si="176"/>
        <v>3000</v>
      </c>
      <c r="N7118" s="1829"/>
      <c r="O7118" s="1829"/>
      <c r="P7118" s="1829"/>
    </row>
    <row r="7119" spans="1:16" x14ac:dyDescent="0.2">
      <c r="A7119" s="541" t="s">
        <v>992</v>
      </c>
      <c r="B7119" s="541" t="s">
        <v>9131</v>
      </c>
      <c r="C7119" s="541" t="s">
        <v>1709</v>
      </c>
      <c r="D7119" s="541" t="s">
        <v>15171</v>
      </c>
      <c r="E7119" s="539">
        <v>5000</v>
      </c>
      <c r="F7119" s="542" t="s">
        <v>15172</v>
      </c>
      <c r="G7119" s="541" t="s">
        <v>15173</v>
      </c>
      <c r="H7119" s="541"/>
      <c r="I7119" s="550" t="s">
        <v>2135</v>
      </c>
      <c r="J7119" s="542"/>
      <c r="K7119" s="1800">
        <v>2</v>
      </c>
      <c r="L7119" s="1828">
        <v>1</v>
      </c>
      <c r="M7119" s="542">
        <f t="shared" si="176"/>
        <v>5000</v>
      </c>
      <c r="N7119" s="1829"/>
      <c r="O7119" s="1829"/>
      <c r="P7119" s="1829"/>
    </row>
    <row r="7120" spans="1:16" x14ac:dyDescent="0.2">
      <c r="A7120" s="541" t="s">
        <v>992</v>
      </c>
      <c r="B7120" s="541" t="s">
        <v>9131</v>
      </c>
      <c r="C7120" s="541" t="s">
        <v>1709</v>
      </c>
      <c r="D7120" s="541" t="s">
        <v>13369</v>
      </c>
      <c r="E7120" s="539">
        <v>3000</v>
      </c>
      <c r="F7120" s="542" t="s">
        <v>15174</v>
      </c>
      <c r="G7120" s="541" t="s">
        <v>15175</v>
      </c>
      <c r="H7120" s="541"/>
      <c r="I7120" s="550"/>
      <c r="J7120" s="542"/>
      <c r="K7120" s="1800">
        <v>1</v>
      </c>
      <c r="L7120" s="1828">
        <v>1</v>
      </c>
      <c r="M7120" s="542">
        <f t="shared" si="176"/>
        <v>3000</v>
      </c>
      <c r="N7120" s="1829"/>
      <c r="O7120" s="1829"/>
      <c r="P7120" s="1829"/>
    </row>
    <row r="7121" spans="1:16" x14ac:dyDescent="0.2">
      <c r="A7121" s="541" t="s">
        <v>992</v>
      </c>
      <c r="B7121" s="541" t="s">
        <v>9131</v>
      </c>
      <c r="C7121" s="541" t="s">
        <v>1709</v>
      </c>
      <c r="D7121" s="541" t="s">
        <v>14917</v>
      </c>
      <c r="E7121" s="539">
        <v>2000</v>
      </c>
      <c r="F7121" s="542" t="s">
        <v>15176</v>
      </c>
      <c r="G7121" s="541" t="s">
        <v>15177</v>
      </c>
      <c r="H7121" s="541"/>
      <c r="I7121" s="550"/>
      <c r="J7121" s="542"/>
      <c r="K7121" s="1800">
        <v>1</v>
      </c>
      <c r="L7121" s="1828">
        <v>1</v>
      </c>
      <c r="M7121" s="542">
        <f t="shared" si="176"/>
        <v>2000</v>
      </c>
      <c r="N7121" s="1829"/>
      <c r="O7121" s="1829"/>
      <c r="P7121" s="1829"/>
    </row>
    <row r="7122" spans="1:16" x14ac:dyDescent="0.2">
      <c r="A7122" s="541" t="s">
        <v>992</v>
      </c>
      <c r="B7122" s="541" t="s">
        <v>9131</v>
      </c>
      <c r="C7122" s="541" t="s">
        <v>1709</v>
      </c>
      <c r="D7122" s="541" t="s">
        <v>13369</v>
      </c>
      <c r="E7122" s="539">
        <v>3000</v>
      </c>
      <c r="F7122" s="542" t="s">
        <v>15178</v>
      </c>
      <c r="G7122" s="541" t="s">
        <v>15179</v>
      </c>
      <c r="H7122" s="541"/>
      <c r="I7122" s="550"/>
      <c r="J7122" s="542"/>
      <c r="K7122" s="1800">
        <v>1</v>
      </c>
      <c r="L7122" s="1828">
        <v>1</v>
      </c>
      <c r="M7122" s="542">
        <f t="shared" si="176"/>
        <v>3000</v>
      </c>
      <c r="N7122" s="1829"/>
      <c r="O7122" s="1829"/>
      <c r="P7122" s="1829"/>
    </row>
    <row r="7123" spans="1:16" x14ac:dyDescent="0.2">
      <c r="A7123" s="541" t="s">
        <v>992</v>
      </c>
      <c r="B7123" s="541" t="s">
        <v>9131</v>
      </c>
      <c r="C7123" s="541" t="s">
        <v>1709</v>
      </c>
      <c r="D7123" s="541" t="s">
        <v>13369</v>
      </c>
      <c r="E7123" s="539">
        <v>3000</v>
      </c>
      <c r="F7123" s="542" t="s">
        <v>15180</v>
      </c>
      <c r="G7123" s="541" t="s">
        <v>15181</v>
      </c>
      <c r="H7123" s="541"/>
      <c r="I7123" s="550"/>
      <c r="J7123" s="542"/>
      <c r="K7123" s="1800">
        <v>1</v>
      </c>
      <c r="L7123" s="1828">
        <v>1</v>
      </c>
      <c r="M7123" s="542">
        <f t="shared" si="176"/>
        <v>3000</v>
      </c>
      <c r="N7123" s="1829"/>
      <c r="O7123" s="1829"/>
      <c r="P7123" s="1829"/>
    </row>
    <row r="7124" spans="1:16" x14ac:dyDescent="0.2">
      <c r="A7124" s="541" t="s">
        <v>992</v>
      </c>
      <c r="B7124" s="541" t="s">
        <v>9131</v>
      </c>
      <c r="C7124" s="541" t="s">
        <v>1709</v>
      </c>
      <c r="D7124" s="541" t="s">
        <v>13369</v>
      </c>
      <c r="E7124" s="539">
        <v>3000</v>
      </c>
      <c r="F7124" s="542" t="s">
        <v>15182</v>
      </c>
      <c r="G7124" s="541" t="s">
        <v>15183</v>
      </c>
      <c r="H7124" s="541"/>
      <c r="I7124" s="550"/>
      <c r="J7124" s="542"/>
      <c r="K7124" s="1800">
        <v>1</v>
      </c>
      <c r="L7124" s="1828">
        <v>1</v>
      </c>
      <c r="M7124" s="542">
        <f t="shared" si="176"/>
        <v>3000</v>
      </c>
      <c r="N7124" s="1829"/>
      <c r="O7124" s="1829"/>
      <c r="P7124" s="1829"/>
    </row>
    <row r="7125" spans="1:16" x14ac:dyDescent="0.2">
      <c r="A7125" s="541" t="s">
        <v>992</v>
      </c>
      <c r="B7125" s="541" t="s">
        <v>9131</v>
      </c>
      <c r="C7125" s="541" t="s">
        <v>1709</v>
      </c>
      <c r="D7125" s="541" t="s">
        <v>13361</v>
      </c>
      <c r="E7125" s="539">
        <v>3000</v>
      </c>
      <c r="F7125" s="542" t="s">
        <v>15184</v>
      </c>
      <c r="G7125" s="541" t="s">
        <v>15185</v>
      </c>
      <c r="H7125" s="541"/>
      <c r="I7125" s="550"/>
      <c r="J7125" s="542"/>
      <c r="K7125" s="1800">
        <v>1</v>
      </c>
      <c r="L7125" s="1828">
        <v>1</v>
      </c>
      <c r="M7125" s="542">
        <f t="shared" si="176"/>
        <v>3000</v>
      </c>
      <c r="N7125" s="1829"/>
      <c r="O7125" s="1829"/>
      <c r="P7125" s="1829"/>
    </row>
    <row r="7126" spans="1:16" x14ac:dyDescent="0.2">
      <c r="A7126" s="541" t="s">
        <v>992</v>
      </c>
      <c r="B7126" s="541" t="s">
        <v>9131</v>
      </c>
      <c r="C7126" s="541" t="s">
        <v>1709</v>
      </c>
      <c r="D7126" s="541" t="s">
        <v>13369</v>
      </c>
      <c r="E7126" s="539">
        <v>3000</v>
      </c>
      <c r="F7126" s="542" t="s">
        <v>15186</v>
      </c>
      <c r="G7126" s="541" t="s">
        <v>15187</v>
      </c>
      <c r="H7126" s="541"/>
      <c r="I7126" s="550"/>
      <c r="J7126" s="542"/>
      <c r="K7126" s="1800">
        <v>1</v>
      </c>
      <c r="L7126" s="1828">
        <v>1</v>
      </c>
      <c r="M7126" s="542">
        <f t="shared" ref="M7126:M7189" si="177">E7126*L7126</f>
        <v>3000</v>
      </c>
      <c r="N7126" s="1829"/>
      <c r="O7126" s="1829"/>
      <c r="P7126" s="1829"/>
    </row>
    <row r="7127" spans="1:16" x14ac:dyDescent="0.2">
      <c r="A7127" s="541" t="s">
        <v>992</v>
      </c>
      <c r="B7127" s="541" t="s">
        <v>9131</v>
      </c>
      <c r="C7127" s="541" t="s">
        <v>1709</v>
      </c>
      <c r="D7127" s="541" t="s">
        <v>15188</v>
      </c>
      <c r="E7127" s="539">
        <v>3500</v>
      </c>
      <c r="F7127" s="542" t="s">
        <v>15189</v>
      </c>
      <c r="G7127" s="541" t="s">
        <v>15190</v>
      </c>
      <c r="H7127" s="541"/>
      <c r="I7127" s="550"/>
      <c r="J7127" s="542"/>
      <c r="K7127" s="1800">
        <v>1</v>
      </c>
      <c r="L7127" s="1828">
        <v>1</v>
      </c>
      <c r="M7127" s="542">
        <f t="shared" si="177"/>
        <v>3500</v>
      </c>
      <c r="N7127" s="1829"/>
      <c r="O7127" s="1829"/>
      <c r="P7127" s="1829"/>
    </row>
    <row r="7128" spans="1:16" x14ac:dyDescent="0.2">
      <c r="A7128" s="541" t="s">
        <v>992</v>
      </c>
      <c r="B7128" s="541" t="s">
        <v>9131</v>
      </c>
      <c r="C7128" s="541" t="s">
        <v>1709</v>
      </c>
      <c r="D7128" s="541" t="s">
        <v>13369</v>
      </c>
      <c r="E7128" s="539">
        <v>3000</v>
      </c>
      <c r="F7128" s="542" t="s">
        <v>15191</v>
      </c>
      <c r="G7128" s="541" t="s">
        <v>15192</v>
      </c>
      <c r="H7128" s="541"/>
      <c r="I7128" s="550"/>
      <c r="J7128" s="542"/>
      <c r="K7128" s="1800">
        <v>1</v>
      </c>
      <c r="L7128" s="1828">
        <v>1</v>
      </c>
      <c r="M7128" s="542">
        <f t="shared" si="177"/>
        <v>3000</v>
      </c>
      <c r="N7128" s="1829"/>
      <c r="O7128" s="1829"/>
      <c r="P7128" s="1829"/>
    </row>
    <row r="7129" spans="1:16" x14ac:dyDescent="0.2">
      <c r="A7129" s="541" t="s">
        <v>992</v>
      </c>
      <c r="B7129" s="541" t="s">
        <v>9131</v>
      </c>
      <c r="C7129" s="541" t="s">
        <v>1709</v>
      </c>
      <c r="D7129" s="541" t="s">
        <v>13369</v>
      </c>
      <c r="E7129" s="539">
        <v>3000</v>
      </c>
      <c r="F7129" s="542" t="s">
        <v>15193</v>
      </c>
      <c r="G7129" s="541" t="s">
        <v>15194</v>
      </c>
      <c r="H7129" s="541"/>
      <c r="I7129" s="550"/>
      <c r="J7129" s="542"/>
      <c r="K7129" s="1800">
        <v>1</v>
      </c>
      <c r="L7129" s="1828">
        <v>1</v>
      </c>
      <c r="M7129" s="542">
        <f t="shared" si="177"/>
        <v>3000</v>
      </c>
      <c r="N7129" s="1829"/>
      <c r="O7129" s="1829"/>
      <c r="P7129" s="1829"/>
    </row>
    <row r="7130" spans="1:16" x14ac:dyDescent="0.2">
      <c r="A7130" s="541" t="s">
        <v>992</v>
      </c>
      <c r="B7130" s="541" t="s">
        <v>9131</v>
      </c>
      <c r="C7130" s="541" t="s">
        <v>1709</v>
      </c>
      <c r="D7130" s="541" t="s">
        <v>13369</v>
      </c>
      <c r="E7130" s="539">
        <v>3000</v>
      </c>
      <c r="F7130" s="542" t="s">
        <v>15195</v>
      </c>
      <c r="G7130" s="541" t="s">
        <v>15196</v>
      </c>
      <c r="H7130" s="541"/>
      <c r="I7130" s="550"/>
      <c r="J7130" s="542"/>
      <c r="K7130" s="1800">
        <v>1</v>
      </c>
      <c r="L7130" s="1828">
        <v>1</v>
      </c>
      <c r="M7130" s="542">
        <f t="shared" si="177"/>
        <v>3000</v>
      </c>
      <c r="N7130" s="1829"/>
      <c r="O7130" s="1829"/>
      <c r="P7130" s="1829"/>
    </row>
    <row r="7131" spans="1:16" x14ac:dyDescent="0.2">
      <c r="A7131" s="541" t="s">
        <v>992</v>
      </c>
      <c r="B7131" s="541" t="s">
        <v>9131</v>
      </c>
      <c r="C7131" s="541" t="s">
        <v>1709</v>
      </c>
      <c r="D7131" s="541" t="s">
        <v>13369</v>
      </c>
      <c r="E7131" s="539">
        <v>3000</v>
      </c>
      <c r="F7131" s="542" t="s">
        <v>15197</v>
      </c>
      <c r="G7131" s="541" t="s">
        <v>15198</v>
      </c>
      <c r="H7131" s="541"/>
      <c r="I7131" s="550"/>
      <c r="J7131" s="542"/>
      <c r="K7131" s="1800">
        <v>1</v>
      </c>
      <c r="L7131" s="1828">
        <v>1</v>
      </c>
      <c r="M7131" s="542">
        <f t="shared" si="177"/>
        <v>3000</v>
      </c>
      <c r="N7131" s="1829"/>
      <c r="O7131" s="1829"/>
      <c r="P7131" s="1829"/>
    </row>
    <row r="7132" spans="1:16" x14ac:dyDescent="0.2">
      <c r="A7132" s="541" t="s">
        <v>992</v>
      </c>
      <c r="B7132" s="541" t="s">
        <v>9131</v>
      </c>
      <c r="C7132" s="541" t="s">
        <v>1709</v>
      </c>
      <c r="D7132" s="541" t="s">
        <v>15199</v>
      </c>
      <c r="E7132" s="539">
        <v>5000</v>
      </c>
      <c r="F7132" s="542" t="s">
        <v>15200</v>
      </c>
      <c r="G7132" s="541" t="s">
        <v>15201</v>
      </c>
      <c r="H7132" s="541"/>
      <c r="I7132" s="550"/>
      <c r="J7132" s="542"/>
      <c r="K7132" s="1800">
        <v>1</v>
      </c>
      <c r="L7132" s="1828">
        <v>1</v>
      </c>
      <c r="M7132" s="542">
        <f t="shared" si="177"/>
        <v>5000</v>
      </c>
      <c r="N7132" s="1829"/>
      <c r="O7132" s="1829"/>
      <c r="P7132" s="1829"/>
    </row>
    <row r="7133" spans="1:16" x14ac:dyDescent="0.2">
      <c r="A7133" s="541" t="s">
        <v>992</v>
      </c>
      <c r="B7133" s="541" t="s">
        <v>9131</v>
      </c>
      <c r="C7133" s="541" t="s">
        <v>1709</v>
      </c>
      <c r="D7133" s="541" t="s">
        <v>13369</v>
      </c>
      <c r="E7133" s="539">
        <v>3000</v>
      </c>
      <c r="F7133" s="542" t="s">
        <v>15202</v>
      </c>
      <c r="G7133" s="541" t="s">
        <v>15203</v>
      </c>
      <c r="H7133" s="541"/>
      <c r="I7133" s="550"/>
      <c r="J7133" s="542"/>
      <c r="K7133" s="1800">
        <v>1</v>
      </c>
      <c r="L7133" s="1828">
        <v>1</v>
      </c>
      <c r="M7133" s="542">
        <f t="shared" si="177"/>
        <v>3000</v>
      </c>
      <c r="N7133" s="1829"/>
      <c r="O7133" s="1829"/>
      <c r="P7133" s="1829"/>
    </row>
    <row r="7134" spans="1:16" x14ac:dyDescent="0.2">
      <c r="A7134" s="541" t="s">
        <v>992</v>
      </c>
      <c r="B7134" s="541" t="s">
        <v>9131</v>
      </c>
      <c r="C7134" s="541" t="s">
        <v>1709</v>
      </c>
      <c r="D7134" s="541" t="s">
        <v>13369</v>
      </c>
      <c r="E7134" s="539">
        <v>3000</v>
      </c>
      <c r="F7134" s="542" t="s">
        <v>15204</v>
      </c>
      <c r="G7134" s="541" t="s">
        <v>15205</v>
      </c>
      <c r="H7134" s="541"/>
      <c r="I7134" s="550"/>
      <c r="J7134" s="542"/>
      <c r="K7134" s="1800">
        <v>1</v>
      </c>
      <c r="L7134" s="1828">
        <v>1</v>
      </c>
      <c r="M7134" s="542">
        <f t="shared" si="177"/>
        <v>3000</v>
      </c>
      <c r="N7134" s="1829"/>
      <c r="O7134" s="1829"/>
      <c r="P7134" s="1829"/>
    </row>
    <row r="7135" spans="1:16" x14ac:dyDescent="0.2">
      <c r="A7135" s="541" t="s">
        <v>992</v>
      </c>
      <c r="B7135" s="541" t="s">
        <v>9131</v>
      </c>
      <c r="C7135" s="541" t="s">
        <v>1709</v>
      </c>
      <c r="D7135" s="541" t="s">
        <v>14917</v>
      </c>
      <c r="E7135" s="539">
        <v>2000</v>
      </c>
      <c r="F7135" s="542" t="s">
        <v>15206</v>
      </c>
      <c r="G7135" s="541" t="s">
        <v>15207</v>
      </c>
      <c r="H7135" s="541"/>
      <c r="I7135" s="550"/>
      <c r="J7135" s="542"/>
      <c r="K7135" s="1800">
        <v>2</v>
      </c>
      <c r="L7135" s="1828">
        <v>1</v>
      </c>
      <c r="M7135" s="542">
        <f t="shared" si="177"/>
        <v>2000</v>
      </c>
      <c r="N7135" s="1829"/>
      <c r="O7135" s="1829"/>
      <c r="P7135" s="1829"/>
    </row>
    <row r="7136" spans="1:16" x14ac:dyDescent="0.2">
      <c r="A7136" s="541" t="s">
        <v>992</v>
      </c>
      <c r="B7136" s="541" t="s">
        <v>9131</v>
      </c>
      <c r="C7136" s="541" t="s">
        <v>1709</v>
      </c>
      <c r="D7136" s="541" t="s">
        <v>13369</v>
      </c>
      <c r="E7136" s="539">
        <v>3000</v>
      </c>
      <c r="F7136" s="542" t="s">
        <v>15208</v>
      </c>
      <c r="G7136" s="541" t="s">
        <v>15209</v>
      </c>
      <c r="H7136" s="541"/>
      <c r="I7136" s="550"/>
      <c r="J7136" s="542"/>
      <c r="K7136" s="1800">
        <v>1</v>
      </c>
      <c r="L7136" s="1828">
        <v>2</v>
      </c>
      <c r="M7136" s="542">
        <f t="shared" si="177"/>
        <v>6000</v>
      </c>
      <c r="N7136" s="1829"/>
      <c r="O7136" s="1829"/>
      <c r="P7136" s="1829"/>
    </row>
    <row r="7137" spans="1:16" x14ac:dyDescent="0.2">
      <c r="A7137" s="541" t="s">
        <v>992</v>
      </c>
      <c r="B7137" s="541" t="s">
        <v>9131</v>
      </c>
      <c r="C7137" s="541" t="s">
        <v>1709</v>
      </c>
      <c r="D7137" s="541" t="s">
        <v>13369</v>
      </c>
      <c r="E7137" s="539">
        <v>3000</v>
      </c>
      <c r="F7137" s="542" t="s">
        <v>15210</v>
      </c>
      <c r="G7137" s="541" t="s">
        <v>15211</v>
      </c>
      <c r="H7137" s="541"/>
      <c r="I7137" s="550"/>
      <c r="J7137" s="542"/>
      <c r="K7137" s="1800">
        <v>1</v>
      </c>
      <c r="L7137" s="1828">
        <v>2</v>
      </c>
      <c r="M7137" s="542">
        <f t="shared" si="177"/>
        <v>6000</v>
      </c>
      <c r="N7137" s="1829"/>
      <c r="O7137" s="1829"/>
      <c r="P7137" s="1829"/>
    </row>
    <row r="7138" spans="1:16" x14ac:dyDescent="0.2">
      <c r="A7138" s="541" t="s">
        <v>992</v>
      </c>
      <c r="B7138" s="541" t="s">
        <v>9131</v>
      </c>
      <c r="C7138" s="541" t="s">
        <v>1709</v>
      </c>
      <c r="D7138" s="541" t="s">
        <v>13361</v>
      </c>
      <c r="E7138" s="539">
        <v>3000</v>
      </c>
      <c r="F7138" s="542" t="s">
        <v>15212</v>
      </c>
      <c r="G7138" s="541" t="s">
        <v>15213</v>
      </c>
      <c r="H7138" s="541"/>
      <c r="I7138" s="550"/>
      <c r="J7138" s="542"/>
      <c r="K7138" s="1800">
        <v>1</v>
      </c>
      <c r="L7138" s="1828">
        <v>2</v>
      </c>
      <c r="M7138" s="542">
        <f t="shared" si="177"/>
        <v>6000</v>
      </c>
      <c r="N7138" s="1829"/>
      <c r="O7138" s="1829"/>
      <c r="P7138" s="1829"/>
    </row>
    <row r="7139" spans="1:16" x14ac:dyDescent="0.2">
      <c r="A7139" s="541" t="s">
        <v>992</v>
      </c>
      <c r="B7139" s="541" t="s">
        <v>9131</v>
      </c>
      <c r="C7139" s="541" t="s">
        <v>1709</v>
      </c>
      <c r="D7139" s="541" t="s">
        <v>13369</v>
      </c>
      <c r="E7139" s="539">
        <v>3000</v>
      </c>
      <c r="F7139" s="542" t="s">
        <v>15214</v>
      </c>
      <c r="G7139" s="541" t="s">
        <v>15215</v>
      </c>
      <c r="H7139" s="541"/>
      <c r="I7139" s="550"/>
      <c r="J7139" s="542"/>
      <c r="K7139" s="1800">
        <v>1</v>
      </c>
      <c r="L7139" s="1828">
        <v>2</v>
      </c>
      <c r="M7139" s="542">
        <f t="shared" si="177"/>
        <v>6000</v>
      </c>
      <c r="N7139" s="1829"/>
      <c r="O7139" s="1829"/>
      <c r="P7139" s="1829"/>
    </row>
    <row r="7140" spans="1:16" x14ac:dyDescent="0.2">
      <c r="A7140" s="541" t="s">
        <v>992</v>
      </c>
      <c r="B7140" s="541" t="s">
        <v>9131</v>
      </c>
      <c r="C7140" s="541" t="s">
        <v>1709</v>
      </c>
      <c r="D7140" s="541" t="s">
        <v>13743</v>
      </c>
      <c r="E7140" s="539">
        <v>3000</v>
      </c>
      <c r="F7140" s="542" t="s">
        <v>15216</v>
      </c>
      <c r="G7140" s="541" t="s">
        <v>15217</v>
      </c>
      <c r="H7140" s="541"/>
      <c r="I7140" s="550"/>
      <c r="J7140" s="542"/>
      <c r="K7140" s="1800">
        <v>1</v>
      </c>
      <c r="L7140" s="1828">
        <v>2</v>
      </c>
      <c r="M7140" s="542">
        <f t="shared" si="177"/>
        <v>6000</v>
      </c>
      <c r="N7140" s="1829"/>
      <c r="O7140" s="1829"/>
      <c r="P7140" s="1829"/>
    </row>
    <row r="7141" spans="1:16" x14ac:dyDescent="0.2">
      <c r="A7141" s="541" t="s">
        <v>992</v>
      </c>
      <c r="B7141" s="541" t="s">
        <v>9131</v>
      </c>
      <c r="C7141" s="541" t="s">
        <v>1709</v>
      </c>
      <c r="D7141" s="541" t="s">
        <v>15166</v>
      </c>
      <c r="E7141" s="539">
        <v>10000</v>
      </c>
      <c r="F7141" s="542" t="s">
        <v>15218</v>
      </c>
      <c r="G7141" s="541" t="s">
        <v>15219</v>
      </c>
      <c r="H7141" s="541"/>
      <c r="I7141" s="550"/>
      <c r="J7141" s="542"/>
      <c r="K7141" s="1800">
        <v>1</v>
      </c>
      <c r="L7141" s="1828">
        <v>2</v>
      </c>
      <c r="M7141" s="542">
        <f t="shared" si="177"/>
        <v>20000</v>
      </c>
      <c r="N7141" s="1829"/>
      <c r="O7141" s="1829"/>
      <c r="P7141" s="1829"/>
    </row>
    <row r="7142" spans="1:16" x14ac:dyDescent="0.2">
      <c r="A7142" s="541" t="s">
        <v>992</v>
      </c>
      <c r="B7142" s="541" t="s">
        <v>9131</v>
      </c>
      <c r="C7142" s="541" t="s">
        <v>1709</v>
      </c>
      <c r="D7142" s="541" t="s">
        <v>13361</v>
      </c>
      <c r="E7142" s="539">
        <v>3000</v>
      </c>
      <c r="F7142" s="542" t="s">
        <v>15220</v>
      </c>
      <c r="G7142" s="541" t="s">
        <v>15221</v>
      </c>
      <c r="H7142" s="541"/>
      <c r="I7142" s="550"/>
      <c r="J7142" s="542"/>
      <c r="K7142" s="1800">
        <v>1</v>
      </c>
      <c r="L7142" s="1828">
        <v>2</v>
      </c>
      <c r="M7142" s="542">
        <f t="shared" si="177"/>
        <v>6000</v>
      </c>
      <c r="N7142" s="1829"/>
      <c r="O7142" s="1829"/>
      <c r="P7142" s="1829"/>
    </row>
    <row r="7143" spans="1:16" x14ac:dyDescent="0.2">
      <c r="A7143" s="541" t="s">
        <v>992</v>
      </c>
      <c r="B7143" s="541" t="s">
        <v>9131</v>
      </c>
      <c r="C7143" s="541" t="s">
        <v>1709</v>
      </c>
      <c r="D7143" s="541" t="s">
        <v>1733</v>
      </c>
      <c r="E7143" s="539">
        <v>3500</v>
      </c>
      <c r="F7143" s="542" t="s">
        <v>15222</v>
      </c>
      <c r="G7143" s="541" t="s">
        <v>15223</v>
      </c>
      <c r="H7143" s="541"/>
      <c r="I7143" s="550"/>
      <c r="J7143" s="542"/>
      <c r="K7143" s="1800">
        <v>1</v>
      </c>
      <c r="L7143" s="1828">
        <v>2</v>
      </c>
      <c r="M7143" s="542">
        <f t="shared" si="177"/>
        <v>7000</v>
      </c>
      <c r="N7143" s="1829"/>
      <c r="O7143" s="1829"/>
      <c r="P7143" s="1829"/>
    </row>
    <row r="7144" spans="1:16" x14ac:dyDescent="0.2">
      <c r="A7144" s="541" t="s">
        <v>992</v>
      </c>
      <c r="B7144" s="541" t="s">
        <v>9131</v>
      </c>
      <c r="C7144" s="541" t="s">
        <v>1709</v>
      </c>
      <c r="D7144" s="541" t="s">
        <v>13882</v>
      </c>
      <c r="E7144" s="539">
        <v>4000</v>
      </c>
      <c r="F7144" s="542" t="s">
        <v>15224</v>
      </c>
      <c r="G7144" s="541" t="s">
        <v>15225</v>
      </c>
      <c r="H7144" s="541"/>
      <c r="I7144" s="550"/>
      <c r="J7144" s="542"/>
      <c r="K7144" s="1800">
        <v>1</v>
      </c>
      <c r="L7144" s="1828">
        <v>2</v>
      </c>
      <c r="M7144" s="542">
        <f t="shared" si="177"/>
        <v>8000</v>
      </c>
      <c r="N7144" s="1829"/>
      <c r="O7144" s="1829"/>
      <c r="P7144" s="1829"/>
    </row>
    <row r="7145" spans="1:16" x14ac:dyDescent="0.2">
      <c r="A7145" s="541" t="s">
        <v>992</v>
      </c>
      <c r="B7145" s="541" t="s">
        <v>9131</v>
      </c>
      <c r="C7145" s="541" t="s">
        <v>1709</v>
      </c>
      <c r="D7145" s="541" t="s">
        <v>13374</v>
      </c>
      <c r="E7145" s="539">
        <v>930</v>
      </c>
      <c r="F7145" s="542" t="s">
        <v>15226</v>
      </c>
      <c r="G7145" s="541" t="s">
        <v>15227</v>
      </c>
      <c r="H7145" s="541"/>
      <c r="I7145" s="550"/>
      <c r="J7145" s="542"/>
      <c r="K7145" s="1800">
        <v>1</v>
      </c>
      <c r="L7145" s="1828">
        <v>2</v>
      </c>
      <c r="M7145" s="542">
        <f t="shared" si="177"/>
        <v>1860</v>
      </c>
      <c r="N7145" s="1829"/>
      <c r="O7145" s="1829"/>
      <c r="P7145" s="1829"/>
    </row>
    <row r="7146" spans="1:16" x14ac:dyDescent="0.2">
      <c r="A7146" s="541" t="s">
        <v>992</v>
      </c>
      <c r="B7146" s="541" t="s">
        <v>9131</v>
      </c>
      <c r="C7146" s="541" t="s">
        <v>1709</v>
      </c>
      <c r="D7146" s="541" t="s">
        <v>13361</v>
      </c>
      <c r="E7146" s="539">
        <v>3000</v>
      </c>
      <c r="F7146" s="542" t="s">
        <v>15228</v>
      </c>
      <c r="G7146" s="541" t="s">
        <v>15229</v>
      </c>
      <c r="H7146" s="541"/>
      <c r="I7146" s="550"/>
      <c r="J7146" s="542"/>
      <c r="K7146" s="1800">
        <v>1</v>
      </c>
      <c r="L7146" s="1828">
        <v>2</v>
      </c>
      <c r="M7146" s="542">
        <f t="shared" si="177"/>
        <v>6000</v>
      </c>
      <c r="N7146" s="1829"/>
      <c r="O7146" s="1829"/>
      <c r="P7146" s="1829"/>
    </row>
    <row r="7147" spans="1:16" x14ac:dyDescent="0.2">
      <c r="A7147" s="541" t="s">
        <v>992</v>
      </c>
      <c r="B7147" s="541" t="s">
        <v>9131</v>
      </c>
      <c r="C7147" s="541" t="s">
        <v>1709</v>
      </c>
      <c r="D7147" s="541" t="s">
        <v>13361</v>
      </c>
      <c r="E7147" s="539">
        <v>3000</v>
      </c>
      <c r="F7147" s="542" t="s">
        <v>15230</v>
      </c>
      <c r="G7147" s="541" t="s">
        <v>15231</v>
      </c>
      <c r="H7147" s="541"/>
      <c r="I7147" s="550"/>
      <c r="J7147" s="542"/>
      <c r="K7147" s="1800">
        <v>1</v>
      </c>
      <c r="L7147" s="1828">
        <v>2</v>
      </c>
      <c r="M7147" s="542">
        <f t="shared" si="177"/>
        <v>6000</v>
      </c>
      <c r="N7147" s="1829"/>
      <c r="O7147" s="1829"/>
      <c r="P7147" s="1829"/>
    </row>
    <row r="7148" spans="1:16" x14ac:dyDescent="0.2">
      <c r="A7148" s="541" t="s">
        <v>992</v>
      </c>
      <c r="B7148" s="541" t="s">
        <v>9131</v>
      </c>
      <c r="C7148" s="541" t="s">
        <v>1709</v>
      </c>
      <c r="D7148" s="541" t="s">
        <v>13361</v>
      </c>
      <c r="E7148" s="539">
        <v>3000</v>
      </c>
      <c r="F7148" s="542" t="s">
        <v>15232</v>
      </c>
      <c r="G7148" s="541" t="s">
        <v>15233</v>
      </c>
      <c r="H7148" s="541"/>
      <c r="I7148" s="550"/>
      <c r="J7148" s="542"/>
      <c r="K7148" s="1800">
        <v>1</v>
      </c>
      <c r="L7148" s="1828">
        <v>2</v>
      </c>
      <c r="M7148" s="542">
        <f t="shared" si="177"/>
        <v>6000</v>
      </c>
      <c r="N7148" s="1829"/>
      <c r="O7148" s="1829"/>
      <c r="P7148" s="1829"/>
    </row>
    <row r="7149" spans="1:16" x14ac:dyDescent="0.2">
      <c r="A7149" s="541" t="s">
        <v>992</v>
      </c>
      <c r="B7149" s="541" t="s">
        <v>9131</v>
      </c>
      <c r="C7149" s="541" t="s">
        <v>1709</v>
      </c>
      <c r="D7149" s="541" t="s">
        <v>13361</v>
      </c>
      <c r="E7149" s="539">
        <v>3000</v>
      </c>
      <c r="F7149" s="542" t="s">
        <v>15234</v>
      </c>
      <c r="G7149" s="541" t="s">
        <v>15235</v>
      </c>
      <c r="H7149" s="541"/>
      <c r="I7149" s="550"/>
      <c r="J7149" s="542"/>
      <c r="K7149" s="1800">
        <v>1</v>
      </c>
      <c r="L7149" s="1828">
        <v>2</v>
      </c>
      <c r="M7149" s="542">
        <f t="shared" si="177"/>
        <v>6000</v>
      </c>
      <c r="N7149" s="1829"/>
      <c r="O7149" s="1829"/>
      <c r="P7149" s="1829"/>
    </row>
    <row r="7150" spans="1:16" x14ac:dyDescent="0.2">
      <c r="A7150" s="541" t="s">
        <v>992</v>
      </c>
      <c r="B7150" s="541" t="s">
        <v>9131</v>
      </c>
      <c r="C7150" s="541" t="s">
        <v>1709</v>
      </c>
      <c r="D7150" s="541" t="s">
        <v>13369</v>
      </c>
      <c r="E7150" s="539">
        <v>3000</v>
      </c>
      <c r="F7150" s="542" t="s">
        <v>15236</v>
      </c>
      <c r="G7150" s="541" t="s">
        <v>15237</v>
      </c>
      <c r="H7150" s="541"/>
      <c r="I7150" s="550"/>
      <c r="J7150" s="542"/>
      <c r="K7150" s="1800">
        <v>1</v>
      </c>
      <c r="L7150" s="1828">
        <v>2</v>
      </c>
      <c r="M7150" s="542">
        <f t="shared" si="177"/>
        <v>6000</v>
      </c>
      <c r="N7150" s="1829"/>
      <c r="O7150" s="1829"/>
      <c r="P7150" s="1829"/>
    </row>
    <row r="7151" spans="1:16" x14ac:dyDescent="0.2">
      <c r="A7151" s="541" t="s">
        <v>992</v>
      </c>
      <c r="B7151" s="541" t="s">
        <v>9131</v>
      </c>
      <c r="C7151" s="541" t="s">
        <v>1709</v>
      </c>
      <c r="D7151" s="541" t="s">
        <v>13369</v>
      </c>
      <c r="E7151" s="539">
        <v>3000</v>
      </c>
      <c r="F7151" s="542" t="s">
        <v>15238</v>
      </c>
      <c r="G7151" s="541" t="s">
        <v>15239</v>
      </c>
      <c r="H7151" s="541"/>
      <c r="I7151" s="550"/>
      <c r="J7151" s="542"/>
      <c r="K7151" s="1800">
        <v>1</v>
      </c>
      <c r="L7151" s="1828">
        <v>2</v>
      </c>
      <c r="M7151" s="542">
        <f t="shared" si="177"/>
        <v>6000</v>
      </c>
      <c r="N7151" s="1829"/>
      <c r="O7151" s="1829"/>
      <c r="P7151" s="1829"/>
    </row>
    <row r="7152" spans="1:16" x14ac:dyDescent="0.2">
      <c r="A7152" s="541" t="s">
        <v>992</v>
      </c>
      <c r="B7152" s="548" t="s">
        <v>1708</v>
      </c>
      <c r="C7152" s="541" t="s">
        <v>1709</v>
      </c>
      <c r="D7152" s="541" t="s">
        <v>15240</v>
      </c>
      <c r="E7152" s="539">
        <v>3500</v>
      </c>
      <c r="F7152" s="542" t="s">
        <v>15241</v>
      </c>
      <c r="G7152" s="541" t="s">
        <v>15242</v>
      </c>
      <c r="H7152" s="541"/>
      <c r="I7152" s="550"/>
      <c r="J7152" s="542"/>
      <c r="K7152" s="1800">
        <v>1</v>
      </c>
      <c r="L7152" s="1828">
        <v>3</v>
      </c>
      <c r="M7152" s="542">
        <f t="shared" si="177"/>
        <v>10500</v>
      </c>
      <c r="N7152" s="1829"/>
      <c r="O7152" s="1829"/>
      <c r="P7152" s="1829"/>
    </row>
    <row r="7153" spans="1:16" x14ac:dyDescent="0.2">
      <c r="A7153" s="541" t="s">
        <v>992</v>
      </c>
      <c r="B7153" s="541" t="s">
        <v>9131</v>
      </c>
      <c r="C7153" s="541" t="s">
        <v>1709</v>
      </c>
      <c r="D7153" s="541" t="s">
        <v>13046</v>
      </c>
      <c r="E7153" s="539">
        <v>10000</v>
      </c>
      <c r="F7153" s="542" t="s">
        <v>15243</v>
      </c>
      <c r="G7153" s="541" t="s">
        <v>15244</v>
      </c>
      <c r="H7153" s="541"/>
      <c r="I7153" s="550"/>
      <c r="J7153" s="542"/>
      <c r="K7153" s="1800">
        <v>1</v>
      </c>
      <c r="L7153" s="1828">
        <v>3</v>
      </c>
      <c r="M7153" s="542">
        <f t="shared" si="177"/>
        <v>30000</v>
      </c>
      <c r="N7153" s="1829"/>
      <c r="O7153" s="1829"/>
      <c r="P7153" s="1829"/>
    </row>
    <row r="7154" spans="1:16" x14ac:dyDescent="0.2">
      <c r="A7154" s="541" t="s">
        <v>992</v>
      </c>
      <c r="B7154" s="548" t="s">
        <v>1708</v>
      </c>
      <c r="C7154" s="541" t="s">
        <v>1709</v>
      </c>
      <c r="D7154" s="541" t="s">
        <v>15245</v>
      </c>
      <c r="E7154" s="539">
        <v>3500</v>
      </c>
      <c r="F7154" s="542" t="s">
        <v>15246</v>
      </c>
      <c r="G7154" s="541" t="s">
        <v>15247</v>
      </c>
      <c r="H7154" s="541"/>
      <c r="I7154" s="550"/>
      <c r="J7154" s="542"/>
      <c r="K7154" s="1800">
        <v>1</v>
      </c>
      <c r="L7154" s="1828">
        <v>3</v>
      </c>
      <c r="M7154" s="542">
        <f t="shared" si="177"/>
        <v>10500</v>
      </c>
      <c r="N7154" s="1829"/>
      <c r="O7154" s="1829"/>
      <c r="P7154" s="1829"/>
    </row>
    <row r="7155" spans="1:16" x14ac:dyDescent="0.2">
      <c r="A7155" s="541" t="s">
        <v>992</v>
      </c>
      <c r="B7155" s="541" t="s">
        <v>9131</v>
      </c>
      <c r="C7155" s="541" t="s">
        <v>1709</v>
      </c>
      <c r="D7155" s="541" t="s">
        <v>13940</v>
      </c>
      <c r="E7155" s="539">
        <v>4000</v>
      </c>
      <c r="F7155" s="542" t="s">
        <v>15248</v>
      </c>
      <c r="G7155" s="541" t="s">
        <v>15249</v>
      </c>
      <c r="H7155" s="541"/>
      <c r="I7155" s="550"/>
      <c r="J7155" s="542"/>
      <c r="K7155" s="1800">
        <v>1</v>
      </c>
      <c r="L7155" s="1828">
        <v>3</v>
      </c>
      <c r="M7155" s="542">
        <f t="shared" si="177"/>
        <v>12000</v>
      </c>
      <c r="N7155" s="1829"/>
      <c r="O7155" s="1829"/>
      <c r="P7155" s="1829"/>
    </row>
    <row r="7156" spans="1:16" x14ac:dyDescent="0.2">
      <c r="A7156" s="541" t="s">
        <v>992</v>
      </c>
      <c r="B7156" s="541" t="s">
        <v>9131</v>
      </c>
      <c r="C7156" s="541" t="s">
        <v>1709</v>
      </c>
      <c r="D7156" s="541" t="s">
        <v>13958</v>
      </c>
      <c r="E7156" s="539">
        <v>2500</v>
      </c>
      <c r="F7156" s="542" t="s">
        <v>15250</v>
      </c>
      <c r="G7156" s="541" t="s">
        <v>15251</v>
      </c>
      <c r="H7156" s="541"/>
      <c r="I7156" s="550"/>
      <c r="J7156" s="542"/>
      <c r="K7156" s="1800">
        <v>1</v>
      </c>
      <c r="L7156" s="1828">
        <v>3</v>
      </c>
      <c r="M7156" s="542">
        <f t="shared" si="177"/>
        <v>7500</v>
      </c>
      <c r="N7156" s="1829"/>
      <c r="O7156" s="1829"/>
      <c r="P7156" s="1829"/>
    </row>
    <row r="7157" spans="1:16" x14ac:dyDescent="0.2">
      <c r="A7157" s="541" t="s">
        <v>992</v>
      </c>
      <c r="B7157" s="541" t="s">
        <v>9131</v>
      </c>
      <c r="C7157" s="541" t="s">
        <v>1709</v>
      </c>
      <c r="D7157" s="541" t="s">
        <v>13940</v>
      </c>
      <c r="E7157" s="539">
        <v>4000</v>
      </c>
      <c r="F7157" s="542" t="s">
        <v>15252</v>
      </c>
      <c r="G7157" s="541" t="s">
        <v>15253</v>
      </c>
      <c r="H7157" s="541"/>
      <c r="I7157" s="550"/>
      <c r="J7157" s="542"/>
      <c r="K7157" s="1800">
        <v>1</v>
      </c>
      <c r="L7157" s="1828">
        <v>3</v>
      </c>
      <c r="M7157" s="542">
        <f t="shared" si="177"/>
        <v>12000</v>
      </c>
      <c r="N7157" s="1829"/>
      <c r="O7157" s="1829"/>
      <c r="P7157" s="1829"/>
    </row>
    <row r="7158" spans="1:16" x14ac:dyDescent="0.2">
      <c r="A7158" s="541" t="s">
        <v>992</v>
      </c>
      <c r="B7158" s="541" t="s">
        <v>9131</v>
      </c>
      <c r="C7158" s="541" t="s">
        <v>1709</v>
      </c>
      <c r="D7158" s="541" t="s">
        <v>1836</v>
      </c>
      <c r="E7158" s="539">
        <v>3000</v>
      </c>
      <c r="F7158" s="542" t="s">
        <v>3508</v>
      </c>
      <c r="G7158" s="541" t="s">
        <v>3509</v>
      </c>
      <c r="H7158" s="541"/>
      <c r="I7158" s="550"/>
      <c r="J7158" s="542"/>
      <c r="K7158" s="1800">
        <v>1</v>
      </c>
      <c r="L7158" s="1828">
        <v>3</v>
      </c>
      <c r="M7158" s="542">
        <f t="shared" si="177"/>
        <v>9000</v>
      </c>
      <c r="N7158" s="1829"/>
      <c r="O7158" s="1829"/>
      <c r="P7158" s="1829"/>
    </row>
    <row r="7159" spans="1:16" x14ac:dyDescent="0.2">
      <c r="A7159" s="541" t="s">
        <v>992</v>
      </c>
      <c r="B7159" s="541" t="s">
        <v>9131</v>
      </c>
      <c r="C7159" s="541" t="s">
        <v>1709</v>
      </c>
      <c r="D7159" s="541" t="s">
        <v>1733</v>
      </c>
      <c r="E7159" s="539">
        <v>3500</v>
      </c>
      <c r="F7159" s="542" t="s">
        <v>15254</v>
      </c>
      <c r="G7159" s="541" t="s">
        <v>15255</v>
      </c>
      <c r="H7159" s="541"/>
      <c r="I7159" s="550"/>
      <c r="J7159" s="542"/>
      <c r="K7159" s="1800">
        <v>1</v>
      </c>
      <c r="L7159" s="1828">
        <v>3</v>
      </c>
      <c r="M7159" s="542">
        <f t="shared" si="177"/>
        <v>10500</v>
      </c>
      <c r="N7159" s="1829"/>
      <c r="O7159" s="1829"/>
      <c r="P7159" s="1829"/>
    </row>
    <row r="7160" spans="1:16" x14ac:dyDescent="0.2">
      <c r="A7160" s="541" t="s">
        <v>992</v>
      </c>
      <c r="B7160" s="541" t="s">
        <v>9131</v>
      </c>
      <c r="C7160" s="541" t="s">
        <v>1709</v>
      </c>
      <c r="D7160" s="541" t="s">
        <v>13369</v>
      </c>
      <c r="E7160" s="539">
        <v>3000</v>
      </c>
      <c r="F7160" s="542" t="s">
        <v>15256</v>
      </c>
      <c r="G7160" s="541" t="s">
        <v>15257</v>
      </c>
      <c r="H7160" s="541"/>
      <c r="I7160" s="550"/>
      <c r="J7160" s="542"/>
      <c r="K7160" s="1800">
        <v>1</v>
      </c>
      <c r="L7160" s="1828">
        <v>3</v>
      </c>
      <c r="M7160" s="542">
        <f t="shared" si="177"/>
        <v>9000</v>
      </c>
      <c r="N7160" s="1829"/>
      <c r="O7160" s="1829"/>
      <c r="P7160" s="1829"/>
    </row>
    <row r="7161" spans="1:16" x14ac:dyDescent="0.2">
      <c r="A7161" s="541" t="s">
        <v>992</v>
      </c>
      <c r="B7161" s="541" t="s">
        <v>9131</v>
      </c>
      <c r="C7161" s="541" t="s">
        <v>1709</v>
      </c>
      <c r="D7161" s="541" t="s">
        <v>13882</v>
      </c>
      <c r="E7161" s="539">
        <v>4000</v>
      </c>
      <c r="F7161" s="542" t="s">
        <v>15258</v>
      </c>
      <c r="G7161" s="541" t="s">
        <v>15259</v>
      </c>
      <c r="H7161" s="541"/>
      <c r="I7161" s="550"/>
      <c r="J7161" s="542"/>
      <c r="K7161" s="1800">
        <v>1</v>
      </c>
      <c r="L7161" s="1828">
        <v>3</v>
      </c>
      <c r="M7161" s="542">
        <f t="shared" si="177"/>
        <v>12000</v>
      </c>
      <c r="N7161" s="1829"/>
      <c r="O7161" s="1829"/>
      <c r="P7161" s="1829"/>
    </row>
    <row r="7162" spans="1:16" x14ac:dyDescent="0.2">
      <c r="A7162" s="541" t="s">
        <v>992</v>
      </c>
      <c r="B7162" s="541" t="s">
        <v>9131</v>
      </c>
      <c r="C7162" s="541" t="s">
        <v>1709</v>
      </c>
      <c r="D7162" s="541" t="s">
        <v>15083</v>
      </c>
      <c r="E7162" s="539">
        <v>4000</v>
      </c>
      <c r="F7162" s="542" t="s">
        <v>15260</v>
      </c>
      <c r="G7162" s="541" t="s">
        <v>15261</v>
      </c>
      <c r="H7162" s="541"/>
      <c r="I7162" s="550"/>
      <c r="J7162" s="542"/>
      <c r="K7162" s="1800">
        <v>1</v>
      </c>
      <c r="L7162" s="1828">
        <v>3</v>
      </c>
      <c r="M7162" s="542">
        <f t="shared" si="177"/>
        <v>12000</v>
      </c>
      <c r="N7162" s="1829"/>
      <c r="O7162" s="1829"/>
      <c r="P7162" s="1829"/>
    </row>
    <row r="7163" spans="1:16" x14ac:dyDescent="0.2">
      <c r="A7163" s="541" t="s">
        <v>992</v>
      </c>
      <c r="B7163" s="541" t="s">
        <v>9131</v>
      </c>
      <c r="C7163" s="541" t="s">
        <v>1709</v>
      </c>
      <c r="D7163" s="541" t="s">
        <v>13369</v>
      </c>
      <c r="E7163" s="539">
        <v>3000</v>
      </c>
      <c r="F7163" s="542" t="s">
        <v>15262</v>
      </c>
      <c r="G7163" s="541" t="s">
        <v>15263</v>
      </c>
      <c r="H7163" s="541"/>
      <c r="I7163" s="550"/>
      <c r="J7163" s="542"/>
      <c r="K7163" s="1800">
        <v>1</v>
      </c>
      <c r="L7163" s="1828">
        <v>3</v>
      </c>
      <c r="M7163" s="542">
        <f t="shared" si="177"/>
        <v>9000</v>
      </c>
      <c r="N7163" s="1829"/>
      <c r="O7163" s="1829"/>
      <c r="P7163" s="1829"/>
    </row>
    <row r="7164" spans="1:16" x14ac:dyDescent="0.2">
      <c r="A7164" s="541" t="s">
        <v>992</v>
      </c>
      <c r="B7164" s="548" t="s">
        <v>1708</v>
      </c>
      <c r="C7164" s="541" t="s">
        <v>1709</v>
      </c>
      <c r="D7164" s="541" t="s">
        <v>15264</v>
      </c>
      <c r="E7164" s="539">
        <v>3500</v>
      </c>
      <c r="F7164" s="542" t="s">
        <v>15265</v>
      </c>
      <c r="G7164" s="541" t="s">
        <v>15266</v>
      </c>
      <c r="H7164" s="541"/>
      <c r="I7164" s="550"/>
      <c r="J7164" s="542"/>
      <c r="K7164" s="1800">
        <v>1</v>
      </c>
      <c r="L7164" s="1828">
        <v>3</v>
      </c>
      <c r="M7164" s="542">
        <f t="shared" si="177"/>
        <v>10500</v>
      </c>
      <c r="N7164" s="1829"/>
      <c r="O7164" s="1829"/>
      <c r="P7164" s="1829"/>
    </row>
    <row r="7165" spans="1:16" x14ac:dyDescent="0.2">
      <c r="A7165" s="541" t="s">
        <v>992</v>
      </c>
      <c r="B7165" s="548" t="s">
        <v>1708</v>
      </c>
      <c r="C7165" s="541" t="s">
        <v>1709</v>
      </c>
      <c r="D7165" s="541" t="s">
        <v>15267</v>
      </c>
      <c r="E7165" s="539">
        <v>3500</v>
      </c>
      <c r="F7165" s="542" t="s">
        <v>15268</v>
      </c>
      <c r="G7165" s="541" t="s">
        <v>15269</v>
      </c>
      <c r="H7165" s="541"/>
      <c r="I7165" s="550"/>
      <c r="J7165" s="542"/>
      <c r="K7165" s="1800">
        <v>1</v>
      </c>
      <c r="L7165" s="1828">
        <v>3</v>
      </c>
      <c r="M7165" s="542">
        <f t="shared" si="177"/>
        <v>10500</v>
      </c>
      <c r="N7165" s="1829"/>
      <c r="O7165" s="1829"/>
      <c r="P7165" s="1829"/>
    </row>
    <row r="7166" spans="1:16" x14ac:dyDescent="0.2">
      <c r="A7166" s="541" t="s">
        <v>992</v>
      </c>
      <c r="B7166" s="548" t="s">
        <v>1708</v>
      </c>
      <c r="C7166" s="541" t="s">
        <v>1709</v>
      </c>
      <c r="D7166" s="541" t="s">
        <v>15270</v>
      </c>
      <c r="E7166" s="539">
        <v>3500</v>
      </c>
      <c r="F7166" s="542" t="s">
        <v>15271</v>
      </c>
      <c r="G7166" s="541" t="s">
        <v>15272</v>
      </c>
      <c r="H7166" s="541"/>
      <c r="I7166" s="550"/>
      <c r="J7166" s="542"/>
      <c r="K7166" s="1800">
        <v>1</v>
      </c>
      <c r="L7166" s="1828">
        <v>3</v>
      </c>
      <c r="M7166" s="542">
        <f t="shared" si="177"/>
        <v>10500</v>
      </c>
      <c r="N7166" s="1829"/>
      <c r="O7166" s="1829"/>
      <c r="P7166" s="1829"/>
    </row>
    <row r="7167" spans="1:16" x14ac:dyDescent="0.2">
      <c r="A7167" s="541" t="s">
        <v>992</v>
      </c>
      <c r="B7167" s="541" t="s">
        <v>9131</v>
      </c>
      <c r="C7167" s="541" t="s">
        <v>1709</v>
      </c>
      <c r="D7167" s="541" t="s">
        <v>13428</v>
      </c>
      <c r="E7167" s="539">
        <v>1850</v>
      </c>
      <c r="F7167" s="542" t="s">
        <v>15273</v>
      </c>
      <c r="G7167" s="541" t="s">
        <v>15274</v>
      </c>
      <c r="H7167" s="541"/>
      <c r="I7167" s="550"/>
      <c r="J7167" s="542"/>
      <c r="K7167" s="1800">
        <v>1</v>
      </c>
      <c r="L7167" s="1828">
        <v>3</v>
      </c>
      <c r="M7167" s="542">
        <f t="shared" si="177"/>
        <v>5550</v>
      </c>
      <c r="N7167" s="1829"/>
      <c r="O7167" s="1829"/>
      <c r="P7167" s="1829"/>
    </row>
    <row r="7168" spans="1:16" x14ac:dyDescent="0.2">
      <c r="A7168" s="541" t="s">
        <v>992</v>
      </c>
      <c r="B7168" s="541" t="s">
        <v>9131</v>
      </c>
      <c r="C7168" s="541" t="s">
        <v>1709</v>
      </c>
      <c r="D7168" s="541" t="s">
        <v>13361</v>
      </c>
      <c r="E7168" s="539">
        <v>3000</v>
      </c>
      <c r="F7168" s="542" t="s">
        <v>15275</v>
      </c>
      <c r="G7168" s="541" t="s">
        <v>15276</v>
      </c>
      <c r="H7168" s="541"/>
      <c r="I7168" s="550"/>
      <c r="J7168" s="542"/>
      <c r="K7168" s="1800">
        <v>1</v>
      </c>
      <c r="L7168" s="1828">
        <v>3</v>
      </c>
      <c r="M7168" s="542">
        <f t="shared" si="177"/>
        <v>9000</v>
      </c>
      <c r="N7168" s="1829"/>
      <c r="O7168" s="1829"/>
      <c r="P7168" s="1829"/>
    </row>
    <row r="7169" spans="1:16" x14ac:dyDescent="0.2">
      <c r="A7169" s="541" t="s">
        <v>992</v>
      </c>
      <c r="B7169" s="541" t="s">
        <v>9131</v>
      </c>
      <c r="C7169" s="541" t="s">
        <v>1709</v>
      </c>
      <c r="D7169" s="541" t="s">
        <v>5783</v>
      </c>
      <c r="E7169" s="539">
        <v>1700</v>
      </c>
      <c r="F7169" s="542" t="s">
        <v>15277</v>
      </c>
      <c r="G7169" s="541" t="s">
        <v>15278</v>
      </c>
      <c r="H7169" s="541"/>
      <c r="I7169" s="550"/>
      <c r="J7169" s="542"/>
      <c r="K7169" s="1800">
        <v>1</v>
      </c>
      <c r="L7169" s="1828">
        <v>3</v>
      </c>
      <c r="M7169" s="542">
        <f t="shared" si="177"/>
        <v>5100</v>
      </c>
      <c r="N7169" s="1829"/>
      <c r="O7169" s="1829"/>
      <c r="P7169" s="1829"/>
    </row>
    <row r="7170" spans="1:16" x14ac:dyDescent="0.2">
      <c r="A7170" s="541" t="s">
        <v>992</v>
      </c>
      <c r="B7170" s="541" t="s">
        <v>9131</v>
      </c>
      <c r="C7170" s="541" t="s">
        <v>1709</v>
      </c>
      <c r="D7170" s="541" t="s">
        <v>13369</v>
      </c>
      <c r="E7170" s="539">
        <v>3000</v>
      </c>
      <c r="F7170" s="542" t="s">
        <v>15279</v>
      </c>
      <c r="G7170" s="541" t="s">
        <v>15280</v>
      </c>
      <c r="H7170" s="541"/>
      <c r="I7170" s="550"/>
      <c r="J7170" s="542"/>
      <c r="K7170" s="1800">
        <v>1</v>
      </c>
      <c r="L7170" s="1828">
        <v>3</v>
      </c>
      <c r="M7170" s="542">
        <f t="shared" si="177"/>
        <v>9000</v>
      </c>
      <c r="N7170" s="1829"/>
      <c r="O7170" s="1829"/>
      <c r="P7170" s="1829"/>
    </row>
    <row r="7171" spans="1:16" x14ac:dyDescent="0.2">
      <c r="A7171" s="541" t="s">
        <v>992</v>
      </c>
      <c r="B7171" s="541" t="s">
        <v>9131</v>
      </c>
      <c r="C7171" s="541" t="s">
        <v>1709</v>
      </c>
      <c r="D7171" s="541" t="s">
        <v>13361</v>
      </c>
      <c r="E7171" s="539">
        <v>3000</v>
      </c>
      <c r="F7171" s="542" t="s">
        <v>15281</v>
      </c>
      <c r="G7171" s="541" t="s">
        <v>15282</v>
      </c>
      <c r="H7171" s="541"/>
      <c r="I7171" s="550"/>
      <c r="J7171" s="542"/>
      <c r="K7171" s="1800">
        <v>1</v>
      </c>
      <c r="L7171" s="1828">
        <v>3</v>
      </c>
      <c r="M7171" s="542">
        <f t="shared" si="177"/>
        <v>9000</v>
      </c>
      <c r="N7171" s="1829"/>
      <c r="O7171" s="1829"/>
      <c r="P7171" s="1829"/>
    </row>
    <row r="7172" spans="1:16" x14ac:dyDescent="0.2">
      <c r="A7172" s="541" t="s">
        <v>992</v>
      </c>
      <c r="B7172" s="541" t="s">
        <v>9131</v>
      </c>
      <c r="C7172" s="541" t="s">
        <v>1709</v>
      </c>
      <c r="D7172" s="541" t="s">
        <v>14917</v>
      </c>
      <c r="E7172" s="539">
        <v>2000</v>
      </c>
      <c r="F7172" s="542" t="s">
        <v>15283</v>
      </c>
      <c r="G7172" s="541" t="s">
        <v>15284</v>
      </c>
      <c r="H7172" s="541"/>
      <c r="I7172" s="550"/>
      <c r="J7172" s="542"/>
      <c r="K7172" s="1800">
        <v>1</v>
      </c>
      <c r="L7172" s="1828">
        <v>3</v>
      </c>
      <c r="M7172" s="542">
        <f t="shared" si="177"/>
        <v>6000</v>
      </c>
      <c r="N7172" s="1829"/>
      <c r="O7172" s="1829"/>
      <c r="P7172" s="1829"/>
    </row>
    <row r="7173" spans="1:16" x14ac:dyDescent="0.2">
      <c r="A7173" s="541" t="s">
        <v>992</v>
      </c>
      <c r="B7173" s="541" t="s">
        <v>9131</v>
      </c>
      <c r="C7173" s="541" t="s">
        <v>1709</v>
      </c>
      <c r="D7173" s="541" t="s">
        <v>1836</v>
      </c>
      <c r="E7173" s="539">
        <v>2000</v>
      </c>
      <c r="F7173" s="542" t="s">
        <v>15285</v>
      </c>
      <c r="G7173" s="541" t="s">
        <v>15286</v>
      </c>
      <c r="H7173" s="541"/>
      <c r="I7173" s="550"/>
      <c r="J7173" s="542"/>
      <c r="K7173" s="1800">
        <v>1</v>
      </c>
      <c r="L7173" s="1828">
        <v>3</v>
      </c>
      <c r="M7173" s="542">
        <f t="shared" si="177"/>
        <v>6000</v>
      </c>
      <c r="N7173" s="1829"/>
      <c r="O7173" s="1829"/>
      <c r="P7173" s="1829"/>
    </row>
    <row r="7174" spans="1:16" x14ac:dyDescent="0.2">
      <c r="A7174" s="541" t="s">
        <v>992</v>
      </c>
      <c r="B7174" s="541" t="s">
        <v>9131</v>
      </c>
      <c r="C7174" s="541" t="s">
        <v>1709</v>
      </c>
      <c r="D7174" s="541" t="s">
        <v>13428</v>
      </c>
      <c r="E7174" s="539">
        <v>1850</v>
      </c>
      <c r="F7174" s="542" t="s">
        <v>15287</v>
      </c>
      <c r="G7174" s="541" t="s">
        <v>15288</v>
      </c>
      <c r="H7174" s="541"/>
      <c r="I7174" s="550"/>
      <c r="J7174" s="542"/>
      <c r="K7174" s="1800">
        <v>1</v>
      </c>
      <c r="L7174" s="1828">
        <v>3</v>
      </c>
      <c r="M7174" s="542">
        <f t="shared" si="177"/>
        <v>5550</v>
      </c>
      <c r="N7174" s="1829"/>
      <c r="O7174" s="1829"/>
      <c r="P7174" s="1829"/>
    </row>
    <row r="7175" spans="1:16" x14ac:dyDescent="0.2">
      <c r="A7175" s="541" t="s">
        <v>992</v>
      </c>
      <c r="B7175" s="541" t="s">
        <v>9131</v>
      </c>
      <c r="C7175" s="541" t="s">
        <v>1709</v>
      </c>
      <c r="D7175" s="541" t="s">
        <v>13369</v>
      </c>
      <c r="E7175" s="539">
        <v>3000</v>
      </c>
      <c r="F7175" s="542" t="s">
        <v>15289</v>
      </c>
      <c r="G7175" s="541" t="s">
        <v>15290</v>
      </c>
      <c r="H7175" s="541"/>
      <c r="I7175" s="550"/>
      <c r="J7175" s="542"/>
      <c r="K7175" s="1800">
        <v>1</v>
      </c>
      <c r="L7175" s="1828">
        <v>3</v>
      </c>
      <c r="M7175" s="542">
        <f t="shared" si="177"/>
        <v>9000</v>
      </c>
      <c r="N7175" s="1829"/>
      <c r="O7175" s="1829"/>
      <c r="P7175" s="1829"/>
    </row>
    <row r="7176" spans="1:16" x14ac:dyDescent="0.2">
      <c r="A7176" s="541" t="s">
        <v>992</v>
      </c>
      <c r="B7176" s="541" t="s">
        <v>9131</v>
      </c>
      <c r="C7176" s="541" t="s">
        <v>1709</v>
      </c>
      <c r="D7176" s="541" t="s">
        <v>14917</v>
      </c>
      <c r="E7176" s="539">
        <v>2000</v>
      </c>
      <c r="F7176" s="542" t="s">
        <v>15291</v>
      </c>
      <c r="G7176" s="541" t="s">
        <v>15292</v>
      </c>
      <c r="H7176" s="541"/>
      <c r="I7176" s="550"/>
      <c r="J7176" s="542"/>
      <c r="K7176" s="1800">
        <v>1</v>
      </c>
      <c r="L7176" s="1828">
        <v>3</v>
      </c>
      <c r="M7176" s="542">
        <f t="shared" si="177"/>
        <v>6000</v>
      </c>
      <c r="N7176" s="1829"/>
      <c r="O7176" s="1829"/>
      <c r="P7176" s="1829"/>
    </row>
    <row r="7177" spans="1:16" x14ac:dyDescent="0.2">
      <c r="A7177" s="541" t="s">
        <v>992</v>
      </c>
      <c r="B7177" s="541" t="s">
        <v>9131</v>
      </c>
      <c r="C7177" s="541" t="s">
        <v>1709</v>
      </c>
      <c r="D7177" s="541" t="s">
        <v>14917</v>
      </c>
      <c r="E7177" s="539">
        <v>2000</v>
      </c>
      <c r="F7177" s="542" t="s">
        <v>15293</v>
      </c>
      <c r="G7177" s="541" t="s">
        <v>15294</v>
      </c>
      <c r="H7177" s="541"/>
      <c r="I7177" s="550"/>
      <c r="J7177" s="542"/>
      <c r="K7177" s="1800">
        <v>1</v>
      </c>
      <c r="L7177" s="1828">
        <v>3</v>
      </c>
      <c r="M7177" s="542">
        <f t="shared" si="177"/>
        <v>6000</v>
      </c>
      <c r="N7177" s="1829"/>
      <c r="O7177" s="1829"/>
      <c r="P7177" s="1829"/>
    </row>
    <row r="7178" spans="1:16" x14ac:dyDescent="0.2">
      <c r="A7178" s="541" t="s">
        <v>992</v>
      </c>
      <c r="B7178" s="541" t="s">
        <v>9131</v>
      </c>
      <c r="C7178" s="541" t="s">
        <v>1709</v>
      </c>
      <c r="D7178" s="541" t="s">
        <v>13361</v>
      </c>
      <c r="E7178" s="539">
        <v>3000</v>
      </c>
      <c r="F7178" s="542" t="s">
        <v>15295</v>
      </c>
      <c r="G7178" s="541" t="s">
        <v>15296</v>
      </c>
      <c r="H7178" s="541"/>
      <c r="I7178" s="550"/>
      <c r="J7178" s="542"/>
      <c r="K7178" s="1800">
        <v>1</v>
      </c>
      <c r="L7178" s="1828">
        <v>3</v>
      </c>
      <c r="M7178" s="542">
        <f t="shared" si="177"/>
        <v>9000</v>
      </c>
      <c r="N7178" s="1829"/>
      <c r="O7178" s="1829"/>
      <c r="P7178" s="1829"/>
    </row>
    <row r="7179" spans="1:16" x14ac:dyDescent="0.2">
      <c r="A7179" s="541" t="s">
        <v>992</v>
      </c>
      <c r="B7179" s="541" t="s">
        <v>9131</v>
      </c>
      <c r="C7179" s="541" t="s">
        <v>1709</v>
      </c>
      <c r="D7179" s="541" t="s">
        <v>13369</v>
      </c>
      <c r="E7179" s="539">
        <v>3000</v>
      </c>
      <c r="F7179" s="542" t="s">
        <v>15297</v>
      </c>
      <c r="G7179" s="541" t="s">
        <v>15298</v>
      </c>
      <c r="H7179" s="541"/>
      <c r="I7179" s="550"/>
      <c r="J7179" s="542"/>
      <c r="K7179" s="1800">
        <v>1</v>
      </c>
      <c r="L7179" s="1828">
        <v>3</v>
      </c>
      <c r="M7179" s="542">
        <f t="shared" si="177"/>
        <v>9000</v>
      </c>
      <c r="N7179" s="1829"/>
      <c r="O7179" s="1829"/>
      <c r="P7179" s="1829"/>
    </row>
    <row r="7180" spans="1:16" x14ac:dyDescent="0.2">
      <c r="A7180" s="541" t="s">
        <v>992</v>
      </c>
      <c r="B7180" s="541" t="s">
        <v>9131</v>
      </c>
      <c r="C7180" s="541" t="s">
        <v>1709</v>
      </c>
      <c r="D7180" s="541" t="s">
        <v>15299</v>
      </c>
      <c r="E7180" s="539">
        <v>10000</v>
      </c>
      <c r="F7180" s="542" t="s">
        <v>15300</v>
      </c>
      <c r="G7180" s="541" t="s">
        <v>15301</v>
      </c>
      <c r="H7180" s="541"/>
      <c r="I7180" s="550"/>
      <c r="J7180" s="542"/>
      <c r="K7180" s="1800">
        <v>2</v>
      </c>
      <c r="L7180" s="1828">
        <v>3</v>
      </c>
      <c r="M7180" s="542">
        <f t="shared" si="177"/>
        <v>30000</v>
      </c>
      <c r="N7180" s="1829"/>
      <c r="O7180" s="1829"/>
      <c r="P7180" s="1829"/>
    </row>
    <row r="7181" spans="1:16" x14ac:dyDescent="0.2">
      <c r="A7181" s="541" t="s">
        <v>992</v>
      </c>
      <c r="B7181" s="541" t="s">
        <v>9131</v>
      </c>
      <c r="C7181" s="541" t="s">
        <v>1709</v>
      </c>
      <c r="D7181" s="541" t="s">
        <v>14917</v>
      </c>
      <c r="E7181" s="539">
        <v>2000</v>
      </c>
      <c r="F7181" s="542" t="s">
        <v>15302</v>
      </c>
      <c r="G7181" s="541" t="s">
        <v>15303</v>
      </c>
      <c r="H7181" s="541"/>
      <c r="I7181" s="550"/>
      <c r="J7181" s="542"/>
      <c r="K7181" s="1800">
        <v>1</v>
      </c>
      <c r="L7181" s="1828">
        <v>3</v>
      </c>
      <c r="M7181" s="542">
        <f t="shared" si="177"/>
        <v>6000</v>
      </c>
      <c r="N7181" s="1829"/>
      <c r="O7181" s="1829"/>
      <c r="P7181" s="1829"/>
    </row>
    <row r="7182" spans="1:16" x14ac:dyDescent="0.2">
      <c r="A7182" s="541" t="s">
        <v>992</v>
      </c>
      <c r="B7182" s="541" t="s">
        <v>9131</v>
      </c>
      <c r="C7182" s="541" t="s">
        <v>1709</v>
      </c>
      <c r="D7182" s="541" t="s">
        <v>13369</v>
      </c>
      <c r="E7182" s="539">
        <v>3000</v>
      </c>
      <c r="F7182" s="542" t="s">
        <v>15304</v>
      </c>
      <c r="G7182" s="541" t="s">
        <v>15305</v>
      </c>
      <c r="H7182" s="541"/>
      <c r="I7182" s="550"/>
      <c r="J7182" s="542"/>
      <c r="K7182" s="1800">
        <v>1</v>
      </c>
      <c r="L7182" s="1828">
        <v>3</v>
      </c>
      <c r="M7182" s="542">
        <f t="shared" si="177"/>
        <v>9000</v>
      </c>
      <c r="N7182" s="1829"/>
      <c r="O7182" s="1829"/>
      <c r="P7182" s="1829"/>
    </row>
    <row r="7183" spans="1:16" x14ac:dyDescent="0.2">
      <c r="A7183" s="541" t="s">
        <v>992</v>
      </c>
      <c r="B7183" s="541" t="s">
        <v>9131</v>
      </c>
      <c r="C7183" s="541" t="s">
        <v>1709</v>
      </c>
      <c r="D7183" s="541" t="s">
        <v>2545</v>
      </c>
      <c r="E7183" s="539">
        <v>2000</v>
      </c>
      <c r="F7183" s="542" t="s">
        <v>15306</v>
      </c>
      <c r="G7183" s="541" t="s">
        <v>15307</v>
      </c>
      <c r="H7183" s="541"/>
      <c r="I7183" s="550"/>
      <c r="J7183" s="542"/>
      <c r="K7183" s="1800">
        <v>1</v>
      </c>
      <c r="L7183" s="1828">
        <v>3</v>
      </c>
      <c r="M7183" s="542">
        <f t="shared" si="177"/>
        <v>6000</v>
      </c>
      <c r="N7183" s="1829"/>
      <c r="O7183" s="1829"/>
      <c r="P7183" s="1829"/>
    </row>
    <row r="7184" spans="1:16" x14ac:dyDescent="0.2">
      <c r="A7184" s="541" t="s">
        <v>992</v>
      </c>
      <c r="B7184" s="548" t="s">
        <v>1708</v>
      </c>
      <c r="C7184" s="541" t="s">
        <v>1709</v>
      </c>
      <c r="D7184" s="541" t="s">
        <v>13311</v>
      </c>
      <c r="E7184" s="539">
        <v>5000</v>
      </c>
      <c r="F7184" s="542" t="s">
        <v>15308</v>
      </c>
      <c r="G7184" s="541" t="s">
        <v>15309</v>
      </c>
      <c r="H7184" s="541"/>
      <c r="I7184" s="550"/>
      <c r="J7184" s="542"/>
      <c r="K7184" s="1800">
        <v>1</v>
      </c>
      <c r="L7184" s="1828">
        <v>3</v>
      </c>
      <c r="M7184" s="542">
        <f t="shared" si="177"/>
        <v>15000</v>
      </c>
      <c r="N7184" s="1829"/>
      <c r="O7184" s="1829"/>
      <c r="P7184" s="1829"/>
    </row>
    <row r="7185" spans="1:16" x14ac:dyDescent="0.2">
      <c r="A7185" s="541" t="s">
        <v>992</v>
      </c>
      <c r="B7185" s="541" t="s">
        <v>9131</v>
      </c>
      <c r="C7185" s="541" t="s">
        <v>1709</v>
      </c>
      <c r="D7185" s="541" t="s">
        <v>13369</v>
      </c>
      <c r="E7185" s="539">
        <v>3000</v>
      </c>
      <c r="F7185" s="542" t="s">
        <v>15310</v>
      </c>
      <c r="G7185" s="541" t="s">
        <v>15311</v>
      </c>
      <c r="H7185" s="541"/>
      <c r="I7185" s="550"/>
      <c r="J7185" s="542"/>
      <c r="K7185" s="1800">
        <v>1</v>
      </c>
      <c r="L7185" s="1828">
        <v>3</v>
      </c>
      <c r="M7185" s="542">
        <f t="shared" si="177"/>
        <v>9000</v>
      </c>
      <c r="N7185" s="1829"/>
      <c r="O7185" s="1829"/>
      <c r="P7185" s="1829"/>
    </row>
    <row r="7186" spans="1:16" x14ac:dyDescent="0.2">
      <c r="A7186" s="541" t="s">
        <v>992</v>
      </c>
      <c r="B7186" s="548" t="s">
        <v>1708</v>
      </c>
      <c r="C7186" s="541" t="s">
        <v>1709</v>
      </c>
      <c r="D7186" s="541" t="s">
        <v>15312</v>
      </c>
      <c r="E7186" s="539">
        <v>5000</v>
      </c>
      <c r="F7186" s="542" t="s">
        <v>15313</v>
      </c>
      <c r="G7186" s="541" t="s">
        <v>15314</v>
      </c>
      <c r="H7186" s="541"/>
      <c r="I7186" s="550"/>
      <c r="J7186" s="542"/>
      <c r="K7186" s="1800">
        <v>1</v>
      </c>
      <c r="L7186" s="1828">
        <v>3</v>
      </c>
      <c r="M7186" s="542">
        <f t="shared" si="177"/>
        <v>15000</v>
      </c>
      <c r="N7186" s="1829"/>
      <c r="O7186" s="1829"/>
      <c r="P7186" s="1829"/>
    </row>
    <row r="7187" spans="1:16" x14ac:dyDescent="0.2">
      <c r="A7187" s="541" t="s">
        <v>992</v>
      </c>
      <c r="B7187" s="541" t="s">
        <v>9131</v>
      </c>
      <c r="C7187" s="541" t="s">
        <v>1709</v>
      </c>
      <c r="D7187" s="541" t="s">
        <v>1532</v>
      </c>
      <c r="E7187" s="539">
        <v>4000</v>
      </c>
      <c r="F7187" s="542" t="s">
        <v>15315</v>
      </c>
      <c r="G7187" s="541" t="s">
        <v>15316</v>
      </c>
      <c r="H7187" s="541"/>
      <c r="I7187" s="550"/>
      <c r="J7187" s="542"/>
      <c r="K7187" s="1800">
        <v>1</v>
      </c>
      <c r="L7187" s="1828">
        <v>3</v>
      </c>
      <c r="M7187" s="542">
        <f t="shared" si="177"/>
        <v>12000</v>
      </c>
      <c r="N7187" s="1829"/>
      <c r="O7187" s="1829"/>
      <c r="P7187" s="1829"/>
    </row>
    <row r="7188" spans="1:16" x14ac:dyDescent="0.2">
      <c r="A7188" s="541" t="s">
        <v>992</v>
      </c>
      <c r="B7188" s="541" t="s">
        <v>9131</v>
      </c>
      <c r="C7188" s="541" t="s">
        <v>1709</v>
      </c>
      <c r="D7188" s="541" t="s">
        <v>14917</v>
      </c>
      <c r="E7188" s="539">
        <v>2000</v>
      </c>
      <c r="F7188" s="542" t="s">
        <v>15317</v>
      </c>
      <c r="G7188" s="541" t="s">
        <v>15318</v>
      </c>
      <c r="H7188" s="541"/>
      <c r="I7188" s="550"/>
      <c r="J7188" s="542"/>
      <c r="K7188" s="1800">
        <v>1</v>
      </c>
      <c r="L7188" s="1828">
        <v>3</v>
      </c>
      <c r="M7188" s="542">
        <f t="shared" si="177"/>
        <v>6000</v>
      </c>
      <c r="N7188" s="1829"/>
      <c r="O7188" s="1829"/>
      <c r="P7188" s="1829"/>
    </row>
    <row r="7189" spans="1:16" x14ac:dyDescent="0.2">
      <c r="A7189" s="541" t="s">
        <v>992</v>
      </c>
      <c r="B7189" s="541" t="s">
        <v>9131</v>
      </c>
      <c r="C7189" s="541" t="s">
        <v>1709</v>
      </c>
      <c r="D7189" s="541" t="s">
        <v>13369</v>
      </c>
      <c r="E7189" s="539">
        <v>3000</v>
      </c>
      <c r="F7189" s="542" t="s">
        <v>15319</v>
      </c>
      <c r="G7189" s="541" t="s">
        <v>15320</v>
      </c>
      <c r="H7189" s="541"/>
      <c r="I7189" s="550"/>
      <c r="J7189" s="542"/>
      <c r="K7189" s="1800">
        <v>1</v>
      </c>
      <c r="L7189" s="1828">
        <v>3</v>
      </c>
      <c r="M7189" s="542">
        <f t="shared" si="177"/>
        <v>9000</v>
      </c>
      <c r="N7189" s="1829"/>
      <c r="O7189" s="1829"/>
      <c r="P7189" s="1829"/>
    </row>
    <row r="7190" spans="1:16" x14ac:dyDescent="0.2">
      <c r="A7190" s="541" t="s">
        <v>992</v>
      </c>
      <c r="B7190" s="541" t="s">
        <v>9131</v>
      </c>
      <c r="C7190" s="541" t="s">
        <v>1709</v>
      </c>
      <c r="D7190" s="541" t="s">
        <v>13374</v>
      </c>
      <c r="E7190" s="539">
        <v>930</v>
      </c>
      <c r="F7190" s="542" t="s">
        <v>15321</v>
      </c>
      <c r="G7190" s="541" t="s">
        <v>15322</v>
      </c>
      <c r="H7190" s="541"/>
      <c r="I7190" s="550"/>
      <c r="J7190" s="542"/>
      <c r="K7190" s="1800">
        <v>1</v>
      </c>
      <c r="L7190" s="1828">
        <v>3</v>
      </c>
      <c r="M7190" s="542">
        <f t="shared" ref="M7190:M7253" si="178">E7190*L7190</f>
        <v>2790</v>
      </c>
      <c r="N7190" s="1829"/>
      <c r="O7190" s="1829"/>
      <c r="P7190" s="1829"/>
    </row>
    <row r="7191" spans="1:16" x14ac:dyDescent="0.2">
      <c r="A7191" s="541" t="s">
        <v>992</v>
      </c>
      <c r="B7191" s="541" t="s">
        <v>9131</v>
      </c>
      <c r="C7191" s="541" t="s">
        <v>1709</v>
      </c>
      <c r="D7191" s="541" t="s">
        <v>15323</v>
      </c>
      <c r="E7191" s="539">
        <v>4000</v>
      </c>
      <c r="F7191" s="542" t="s">
        <v>15324</v>
      </c>
      <c r="G7191" s="541" t="s">
        <v>15325</v>
      </c>
      <c r="H7191" s="541"/>
      <c r="I7191" s="550"/>
      <c r="J7191" s="542"/>
      <c r="K7191" s="1800">
        <v>1</v>
      </c>
      <c r="L7191" s="1828">
        <v>4</v>
      </c>
      <c r="M7191" s="542">
        <f t="shared" si="178"/>
        <v>16000</v>
      </c>
      <c r="N7191" s="1829"/>
      <c r="O7191" s="1829"/>
      <c r="P7191" s="1829"/>
    </row>
    <row r="7192" spans="1:16" x14ac:dyDescent="0.2">
      <c r="A7192" s="541" t="s">
        <v>992</v>
      </c>
      <c r="B7192" s="541" t="s">
        <v>9131</v>
      </c>
      <c r="C7192" s="541" t="s">
        <v>1709</v>
      </c>
      <c r="D7192" s="541" t="s">
        <v>13361</v>
      </c>
      <c r="E7192" s="539">
        <v>3000</v>
      </c>
      <c r="F7192" s="542" t="s">
        <v>15326</v>
      </c>
      <c r="G7192" s="541" t="s">
        <v>15327</v>
      </c>
      <c r="H7192" s="541"/>
      <c r="I7192" s="550"/>
      <c r="J7192" s="542"/>
      <c r="K7192" s="1800">
        <v>1</v>
      </c>
      <c r="L7192" s="1828">
        <v>4</v>
      </c>
      <c r="M7192" s="542">
        <f t="shared" si="178"/>
        <v>12000</v>
      </c>
      <c r="N7192" s="1829"/>
      <c r="O7192" s="1829"/>
      <c r="P7192" s="1829"/>
    </row>
    <row r="7193" spans="1:16" x14ac:dyDescent="0.2">
      <c r="A7193" s="541" t="s">
        <v>992</v>
      </c>
      <c r="B7193" s="541" t="s">
        <v>9131</v>
      </c>
      <c r="C7193" s="541" t="s">
        <v>1709</v>
      </c>
      <c r="D7193" s="541" t="s">
        <v>13361</v>
      </c>
      <c r="E7193" s="539">
        <v>3000</v>
      </c>
      <c r="F7193" s="542" t="s">
        <v>15328</v>
      </c>
      <c r="G7193" s="541" t="s">
        <v>15329</v>
      </c>
      <c r="H7193" s="541"/>
      <c r="I7193" s="550"/>
      <c r="J7193" s="542"/>
      <c r="K7193" s="1800">
        <v>1</v>
      </c>
      <c r="L7193" s="1828">
        <v>4</v>
      </c>
      <c r="M7193" s="542">
        <f t="shared" si="178"/>
        <v>12000</v>
      </c>
      <c r="N7193" s="1829"/>
      <c r="O7193" s="1829"/>
      <c r="P7193" s="1829"/>
    </row>
    <row r="7194" spans="1:16" x14ac:dyDescent="0.2">
      <c r="A7194" s="541" t="s">
        <v>992</v>
      </c>
      <c r="B7194" s="541" t="s">
        <v>9131</v>
      </c>
      <c r="C7194" s="541" t="s">
        <v>1709</v>
      </c>
      <c r="D7194" s="541" t="s">
        <v>6767</v>
      </c>
      <c r="E7194" s="539">
        <v>4000</v>
      </c>
      <c r="F7194" s="542" t="s">
        <v>15330</v>
      </c>
      <c r="G7194" s="541" t="s">
        <v>15331</v>
      </c>
      <c r="H7194" s="541"/>
      <c r="I7194" s="550"/>
      <c r="J7194" s="542"/>
      <c r="K7194" s="1800">
        <v>1</v>
      </c>
      <c r="L7194" s="1828">
        <v>4</v>
      </c>
      <c r="M7194" s="542">
        <f t="shared" si="178"/>
        <v>16000</v>
      </c>
      <c r="N7194" s="1829"/>
      <c r="O7194" s="1829"/>
      <c r="P7194" s="1829"/>
    </row>
    <row r="7195" spans="1:16" x14ac:dyDescent="0.2">
      <c r="A7195" s="541" t="s">
        <v>992</v>
      </c>
      <c r="B7195" s="541" t="s">
        <v>9131</v>
      </c>
      <c r="C7195" s="541" t="s">
        <v>1709</v>
      </c>
      <c r="D7195" s="541" t="s">
        <v>15332</v>
      </c>
      <c r="E7195" s="539">
        <v>6000</v>
      </c>
      <c r="F7195" s="542" t="s">
        <v>15333</v>
      </c>
      <c r="G7195" s="541" t="s">
        <v>15334</v>
      </c>
      <c r="H7195" s="541"/>
      <c r="I7195" s="550"/>
      <c r="J7195" s="542"/>
      <c r="K7195" s="1800">
        <v>1</v>
      </c>
      <c r="L7195" s="1828">
        <v>4</v>
      </c>
      <c r="M7195" s="542">
        <f t="shared" si="178"/>
        <v>24000</v>
      </c>
      <c r="N7195" s="1829"/>
      <c r="O7195" s="1829"/>
      <c r="P7195" s="1829"/>
    </row>
    <row r="7196" spans="1:16" x14ac:dyDescent="0.2">
      <c r="A7196" s="541" t="s">
        <v>992</v>
      </c>
      <c r="B7196" s="541" t="s">
        <v>9131</v>
      </c>
      <c r="C7196" s="541" t="s">
        <v>1709</v>
      </c>
      <c r="D7196" s="541" t="s">
        <v>13369</v>
      </c>
      <c r="E7196" s="539">
        <v>3000</v>
      </c>
      <c r="F7196" s="542" t="s">
        <v>15335</v>
      </c>
      <c r="G7196" s="541" t="s">
        <v>15336</v>
      </c>
      <c r="H7196" s="541"/>
      <c r="I7196" s="550"/>
      <c r="J7196" s="542"/>
      <c r="K7196" s="1800">
        <v>1</v>
      </c>
      <c r="L7196" s="1828">
        <v>4</v>
      </c>
      <c r="M7196" s="542">
        <f t="shared" si="178"/>
        <v>12000</v>
      </c>
      <c r="N7196" s="1829"/>
      <c r="O7196" s="1829"/>
      <c r="P7196" s="1829"/>
    </row>
    <row r="7197" spans="1:16" x14ac:dyDescent="0.2">
      <c r="A7197" s="541" t="s">
        <v>992</v>
      </c>
      <c r="B7197" s="541" t="s">
        <v>9131</v>
      </c>
      <c r="C7197" s="541" t="s">
        <v>1709</v>
      </c>
      <c r="D7197" s="541" t="s">
        <v>13369</v>
      </c>
      <c r="E7197" s="539">
        <v>3000</v>
      </c>
      <c r="F7197" s="542" t="s">
        <v>15337</v>
      </c>
      <c r="G7197" s="541" t="s">
        <v>15338</v>
      </c>
      <c r="H7197" s="541"/>
      <c r="I7197" s="550"/>
      <c r="J7197" s="542"/>
      <c r="K7197" s="1800">
        <v>1</v>
      </c>
      <c r="L7197" s="1828">
        <v>4</v>
      </c>
      <c r="M7197" s="542">
        <f t="shared" si="178"/>
        <v>12000</v>
      </c>
      <c r="N7197" s="1829"/>
      <c r="O7197" s="1829"/>
      <c r="P7197" s="1829"/>
    </row>
    <row r="7198" spans="1:16" x14ac:dyDescent="0.2">
      <c r="A7198" s="541" t="s">
        <v>992</v>
      </c>
      <c r="B7198" s="541" t="s">
        <v>9131</v>
      </c>
      <c r="C7198" s="541" t="s">
        <v>1709</v>
      </c>
      <c r="D7198" s="541" t="s">
        <v>13369</v>
      </c>
      <c r="E7198" s="539">
        <v>3000</v>
      </c>
      <c r="F7198" s="542" t="s">
        <v>15339</v>
      </c>
      <c r="G7198" s="541" t="s">
        <v>15340</v>
      </c>
      <c r="H7198" s="541"/>
      <c r="I7198" s="550"/>
      <c r="J7198" s="542"/>
      <c r="K7198" s="1800">
        <v>1</v>
      </c>
      <c r="L7198" s="1828">
        <v>4</v>
      </c>
      <c r="M7198" s="542">
        <f t="shared" si="178"/>
        <v>12000</v>
      </c>
      <c r="N7198" s="1829"/>
      <c r="O7198" s="1829"/>
      <c r="P7198" s="1829"/>
    </row>
    <row r="7199" spans="1:16" x14ac:dyDescent="0.2">
      <c r="A7199" s="541" t="s">
        <v>992</v>
      </c>
      <c r="B7199" s="541" t="s">
        <v>9131</v>
      </c>
      <c r="C7199" s="541" t="s">
        <v>1709</v>
      </c>
      <c r="D7199" s="541" t="s">
        <v>13369</v>
      </c>
      <c r="E7199" s="539">
        <v>3000</v>
      </c>
      <c r="F7199" s="542" t="s">
        <v>15341</v>
      </c>
      <c r="G7199" s="541" t="s">
        <v>15342</v>
      </c>
      <c r="H7199" s="541"/>
      <c r="I7199" s="550"/>
      <c r="J7199" s="542"/>
      <c r="K7199" s="1800">
        <v>1</v>
      </c>
      <c r="L7199" s="1828">
        <v>4</v>
      </c>
      <c r="M7199" s="542">
        <f t="shared" si="178"/>
        <v>12000</v>
      </c>
      <c r="N7199" s="1829"/>
      <c r="O7199" s="1829"/>
      <c r="P7199" s="1829"/>
    </row>
    <row r="7200" spans="1:16" x14ac:dyDescent="0.2">
      <c r="A7200" s="541" t="s">
        <v>992</v>
      </c>
      <c r="B7200" s="541" t="s">
        <v>9131</v>
      </c>
      <c r="C7200" s="541" t="s">
        <v>1709</v>
      </c>
      <c r="D7200" s="541" t="s">
        <v>13369</v>
      </c>
      <c r="E7200" s="539">
        <v>3000</v>
      </c>
      <c r="F7200" s="542" t="s">
        <v>15343</v>
      </c>
      <c r="G7200" s="541" t="s">
        <v>15344</v>
      </c>
      <c r="H7200" s="541"/>
      <c r="I7200" s="550"/>
      <c r="J7200" s="542"/>
      <c r="K7200" s="1800">
        <v>1</v>
      </c>
      <c r="L7200" s="1828">
        <v>4</v>
      </c>
      <c r="M7200" s="542">
        <f t="shared" si="178"/>
        <v>12000</v>
      </c>
      <c r="N7200" s="1829"/>
      <c r="O7200" s="1829"/>
      <c r="P7200" s="1829"/>
    </row>
    <row r="7201" spans="1:16" x14ac:dyDescent="0.2">
      <c r="A7201" s="541" t="s">
        <v>992</v>
      </c>
      <c r="B7201" s="541" t="s">
        <v>9131</v>
      </c>
      <c r="C7201" s="541" t="s">
        <v>1709</v>
      </c>
      <c r="D7201" s="541" t="s">
        <v>13369</v>
      </c>
      <c r="E7201" s="539">
        <v>3000</v>
      </c>
      <c r="F7201" s="542" t="s">
        <v>15345</v>
      </c>
      <c r="G7201" s="541" t="s">
        <v>15346</v>
      </c>
      <c r="H7201" s="541"/>
      <c r="I7201" s="550"/>
      <c r="J7201" s="542"/>
      <c r="K7201" s="1800">
        <v>1</v>
      </c>
      <c r="L7201" s="1828">
        <v>4</v>
      </c>
      <c r="M7201" s="542">
        <f t="shared" si="178"/>
        <v>12000</v>
      </c>
      <c r="N7201" s="1829"/>
      <c r="O7201" s="1829"/>
      <c r="P7201" s="1829"/>
    </row>
    <row r="7202" spans="1:16" x14ac:dyDescent="0.2">
      <c r="A7202" s="541" t="s">
        <v>992</v>
      </c>
      <c r="B7202" s="541" t="s">
        <v>9131</v>
      </c>
      <c r="C7202" s="541" t="s">
        <v>1709</v>
      </c>
      <c r="D7202" s="541" t="s">
        <v>13369</v>
      </c>
      <c r="E7202" s="539">
        <v>3000</v>
      </c>
      <c r="F7202" s="542" t="s">
        <v>15347</v>
      </c>
      <c r="G7202" s="541" t="s">
        <v>15348</v>
      </c>
      <c r="H7202" s="541"/>
      <c r="I7202" s="550"/>
      <c r="J7202" s="542"/>
      <c r="K7202" s="1800">
        <v>1</v>
      </c>
      <c r="L7202" s="1828">
        <v>4</v>
      </c>
      <c r="M7202" s="542">
        <f t="shared" si="178"/>
        <v>12000</v>
      </c>
      <c r="N7202" s="1829"/>
      <c r="O7202" s="1829"/>
      <c r="P7202" s="1829"/>
    </row>
    <row r="7203" spans="1:16" x14ac:dyDescent="0.2">
      <c r="A7203" s="541" t="s">
        <v>992</v>
      </c>
      <c r="B7203" s="541" t="s">
        <v>9131</v>
      </c>
      <c r="C7203" s="541" t="s">
        <v>1709</v>
      </c>
      <c r="D7203" s="541" t="s">
        <v>15349</v>
      </c>
      <c r="E7203" s="539">
        <v>3500</v>
      </c>
      <c r="F7203" s="542" t="s">
        <v>15350</v>
      </c>
      <c r="G7203" s="541" t="s">
        <v>15351</v>
      </c>
      <c r="H7203" s="541"/>
      <c r="I7203" s="550"/>
      <c r="J7203" s="542"/>
      <c r="K7203" s="1800">
        <v>1</v>
      </c>
      <c r="L7203" s="1828">
        <v>4</v>
      </c>
      <c r="M7203" s="542">
        <f t="shared" si="178"/>
        <v>14000</v>
      </c>
      <c r="N7203" s="1829"/>
      <c r="O7203" s="1829"/>
      <c r="P7203" s="1829"/>
    </row>
    <row r="7204" spans="1:16" x14ac:dyDescent="0.2">
      <c r="A7204" s="541" t="s">
        <v>992</v>
      </c>
      <c r="B7204" s="541" t="s">
        <v>9131</v>
      </c>
      <c r="C7204" s="541" t="s">
        <v>1709</v>
      </c>
      <c r="D7204" s="541" t="s">
        <v>14917</v>
      </c>
      <c r="E7204" s="539">
        <v>2000</v>
      </c>
      <c r="F7204" s="542" t="s">
        <v>15352</v>
      </c>
      <c r="G7204" s="541" t="s">
        <v>15353</v>
      </c>
      <c r="H7204" s="541"/>
      <c r="I7204" s="550"/>
      <c r="J7204" s="542"/>
      <c r="K7204" s="1800">
        <v>1</v>
      </c>
      <c r="L7204" s="1828">
        <v>4</v>
      </c>
      <c r="M7204" s="542">
        <f t="shared" si="178"/>
        <v>8000</v>
      </c>
      <c r="N7204" s="1829"/>
      <c r="O7204" s="1829"/>
      <c r="P7204" s="1829"/>
    </row>
    <row r="7205" spans="1:16" x14ac:dyDescent="0.2">
      <c r="A7205" s="541" t="s">
        <v>992</v>
      </c>
      <c r="B7205" s="541" t="s">
        <v>9131</v>
      </c>
      <c r="C7205" s="541" t="s">
        <v>1709</v>
      </c>
      <c r="D7205" s="541" t="s">
        <v>13369</v>
      </c>
      <c r="E7205" s="539">
        <v>3000</v>
      </c>
      <c r="F7205" s="542" t="s">
        <v>15354</v>
      </c>
      <c r="G7205" s="541" t="s">
        <v>15355</v>
      </c>
      <c r="H7205" s="541"/>
      <c r="I7205" s="550"/>
      <c r="J7205" s="542"/>
      <c r="K7205" s="1800">
        <v>1</v>
      </c>
      <c r="L7205" s="1828">
        <v>4</v>
      </c>
      <c r="M7205" s="542">
        <f t="shared" si="178"/>
        <v>12000</v>
      </c>
      <c r="N7205" s="1829"/>
      <c r="O7205" s="1829"/>
      <c r="P7205" s="1829"/>
    </row>
    <row r="7206" spans="1:16" x14ac:dyDescent="0.2">
      <c r="A7206" s="541" t="s">
        <v>992</v>
      </c>
      <c r="B7206" s="548" t="s">
        <v>1708</v>
      </c>
      <c r="C7206" s="541" t="s">
        <v>1709</v>
      </c>
      <c r="D7206" s="541" t="s">
        <v>13369</v>
      </c>
      <c r="E7206" s="539">
        <v>3000</v>
      </c>
      <c r="F7206" s="542" t="s">
        <v>15356</v>
      </c>
      <c r="G7206" s="541" t="s">
        <v>15357</v>
      </c>
      <c r="H7206" s="541"/>
      <c r="I7206" s="550"/>
      <c r="J7206" s="542"/>
      <c r="K7206" s="1800">
        <v>1</v>
      </c>
      <c r="L7206" s="1828">
        <v>5</v>
      </c>
      <c r="M7206" s="542">
        <f t="shared" si="178"/>
        <v>15000</v>
      </c>
      <c r="N7206" s="1829"/>
      <c r="O7206" s="1829"/>
      <c r="P7206" s="1829"/>
    </row>
    <row r="7207" spans="1:16" x14ac:dyDescent="0.2">
      <c r="A7207" s="541" t="s">
        <v>992</v>
      </c>
      <c r="B7207" s="541" t="s">
        <v>9131</v>
      </c>
      <c r="C7207" s="541" t="s">
        <v>1709</v>
      </c>
      <c r="D7207" s="541" t="s">
        <v>1863</v>
      </c>
      <c r="E7207" s="539">
        <v>2000</v>
      </c>
      <c r="F7207" s="542" t="s">
        <v>15358</v>
      </c>
      <c r="G7207" s="541" t="s">
        <v>15359</v>
      </c>
      <c r="H7207" s="541"/>
      <c r="I7207" s="550"/>
      <c r="J7207" s="542"/>
      <c r="K7207" s="1800">
        <v>1</v>
      </c>
      <c r="L7207" s="1828">
        <v>5</v>
      </c>
      <c r="M7207" s="542">
        <f t="shared" si="178"/>
        <v>10000</v>
      </c>
      <c r="N7207" s="1829"/>
      <c r="O7207" s="1829"/>
      <c r="P7207" s="1829"/>
    </row>
    <row r="7208" spans="1:16" x14ac:dyDescent="0.2">
      <c r="A7208" s="541" t="s">
        <v>992</v>
      </c>
      <c r="B7208" s="541" t="s">
        <v>9131</v>
      </c>
      <c r="C7208" s="541" t="s">
        <v>1709</v>
      </c>
      <c r="D7208" s="541" t="s">
        <v>13369</v>
      </c>
      <c r="E7208" s="539">
        <v>3000</v>
      </c>
      <c r="F7208" s="542" t="s">
        <v>15360</v>
      </c>
      <c r="G7208" s="541" t="s">
        <v>15361</v>
      </c>
      <c r="H7208" s="541"/>
      <c r="I7208" s="550"/>
      <c r="J7208" s="542"/>
      <c r="K7208" s="1800">
        <v>1</v>
      </c>
      <c r="L7208" s="1828">
        <v>5</v>
      </c>
      <c r="M7208" s="542">
        <f t="shared" si="178"/>
        <v>15000</v>
      </c>
      <c r="N7208" s="1829"/>
      <c r="O7208" s="1829"/>
      <c r="P7208" s="1829"/>
    </row>
    <row r="7209" spans="1:16" x14ac:dyDescent="0.2">
      <c r="A7209" s="541" t="s">
        <v>992</v>
      </c>
      <c r="B7209" s="541" t="s">
        <v>9131</v>
      </c>
      <c r="C7209" s="541" t="s">
        <v>1709</v>
      </c>
      <c r="D7209" s="541" t="s">
        <v>14840</v>
      </c>
      <c r="E7209" s="539">
        <v>10000</v>
      </c>
      <c r="F7209" s="542" t="s">
        <v>15362</v>
      </c>
      <c r="G7209" s="541" t="s">
        <v>15363</v>
      </c>
      <c r="H7209" s="541"/>
      <c r="I7209" s="550"/>
      <c r="J7209" s="542"/>
      <c r="K7209" s="1800">
        <v>1</v>
      </c>
      <c r="L7209" s="1828">
        <v>5</v>
      </c>
      <c r="M7209" s="542">
        <f t="shared" si="178"/>
        <v>50000</v>
      </c>
      <c r="N7209" s="1829"/>
      <c r="O7209" s="1829"/>
      <c r="P7209" s="1829"/>
    </row>
    <row r="7210" spans="1:16" x14ac:dyDescent="0.2">
      <c r="A7210" s="541" t="s">
        <v>992</v>
      </c>
      <c r="B7210" s="541" t="s">
        <v>9131</v>
      </c>
      <c r="C7210" s="541" t="s">
        <v>1709</v>
      </c>
      <c r="D7210" s="541" t="s">
        <v>13361</v>
      </c>
      <c r="E7210" s="539">
        <v>3000</v>
      </c>
      <c r="F7210" s="542" t="s">
        <v>15364</v>
      </c>
      <c r="G7210" s="541" t="s">
        <v>15365</v>
      </c>
      <c r="H7210" s="541"/>
      <c r="I7210" s="550"/>
      <c r="J7210" s="542"/>
      <c r="K7210" s="1800">
        <v>1</v>
      </c>
      <c r="L7210" s="1828">
        <v>5</v>
      </c>
      <c r="M7210" s="542">
        <f t="shared" si="178"/>
        <v>15000</v>
      </c>
      <c r="N7210" s="1829"/>
      <c r="O7210" s="1829"/>
      <c r="P7210" s="1829"/>
    </row>
    <row r="7211" spans="1:16" x14ac:dyDescent="0.2">
      <c r="A7211" s="541" t="s">
        <v>992</v>
      </c>
      <c r="B7211" s="548" t="s">
        <v>1708</v>
      </c>
      <c r="C7211" s="541" t="s">
        <v>1709</v>
      </c>
      <c r="D7211" s="541" t="s">
        <v>13369</v>
      </c>
      <c r="E7211" s="539">
        <v>3000</v>
      </c>
      <c r="F7211" s="542" t="s">
        <v>15366</v>
      </c>
      <c r="G7211" s="541" t="s">
        <v>15367</v>
      </c>
      <c r="H7211" s="541"/>
      <c r="I7211" s="550"/>
      <c r="J7211" s="542"/>
      <c r="K7211" s="1800">
        <v>1</v>
      </c>
      <c r="L7211" s="1828">
        <v>5</v>
      </c>
      <c r="M7211" s="542">
        <f t="shared" si="178"/>
        <v>15000</v>
      </c>
      <c r="N7211" s="1829"/>
      <c r="O7211" s="1829"/>
      <c r="P7211" s="1829"/>
    </row>
    <row r="7212" spans="1:16" x14ac:dyDescent="0.2">
      <c r="A7212" s="541" t="s">
        <v>992</v>
      </c>
      <c r="B7212" s="548" t="s">
        <v>1708</v>
      </c>
      <c r="C7212" s="541" t="s">
        <v>1709</v>
      </c>
      <c r="D7212" s="541" t="s">
        <v>13369</v>
      </c>
      <c r="E7212" s="539">
        <v>3000</v>
      </c>
      <c r="F7212" s="542" t="s">
        <v>15368</v>
      </c>
      <c r="G7212" s="541" t="s">
        <v>15369</v>
      </c>
      <c r="H7212" s="541"/>
      <c r="I7212" s="550"/>
      <c r="J7212" s="542"/>
      <c r="K7212" s="1800">
        <v>1</v>
      </c>
      <c r="L7212" s="1828">
        <v>5</v>
      </c>
      <c r="M7212" s="542">
        <f t="shared" si="178"/>
        <v>15000</v>
      </c>
      <c r="N7212" s="1829"/>
      <c r="O7212" s="1829"/>
      <c r="P7212" s="1829"/>
    </row>
    <row r="7213" spans="1:16" x14ac:dyDescent="0.2">
      <c r="A7213" s="541" t="s">
        <v>992</v>
      </c>
      <c r="B7213" s="541" t="s">
        <v>9131</v>
      </c>
      <c r="C7213" s="541" t="s">
        <v>1709</v>
      </c>
      <c r="D7213" s="541" t="s">
        <v>13369</v>
      </c>
      <c r="E7213" s="539">
        <v>3000</v>
      </c>
      <c r="F7213" s="542" t="s">
        <v>15370</v>
      </c>
      <c r="G7213" s="541" t="s">
        <v>15371</v>
      </c>
      <c r="H7213" s="541"/>
      <c r="I7213" s="550"/>
      <c r="J7213" s="542"/>
      <c r="K7213" s="1800">
        <v>1</v>
      </c>
      <c r="L7213" s="1828">
        <v>5</v>
      </c>
      <c r="M7213" s="542">
        <f t="shared" si="178"/>
        <v>15000</v>
      </c>
      <c r="N7213" s="1829"/>
      <c r="O7213" s="1829"/>
      <c r="P7213" s="1829"/>
    </row>
    <row r="7214" spans="1:16" x14ac:dyDescent="0.2">
      <c r="A7214" s="541" t="s">
        <v>992</v>
      </c>
      <c r="B7214" s="541" t="s">
        <v>9131</v>
      </c>
      <c r="C7214" s="541" t="s">
        <v>1709</v>
      </c>
      <c r="D7214" s="541" t="s">
        <v>13369</v>
      </c>
      <c r="E7214" s="539">
        <v>3000</v>
      </c>
      <c r="F7214" s="542" t="s">
        <v>15372</v>
      </c>
      <c r="G7214" s="541" t="s">
        <v>15373</v>
      </c>
      <c r="H7214" s="541"/>
      <c r="I7214" s="550"/>
      <c r="J7214" s="542"/>
      <c r="K7214" s="1800">
        <v>1</v>
      </c>
      <c r="L7214" s="1828">
        <v>5</v>
      </c>
      <c r="M7214" s="542">
        <f t="shared" si="178"/>
        <v>15000</v>
      </c>
      <c r="N7214" s="1829"/>
      <c r="O7214" s="1829"/>
      <c r="P7214" s="1829"/>
    </row>
    <row r="7215" spans="1:16" x14ac:dyDescent="0.2">
      <c r="A7215" s="541" t="s">
        <v>992</v>
      </c>
      <c r="B7215" s="548" t="s">
        <v>1708</v>
      </c>
      <c r="C7215" s="541" t="s">
        <v>1709</v>
      </c>
      <c r="D7215" s="541" t="s">
        <v>13369</v>
      </c>
      <c r="E7215" s="539">
        <v>3000</v>
      </c>
      <c r="F7215" s="542" t="s">
        <v>15374</v>
      </c>
      <c r="G7215" s="541" t="s">
        <v>15375</v>
      </c>
      <c r="H7215" s="541"/>
      <c r="I7215" s="550"/>
      <c r="J7215" s="542"/>
      <c r="K7215" s="1800">
        <v>1</v>
      </c>
      <c r="L7215" s="1828">
        <v>5</v>
      </c>
      <c r="M7215" s="542">
        <f t="shared" si="178"/>
        <v>15000</v>
      </c>
      <c r="N7215" s="1829"/>
      <c r="O7215" s="1829"/>
      <c r="P7215" s="1829"/>
    </row>
    <row r="7216" spans="1:16" x14ac:dyDescent="0.2">
      <c r="A7216" s="541" t="s">
        <v>992</v>
      </c>
      <c r="B7216" s="541" t="s">
        <v>9131</v>
      </c>
      <c r="C7216" s="541" t="s">
        <v>1709</v>
      </c>
      <c r="D7216" s="541" t="s">
        <v>14917</v>
      </c>
      <c r="E7216" s="539">
        <v>2000</v>
      </c>
      <c r="F7216" s="542" t="s">
        <v>15376</v>
      </c>
      <c r="G7216" s="541" t="s">
        <v>15377</v>
      </c>
      <c r="H7216" s="541"/>
      <c r="I7216" s="550"/>
      <c r="J7216" s="542"/>
      <c r="K7216" s="1800">
        <v>1</v>
      </c>
      <c r="L7216" s="1828">
        <v>5</v>
      </c>
      <c r="M7216" s="542">
        <f t="shared" si="178"/>
        <v>10000</v>
      </c>
      <c r="N7216" s="1829"/>
      <c r="O7216" s="1829"/>
      <c r="P7216" s="1829"/>
    </row>
    <row r="7217" spans="1:16" x14ac:dyDescent="0.2">
      <c r="A7217" s="541" t="s">
        <v>992</v>
      </c>
      <c r="B7217" s="548" t="s">
        <v>1708</v>
      </c>
      <c r="C7217" s="541" t="s">
        <v>1709</v>
      </c>
      <c r="D7217" s="541" t="s">
        <v>13369</v>
      </c>
      <c r="E7217" s="539">
        <v>3000</v>
      </c>
      <c r="F7217" s="542" t="s">
        <v>15378</v>
      </c>
      <c r="G7217" s="541" t="s">
        <v>15379</v>
      </c>
      <c r="H7217" s="541"/>
      <c r="I7217" s="550"/>
      <c r="J7217" s="542"/>
      <c r="K7217" s="1800">
        <v>1</v>
      </c>
      <c r="L7217" s="1828">
        <v>5</v>
      </c>
      <c r="M7217" s="542">
        <f t="shared" si="178"/>
        <v>15000</v>
      </c>
      <c r="N7217" s="1829"/>
      <c r="O7217" s="1829"/>
      <c r="P7217" s="1829"/>
    </row>
    <row r="7218" spans="1:16" x14ac:dyDescent="0.2">
      <c r="A7218" s="541" t="s">
        <v>992</v>
      </c>
      <c r="B7218" s="548" t="s">
        <v>1708</v>
      </c>
      <c r="C7218" s="541" t="s">
        <v>1709</v>
      </c>
      <c r="D7218" s="541" t="s">
        <v>13369</v>
      </c>
      <c r="E7218" s="539">
        <v>3000</v>
      </c>
      <c r="F7218" s="542" t="s">
        <v>15380</v>
      </c>
      <c r="G7218" s="541" t="s">
        <v>15381</v>
      </c>
      <c r="H7218" s="541"/>
      <c r="I7218" s="550"/>
      <c r="J7218" s="542"/>
      <c r="K7218" s="1800">
        <v>1</v>
      </c>
      <c r="L7218" s="1828">
        <v>5</v>
      </c>
      <c r="M7218" s="542">
        <f t="shared" si="178"/>
        <v>15000</v>
      </c>
      <c r="N7218" s="1829"/>
      <c r="O7218" s="1829"/>
      <c r="P7218" s="1829"/>
    </row>
    <row r="7219" spans="1:16" x14ac:dyDescent="0.2">
      <c r="A7219" s="541" t="s">
        <v>992</v>
      </c>
      <c r="B7219" s="548" t="s">
        <v>1708</v>
      </c>
      <c r="C7219" s="541" t="s">
        <v>1709</v>
      </c>
      <c r="D7219" s="541" t="s">
        <v>12072</v>
      </c>
      <c r="E7219" s="539">
        <v>5000</v>
      </c>
      <c r="F7219" s="542" t="s">
        <v>15382</v>
      </c>
      <c r="G7219" s="541" t="s">
        <v>15383</v>
      </c>
      <c r="H7219" s="541"/>
      <c r="I7219" s="550"/>
      <c r="J7219" s="542"/>
      <c r="K7219" s="1800">
        <v>1</v>
      </c>
      <c r="L7219" s="1828">
        <v>5</v>
      </c>
      <c r="M7219" s="542">
        <f t="shared" si="178"/>
        <v>25000</v>
      </c>
      <c r="N7219" s="1829"/>
      <c r="O7219" s="1829"/>
      <c r="P7219" s="1829"/>
    </row>
    <row r="7220" spans="1:16" x14ac:dyDescent="0.2">
      <c r="A7220" s="541" t="s">
        <v>992</v>
      </c>
      <c r="B7220" s="548" t="s">
        <v>1708</v>
      </c>
      <c r="C7220" s="541" t="s">
        <v>1709</v>
      </c>
      <c r="D7220" s="541" t="s">
        <v>13315</v>
      </c>
      <c r="E7220" s="539">
        <v>5000</v>
      </c>
      <c r="F7220" s="542" t="s">
        <v>15384</v>
      </c>
      <c r="G7220" s="541" t="s">
        <v>15385</v>
      </c>
      <c r="H7220" s="541"/>
      <c r="I7220" s="550"/>
      <c r="J7220" s="542"/>
      <c r="K7220" s="1800">
        <v>1</v>
      </c>
      <c r="L7220" s="1828">
        <v>5</v>
      </c>
      <c r="M7220" s="542">
        <f t="shared" si="178"/>
        <v>25000</v>
      </c>
      <c r="N7220" s="1829"/>
      <c r="O7220" s="1829"/>
      <c r="P7220" s="1829"/>
    </row>
    <row r="7221" spans="1:16" x14ac:dyDescent="0.2">
      <c r="A7221" s="541" t="s">
        <v>992</v>
      </c>
      <c r="B7221" s="541" t="s">
        <v>9131</v>
      </c>
      <c r="C7221" s="541" t="s">
        <v>1709</v>
      </c>
      <c r="D7221" s="541" t="s">
        <v>15386</v>
      </c>
      <c r="E7221" s="539">
        <v>6000</v>
      </c>
      <c r="F7221" s="542" t="s">
        <v>15387</v>
      </c>
      <c r="G7221" s="541" t="s">
        <v>15388</v>
      </c>
      <c r="H7221" s="541"/>
      <c r="I7221" s="550"/>
      <c r="J7221" s="542"/>
      <c r="K7221" s="1800">
        <v>1</v>
      </c>
      <c r="L7221" s="1828">
        <v>5</v>
      </c>
      <c r="M7221" s="542">
        <f t="shared" si="178"/>
        <v>30000</v>
      </c>
      <c r="N7221" s="1829"/>
      <c r="O7221" s="1829"/>
      <c r="P7221" s="1829"/>
    </row>
    <row r="7222" spans="1:16" x14ac:dyDescent="0.2">
      <c r="A7222" s="541" t="s">
        <v>992</v>
      </c>
      <c r="B7222" s="541" t="s">
        <v>9131</v>
      </c>
      <c r="C7222" s="541" t="s">
        <v>1709</v>
      </c>
      <c r="D7222" s="541" t="s">
        <v>13361</v>
      </c>
      <c r="E7222" s="539">
        <v>3000</v>
      </c>
      <c r="F7222" s="542" t="s">
        <v>15389</v>
      </c>
      <c r="G7222" s="541" t="s">
        <v>15390</v>
      </c>
      <c r="H7222" s="541"/>
      <c r="I7222" s="550"/>
      <c r="J7222" s="542"/>
      <c r="K7222" s="1800">
        <v>1</v>
      </c>
      <c r="L7222" s="1828">
        <v>5</v>
      </c>
      <c r="M7222" s="542">
        <f t="shared" si="178"/>
        <v>15000</v>
      </c>
      <c r="N7222" s="1829"/>
      <c r="O7222" s="1829"/>
      <c r="P7222" s="1829"/>
    </row>
    <row r="7223" spans="1:16" x14ac:dyDescent="0.2">
      <c r="A7223" s="541" t="s">
        <v>992</v>
      </c>
      <c r="B7223" s="541" t="s">
        <v>9131</v>
      </c>
      <c r="C7223" s="541" t="s">
        <v>1709</v>
      </c>
      <c r="D7223" s="541" t="s">
        <v>14917</v>
      </c>
      <c r="E7223" s="539">
        <v>2000</v>
      </c>
      <c r="F7223" s="542" t="s">
        <v>15391</v>
      </c>
      <c r="G7223" s="541" t="s">
        <v>15392</v>
      </c>
      <c r="H7223" s="541"/>
      <c r="I7223" s="550"/>
      <c r="J7223" s="542"/>
      <c r="K7223" s="1800">
        <v>1</v>
      </c>
      <c r="L7223" s="1828">
        <v>5</v>
      </c>
      <c r="M7223" s="542">
        <f t="shared" si="178"/>
        <v>10000</v>
      </c>
      <c r="N7223" s="1829"/>
      <c r="O7223" s="1829"/>
      <c r="P7223" s="1829"/>
    </row>
    <row r="7224" spans="1:16" x14ac:dyDescent="0.2">
      <c r="A7224" s="541" t="s">
        <v>992</v>
      </c>
      <c r="B7224" s="548" t="s">
        <v>1708</v>
      </c>
      <c r="C7224" s="541" t="s">
        <v>1709</v>
      </c>
      <c r="D7224" s="541" t="s">
        <v>13369</v>
      </c>
      <c r="E7224" s="539">
        <v>3000</v>
      </c>
      <c r="F7224" s="542" t="s">
        <v>15393</v>
      </c>
      <c r="G7224" s="541" t="s">
        <v>15394</v>
      </c>
      <c r="H7224" s="541"/>
      <c r="I7224" s="550"/>
      <c r="J7224" s="542"/>
      <c r="K7224" s="1800">
        <v>1</v>
      </c>
      <c r="L7224" s="1828">
        <v>5</v>
      </c>
      <c r="M7224" s="542">
        <f t="shared" si="178"/>
        <v>15000</v>
      </c>
      <c r="N7224" s="1829"/>
      <c r="O7224" s="1829"/>
      <c r="P7224" s="1829"/>
    </row>
    <row r="7225" spans="1:16" x14ac:dyDescent="0.2">
      <c r="A7225" s="541" t="s">
        <v>992</v>
      </c>
      <c r="B7225" s="541" t="s">
        <v>9131</v>
      </c>
      <c r="C7225" s="541" t="s">
        <v>1709</v>
      </c>
      <c r="D7225" s="541" t="s">
        <v>13369</v>
      </c>
      <c r="E7225" s="539">
        <v>3000</v>
      </c>
      <c r="F7225" s="542" t="s">
        <v>15395</v>
      </c>
      <c r="G7225" s="541" t="s">
        <v>15396</v>
      </c>
      <c r="H7225" s="541"/>
      <c r="I7225" s="550"/>
      <c r="J7225" s="542"/>
      <c r="K7225" s="1800">
        <v>1</v>
      </c>
      <c r="L7225" s="1828">
        <v>5</v>
      </c>
      <c r="M7225" s="542">
        <f t="shared" si="178"/>
        <v>15000</v>
      </c>
      <c r="N7225" s="1829"/>
      <c r="O7225" s="1829"/>
      <c r="P7225" s="1829"/>
    </row>
    <row r="7226" spans="1:16" x14ac:dyDescent="0.2">
      <c r="A7226" s="541" t="s">
        <v>992</v>
      </c>
      <c r="B7226" s="548" t="s">
        <v>1708</v>
      </c>
      <c r="C7226" s="541" t="s">
        <v>1709</v>
      </c>
      <c r="D7226" s="541" t="s">
        <v>13369</v>
      </c>
      <c r="E7226" s="539">
        <v>3000</v>
      </c>
      <c r="F7226" s="542" t="s">
        <v>15397</v>
      </c>
      <c r="G7226" s="541" t="s">
        <v>15398</v>
      </c>
      <c r="H7226" s="541"/>
      <c r="I7226" s="550"/>
      <c r="J7226" s="542"/>
      <c r="K7226" s="1800">
        <v>1</v>
      </c>
      <c r="L7226" s="1828">
        <v>5</v>
      </c>
      <c r="M7226" s="542">
        <f t="shared" si="178"/>
        <v>15000</v>
      </c>
      <c r="N7226" s="1829"/>
      <c r="O7226" s="1829"/>
      <c r="P7226" s="1829"/>
    </row>
    <row r="7227" spans="1:16" x14ac:dyDescent="0.2">
      <c r="A7227" s="541" t="s">
        <v>992</v>
      </c>
      <c r="B7227" s="541" t="s">
        <v>9131</v>
      </c>
      <c r="C7227" s="541" t="s">
        <v>1709</v>
      </c>
      <c r="D7227" s="541" t="s">
        <v>13369</v>
      </c>
      <c r="E7227" s="539">
        <v>3000</v>
      </c>
      <c r="F7227" s="542" t="s">
        <v>15399</v>
      </c>
      <c r="G7227" s="541" t="s">
        <v>15400</v>
      </c>
      <c r="H7227" s="541"/>
      <c r="I7227" s="550"/>
      <c r="J7227" s="542"/>
      <c r="K7227" s="1800">
        <v>1</v>
      </c>
      <c r="L7227" s="1828">
        <v>5</v>
      </c>
      <c r="M7227" s="542">
        <f t="shared" si="178"/>
        <v>15000</v>
      </c>
      <c r="N7227" s="1829"/>
      <c r="O7227" s="1829"/>
      <c r="P7227" s="1829"/>
    </row>
    <row r="7228" spans="1:16" x14ac:dyDescent="0.2">
      <c r="A7228" s="541" t="s">
        <v>992</v>
      </c>
      <c r="B7228" s="541" t="s">
        <v>9131</v>
      </c>
      <c r="C7228" s="541" t="s">
        <v>1709</v>
      </c>
      <c r="D7228" s="541" t="s">
        <v>15401</v>
      </c>
      <c r="E7228" s="539">
        <v>2000</v>
      </c>
      <c r="F7228" s="542" t="s">
        <v>15402</v>
      </c>
      <c r="G7228" s="541" t="s">
        <v>15403</v>
      </c>
      <c r="H7228" s="541"/>
      <c r="I7228" s="550"/>
      <c r="J7228" s="542"/>
      <c r="K7228" s="1800">
        <v>1</v>
      </c>
      <c r="L7228" s="1828">
        <v>5</v>
      </c>
      <c r="M7228" s="542">
        <f t="shared" si="178"/>
        <v>10000</v>
      </c>
      <c r="N7228" s="1829"/>
      <c r="O7228" s="1829"/>
      <c r="P7228" s="1829"/>
    </row>
    <row r="7229" spans="1:16" x14ac:dyDescent="0.2">
      <c r="A7229" s="541" t="s">
        <v>992</v>
      </c>
      <c r="B7229" s="541" t="s">
        <v>9131</v>
      </c>
      <c r="C7229" s="541" t="s">
        <v>1709</v>
      </c>
      <c r="D7229" s="541" t="s">
        <v>13332</v>
      </c>
      <c r="E7229" s="539">
        <v>6500</v>
      </c>
      <c r="F7229" s="542" t="s">
        <v>15404</v>
      </c>
      <c r="G7229" s="541" t="s">
        <v>15405</v>
      </c>
      <c r="H7229" s="541"/>
      <c r="I7229" s="550"/>
      <c r="J7229" s="542"/>
      <c r="K7229" s="1800">
        <v>1</v>
      </c>
      <c r="L7229" s="1828">
        <v>5</v>
      </c>
      <c r="M7229" s="542">
        <f t="shared" si="178"/>
        <v>32500</v>
      </c>
      <c r="N7229" s="1829"/>
      <c r="O7229" s="1829"/>
      <c r="P7229" s="1829"/>
    </row>
    <row r="7230" spans="1:16" x14ac:dyDescent="0.2">
      <c r="A7230" s="541" t="s">
        <v>992</v>
      </c>
      <c r="B7230" s="541" t="s">
        <v>9131</v>
      </c>
      <c r="C7230" s="541" t="s">
        <v>1709</v>
      </c>
      <c r="D7230" s="541" t="s">
        <v>13369</v>
      </c>
      <c r="E7230" s="539">
        <v>3000</v>
      </c>
      <c r="F7230" s="542" t="s">
        <v>15406</v>
      </c>
      <c r="G7230" s="541" t="s">
        <v>15407</v>
      </c>
      <c r="H7230" s="541"/>
      <c r="I7230" s="550"/>
      <c r="J7230" s="542"/>
      <c r="K7230" s="1800">
        <v>1</v>
      </c>
      <c r="L7230" s="1828">
        <v>6</v>
      </c>
      <c r="M7230" s="542">
        <f t="shared" si="178"/>
        <v>18000</v>
      </c>
      <c r="N7230" s="1829"/>
      <c r="O7230" s="1829"/>
      <c r="P7230" s="1829"/>
    </row>
    <row r="7231" spans="1:16" x14ac:dyDescent="0.2">
      <c r="A7231" s="541" t="s">
        <v>992</v>
      </c>
      <c r="B7231" s="541" t="s">
        <v>9131</v>
      </c>
      <c r="C7231" s="541" t="s">
        <v>1709</v>
      </c>
      <c r="D7231" s="541" t="s">
        <v>13882</v>
      </c>
      <c r="E7231" s="539">
        <v>4000</v>
      </c>
      <c r="F7231" s="542" t="s">
        <v>15408</v>
      </c>
      <c r="G7231" s="541" t="s">
        <v>15409</v>
      </c>
      <c r="H7231" s="541"/>
      <c r="I7231" s="550"/>
      <c r="J7231" s="542"/>
      <c r="K7231" s="1800">
        <v>1</v>
      </c>
      <c r="L7231" s="1828">
        <v>6</v>
      </c>
      <c r="M7231" s="542">
        <f t="shared" si="178"/>
        <v>24000</v>
      </c>
      <c r="N7231" s="1829"/>
      <c r="O7231" s="1829"/>
      <c r="P7231" s="1829"/>
    </row>
    <row r="7232" spans="1:16" x14ac:dyDescent="0.2">
      <c r="A7232" s="541" t="s">
        <v>992</v>
      </c>
      <c r="B7232" s="541" t="s">
        <v>9131</v>
      </c>
      <c r="C7232" s="541" t="s">
        <v>1709</v>
      </c>
      <c r="D7232" s="541" t="s">
        <v>13691</v>
      </c>
      <c r="E7232" s="539">
        <v>3000</v>
      </c>
      <c r="F7232" s="542" t="s">
        <v>15410</v>
      </c>
      <c r="G7232" s="541" t="s">
        <v>15411</v>
      </c>
      <c r="H7232" s="541"/>
      <c r="I7232" s="550"/>
      <c r="J7232" s="542"/>
      <c r="K7232" s="1800">
        <v>1</v>
      </c>
      <c r="L7232" s="1828">
        <v>6</v>
      </c>
      <c r="M7232" s="542">
        <f t="shared" si="178"/>
        <v>18000</v>
      </c>
      <c r="N7232" s="1829"/>
      <c r="O7232" s="1829"/>
      <c r="P7232" s="1829"/>
    </row>
    <row r="7233" spans="1:16" x14ac:dyDescent="0.2">
      <c r="A7233" s="541" t="s">
        <v>992</v>
      </c>
      <c r="B7233" s="541" t="s">
        <v>9131</v>
      </c>
      <c r="C7233" s="541" t="s">
        <v>1709</v>
      </c>
      <c r="D7233" s="541" t="s">
        <v>13361</v>
      </c>
      <c r="E7233" s="539">
        <v>3000</v>
      </c>
      <c r="F7233" s="542" t="s">
        <v>15412</v>
      </c>
      <c r="G7233" s="541" t="s">
        <v>15413</v>
      </c>
      <c r="H7233" s="541"/>
      <c r="I7233" s="550"/>
      <c r="J7233" s="542"/>
      <c r="K7233" s="1800">
        <v>1</v>
      </c>
      <c r="L7233" s="1828">
        <v>6</v>
      </c>
      <c r="M7233" s="542">
        <f t="shared" si="178"/>
        <v>18000</v>
      </c>
      <c r="N7233" s="1829"/>
      <c r="O7233" s="1829"/>
      <c r="P7233" s="1829"/>
    </row>
    <row r="7234" spans="1:16" x14ac:dyDescent="0.2">
      <c r="A7234" s="541" t="s">
        <v>992</v>
      </c>
      <c r="B7234" s="548" t="s">
        <v>1708</v>
      </c>
      <c r="C7234" s="541" t="s">
        <v>1709</v>
      </c>
      <c r="D7234" s="541" t="s">
        <v>13691</v>
      </c>
      <c r="E7234" s="539">
        <v>3000</v>
      </c>
      <c r="F7234" s="542" t="s">
        <v>15414</v>
      </c>
      <c r="G7234" s="541" t="s">
        <v>15415</v>
      </c>
      <c r="H7234" s="541"/>
      <c r="I7234" s="550"/>
      <c r="J7234" s="542"/>
      <c r="K7234" s="1800">
        <v>1</v>
      </c>
      <c r="L7234" s="1828">
        <v>6</v>
      </c>
      <c r="M7234" s="542">
        <f t="shared" si="178"/>
        <v>18000</v>
      </c>
      <c r="N7234" s="1829"/>
      <c r="O7234" s="1829"/>
      <c r="P7234" s="1829"/>
    </row>
    <row r="7235" spans="1:16" x14ac:dyDescent="0.2">
      <c r="A7235" s="541" t="s">
        <v>992</v>
      </c>
      <c r="B7235" s="541" t="s">
        <v>9131</v>
      </c>
      <c r="C7235" s="541" t="s">
        <v>1709</v>
      </c>
      <c r="D7235" s="541" t="s">
        <v>1753</v>
      </c>
      <c r="E7235" s="539">
        <v>5000</v>
      </c>
      <c r="F7235" s="542" t="s">
        <v>15416</v>
      </c>
      <c r="G7235" s="541" t="s">
        <v>15417</v>
      </c>
      <c r="H7235" s="541"/>
      <c r="I7235" s="550"/>
      <c r="J7235" s="542"/>
      <c r="K7235" s="1800">
        <v>1</v>
      </c>
      <c r="L7235" s="1828">
        <v>6</v>
      </c>
      <c r="M7235" s="542">
        <f t="shared" si="178"/>
        <v>30000</v>
      </c>
      <c r="N7235" s="1829"/>
      <c r="O7235" s="1829"/>
      <c r="P7235" s="1829"/>
    </row>
    <row r="7236" spans="1:16" x14ac:dyDescent="0.2">
      <c r="A7236" s="541" t="s">
        <v>992</v>
      </c>
      <c r="B7236" s="541" t="s">
        <v>9131</v>
      </c>
      <c r="C7236" s="541" t="s">
        <v>1709</v>
      </c>
      <c r="D7236" s="541" t="s">
        <v>13361</v>
      </c>
      <c r="E7236" s="539">
        <v>3000</v>
      </c>
      <c r="F7236" s="542" t="s">
        <v>15418</v>
      </c>
      <c r="G7236" s="541" t="s">
        <v>15419</v>
      </c>
      <c r="H7236" s="541"/>
      <c r="I7236" s="550"/>
      <c r="J7236" s="542"/>
      <c r="K7236" s="1800">
        <v>1</v>
      </c>
      <c r="L7236" s="1828">
        <v>6</v>
      </c>
      <c r="M7236" s="542">
        <f t="shared" si="178"/>
        <v>18000</v>
      </c>
      <c r="N7236" s="1829"/>
      <c r="O7236" s="1829"/>
      <c r="P7236" s="1829"/>
    </row>
    <row r="7237" spans="1:16" x14ac:dyDescent="0.2">
      <c r="A7237" s="541" t="s">
        <v>992</v>
      </c>
      <c r="B7237" s="541" t="s">
        <v>9131</v>
      </c>
      <c r="C7237" s="541" t="s">
        <v>1709</v>
      </c>
      <c r="D7237" s="541" t="s">
        <v>13361</v>
      </c>
      <c r="E7237" s="539">
        <v>3000</v>
      </c>
      <c r="F7237" s="542" t="s">
        <v>15420</v>
      </c>
      <c r="G7237" s="541" t="s">
        <v>15421</v>
      </c>
      <c r="H7237" s="541"/>
      <c r="I7237" s="550"/>
      <c r="J7237" s="542"/>
      <c r="K7237" s="1800">
        <v>1</v>
      </c>
      <c r="L7237" s="1828">
        <v>6</v>
      </c>
      <c r="M7237" s="542">
        <f t="shared" si="178"/>
        <v>18000</v>
      </c>
      <c r="N7237" s="1829"/>
      <c r="O7237" s="1829"/>
      <c r="P7237" s="1829"/>
    </row>
    <row r="7238" spans="1:16" x14ac:dyDescent="0.2">
      <c r="A7238" s="541" t="s">
        <v>992</v>
      </c>
      <c r="B7238" s="541" t="s">
        <v>9131</v>
      </c>
      <c r="C7238" s="541" t="s">
        <v>1709</v>
      </c>
      <c r="D7238" s="541" t="s">
        <v>13369</v>
      </c>
      <c r="E7238" s="539">
        <v>3000</v>
      </c>
      <c r="F7238" s="542" t="s">
        <v>15422</v>
      </c>
      <c r="G7238" s="541" t="s">
        <v>15423</v>
      </c>
      <c r="H7238" s="541"/>
      <c r="I7238" s="550"/>
      <c r="J7238" s="542"/>
      <c r="K7238" s="1800">
        <v>1</v>
      </c>
      <c r="L7238" s="1828">
        <v>6</v>
      </c>
      <c r="M7238" s="542">
        <f t="shared" si="178"/>
        <v>18000</v>
      </c>
      <c r="N7238" s="1829"/>
      <c r="O7238" s="1829"/>
      <c r="P7238" s="1829"/>
    </row>
    <row r="7239" spans="1:16" x14ac:dyDescent="0.2">
      <c r="A7239" s="541" t="s">
        <v>992</v>
      </c>
      <c r="B7239" s="548" t="s">
        <v>1708</v>
      </c>
      <c r="C7239" s="541" t="s">
        <v>1709</v>
      </c>
      <c r="D7239" s="541" t="s">
        <v>2846</v>
      </c>
      <c r="E7239" s="539">
        <v>3500</v>
      </c>
      <c r="F7239" s="542" t="s">
        <v>15424</v>
      </c>
      <c r="G7239" s="541" t="s">
        <v>15425</v>
      </c>
      <c r="H7239" s="541"/>
      <c r="I7239" s="550"/>
      <c r="J7239" s="542"/>
      <c r="K7239" s="1800">
        <v>1</v>
      </c>
      <c r="L7239" s="1828">
        <v>6</v>
      </c>
      <c r="M7239" s="542">
        <f t="shared" si="178"/>
        <v>21000</v>
      </c>
      <c r="N7239" s="1829"/>
      <c r="O7239" s="1829"/>
      <c r="P7239" s="1829"/>
    </row>
    <row r="7240" spans="1:16" x14ac:dyDescent="0.2">
      <c r="A7240" s="541" t="s">
        <v>992</v>
      </c>
      <c r="B7240" s="541" t="s">
        <v>9131</v>
      </c>
      <c r="C7240" s="541" t="s">
        <v>1709</v>
      </c>
      <c r="D7240" s="541" t="s">
        <v>15426</v>
      </c>
      <c r="E7240" s="539">
        <v>4500</v>
      </c>
      <c r="F7240" s="542" t="s">
        <v>15427</v>
      </c>
      <c r="G7240" s="541" t="s">
        <v>15428</v>
      </c>
      <c r="H7240" s="541"/>
      <c r="I7240" s="550"/>
      <c r="J7240" s="542"/>
      <c r="K7240" s="1800">
        <v>1</v>
      </c>
      <c r="L7240" s="1828">
        <v>6</v>
      </c>
      <c r="M7240" s="542">
        <f t="shared" si="178"/>
        <v>27000</v>
      </c>
      <c r="N7240" s="1829"/>
      <c r="O7240" s="1829"/>
      <c r="P7240" s="1829"/>
    </row>
    <row r="7241" spans="1:16" x14ac:dyDescent="0.2">
      <c r="A7241" s="541" t="s">
        <v>992</v>
      </c>
      <c r="B7241" s="541" t="s">
        <v>9131</v>
      </c>
      <c r="C7241" s="541" t="s">
        <v>1709</v>
      </c>
      <c r="D7241" s="541" t="s">
        <v>13369</v>
      </c>
      <c r="E7241" s="539">
        <v>3000</v>
      </c>
      <c r="F7241" s="542" t="s">
        <v>15429</v>
      </c>
      <c r="G7241" s="541" t="s">
        <v>15430</v>
      </c>
      <c r="H7241" s="541"/>
      <c r="I7241" s="550"/>
      <c r="J7241" s="542"/>
      <c r="K7241" s="1800">
        <v>1</v>
      </c>
      <c r="L7241" s="1828">
        <v>6</v>
      </c>
      <c r="M7241" s="542">
        <f t="shared" si="178"/>
        <v>18000</v>
      </c>
      <c r="N7241" s="1829"/>
      <c r="O7241" s="1829"/>
      <c r="P7241" s="1829"/>
    </row>
    <row r="7242" spans="1:16" x14ac:dyDescent="0.2">
      <c r="A7242" s="541" t="s">
        <v>992</v>
      </c>
      <c r="B7242" s="541" t="s">
        <v>9131</v>
      </c>
      <c r="C7242" s="541" t="s">
        <v>1709</v>
      </c>
      <c r="D7242" s="541" t="s">
        <v>13369</v>
      </c>
      <c r="E7242" s="539">
        <v>3000</v>
      </c>
      <c r="F7242" s="542" t="s">
        <v>15431</v>
      </c>
      <c r="G7242" s="541" t="s">
        <v>15432</v>
      </c>
      <c r="H7242" s="541"/>
      <c r="I7242" s="550"/>
      <c r="J7242" s="542"/>
      <c r="K7242" s="1800">
        <v>1</v>
      </c>
      <c r="L7242" s="1828">
        <v>6</v>
      </c>
      <c r="M7242" s="542">
        <f t="shared" si="178"/>
        <v>18000</v>
      </c>
      <c r="N7242" s="1829"/>
      <c r="O7242" s="1829"/>
      <c r="P7242" s="1829"/>
    </row>
    <row r="7243" spans="1:16" x14ac:dyDescent="0.2">
      <c r="A7243" s="541" t="s">
        <v>992</v>
      </c>
      <c r="B7243" s="541" t="s">
        <v>9131</v>
      </c>
      <c r="C7243" s="541" t="s">
        <v>1709</v>
      </c>
      <c r="D7243" s="541" t="s">
        <v>13361</v>
      </c>
      <c r="E7243" s="539">
        <v>3000</v>
      </c>
      <c r="F7243" s="542" t="s">
        <v>15433</v>
      </c>
      <c r="G7243" s="541" t="s">
        <v>15434</v>
      </c>
      <c r="H7243" s="541"/>
      <c r="I7243" s="550"/>
      <c r="J7243" s="542"/>
      <c r="K7243" s="1800">
        <v>1</v>
      </c>
      <c r="L7243" s="1828">
        <v>6</v>
      </c>
      <c r="M7243" s="542">
        <f t="shared" si="178"/>
        <v>18000</v>
      </c>
      <c r="N7243" s="1829"/>
      <c r="O7243" s="1829"/>
      <c r="P7243" s="1829"/>
    </row>
    <row r="7244" spans="1:16" x14ac:dyDescent="0.2">
      <c r="A7244" s="541" t="s">
        <v>992</v>
      </c>
      <c r="B7244" s="548" t="s">
        <v>1708</v>
      </c>
      <c r="C7244" s="541" t="s">
        <v>1709</v>
      </c>
      <c r="D7244" s="541" t="s">
        <v>13361</v>
      </c>
      <c r="E7244" s="539">
        <v>3000</v>
      </c>
      <c r="F7244" s="542" t="s">
        <v>15435</v>
      </c>
      <c r="G7244" s="541" t="s">
        <v>15436</v>
      </c>
      <c r="H7244" s="541"/>
      <c r="I7244" s="550"/>
      <c r="J7244" s="542"/>
      <c r="K7244" s="1800">
        <v>1</v>
      </c>
      <c r="L7244" s="1828">
        <v>6</v>
      </c>
      <c r="M7244" s="542">
        <f t="shared" si="178"/>
        <v>18000</v>
      </c>
      <c r="N7244" s="1829"/>
      <c r="O7244" s="1829"/>
      <c r="P7244" s="1829"/>
    </row>
    <row r="7245" spans="1:16" x14ac:dyDescent="0.2">
      <c r="A7245" s="541" t="s">
        <v>992</v>
      </c>
      <c r="B7245" s="541" t="s">
        <v>9131</v>
      </c>
      <c r="C7245" s="541" t="s">
        <v>1709</v>
      </c>
      <c r="D7245" s="541" t="s">
        <v>13369</v>
      </c>
      <c r="E7245" s="539">
        <v>3000</v>
      </c>
      <c r="F7245" s="542" t="s">
        <v>15437</v>
      </c>
      <c r="G7245" s="541" t="s">
        <v>15438</v>
      </c>
      <c r="H7245" s="541"/>
      <c r="I7245" s="550"/>
      <c r="J7245" s="542"/>
      <c r="K7245" s="1800">
        <v>1</v>
      </c>
      <c r="L7245" s="1828">
        <v>6</v>
      </c>
      <c r="M7245" s="542">
        <f t="shared" si="178"/>
        <v>18000</v>
      </c>
      <c r="N7245" s="1829"/>
      <c r="O7245" s="1829"/>
      <c r="P7245" s="1829"/>
    </row>
    <row r="7246" spans="1:16" x14ac:dyDescent="0.2">
      <c r="A7246" s="541" t="s">
        <v>992</v>
      </c>
      <c r="B7246" s="541" t="s">
        <v>9131</v>
      </c>
      <c r="C7246" s="541" t="s">
        <v>1709</v>
      </c>
      <c r="D7246" s="541" t="s">
        <v>13361</v>
      </c>
      <c r="E7246" s="539">
        <v>3000</v>
      </c>
      <c r="F7246" s="542" t="s">
        <v>15439</v>
      </c>
      <c r="G7246" s="541" t="s">
        <v>15440</v>
      </c>
      <c r="H7246" s="541"/>
      <c r="I7246" s="550"/>
      <c r="J7246" s="542"/>
      <c r="K7246" s="1800">
        <v>1</v>
      </c>
      <c r="L7246" s="1828">
        <v>6</v>
      </c>
      <c r="M7246" s="542">
        <f t="shared" si="178"/>
        <v>18000</v>
      </c>
      <c r="N7246" s="1829"/>
      <c r="O7246" s="1829"/>
      <c r="P7246" s="1829"/>
    </row>
    <row r="7247" spans="1:16" x14ac:dyDescent="0.2">
      <c r="A7247" s="541" t="s">
        <v>992</v>
      </c>
      <c r="B7247" s="548" t="s">
        <v>1708</v>
      </c>
      <c r="C7247" s="541" t="s">
        <v>1709</v>
      </c>
      <c r="D7247" s="541" t="s">
        <v>13323</v>
      </c>
      <c r="E7247" s="539">
        <v>3000</v>
      </c>
      <c r="F7247" s="542" t="s">
        <v>15441</v>
      </c>
      <c r="G7247" s="541" t="s">
        <v>15442</v>
      </c>
      <c r="H7247" s="541"/>
      <c r="I7247" s="550"/>
      <c r="J7247" s="542"/>
      <c r="K7247" s="1800">
        <v>1</v>
      </c>
      <c r="L7247" s="1828">
        <v>6</v>
      </c>
      <c r="M7247" s="542">
        <f t="shared" si="178"/>
        <v>18000</v>
      </c>
      <c r="N7247" s="1829"/>
      <c r="O7247" s="1829"/>
      <c r="P7247" s="1829"/>
    </row>
    <row r="7248" spans="1:16" x14ac:dyDescent="0.2">
      <c r="A7248" s="541" t="s">
        <v>992</v>
      </c>
      <c r="B7248" s="541" t="s">
        <v>9131</v>
      </c>
      <c r="C7248" s="541" t="s">
        <v>1709</v>
      </c>
      <c r="D7248" s="541" t="s">
        <v>14917</v>
      </c>
      <c r="E7248" s="539">
        <v>2000</v>
      </c>
      <c r="F7248" s="542" t="s">
        <v>15443</v>
      </c>
      <c r="G7248" s="541" t="s">
        <v>15444</v>
      </c>
      <c r="H7248" s="541"/>
      <c r="I7248" s="550"/>
      <c r="J7248" s="542"/>
      <c r="K7248" s="1800">
        <v>1</v>
      </c>
      <c r="L7248" s="1828">
        <v>6</v>
      </c>
      <c r="M7248" s="542">
        <f t="shared" si="178"/>
        <v>12000</v>
      </c>
      <c r="N7248" s="1829"/>
      <c r="O7248" s="1829"/>
      <c r="P7248" s="1829"/>
    </row>
    <row r="7249" spans="1:16" x14ac:dyDescent="0.2">
      <c r="A7249" s="541" t="s">
        <v>992</v>
      </c>
      <c r="B7249" s="548" t="s">
        <v>1708</v>
      </c>
      <c r="C7249" s="541" t="s">
        <v>1709</v>
      </c>
      <c r="D7249" s="541" t="s">
        <v>2846</v>
      </c>
      <c r="E7249" s="539">
        <v>3500</v>
      </c>
      <c r="F7249" s="542" t="s">
        <v>15445</v>
      </c>
      <c r="G7249" s="541" t="s">
        <v>15446</v>
      </c>
      <c r="H7249" s="541"/>
      <c r="I7249" s="550"/>
      <c r="J7249" s="542"/>
      <c r="K7249" s="1800">
        <v>1</v>
      </c>
      <c r="L7249" s="1828">
        <v>6</v>
      </c>
      <c r="M7249" s="542">
        <f t="shared" si="178"/>
        <v>21000</v>
      </c>
      <c r="N7249" s="1829"/>
      <c r="O7249" s="1829"/>
      <c r="P7249" s="1829"/>
    </row>
    <row r="7250" spans="1:16" x14ac:dyDescent="0.2">
      <c r="A7250" s="541" t="s">
        <v>992</v>
      </c>
      <c r="B7250" s="541" t="s">
        <v>9131</v>
      </c>
      <c r="C7250" s="541" t="s">
        <v>1709</v>
      </c>
      <c r="D7250" s="541" t="s">
        <v>14967</v>
      </c>
      <c r="E7250" s="539">
        <v>5000</v>
      </c>
      <c r="F7250" s="542" t="s">
        <v>15447</v>
      </c>
      <c r="G7250" s="541" t="s">
        <v>15448</v>
      </c>
      <c r="H7250" s="541"/>
      <c r="I7250" s="550"/>
      <c r="J7250" s="542"/>
      <c r="K7250" s="1800">
        <v>1</v>
      </c>
      <c r="L7250" s="1828">
        <v>6</v>
      </c>
      <c r="M7250" s="542">
        <f t="shared" si="178"/>
        <v>30000</v>
      </c>
      <c r="N7250" s="1829"/>
      <c r="O7250" s="1829"/>
      <c r="P7250" s="1829"/>
    </row>
    <row r="7251" spans="1:16" x14ac:dyDescent="0.2">
      <c r="A7251" s="541" t="s">
        <v>992</v>
      </c>
      <c r="B7251" s="541" t="s">
        <v>9131</v>
      </c>
      <c r="C7251" s="541" t="s">
        <v>1709</v>
      </c>
      <c r="D7251" s="541" t="s">
        <v>2135</v>
      </c>
      <c r="E7251" s="539">
        <v>3000</v>
      </c>
      <c r="F7251" s="542" t="s">
        <v>15449</v>
      </c>
      <c r="G7251" s="541" t="s">
        <v>15450</v>
      </c>
      <c r="H7251" s="541"/>
      <c r="I7251" s="550"/>
      <c r="J7251" s="542"/>
      <c r="K7251" s="1800">
        <v>1</v>
      </c>
      <c r="L7251" s="1828">
        <v>6</v>
      </c>
      <c r="M7251" s="542">
        <f t="shared" si="178"/>
        <v>18000</v>
      </c>
      <c r="N7251" s="1829"/>
      <c r="O7251" s="1829"/>
      <c r="P7251" s="1829"/>
    </row>
    <row r="7252" spans="1:16" x14ac:dyDescent="0.2">
      <c r="A7252" s="541" t="s">
        <v>992</v>
      </c>
      <c r="B7252" s="541" t="s">
        <v>9131</v>
      </c>
      <c r="C7252" s="541" t="s">
        <v>1709</v>
      </c>
      <c r="D7252" s="541" t="s">
        <v>13361</v>
      </c>
      <c r="E7252" s="539">
        <v>3000</v>
      </c>
      <c r="F7252" s="542" t="s">
        <v>15451</v>
      </c>
      <c r="G7252" s="541" t="s">
        <v>15452</v>
      </c>
      <c r="H7252" s="541"/>
      <c r="I7252" s="550"/>
      <c r="J7252" s="542"/>
      <c r="K7252" s="1800">
        <v>1</v>
      </c>
      <c r="L7252" s="1828">
        <v>6</v>
      </c>
      <c r="M7252" s="542">
        <f t="shared" si="178"/>
        <v>18000</v>
      </c>
      <c r="N7252" s="1829"/>
      <c r="O7252" s="1829"/>
      <c r="P7252" s="1829"/>
    </row>
    <row r="7253" spans="1:16" x14ac:dyDescent="0.2">
      <c r="A7253" s="541" t="s">
        <v>992</v>
      </c>
      <c r="B7253" s="548" t="s">
        <v>1708</v>
      </c>
      <c r="C7253" s="541" t="s">
        <v>1709</v>
      </c>
      <c r="D7253" s="541" t="s">
        <v>13369</v>
      </c>
      <c r="E7253" s="539">
        <v>3000</v>
      </c>
      <c r="F7253" s="542" t="s">
        <v>15453</v>
      </c>
      <c r="G7253" s="541" t="s">
        <v>15454</v>
      </c>
      <c r="H7253" s="541"/>
      <c r="I7253" s="550"/>
      <c r="J7253" s="542"/>
      <c r="K7253" s="1800">
        <v>1</v>
      </c>
      <c r="L7253" s="1828">
        <v>6</v>
      </c>
      <c r="M7253" s="542">
        <f t="shared" si="178"/>
        <v>18000</v>
      </c>
      <c r="N7253" s="1829"/>
      <c r="O7253" s="1829"/>
      <c r="P7253" s="1829"/>
    </row>
    <row r="7254" spans="1:16" x14ac:dyDescent="0.2">
      <c r="A7254" s="541" t="s">
        <v>992</v>
      </c>
      <c r="B7254" s="541" t="s">
        <v>9131</v>
      </c>
      <c r="C7254" s="541" t="s">
        <v>1709</v>
      </c>
      <c r="D7254" s="541" t="s">
        <v>14917</v>
      </c>
      <c r="E7254" s="539">
        <v>2000</v>
      </c>
      <c r="F7254" s="542" t="s">
        <v>15455</v>
      </c>
      <c r="G7254" s="541" t="s">
        <v>15456</v>
      </c>
      <c r="H7254" s="541"/>
      <c r="I7254" s="550"/>
      <c r="J7254" s="542"/>
      <c r="K7254" s="1800">
        <v>1</v>
      </c>
      <c r="L7254" s="1828">
        <v>6</v>
      </c>
      <c r="M7254" s="542">
        <f t="shared" ref="M7254:M7317" si="179">E7254*L7254</f>
        <v>12000</v>
      </c>
      <c r="N7254" s="1829"/>
      <c r="O7254" s="1829"/>
      <c r="P7254" s="1829"/>
    </row>
    <row r="7255" spans="1:16" x14ac:dyDescent="0.2">
      <c r="A7255" s="541" t="s">
        <v>992</v>
      </c>
      <c r="B7255" s="541" t="s">
        <v>9131</v>
      </c>
      <c r="C7255" s="541" t="s">
        <v>1709</v>
      </c>
      <c r="D7255" s="541" t="s">
        <v>2545</v>
      </c>
      <c r="E7255" s="539">
        <v>2500</v>
      </c>
      <c r="F7255" s="542" t="s">
        <v>15457</v>
      </c>
      <c r="G7255" s="541" t="s">
        <v>15458</v>
      </c>
      <c r="H7255" s="541"/>
      <c r="I7255" s="550"/>
      <c r="J7255" s="542"/>
      <c r="K7255" s="1800">
        <v>1</v>
      </c>
      <c r="L7255" s="1828">
        <v>6</v>
      </c>
      <c r="M7255" s="542">
        <f t="shared" si="179"/>
        <v>15000</v>
      </c>
      <c r="N7255" s="1829"/>
      <c r="O7255" s="1829"/>
      <c r="P7255" s="1829"/>
    </row>
    <row r="7256" spans="1:16" x14ac:dyDescent="0.2">
      <c r="A7256" s="541" t="s">
        <v>992</v>
      </c>
      <c r="B7256" s="541" t="s">
        <v>9131</v>
      </c>
      <c r="C7256" s="541" t="s">
        <v>1709</v>
      </c>
      <c r="D7256" s="541" t="s">
        <v>14917</v>
      </c>
      <c r="E7256" s="539">
        <v>2000</v>
      </c>
      <c r="F7256" s="542" t="s">
        <v>15459</v>
      </c>
      <c r="G7256" s="541" t="s">
        <v>15460</v>
      </c>
      <c r="H7256" s="541"/>
      <c r="I7256" s="550"/>
      <c r="J7256" s="542"/>
      <c r="K7256" s="1800">
        <v>1</v>
      </c>
      <c r="L7256" s="1828">
        <v>6</v>
      </c>
      <c r="M7256" s="542">
        <f t="shared" si="179"/>
        <v>12000</v>
      </c>
      <c r="N7256" s="1829"/>
      <c r="O7256" s="1829"/>
      <c r="P7256" s="1829"/>
    </row>
    <row r="7257" spans="1:16" x14ac:dyDescent="0.2">
      <c r="A7257" s="541" t="s">
        <v>992</v>
      </c>
      <c r="B7257" s="548" t="s">
        <v>1708</v>
      </c>
      <c r="C7257" s="541" t="s">
        <v>1709</v>
      </c>
      <c r="D7257" s="541" t="s">
        <v>13743</v>
      </c>
      <c r="E7257" s="539">
        <v>3000</v>
      </c>
      <c r="F7257" s="542" t="s">
        <v>15461</v>
      </c>
      <c r="G7257" s="541" t="s">
        <v>15462</v>
      </c>
      <c r="H7257" s="541"/>
      <c r="I7257" s="550"/>
      <c r="J7257" s="542"/>
      <c r="K7257" s="1800">
        <v>1</v>
      </c>
      <c r="L7257" s="1828">
        <v>6</v>
      </c>
      <c r="M7257" s="542">
        <f t="shared" si="179"/>
        <v>18000</v>
      </c>
      <c r="N7257" s="1829"/>
      <c r="O7257" s="1829"/>
      <c r="P7257" s="1829"/>
    </row>
    <row r="7258" spans="1:16" x14ac:dyDescent="0.2">
      <c r="A7258" s="541" t="s">
        <v>992</v>
      </c>
      <c r="B7258" s="541" t="s">
        <v>9131</v>
      </c>
      <c r="C7258" s="541" t="s">
        <v>1709</v>
      </c>
      <c r="D7258" s="541" t="s">
        <v>15463</v>
      </c>
      <c r="E7258" s="539">
        <v>8000</v>
      </c>
      <c r="F7258" s="542" t="s">
        <v>15464</v>
      </c>
      <c r="G7258" s="541" t="s">
        <v>15465</v>
      </c>
      <c r="H7258" s="541"/>
      <c r="I7258" s="550"/>
      <c r="J7258" s="542"/>
      <c r="K7258" s="1800">
        <v>1</v>
      </c>
      <c r="L7258" s="1828">
        <v>6</v>
      </c>
      <c r="M7258" s="542">
        <f t="shared" si="179"/>
        <v>48000</v>
      </c>
      <c r="N7258" s="1829"/>
      <c r="O7258" s="1829"/>
      <c r="P7258" s="1829"/>
    </row>
    <row r="7259" spans="1:16" x14ac:dyDescent="0.2">
      <c r="A7259" s="541" t="s">
        <v>992</v>
      </c>
      <c r="B7259" s="548" t="s">
        <v>1708</v>
      </c>
      <c r="C7259" s="541" t="s">
        <v>1709</v>
      </c>
      <c r="D7259" s="541" t="s">
        <v>13369</v>
      </c>
      <c r="E7259" s="539">
        <v>3000</v>
      </c>
      <c r="F7259" s="542" t="s">
        <v>15466</v>
      </c>
      <c r="G7259" s="541" t="s">
        <v>15467</v>
      </c>
      <c r="H7259" s="541"/>
      <c r="I7259" s="550"/>
      <c r="J7259" s="542"/>
      <c r="K7259" s="1800">
        <v>1</v>
      </c>
      <c r="L7259" s="1828">
        <v>6</v>
      </c>
      <c r="M7259" s="542">
        <f t="shared" si="179"/>
        <v>18000</v>
      </c>
      <c r="N7259" s="1829"/>
      <c r="O7259" s="1829"/>
      <c r="P7259" s="1829"/>
    </row>
    <row r="7260" spans="1:16" x14ac:dyDescent="0.2">
      <c r="A7260" s="541" t="s">
        <v>992</v>
      </c>
      <c r="B7260" s="541" t="s">
        <v>9131</v>
      </c>
      <c r="C7260" s="541" t="s">
        <v>1709</v>
      </c>
      <c r="D7260" s="541" t="s">
        <v>13361</v>
      </c>
      <c r="E7260" s="539">
        <v>3000</v>
      </c>
      <c r="F7260" s="542" t="s">
        <v>15468</v>
      </c>
      <c r="G7260" s="541" t="s">
        <v>15469</v>
      </c>
      <c r="H7260" s="541"/>
      <c r="I7260" s="550"/>
      <c r="J7260" s="542"/>
      <c r="K7260" s="1800">
        <v>1</v>
      </c>
      <c r="L7260" s="1828">
        <v>7</v>
      </c>
      <c r="M7260" s="542">
        <f t="shared" si="179"/>
        <v>21000</v>
      </c>
      <c r="N7260" s="1829"/>
      <c r="O7260" s="1829"/>
      <c r="P7260" s="1829"/>
    </row>
    <row r="7261" spans="1:16" x14ac:dyDescent="0.2">
      <c r="A7261" s="541" t="s">
        <v>992</v>
      </c>
      <c r="B7261" s="541" t="s">
        <v>9131</v>
      </c>
      <c r="C7261" s="541" t="s">
        <v>1709</v>
      </c>
      <c r="D7261" s="541" t="s">
        <v>13369</v>
      </c>
      <c r="E7261" s="539">
        <v>3000</v>
      </c>
      <c r="F7261" s="542" t="s">
        <v>15470</v>
      </c>
      <c r="G7261" s="541" t="s">
        <v>15471</v>
      </c>
      <c r="H7261" s="541"/>
      <c r="I7261" s="550"/>
      <c r="J7261" s="542"/>
      <c r="K7261" s="1800">
        <v>1</v>
      </c>
      <c r="L7261" s="1828">
        <v>7</v>
      </c>
      <c r="M7261" s="542">
        <f t="shared" si="179"/>
        <v>21000</v>
      </c>
      <c r="N7261" s="1829"/>
      <c r="O7261" s="1829"/>
      <c r="P7261" s="1829"/>
    </row>
    <row r="7262" spans="1:16" x14ac:dyDescent="0.2">
      <c r="A7262" s="541" t="s">
        <v>992</v>
      </c>
      <c r="B7262" s="548" t="s">
        <v>1708</v>
      </c>
      <c r="C7262" s="541" t="s">
        <v>1709</v>
      </c>
      <c r="D7262" s="541" t="s">
        <v>13369</v>
      </c>
      <c r="E7262" s="539">
        <v>3000</v>
      </c>
      <c r="F7262" s="542" t="s">
        <v>15472</v>
      </c>
      <c r="G7262" s="541" t="s">
        <v>15473</v>
      </c>
      <c r="H7262" s="541"/>
      <c r="I7262" s="550"/>
      <c r="J7262" s="542"/>
      <c r="K7262" s="1800">
        <v>1</v>
      </c>
      <c r="L7262" s="1828">
        <v>7</v>
      </c>
      <c r="M7262" s="542">
        <f t="shared" si="179"/>
        <v>21000</v>
      </c>
      <c r="N7262" s="1829"/>
      <c r="O7262" s="1829"/>
      <c r="P7262" s="1829"/>
    </row>
    <row r="7263" spans="1:16" x14ac:dyDescent="0.2">
      <c r="A7263" s="541" t="s">
        <v>992</v>
      </c>
      <c r="B7263" s="541" t="s">
        <v>9131</v>
      </c>
      <c r="C7263" s="541" t="s">
        <v>1709</v>
      </c>
      <c r="D7263" s="541" t="s">
        <v>12104</v>
      </c>
      <c r="E7263" s="539">
        <v>4000</v>
      </c>
      <c r="F7263" s="542" t="s">
        <v>15474</v>
      </c>
      <c r="G7263" s="541" t="s">
        <v>15475</v>
      </c>
      <c r="H7263" s="541"/>
      <c r="I7263" s="550"/>
      <c r="J7263" s="542"/>
      <c r="K7263" s="1800">
        <v>1</v>
      </c>
      <c r="L7263" s="1828">
        <v>7</v>
      </c>
      <c r="M7263" s="542">
        <f t="shared" si="179"/>
        <v>28000</v>
      </c>
      <c r="N7263" s="1829"/>
      <c r="O7263" s="1829"/>
      <c r="P7263" s="1829"/>
    </row>
    <row r="7264" spans="1:16" x14ac:dyDescent="0.2">
      <c r="A7264" s="541" t="s">
        <v>992</v>
      </c>
      <c r="B7264" s="541" t="s">
        <v>9131</v>
      </c>
      <c r="C7264" s="541" t="s">
        <v>1709</v>
      </c>
      <c r="D7264" s="541" t="s">
        <v>13369</v>
      </c>
      <c r="E7264" s="539">
        <v>3000</v>
      </c>
      <c r="F7264" s="542" t="s">
        <v>15476</v>
      </c>
      <c r="G7264" s="541" t="s">
        <v>15477</v>
      </c>
      <c r="H7264" s="541"/>
      <c r="I7264" s="550"/>
      <c r="J7264" s="542"/>
      <c r="K7264" s="1800">
        <v>1</v>
      </c>
      <c r="L7264" s="1828">
        <v>7</v>
      </c>
      <c r="M7264" s="542">
        <f t="shared" si="179"/>
        <v>21000</v>
      </c>
      <c r="N7264" s="1829"/>
      <c r="O7264" s="1829"/>
      <c r="P7264" s="1829"/>
    </row>
    <row r="7265" spans="1:16" x14ac:dyDescent="0.2">
      <c r="A7265" s="541" t="s">
        <v>992</v>
      </c>
      <c r="B7265" s="541" t="s">
        <v>9131</v>
      </c>
      <c r="C7265" s="541" t="s">
        <v>1709</v>
      </c>
      <c r="D7265" s="541" t="s">
        <v>12215</v>
      </c>
      <c r="E7265" s="539">
        <v>3000</v>
      </c>
      <c r="F7265" s="542" t="s">
        <v>15478</v>
      </c>
      <c r="G7265" s="541" t="s">
        <v>15479</v>
      </c>
      <c r="H7265" s="541"/>
      <c r="I7265" s="550"/>
      <c r="J7265" s="542"/>
      <c r="K7265" s="1800">
        <v>1</v>
      </c>
      <c r="L7265" s="1828">
        <v>7</v>
      </c>
      <c r="M7265" s="542">
        <f t="shared" si="179"/>
        <v>21000</v>
      </c>
      <c r="N7265" s="1829"/>
      <c r="O7265" s="1829"/>
      <c r="P7265" s="1829"/>
    </row>
    <row r="7266" spans="1:16" x14ac:dyDescent="0.2">
      <c r="A7266" s="541" t="s">
        <v>992</v>
      </c>
      <c r="B7266" s="541" t="s">
        <v>9131</v>
      </c>
      <c r="C7266" s="541" t="s">
        <v>1709</v>
      </c>
      <c r="D7266" s="541" t="s">
        <v>13361</v>
      </c>
      <c r="E7266" s="539">
        <v>3000</v>
      </c>
      <c r="F7266" s="542" t="s">
        <v>15480</v>
      </c>
      <c r="G7266" s="541" t="s">
        <v>15481</v>
      </c>
      <c r="H7266" s="541"/>
      <c r="I7266" s="550"/>
      <c r="J7266" s="542"/>
      <c r="K7266" s="1800">
        <v>1</v>
      </c>
      <c r="L7266" s="1828">
        <v>7</v>
      </c>
      <c r="M7266" s="542">
        <f t="shared" si="179"/>
        <v>21000</v>
      </c>
      <c r="N7266" s="1829"/>
      <c r="O7266" s="1829"/>
      <c r="P7266" s="1829"/>
    </row>
    <row r="7267" spans="1:16" x14ac:dyDescent="0.2">
      <c r="A7267" s="541" t="s">
        <v>992</v>
      </c>
      <c r="B7267" s="541" t="s">
        <v>9131</v>
      </c>
      <c r="C7267" s="541" t="s">
        <v>1709</v>
      </c>
      <c r="D7267" s="541" t="s">
        <v>13361</v>
      </c>
      <c r="E7267" s="539">
        <v>3000</v>
      </c>
      <c r="F7267" s="542" t="s">
        <v>15482</v>
      </c>
      <c r="G7267" s="541" t="s">
        <v>15483</v>
      </c>
      <c r="H7267" s="541"/>
      <c r="I7267" s="550"/>
      <c r="J7267" s="542"/>
      <c r="K7267" s="1800">
        <v>1</v>
      </c>
      <c r="L7267" s="1828">
        <v>7</v>
      </c>
      <c r="M7267" s="542">
        <f t="shared" si="179"/>
        <v>21000</v>
      </c>
      <c r="N7267" s="1829"/>
      <c r="O7267" s="1829"/>
      <c r="P7267" s="1829"/>
    </row>
    <row r="7268" spans="1:16" x14ac:dyDescent="0.2">
      <c r="A7268" s="541" t="s">
        <v>992</v>
      </c>
      <c r="B7268" s="548" t="s">
        <v>1708</v>
      </c>
      <c r="C7268" s="541" t="s">
        <v>1709</v>
      </c>
      <c r="D7268" s="541" t="s">
        <v>13369</v>
      </c>
      <c r="E7268" s="539">
        <v>3000</v>
      </c>
      <c r="F7268" s="542" t="s">
        <v>15484</v>
      </c>
      <c r="G7268" s="541" t="s">
        <v>15485</v>
      </c>
      <c r="H7268" s="541"/>
      <c r="I7268" s="550"/>
      <c r="J7268" s="542"/>
      <c r="K7268" s="1800">
        <v>1</v>
      </c>
      <c r="L7268" s="1828">
        <v>7</v>
      </c>
      <c r="M7268" s="542">
        <f t="shared" si="179"/>
        <v>21000</v>
      </c>
      <c r="N7268" s="1829"/>
      <c r="O7268" s="1829"/>
      <c r="P7268" s="1829"/>
    </row>
    <row r="7269" spans="1:16" x14ac:dyDescent="0.2">
      <c r="A7269" s="541" t="s">
        <v>992</v>
      </c>
      <c r="B7269" s="541" t="s">
        <v>9131</v>
      </c>
      <c r="C7269" s="541" t="s">
        <v>1709</v>
      </c>
      <c r="D7269" s="541" t="s">
        <v>13369</v>
      </c>
      <c r="E7269" s="539">
        <v>3000</v>
      </c>
      <c r="F7269" s="542" t="s">
        <v>15486</v>
      </c>
      <c r="G7269" s="541" t="s">
        <v>15487</v>
      </c>
      <c r="H7269" s="541"/>
      <c r="I7269" s="550"/>
      <c r="J7269" s="542"/>
      <c r="K7269" s="1800">
        <v>1</v>
      </c>
      <c r="L7269" s="1828">
        <v>7</v>
      </c>
      <c r="M7269" s="542">
        <f t="shared" si="179"/>
        <v>21000</v>
      </c>
      <c r="N7269" s="1829"/>
      <c r="O7269" s="1829"/>
      <c r="P7269" s="1829"/>
    </row>
    <row r="7270" spans="1:16" x14ac:dyDescent="0.2">
      <c r="A7270" s="541" t="s">
        <v>992</v>
      </c>
      <c r="B7270" s="541" t="s">
        <v>9131</v>
      </c>
      <c r="C7270" s="541" t="s">
        <v>1709</v>
      </c>
      <c r="D7270" s="541" t="s">
        <v>13361</v>
      </c>
      <c r="E7270" s="539">
        <v>3000</v>
      </c>
      <c r="F7270" s="542" t="s">
        <v>15488</v>
      </c>
      <c r="G7270" s="541" t="s">
        <v>15489</v>
      </c>
      <c r="H7270" s="541"/>
      <c r="I7270" s="550"/>
      <c r="J7270" s="542"/>
      <c r="K7270" s="1800">
        <v>1</v>
      </c>
      <c r="L7270" s="1828">
        <v>7</v>
      </c>
      <c r="M7270" s="542">
        <f t="shared" si="179"/>
        <v>21000</v>
      </c>
      <c r="N7270" s="1829"/>
      <c r="O7270" s="1829"/>
      <c r="P7270" s="1829"/>
    </row>
    <row r="7271" spans="1:16" x14ac:dyDescent="0.2">
      <c r="A7271" s="541" t="s">
        <v>992</v>
      </c>
      <c r="B7271" s="541" t="s">
        <v>9131</v>
      </c>
      <c r="C7271" s="541" t="s">
        <v>1709</v>
      </c>
      <c r="D7271" s="541" t="s">
        <v>13361</v>
      </c>
      <c r="E7271" s="539">
        <v>3000</v>
      </c>
      <c r="F7271" s="542" t="s">
        <v>15490</v>
      </c>
      <c r="G7271" s="541" t="s">
        <v>15491</v>
      </c>
      <c r="H7271" s="541"/>
      <c r="I7271" s="550"/>
      <c r="J7271" s="542"/>
      <c r="K7271" s="1800">
        <v>1</v>
      </c>
      <c r="L7271" s="1828">
        <v>7</v>
      </c>
      <c r="M7271" s="542">
        <f t="shared" si="179"/>
        <v>21000</v>
      </c>
      <c r="N7271" s="1829"/>
      <c r="O7271" s="1829"/>
      <c r="P7271" s="1829"/>
    </row>
    <row r="7272" spans="1:16" x14ac:dyDescent="0.2">
      <c r="A7272" s="541" t="s">
        <v>992</v>
      </c>
      <c r="B7272" s="548" t="s">
        <v>1708</v>
      </c>
      <c r="C7272" s="541" t="s">
        <v>1709</v>
      </c>
      <c r="D7272" s="541" t="s">
        <v>13323</v>
      </c>
      <c r="E7272" s="539">
        <v>3000</v>
      </c>
      <c r="F7272" s="542" t="s">
        <v>15492</v>
      </c>
      <c r="G7272" s="541" t="s">
        <v>15493</v>
      </c>
      <c r="H7272" s="541"/>
      <c r="I7272" s="550"/>
      <c r="J7272" s="542"/>
      <c r="K7272" s="1800">
        <v>1</v>
      </c>
      <c r="L7272" s="1828">
        <v>7</v>
      </c>
      <c r="M7272" s="542">
        <f t="shared" si="179"/>
        <v>21000</v>
      </c>
      <c r="N7272" s="1829"/>
      <c r="O7272" s="1829"/>
      <c r="P7272" s="1829"/>
    </row>
    <row r="7273" spans="1:16" x14ac:dyDescent="0.2">
      <c r="A7273" s="541" t="s">
        <v>992</v>
      </c>
      <c r="B7273" s="548" t="s">
        <v>1708</v>
      </c>
      <c r="C7273" s="541" t="s">
        <v>1709</v>
      </c>
      <c r="D7273" s="541" t="s">
        <v>15312</v>
      </c>
      <c r="E7273" s="539">
        <v>6000</v>
      </c>
      <c r="F7273" s="542" t="s">
        <v>3100</v>
      </c>
      <c r="G7273" s="541" t="s">
        <v>3101</v>
      </c>
      <c r="H7273" s="541"/>
      <c r="I7273" s="550"/>
      <c r="J7273" s="542"/>
      <c r="K7273" s="1800">
        <v>1</v>
      </c>
      <c r="L7273" s="1828">
        <v>8</v>
      </c>
      <c r="M7273" s="542">
        <f t="shared" si="179"/>
        <v>48000</v>
      </c>
      <c r="N7273" s="1829"/>
      <c r="O7273" s="1829"/>
      <c r="P7273" s="1829"/>
    </row>
    <row r="7274" spans="1:16" x14ac:dyDescent="0.2">
      <c r="A7274" s="541" t="s">
        <v>992</v>
      </c>
      <c r="B7274" s="548" t="s">
        <v>1708</v>
      </c>
      <c r="C7274" s="541" t="s">
        <v>1709</v>
      </c>
      <c r="D7274" s="541" t="s">
        <v>2846</v>
      </c>
      <c r="E7274" s="539">
        <v>3500</v>
      </c>
      <c r="F7274" s="542" t="s">
        <v>15494</v>
      </c>
      <c r="G7274" s="541" t="s">
        <v>15495</v>
      </c>
      <c r="H7274" s="541"/>
      <c r="I7274" s="550"/>
      <c r="J7274" s="542"/>
      <c r="K7274" s="1800">
        <v>1</v>
      </c>
      <c r="L7274" s="1828">
        <v>8</v>
      </c>
      <c r="M7274" s="542">
        <f t="shared" si="179"/>
        <v>28000</v>
      </c>
      <c r="N7274" s="1829"/>
      <c r="O7274" s="1829"/>
      <c r="P7274" s="1829"/>
    </row>
    <row r="7275" spans="1:16" x14ac:dyDescent="0.2">
      <c r="A7275" s="541" t="s">
        <v>992</v>
      </c>
      <c r="B7275" s="541" t="s">
        <v>9131</v>
      </c>
      <c r="C7275" s="541" t="s">
        <v>1709</v>
      </c>
      <c r="D7275" s="541" t="s">
        <v>14917</v>
      </c>
      <c r="E7275" s="539">
        <v>2000</v>
      </c>
      <c r="F7275" s="542" t="s">
        <v>15496</v>
      </c>
      <c r="G7275" s="541" t="s">
        <v>15497</v>
      </c>
      <c r="H7275" s="541"/>
      <c r="I7275" s="550"/>
      <c r="J7275" s="542"/>
      <c r="K7275" s="1800">
        <v>1</v>
      </c>
      <c r="L7275" s="1828">
        <v>8</v>
      </c>
      <c r="M7275" s="542">
        <f t="shared" si="179"/>
        <v>16000</v>
      </c>
      <c r="N7275" s="1829"/>
      <c r="O7275" s="1829"/>
      <c r="P7275" s="1829"/>
    </row>
    <row r="7276" spans="1:16" x14ac:dyDescent="0.2">
      <c r="A7276" s="541" t="s">
        <v>992</v>
      </c>
      <c r="B7276" s="541" t="s">
        <v>9131</v>
      </c>
      <c r="C7276" s="541" t="s">
        <v>1709</v>
      </c>
      <c r="D7276" s="541" t="s">
        <v>13369</v>
      </c>
      <c r="E7276" s="539">
        <v>3000</v>
      </c>
      <c r="F7276" s="540" t="s">
        <v>15498</v>
      </c>
      <c r="G7276" s="541" t="s">
        <v>15499</v>
      </c>
      <c r="H7276" s="541"/>
      <c r="I7276" s="550"/>
      <c r="J7276" s="542"/>
      <c r="K7276" s="1800">
        <v>1</v>
      </c>
      <c r="L7276" s="1828">
        <v>8</v>
      </c>
      <c r="M7276" s="542">
        <f t="shared" si="179"/>
        <v>24000</v>
      </c>
      <c r="N7276" s="1829"/>
      <c r="O7276" s="1829"/>
      <c r="P7276" s="1829"/>
    </row>
    <row r="7277" spans="1:16" x14ac:dyDescent="0.2">
      <c r="A7277" s="541" t="s">
        <v>992</v>
      </c>
      <c r="B7277" s="548" t="s">
        <v>1708</v>
      </c>
      <c r="C7277" s="541" t="s">
        <v>1709</v>
      </c>
      <c r="D7277" s="541" t="s">
        <v>13294</v>
      </c>
      <c r="E7277" s="539">
        <v>3000</v>
      </c>
      <c r="F7277" s="542" t="s">
        <v>15500</v>
      </c>
      <c r="G7277" s="541" t="s">
        <v>15501</v>
      </c>
      <c r="H7277" s="541"/>
      <c r="I7277" s="550"/>
      <c r="J7277" s="542"/>
      <c r="K7277" s="1800">
        <v>1</v>
      </c>
      <c r="L7277" s="1828">
        <v>8</v>
      </c>
      <c r="M7277" s="542">
        <f t="shared" si="179"/>
        <v>24000</v>
      </c>
      <c r="N7277" s="1829"/>
      <c r="O7277" s="1829"/>
      <c r="P7277" s="1829"/>
    </row>
    <row r="7278" spans="1:16" x14ac:dyDescent="0.2">
      <c r="A7278" s="541" t="s">
        <v>992</v>
      </c>
      <c r="B7278" s="541" t="s">
        <v>9131</v>
      </c>
      <c r="C7278" s="541" t="s">
        <v>1709</v>
      </c>
      <c r="D7278" s="541" t="s">
        <v>1923</v>
      </c>
      <c r="E7278" s="539">
        <v>2000</v>
      </c>
      <c r="F7278" s="542" t="s">
        <v>15502</v>
      </c>
      <c r="G7278" s="541" t="s">
        <v>15503</v>
      </c>
      <c r="H7278" s="541"/>
      <c r="I7278" s="550"/>
      <c r="J7278" s="542"/>
      <c r="K7278" s="1800">
        <v>1</v>
      </c>
      <c r="L7278" s="1828">
        <v>8</v>
      </c>
      <c r="M7278" s="542">
        <f t="shared" si="179"/>
        <v>16000</v>
      </c>
      <c r="N7278" s="1829"/>
      <c r="O7278" s="1829"/>
      <c r="P7278" s="1829"/>
    </row>
    <row r="7279" spans="1:16" x14ac:dyDescent="0.2">
      <c r="A7279" s="541" t="s">
        <v>992</v>
      </c>
      <c r="B7279" s="541" t="s">
        <v>9131</v>
      </c>
      <c r="C7279" s="541" t="s">
        <v>1709</v>
      </c>
      <c r="D7279" s="541" t="s">
        <v>2846</v>
      </c>
      <c r="E7279" s="539">
        <v>3500</v>
      </c>
      <c r="F7279" s="542" t="s">
        <v>15504</v>
      </c>
      <c r="G7279" s="541" t="s">
        <v>15505</v>
      </c>
      <c r="H7279" s="541"/>
      <c r="I7279" s="550"/>
      <c r="J7279" s="542"/>
      <c r="K7279" s="1800">
        <v>1</v>
      </c>
      <c r="L7279" s="1828">
        <v>8</v>
      </c>
      <c r="M7279" s="542">
        <f t="shared" si="179"/>
        <v>28000</v>
      </c>
      <c r="N7279" s="1829"/>
      <c r="O7279" s="1829"/>
      <c r="P7279" s="1829"/>
    </row>
    <row r="7280" spans="1:16" x14ac:dyDescent="0.2">
      <c r="A7280" s="541" t="s">
        <v>992</v>
      </c>
      <c r="B7280" s="541" t="s">
        <v>9131</v>
      </c>
      <c r="C7280" s="541" t="s">
        <v>1709</v>
      </c>
      <c r="D7280" s="541" t="s">
        <v>13361</v>
      </c>
      <c r="E7280" s="539">
        <v>3000</v>
      </c>
      <c r="F7280" s="542" t="s">
        <v>15506</v>
      </c>
      <c r="G7280" s="541" t="s">
        <v>15507</v>
      </c>
      <c r="H7280" s="541"/>
      <c r="I7280" s="550"/>
      <c r="J7280" s="542"/>
      <c r="K7280" s="1800">
        <v>1</v>
      </c>
      <c r="L7280" s="1828">
        <v>8</v>
      </c>
      <c r="M7280" s="542">
        <f t="shared" si="179"/>
        <v>24000</v>
      </c>
      <c r="N7280" s="1829"/>
      <c r="O7280" s="1829"/>
      <c r="P7280" s="1829"/>
    </row>
    <row r="7281" spans="1:16" x14ac:dyDescent="0.2">
      <c r="A7281" s="541" t="s">
        <v>992</v>
      </c>
      <c r="B7281" s="541" t="s">
        <v>9131</v>
      </c>
      <c r="C7281" s="541" t="s">
        <v>1709</v>
      </c>
      <c r="D7281" s="541" t="s">
        <v>13465</v>
      </c>
      <c r="E7281" s="539">
        <v>2500</v>
      </c>
      <c r="F7281" s="542" t="s">
        <v>15508</v>
      </c>
      <c r="G7281" s="541" t="s">
        <v>15509</v>
      </c>
      <c r="H7281" s="541"/>
      <c r="I7281" s="550"/>
      <c r="J7281" s="542"/>
      <c r="K7281" s="1800">
        <v>1</v>
      </c>
      <c r="L7281" s="1828">
        <v>8</v>
      </c>
      <c r="M7281" s="542">
        <f t="shared" si="179"/>
        <v>20000</v>
      </c>
      <c r="N7281" s="1829"/>
      <c r="O7281" s="1829"/>
      <c r="P7281" s="1829"/>
    </row>
    <row r="7282" spans="1:16" x14ac:dyDescent="0.2">
      <c r="A7282" s="541" t="s">
        <v>992</v>
      </c>
      <c r="B7282" s="541" t="s">
        <v>9131</v>
      </c>
      <c r="C7282" s="541" t="s">
        <v>1709</v>
      </c>
      <c r="D7282" s="541" t="s">
        <v>15510</v>
      </c>
      <c r="E7282" s="539">
        <v>5000</v>
      </c>
      <c r="F7282" s="542" t="s">
        <v>4111</v>
      </c>
      <c r="G7282" s="541" t="s">
        <v>4112</v>
      </c>
      <c r="H7282" s="541"/>
      <c r="I7282" s="550"/>
      <c r="J7282" s="542"/>
      <c r="K7282" s="1800">
        <v>1</v>
      </c>
      <c r="L7282" s="1828">
        <v>8</v>
      </c>
      <c r="M7282" s="542">
        <f t="shared" si="179"/>
        <v>40000</v>
      </c>
      <c r="N7282" s="1829"/>
      <c r="O7282" s="1829"/>
      <c r="P7282" s="1829"/>
    </row>
    <row r="7283" spans="1:16" x14ac:dyDescent="0.2">
      <c r="A7283" s="541" t="s">
        <v>992</v>
      </c>
      <c r="B7283" s="541" t="s">
        <v>9131</v>
      </c>
      <c r="C7283" s="541" t="s">
        <v>1709</v>
      </c>
      <c r="D7283" s="541" t="s">
        <v>13465</v>
      </c>
      <c r="E7283" s="539">
        <v>2500</v>
      </c>
      <c r="F7283" s="542" t="s">
        <v>15511</v>
      </c>
      <c r="G7283" s="541" t="s">
        <v>15512</v>
      </c>
      <c r="H7283" s="541"/>
      <c r="I7283" s="550"/>
      <c r="J7283" s="542"/>
      <c r="K7283" s="1800">
        <v>1</v>
      </c>
      <c r="L7283" s="1828">
        <v>8</v>
      </c>
      <c r="M7283" s="542">
        <f t="shared" si="179"/>
        <v>20000</v>
      </c>
      <c r="N7283" s="1829"/>
      <c r="O7283" s="1829"/>
      <c r="P7283" s="1829"/>
    </row>
    <row r="7284" spans="1:16" x14ac:dyDescent="0.2">
      <c r="A7284" s="541" t="s">
        <v>992</v>
      </c>
      <c r="B7284" s="548" t="s">
        <v>1708</v>
      </c>
      <c r="C7284" s="541" t="s">
        <v>1709</v>
      </c>
      <c r="D7284" s="541" t="s">
        <v>2760</v>
      </c>
      <c r="E7284" s="539">
        <v>6000</v>
      </c>
      <c r="F7284" s="542" t="s">
        <v>15513</v>
      </c>
      <c r="G7284" s="541" t="s">
        <v>15514</v>
      </c>
      <c r="H7284" s="541"/>
      <c r="I7284" s="550"/>
      <c r="J7284" s="542"/>
      <c r="K7284" s="1800">
        <v>1</v>
      </c>
      <c r="L7284" s="1828">
        <v>8</v>
      </c>
      <c r="M7284" s="542">
        <f t="shared" si="179"/>
        <v>48000</v>
      </c>
      <c r="N7284" s="1829"/>
      <c r="O7284" s="1829"/>
      <c r="P7284" s="1829"/>
    </row>
    <row r="7285" spans="1:16" x14ac:dyDescent="0.2">
      <c r="A7285" s="541" t="s">
        <v>992</v>
      </c>
      <c r="B7285" s="548" t="s">
        <v>1708</v>
      </c>
      <c r="C7285" s="541" t="s">
        <v>1709</v>
      </c>
      <c r="D7285" s="541" t="s">
        <v>13369</v>
      </c>
      <c r="E7285" s="539">
        <v>3000</v>
      </c>
      <c r="F7285" s="542" t="s">
        <v>15515</v>
      </c>
      <c r="G7285" s="541" t="s">
        <v>15516</v>
      </c>
      <c r="H7285" s="541"/>
      <c r="I7285" s="550"/>
      <c r="J7285" s="542"/>
      <c r="K7285" s="1800">
        <v>1</v>
      </c>
      <c r="L7285" s="1828">
        <v>8</v>
      </c>
      <c r="M7285" s="542">
        <f t="shared" si="179"/>
        <v>24000</v>
      </c>
      <c r="N7285" s="1829"/>
      <c r="O7285" s="1829"/>
      <c r="P7285" s="1829"/>
    </row>
    <row r="7286" spans="1:16" x14ac:dyDescent="0.2">
      <c r="A7286" s="541" t="s">
        <v>992</v>
      </c>
      <c r="B7286" s="548" t="s">
        <v>1708</v>
      </c>
      <c r="C7286" s="541" t="s">
        <v>1709</v>
      </c>
      <c r="D7286" s="541" t="s">
        <v>13369</v>
      </c>
      <c r="E7286" s="539">
        <v>3000</v>
      </c>
      <c r="F7286" s="542" t="s">
        <v>15517</v>
      </c>
      <c r="G7286" s="541" t="s">
        <v>15518</v>
      </c>
      <c r="H7286" s="541"/>
      <c r="I7286" s="550"/>
      <c r="J7286" s="542"/>
      <c r="K7286" s="1800">
        <v>1</v>
      </c>
      <c r="L7286" s="1828">
        <v>8</v>
      </c>
      <c r="M7286" s="542">
        <f t="shared" si="179"/>
        <v>24000</v>
      </c>
      <c r="N7286" s="1829"/>
      <c r="O7286" s="1829"/>
      <c r="P7286" s="1829"/>
    </row>
    <row r="7287" spans="1:16" x14ac:dyDescent="0.2">
      <c r="A7287" s="541" t="s">
        <v>992</v>
      </c>
      <c r="B7287" s="548" t="s">
        <v>1708</v>
      </c>
      <c r="C7287" s="541" t="s">
        <v>1709</v>
      </c>
      <c r="D7287" s="541" t="s">
        <v>13294</v>
      </c>
      <c r="E7287" s="539">
        <v>5000</v>
      </c>
      <c r="F7287" s="542" t="s">
        <v>15519</v>
      </c>
      <c r="G7287" s="541" t="s">
        <v>15520</v>
      </c>
      <c r="H7287" s="541"/>
      <c r="I7287" s="550"/>
      <c r="J7287" s="542"/>
      <c r="K7287" s="1800">
        <v>1</v>
      </c>
      <c r="L7287" s="1828">
        <v>8</v>
      </c>
      <c r="M7287" s="542">
        <f t="shared" si="179"/>
        <v>40000</v>
      </c>
      <c r="N7287" s="1829"/>
      <c r="O7287" s="1829"/>
      <c r="P7287" s="1829"/>
    </row>
    <row r="7288" spans="1:16" x14ac:dyDescent="0.2">
      <c r="A7288" s="541" t="s">
        <v>992</v>
      </c>
      <c r="B7288" s="548" t="s">
        <v>1708</v>
      </c>
      <c r="C7288" s="541" t="s">
        <v>1709</v>
      </c>
      <c r="D7288" s="541" t="s">
        <v>13369</v>
      </c>
      <c r="E7288" s="539">
        <v>3000</v>
      </c>
      <c r="F7288" s="542" t="s">
        <v>15521</v>
      </c>
      <c r="G7288" s="541" t="s">
        <v>15522</v>
      </c>
      <c r="H7288" s="541"/>
      <c r="I7288" s="550"/>
      <c r="J7288" s="542"/>
      <c r="K7288" s="1800">
        <v>1</v>
      </c>
      <c r="L7288" s="1828">
        <v>8</v>
      </c>
      <c r="M7288" s="542">
        <f t="shared" si="179"/>
        <v>24000</v>
      </c>
      <c r="N7288" s="1829"/>
      <c r="O7288" s="1829"/>
      <c r="P7288" s="1829"/>
    </row>
    <row r="7289" spans="1:16" x14ac:dyDescent="0.2">
      <c r="A7289" s="541" t="s">
        <v>992</v>
      </c>
      <c r="B7289" s="541" t="s">
        <v>9131</v>
      </c>
      <c r="C7289" s="541" t="s">
        <v>1709</v>
      </c>
      <c r="D7289" s="541" t="s">
        <v>13369</v>
      </c>
      <c r="E7289" s="539">
        <v>3000</v>
      </c>
      <c r="F7289" s="542" t="s">
        <v>7093</v>
      </c>
      <c r="G7289" s="541" t="s">
        <v>7094</v>
      </c>
      <c r="H7289" s="541"/>
      <c r="I7289" s="550"/>
      <c r="J7289" s="542"/>
      <c r="K7289" s="1800">
        <v>1</v>
      </c>
      <c r="L7289" s="1828">
        <v>8</v>
      </c>
      <c r="M7289" s="542">
        <f t="shared" si="179"/>
        <v>24000</v>
      </c>
      <c r="N7289" s="1829"/>
      <c r="O7289" s="1829"/>
      <c r="P7289" s="1829"/>
    </row>
    <row r="7290" spans="1:16" x14ac:dyDescent="0.2">
      <c r="A7290" s="541" t="s">
        <v>992</v>
      </c>
      <c r="B7290" s="541" t="s">
        <v>9131</v>
      </c>
      <c r="C7290" s="541" t="s">
        <v>1709</v>
      </c>
      <c r="D7290" s="541" t="s">
        <v>13369</v>
      </c>
      <c r="E7290" s="539">
        <v>3000</v>
      </c>
      <c r="F7290" s="542" t="s">
        <v>15523</v>
      </c>
      <c r="G7290" s="541" t="s">
        <v>15524</v>
      </c>
      <c r="H7290" s="541"/>
      <c r="I7290" s="550"/>
      <c r="J7290" s="542"/>
      <c r="K7290" s="1800">
        <v>1</v>
      </c>
      <c r="L7290" s="1828">
        <v>9</v>
      </c>
      <c r="M7290" s="542">
        <f t="shared" si="179"/>
        <v>27000</v>
      </c>
      <c r="N7290" s="1829"/>
      <c r="O7290" s="1829"/>
      <c r="P7290" s="1829"/>
    </row>
    <row r="7291" spans="1:16" x14ac:dyDescent="0.2">
      <c r="A7291" s="541" t="s">
        <v>992</v>
      </c>
      <c r="B7291" s="541" t="s">
        <v>9131</v>
      </c>
      <c r="C7291" s="541" t="s">
        <v>1709</v>
      </c>
      <c r="D7291" s="541" t="s">
        <v>13369</v>
      </c>
      <c r="E7291" s="539">
        <v>3000</v>
      </c>
      <c r="F7291" s="542" t="s">
        <v>15525</v>
      </c>
      <c r="G7291" s="541" t="s">
        <v>15526</v>
      </c>
      <c r="H7291" s="541"/>
      <c r="I7291" s="550"/>
      <c r="J7291" s="542"/>
      <c r="K7291" s="1800">
        <v>1</v>
      </c>
      <c r="L7291" s="1828">
        <v>9</v>
      </c>
      <c r="M7291" s="542">
        <f t="shared" si="179"/>
        <v>27000</v>
      </c>
      <c r="N7291" s="1829"/>
      <c r="O7291" s="1829"/>
      <c r="P7291" s="1829"/>
    </row>
    <row r="7292" spans="1:16" x14ac:dyDescent="0.2">
      <c r="A7292" s="541" t="s">
        <v>992</v>
      </c>
      <c r="B7292" s="541" t="s">
        <v>9131</v>
      </c>
      <c r="C7292" s="541" t="s">
        <v>1709</v>
      </c>
      <c r="D7292" s="541" t="s">
        <v>13369</v>
      </c>
      <c r="E7292" s="539">
        <v>3000</v>
      </c>
      <c r="F7292" s="542" t="s">
        <v>15527</v>
      </c>
      <c r="G7292" s="541" t="s">
        <v>15528</v>
      </c>
      <c r="H7292" s="541"/>
      <c r="I7292" s="550"/>
      <c r="J7292" s="542"/>
      <c r="K7292" s="1800">
        <v>1</v>
      </c>
      <c r="L7292" s="1828">
        <v>9</v>
      </c>
      <c r="M7292" s="542">
        <f t="shared" si="179"/>
        <v>27000</v>
      </c>
      <c r="N7292" s="1829"/>
      <c r="O7292" s="1829"/>
      <c r="P7292" s="1829"/>
    </row>
    <row r="7293" spans="1:16" x14ac:dyDescent="0.2">
      <c r="A7293" s="541" t="s">
        <v>992</v>
      </c>
      <c r="B7293" s="541" t="s">
        <v>9131</v>
      </c>
      <c r="C7293" s="541" t="s">
        <v>1709</v>
      </c>
      <c r="D7293" s="541" t="s">
        <v>13369</v>
      </c>
      <c r="E7293" s="539">
        <v>3000</v>
      </c>
      <c r="F7293" s="542" t="s">
        <v>15529</v>
      </c>
      <c r="G7293" s="541" t="s">
        <v>15530</v>
      </c>
      <c r="H7293" s="541"/>
      <c r="I7293" s="550"/>
      <c r="J7293" s="542"/>
      <c r="K7293" s="1800">
        <v>1</v>
      </c>
      <c r="L7293" s="1828">
        <v>9</v>
      </c>
      <c r="M7293" s="542">
        <f t="shared" si="179"/>
        <v>27000</v>
      </c>
      <c r="N7293" s="1829"/>
      <c r="O7293" s="1829"/>
      <c r="P7293" s="1829"/>
    </row>
    <row r="7294" spans="1:16" x14ac:dyDescent="0.2">
      <c r="A7294" s="541" t="s">
        <v>992</v>
      </c>
      <c r="B7294" s="541" t="s">
        <v>9131</v>
      </c>
      <c r="C7294" s="541" t="s">
        <v>1709</v>
      </c>
      <c r="D7294" s="541" t="s">
        <v>13369</v>
      </c>
      <c r="E7294" s="539">
        <v>3000</v>
      </c>
      <c r="F7294" s="542" t="s">
        <v>15531</v>
      </c>
      <c r="G7294" s="541" t="s">
        <v>15532</v>
      </c>
      <c r="H7294" s="541"/>
      <c r="I7294" s="550"/>
      <c r="J7294" s="542"/>
      <c r="K7294" s="1800">
        <v>1</v>
      </c>
      <c r="L7294" s="1828">
        <v>9</v>
      </c>
      <c r="M7294" s="542">
        <f t="shared" si="179"/>
        <v>27000</v>
      </c>
      <c r="N7294" s="1829"/>
      <c r="O7294" s="1829"/>
      <c r="P7294" s="1829"/>
    </row>
    <row r="7295" spans="1:16" x14ac:dyDescent="0.2">
      <c r="A7295" s="541" t="s">
        <v>992</v>
      </c>
      <c r="B7295" s="541" t="s">
        <v>9131</v>
      </c>
      <c r="C7295" s="541" t="s">
        <v>1709</v>
      </c>
      <c r="D7295" s="541" t="s">
        <v>13369</v>
      </c>
      <c r="E7295" s="539">
        <v>3000</v>
      </c>
      <c r="F7295" s="542" t="s">
        <v>15533</v>
      </c>
      <c r="G7295" s="541" t="s">
        <v>15534</v>
      </c>
      <c r="H7295" s="541"/>
      <c r="I7295" s="550"/>
      <c r="J7295" s="542"/>
      <c r="K7295" s="1800">
        <v>1</v>
      </c>
      <c r="L7295" s="1828">
        <v>9</v>
      </c>
      <c r="M7295" s="542">
        <f t="shared" si="179"/>
        <v>27000</v>
      </c>
      <c r="N7295" s="1829"/>
      <c r="O7295" s="1829"/>
      <c r="P7295" s="1829"/>
    </row>
    <row r="7296" spans="1:16" x14ac:dyDescent="0.2">
      <c r="A7296" s="541" t="s">
        <v>992</v>
      </c>
      <c r="B7296" s="541" t="s">
        <v>9131</v>
      </c>
      <c r="C7296" s="541" t="s">
        <v>1709</v>
      </c>
      <c r="D7296" s="541" t="s">
        <v>13369</v>
      </c>
      <c r="E7296" s="539">
        <v>3000</v>
      </c>
      <c r="F7296" s="542" t="s">
        <v>15535</v>
      </c>
      <c r="G7296" s="541" t="s">
        <v>15536</v>
      </c>
      <c r="H7296" s="541"/>
      <c r="I7296" s="550"/>
      <c r="J7296" s="542"/>
      <c r="K7296" s="1800">
        <v>1</v>
      </c>
      <c r="L7296" s="1828">
        <v>9</v>
      </c>
      <c r="M7296" s="542">
        <f t="shared" si="179"/>
        <v>27000</v>
      </c>
      <c r="N7296" s="1829"/>
      <c r="O7296" s="1829"/>
      <c r="P7296" s="1829"/>
    </row>
    <row r="7297" spans="1:16" x14ac:dyDescent="0.2">
      <c r="A7297" s="541" t="s">
        <v>992</v>
      </c>
      <c r="B7297" s="541" t="s">
        <v>9131</v>
      </c>
      <c r="C7297" s="541" t="s">
        <v>1709</v>
      </c>
      <c r="D7297" s="541" t="s">
        <v>13369</v>
      </c>
      <c r="E7297" s="539">
        <v>3000</v>
      </c>
      <c r="F7297" s="542" t="s">
        <v>15537</v>
      </c>
      <c r="G7297" s="541" t="s">
        <v>15538</v>
      </c>
      <c r="H7297" s="541"/>
      <c r="I7297" s="550"/>
      <c r="J7297" s="542"/>
      <c r="K7297" s="1800">
        <v>1</v>
      </c>
      <c r="L7297" s="1828">
        <v>9</v>
      </c>
      <c r="M7297" s="542">
        <f t="shared" si="179"/>
        <v>27000</v>
      </c>
      <c r="N7297" s="1829"/>
      <c r="O7297" s="1829"/>
      <c r="P7297" s="1829"/>
    </row>
    <row r="7298" spans="1:16" x14ac:dyDescent="0.2">
      <c r="A7298" s="541" t="s">
        <v>992</v>
      </c>
      <c r="B7298" s="541" t="s">
        <v>9131</v>
      </c>
      <c r="C7298" s="541" t="s">
        <v>1709</v>
      </c>
      <c r="D7298" s="541" t="s">
        <v>13369</v>
      </c>
      <c r="E7298" s="539">
        <v>3000</v>
      </c>
      <c r="F7298" s="542" t="s">
        <v>15539</v>
      </c>
      <c r="G7298" s="541" t="s">
        <v>15540</v>
      </c>
      <c r="H7298" s="541"/>
      <c r="I7298" s="550"/>
      <c r="J7298" s="542"/>
      <c r="K7298" s="1800">
        <v>1</v>
      </c>
      <c r="L7298" s="1828">
        <v>9</v>
      </c>
      <c r="M7298" s="542">
        <f t="shared" si="179"/>
        <v>27000</v>
      </c>
      <c r="N7298" s="1829"/>
      <c r="O7298" s="1829"/>
      <c r="P7298" s="1829"/>
    </row>
    <row r="7299" spans="1:16" x14ac:dyDescent="0.2">
      <c r="A7299" s="541" t="s">
        <v>992</v>
      </c>
      <c r="B7299" s="541" t="s">
        <v>9131</v>
      </c>
      <c r="C7299" s="541" t="s">
        <v>1709</v>
      </c>
      <c r="D7299" s="541" t="s">
        <v>13369</v>
      </c>
      <c r="E7299" s="539">
        <v>3000</v>
      </c>
      <c r="F7299" s="542" t="s">
        <v>15541</v>
      </c>
      <c r="G7299" s="541" t="s">
        <v>15542</v>
      </c>
      <c r="H7299" s="541"/>
      <c r="I7299" s="550"/>
      <c r="J7299" s="542"/>
      <c r="K7299" s="1800">
        <v>1</v>
      </c>
      <c r="L7299" s="1828">
        <v>9</v>
      </c>
      <c r="M7299" s="542">
        <f t="shared" si="179"/>
        <v>27000</v>
      </c>
      <c r="N7299" s="1829"/>
      <c r="O7299" s="1829"/>
      <c r="P7299" s="1829"/>
    </row>
    <row r="7300" spans="1:16" x14ac:dyDescent="0.2">
      <c r="A7300" s="541" t="s">
        <v>992</v>
      </c>
      <c r="B7300" s="541" t="s">
        <v>9131</v>
      </c>
      <c r="C7300" s="541" t="s">
        <v>1709</v>
      </c>
      <c r="D7300" s="541" t="s">
        <v>15543</v>
      </c>
      <c r="E7300" s="539">
        <v>2000</v>
      </c>
      <c r="F7300" s="542" t="s">
        <v>15544</v>
      </c>
      <c r="G7300" s="541" t="s">
        <v>15545</v>
      </c>
      <c r="H7300" s="541"/>
      <c r="I7300" s="550"/>
      <c r="J7300" s="542"/>
      <c r="K7300" s="1800">
        <v>1</v>
      </c>
      <c r="L7300" s="1828">
        <v>9</v>
      </c>
      <c r="M7300" s="542">
        <f t="shared" si="179"/>
        <v>18000</v>
      </c>
      <c r="N7300" s="1829"/>
      <c r="O7300" s="1829"/>
      <c r="P7300" s="1829"/>
    </row>
    <row r="7301" spans="1:16" x14ac:dyDescent="0.2">
      <c r="A7301" s="541" t="s">
        <v>992</v>
      </c>
      <c r="B7301" s="541" t="s">
        <v>9131</v>
      </c>
      <c r="C7301" s="541" t="s">
        <v>1709</v>
      </c>
      <c r="D7301" s="541" t="s">
        <v>1863</v>
      </c>
      <c r="E7301" s="539">
        <v>2000</v>
      </c>
      <c r="F7301" s="542" t="s">
        <v>15546</v>
      </c>
      <c r="G7301" s="541" t="s">
        <v>15547</v>
      </c>
      <c r="H7301" s="541"/>
      <c r="I7301" s="550"/>
      <c r="J7301" s="542"/>
      <c r="K7301" s="1800">
        <v>1</v>
      </c>
      <c r="L7301" s="1828">
        <v>9</v>
      </c>
      <c r="M7301" s="542">
        <f t="shared" si="179"/>
        <v>18000</v>
      </c>
      <c r="N7301" s="1829"/>
      <c r="O7301" s="1829"/>
      <c r="P7301" s="1829"/>
    </row>
    <row r="7302" spans="1:16" x14ac:dyDescent="0.2">
      <c r="A7302" s="541" t="s">
        <v>992</v>
      </c>
      <c r="B7302" s="541" t="s">
        <v>9131</v>
      </c>
      <c r="C7302" s="541" t="s">
        <v>1709</v>
      </c>
      <c r="D7302" s="541" t="s">
        <v>13369</v>
      </c>
      <c r="E7302" s="539">
        <v>3000</v>
      </c>
      <c r="F7302" s="542" t="s">
        <v>15548</v>
      </c>
      <c r="G7302" s="541" t="s">
        <v>15549</v>
      </c>
      <c r="H7302" s="541"/>
      <c r="I7302" s="550"/>
      <c r="J7302" s="542"/>
      <c r="K7302" s="1800">
        <v>1</v>
      </c>
      <c r="L7302" s="1828">
        <v>9</v>
      </c>
      <c r="M7302" s="542">
        <f t="shared" si="179"/>
        <v>27000</v>
      </c>
      <c r="N7302" s="1829"/>
      <c r="O7302" s="1829"/>
      <c r="P7302" s="1829"/>
    </row>
    <row r="7303" spans="1:16" x14ac:dyDescent="0.2">
      <c r="A7303" s="541" t="s">
        <v>992</v>
      </c>
      <c r="B7303" s="541" t="s">
        <v>9131</v>
      </c>
      <c r="C7303" s="541" t="s">
        <v>1709</v>
      </c>
      <c r="D7303" s="541" t="s">
        <v>13369</v>
      </c>
      <c r="E7303" s="539">
        <v>3000</v>
      </c>
      <c r="F7303" s="542" t="s">
        <v>15550</v>
      </c>
      <c r="G7303" s="541" t="s">
        <v>15551</v>
      </c>
      <c r="H7303" s="541"/>
      <c r="I7303" s="550"/>
      <c r="J7303" s="542"/>
      <c r="K7303" s="1800">
        <v>1</v>
      </c>
      <c r="L7303" s="1828">
        <v>9</v>
      </c>
      <c r="M7303" s="542">
        <f t="shared" si="179"/>
        <v>27000</v>
      </c>
      <c r="N7303" s="1829"/>
      <c r="O7303" s="1829"/>
      <c r="P7303" s="1829"/>
    </row>
    <row r="7304" spans="1:16" x14ac:dyDescent="0.2">
      <c r="A7304" s="541" t="s">
        <v>992</v>
      </c>
      <c r="B7304" s="541" t="s">
        <v>9131</v>
      </c>
      <c r="C7304" s="541" t="s">
        <v>1709</v>
      </c>
      <c r="D7304" s="541" t="s">
        <v>13369</v>
      </c>
      <c r="E7304" s="539">
        <v>3000</v>
      </c>
      <c r="F7304" s="542" t="s">
        <v>15552</v>
      </c>
      <c r="G7304" s="541" t="s">
        <v>15553</v>
      </c>
      <c r="H7304" s="541"/>
      <c r="I7304" s="550"/>
      <c r="J7304" s="542"/>
      <c r="K7304" s="1800">
        <v>1</v>
      </c>
      <c r="L7304" s="1828">
        <v>9</v>
      </c>
      <c r="M7304" s="542">
        <f t="shared" si="179"/>
        <v>27000</v>
      </c>
      <c r="N7304" s="1829"/>
      <c r="O7304" s="1829"/>
      <c r="P7304" s="1829"/>
    </row>
    <row r="7305" spans="1:16" x14ac:dyDescent="0.2">
      <c r="A7305" s="541" t="s">
        <v>992</v>
      </c>
      <c r="B7305" s="541" t="s">
        <v>9131</v>
      </c>
      <c r="C7305" s="541" t="s">
        <v>1709</v>
      </c>
      <c r="D7305" s="541" t="s">
        <v>13374</v>
      </c>
      <c r="E7305" s="539">
        <v>930</v>
      </c>
      <c r="F7305" s="542" t="s">
        <v>15554</v>
      </c>
      <c r="G7305" s="541" t="s">
        <v>15555</v>
      </c>
      <c r="H7305" s="541"/>
      <c r="I7305" s="550"/>
      <c r="J7305" s="542"/>
      <c r="K7305" s="1800">
        <v>1</v>
      </c>
      <c r="L7305" s="1828">
        <v>9</v>
      </c>
      <c r="M7305" s="542">
        <f t="shared" si="179"/>
        <v>8370</v>
      </c>
      <c r="N7305" s="1829"/>
      <c r="O7305" s="1829"/>
      <c r="P7305" s="1829"/>
    </row>
    <row r="7306" spans="1:16" x14ac:dyDescent="0.2">
      <c r="A7306" s="541" t="s">
        <v>992</v>
      </c>
      <c r="B7306" s="541" t="s">
        <v>9131</v>
      </c>
      <c r="C7306" s="541" t="s">
        <v>1709</v>
      </c>
      <c r="D7306" s="541" t="s">
        <v>13369</v>
      </c>
      <c r="E7306" s="539">
        <v>3000</v>
      </c>
      <c r="F7306" s="542" t="s">
        <v>15556</v>
      </c>
      <c r="G7306" s="541" t="s">
        <v>15557</v>
      </c>
      <c r="H7306" s="541"/>
      <c r="I7306" s="550"/>
      <c r="J7306" s="542"/>
      <c r="K7306" s="1800">
        <v>1</v>
      </c>
      <c r="L7306" s="1828">
        <v>9</v>
      </c>
      <c r="M7306" s="542">
        <f t="shared" si="179"/>
        <v>27000</v>
      </c>
      <c r="N7306" s="1829"/>
      <c r="O7306" s="1829"/>
      <c r="P7306" s="1829"/>
    </row>
    <row r="7307" spans="1:16" x14ac:dyDescent="0.2">
      <c r="A7307" s="541" t="s">
        <v>992</v>
      </c>
      <c r="B7307" s="541" t="s">
        <v>9131</v>
      </c>
      <c r="C7307" s="541" t="s">
        <v>1709</v>
      </c>
      <c r="D7307" s="541" t="s">
        <v>13369</v>
      </c>
      <c r="E7307" s="539">
        <v>3000</v>
      </c>
      <c r="F7307" s="542" t="s">
        <v>15558</v>
      </c>
      <c r="G7307" s="541" t="s">
        <v>15559</v>
      </c>
      <c r="H7307" s="541"/>
      <c r="I7307" s="550"/>
      <c r="J7307" s="542"/>
      <c r="K7307" s="1800">
        <v>1</v>
      </c>
      <c r="L7307" s="1828">
        <v>9</v>
      </c>
      <c r="M7307" s="542">
        <f t="shared" si="179"/>
        <v>27000</v>
      </c>
      <c r="N7307" s="1829"/>
      <c r="O7307" s="1829"/>
      <c r="P7307" s="1829"/>
    </row>
    <row r="7308" spans="1:16" x14ac:dyDescent="0.2">
      <c r="A7308" s="541" t="s">
        <v>992</v>
      </c>
      <c r="B7308" s="541" t="s">
        <v>9131</v>
      </c>
      <c r="C7308" s="541" t="s">
        <v>1709</v>
      </c>
      <c r="D7308" s="541" t="s">
        <v>13369</v>
      </c>
      <c r="E7308" s="539">
        <v>3000</v>
      </c>
      <c r="F7308" s="542" t="s">
        <v>15560</v>
      </c>
      <c r="G7308" s="541" t="s">
        <v>15561</v>
      </c>
      <c r="H7308" s="541"/>
      <c r="I7308" s="550"/>
      <c r="J7308" s="542"/>
      <c r="K7308" s="1800">
        <v>1</v>
      </c>
      <c r="L7308" s="1828">
        <v>9</v>
      </c>
      <c r="M7308" s="542">
        <f t="shared" si="179"/>
        <v>27000</v>
      </c>
      <c r="N7308" s="1829"/>
      <c r="O7308" s="1829"/>
      <c r="P7308" s="1829"/>
    </row>
    <row r="7309" spans="1:16" x14ac:dyDescent="0.2">
      <c r="A7309" s="541" t="s">
        <v>992</v>
      </c>
      <c r="B7309" s="541" t="s">
        <v>9131</v>
      </c>
      <c r="C7309" s="541" t="s">
        <v>1709</v>
      </c>
      <c r="D7309" s="541" t="s">
        <v>13369</v>
      </c>
      <c r="E7309" s="539">
        <v>3000</v>
      </c>
      <c r="F7309" s="542" t="s">
        <v>15562</v>
      </c>
      <c r="G7309" s="541" t="s">
        <v>15563</v>
      </c>
      <c r="H7309" s="541"/>
      <c r="I7309" s="550"/>
      <c r="J7309" s="542"/>
      <c r="K7309" s="1800">
        <v>1</v>
      </c>
      <c r="L7309" s="1828">
        <v>9</v>
      </c>
      <c r="M7309" s="542">
        <f t="shared" si="179"/>
        <v>27000</v>
      </c>
      <c r="N7309" s="1829"/>
      <c r="O7309" s="1829"/>
      <c r="P7309" s="1829"/>
    </row>
    <row r="7310" spans="1:16" x14ac:dyDescent="0.2">
      <c r="A7310" s="541" t="s">
        <v>992</v>
      </c>
      <c r="B7310" s="541" t="s">
        <v>9131</v>
      </c>
      <c r="C7310" s="541" t="s">
        <v>1709</v>
      </c>
      <c r="D7310" s="541" t="s">
        <v>13369</v>
      </c>
      <c r="E7310" s="539">
        <v>3000</v>
      </c>
      <c r="F7310" s="542" t="s">
        <v>15564</v>
      </c>
      <c r="G7310" s="541" t="s">
        <v>15565</v>
      </c>
      <c r="H7310" s="541"/>
      <c r="I7310" s="550"/>
      <c r="J7310" s="542"/>
      <c r="K7310" s="1800">
        <v>1</v>
      </c>
      <c r="L7310" s="1828">
        <v>9</v>
      </c>
      <c r="M7310" s="542">
        <f t="shared" si="179"/>
        <v>27000</v>
      </c>
      <c r="N7310" s="1829"/>
      <c r="O7310" s="1829"/>
      <c r="P7310" s="1829"/>
    </row>
    <row r="7311" spans="1:16" x14ac:dyDescent="0.2">
      <c r="A7311" s="541" t="s">
        <v>992</v>
      </c>
      <c r="B7311" s="541" t="s">
        <v>9131</v>
      </c>
      <c r="C7311" s="541" t="s">
        <v>1709</v>
      </c>
      <c r="D7311" s="541" t="s">
        <v>13361</v>
      </c>
      <c r="E7311" s="539">
        <v>3000</v>
      </c>
      <c r="F7311" s="542" t="s">
        <v>15566</v>
      </c>
      <c r="G7311" s="541" t="s">
        <v>15567</v>
      </c>
      <c r="H7311" s="541"/>
      <c r="I7311" s="550"/>
      <c r="J7311" s="542"/>
      <c r="K7311" s="1800">
        <v>1</v>
      </c>
      <c r="L7311" s="1828">
        <v>9</v>
      </c>
      <c r="M7311" s="542">
        <f t="shared" si="179"/>
        <v>27000</v>
      </c>
      <c r="N7311" s="1829"/>
      <c r="O7311" s="1829"/>
      <c r="P7311" s="1829"/>
    </row>
    <row r="7312" spans="1:16" x14ac:dyDescent="0.2">
      <c r="A7312" s="541" t="s">
        <v>992</v>
      </c>
      <c r="B7312" s="541" t="s">
        <v>9131</v>
      </c>
      <c r="C7312" s="541" t="s">
        <v>1709</v>
      </c>
      <c r="D7312" s="541" t="s">
        <v>13361</v>
      </c>
      <c r="E7312" s="539">
        <v>3000</v>
      </c>
      <c r="F7312" s="542" t="s">
        <v>15568</v>
      </c>
      <c r="G7312" s="541" t="s">
        <v>15569</v>
      </c>
      <c r="H7312" s="541"/>
      <c r="I7312" s="550"/>
      <c r="J7312" s="542"/>
      <c r="K7312" s="1800">
        <v>1</v>
      </c>
      <c r="L7312" s="1828">
        <v>9</v>
      </c>
      <c r="M7312" s="542">
        <f t="shared" si="179"/>
        <v>27000</v>
      </c>
      <c r="N7312" s="1829"/>
      <c r="O7312" s="1829"/>
      <c r="P7312" s="1829"/>
    </row>
    <row r="7313" spans="1:16" x14ac:dyDescent="0.2">
      <c r="A7313" s="541" t="s">
        <v>992</v>
      </c>
      <c r="B7313" s="541" t="s">
        <v>9131</v>
      </c>
      <c r="C7313" s="541" t="s">
        <v>1709</v>
      </c>
      <c r="D7313" s="541" t="s">
        <v>13361</v>
      </c>
      <c r="E7313" s="539">
        <v>3000</v>
      </c>
      <c r="F7313" s="542" t="s">
        <v>15570</v>
      </c>
      <c r="G7313" s="541" t="s">
        <v>15571</v>
      </c>
      <c r="H7313" s="541"/>
      <c r="I7313" s="550"/>
      <c r="J7313" s="542"/>
      <c r="K7313" s="1800">
        <v>1</v>
      </c>
      <c r="L7313" s="1828">
        <v>9</v>
      </c>
      <c r="M7313" s="542">
        <f t="shared" si="179"/>
        <v>27000</v>
      </c>
      <c r="N7313" s="1829"/>
      <c r="O7313" s="1829"/>
      <c r="P7313" s="1829"/>
    </row>
    <row r="7314" spans="1:16" x14ac:dyDescent="0.2">
      <c r="A7314" s="541" t="s">
        <v>992</v>
      </c>
      <c r="B7314" s="541" t="s">
        <v>9131</v>
      </c>
      <c r="C7314" s="541" t="s">
        <v>1709</v>
      </c>
      <c r="D7314" s="541" t="s">
        <v>13361</v>
      </c>
      <c r="E7314" s="539">
        <v>3000</v>
      </c>
      <c r="F7314" s="542" t="s">
        <v>15572</v>
      </c>
      <c r="G7314" s="541" t="s">
        <v>15573</v>
      </c>
      <c r="H7314" s="541"/>
      <c r="I7314" s="550"/>
      <c r="J7314" s="542"/>
      <c r="K7314" s="1800">
        <v>1</v>
      </c>
      <c r="L7314" s="1828">
        <v>9</v>
      </c>
      <c r="M7314" s="542">
        <f t="shared" si="179"/>
        <v>27000</v>
      </c>
      <c r="N7314" s="1829"/>
      <c r="O7314" s="1829"/>
      <c r="P7314" s="1829"/>
    </row>
    <row r="7315" spans="1:16" x14ac:dyDescent="0.2">
      <c r="A7315" s="541" t="s">
        <v>992</v>
      </c>
      <c r="B7315" s="541" t="s">
        <v>9131</v>
      </c>
      <c r="C7315" s="541" t="s">
        <v>1709</v>
      </c>
      <c r="D7315" s="541" t="s">
        <v>13369</v>
      </c>
      <c r="E7315" s="539">
        <v>3000</v>
      </c>
      <c r="F7315" s="542" t="s">
        <v>15574</v>
      </c>
      <c r="G7315" s="541" t="s">
        <v>15575</v>
      </c>
      <c r="H7315" s="541"/>
      <c r="I7315" s="550"/>
      <c r="J7315" s="542"/>
      <c r="K7315" s="1800">
        <v>1</v>
      </c>
      <c r="L7315" s="1828">
        <v>9</v>
      </c>
      <c r="M7315" s="542">
        <f t="shared" si="179"/>
        <v>27000</v>
      </c>
      <c r="N7315" s="1829"/>
      <c r="O7315" s="1829"/>
      <c r="P7315" s="1829"/>
    </row>
    <row r="7316" spans="1:16" x14ac:dyDescent="0.2">
      <c r="A7316" s="541" t="s">
        <v>992</v>
      </c>
      <c r="B7316" s="541" t="s">
        <v>9131</v>
      </c>
      <c r="C7316" s="541" t="s">
        <v>1709</v>
      </c>
      <c r="D7316" s="541" t="s">
        <v>13369</v>
      </c>
      <c r="E7316" s="539">
        <v>3000</v>
      </c>
      <c r="F7316" s="542" t="s">
        <v>15576</v>
      </c>
      <c r="G7316" s="541" t="s">
        <v>15577</v>
      </c>
      <c r="H7316" s="541"/>
      <c r="I7316" s="550"/>
      <c r="J7316" s="542"/>
      <c r="K7316" s="1800">
        <v>1</v>
      </c>
      <c r="L7316" s="1828">
        <v>9</v>
      </c>
      <c r="M7316" s="542">
        <f t="shared" si="179"/>
        <v>27000</v>
      </c>
      <c r="N7316" s="1829"/>
      <c r="O7316" s="1829"/>
      <c r="P7316" s="1829"/>
    </row>
    <row r="7317" spans="1:16" x14ac:dyDescent="0.2">
      <c r="A7317" s="541" t="s">
        <v>992</v>
      </c>
      <c r="B7317" s="541" t="s">
        <v>9131</v>
      </c>
      <c r="C7317" s="541" t="s">
        <v>1709</v>
      </c>
      <c r="D7317" s="541" t="s">
        <v>13361</v>
      </c>
      <c r="E7317" s="539">
        <v>3000</v>
      </c>
      <c r="F7317" s="542" t="s">
        <v>15578</v>
      </c>
      <c r="G7317" s="541" t="s">
        <v>15579</v>
      </c>
      <c r="H7317" s="541"/>
      <c r="I7317" s="550"/>
      <c r="J7317" s="542"/>
      <c r="K7317" s="1800">
        <v>1</v>
      </c>
      <c r="L7317" s="1828">
        <v>9</v>
      </c>
      <c r="M7317" s="542">
        <f t="shared" si="179"/>
        <v>27000</v>
      </c>
      <c r="N7317" s="1829"/>
      <c r="O7317" s="1829"/>
      <c r="P7317" s="1829"/>
    </row>
    <row r="7318" spans="1:16" x14ac:dyDescent="0.2">
      <c r="A7318" s="541" t="s">
        <v>992</v>
      </c>
      <c r="B7318" s="541" t="s">
        <v>9131</v>
      </c>
      <c r="C7318" s="541" t="s">
        <v>1709</v>
      </c>
      <c r="D7318" s="541" t="s">
        <v>13369</v>
      </c>
      <c r="E7318" s="539">
        <v>3000</v>
      </c>
      <c r="F7318" s="542" t="s">
        <v>15580</v>
      </c>
      <c r="G7318" s="541" t="s">
        <v>15581</v>
      </c>
      <c r="H7318" s="541"/>
      <c r="I7318" s="550"/>
      <c r="J7318" s="542"/>
      <c r="K7318" s="1800">
        <v>1</v>
      </c>
      <c r="L7318" s="1828">
        <v>9</v>
      </c>
      <c r="M7318" s="542">
        <f t="shared" ref="M7318:M7365" si="180">E7318*L7318</f>
        <v>27000</v>
      </c>
      <c r="N7318" s="1829"/>
      <c r="O7318" s="1829"/>
      <c r="P7318" s="1829"/>
    </row>
    <row r="7319" spans="1:16" x14ac:dyDescent="0.2">
      <c r="A7319" s="541" t="s">
        <v>992</v>
      </c>
      <c r="B7319" s="541" t="s">
        <v>9131</v>
      </c>
      <c r="C7319" s="541" t="s">
        <v>1709</v>
      </c>
      <c r="D7319" s="541" t="s">
        <v>13374</v>
      </c>
      <c r="E7319" s="539">
        <v>930</v>
      </c>
      <c r="F7319" s="542" t="s">
        <v>15582</v>
      </c>
      <c r="G7319" s="541" t="s">
        <v>15583</v>
      </c>
      <c r="H7319" s="541"/>
      <c r="I7319" s="550"/>
      <c r="J7319" s="542"/>
      <c r="K7319" s="1800">
        <v>1</v>
      </c>
      <c r="L7319" s="1828">
        <v>9</v>
      </c>
      <c r="M7319" s="542">
        <f t="shared" si="180"/>
        <v>8370</v>
      </c>
      <c r="N7319" s="1829"/>
      <c r="O7319" s="1829"/>
      <c r="P7319" s="1829"/>
    </row>
    <row r="7320" spans="1:16" x14ac:dyDescent="0.2">
      <c r="A7320" s="541" t="s">
        <v>992</v>
      </c>
      <c r="B7320" s="541" t="s">
        <v>9131</v>
      </c>
      <c r="C7320" s="541" t="s">
        <v>1709</v>
      </c>
      <c r="D7320" s="541" t="s">
        <v>1863</v>
      </c>
      <c r="E7320" s="539">
        <v>2000</v>
      </c>
      <c r="F7320" s="542" t="s">
        <v>15584</v>
      </c>
      <c r="G7320" s="541" t="s">
        <v>15585</v>
      </c>
      <c r="H7320" s="541"/>
      <c r="I7320" s="550"/>
      <c r="J7320" s="542"/>
      <c r="K7320" s="1800">
        <v>1</v>
      </c>
      <c r="L7320" s="1828">
        <v>9</v>
      </c>
      <c r="M7320" s="542">
        <f t="shared" si="180"/>
        <v>18000</v>
      </c>
      <c r="N7320" s="1829"/>
      <c r="O7320" s="1829"/>
      <c r="P7320" s="1829"/>
    </row>
    <row r="7321" spans="1:16" x14ac:dyDescent="0.2">
      <c r="A7321" s="541" t="s">
        <v>992</v>
      </c>
      <c r="B7321" s="541" t="s">
        <v>9131</v>
      </c>
      <c r="C7321" s="541" t="s">
        <v>1709</v>
      </c>
      <c r="D7321" s="541" t="s">
        <v>13369</v>
      </c>
      <c r="E7321" s="539">
        <v>3000</v>
      </c>
      <c r="F7321" s="542" t="s">
        <v>15586</v>
      </c>
      <c r="G7321" s="541" t="s">
        <v>15587</v>
      </c>
      <c r="H7321" s="541"/>
      <c r="I7321" s="550" t="s">
        <v>1753</v>
      </c>
      <c r="J7321" s="542"/>
      <c r="K7321" s="1800">
        <v>1</v>
      </c>
      <c r="L7321" s="1828">
        <v>9</v>
      </c>
      <c r="M7321" s="542">
        <f t="shared" si="180"/>
        <v>27000</v>
      </c>
      <c r="N7321" s="1829"/>
      <c r="O7321" s="1829"/>
      <c r="P7321" s="1829"/>
    </row>
    <row r="7322" spans="1:16" x14ac:dyDescent="0.2">
      <c r="A7322" s="541" t="s">
        <v>992</v>
      </c>
      <c r="B7322" s="541" t="s">
        <v>9131</v>
      </c>
      <c r="C7322" s="541" t="s">
        <v>1709</v>
      </c>
      <c r="D7322" s="541" t="s">
        <v>13369</v>
      </c>
      <c r="E7322" s="539">
        <v>3000</v>
      </c>
      <c r="F7322" s="542" t="s">
        <v>15588</v>
      </c>
      <c r="G7322" s="541" t="s">
        <v>15589</v>
      </c>
      <c r="H7322" s="541"/>
      <c r="I7322" s="550"/>
      <c r="J7322" s="542"/>
      <c r="K7322" s="1800">
        <v>1</v>
      </c>
      <c r="L7322" s="1828">
        <v>9</v>
      </c>
      <c r="M7322" s="542">
        <f t="shared" si="180"/>
        <v>27000</v>
      </c>
      <c r="N7322" s="1829"/>
      <c r="O7322" s="1829"/>
      <c r="P7322" s="1829"/>
    </row>
    <row r="7323" spans="1:16" x14ac:dyDescent="0.2">
      <c r="A7323" s="541" t="s">
        <v>992</v>
      </c>
      <c r="B7323" s="541" t="s">
        <v>9131</v>
      </c>
      <c r="C7323" s="541" t="s">
        <v>1709</v>
      </c>
      <c r="D7323" s="541" t="s">
        <v>13369</v>
      </c>
      <c r="E7323" s="539">
        <v>3000</v>
      </c>
      <c r="F7323" s="542" t="s">
        <v>15590</v>
      </c>
      <c r="G7323" s="541" t="s">
        <v>15591</v>
      </c>
      <c r="H7323" s="541"/>
      <c r="I7323" s="550"/>
      <c r="J7323" s="542"/>
      <c r="K7323" s="1800">
        <v>1</v>
      </c>
      <c r="L7323" s="1828">
        <v>9</v>
      </c>
      <c r="M7323" s="542">
        <f t="shared" si="180"/>
        <v>27000</v>
      </c>
      <c r="N7323" s="1829"/>
      <c r="O7323" s="1829"/>
      <c r="P7323" s="1829"/>
    </row>
    <row r="7324" spans="1:16" x14ac:dyDescent="0.2">
      <c r="A7324" s="541" t="s">
        <v>992</v>
      </c>
      <c r="B7324" s="541" t="s">
        <v>9131</v>
      </c>
      <c r="C7324" s="541" t="s">
        <v>1709</v>
      </c>
      <c r="D7324" s="541" t="s">
        <v>13369</v>
      </c>
      <c r="E7324" s="539">
        <v>3000</v>
      </c>
      <c r="F7324" s="542" t="s">
        <v>15592</v>
      </c>
      <c r="G7324" s="541" t="s">
        <v>15593</v>
      </c>
      <c r="H7324" s="541"/>
      <c r="I7324" s="550"/>
      <c r="J7324" s="542"/>
      <c r="K7324" s="1800">
        <v>1</v>
      </c>
      <c r="L7324" s="1828">
        <v>9</v>
      </c>
      <c r="M7324" s="542">
        <f t="shared" si="180"/>
        <v>27000</v>
      </c>
      <c r="N7324" s="1829"/>
      <c r="O7324" s="1829"/>
      <c r="P7324" s="1829"/>
    </row>
    <row r="7325" spans="1:16" x14ac:dyDescent="0.2">
      <c r="A7325" s="541" t="s">
        <v>992</v>
      </c>
      <c r="B7325" s="541" t="s">
        <v>9131</v>
      </c>
      <c r="C7325" s="541" t="s">
        <v>1709</v>
      </c>
      <c r="D7325" s="541" t="s">
        <v>13369</v>
      </c>
      <c r="E7325" s="539">
        <v>3000</v>
      </c>
      <c r="F7325" s="542" t="s">
        <v>15594</v>
      </c>
      <c r="G7325" s="541" t="s">
        <v>15595</v>
      </c>
      <c r="H7325" s="541"/>
      <c r="I7325" s="550"/>
      <c r="J7325" s="542"/>
      <c r="K7325" s="1800">
        <v>1</v>
      </c>
      <c r="L7325" s="1828">
        <v>9</v>
      </c>
      <c r="M7325" s="542">
        <f t="shared" si="180"/>
        <v>27000</v>
      </c>
      <c r="N7325" s="1829"/>
      <c r="O7325" s="1829"/>
      <c r="P7325" s="1829"/>
    </row>
    <row r="7326" spans="1:16" x14ac:dyDescent="0.2">
      <c r="A7326" s="541" t="s">
        <v>992</v>
      </c>
      <c r="B7326" s="541" t="s">
        <v>9131</v>
      </c>
      <c r="C7326" s="541" t="s">
        <v>1709</v>
      </c>
      <c r="D7326" s="541" t="s">
        <v>13369</v>
      </c>
      <c r="E7326" s="539">
        <v>3000</v>
      </c>
      <c r="F7326" s="542" t="s">
        <v>15596</v>
      </c>
      <c r="G7326" s="541" t="s">
        <v>15597</v>
      </c>
      <c r="H7326" s="541"/>
      <c r="I7326" s="550"/>
      <c r="J7326" s="542"/>
      <c r="K7326" s="1800">
        <v>1</v>
      </c>
      <c r="L7326" s="1828">
        <v>9</v>
      </c>
      <c r="M7326" s="542">
        <f t="shared" si="180"/>
        <v>27000</v>
      </c>
      <c r="N7326" s="1829"/>
      <c r="O7326" s="1829"/>
      <c r="P7326" s="1829"/>
    </row>
    <row r="7327" spans="1:16" x14ac:dyDescent="0.2">
      <c r="A7327" s="541" t="s">
        <v>992</v>
      </c>
      <c r="B7327" s="541" t="s">
        <v>9131</v>
      </c>
      <c r="C7327" s="541" t="s">
        <v>1709</v>
      </c>
      <c r="D7327" s="541" t="s">
        <v>13369</v>
      </c>
      <c r="E7327" s="539">
        <v>3000</v>
      </c>
      <c r="F7327" s="542" t="s">
        <v>15598</v>
      </c>
      <c r="G7327" s="541" t="s">
        <v>15599</v>
      </c>
      <c r="H7327" s="541"/>
      <c r="I7327" s="550"/>
      <c r="J7327" s="542"/>
      <c r="K7327" s="1800">
        <v>1</v>
      </c>
      <c r="L7327" s="1828">
        <v>9</v>
      </c>
      <c r="M7327" s="542">
        <f t="shared" si="180"/>
        <v>27000</v>
      </c>
      <c r="N7327" s="1829"/>
      <c r="O7327" s="1829"/>
      <c r="P7327" s="1829"/>
    </row>
    <row r="7328" spans="1:16" x14ac:dyDescent="0.2">
      <c r="A7328" s="541" t="s">
        <v>992</v>
      </c>
      <c r="B7328" s="541" t="s">
        <v>9131</v>
      </c>
      <c r="C7328" s="541" t="s">
        <v>1709</v>
      </c>
      <c r="D7328" s="541" t="s">
        <v>13369</v>
      </c>
      <c r="E7328" s="539">
        <v>3000</v>
      </c>
      <c r="F7328" s="542" t="s">
        <v>15600</v>
      </c>
      <c r="G7328" s="541" t="s">
        <v>15601</v>
      </c>
      <c r="H7328" s="541"/>
      <c r="I7328" s="550"/>
      <c r="J7328" s="542"/>
      <c r="K7328" s="1800">
        <v>1</v>
      </c>
      <c r="L7328" s="1828">
        <v>9</v>
      </c>
      <c r="M7328" s="542">
        <f t="shared" si="180"/>
        <v>27000</v>
      </c>
      <c r="N7328" s="1829"/>
      <c r="O7328" s="1829"/>
      <c r="P7328" s="1829"/>
    </row>
    <row r="7329" spans="1:16" x14ac:dyDescent="0.2">
      <c r="A7329" s="541" t="s">
        <v>992</v>
      </c>
      <c r="B7329" s="541" t="s">
        <v>9131</v>
      </c>
      <c r="C7329" s="541" t="s">
        <v>1709</v>
      </c>
      <c r="D7329" s="541" t="s">
        <v>1863</v>
      </c>
      <c r="E7329" s="539">
        <v>2000</v>
      </c>
      <c r="F7329" s="542" t="s">
        <v>15602</v>
      </c>
      <c r="G7329" s="541" t="s">
        <v>15603</v>
      </c>
      <c r="H7329" s="541"/>
      <c r="I7329" s="550"/>
      <c r="J7329" s="542"/>
      <c r="K7329" s="1800">
        <v>1</v>
      </c>
      <c r="L7329" s="1828">
        <v>9</v>
      </c>
      <c r="M7329" s="542">
        <f t="shared" si="180"/>
        <v>18000</v>
      </c>
      <c r="N7329" s="1829"/>
      <c r="O7329" s="1829"/>
      <c r="P7329" s="1829"/>
    </row>
    <row r="7330" spans="1:16" x14ac:dyDescent="0.2">
      <c r="A7330" s="541" t="s">
        <v>992</v>
      </c>
      <c r="B7330" s="541" t="s">
        <v>9131</v>
      </c>
      <c r="C7330" s="541" t="s">
        <v>1709</v>
      </c>
      <c r="D7330" s="541" t="s">
        <v>15604</v>
      </c>
      <c r="E7330" s="539">
        <v>5000</v>
      </c>
      <c r="F7330" s="542" t="s">
        <v>15605</v>
      </c>
      <c r="G7330" s="541" t="s">
        <v>15606</v>
      </c>
      <c r="H7330" s="541"/>
      <c r="I7330" s="550"/>
      <c r="J7330" s="542"/>
      <c r="K7330" s="1800">
        <v>1</v>
      </c>
      <c r="L7330" s="1828">
        <v>9</v>
      </c>
      <c r="M7330" s="542">
        <f t="shared" si="180"/>
        <v>45000</v>
      </c>
      <c r="N7330" s="1829"/>
      <c r="O7330" s="1829"/>
      <c r="P7330" s="1829"/>
    </row>
    <row r="7331" spans="1:16" x14ac:dyDescent="0.2">
      <c r="A7331" s="541" t="s">
        <v>992</v>
      </c>
      <c r="B7331" s="541" t="s">
        <v>9131</v>
      </c>
      <c r="C7331" s="541" t="s">
        <v>1709</v>
      </c>
      <c r="D7331" s="541" t="s">
        <v>13369</v>
      </c>
      <c r="E7331" s="539">
        <v>3000</v>
      </c>
      <c r="F7331" s="542" t="s">
        <v>15607</v>
      </c>
      <c r="G7331" s="541" t="s">
        <v>15608</v>
      </c>
      <c r="H7331" s="541"/>
      <c r="I7331" s="550"/>
      <c r="J7331" s="542"/>
      <c r="K7331" s="1800">
        <v>1</v>
      </c>
      <c r="L7331" s="1828">
        <v>9</v>
      </c>
      <c r="M7331" s="542">
        <f t="shared" si="180"/>
        <v>27000</v>
      </c>
      <c r="N7331" s="1829"/>
      <c r="O7331" s="1829"/>
      <c r="P7331" s="1829"/>
    </row>
    <row r="7332" spans="1:16" x14ac:dyDescent="0.2">
      <c r="A7332" s="541" t="s">
        <v>992</v>
      </c>
      <c r="B7332" s="541" t="s">
        <v>9131</v>
      </c>
      <c r="C7332" s="541" t="s">
        <v>1709</v>
      </c>
      <c r="D7332" s="541" t="s">
        <v>13369</v>
      </c>
      <c r="E7332" s="539">
        <v>3000</v>
      </c>
      <c r="F7332" s="542" t="s">
        <v>15609</v>
      </c>
      <c r="G7332" s="541" t="s">
        <v>15610</v>
      </c>
      <c r="H7332" s="541"/>
      <c r="I7332" s="550"/>
      <c r="J7332" s="542"/>
      <c r="K7332" s="1800">
        <v>1</v>
      </c>
      <c r="L7332" s="1828">
        <v>9</v>
      </c>
      <c r="M7332" s="542">
        <f t="shared" si="180"/>
        <v>27000</v>
      </c>
      <c r="N7332" s="1829"/>
      <c r="O7332" s="1829"/>
      <c r="P7332" s="1829"/>
    </row>
    <row r="7333" spans="1:16" x14ac:dyDescent="0.2">
      <c r="A7333" s="541" t="s">
        <v>992</v>
      </c>
      <c r="B7333" s="541" t="s">
        <v>9131</v>
      </c>
      <c r="C7333" s="541" t="s">
        <v>1709</v>
      </c>
      <c r="D7333" s="541" t="s">
        <v>15611</v>
      </c>
      <c r="E7333" s="539">
        <v>5000</v>
      </c>
      <c r="F7333" s="542" t="s">
        <v>15612</v>
      </c>
      <c r="G7333" s="541" t="s">
        <v>15613</v>
      </c>
      <c r="H7333" s="541"/>
      <c r="I7333" s="550"/>
      <c r="J7333" s="542"/>
      <c r="K7333" s="1800">
        <v>1</v>
      </c>
      <c r="L7333" s="1828">
        <v>10</v>
      </c>
      <c r="M7333" s="542">
        <f t="shared" si="180"/>
        <v>50000</v>
      </c>
      <c r="N7333" s="1829"/>
      <c r="O7333" s="1829"/>
      <c r="P7333" s="1829"/>
    </row>
    <row r="7334" spans="1:16" x14ac:dyDescent="0.2">
      <c r="A7334" s="541" t="s">
        <v>992</v>
      </c>
      <c r="B7334" s="541" t="s">
        <v>9131</v>
      </c>
      <c r="C7334" s="541" t="s">
        <v>1709</v>
      </c>
      <c r="D7334" s="541" t="s">
        <v>15005</v>
      </c>
      <c r="E7334" s="539">
        <v>10000</v>
      </c>
      <c r="F7334" s="542" t="s">
        <v>15614</v>
      </c>
      <c r="G7334" s="541" t="s">
        <v>15615</v>
      </c>
      <c r="H7334" s="541"/>
      <c r="I7334" s="550"/>
      <c r="J7334" s="542"/>
      <c r="K7334" s="1800">
        <v>1</v>
      </c>
      <c r="L7334" s="1828">
        <v>10</v>
      </c>
      <c r="M7334" s="542">
        <f t="shared" si="180"/>
        <v>100000</v>
      </c>
      <c r="N7334" s="1829"/>
      <c r="O7334" s="1829"/>
      <c r="P7334" s="1829"/>
    </row>
    <row r="7335" spans="1:16" x14ac:dyDescent="0.2">
      <c r="A7335" s="541" t="s">
        <v>992</v>
      </c>
      <c r="B7335" s="541" t="s">
        <v>9131</v>
      </c>
      <c r="C7335" s="541" t="s">
        <v>1709</v>
      </c>
      <c r="D7335" s="541" t="s">
        <v>13497</v>
      </c>
      <c r="E7335" s="539">
        <v>2500</v>
      </c>
      <c r="F7335" s="542" t="s">
        <v>15616</v>
      </c>
      <c r="G7335" s="541" t="s">
        <v>15617</v>
      </c>
      <c r="H7335" s="541"/>
      <c r="I7335" s="550"/>
      <c r="J7335" s="542"/>
      <c r="K7335" s="1800">
        <v>1</v>
      </c>
      <c r="L7335" s="1828">
        <v>10</v>
      </c>
      <c r="M7335" s="542">
        <f t="shared" si="180"/>
        <v>25000</v>
      </c>
      <c r="N7335" s="1829"/>
      <c r="O7335" s="1829"/>
      <c r="P7335" s="1829"/>
    </row>
    <row r="7336" spans="1:16" x14ac:dyDescent="0.2">
      <c r="A7336" s="541" t="s">
        <v>992</v>
      </c>
      <c r="B7336" s="541" t="s">
        <v>9131</v>
      </c>
      <c r="C7336" s="541" t="s">
        <v>1709</v>
      </c>
      <c r="D7336" s="541" t="s">
        <v>13369</v>
      </c>
      <c r="E7336" s="539">
        <v>3000</v>
      </c>
      <c r="F7336" s="542" t="s">
        <v>15618</v>
      </c>
      <c r="G7336" s="541" t="s">
        <v>15619</v>
      </c>
      <c r="H7336" s="541"/>
      <c r="I7336" s="550"/>
      <c r="J7336" s="542"/>
      <c r="K7336" s="1800">
        <v>1</v>
      </c>
      <c r="L7336" s="1828">
        <v>10</v>
      </c>
      <c r="M7336" s="542">
        <f t="shared" si="180"/>
        <v>30000</v>
      </c>
      <c r="N7336" s="1829"/>
      <c r="O7336" s="1829"/>
      <c r="P7336" s="1829"/>
    </row>
    <row r="7337" spans="1:16" x14ac:dyDescent="0.2">
      <c r="A7337" s="541" t="s">
        <v>992</v>
      </c>
      <c r="B7337" s="541" t="s">
        <v>9131</v>
      </c>
      <c r="C7337" s="541" t="s">
        <v>1709</v>
      </c>
      <c r="D7337" s="541" t="s">
        <v>1863</v>
      </c>
      <c r="E7337" s="539">
        <v>2000</v>
      </c>
      <c r="F7337" s="542" t="s">
        <v>15620</v>
      </c>
      <c r="G7337" s="541" t="s">
        <v>15621</v>
      </c>
      <c r="H7337" s="541"/>
      <c r="I7337" s="550"/>
      <c r="J7337" s="542"/>
      <c r="K7337" s="1800">
        <v>1</v>
      </c>
      <c r="L7337" s="1828">
        <v>10</v>
      </c>
      <c r="M7337" s="542">
        <f t="shared" si="180"/>
        <v>20000</v>
      </c>
      <c r="N7337" s="1829"/>
      <c r="O7337" s="1829"/>
      <c r="P7337" s="1829"/>
    </row>
    <row r="7338" spans="1:16" x14ac:dyDescent="0.2">
      <c r="A7338" s="541" t="s">
        <v>992</v>
      </c>
      <c r="B7338" s="541" t="s">
        <v>9131</v>
      </c>
      <c r="C7338" s="541" t="s">
        <v>1709</v>
      </c>
      <c r="D7338" s="541" t="s">
        <v>14917</v>
      </c>
      <c r="E7338" s="539">
        <v>2000</v>
      </c>
      <c r="F7338" s="542" t="s">
        <v>15622</v>
      </c>
      <c r="G7338" s="541" t="s">
        <v>15623</v>
      </c>
      <c r="H7338" s="541"/>
      <c r="I7338" s="550"/>
      <c r="J7338" s="542"/>
      <c r="K7338" s="1800">
        <v>1</v>
      </c>
      <c r="L7338" s="1828">
        <v>10</v>
      </c>
      <c r="M7338" s="542">
        <f t="shared" si="180"/>
        <v>20000</v>
      </c>
      <c r="N7338" s="1829"/>
      <c r="O7338" s="1829"/>
      <c r="P7338" s="1829"/>
    </row>
    <row r="7339" spans="1:16" x14ac:dyDescent="0.2">
      <c r="A7339" s="541" t="s">
        <v>992</v>
      </c>
      <c r="B7339" s="541" t="s">
        <v>9131</v>
      </c>
      <c r="C7339" s="541" t="s">
        <v>1709</v>
      </c>
      <c r="D7339" s="541" t="s">
        <v>13885</v>
      </c>
      <c r="E7339" s="539">
        <v>4500</v>
      </c>
      <c r="F7339" s="542" t="s">
        <v>15624</v>
      </c>
      <c r="G7339" s="541" t="s">
        <v>15625</v>
      </c>
      <c r="H7339" s="541"/>
      <c r="I7339" s="550"/>
      <c r="J7339" s="542"/>
      <c r="K7339" s="1800">
        <v>1</v>
      </c>
      <c r="L7339" s="1828">
        <v>10</v>
      </c>
      <c r="M7339" s="542">
        <f t="shared" si="180"/>
        <v>45000</v>
      </c>
      <c r="N7339" s="1829"/>
      <c r="O7339" s="1829"/>
      <c r="P7339" s="1829"/>
    </row>
    <row r="7340" spans="1:16" x14ac:dyDescent="0.2">
      <c r="A7340" s="541" t="s">
        <v>992</v>
      </c>
      <c r="B7340" s="541" t="s">
        <v>9131</v>
      </c>
      <c r="C7340" s="541" t="s">
        <v>1709</v>
      </c>
      <c r="D7340" s="541" t="s">
        <v>13029</v>
      </c>
      <c r="E7340" s="539">
        <v>3000</v>
      </c>
      <c r="F7340" s="542" t="s">
        <v>15626</v>
      </c>
      <c r="G7340" s="541" t="s">
        <v>15627</v>
      </c>
      <c r="H7340" s="541"/>
      <c r="I7340" s="550"/>
      <c r="J7340" s="542"/>
      <c r="K7340" s="1800">
        <v>1</v>
      </c>
      <c r="L7340" s="1828">
        <v>10</v>
      </c>
      <c r="M7340" s="542">
        <f t="shared" si="180"/>
        <v>30000</v>
      </c>
      <c r="N7340" s="1829"/>
      <c r="O7340" s="1829"/>
      <c r="P7340" s="1829"/>
    </row>
    <row r="7341" spans="1:16" x14ac:dyDescent="0.2">
      <c r="A7341" s="541" t="s">
        <v>992</v>
      </c>
      <c r="B7341" s="541" t="s">
        <v>9131</v>
      </c>
      <c r="C7341" s="541" t="s">
        <v>1709</v>
      </c>
      <c r="D7341" s="541" t="s">
        <v>13369</v>
      </c>
      <c r="E7341" s="539">
        <v>3000</v>
      </c>
      <c r="F7341" s="542" t="s">
        <v>15628</v>
      </c>
      <c r="G7341" s="541" t="s">
        <v>15629</v>
      </c>
      <c r="H7341" s="541"/>
      <c r="I7341" s="550"/>
      <c r="J7341" s="542"/>
      <c r="K7341" s="1800">
        <v>1</v>
      </c>
      <c r="L7341" s="1828">
        <v>10</v>
      </c>
      <c r="M7341" s="542">
        <f t="shared" si="180"/>
        <v>30000</v>
      </c>
      <c r="N7341" s="1829"/>
      <c r="O7341" s="1829"/>
      <c r="P7341" s="1829"/>
    </row>
    <row r="7342" spans="1:16" x14ac:dyDescent="0.2">
      <c r="A7342" s="541" t="s">
        <v>992</v>
      </c>
      <c r="B7342" s="541" t="s">
        <v>9131</v>
      </c>
      <c r="C7342" s="541" t="s">
        <v>1709</v>
      </c>
      <c r="D7342" s="541" t="s">
        <v>14917</v>
      </c>
      <c r="E7342" s="539">
        <v>2000</v>
      </c>
      <c r="F7342" s="542" t="s">
        <v>15630</v>
      </c>
      <c r="G7342" s="541" t="s">
        <v>15631</v>
      </c>
      <c r="H7342" s="541"/>
      <c r="I7342" s="550"/>
      <c r="J7342" s="542"/>
      <c r="K7342" s="1800">
        <v>1</v>
      </c>
      <c r="L7342" s="1828">
        <v>10</v>
      </c>
      <c r="M7342" s="542">
        <f t="shared" si="180"/>
        <v>20000</v>
      </c>
      <c r="N7342" s="1829"/>
      <c r="O7342" s="1829"/>
      <c r="P7342" s="1829"/>
    </row>
    <row r="7343" spans="1:16" x14ac:dyDescent="0.2">
      <c r="A7343" s="541" t="s">
        <v>992</v>
      </c>
      <c r="B7343" s="541" t="s">
        <v>9131</v>
      </c>
      <c r="C7343" s="541" t="s">
        <v>1709</v>
      </c>
      <c r="D7343" s="541" t="s">
        <v>15632</v>
      </c>
      <c r="E7343" s="539">
        <v>4500</v>
      </c>
      <c r="F7343" s="542" t="s">
        <v>15633</v>
      </c>
      <c r="G7343" s="541" t="s">
        <v>15634</v>
      </c>
      <c r="H7343" s="541"/>
      <c r="I7343" s="550" t="s">
        <v>14656</v>
      </c>
      <c r="J7343" s="542"/>
      <c r="K7343" s="1800">
        <v>1</v>
      </c>
      <c r="L7343" s="1828">
        <v>10</v>
      </c>
      <c r="M7343" s="542">
        <f t="shared" si="180"/>
        <v>45000</v>
      </c>
      <c r="N7343" s="1829"/>
      <c r="O7343" s="1829"/>
      <c r="P7343" s="1829"/>
    </row>
    <row r="7344" spans="1:16" x14ac:dyDescent="0.2">
      <c r="A7344" s="541" t="s">
        <v>992</v>
      </c>
      <c r="B7344" s="541" t="s">
        <v>9131</v>
      </c>
      <c r="C7344" s="541" t="s">
        <v>1709</v>
      </c>
      <c r="D7344" s="541" t="s">
        <v>13361</v>
      </c>
      <c r="E7344" s="539">
        <v>3000</v>
      </c>
      <c r="F7344" s="542" t="s">
        <v>15635</v>
      </c>
      <c r="G7344" s="541" t="s">
        <v>15636</v>
      </c>
      <c r="H7344" s="541"/>
      <c r="I7344" s="550"/>
      <c r="J7344" s="542"/>
      <c r="K7344" s="1800">
        <v>1</v>
      </c>
      <c r="L7344" s="1828">
        <v>10</v>
      </c>
      <c r="M7344" s="542">
        <f t="shared" si="180"/>
        <v>30000</v>
      </c>
      <c r="N7344" s="1829"/>
      <c r="O7344" s="1829"/>
      <c r="P7344" s="1829"/>
    </row>
    <row r="7345" spans="1:16" x14ac:dyDescent="0.2">
      <c r="A7345" s="541" t="s">
        <v>992</v>
      </c>
      <c r="B7345" s="541" t="s">
        <v>9131</v>
      </c>
      <c r="C7345" s="541" t="s">
        <v>1709</v>
      </c>
      <c r="D7345" s="541" t="s">
        <v>6767</v>
      </c>
      <c r="E7345" s="539">
        <v>4000</v>
      </c>
      <c r="F7345" s="542" t="s">
        <v>15637</v>
      </c>
      <c r="G7345" s="541" t="s">
        <v>15638</v>
      </c>
      <c r="H7345" s="541"/>
      <c r="I7345" s="550"/>
      <c r="J7345" s="542"/>
      <c r="K7345" s="1800">
        <v>1</v>
      </c>
      <c r="L7345" s="1828">
        <v>10</v>
      </c>
      <c r="M7345" s="542">
        <f t="shared" si="180"/>
        <v>40000</v>
      </c>
      <c r="N7345" s="1829"/>
      <c r="O7345" s="1829"/>
      <c r="P7345" s="1829"/>
    </row>
    <row r="7346" spans="1:16" x14ac:dyDescent="0.2">
      <c r="A7346" s="541" t="s">
        <v>992</v>
      </c>
      <c r="B7346" s="541" t="s">
        <v>9131</v>
      </c>
      <c r="C7346" s="541" t="s">
        <v>1709</v>
      </c>
      <c r="D7346" s="541" t="s">
        <v>13361</v>
      </c>
      <c r="E7346" s="539">
        <v>3000</v>
      </c>
      <c r="F7346" s="542" t="s">
        <v>15639</v>
      </c>
      <c r="G7346" s="541" t="s">
        <v>15640</v>
      </c>
      <c r="H7346" s="541"/>
      <c r="I7346" s="550" t="s">
        <v>13690</v>
      </c>
      <c r="J7346" s="542"/>
      <c r="K7346" s="1800">
        <v>1</v>
      </c>
      <c r="L7346" s="1828">
        <v>10</v>
      </c>
      <c r="M7346" s="542">
        <f t="shared" si="180"/>
        <v>30000</v>
      </c>
      <c r="N7346" s="1829"/>
      <c r="O7346" s="1829"/>
      <c r="P7346" s="1829"/>
    </row>
    <row r="7347" spans="1:16" x14ac:dyDescent="0.2">
      <c r="A7347" s="541" t="s">
        <v>992</v>
      </c>
      <c r="B7347" s="541" t="s">
        <v>9131</v>
      </c>
      <c r="C7347" s="541" t="s">
        <v>1709</v>
      </c>
      <c r="D7347" s="541" t="s">
        <v>13369</v>
      </c>
      <c r="E7347" s="539">
        <v>3000</v>
      </c>
      <c r="F7347" s="542" t="s">
        <v>15641</v>
      </c>
      <c r="G7347" s="541" t="s">
        <v>15642</v>
      </c>
      <c r="H7347" s="541"/>
      <c r="I7347" s="550"/>
      <c r="J7347" s="542"/>
      <c r="K7347" s="1800">
        <v>1</v>
      </c>
      <c r="L7347" s="1828">
        <v>10</v>
      </c>
      <c r="M7347" s="542">
        <f t="shared" si="180"/>
        <v>30000</v>
      </c>
      <c r="N7347" s="1829"/>
      <c r="O7347" s="1829"/>
      <c r="P7347" s="1829"/>
    </row>
    <row r="7348" spans="1:16" x14ac:dyDescent="0.2">
      <c r="A7348" s="541" t="s">
        <v>992</v>
      </c>
      <c r="B7348" s="541" t="s">
        <v>9131</v>
      </c>
      <c r="C7348" s="541" t="s">
        <v>1709</v>
      </c>
      <c r="D7348" s="541" t="s">
        <v>13940</v>
      </c>
      <c r="E7348" s="539">
        <v>4000</v>
      </c>
      <c r="F7348" s="542" t="s">
        <v>15643</v>
      </c>
      <c r="G7348" s="541" t="s">
        <v>15644</v>
      </c>
      <c r="H7348" s="541"/>
      <c r="I7348" s="550"/>
      <c r="J7348" s="542"/>
      <c r="K7348" s="1800">
        <v>1</v>
      </c>
      <c r="L7348" s="1828">
        <v>11</v>
      </c>
      <c r="M7348" s="542">
        <f t="shared" si="180"/>
        <v>44000</v>
      </c>
      <c r="N7348" s="1829"/>
      <c r="O7348" s="1829"/>
      <c r="P7348" s="1829"/>
    </row>
    <row r="7349" spans="1:16" x14ac:dyDescent="0.2">
      <c r="A7349" s="541" t="s">
        <v>992</v>
      </c>
      <c r="B7349" s="541" t="s">
        <v>9131</v>
      </c>
      <c r="C7349" s="541" t="s">
        <v>1709</v>
      </c>
      <c r="D7349" s="541" t="s">
        <v>13369</v>
      </c>
      <c r="E7349" s="539">
        <v>3000</v>
      </c>
      <c r="F7349" s="542" t="s">
        <v>15645</v>
      </c>
      <c r="G7349" s="541" t="s">
        <v>15646</v>
      </c>
      <c r="H7349" s="541"/>
      <c r="I7349" s="550" t="s">
        <v>1713</v>
      </c>
      <c r="J7349" s="542"/>
      <c r="K7349" s="1800">
        <v>1</v>
      </c>
      <c r="L7349" s="1828">
        <v>11</v>
      </c>
      <c r="M7349" s="542">
        <f t="shared" si="180"/>
        <v>33000</v>
      </c>
      <c r="N7349" s="1829"/>
      <c r="O7349" s="1829"/>
      <c r="P7349" s="1829"/>
    </row>
    <row r="7350" spans="1:16" x14ac:dyDescent="0.2">
      <c r="A7350" s="541" t="s">
        <v>992</v>
      </c>
      <c r="B7350" s="541" t="s">
        <v>9131</v>
      </c>
      <c r="C7350" s="541" t="s">
        <v>1709</v>
      </c>
      <c r="D7350" s="541" t="s">
        <v>13369</v>
      </c>
      <c r="E7350" s="539">
        <v>3000</v>
      </c>
      <c r="F7350" s="542" t="s">
        <v>15647</v>
      </c>
      <c r="G7350" s="541" t="s">
        <v>15648</v>
      </c>
      <c r="H7350" s="541"/>
      <c r="I7350" s="550" t="s">
        <v>1773</v>
      </c>
      <c r="J7350" s="542"/>
      <c r="K7350" s="1800">
        <v>1</v>
      </c>
      <c r="L7350" s="1828">
        <v>11</v>
      </c>
      <c r="M7350" s="542">
        <f t="shared" si="180"/>
        <v>33000</v>
      </c>
      <c r="N7350" s="1829"/>
      <c r="O7350" s="1829"/>
      <c r="P7350" s="1829"/>
    </row>
    <row r="7351" spans="1:16" x14ac:dyDescent="0.2">
      <c r="A7351" s="541" t="s">
        <v>992</v>
      </c>
      <c r="B7351" s="541" t="s">
        <v>9131</v>
      </c>
      <c r="C7351" s="541" t="s">
        <v>1709</v>
      </c>
      <c r="D7351" s="541" t="s">
        <v>12215</v>
      </c>
      <c r="E7351" s="539">
        <v>3000</v>
      </c>
      <c r="F7351" s="542" t="s">
        <v>15649</v>
      </c>
      <c r="G7351" s="541" t="s">
        <v>15650</v>
      </c>
      <c r="H7351" s="541"/>
      <c r="I7351" s="550" t="s">
        <v>2135</v>
      </c>
      <c r="J7351" s="542"/>
      <c r="K7351" s="1800">
        <v>1</v>
      </c>
      <c r="L7351" s="1828">
        <v>11</v>
      </c>
      <c r="M7351" s="542">
        <f t="shared" si="180"/>
        <v>33000</v>
      </c>
      <c r="N7351" s="1829"/>
      <c r="O7351" s="1829"/>
      <c r="P7351" s="1829"/>
    </row>
    <row r="7352" spans="1:16" x14ac:dyDescent="0.2">
      <c r="A7352" s="541" t="s">
        <v>992</v>
      </c>
      <c r="B7352" s="541" t="s">
        <v>9131</v>
      </c>
      <c r="C7352" s="541" t="s">
        <v>1709</v>
      </c>
      <c r="D7352" s="541" t="s">
        <v>14917</v>
      </c>
      <c r="E7352" s="539">
        <v>2000</v>
      </c>
      <c r="F7352" s="542" t="s">
        <v>15651</v>
      </c>
      <c r="G7352" s="541" t="s">
        <v>15652</v>
      </c>
      <c r="H7352" s="541"/>
      <c r="I7352" s="550" t="s">
        <v>5391</v>
      </c>
      <c r="J7352" s="542"/>
      <c r="K7352" s="1800">
        <v>1</v>
      </c>
      <c r="L7352" s="1828">
        <v>11</v>
      </c>
      <c r="M7352" s="542">
        <f t="shared" si="180"/>
        <v>22000</v>
      </c>
      <c r="N7352" s="1829"/>
      <c r="O7352" s="1829"/>
      <c r="P7352" s="1829"/>
    </row>
    <row r="7353" spans="1:16" x14ac:dyDescent="0.2">
      <c r="A7353" s="541" t="s">
        <v>992</v>
      </c>
      <c r="B7353" s="541" t="s">
        <v>9131</v>
      </c>
      <c r="C7353" s="541" t="s">
        <v>1709</v>
      </c>
      <c r="D7353" s="541" t="s">
        <v>13369</v>
      </c>
      <c r="E7353" s="539">
        <v>3000</v>
      </c>
      <c r="F7353" s="542" t="s">
        <v>15653</v>
      </c>
      <c r="G7353" s="541" t="s">
        <v>15654</v>
      </c>
      <c r="H7353" s="541"/>
      <c r="I7353" s="550" t="s">
        <v>2550</v>
      </c>
      <c r="J7353" s="542"/>
      <c r="K7353" s="1800">
        <v>1</v>
      </c>
      <c r="L7353" s="1828">
        <v>11</v>
      </c>
      <c r="M7353" s="542">
        <f t="shared" si="180"/>
        <v>33000</v>
      </c>
      <c r="N7353" s="1829"/>
      <c r="O7353" s="1829"/>
      <c r="P7353" s="1829"/>
    </row>
    <row r="7354" spans="1:16" x14ac:dyDescent="0.2">
      <c r="A7354" s="541" t="s">
        <v>992</v>
      </c>
      <c r="B7354" s="541" t="s">
        <v>9131</v>
      </c>
      <c r="C7354" s="541" t="s">
        <v>1709</v>
      </c>
      <c r="D7354" s="541" t="s">
        <v>13369</v>
      </c>
      <c r="E7354" s="539">
        <v>3000</v>
      </c>
      <c r="F7354" s="542" t="s">
        <v>15655</v>
      </c>
      <c r="G7354" s="541" t="s">
        <v>15656</v>
      </c>
      <c r="H7354" s="541"/>
      <c r="I7354" s="550" t="s">
        <v>2550</v>
      </c>
      <c r="J7354" s="542"/>
      <c r="K7354" s="1800">
        <v>1</v>
      </c>
      <c r="L7354" s="1828">
        <v>11</v>
      </c>
      <c r="M7354" s="542">
        <f t="shared" si="180"/>
        <v>33000</v>
      </c>
      <c r="N7354" s="1829"/>
      <c r="O7354" s="1829"/>
      <c r="P7354" s="1829"/>
    </row>
    <row r="7355" spans="1:16" x14ac:dyDescent="0.2">
      <c r="A7355" s="541" t="s">
        <v>992</v>
      </c>
      <c r="B7355" s="541" t="s">
        <v>9131</v>
      </c>
      <c r="C7355" s="541" t="s">
        <v>1709</v>
      </c>
      <c r="D7355" s="541" t="s">
        <v>12215</v>
      </c>
      <c r="E7355" s="539">
        <v>3000</v>
      </c>
      <c r="F7355" s="542" t="s">
        <v>15657</v>
      </c>
      <c r="G7355" s="541" t="s">
        <v>15658</v>
      </c>
      <c r="H7355" s="541"/>
      <c r="I7355" s="550" t="s">
        <v>1753</v>
      </c>
      <c r="J7355" s="542"/>
      <c r="K7355" s="1800">
        <v>1</v>
      </c>
      <c r="L7355" s="1828">
        <v>11</v>
      </c>
      <c r="M7355" s="542">
        <f t="shared" si="180"/>
        <v>33000</v>
      </c>
      <c r="N7355" s="1829"/>
      <c r="O7355" s="1829"/>
      <c r="P7355" s="1829"/>
    </row>
    <row r="7356" spans="1:16" x14ac:dyDescent="0.2">
      <c r="A7356" s="541" t="s">
        <v>992</v>
      </c>
      <c r="B7356" s="541" t="s">
        <v>9131</v>
      </c>
      <c r="C7356" s="541" t="s">
        <v>1709</v>
      </c>
      <c r="D7356" s="541" t="s">
        <v>13369</v>
      </c>
      <c r="E7356" s="539">
        <v>3000</v>
      </c>
      <c r="F7356" s="540" t="s">
        <v>15659</v>
      </c>
      <c r="G7356" s="541" t="s">
        <v>15660</v>
      </c>
      <c r="H7356" s="541"/>
      <c r="I7356" s="550" t="s">
        <v>15661</v>
      </c>
      <c r="J7356" s="542"/>
      <c r="K7356" s="1800">
        <v>1</v>
      </c>
      <c r="L7356" s="1828">
        <v>11</v>
      </c>
      <c r="M7356" s="542">
        <f t="shared" si="180"/>
        <v>33000</v>
      </c>
      <c r="N7356" s="1829"/>
      <c r="O7356" s="1829"/>
      <c r="P7356" s="1829"/>
    </row>
    <row r="7357" spans="1:16" x14ac:dyDescent="0.2">
      <c r="A7357" s="541" t="s">
        <v>992</v>
      </c>
      <c r="B7357" s="541" t="s">
        <v>9131</v>
      </c>
      <c r="C7357" s="541" t="s">
        <v>1709</v>
      </c>
      <c r="D7357" s="541" t="s">
        <v>13369</v>
      </c>
      <c r="E7357" s="539">
        <v>3000</v>
      </c>
      <c r="F7357" s="542" t="s">
        <v>15662</v>
      </c>
      <c r="G7357" s="541" t="s">
        <v>15663</v>
      </c>
      <c r="H7357" s="541"/>
      <c r="I7357" s="550" t="s">
        <v>6107</v>
      </c>
      <c r="J7357" s="542"/>
      <c r="K7357" s="1800">
        <v>1</v>
      </c>
      <c r="L7357" s="1828">
        <v>11</v>
      </c>
      <c r="M7357" s="542">
        <f t="shared" si="180"/>
        <v>33000</v>
      </c>
      <c r="N7357" s="1829"/>
      <c r="O7357" s="1829"/>
      <c r="P7357" s="1829"/>
    </row>
    <row r="7358" spans="1:16" x14ac:dyDescent="0.2">
      <c r="A7358" s="541" t="s">
        <v>992</v>
      </c>
      <c r="B7358" s="541" t="s">
        <v>9131</v>
      </c>
      <c r="C7358" s="541" t="s">
        <v>1709</v>
      </c>
      <c r="D7358" s="541" t="s">
        <v>6767</v>
      </c>
      <c r="E7358" s="539">
        <v>4000</v>
      </c>
      <c r="F7358" s="542" t="s">
        <v>15664</v>
      </c>
      <c r="G7358" s="541" t="s">
        <v>15665</v>
      </c>
      <c r="H7358" s="541"/>
      <c r="I7358" s="550" t="s">
        <v>1753</v>
      </c>
      <c r="J7358" s="542"/>
      <c r="K7358" s="1800">
        <v>1</v>
      </c>
      <c r="L7358" s="1828">
        <v>11</v>
      </c>
      <c r="M7358" s="542">
        <f t="shared" si="180"/>
        <v>44000</v>
      </c>
      <c r="N7358" s="1829"/>
      <c r="O7358" s="1829"/>
      <c r="P7358" s="1829"/>
    </row>
    <row r="7359" spans="1:16" x14ac:dyDescent="0.2">
      <c r="A7359" s="541" t="s">
        <v>992</v>
      </c>
      <c r="B7359" s="541" t="s">
        <v>9131</v>
      </c>
      <c r="C7359" s="541" t="s">
        <v>1709</v>
      </c>
      <c r="D7359" s="541" t="s">
        <v>15666</v>
      </c>
      <c r="E7359" s="539">
        <v>2000</v>
      </c>
      <c r="F7359" s="542" t="s">
        <v>15667</v>
      </c>
      <c r="G7359" s="541" t="s">
        <v>15668</v>
      </c>
      <c r="H7359" s="541"/>
      <c r="I7359" s="550" t="s">
        <v>15144</v>
      </c>
      <c r="J7359" s="542"/>
      <c r="K7359" s="1800">
        <v>1</v>
      </c>
      <c r="L7359" s="1828">
        <v>11</v>
      </c>
      <c r="M7359" s="542">
        <f t="shared" si="180"/>
        <v>22000</v>
      </c>
      <c r="N7359" s="1829"/>
      <c r="O7359" s="1829"/>
      <c r="P7359" s="1829"/>
    </row>
    <row r="7360" spans="1:16" x14ac:dyDescent="0.2">
      <c r="A7360" s="541" t="s">
        <v>992</v>
      </c>
      <c r="B7360" s="541" t="s">
        <v>9131</v>
      </c>
      <c r="C7360" s="541" t="s">
        <v>1709</v>
      </c>
      <c r="D7360" s="541" t="s">
        <v>13882</v>
      </c>
      <c r="E7360" s="539">
        <v>4000</v>
      </c>
      <c r="F7360" s="542" t="s">
        <v>15669</v>
      </c>
      <c r="G7360" s="541" t="s">
        <v>15670</v>
      </c>
      <c r="H7360" s="541"/>
      <c r="I7360" s="550" t="s">
        <v>2135</v>
      </c>
      <c r="J7360" s="542"/>
      <c r="K7360" s="1800">
        <v>1</v>
      </c>
      <c r="L7360" s="1828">
        <v>11</v>
      </c>
      <c r="M7360" s="542">
        <f t="shared" si="180"/>
        <v>44000</v>
      </c>
      <c r="N7360" s="1829"/>
      <c r="O7360" s="1829"/>
      <c r="P7360" s="1829"/>
    </row>
    <row r="7361" spans="1:16" x14ac:dyDescent="0.2">
      <c r="A7361" s="541" t="s">
        <v>992</v>
      </c>
      <c r="B7361" s="541" t="s">
        <v>9131</v>
      </c>
      <c r="C7361" s="541" t="s">
        <v>1709</v>
      </c>
      <c r="D7361" s="541" t="s">
        <v>13882</v>
      </c>
      <c r="E7361" s="539">
        <v>4000</v>
      </c>
      <c r="F7361" s="540" t="s">
        <v>15671</v>
      </c>
      <c r="G7361" s="541" t="s">
        <v>15672</v>
      </c>
      <c r="H7361" s="541"/>
      <c r="I7361" s="550" t="s">
        <v>15673</v>
      </c>
      <c r="J7361" s="542"/>
      <c r="K7361" s="1800">
        <v>1</v>
      </c>
      <c r="L7361" s="1828">
        <v>11</v>
      </c>
      <c r="M7361" s="542">
        <f t="shared" si="180"/>
        <v>44000</v>
      </c>
      <c r="N7361" s="1829"/>
      <c r="O7361" s="1829"/>
      <c r="P7361" s="1829"/>
    </row>
    <row r="7362" spans="1:16" x14ac:dyDescent="0.2">
      <c r="A7362" s="541" t="s">
        <v>992</v>
      </c>
      <c r="B7362" s="541" t="s">
        <v>9131</v>
      </c>
      <c r="C7362" s="541" t="s">
        <v>1709</v>
      </c>
      <c r="D7362" s="541" t="s">
        <v>13361</v>
      </c>
      <c r="E7362" s="539">
        <v>3000</v>
      </c>
      <c r="F7362" s="542" t="s">
        <v>15674</v>
      </c>
      <c r="G7362" s="541" t="s">
        <v>15675</v>
      </c>
      <c r="H7362" s="541"/>
      <c r="I7362" s="550" t="s">
        <v>2135</v>
      </c>
      <c r="J7362" s="542"/>
      <c r="K7362" s="1800">
        <v>1</v>
      </c>
      <c r="L7362" s="1828">
        <v>11</v>
      </c>
      <c r="M7362" s="542">
        <f t="shared" si="180"/>
        <v>33000</v>
      </c>
      <c r="N7362" s="1829"/>
      <c r="O7362" s="1829"/>
      <c r="P7362" s="1829"/>
    </row>
    <row r="7363" spans="1:16" x14ac:dyDescent="0.2">
      <c r="A7363" s="541" t="s">
        <v>992</v>
      </c>
      <c r="B7363" s="541" t="s">
        <v>9131</v>
      </c>
      <c r="C7363" s="541" t="s">
        <v>1709</v>
      </c>
      <c r="D7363" s="541" t="s">
        <v>1863</v>
      </c>
      <c r="E7363" s="539">
        <v>2000</v>
      </c>
      <c r="F7363" s="542" t="s">
        <v>15676</v>
      </c>
      <c r="G7363" s="541" t="s">
        <v>15677</v>
      </c>
      <c r="H7363" s="541"/>
      <c r="I7363" s="550" t="s">
        <v>6030</v>
      </c>
      <c r="J7363" s="542"/>
      <c r="K7363" s="1800">
        <v>1</v>
      </c>
      <c r="L7363" s="1828">
        <v>11</v>
      </c>
      <c r="M7363" s="542">
        <f t="shared" si="180"/>
        <v>22000</v>
      </c>
      <c r="N7363" s="1829"/>
      <c r="O7363" s="1829"/>
      <c r="P7363" s="1829"/>
    </row>
    <row r="7364" spans="1:16" x14ac:dyDescent="0.2">
      <c r="A7364" s="541" t="s">
        <v>992</v>
      </c>
      <c r="B7364" s="541" t="s">
        <v>9131</v>
      </c>
      <c r="C7364" s="541" t="s">
        <v>1709</v>
      </c>
      <c r="D7364" s="541" t="s">
        <v>6767</v>
      </c>
      <c r="E7364" s="539">
        <v>4000</v>
      </c>
      <c r="F7364" s="542" t="s">
        <v>15678</v>
      </c>
      <c r="G7364" s="541" t="s">
        <v>15679</v>
      </c>
      <c r="H7364" s="541"/>
      <c r="I7364" s="550" t="s">
        <v>1753</v>
      </c>
      <c r="J7364" s="542"/>
      <c r="K7364" s="1800">
        <v>1</v>
      </c>
      <c r="L7364" s="1828">
        <v>11</v>
      </c>
      <c r="M7364" s="542">
        <f t="shared" si="180"/>
        <v>44000</v>
      </c>
      <c r="N7364" s="1829"/>
      <c r="O7364" s="1829"/>
      <c r="P7364" s="1829"/>
    </row>
    <row r="7365" spans="1:16" x14ac:dyDescent="0.2">
      <c r="A7365" s="541" t="s">
        <v>992</v>
      </c>
      <c r="B7365" s="541" t="s">
        <v>9131</v>
      </c>
      <c r="C7365" s="541" t="s">
        <v>1709</v>
      </c>
      <c r="D7365" s="541" t="s">
        <v>13369</v>
      </c>
      <c r="E7365" s="539">
        <v>3000</v>
      </c>
      <c r="F7365" s="542" t="s">
        <v>15680</v>
      </c>
      <c r="G7365" s="541" t="s">
        <v>15681</v>
      </c>
      <c r="H7365" s="541"/>
      <c r="I7365" s="550" t="s">
        <v>14702</v>
      </c>
      <c r="J7365" s="542"/>
      <c r="K7365" s="1800">
        <v>1</v>
      </c>
      <c r="L7365" s="1828">
        <v>11</v>
      </c>
      <c r="M7365" s="542">
        <f t="shared" si="180"/>
        <v>33000</v>
      </c>
      <c r="N7365" s="1829"/>
      <c r="O7365" s="1829"/>
      <c r="P7365" s="1829"/>
    </row>
    <row r="7366" spans="1:16" x14ac:dyDescent="0.2">
      <c r="A7366" s="541" t="s">
        <v>992</v>
      </c>
      <c r="B7366" s="541" t="s">
        <v>9131</v>
      </c>
      <c r="C7366" s="541" t="s">
        <v>1709</v>
      </c>
      <c r="D7366" s="541" t="s">
        <v>15682</v>
      </c>
      <c r="E7366" s="539">
        <v>4500</v>
      </c>
      <c r="F7366" s="542" t="s">
        <v>15683</v>
      </c>
      <c r="G7366" s="541" t="s">
        <v>15684</v>
      </c>
      <c r="H7366" s="541"/>
      <c r="I7366" s="550" t="s">
        <v>6495</v>
      </c>
      <c r="J7366" s="542"/>
      <c r="K7366" s="1800">
        <v>1</v>
      </c>
      <c r="L7366" s="1829"/>
      <c r="M7366" s="542"/>
      <c r="N7366" s="1829"/>
      <c r="O7366" s="1828">
        <v>6</v>
      </c>
      <c r="P7366" s="542">
        <f>E7366*O7366</f>
        <v>27000</v>
      </c>
    </row>
    <row r="7367" spans="1:16" x14ac:dyDescent="0.2">
      <c r="A7367" s="541" t="s">
        <v>992</v>
      </c>
      <c r="B7367" s="541" t="s">
        <v>9131</v>
      </c>
      <c r="C7367" s="541" t="s">
        <v>1709</v>
      </c>
      <c r="D7367" s="541" t="s">
        <v>15682</v>
      </c>
      <c r="E7367" s="539">
        <v>4500</v>
      </c>
      <c r="F7367" s="540" t="s">
        <v>14065</v>
      </c>
      <c r="G7367" s="541" t="s">
        <v>15685</v>
      </c>
      <c r="H7367" s="541"/>
      <c r="I7367" s="550" t="s">
        <v>2135</v>
      </c>
      <c r="J7367" s="542"/>
      <c r="K7367" s="1800">
        <v>1</v>
      </c>
      <c r="L7367" s="1829"/>
      <c r="M7367" s="542"/>
      <c r="N7367" s="1829"/>
      <c r="O7367" s="1828">
        <v>6</v>
      </c>
      <c r="P7367" s="542">
        <f t="shared" ref="P7367:P7416" si="181">E7367*O7367</f>
        <v>27000</v>
      </c>
    </row>
    <row r="7368" spans="1:16" x14ac:dyDescent="0.2">
      <c r="A7368" s="541" t="s">
        <v>992</v>
      </c>
      <c r="B7368" s="541" t="s">
        <v>9131</v>
      </c>
      <c r="C7368" s="541" t="s">
        <v>1709</v>
      </c>
      <c r="D7368" s="541" t="s">
        <v>15686</v>
      </c>
      <c r="E7368" s="539">
        <v>3000</v>
      </c>
      <c r="F7368" s="542" t="s">
        <v>15687</v>
      </c>
      <c r="G7368" s="541" t="s">
        <v>15688</v>
      </c>
      <c r="H7368" s="541"/>
      <c r="I7368" s="550" t="s">
        <v>5870</v>
      </c>
      <c r="J7368" s="542"/>
      <c r="K7368" s="1800">
        <v>1</v>
      </c>
      <c r="L7368" s="1829"/>
      <c r="M7368" s="542"/>
      <c r="N7368" s="1829"/>
      <c r="O7368" s="1828">
        <v>6</v>
      </c>
      <c r="P7368" s="542">
        <f t="shared" si="181"/>
        <v>18000</v>
      </c>
    </row>
    <row r="7369" spans="1:16" x14ac:dyDescent="0.2">
      <c r="A7369" s="541" t="s">
        <v>992</v>
      </c>
      <c r="B7369" s="541" t="s">
        <v>9131</v>
      </c>
      <c r="C7369" s="541" t="s">
        <v>1709</v>
      </c>
      <c r="D7369" s="541" t="s">
        <v>15686</v>
      </c>
      <c r="E7369" s="539">
        <v>3000</v>
      </c>
      <c r="F7369" s="542" t="s">
        <v>15689</v>
      </c>
      <c r="G7369" s="541" t="s">
        <v>15690</v>
      </c>
      <c r="H7369" s="541"/>
      <c r="I7369" s="550" t="s">
        <v>1753</v>
      </c>
      <c r="J7369" s="542"/>
      <c r="K7369" s="1800">
        <v>1</v>
      </c>
      <c r="L7369" s="1829"/>
      <c r="M7369" s="542"/>
      <c r="N7369" s="1829"/>
      <c r="O7369" s="1828">
        <v>6</v>
      </c>
      <c r="P7369" s="542">
        <f t="shared" si="181"/>
        <v>18000</v>
      </c>
    </row>
    <row r="7370" spans="1:16" x14ac:dyDescent="0.2">
      <c r="A7370" s="541" t="s">
        <v>992</v>
      </c>
      <c r="B7370" s="541" t="s">
        <v>9131</v>
      </c>
      <c r="C7370" s="541" t="s">
        <v>1709</v>
      </c>
      <c r="D7370" s="541" t="s">
        <v>15686</v>
      </c>
      <c r="E7370" s="539">
        <v>3000</v>
      </c>
      <c r="F7370" s="542" t="s">
        <v>15691</v>
      </c>
      <c r="G7370" s="541" t="s">
        <v>15692</v>
      </c>
      <c r="H7370" s="541"/>
      <c r="I7370" s="550" t="s">
        <v>7181</v>
      </c>
      <c r="J7370" s="542"/>
      <c r="K7370" s="1800">
        <v>1</v>
      </c>
      <c r="L7370" s="1829"/>
      <c r="M7370" s="542"/>
      <c r="N7370" s="1829"/>
      <c r="O7370" s="1828">
        <v>6</v>
      </c>
      <c r="P7370" s="542">
        <f t="shared" si="181"/>
        <v>18000</v>
      </c>
    </row>
    <row r="7371" spans="1:16" x14ac:dyDescent="0.2">
      <c r="A7371" s="541" t="s">
        <v>992</v>
      </c>
      <c r="B7371" s="541" t="s">
        <v>9131</v>
      </c>
      <c r="C7371" s="541" t="s">
        <v>1709</v>
      </c>
      <c r="D7371" s="541" t="s">
        <v>15686</v>
      </c>
      <c r="E7371" s="539">
        <v>3000</v>
      </c>
      <c r="F7371" s="542" t="s">
        <v>15693</v>
      </c>
      <c r="G7371" s="541" t="s">
        <v>15694</v>
      </c>
      <c r="H7371" s="541"/>
      <c r="I7371" s="550" t="s">
        <v>15673</v>
      </c>
      <c r="J7371" s="542"/>
      <c r="K7371" s="1800">
        <v>1</v>
      </c>
      <c r="L7371" s="1829"/>
      <c r="M7371" s="542"/>
      <c r="N7371" s="1829"/>
      <c r="O7371" s="1828">
        <v>6</v>
      </c>
      <c r="P7371" s="542">
        <f t="shared" si="181"/>
        <v>18000</v>
      </c>
    </row>
    <row r="7372" spans="1:16" x14ac:dyDescent="0.2">
      <c r="A7372" s="541" t="s">
        <v>992</v>
      </c>
      <c r="B7372" s="541" t="s">
        <v>9131</v>
      </c>
      <c r="C7372" s="541" t="s">
        <v>1709</v>
      </c>
      <c r="D7372" s="541" t="s">
        <v>15686</v>
      </c>
      <c r="E7372" s="539">
        <v>3000</v>
      </c>
      <c r="F7372" s="542" t="s">
        <v>15695</v>
      </c>
      <c r="G7372" s="541" t="s">
        <v>15696</v>
      </c>
      <c r="H7372" s="541"/>
      <c r="I7372" s="550" t="s">
        <v>15697</v>
      </c>
      <c r="J7372" s="542"/>
      <c r="K7372" s="1800">
        <v>1</v>
      </c>
      <c r="L7372" s="1829"/>
      <c r="M7372" s="542"/>
      <c r="N7372" s="1829"/>
      <c r="O7372" s="1828">
        <v>6</v>
      </c>
      <c r="P7372" s="542">
        <f t="shared" si="181"/>
        <v>18000</v>
      </c>
    </row>
    <row r="7373" spans="1:16" x14ac:dyDescent="0.2">
      <c r="A7373" s="541" t="s">
        <v>992</v>
      </c>
      <c r="B7373" s="541" t="s">
        <v>9131</v>
      </c>
      <c r="C7373" s="541" t="s">
        <v>1709</v>
      </c>
      <c r="D7373" s="541" t="s">
        <v>15686</v>
      </c>
      <c r="E7373" s="539">
        <v>3000</v>
      </c>
      <c r="F7373" s="542" t="s">
        <v>15698</v>
      </c>
      <c r="G7373" s="541" t="s">
        <v>15699</v>
      </c>
      <c r="H7373" s="541"/>
      <c r="I7373" s="550" t="s">
        <v>2550</v>
      </c>
      <c r="J7373" s="542"/>
      <c r="K7373" s="1800">
        <v>1</v>
      </c>
      <c r="L7373" s="1829"/>
      <c r="M7373" s="542"/>
      <c r="N7373" s="1829"/>
      <c r="O7373" s="1828">
        <v>6</v>
      </c>
      <c r="P7373" s="542">
        <f t="shared" si="181"/>
        <v>18000</v>
      </c>
    </row>
    <row r="7374" spans="1:16" x14ac:dyDescent="0.2">
      <c r="A7374" s="541" t="s">
        <v>992</v>
      </c>
      <c r="B7374" s="541" t="s">
        <v>9131</v>
      </c>
      <c r="C7374" s="541" t="s">
        <v>1709</v>
      </c>
      <c r="D7374" s="541" t="s">
        <v>15686</v>
      </c>
      <c r="E7374" s="539">
        <v>3000</v>
      </c>
      <c r="F7374" s="542" t="s">
        <v>15700</v>
      </c>
      <c r="G7374" s="541" t="s">
        <v>15701</v>
      </c>
      <c r="H7374" s="541"/>
      <c r="I7374" s="550" t="s">
        <v>15702</v>
      </c>
      <c r="J7374" s="542"/>
      <c r="K7374" s="1800">
        <v>1</v>
      </c>
      <c r="L7374" s="1829"/>
      <c r="M7374" s="542"/>
      <c r="N7374" s="1829"/>
      <c r="O7374" s="1828">
        <v>6</v>
      </c>
      <c r="P7374" s="542">
        <f t="shared" si="181"/>
        <v>18000</v>
      </c>
    </row>
    <row r="7375" spans="1:16" x14ac:dyDescent="0.2">
      <c r="A7375" s="541" t="s">
        <v>992</v>
      </c>
      <c r="B7375" s="541" t="s">
        <v>9131</v>
      </c>
      <c r="C7375" s="541" t="s">
        <v>1709</v>
      </c>
      <c r="D7375" s="541" t="s">
        <v>13029</v>
      </c>
      <c r="E7375" s="539">
        <v>3500</v>
      </c>
      <c r="F7375" s="542" t="s">
        <v>15703</v>
      </c>
      <c r="G7375" s="541" t="s">
        <v>15704</v>
      </c>
      <c r="H7375" s="541"/>
      <c r="I7375" s="550" t="s">
        <v>1753</v>
      </c>
      <c r="J7375" s="542"/>
      <c r="K7375" s="1800">
        <v>1</v>
      </c>
      <c r="L7375" s="1829"/>
      <c r="M7375" s="542"/>
      <c r="N7375" s="1829"/>
      <c r="O7375" s="1828">
        <v>6</v>
      </c>
      <c r="P7375" s="542">
        <f t="shared" si="181"/>
        <v>21000</v>
      </c>
    </row>
    <row r="7376" spans="1:16" x14ac:dyDescent="0.2">
      <c r="A7376" s="541" t="s">
        <v>992</v>
      </c>
      <c r="B7376" s="541" t="s">
        <v>9131</v>
      </c>
      <c r="C7376" s="541" t="s">
        <v>1709</v>
      </c>
      <c r="D7376" s="541" t="s">
        <v>15686</v>
      </c>
      <c r="E7376" s="539">
        <v>3000</v>
      </c>
      <c r="F7376" s="542" t="s">
        <v>15705</v>
      </c>
      <c r="G7376" s="541" t="s">
        <v>15706</v>
      </c>
      <c r="H7376" s="541"/>
      <c r="I7376" s="550" t="s">
        <v>15707</v>
      </c>
      <c r="J7376" s="542"/>
      <c r="K7376" s="1800">
        <v>1</v>
      </c>
      <c r="L7376" s="1829"/>
      <c r="M7376" s="542"/>
      <c r="N7376" s="1829"/>
      <c r="O7376" s="1828">
        <v>5</v>
      </c>
      <c r="P7376" s="542">
        <f t="shared" si="181"/>
        <v>15000</v>
      </c>
    </row>
    <row r="7377" spans="1:16" x14ac:dyDescent="0.2">
      <c r="A7377" s="541" t="s">
        <v>992</v>
      </c>
      <c r="B7377" s="541" t="s">
        <v>9131</v>
      </c>
      <c r="C7377" s="541" t="s">
        <v>1709</v>
      </c>
      <c r="D7377" s="541" t="s">
        <v>15686</v>
      </c>
      <c r="E7377" s="539">
        <v>3000</v>
      </c>
      <c r="F7377" s="542" t="s">
        <v>15708</v>
      </c>
      <c r="G7377" s="541" t="s">
        <v>15709</v>
      </c>
      <c r="H7377" s="541"/>
      <c r="I7377" s="550" t="s">
        <v>6495</v>
      </c>
      <c r="J7377" s="542"/>
      <c r="K7377" s="1800">
        <v>1</v>
      </c>
      <c r="L7377" s="1829"/>
      <c r="M7377" s="542"/>
      <c r="N7377" s="1829"/>
      <c r="O7377" s="1828">
        <v>5</v>
      </c>
      <c r="P7377" s="542">
        <f t="shared" si="181"/>
        <v>15000</v>
      </c>
    </row>
    <row r="7378" spans="1:16" x14ac:dyDescent="0.2">
      <c r="A7378" s="541" t="s">
        <v>992</v>
      </c>
      <c r="B7378" s="541" t="s">
        <v>9131</v>
      </c>
      <c r="C7378" s="541" t="s">
        <v>1709</v>
      </c>
      <c r="D7378" s="541" t="s">
        <v>13882</v>
      </c>
      <c r="E7378" s="539">
        <v>4000</v>
      </c>
      <c r="F7378" s="542" t="s">
        <v>15710</v>
      </c>
      <c r="G7378" s="541" t="s">
        <v>15711</v>
      </c>
      <c r="H7378" s="541"/>
      <c r="I7378" s="550" t="s">
        <v>15712</v>
      </c>
      <c r="J7378" s="542"/>
      <c r="K7378" s="1800">
        <v>1</v>
      </c>
      <c r="L7378" s="1829"/>
      <c r="M7378" s="542"/>
      <c r="N7378" s="1829"/>
      <c r="O7378" s="1828">
        <v>5</v>
      </c>
      <c r="P7378" s="542">
        <f t="shared" si="181"/>
        <v>20000</v>
      </c>
    </row>
    <row r="7379" spans="1:16" x14ac:dyDescent="0.2">
      <c r="A7379" s="541" t="s">
        <v>992</v>
      </c>
      <c r="B7379" s="541" t="s">
        <v>9131</v>
      </c>
      <c r="C7379" s="541" t="s">
        <v>1709</v>
      </c>
      <c r="D7379" s="541" t="s">
        <v>13882</v>
      </c>
      <c r="E7379" s="539">
        <v>4000</v>
      </c>
      <c r="F7379" s="542" t="s">
        <v>15713</v>
      </c>
      <c r="G7379" s="541" t="s">
        <v>15714</v>
      </c>
      <c r="H7379" s="541"/>
      <c r="I7379" s="550" t="s">
        <v>15715</v>
      </c>
      <c r="J7379" s="542"/>
      <c r="K7379" s="1800">
        <v>1</v>
      </c>
      <c r="L7379" s="1829"/>
      <c r="M7379" s="542"/>
      <c r="N7379" s="1829"/>
      <c r="O7379" s="1828">
        <v>5</v>
      </c>
      <c r="P7379" s="542">
        <f t="shared" si="181"/>
        <v>20000</v>
      </c>
    </row>
    <row r="7380" spans="1:16" x14ac:dyDescent="0.2">
      <c r="A7380" s="541" t="s">
        <v>992</v>
      </c>
      <c r="B7380" s="541" t="s">
        <v>9131</v>
      </c>
      <c r="C7380" s="541" t="s">
        <v>1709</v>
      </c>
      <c r="D7380" s="541" t="s">
        <v>15686</v>
      </c>
      <c r="E7380" s="539">
        <v>3000</v>
      </c>
      <c r="F7380" s="542" t="s">
        <v>15716</v>
      </c>
      <c r="G7380" s="541" t="s">
        <v>15717</v>
      </c>
      <c r="H7380" s="541"/>
      <c r="I7380" s="550" t="s">
        <v>14702</v>
      </c>
      <c r="J7380" s="542"/>
      <c r="K7380" s="1800">
        <v>1</v>
      </c>
      <c r="L7380" s="1829"/>
      <c r="M7380" s="542"/>
      <c r="N7380" s="1829"/>
      <c r="O7380" s="1828">
        <v>5</v>
      </c>
      <c r="P7380" s="542">
        <f t="shared" si="181"/>
        <v>15000</v>
      </c>
    </row>
    <row r="7381" spans="1:16" x14ac:dyDescent="0.2">
      <c r="A7381" s="541" t="s">
        <v>992</v>
      </c>
      <c r="B7381" s="541" t="s">
        <v>9131</v>
      </c>
      <c r="C7381" s="541" t="s">
        <v>1709</v>
      </c>
      <c r="D7381" s="541" t="s">
        <v>15686</v>
      </c>
      <c r="E7381" s="539">
        <v>3000</v>
      </c>
      <c r="F7381" s="542" t="s">
        <v>15718</v>
      </c>
      <c r="G7381" s="541" t="s">
        <v>15719</v>
      </c>
      <c r="H7381" s="541"/>
      <c r="I7381" s="550" t="s">
        <v>2550</v>
      </c>
      <c r="J7381" s="542"/>
      <c r="K7381" s="1800">
        <v>1</v>
      </c>
      <c r="L7381" s="1829"/>
      <c r="M7381" s="542"/>
      <c r="N7381" s="1829"/>
      <c r="O7381" s="1828">
        <v>5</v>
      </c>
      <c r="P7381" s="542">
        <f t="shared" si="181"/>
        <v>15000</v>
      </c>
    </row>
    <row r="7382" spans="1:16" x14ac:dyDescent="0.2">
      <c r="A7382" s="541" t="s">
        <v>992</v>
      </c>
      <c r="B7382" s="541" t="s">
        <v>9131</v>
      </c>
      <c r="C7382" s="541" t="s">
        <v>1709</v>
      </c>
      <c r="D7382" s="541" t="s">
        <v>13860</v>
      </c>
      <c r="E7382" s="539">
        <v>3000</v>
      </c>
      <c r="F7382" s="542" t="s">
        <v>15720</v>
      </c>
      <c r="G7382" s="541" t="s">
        <v>15721</v>
      </c>
      <c r="H7382" s="541"/>
      <c r="I7382" s="550" t="s">
        <v>1753</v>
      </c>
      <c r="J7382" s="542"/>
      <c r="K7382" s="1800">
        <v>1</v>
      </c>
      <c r="L7382" s="1829"/>
      <c r="M7382" s="542"/>
      <c r="N7382" s="1829"/>
      <c r="O7382" s="1828">
        <v>5</v>
      </c>
      <c r="P7382" s="542">
        <f t="shared" si="181"/>
        <v>15000</v>
      </c>
    </row>
    <row r="7383" spans="1:16" x14ac:dyDescent="0.2">
      <c r="A7383" s="541" t="s">
        <v>992</v>
      </c>
      <c r="B7383" s="541" t="s">
        <v>9131</v>
      </c>
      <c r="C7383" s="541" t="s">
        <v>1709</v>
      </c>
      <c r="D7383" s="541" t="s">
        <v>13860</v>
      </c>
      <c r="E7383" s="539">
        <v>3000</v>
      </c>
      <c r="F7383" s="542" t="s">
        <v>15722</v>
      </c>
      <c r="G7383" s="541" t="s">
        <v>15723</v>
      </c>
      <c r="H7383" s="541"/>
      <c r="I7383" s="550" t="s">
        <v>1753</v>
      </c>
      <c r="J7383" s="542"/>
      <c r="K7383" s="1800">
        <v>1</v>
      </c>
      <c r="L7383" s="1829"/>
      <c r="M7383" s="542"/>
      <c r="N7383" s="1829"/>
      <c r="O7383" s="1828">
        <v>5</v>
      </c>
      <c r="P7383" s="542">
        <f t="shared" si="181"/>
        <v>15000</v>
      </c>
    </row>
    <row r="7384" spans="1:16" x14ac:dyDescent="0.2">
      <c r="A7384" s="541" t="s">
        <v>992</v>
      </c>
      <c r="B7384" s="541" t="s">
        <v>9131</v>
      </c>
      <c r="C7384" s="541" t="s">
        <v>1709</v>
      </c>
      <c r="D7384" s="541" t="s">
        <v>15686</v>
      </c>
      <c r="E7384" s="539">
        <v>3000</v>
      </c>
      <c r="F7384" s="542" t="s">
        <v>15724</v>
      </c>
      <c r="G7384" s="541" t="s">
        <v>15725</v>
      </c>
      <c r="H7384" s="541"/>
      <c r="I7384" s="550" t="s">
        <v>15673</v>
      </c>
      <c r="J7384" s="542"/>
      <c r="K7384" s="1800">
        <v>1</v>
      </c>
      <c r="L7384" s="1829"/>
      <c r="M7384" s="542"/>
      <c r="N7384" s="1829"/>
      <c r="O7384" s="1828">
        <v>5</v>
      </c>
      <c r="P7384" s="542">
        <f t="shared" si="181"/>
        <v>15000</v>
      </c>
    </row>
    <row r="7385" spans="1:16" x14ac:dyDescent="0.2">
      <c r="A7385" s="541" t="s">
        <v>992</v>
      </c>
      <c r="B7385" s="541" t="s">
        <v>9131</v>
      </c>
      <c r="C7385" s="541" t="s">
        <v>1709</v>
      </c>
      <c r="D7385" s="541" t="s">
        <v>15686</v>
      </c>
      <c r="E7385" s="539">
        <v>3000</v>
      </c>
      <c r="F7385" s="542" t="s">
        <v>15726</v>
      </c>
      <c r="G7385" s="541" t="s">
        <v>15727</v>
      </c>
      <c r="H7385" s="541"/>
      <c r="I7385" s="550" t="s">
        <v>15728</v>
      </c>
      <c r="J7385" s="542"/>
      <c r="K7385" s="1800">
        <v>1</v>
      </c>
      <c r="L7385" s="1829"/>
      <c r="M7385" s="542"/>
      <c r="N7385" s="1829"/>
      <c r="O7385" s="1828">
        <v>5</v>
      </c>
      <c r="P7385" s="542">
        <f t="shared" si="181"/>
        <v>15000</v>
      </c>
    </row>
    <row r="7386" spans="1:16" x14ac:dyDescent="0.2">
      <c r="A7386" s="541" t="s">
        <v>992</v>
      </c>
      <c r="B7386" s="541" t="s">
        <v>9131</v>
      </c>
      <c r="C7386" s="541" t="s">
        <v>1709</v>
      </c>
      <c r="D7386" s="541" t="s">
        <v>15686</v>
      </c>
      <c r="E7386" s="539">
        <v>3000</v>
      </c>
      <c r="F7386" s="542" t="s">
        <v>15729</v>
      </c>
      <c r="G7386" s="541" t="s">
        <v>15730</v>
      </c>
      <c r="H7386" s="541"/>
      <c r="I7386" s="550" t="s">
        <v>15731</v>
      </c>
      <c r="J7386" s="542"/>
      <c r="K7386" s="1800">
        <v>1</v>
      </c>
      <c r="L7386" s="1829"/>
      <c r="M7386" s="542"/>
      <c r="N7386" s="1829"/>
      <c r="O7386" s="1828">
        <v>5</v>
      </c>
      <c r="P7386" s="542">
        <f t="shared" si="181"/>
        <v>15000</v>
      </c>
    </row>
    <row r="7387" spans="1:16" x14ac:dyDescent="0.2">
      <c r="A7387" s="541" t="s">
        <v>992</v>
      </c>
      <c r="B7387" s="548" t="s">
        <v>1708</v>
      </c>
      <c r="C7387" s="541" t="s">
        <v>1709</v>
      </c>
      <c r="D7387" s="541" t="s">
        <v>2582</v>
      </c>
      <c r="E7387" s="539">
        <v>3500</v>
      </c>
      <c r="F7387" s="542" t="s">
        <v>15732</v>
      </c>
      <c r="G7387" s="541" t="s">
        <v>15733</v>
      </c>
      <c r="H7387" s="541"/>
      <c r="I7387" s="550" t="s">
        <v>15734</v>
      </c>
      <c r="J7387" s="542"/>
      <c r="K7387" s="1800">
        <v>1</v>
      </c>
      <c r="L7387" s="1829"/>
      <c r="M7387" s="542"/>
      <c r="N7387" s="1829"/>
      <c r="O7387" s="1828">
        <v>5</v>
      </c>
      <c r="P7387" s="542">
        <f t="shared" si="181"/>
        <v>17500</v>
      </c>
    </row>
    <row r="7388" spans="1:16" x14ac:dyDescent="0.2">
      <c r="A7388" s="541" t="s">
        <v>992</v>
      </c>
      <c r="B7388" s="541" t="s">
        <v>9131</v>
      </c>
      <c r="C7388" s="541" t="s">
        <v>1709</v>
      </c>
      <c r="D7388" s="541" t="s">
        <v>13882</v>
      </c>
      <c r="E7388" s="539">
        <v>4000</v>
      </c>
      <c r="F7388" s="542" t="s">
        <v>15735</v>
      </c>
      <c r="G7388" s="541" t="s">
        <v>15736</v>
      </c>
      <c r="H7388" s="541"/>
      <c r="I7388" s="550" t="s">
        <v>15737</v>
      </c>
      <c r="J7388" s="542"/>
      <c r="K7388" s="1800">
        <v>1</v>
      </c>
      <c r="L7388" s="1829"/>
      <c r="M7388" s="542"/>
      <c r="N7388" s="1829"/>
      <c r="O7388" s="1828">
        <v>5</v>
      </c>
      <c r="P7388" s="542">
        <f t="shared" si="181"/>
        <v>20000</v>
      </c>
    </row>
    <row r="7389" spans="1:16" x14ac:dyDescent="0.2">
      <c r="A7389" s="541" t="s">
        <v>992</v>
      </c>
      <c r="B7389" s="541" t="s">
        <v>9131</v>
      </c>
      <c r="C7389" s="541" t="s">
        <v>1709</v>
      </c>
      <c r="D7389" s="541" t="s">
        <v>14917</v>
      </c>
      <c r="E7389" s="539">
        <v>2000</v>
      </c>
      <c r="F7389" s="542" t="s">
        <v>15738</v>
      </c>
      <c r="G7389" s="541" t="s">
        <v>15739</v>
      </c>
      <c r="H7389" s="541"/>
      <c r="I7389" s="550" t="s">
        <v>15728</v>
      </c>
      <c r="J7389" s="542"/>
      <c r="K7389" s="1800">
        <v>1</v>
      </c>
      <c r="L7389" s="1829"/>
      <c r="M7389" s="542"/>
      <c r="N7389" s="1829"/>
      <c r="O7389" s="1828">
        <v>5</v>
      </c>
      <c r="P7389" s="542">
        <f t="shared" si="181"/>
        <v>10000</v>
      </c>
    </row>
    <row r="7390" spans="1:16" x14ac:dyDescent="0.2">
      <c r="A7390" s="541" t="s">
        <v>992</v>
      </c>
      <c r="B7390" s="541" t="s">
        <v>9131</v>
      </c>
      <c r="C7390" s="541" t="s">
        <v>1709</v>
      </c>
      <c r="D7390" s="541" t="s">
        <v>15686</v>
      </c>
      <c r="E7390" s="539">
        <v>3000</v>
      </c>
      <c r="F7390" s="542" t="s">
        <v>15740</v>
      </c>
      <c r="G7390" s="541" t="s">
        <v>15741</v>
      </c>
      <c r="H7390" s="541"/>
      <c r="I7390" s="550" t="s">
        <v>2135</v>
      </c>
      <c r="J7390" s="542"/>
      <c r="K7390" s="1800">
        <v>1</v>
      </c>
      <c r="L7390" s="1829"/>
      <c r="M7390" s="542"/>
      <c r="N7390" s="1829"/>
      <c r="O7390" s="1828">
        <v>5</v>
      </c>
      <c r="P7390" s="542">
        <f t="shared" si="181"/>
        <v>15000</v>
      </c>
    </row>
    <row r="7391" spans="1:16" x14ac:dyDescent="0.2">
      <c r="A7391" s="541" t="s">
        <v>992</v>
      </c>
      <c r="B7391" s="541" t="s">
        <v>9131</v>
      </c>
      <c r="C7391" s="541" t="s">
        <v>1709</v>
      </c>
      <c r="D7391" s="541" t="s">
        <v>14917</v>
      </c>
      <c r="E7391" s="539">
        <v>2000</v>
      </c>
      <c r="F7391" s="542" t="s">
        <v>15742</v>
      </c>
      <c r="G7391" s="541" t="s">
        <v>15743</v>
      </c>
      <c r="H7391" s="541"/>
      <c r="I7391" s="550" t="s">
        <v>6030</v>
      </c>
      <c r="J7391" s="542"/>
      <c r="K7391" s="1800">
        <v>1</v>
      </c>
      <c r="L7391" s="1829"/>
      <c r="M7391" s="542"/>
      <c r="N7391" s="1829"/>
      <c r="O7391" s="1828">
        <v>5</v>
      </c>
      <c r="P7391" s="542">
        <f t="shared" si="181"/>
        <v>10000</v>
      </c>
    </row>
    <row r="7392" spans="1:16" x14ac:dyDescent="0.2">
      <c r="A7392" s="541" t="s">
        <v>992</v>
      </c>
      <c r="B7392" s="541" t="s">
        <v>9131</v>
      </c>
      <c r="C7392" s="541" t="s">
        <v>1709</v>
      </c>
      <c r="D7392" s="541" t="s">
        <v>13882</v>
      </c>
      <c r="E7392" s="539">
        <v>4000</v>
      </c>
      <c r="F7392" s="542" t="s">
        <v>15744</v>
      </c>
      <c r="G7392" s="541" t="s">
        <v>15745</v>
      </c>
      <c r="H7392" s="541"/>
      <c r="I7392" s="550" t="s">
        <v>6982</v>
      </c>
      <c r="J7392" s="542"/>
      <c r="K7392" s="1800">
        <v>1</v>
      </c>
      <c r="L7392" s="1829"/>
      <c r="M7392" s="542"/>
      <c r="N7392" s="1829"/>
      <c r="O7392" s="1828">
        <v>5</v>
      </c>
      <c r="P7392" s="542">
        <f t="shared" si="181"/>
        <v>20000</v>
      </c>
    </row>
    <row r="7393" spans="1:16" x14ac:dyDescent="0.2">
      <c r="A7393" s="541" t="s">
        <v>992</v>
      </c>
      <c r="B7393" s="541" t="s">
        <v>9131</v>
      </c>
      <c r="C7393" s="541" t="s">
        <v>1709</v>
      </c>
      <c r="D7393" s="541" t="s">
        <v>15746</v>
      </c>
      <c r="E7393" s="539">
        <v>3500</v>
      </c>
      <c r="F7393" s="542" t="s">
        <v>15747</v>
      </c>
      <c r="G7393" s="541" t="s">
        <v>15748</v>
      </c>
      <c r="H7393" s="541"/>
      <c r="I7393" s="550" t="s">
        <v>15728</v>
      </c>
      <c r="J7393" s="542"/>
      <c r="K7393" s="1800">
        <v>1</v>
      </c>
      <c r="L7393" s="1829"/>
      <c r="M7393" s="542"/>
      <c r="N7393" s="1829"/>
      <c r="O7393" s="1828">
        <v>4</v>
      </c>
      <c r="P7393" s="542">
        <f t="shared" si="181"/>
        <v>14000</v>
      </c>
    </row>
    <row r="7394" spans="1:16" x14ac:dyDescent="0.2">
      <c r="A7394" s="541" t="s">
        <v>992</v>
      </c>
      <c r="B7394" s="541" t="s">
        <v>9131</v>
      </c>
      <c r="C7394" s="541" t="s">
        <v>1709</v>
      </c>
      <c r="D7394" s="541" t="s">
        <v>14970</v>
      </c>
      <c r="E7394" s="539">
        <v>2000</v>
      </c>
      <c r="F7394" s="542" t="s">
        <v>15749</v>
      </c>
      <c r="G7394" s="541" t="s">
        <v>15750</v>
      </c>
      <c r="H7394" s="541"/>
      <c r="I7394" s="550" t="s">
        <v>15728</v>
      </c>
      <c r="J7394" s="542"/>
      <c r="K7394" s="1800">
        <v>1</v>
      </c>
      <c r="L7394" s="1829"/>
      <c r="M7394" s="542"/>
      <c r="N7394" s="1829"/>
      <c r="O7394" s="1828">
        <v>4</v>
      </c>
      <c r="P7394" s="542">
        <f t="shared" si="181"/>
        <v>8000</v>
      </c>
    </row>
    <row r="7395" spans="1:16" x14ac:dyDescent="0.2">
      <c r="A7395" s="541" t="s">
        <v>992</v>
      </c>
      <c r="B7395" s="541" t="s">
        <v>9131</v>
      </c>
      <c r="C7395" s="541" t="s">
        <v>1709</v>
      </c>
      <c r="D7395" s="541" t="s">
        <v>15686</v>
      </c>
      <c r="E7395" s="539">
        <v>3000</v>
      </c>
      <c r="F7395" s="542" t="s">
        <v>15751</v>
      </c>
      <c r="G7395" s="541" t="s">
        <v>15752</v>
      </c>
      <c r="H7395" s="541"/>
      <c r="I7395" s="550" t="s">
        <v>14846</v>
      </c>
      <c r="J7395" s="542"/>
      <c r="K7395" s="1800">
        <v>1</v>
      </c>
      <c r="L7395" s="1829"/>
      <c r="M7395" s="542"/>
      <c r="N7395" s="1829"/>
      <c r="O7395" s="1828">
        <v>4</v>
      </c>
      <c r="P7395" s="542">
        <f t="shared" si="181"/>
        <v>12000</v>
      </c>
    </row>
    <row r="7396" spans="1:16" x14ac:dyDescent="0.2">
      <c r="A7396" s="541" t="s">
        <v>992</v>
      </c>
      <c r="B7396" s="541" t="s">
        <v>9131</v>
      </c>
      <c r="C7396" s="541" t="s">
        <v>1709</v>
      </c>
      <c r="D7396" s="541" t="s">
        <v>13168</v>
      </c>
      <c r="E7396" s="539">
        <v>5000</v>
      </c>
      <c r="F7396" s="542" t="s">
        <v>15753</v>
      </c>
      <c r="G7396" s="541" t="s">
        <v>15754</v>
      </c>
      <c r="H7396" s="541"/>
      <c r="I7396" s="550" t="s">
        <v>15755</v>
      </c>
      <c r="J7396" s="542"/>
      <c r="K7396" s="1800">
        <v>1</v>
      </c>
      <c r="L7396" s="1829"/>
      <c r="M7396" s="542"/>
      <c r="N7396" s="1829"/>
      <c r="O7396" s="1828">
        <v>4</v>
      </c>
      <c r="P7396" s="542">
        <f t="shared" si="181"/>
        <v>20000</v>
      </c>
    </row>
    <row r="7397" spans="1:16" x14ac:dyDescent="0.2">
      <c r="A7397" s="541" t="s">
        <v>992</v>
      </c>
      <c r="B7397" s="541" t="s">
        <v>9131</v>
      </c>
      <c r="C7397" s="541" t="s">
        <v>1709</v>
      </c>
      <c r="D7397" s="541" t="s">
        <v>15686</v>
      </c>
      <c r="E7397" s="539">
        <v>3000</v>
      </c>
      <c r="F7397" s="542" t="s">
        <v>15756</v>
      </c>
      <c r="G7397" s="541" t="s">
        <v>15757</v>
      </c>
      <c r="H7397" s="541"/>
      <c r="I7397" s="550" t="s">
        <v>15758</v>
      </c>
      <c r="J7397" s="542"/>
      <c r="K7397" s="1800">
        <v>1</v>
      </c>
      <c r="L7397" s="1829"/>
      <c r="M7397" s="542"/>
      <c r="N7397" s="1829"/>
      <c r="O7397" s="1828">
        <v>4</v>
      </c>
      <c r="P7397" s="542">
        <f t="shared" si="181"/>
        <v>12000</v>
      </c>
    </row>
    <row r="7398" spans="1:16" x14ac:dyDescent="0.2">
      <c r="A7398" s="541" t="s">
        <v>992</v>
      </c>
      <c r="B7398" s="541" t="s">
        <v>9131</v>
      </c>
      <c r="C7398" s="541" t="s">
        <v>1709</v>
      </c>
      <c r="D7398" s="541" t="s">
        <v>13882</v>
      </c>
      <c r="E7398" s="539">
        <v>4000</v>
      </c>
      <c r="F7398" s="542" t="s">
        <v>15759</v>
      </c>
      <c r="G7398" s="541" t="s">
        <v>15760</v>
      </c>
      <c r="H7398" s="541"/>
      <c r="I7398" s="550" t="s">
        <v>15761</v>
      </c>
      <c r="J7398" s="542"/>
      <c r="K7398" s="1800">
        <v>1</v>
      </c>
      <c r="L7398" s="1829"/>
      <c r="M7398" s="542"/>
      <c r="N7398" s="1829"/>
      <c r="O7398" s="1828">
        <v>4</v>
      </c>
      <c r="P7398" s="542">
        <f t="shared" si="181"/>
        <v>16000</v>
      </c>
    </row>
    <row r="7399" spans="1:16" x14ac:dyDescent="0.2">
      <c r="A7399" s="541" t="s">
        <v>992</v>
      </c>
      <c r="B7399" s="541" t="s">
        <v>9131</v>
      </c>
      <c r="C7399" s="541" t="s">
        <v>1709</v>
      </c>
      <c r="D7399" s="541" t="s">
        <v>1836</v>
      </c>
      <c r="E7399" s="539">
        <v>2500</v>
      </c>
      <c r="F7399" s="542" t="s">
        <v>15762</v>
      </c>
      <c r="G7399" s="541" t="s">
        <v>15763</v>
      </c>
      <c r="H7399" s="541"/>
      <c r="I7399" s="550" t="s">
        <v>5841</v>
      </c>
      <c r="J7399" s="542"/>
      <c r="K7399" s="1800">
        <v>1</v>
      </c>
      <c r="L7399" s="1829"/>
      <c r="M7399" s="542"/>
      <c r="N7399" s="1829"/>
      <c r="O7399" s="1828">
        <v>4</v>
      </c>
      <c r="P7399" s="542">
        <f t="shared" si="181"/>
        <v>10000</v>
      </c>
    </row>
    <row r="7400" spans="1:16" x14ac:dyDescent="0.2">
      <c r="A7400" s="541" t="s">
        <v>992</v>
      </c>
      <c r="B7400" s="541" t="s">
        <v>9131</v>
      </c>
      <c r="C7400" s="541" t="s">
        <v>1709</v>
      </c>
      <c r="D7400" s="541" t="s">
        <v>14917</v>
      </c>
      <c r="E7400" s="539">
        <v>2000</v>
      </c>
      <c r="F7400" s="542" t="s">
        <v>15764</v>
      </c>
      <c r="G7400" s="541" t="s">
        <v>15765</v>
      </c>
      <c r="H7400" s="541"/>
      <c r="I7400" s="550" t="s">
        <v>15728</v>
      </c>
      <c r="J7400" s="542"/>
      <c r="K7400" s="1800">
        <v>1</v>
      </c>
      <c r="L7400" s="1829"/>
      <c r="M7400" s="542"/>
      <c r="N7400" s="1829"/>
      <c r="O7400" s="1828">
        <v>4</v>
      </c>
      <c r="P7400" s="542">
        <f t="shared" si="181"/>
        <v>8000</v>
      </c>
    </row>
    <row r="7401" spans="1:16" x14ac:dyDescent="0.2">
      <c r="A7401" s="541" t="s">
        <v>992</v>
      </c>
      <c r="B7401" s="541" t="s">
        <v>9131</v>
      </c>
      <c r="C7401" s="541" t="s">
        <v>1709</v>
      </c>
      <c r="D7401" s="541" t="s">
        <v>14917</v>
      </c>
      <c r="E7401" s="539">
        <v>2000</v>
      </c>
      <c r="F7401" s="542" t="s">
        <v>15766</v>
      </c>
      <c r="G7401" s="541" t="s">
        <v>15767</v>
      </c>
      <c r="H7401" s="541"/>
      <c r="I7401" s="550" t="s">
        <v>15728</v>
      </c>
      <c r="J7401" s="542"/>
      <c r="K7401" s="1800">
        <v>1</v>
      </c>
      <c r="L7401" s="1829"/>
      <c r="M7401" s="542"/>
      <c r="N7401" s="1829"/>
      <c r="O7401" s="1828">
        <v>4</v>
      </c>
      <c r="P7401" s="542">
        <f t="shared" si="181"/>
        <v>8000</v>
      </c>
    </row>
    <row r="7402" spans="1:16" x14ac:dyDescent="0.2">
      <c r="A7402" s="541" t="s">
        <v>992</v>
      </c>
      <c r="B7402" s="541" t="s">
        <v>9131</v>
      </c>
      <c r="C7402" s="541" t="s">
        <v>1709</v>
      </c>
      <c r="D7402" s="541" t="s">
        <v>15686</v>
      </c>
      <c r="E7402" s="539">
        <v>3000</v>
      </c>
      <c r="F7402" s="542" t="s">
        <v>15768</v>
      </c>
      <c r="G7402" s="541" t="s">
        <v>15769</v>
      </c>
      <c r="H7402" s="541"/>
      <c r="I7402" s="550" t="s">
        <v>6495</v>
      </c>
      <c r="J7402" s="542"/>
      <c r="K7402" s="1800">
        <v>1</v>
      </c>
      <c r="L7402" s="1829"/>
      <c r="M7402" s="542"/>
      <c r="N7402" s="1829"/>
      <c r="O7402" s="1828">
        <v>4</v>
      </c>
      <c r="P7402" s="542">
        <f t="shared" si="181"/>
        <v>12000</v>
      </c>
    </row>
    <row r="7403" spans="1:16" x14ac:dyDescent="0.2">
      <c r="A7403" s="541" t="s">
        <v>992</v>
      </c>
      <c r="B7403" s="541" t="s">
        <v>9131</v>
      </c>
      <c r="C7403" s="541" t="s">
        <v>1709</v>
      </c>
      <c r="D7403" s="541" t="s">
        <v>13882</v>
      </c>
      <c r="E7403" s="539">
        <v>4000</v>
      </c>
      <c r="F7403" s="542" t="s">
        <v>15770</v>
      </c>
      <c r="G7403" s="541" t="s">
        <v>15771</v>
      </c>
      <c r="H7403" s="541"/>
      <c r="I7403" s="550" t="s">
        <v>6297</v>
      </c>
      <c r="J7403" s="542"/>
      <c r="K7403" s="1800">
        <v>1</v>
      </c>
      <c r="L7403" s="1829"/>
      <c r="M7403" s="542"/>
      <c r="N7403" s="1829"/>
      <c r="O7403" s="1828">
        <v>4</v>
      </c>
      <c r="P7403" s="542">
        <f t="shared" si="181"/>
        <v>16000</v>
      </c>
    </row>
    <row r="7404" spans="1:16" x14ac:dyDescent="0.2">
      <c r="A7404" s="541" t="s">
        <v>992</v>
      </c>
      <c r="B7404" s="541" t="s">
        <v>9131</v>
      </c>
      <c r="C7404" s="541" t="s">
        <v>1709</v>
      </c>
      <c r="D7404" s="541" t="s">
        <v>14917</v>
      </c>
      <c r="E7404" s="539">
        <v>2000</v>
      </c>
      <c r="F7404" s="542" t="s">
        <v>15772</v>
      </c>
      <c r="G7404" s="541" t="s">
        <v>15773</v>
      </c>
      <c r="H7404" s="541"/>
      <c r="I7404" s="550" t="s">
        <v>15728</v>
      </c>
      <c r="J7404" s="542"/>
      <c r="K7404" s="1800">
        <v>1</v>
      </c>
      <c r="L7404" s="1829"/>
      <c r="M7404" s="542"/>
      <c r="N7404" s="1829"/>
      <c r="O7404" s="1828">
        <v>4</v>
      </c>
      <c r="P7404" s="542">
        <f t="shared" si="181"/>
        <v>8000</v>
      </c>
    </row>
    <row r="7405" spans="1:16" x14ac:dyDescent="0.2">
      <c r="A7405" s="541" t="s">
        <v>992</v>
      </c>
      <c r="B7405" s="541" t="s">
        <v>9131</v>
      </c>
      <c r="C7405" s="541" t="s">
        <v>1709</v>
      </c>
      <c r="D7405" s="541" t="s">
        <v>15682</v>
      </c>
      <c r="E7405" s="539">
        <v>4500</v>
      </c>
      <c r="F7405" s="542" t="s">
        <v>15774</v>
      </c>
      <c r="G7405" s="541" t="s">
        <v>15775</v>
      </c>
      <c r="H7405" s="541"/>
      <c r="I7405" s="550" t="s">
        <v>15776</v>
      </c>
      <c r="J7405" s="542"/>
      <c r="K7405" s="1800">
        <v>1</v>
      </c>
      <c r="L7405" s="1829"/>
      <c r="M7405" s="542"/>
      <c r="N7405" s="1829"/>
      <c r="O7405" s="1828">
        <v>4</v>
      </c>
      <c r="P7405" s="542">
        <f t="shared" si="181"/>
        <v>18000</v>
      </c>
    </row>
    <row r="7406" spans="1:16" x14ac:dyDescent="0.2">
      <c r="A7406" s="541" t="s">
        <v>992</v>
      </c>
      <c r="B7406" s="541" t="s">
        <v>9131</v>
      </c>
      <c r="C7406" s="541" t="s">
        <v>1709</v>
      </c>
      <c r="D7406" s="541" t="s">
        <v>1733</v>
      </c>
      <c r="E7406" s="539">
        <v>6000</v>
      </c>
      <c r="F7406" s="542" t="s">
        <v>13617</v>
      </c>
      <c r="G7406" s="541" t="s">
        <v>13618</v>
      </c>
      <c r="H7406" s="541"/>
      <c r="I7406" s="550" t="s">
        <v>1753</v>
      </c>
      <c r="J7406" s="542"/>
      <c r="K7406" s="1800">
        <v>2</v>
      </c>
      <c r="L7406" s="1829"/>
      <c r="M7406" s="542"/>
      <c r="N7406" s="1829"/>
      <c r="O7406" s="1828">
        <v>4</v>
      </c>
      <c r="P7406" s="542">
        <f t="shared" si="181"/>
        <v>24000</v>
      </c>
    </row>
    <row r="7407" spans="1:16" x14ac:dyDescent="0.2">
      <c r="A7407" s="541" t="s">
        <v>992</v>
      </c>
      <c r="B7407" s="541" t="s">
        <v>9131</v>
      </c>
      <c r="C7407" s="541" t="s">
        <v>1709</v>
      </c>
      <c r="D7407" s="541" t="s">
        <v>15686</v>
      </c>
      <c r="E7407" s="539">
        <v>3000</v>
      </c>
      <c r="F7407" s="542" t="s">
        <v>15586</v>
      </c>
      <c r="G7407" s="541" t="s">
        <v>15587</v>
      </c>
      <c r="H7407" s="541"/>
      <c r="I7407" s="550" t="s">
        <v>1753</v>
      </c>
      <c r="J7407" s="542"/>
      <c r="K7407" s="1800">
        <v>1</v>
      </c>
      <c r="L7407" s="1829"/>
      <c r="M7407" s="542"/>
      <c r="N7407" s="1829"/>
      <c r="O7407" s="1828">
        <v>4</v>
      </c>
      <c r="P7407" s="542">
        <f t="shared" si="181"/>
        <v>12000</v>
      </c>
    </row>
    <row r="7408" spans="1:16" x14ac:dyDescent="0.2">
      <c r="A7408" s="541" t="s">
        <v>992</v>
      </c>
      <c r="B7408" s="541" t="s">
        <v>9131</v>
      </c>
      <c r="C7408" s="541" t="s">
        <v>1709</v>
      </c>
      <c r="D7408" s="541" t="s">
        <v>1863</v>
      </c>
      <c r="E7408" s="539">
        <v>1500</v>
      </c>
      <c r="F7408" s="542" t="s">
        <v>15777</v>
      </c>
      <c r="G7408" s="541" t="s">
        <v>15778</v>
      </c>
      <c r="H7408" s="541"/>
      <c r="I7408" s="550" t="s">
        <v>15779</v>
      </c>
      <c r="J7408" s="542"/>
      <c r="K7408" s="1800">
        <v>1</v>
      </c>
      <c r="L7408" s="1829"/>
      <c r="M7408" s="542"/>
      <c r="N7408" s="1829"/>
      <c r="O7408" s="1828">
        <v>4</v>
      </c>
      <c r="P7408" s="542">
        <f t="shared" si="181"/>
        <v>6000</v>
      </c>
    </row>
    <row r="7409" spans="1:16" x14ac:dyDescent="0.2">
      <c r="A7409" s="541" t="s">
        <v>992</v>
      </c>
      <c r="B7409" s="548" t="s">
        <v>1708</v>
      </c>
      <c r="C7409" s="541" t="s">
        <v>1709</v>
      </c>
      <c r="D7409" s="541" t="s">
        <v>15780</v>
      </c>
      <c r="E7409" s="539">
        <v>5500</v>
      </c>
      <c r="F7409" s="542" t="s">
        <v>12960</v>
      </c>
      <c r="G7409" s="541" t="s">
        <v>12961</v>
      </c>
      <c r="H7409" s="541"/>
      <c r="I7409" s="550" t="s">
        <v>1800</v>
      </c>
      <c r="J7409" s="542"/>
      <c r="K7409" s="1800">
        <v>2</v>
      </c>
      <c r="L7409" s="1829"/>
      <c r="M7409" s="542"/>
      <c r="N7409" s="1829"/>
      <c r="O7409" s="1828">
        <v>4</v>
      </c>
      <c r="P7409" s="542">
        <f t="shared" si="181"/>
        <v>22000</v>
      </c>
    </row>
    <row r="7410" spans="1:16" x14ac:dyDescent="0.2">
      <c r="A7410" s="541" t="s">
        <v>992</v>
      </c>
      <c r="B7410" s="541" t="s">
        <v>9131</v>
      </c>
      <c r="C7410" s="541" t="s">
        <v>1709</v>
      </c>
      <c r="D7410" s="541" t="s">
        <v>14917</v>
      </c>
      <c r="E7410" s="539">
        <v>2000</v>
      </c>
      <c r="F7410" s="542" t="s">
        <v>15781</v>
      </c>
      <c r="G7410" s="541" t="s">
        <v>15782</v>
      </c>
      <c r="H7410" s="541"/>
      <c r="I7410" s="550" t="s">
        <v>15728</v>
      </c>
      <c r="J7410" s="542"/>
      <c r="K7410" s="1800">
        <v>1</v>
      </c>
      <c r="L7410" s="1829"/>
      <c r="M7410" s="542"/>
      <c r="N7410" s="1829"/>
      <c r="O7410" s="1828">
        <v>4</v>
      </c>
      <c r="P7410" s="542">
        <f t="shared" si="181"/>
        <v>8000</v>
      </c>
    </row>
    <row r="7411" spans="1:16" x14ac:dyDescent="0.2">
      <c r="A7411" s="541" t="s">
        <v>992</v>
      </c>
      <c r="B7411" s="541" t="s">
        <v>9131</v>
      </c>
      <c r="C7411" s="541" t="s">
        <v>1709</v>
      </c>
      <c r="D7411" s="541" t="s">
        <v>15686</v>
      </c>
      <c r="E7411" s="539">
        <v>3000</v>
      </c>
      <c r="F7411" s="542" t="s">
        <v>15783</v>
      </c>
      <c r="G7411" s="541" t="s">
        <v>15784</v>
      </c>
      <c r="H7411" s="541"/>
      <c r="I7411" s="550" t="s">
        <v>6982</v>
      </c>
      <c r="J7411" s="542"/>
      <c r="K7411" s="1800">
        <v>1</v>
      </c>
      <c r="L7411" s="1829"/>
      <c r="M7411" s="542"/>
      <c r="N7411" s="1829"/>
      <c r="O7411" s="1828">
        <v>4</v>
      </c>
      <c r="P7411" s="542">
        <f t="shared" si="181"/>
        <v>12000</v>
      </c>
    </row>
    <row r="7412" spans="1:16" x14ac:dyDescent="0.2">
      <c r="A7412" s="541" t="s">
        <v>992</v>
      </c>
      <c r="B7412" s="541" t="s">
        <v>9131</v>
      </c>
      <c r="C7412" s="541" t="s">
        <v>1709</v>
      </c>
      <c r="D7412" s="541" t="s">
        <v>15785</v>
      </c>
      <c r="E7412" s="539">
        <v>3000</v>
      </c>
      <c r="F7412" s="542" t="s">
        <v>15786</v>
      </c>
      <c r="G7412" s="541" t="s">
        <v>15787</v>
      </c>
      <c r="H7412" s="541"/>
      <c r="I7412" s="550" t="s">
        <v>2550</v>
      </c>
      <c r="J7412" s="542"/>
      <c r="K7412" s="1800">
        <v>1</v>
      </c>
      <c r="L7412" s="1829"/>
      <c r="M7412" s="542"/>
      <c r="N7412" s="1829"/>
      <c r="O7412" s="1828">
        <v>4</v>
      </c>
      <c r="P7412" s="542">
        <f t="shared" si="181"/>
        <v>12000</v>
      </c>
    </row>
    <row r="7413" spans="1:16" x14ac:dyDescent="0.2">
      <c r="A7413" s="541" t="s">
        <v>992</v>
      </c>
      <c r="B7413" s="541" t="s">
        <v>9131</v>
      </c>
      <c r="C7413" s="541" t="s">
        <v>1709</v>
      </c>
      <c r="D7413" s="541" t="s">
        <v>15785</v>
      </c>
      <c r="E7413" s="539">
        <v>3000</v>
      </c>
      <c r="F7413" s="542" t="s">
        <v>15788</v>
      </c>
      <c r="G7413" s="541" t="s">
        <v>15789</v>
      </c>
      <c r="H7413" s="541"/>
      <c r="I7413" s="550" t="s">
        <v>1753</v>
      </c>
      <c r="J7413" s="542"/>
      <c r="K7413" s="1800">
        <v>1</v>
      </c>
      <c r="L7413" s="1829"/>
      <c r="M7413" s="542"/>
      <c r="N7413" s="1829"/>
      <c r="O7413" s="1828">
        <v>4</v>
      </c>
      <c r="P7413" s="542">
        <f t="shared" si="181"/>
        <v>12000</v>
      </c>
    </row>
    <row r="7414" spans="1:16" x14ac:dyDescent="0.2">
      <c r="A7414" s="541" t="s">
        <v>992</v>
      </c>
      <c r="B7414" s="548" t="s">
        <v>1708</v>
      </c>
      <c r="C7414" s="541" t="s">
        <v>1709</v>
      </c>
      <c r="D7414" s="541" t="s">
        <v>13311</v>
      </c>
      <c r="E7414" s="539">
        <v>7000</v>
      </c>
      <c r="F7414" s="542" t="s">
        <v>15790</v>
      </c>
      <c r="G7414" s="541" t="s">
        <v>15791</v>
      </c>
      <c r="H7414" s="541"/>
      <c r="I7414" s="550" t="s">
        <v>1753</v>
      </c>
      <c r="J7414" s="542"/>
      <c r="K7414" s="1800">
        <v>1</v>
      </c>
      <c r="L7414" s="1829"/>
      <c r="M7414" s="542"/>
      <c r="N7414" s="1829"/>
      <c r="O7414" s="1828">
        <v>4</v>
      </c>
      <c r="P7414" s="542">
        <f t="shared" si="181"/>
        <v>28000</v>
      </c>
    </row>
    <row r="7415" spans="1:16" x14ac:dyDescent="0.2">
      <c r="A7415" s="541" t="s">
        <v>992</v>
      </c>
      <c r="B7415" s="548" t="s">
        <v>1708</v>
      </c>
      <c r="C7415" s="541" t="s">
        <v>1709</v>
      </c>
      <c r="D7415" s="541" t="s">
        <v>15792</v>
      </c>
      <c r="E7415" s="539">
        <v>8000</v>
      </c>
      <c r="F7415" s="542" t="s">
        <v>15793</v>
      </c>
      <c r="G7415" s="541" t="s">
        <v>15794</v>
      </c>
      <c r="H7415" s="541"/>
      <c r="I7415" s="550" t="s">
        <v>8363</v>
      </c>
      <c r="J7415" s="542"/>
      <c r="K7415" s="1800">
        <v>1</v>
      </c>
      <c r="L7415" s="1829"/>
      <c r="M7415" s="542"/>
      <c r="N7415" s="1829"/>
      <c r="O7415" s="1828">
        <v>4</v>
      </c>
      <c r="P7415" s="542">
        <f t="shared" si="181"/>
        <v>32000</v>
      </c>
    </row>
    <row r="7416" spans="1:16" x14ac:dyDescent="0.2">
      <c r="A7416" s="541" t="s">
        <v>992</v>
      </c>
      <c r="B7416" s="548" t="s">
        <v>1708</v>
      </c>
      <c r="C7416" s="541" t="s">
        <v>1709</v>
      </c>
      <c r="D7416" s="541" t="s">
        <v>3053</v>
      </c>
      <c r="E7416" s="539">
        <v>14000</v>
      </c>
      <c r="F7416" s="542" t="s">
        <v>15795</v>
      </c>
      <c r="G7416" s="541" t="s">
        <v>15796</v>
      </c>
      <c r="H7416" s="541"/>
      <c r="I7416" s="550"/>
      <c r="J7416" s="542"/>
      <c r="K7416" s="1800">
        <v>1</v>
      </c>
      <c r="L7416" s="1829"/>
      <c r="M7416" s="542"/>
      <c r="N7416" s="1829"/>
      <c r="O7416" s="1828">
        <v>2</v>
      </c>
      <c r="P7416" s="542">
        <f t="shared" si="181"/>
        <v>28000</v>
      </c>
    </row>
    <row r="7417" spans="1:16" x14ac:dyDescent="0.2">
      <c r="A7417" s="1849"/>
      <c r="B7417" s="1849"/>
      <c r="C7417" s="1849"/>
      <c r="D7417" s="1849"/>
      <c r="E7417" s="1965"/>
      <c r="F7417" s="1849"/>
      <c r="G7417" s="1849"/>
      <c r="H7417" s="1850"/>
      <c r="I7417" s="1850"/>
      <c r="J7417" s="1849"/>
      <c r="K7417" s="1851"/>
      <c r="L7417" s="1851"/>
      <c r="M7417" s="1849"/>
      <c r="N7417" s="1849"/>
      <c r="O7417" s="1849"/>
      <c r="P7417" s="1849"/>
    </row>
  </sheetData>
  <autoFilter ref="A5:AT5" xr:uid="{00000000-0009-0000-0000-000012000000}"/>
  <mergeCells count="16">
    <mergeCell ref="A5775:E5775"/>
    <mergeCell ref="F5775:J5775"/>
    <mergeCell ref="K5775:M5775"/>
    <mergeCell ref="N5775:P5775"/>
    <mergeCell ref="A6162:E6162"/>
    <mergeCell ref="F6162:J6162"/>
    <mergeCell ref="K6162:M6162"/>
    <mergeCell ref="N6162:P6162"/>
    <mergeCell ref="A4:E4"/>
    <mergeCell ref="F4:J4"/>
    <mergeCell ref="K4:M4"/>
    <mergeCell ref="N4:P4"/>
    <mergeCell ref="A4008:E4008"/>
    <mergeCell ref="F4008:J4008"/>
    <mergeCell ref="K4008:M4008"/>
    <mergeCell ref="N4008:P4008"/>
  </mergeCells>
  <conditionalFormatting sqref="F3005:F3015">
    <cfRule type="duplicateValues" dxfId="4" priority="3" stopIfTrue="1"/>
  </conditionalFormatting>
  <conditionalFormatting sqref="F2914:F3003">
    <cfRule type="duplicateValues" dxfId="3" priority="4" stopIfTrue="1"/>
  </conditionalFormatting>
  <conditionalFormatting sqref="G2986:G3003">
    <cfRule type="duplicateValues" dxfId="2" priority="1" stopIfTrue="1"/>
  </conditionalFormatting>
  <conditionalFormatting sqref="G2967:G2985">
    <cfRule type="duplicateValues" dxfId="1" priority="2" stopIfTrue="1"/>
  </conditionalFormatting>
  <conditionalFormatting sqref="F3016:F3040 F3004">
    <cfRule type="duplicateValues" dxfId="0" priority="5" stopIfTrue="1"/>
  </conditionalFormatting>
  <pageMargins left="0.7" right="0.7" top="0.75" bottom="0.75" header="0.3" footer="0.3"/>
  <pageSetup orientation="portrait" horizontalDpi="4294967293" verticalDpi="0" r:id="rId1"/>
  <rowBreaks count="3" manualBreakCount="3">
    <brk id="4004" max="16383" man="1"/>
    <brk id="5771" max="16383" man="1"/>
    <brk id="6158"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N50"/>
  <sheetViews>
    <sheetView zoomScaleNormal="100" zoomScaleSheetLayoutView="100" workbookViewId="0">
      <pane xSplit="1" ySplit="4" topLeftCell="B14" activePane="bottomRight" state="frozen"/>
      <selection pane="topRight" activeCell="B1" sqref="B1"/>
      <selection pane="bottomLeft" activeCell="A5" sqref="A5"/>
      <selection pane="bottomRight" activeCell="A5" sqref="A5:A13"/>
    </sheetView>
  </sheetViews>
  <sheetFormatPr baseColWidth="10" defaultColWidth="2" defaultRowHeight="11.25" x14ac:dyDescent="0.2"/>
  <cols>
    <col min="1" max="1" width="15.42578125" style="123" customWidth="1"/>
    <col min="2" max="2" width="10.85546875" style="123" customWidth="1"/>
    <col min="3" max="3" width="30.5703125" style="123" customWidth="1"/>
    <col min="4" max="4" width="25.7109375" style="123" customWidth="1"/>
    <col min="5" max="6" width="7" style="123" customWidth="1"/>
    <col min="7" max="7" width="30.7109375" style="123" customWidth="1"/>
    <col min="8" max="8" width="23.7109375" style="123" customWidth="1"/>
    <col min="9" max="12" width="7.7109375" style="123" customWidth="1"/>
    <col min="13" max="14" width="7" style="123" customWidth="1"/>
    <col min="15" max="15" width="8.7109375" style="123" customWidth="1"/>
    <col min="16" max="16" width="12.140625" style="123" customWidth="1"/>
    <col min="17" max="16384" width="2" style="123"/>
  </cols>
  <sheetData>
    <row r="1" spans="1:14" s="107" customFormat="1" ht="15.75" x14ac:dyDescent="0.25">
      <c r="A1" s="247" t="s">
        <v>132</v>
      </c>
      <c r="B1" s="105"/>
      <c r="C1" s="104"/>
      <c r="D1" s="106"/>
      <c r="E1" s="106"/>
      <c r="F1" s="106"/>
      <c r="G1" s="106"/>
      <c r="H1" s="106"/>
      <c r="I1" s="106"/>
      <c r="J1" s="106"/>
      <c r="K1" s="106"/>
      <c r="L1" s="106"/>
      <c r="M1" s="106"/>
      <c r="N1" s="106"/>
    </row>
    <row r="2" spans="1:14" s="107" customFormat="1" ht="16.5" thickBot="1" x14ac:dyDescent="0.25">
      <c r="A2" s="248" t="s">
        <v>133</v>
      </c>
      <c r="B2" s="108"/>
      <c r="C2" s="108"/>
      <c r="D2" s="106"/>
      <c r="E2" s="106"/>
      <c r="F2" s="106"/>
      <c r="G2" s="106"/>
      <c r="H2" s="106"/>
      <c r="I2" s="106"/>
      <c r="J2" s="106"/>
      <c r="K2" s="106"/>
      <c r="L2" s="106"/>
      <c r="M2" s="106"/>
      <c r="N2" s="106"/>
    </row>
    <row r="3" spans="1:14" s="109" customFormat="1" ht="18" customHeight="1" thickBot="1" x14ac:dyDescent="0.25">
      <c r="A3" s="2097" t="s">
        <v>134</v>
      </c>
      <c r="B3" s="2097" t="s">
        <v>135</v>
      </c>
      <c r="C3" s="2097" t="s">
        <v>136</v>
      </c>
      <c r="D3" s="2097" t="s">
        <v>137</v>
      </c>
      <c r="E3" s="2097" t="s">
        <v>138</v>
      </c>
      <c r="F3" s="2097" t="s">
        <v>139</v>
      </c>
      <c r="G3" s="2097" t="s">
        <v>140</v>
      </c>
      <c r="H3" s="2097" t="s">
        <v>141</v>
      </c>
      <c r="I3" s="2099">
        <v>2018</v>
      </c>
      <c r="J3" s="2100"/>
      <c r="K3" s="2099">
        <v>2019</v>
      </c>
      <c r="L3" s="2100"/>
      <c r="M3" s="1979">
        <v>2020</v>
      </c>
      <c r="N3" s="1978">
        <v>2021</v>
      </c>
    </row>
    <row r="4" spans="1:14" s="109" customFormat="1" ht="26.45" customHeight="1" thickBot="1" x14ac:dyDescent="0.25">
      <c r="A4" s="2098"/>
      <c r="B4" s="2098"/>
      <c r="C4" s="2098"/>
      <c r="D4" s="2098"/>
      <c r="E4" s="2098"/>
      <c r="F4" s="2098"/>
      <c r="G4" s="2098"/>
      <c r="H4" s="2098"/>
      <c r="I4" s="1980" t="s">
        <v>142</v>
      </c>
      <c r="J4" s="1980" t="s">
        <v>143</v>
      </c>
      <c r="K4" s="110" t="s">
        <v>142</v>
      </c>
      <c r="L4" s="110" t="s">
        <v>143</v>
      </c>
      <c r="M4" s="1981" t="s">
        <v>142</v>
      </c>
      <c r="N4" s="110" t="s">
        <v>142</v>
      </c>
    </row>
    <row r="5" spans="1:14" s="113" customFormat="1" ht="43.9" customHeight="1" x14ac:dyDescent="0.2">
      <c r="A5" s="2101" t="s">
        <v>97</v>
      </c>
      <c r="B5" s="2104" t="s">
        <v>144</v>
      </c>
      <c r="C5" s="2106" t="s">
        <v>145</v>
      </c>
      <c r="D5" s="1985" t="s">
        <v>146</v>
      </c>
      <c r="E5" s="111">
        <v>0.126</v>
      </c>
      <c r="F5" s="112">
        <v>0.127</v>
      </c>
      <c r="G5" s="1977" t="s">
        <v>147</v>
      </c>
      <c r="H5" s="1977" t="s">
        <v>148</v>
      </c>
      <c r="I5" s="111">
        <v>0.105</v>
      </c>
      <c r="J5" s="111">
        <v>0.126</v>
      </c>
      <c r="K5" s="111">
        <v>0.1</v>
      </c>
      <c r="L5" s="111">
        <v>0.14299999999999999</v>
      </c>
      <c r="M5" s="111">
        <v>0.13</v>
      </c>
      <c r="N5" s="111">
        <v>0.127</v>
      </c>
    </row>
    <row r="6" spans="1:14" s="113" customFormat="1" ht="47.45" customHeight="1" x14ac:dyDescent="0.2">
      <c r="A6" s="2102"/>
      <c r="B6" s="2105"/>
      <c r="C6" s="2107"/>
      <c r="D6" s="1986" t="s">
        <v>149</v>
      </c>
      <c r="E6" s="114" t="s">
        <v>150</v>
      </c>
      <c r="F6" s="114">
        <v>5.0999999999999996</v>
      </c>
      <c r="G6" s="1986" t="s">
        <v>151</v>
      </c>
      <c r="H6" s="115" t="s">
        <v>148</v>
      </c>
      <c r="I6" s="114">
        <v>6.4</v>
      </c>
      <c r="J6" s="114" t="s">
        <v>150</v>
      </c>
      <c r="K6" s="116">
        <v>6</v>
      </c>
      <c r="L6" s="114" t="s">
        <v>150</v>
      </c>
      <c r="M6" s="114">
        <v>5.5</v>
      </c>
      <c r="N6" s="114">
        <v>5.0999999999999996</v>
      </c>
    </row>
    <row r="7" spans="1:14" s="113" customFormat="1" ht="48" customHeight="1" x14ac:dyDescent="0.2">
      <c r="A7" s="2102"/>
      <c r="B7" s="1984" t="s">
        <v>152</v>
      </c>
      <c r="C7" s="1986" t="s">
        <v>153</v>
      </c>
      <c r="D7" s="1986" t="s">
        <v>154</v>
      </c>
      <c r="E7" s="117">
        <v>0.57999999999999996</v>
      </c>
      <c r="F7" s="117">
        <v>0.57599999999999996</v>
      </c>
      <c r="G7" s="1986" t="s">
        <v>155</v>
      </c>
      <c r="H7" s="115" t="s">
        <v>156</v>
      </c>
      <c r="I7" s="114" t="s">
        <v>150</v>
      </c>
      <c r="J7" s="117">
        <v>0.57999999999999996</v>
      </c>
      <c r="K7" s="114" t="s">
        <v>150</v>
      </c>
      <c r="L7" s="117">
        <v>0.57999999999999996</v>
      </c>
      <c r="M7" s="117">
        <v>0.57799999999999996</v>
      </c>
      <c r="N7" s="117">
        <v>0.57599999999999996</v>
      </c>
    </row>
    <row r="8" spans="1:14" s="113" customFormat="1" ht="27" customHeight="1" x14ac:dyDescent="0.2">
      <c r="A8" s="2102"/>
      <c r="B8" s="1984" t="s">
        <v>157</v>
      </c>
      <c r="C8" s="1986" t="s">
        <v>158</v>
      </c>
      <c r="D8" s="1986" t="s">
        <v>159</v>
      </c>
      <c r="E8" s="114" t="s">
        <v>150</v>
      </c>
      <c r="F8" s="118">
        <v>0.15</v>
      </c>
      <c r="G8" s="1986" t="s">
        <v>160</v>
      </c>
      <c r="H8" s="115" t="s">
        <v>160</v>
      </c>
      <c r="I8" s="114" t="s">
        <v>150</v>
      </c>
      <c r="J8" s="114" t="s">
        <v>150</v>
      </c>
      <c r="K8" s="114" t="s">
        <v>150</v>
      </c>
      <c r="L8" s="114" t="s">
        <v>150</v>
      </c>
      <c r="M8" s="117">
        <v>0.1</v>
      </c>
      <c r="N8" s="117">
        <v>0.15</v>
      </c>
    </row>
    <row r="9" spans="1:14" s="113" customFormat="1" ht="49.9" customHeight="1" x14ac:dyDescent="0.2">
      <c r="A9" s="2102"/>
      <c r="B9" s="1984" t="s">
        <v>157</v>
      </c>
      <c r="C9" s="1986" t="s">
        <v>161</v>
      </c>
      <c r="D9" s="1986" t="s">
        <v>162</v>
      </c>
      <c r="E9" s="118">
        <v>0.38</v>
      </c>
      <c r="F9" s="118">
        <v>0.4</v>
      </c>
      <c r="G9" s="1986" t="s">
        <v>163</v>
      </c>
      <c r="H9" s="115" t="s">
        <v>164</v>
      </c>
      <c r="I9" s="114" t="s">
        <v>150</v>
      </c>
      <c r="J9" s="119">
        <v>0.38</v>
      </c>
      <c r="K9" s="114" t="s">
        <v>150</v>
      </c>
      <c r="L9" s="119">
        <v>0.42</v>
      </c>
      <c r="M9" s="119">
        <v>0.25</v>
      </c>
      <c r="N9" s="119">
        <v>0.4</v>
      </c>
    </row>
    <row r="10" spans="1:14" s="113" customFormat="1" ht="42.6" customHeight="1" x14ac:dyDescent="0.2">
      <c r="A10" s="2102"/>
      <c r="B10" s="1984" t="s">
        <v>157</v>
      </c>
      <c r="C10" s="1986" t="s">
        <v>165</v>
      </c>
      <c r="D10" s="1986" t="s">
        <v>166</v>
      </c>
      <c r="E10" s="114">
        <v>70</v>
      </c>
      <c r="F10" s="114">
        <v>55</v>
      </c>
      <c r="G10" s="1986" t="s">
        <v>167</v>
      </c>
      <c r="H10" s="115" t="s">
        <v>168</v>
      </c>
      <c r="I10" s="114" t="s">
        <v>150</v>
      </c>
      <c r="J10" s="114">
        <v>70</v>
      </c>
      <c r="K10" s="114" t="s">
        <v>150</v>
      </c>
      <c r="L10" s="114">
        <v>77</v>
      </c>
      <c r="M10" s="114">
        <v>60</v>
      </c>
      <c r="N10" s="114">
        <v>55</v>
      </c>
    </row>
    <row r="11" spans="1:14" s="113" customFormat="1" ht="48" customHeight="1" x14ac:dyDescent="0.2">
      <c r="A11" s="2102"/>
      <c r="B11" s="1984" t="s">
        <v>157</v>
      </c>
      <c r="C11" s="1986" t="s">
        <v>169</v>
      </c>
      <c r="D11" s="1986" t="s">
        <v>170</v>
      </c>
      <c r="E11" s="120">
        <v>0.71</v>
      </c>
      <c r="F11" s="120" t="s">
        <v>171</v>
      </c>
      <c r="G11" s="1986" t="s">
        <v>172</v>
      </c>
      <c r="H11" s="115" t="s">
        <v>173</v>
      </c>
      <c r="I11" s="114" t="s">
        <v>150</v>
      </c>
      <c r="J11" s="120">
        <v>0.71</v>
      </c>
      <c r="K11" s="114" t="s">
        <v>150</v>
      </c>
      <c r="L11" s="120">
        <v>0.85</v>
      </c>
      <c r="M11" s="119" t="s">
        <v>174</v>
      </c>
      <c r="N11" s="119" t="s">
        <v>171</v>
      </c>
    </row>
    <row r="12" spans="1:14" s="113" customFormat="1" ht="45.6" customHeight="1" x14ac:dyDescent="0.2">
      <c r="A12" s="2102"/>
      <c r="B12" s="1984" t="s">
        <v>157</v>
      </c>
      <c r="C12" s="1986" t="s">
        <v>175</v>
      </c>
      <c r="D12" s="1986" t="s">
        <v>176</v>
      </c>
      <c r="E12" s="120">
        <v>0.3</v>
      </c>
      <c r="F12" s="120">
        <v>0.5</v>
      </c>
      <c r="G12" s="1986" t="s">
        <v>177</v>
      </c>
      <c r="H12" s="115" t="s">
        <v>178</v>
      </c>
      <c r="I12" s="114" t="s">
        <v>150</v>
      </c>
      <c r="J12" s="120">
        <v>0.3</v>
      </c>
      <c r="K12" s="114" t="s">
        <v>150</v>
      </c>
      <c r="L12" s="120">
        <v>0.35</v>
      </c>
      <c r="M12" s="120">
        <v>0.42</v>
      </c>
      <c r="N12" s="120">
        <v>0.5</v>
      </c>
    </row>
    <row r="13" spans="1:14" s="113" customFormat="1" ht="12.75" customHeight="1" x14ac:dyDescent="0.2">
      <c r="A13" s="2103"/>
      <c r="B13" s="1984" t="s">
        <v>179</v>
      </c>
      <c r="C13" s="1986" t="s">
        <v>180</v>
      </c>
      <c r="D13" s="1986" t="s">
        <v>181</v>
      </c>
      <c r="E13" s="120">
        <v>0.71</v>
      </c>
      <c r="F13" s="120">
        <f>+N13</f>
        <v>0.86</v>
      </c>
      <c r="G13" s="1986" t="s">
        <v>182</v>
      </c>
      <c r="H13" s="115" t="s">
        <v>183</v>
      </c>
      <c r="I13" s="114" t="s">
        <v>150</v>
      </c>
      <c r="J13" s="120">
        <v>0.71</v>
      </c>
      <c r="K13" s="114" t="s">
        <v>150</v>
      </c>
      <c r="L13" s="120">
        <v>0.81</v>
      </c>
      <c r="M13" s="120">
        <v>0.83</v>
      </c>
      <c r="N13" s="120">
        <v>0.86</v>
      </c>
    </row>
    <row r="14" spans="1:14" ht="15.75" customHeight="1" x14ac:dyDescent="0.2">
      <c r="A14" s="121" t="s">
        <v>184</v>
      </c>
      <c r="B14" s="122"/>
      <c r="C14" s="122"/>
      <c r="D14" s="122"/>
      <c r="E14" s="122"/>
      <c r="F14" s="122"/>
      <c r="G14" s="122"/>
      <c r="H14" s="122"/>
      <c r="I14" s="122"/>
      <c r="J14" s="122"/>
      <c r="K14" s="122"/>
      <c r="L14" s="122"/>
      <c r="M14" s="122"/>
      <c r="N14" s="122"/>
    </row>
    <row r="15" spans="1:14" s="124" customFormat="1" ht="12" customHeight="1" x14ac:dyDescent="0.2">
      <c r="A15" s="121" t="s">
        <v>185</v>
      </c>
      <c r="B15" s="121"/>
      <c r="C15" s="121"/>
      <c r="D15" s="121"/>
      <c r="E15" s="121"/>
      <c r="F15" s="121"/>
      <c r="G15" s="121"/>
      <c r="H15" s="121"/>
      <c r="I15" s="121"/>
      <c r="J15" s="121"/>
      <c r="K15" s="121"/>
      <c r="L15" s="121"/>
      <c r="M15" s="121"/>
      <c r="N15" s="121"/>
    </row>
    <row r="16" spans="1:14" ht="12" customHeight="1" x14ac:dyDescent="0.2">
      <c r="A16" s="122" t="s">
        <v>186</v>
      </c>
      <c r="B16" s="122"/>
      <c r="C16" s="122"/>
      <c r="D16" s="122"/>
      <c r="E16" s="122"/>
      <c r="F16" s="122"/>
      <c r="G16" s="122"/>
      <c r="H16" s="122"/>
      <c r="I16" s="122"/>
      <c r="J16" s="122"/>
      <c r="K16" s="122"/>
      <c r="L16" s="122"/>
      <c r="M16" s="122"/>
      <c r="N16" s="122"/>
    </row>
    <row r="17" spans="1:14" x14ac:dyDescent="0.2">
      <c r="A17" s="122" t="s">
        <v>97</v>
      </c>
      <c r="B17" s="122"/>
      <c r="C17" s="122"/>
      <c r="D17" s="122"/>
      <c r="E17" s="122"/>
      <c r="F17" s="122"/>
      <c r="G17" s="122"/>
      <c r="H17" s="122"/>
      <c r="I17" s="122"/>
      <c r="J17" s="122"/>
      <c r="K17" s="122"/>
      <c r="L17" s="122"/>
      <c r="M17" s="122"/>
      <c r="N17" s="122"/>
    </row>
    <row r="18" spans="1:14" ht="20.45" customHeight="1" thickBot="1" x14ac:dyDescent="0.25">
      <c r="A18" s="122"/>
      <c r="B18" s="122"/>
      <c r="C18" s="122"/>
      <c r="D18" s="122"/>
      <c r="E18" s="122"/>
      <c r="F18" s="122"/>
      <c r="G18" s="122"/>
      <c r="H18" s="122"/>
      <c r="I18" s="122"/>
      <c r="J18" s="122"/>
      <c r="K18" s="122"/>
      <c r="L18" s="122"/>
      <c r="M18" s="122"/>
      <c r="N18" s="122"/>
    </row>
    <row r="19" spans="1:14" ht="20.45" customHeight="1" thickBot="1" x14ac:dyDescent="0.25">
      <c r="A19" s="2097" t="s">
        <v>134</v>
      </c>
      <c r="B19" s="2097" t="s">
        <v>135</v>
      </c>
      <c r="C19" s="2097" t="s">
        <v>136</v>
      </c>
      <c r="D19" s="2097" t="s">
        <v>137</v>
      </c>
      <c r="E19" s="2097" t="s">
        <v>187</v>
      </c>
      <c r="F19" s="2097" t="s">
        <v>139</v>
      </c>
      <c r="G19" s="2097" t="s">
        <v>140</v>
      </c>
      <c r="H19" s="2097" t="s">
        <v>141</v>
      </c>
      <c r="I19" s="2099">
        <v>2018</v>
      </c>
      <c r="J19" s="2100"/>
      <c r="K19" s="2099">
        <v>2019</v>
      </c>
      <c r="L19" s="2100"/>
      <c r="M19" s="1979">
        <v>2020</v>
      </c>
      <c r="N19" s="1978">
        <v>2021</v>
      </c>
    </row>
    <row r="20" spans="1:14" ht="48.6" customHeight="1" thickBot="1" x14ac:dyDescent="0.25">
      <c r="A20" s="2098"/>
      <c r="B20" s="2098"/>
      <c r="C20" s="2098"/>
      <c r="D20" s="2098"/>
      <c r="E20" s="2098"/>
      <c r="F20" s="2098"/>
      <c r="G20" s="2098"/>
      <c r="H20" s="2098"/>
      <c r="I20" s="1982" t="s">
        <v>142</v>
      </c>
      <c r="J20" s="1982" t="s">
        <v>143</v>
      </c>
      <c r="K20" s="1978" t="s">
        <v>142</v>
      </c>
      <c r="L20" s="1978" t="s">
        <v>143</v>
      </c>
      <c r="M20" s="1979" t="s">
        <v>142</v>
      </c>
      <c r="N20" s="1978" t="s">
        <v>142</v>
      </c>
    </row>
    <row r="21" spans="1:14" ht="36" customHeight="1" x14ac:dyDescent="0.2">
      <c r="A21" s="2108" t="s">
        <v>99</v>
      </c>
      <c r="B21" s="125" t="s">
        <v>152</v>
      </c>
      <c r="C21" s="126" t="s">
        <v>188</v>
      </c>
      <c r="D21" s="127" t="s">
        <v>189</v>
      </c>
      <c r="E21" s="128">
        <v>90</v>
      </c>
      <c r="F21" s="128">
        <v>85</v>
      </c>
      <c r="G21" s="129" t="s">
        <v>190</v>
      </c>
      <c r="H21" s="129" t="s">
        <v>190</v>
      </c>
      <c r="I21" s="128">
        <v>90</v>
      </c>
      <c r="J21" s="129" t="s">
        <v>191</v>
      </c>
      <c r="K21" s="128">
        <v>90</v>
      </c>
      <c r="L21" s="129" t="s">
        <v>191</v>
      </c>
      <c r="M21" s="128">
        <v>90</v>
      </c>
      <c r="N21" s="130">
        <v>85</v>
      </c>
    </row>
    <row r="22" spans="1:14" ht="47.45" customHeight="1" x14ac:dyDescent="0.2">
      <c r="A22" s="2109"/>
      <c r="B22" s="1984" t="s">
        <v>152</v>
      </c>
      <c r="C22" s="131" t="s">
        <v>192</v>
      </c>
      <c r="D22" s="132" t="s">
        <v>193</v>
      </c>
      <c r="E22" s="133" t="s">
        <v>191</v>
      </c>
      <c r="F22" s="134">
        <v>1</v>
      </c>
      <c r="G22" s="114" t="s">
        <v>190</v>
      </c>
      <c r="H22" s="114" t="s">
        <v>190</v>
      </c>
      <c r="I22" s="133" t="s">
        <v>191</v>
      </c>
      <c r="J22" s="114" t="s">
        <v>191</v>
      </c>
      <c r="K22" s="133" t="s">
        <v>191</v>
      </c>
      <c r="L22" s="114" t="s">
        <v>191</v>
      </c>
      <c r="M22" s="134">
        <v>1</v>
      </c>
      <c r="N22" s="135">
        <v>1</v>
      </c>
    </row>
    <row r="23" spans="1:14" ht="49.9" customHeight="1" x14ac:dyDescent="0.2">
      <c r="A23" s="2109"/>
      <c r="B23" s="1984" t="s">
        <v>152</v>
      </c>
      <c r="C23" s="2111" t="s">
        <v>194</v>
      </c>
      <c r="D23" s="132" t="s">
        <v>195</v>
      </c>
      <c r="E23" s="136" t="s">
        <v>191</v>
      </c>
      <c r="F23" s="134">
        <v>0.3</v>
      </c>
      <c r="G23" s="114" t="s">
        <v>190</v>
      </c>
      <c r="H23" s="114" t="s">
        <v>190</v>
      </c>
      <c r="I23" s="136" t="s">
        <v>191</v>
      </c>
      <c r="J23" s="114" t="s">
        <v>191</v>
      </c>
      <c r="K23" s="136" t="s">
        <v>191</v>
      </c>
      <c r="L23" s="114" t="s">
        <v>191</v>
      </c>
      <c r="M23" s="134">
        <v>0.12</v>
      </c>
      <c r="N23" s="135">
        <v>0.3</v>
      </c>
    </row>
    <row r="24" spans="1:14" ht="66" customHeight="1" x14ac:dyDescent="0.2">
      <c r="A24" s="2109"/>
      <c r="B24" s="1984" t="s">
        <v>152</v>
      </c>
      <c r="C24" s="2112"/>
      <c r="D24" s="132" t="s">
        <v>196</v>
      </c>
      <c r="E24" s="136" t="s">
        <v>191</v>
      </c>
      <c r="F24" s="134">
        <v>0.05</v>
      </c>
      <c r="G24" s="114" t="s">
        <v>190</v>
      </c>
      <c r="H24" s="114" t="s">
        <v>190</v>
      </c>
      <c r="I24" s="136" t="s">
        <v>191</v>
      </c>
      <c r="J24" s="114" t="s">
        <v>191</v>
      </c>
      <c r="K24" s="136" t="s">
        <v>191</v>
      </c>
      <c r="L24" s="114" t="s">
        <v>191</v>
      </c>
      <c r="M24" s="136" t="s">
        <v>191</v>
      </c>
      <c r="N24" s="135">
        <v>0.05</v>
      </c>
    </row>
    <row r="25" spans="1:14" ht="45" x14ac:dyDescent="0.2">
      <c r="A25" s="2109"/>
      <c r="B25" s="1984" t="s">
        <v>152</v>
      </c>
      <c r="C25" s="1983" t="s">
        <v>197</v>
      </c>
      <c r="D25" s="132" t="s">
        <v>198</v>
      </c>
      <c r="E25" s="136" t="s">
        <v>191</v>
      </c>
      <c r="F25" s="134">
        <v>0.3</v>
      </c>
      <c r="G25" s="114" t="s">
        <v>190</v>
      </c>
      <c r="H25" s="114" t="s">
        <v>190</v>
      </c>
      <c r="I25" s="136" t="s">
        <v>191</v>
      </c>
      <c r="J25" s="114" t="s">
        <v>191</v>
      </c>
      <c r="K25" s="136" t="s">
        <v>191</v>
      </c>
      <c r="L25" s="114" t="s">
        <v>191</v>
      </c>
      <c r="M25" s="134">
        <v>0.2</v>
      </c>
      <c r="N25" s="135">
        <v>0.3</v>
      </c>
    </row>
    <row r="26" spans="1:14" ht="22.5" x14ac:dyDescent="0.2">
      <c r="A26" s="2109"/>
      <c r="B26" s="114" t="s">
        <v>152</v>
      </c>
      <c r="C26" s="1983" t="s">
        <v>199</v>
      </c>
      <c r="D26" s="132" t="s">
        <v>200</v>
      </c>
      <c r="E26" s="133" t="s">
        <v>191</v>
      </c>
      <c r="F26" s="134">
        <v>1</v>
      </c>
      <c r="G26" s="114" t="s">
        <v>190</v>
      </c>
      <c r="H26" s="114" t="s">
        <v>190</v>
      </c>
      <c r="I26" s="133" t="s">
        <v>191</v>
      </c>
      <c r="J26" s="114" t="s">
        <v>191</v>
      </c>
      <c r="K26" s="133" t="s">
        <v>191</v>
      </c>
      <c r="L26" s="114" t="s">
        <v>191</v>
      </c>
      <c r="M26" s="134">
        <v>1</v>
      </c>
      <c r="N26" s="135">
        <v>1</v>
      </c>
    </row>
    <row r="27" spans="1:14" ht="10.15" customHeight="1" thickBot="1" x14ac:dyDescent="0.25">
      <c r="A27" s="2110"/>
      <c r="B27" s="137" t="s">
        <v>152</v>
      </c>
      <c r="C27" s="138" t="s">
        <v>201</v>
      </c>
      <c r="D27" s="139" t="s">
        <v>202</v>
      </c>
      <c r="E27" s="140" t="s">
        <v>191</v>
      </c>
      <c r="F27" s="141">
        <v>1</v>
      </c>
      <c r="G27" s="137" t="s">
        <v>190</v>
      </c>
      <c r="H27" s="137" t="s">
        <v>190</v>
      </c>
      <c r="I27" s="140" t="s">
        <v>191</v>
      </c>
      <c r="J27" s="137" t="s">
        <v>191</v>
      </c>
      <c r="K27" s="140" t="s">
        <v>191</v>
      </c>
      <c r="L27" s="137" t="s">
        <v>191</v>
      </c>
      <c r="M27" s="141">
        <v>1</v>
      </c>
      <c r="N27" s="142">
        <v>1</v>
      </c>
    </row>
    <row r="28" spans="1:14" ht="21.6" customHeight="1" x14ac:dyDescent="0.2">
      <c r="A28" s="143"/>
      <c r="B28" s="143"/>
      <c r="C28" s="144"/>
      <c r="D28" s="145"/>
      <c r="E28" s="146"/>
      <c r="F28" s="147"/>
      <c r="G28" s="143"/>
      <c r="H28" s="143"/>
      <c r="I28" s="146"/>
      <c r="J28" s="143"/>
      <c r="K28" s="146"/>
      <c r="L28" s="143"/>
      <c r="M28" s="147"/>
      <c r="N28" s="147"/>
    </row>
    <row r="29" spans="1:14" ht="21.6" customHeight="1" x14ac:dyDescent="0.2">
      <c r="A29" s="148"/>
      <c r="B29" s="148"/>
      <c r="C29" s="149"/>
      <c r="D29" s="150"/>
      <c r="E29" s="151"/>
      <c r="F29" s="152"/>
      <c r="G29" s="148"/>
      <c r="H29" s="148"/>
      <c r="I29" s="151"/>
      <c r="J29" s="148"/>
      <c r="K29" s="151"/>
      <c r="L29" s="148"/>
      <c r="M29" s="152"/>
      <c r="N29" s="152"/>
    </row>
    <row r="30" spans="1:14" ht="67.5" customHeight="1" thickBot="1" x14ac:dyDescent="0.25">
      <c r="A30" s="153"/>
      <c r="B30" s="154"/>
      <c r="C30" s="155"/>
      <c r="D30" s="156"/>
      <c r="E30" s="157"/>
      <c r="F30" s="158"/>
      <c r="G30" s="154"/>
      <c r="H30" s="154"/>
      <c r="I30" s="157"/>
      <c r="J30" s="154"/>
      <c r="K30" s="157"/>
      <c r="L30" s="154"/>
      <c r="M30" s="158"/>
      <c r="N30" s="158"/>
    </row>
    <row r="31" spans="1:14" ht="49.5" customHeight="1" thickBot="1" x14ac:dyDescent="0.25">
      <c r="A31" s="2097" t="s">
        <v>134</v>
      </c>
      <c r="B31" s="2097" t="s">
        <v>135</v>
      </c>
      <c r="C31" s="2097" t="s">
        <v>136</v>
      </c>
      <c r="D31" s="2097" t="s">
        <v>137</v>
      </c>
      <c r="E31" s="2097" t="s">
        <v>187</v>
      </c>
      <c r="F31" s="2097" t="s">
        <v>139</v>
      </c>
      <c r="G31" s="2097" t="s">
        <v>140</v>
      </c>
      <c r="H31" s="2097" t="s">
        <v>141</v>
      </c>
      <c r="I31" s="2099" t="s">
        <v>203</v>
      </c>
      <c r="J31" s="2100"/>
      <c r="K31" s="2099">
        <v>2019</v>
      </c>
      <c r="L31" s="2100"/>
      <c r="M31" s="1979">
        <v>2020</v>
      </c>
      <c r="N31" s="1978">
        <v>2021</v>
      </c>
    </row>
    <row r="32" spans="1:14" ht="38.450000000000003" customHeight="1" thickBot="1" x14ac:dyDescent="0.25">
      <c r="A32" s="2098"/>
      <c r="B32" s="2098"/>
      <c r="C32" s="2098"/>
      <c r="D32" s="2098"/>
      <c r="E32" s="2098"/>
      <c r="F32" s="2098"/>
      <c r="G32" s="2098"/>
      <c r="H32" s="2098"/>
      <c r="I32" s="1982" t="s">
        <v>142</v>
      </c>
      <c r="J32" s="1982" t="s">
        <v>143</v>
      </c>
      <c r="K32" s="1978" t="s">
        <v>142</v>
      </c>
      <c r="L32" s="1978" t="s">
        <v>143</v>
      </c>
      <c r="M32" s="1979" t="s">
        <v>142</v>
      </c>
      <c r="N32" s="1978" t="s">
        <v>142</v>
      </c>
    </row>
    <row r="33" spans="1:14" ht="62.45" customHeight="1" x14ac:dyDescent="0.2">
      <c r="A33" s="2108" t="s">
        <v>204</v>
      </c>
      <c r="B33" s="125" t="s">
        <v>144</v>
      </c>
      <c r="C33" s="159" t="s">
        <v>205</v>
      </c>
      <c r="D33" s="159" t="s">
        <v>206</v>
      </c>
      <c r="E33" s="129" t="s">
        <v>207</v>
      </c>
      <c r="F33" s="160">
        <v>0.52</v>
      </c>
      <c r="G33" s="159" t="s">
        <v>208</v>
      </c>
      <c r="H33" s="159" t="s">
        <v>209</v>
      </c>
      <c r="I33" s="129" t="s">
        <v>191</v>
      </c>
      <c r="J33" s="129" t="s">
        <v>191</v>
      </c>
      <c r="K33" s="161">
        <v>0.54810000000000003</v>
      </c>
      <c r="L33" s="160">
        <v>0.68</v>
      </c>
      <c r="M33" s="161">
        <v>0.54290000000000005</v>
      </c>
      <c r="N33" s="162">
        <v>0.52</v>
      </c>
    </row>
    <row r="34" spans="1:14" ht="56.25" x14ac:dyDescent="0.2">
      <c r="A34" s="2109"/>
      <c r="B34" s="1984" t="s">
        <v>144</v>
      </c>
      <c r="C34" s="1986" t="s">
        <v>210</v>
      </c>
      <c r="D34" s="1986" t="s">
        <v>206</v>
      </c>
      <c r="E34" s="114" t="s">
        <v>211</v>
      </c>
      <c r="F34" s="163">
        <v>0.8407</v>
      </c>
      <c r="G34" s="1986" t="s">
        <v>208</v>
      </c>
      <c r="H34" s="1986" t="s">
        <v>212</v>
      </c>
      <c r="I34" s="114" t="s">
        <v>191</v>
      </c>
      <c r="J34" s="114" t="s">
        <v>191</v>
      </c>
      <c r="K34" s="120">
        <v>0.9</v>
      </c>
      <c r="L34" s="163">
        <v>0.76439999999999997</v>
      </c>
      <c r="M34" s="163">
        <v>0.86919999999999997</v>
      </c>
      <c r="N34" s="164">
        <v>0.8407</v>
      </c>
    </row>
    <row r="35" spans="1:14" ht="67.5" x14ac:dyDescent="0.2">
      <c r="A35" s="2109"/>
      <c r="B35" s="1984" t="s">
        <v>144</v>
      </c>
      <c r="C35" s="1986" t="s">
        <v>213</v>
      </c>
      <c r="D35" s="1986" t="s">
        <v>206</v>
      </c>
      <c r="E35" s="114" t="s">
        <v>214</v>
      </c>
      <c r="F35" s="163">
        <v>0.98440000000000005</v>
      </c>
      <c r="G35" s="1986" t="s">
        <v>208</v>
      </c>
      <c r="H35" s="1986" t="s">
        <v>215</v>
      </c>
      <c r="I35" s="114" t="s">
        <v>191</v>
      </c>
      <c r="J35" s="114" t="s">
        <v>191</v>
      </c>
      <c r="K35" s="163">
        <v>0.9839</v>
      </c>
      <c r="L35" s="163">
        <v>0.66549999999999998</v>
      </c>
      <c r="M35" s="163">
        <v>0.99209999999999998</v>
      </c>
      <c r="N35" s="164">
        <v>0.98440000000000005</v>
      </c>
    </row>
    <row r="36" spans="1:14" ht="17.45" customHeight="1" x14ac:dyDescent="0.2">
      <c r="A36" s="2109"/>
      <c r="B36" s="1984" t="s">
        <v>179</v>
      </c>
      <c r="C36" s="1986" t="s">
        <v>216</v>
      </c>
      <c r="D36" s="1986" t="s">
        <v>217</v>
      </c>
      <c r="E36" s="114" t="s">
        <v>218</v>
      </c>
      <c r="F36" s="114">
        <v>83</v>
      </c>
      <c r="G36" s="1986" t="s">
        <v>219</v>
      </c>
      <c r="H36" s="1986" t="s">
        <v>220</v>
      </c>
      <c r="I36" s="114" t="s">
        <v>191</v>
      </c>
      <c r="J36" s="114" t="s">
        <v>191</v>
      </c>
      <c r="K36" s="114">
        <v>75</v>
      </c>
      <c r="L36" s="114">
        <v>49</v>
      </c>
      <c r="M36" s="114">
        <v>82</v>
      </c>
      <c r="N36" s="165">
        <v>83</v>
      </c>
    </row>
    <row r="37" spans="1:14" ht="17.45" customHeight="1" thickBot="1" x14ac:dyDescent="0.25">
      <c r="A37" s="2110"/>
      <c r="B37" s="166" t="s">
        <v>179</v>
      </c>
      <c r="C37" s="167" t="s">
        <v>221</v>
      </c>
      <c r="D37" s="167" t="s">
        <v>222</v>
      </c>
      <c r="E37" s="137" t="s">
        <v>218</v>
      </c>
      <c r="F37" s="168">
        <v>0.03</v>
      </c>
      <c r="G37" s="167" t="s">
        <v>223</v>
      </c>
      <c r="H37" s="167" t="s">
        <v>224</v>
      </c>
      <c r="I37" s="137" t="s">
        <v>191</v>
      </c>
      <c r="J37" s="137" t="s">
        <v>191</v>
      </c>
      <c r="K37" s="168">
        <v>0.01</v>
      </c>
      <c r="L37" s="168">
        <v>0</v>
      </c>
      <c r="M37" s="168">
        <v>0.02</v>
      </c>
      <c r="N37" s="169">
        <v>0.03</v>
      </c>
    </row>
    <row r="38" spans="1:14" ht="36.6" customHeight="1" x14ac:dyDescent="0.2">
      <c r="A38" s="122" t="s">
        <v>225</v>
      </c>
      <c r="B38" s="122"/>
      <c r="C38" s="122"/>
      <c r="D38" s="122"/>
      <c r="E38" s="122"/>
      <c r="F38" s="122"/>
      <c r="G38" s="122"/>
      <c r="H38" s="122"/>
      <c r="I38" s="122"/>
      <c r="J38" s="122"/>
      <c r="K38" s="122"/>
      <c r="L38" s="122"/>
      <c r="M38" s="122"/>
      <c r="N38" s="122"/>
    </row>
    <row r="39" spans="1:14" ht="42" customHeight="1" thickBot="1" x14ac:dyDescent="0.25">
      <c r="A39" s="122"/>
      <c r="B39" s="122"/>
      <c r="C39" s="122"/>
      <c r="D39" s="122"/>
      <c r="E39" s="122"/>
      <c r="F39" s="122"/>
      <c r="G39" s="122"/>
      <c r="H39" s="122"/>
      <c r="I39" s="122"/>
      <c r="J39" s="122"/>
      <c r="K39" s="122"/>
      <c r="L39" s="122"/>
      <c r="M39" s="122"/>
      <c r="N39" s="122"/>
    </row>
    <row r="40" spans="1:14" ht="37.9" customHeight="1" thickBot="1" x14ac:dyDescent="0.25">
      <c r="A40" s="2097" t="s">
        <v>134</v>
      </c>
      <c r="B40" s="2097" t="s">
        <v>135</v>
      </c>
      <c r="C40" s="2097" t="s">
        <v>136</v>
      </c>
      <c r="D40" s="2097" t="s">
        <v>137</v>
      </c>
      <c r="E40" s="2097" t="s">
        <v>187</v>
      </c>
      <c r="F40" s="2097" t="s">
        <v>139</v>
      </c>
      <c r="G40" s="2097" t="s">
        <v>140</v>
      </c>
      <c r="H40" s="2097" t="s">
        <v>141</v>
      </c>
      <c r="I40" s="2099">
        <v>2018</v>
      </c>
      <c r="J40" s="2100"/>
      <c r="K40" s="2099">
        <v>2019</v>
      </c>
      <c r="L40" s="2100"/>
      <c r="M40" s="1979">
        <v>2020</v>
      </c>
      <c r="N40" s="1978">
        <v>2021</v>
      </c>
    </row>
    <row r="41" spans="1:14" ht="40.9" customHeight="1" thickBot="1" x14ac:dyDescent="0.25">
      <c r="A41" s="2098"/>
      <c r="B41" s="2098"/>
      <c r="C41" s="2098"/>
      <c r="D41" s="2098"/>
      <c r="E41" s="2098"/>
      <c r="F41" s="2098"/>
      <c r="G41" s="2098"/>
      <c r="H41" s="2098"/>
      <c r="I41" s="1982" t="s">
        <v>142</v>
      </c>
      <c r="J41" s="1982" t="s">
        <v>143</v>
      </c>
      <c r="K41" s="1978" t="s">
        <v>142</v>
      </c>
      <c r="L41" s="1978" t="s">
        <v>143</v>
      </c>
      <c r="M41" s="1979" t="s">
        <v>142</v>
      </c>
      <c r="N41" s="1978" t="s">
        <v>142</v>
      </c>
    </row>
    <row r="42" spans="1:14" ht="28.15" customHeight="1" x14ac:dyDescent="0.2">
      <c r="A42" s="2108" t="s">
        <v>103</v>
      </c>
      <c r="B42" s="125" t="s">
        <v>179</v>
      </c>
      <c r="C42" s="159" t="s">
        <v>226</v>
      </c>
      <c r="D42" s="159" t="s">
        <v>227</v>
      </c>
      <c r="E42" s="129" t="s">
        <v>228</v>
      </c>
      <c r="F42" s="129" t="s">
        <v>229</v>
      </c>
      <c r="G42" s="170" t="s">
        <v>230</v>
      </c>
      <c r="H42" s="170" t="s">
        <v>231</v>
      </c>
      <c r="I42" s="171">
        <v>0.92</v>
      </c>
      <c r="J42" s="171">
        <v>0.92</v>
      </c>
      <c r="K42" s="171">
        <v>0.93</v>
      </c>
      <c r="L42" s="171">
        <v>0.91</v>
      </c>
      <c r="M42" s="171">
        <v>0.93</v>
      </c>
      <c r="N42" s="172">
        <v>0.93500000000000005</v>
      </c>
    </row>
    <row r="43" spans="1:14" ht="33.75" x14ac:dyDescent="0.2">
      <c r="A43" s="2109"/>
      <c r="B43" s="1984" t="s">
        <v>157</v>
      </c>
      <c r="C43" s="1986" t="s">
        <v>232</v>
      </c>
      <c r="D43" s="1986" t="s">
        <v>233</v>
      </c>
      <c r="E43" s="114" t="s">
        <v>234</v>
      </c>
      <c r="F43" s="114" t="s">
        <v>235</v>
      </c>
      <c r="G43" s="115" t="s">
        <v>236</v>
      </c>
      <c r="H43" s="1977" t="s">
        <v>231</v>
      </c>
      <c r="I43" s="114" t="s">
        <v>237</v>
      </c>
      <c r="J43" s="120">
        <v>4.3999999999999997E-2</v>
      </c>
      <c r="K43" s="114" t="s">
        <v>237</v>
      </c>
      <c r="L43" s="120">
        <v>7.0999999999999994E-2</v>
      </c>
      <c r="M43" s="120">
        <v>0.11</v>
      </c>
      <c r="N43" s="173">
        <v>0.24</v>
      </c>
    </row>
    <row r="44" spans="1:14" ht="33.75" x14ac:dyDescent="0.2">
      <c r="A44" s="2109"/>
      <c r="B44" s="1984" t="s">
        <v>157</v>
      </c>
      <c r="C44" s="1986" t="s">
        <v>238</v>
      </c>
      <c r="D44" s="1986" t="s">
        <v>239</v>
      </c>
      <c r="E44" s="114" t="s">
        <v>240</v>
      </c>
      <c r="F44" s="114" t="s">
        <v>241</v>
      </c>
      <c r="G44" s="115" t="s">
        <v>242</v>
      </c>
      <c r="H44" s="1977" t="s">
        <v>231</v>
      </c>
      <c r="I44" s="114" t="s">
        <v>237</v>
      </c>
      <c r="J44" s="120">
        <v>0.6</v>
      </c>
      <c r="K44" s="114" t="s">
        <v>237</v>
      </c>
      <c r="L44" s="120">
        <v>0.6</v>
      </c>
      <c r="M44" s="120">
        <v>0.62</v>
      </c>
      <c r="N44" s="173">
        <v>0.63</v>
      </c>
    </row>
    <row r="45" spans="1:14" ht="22.5" x14ac:dyDescent="0.2">
      <c r="A45" s="2109"/>
      <c r="B45" s="2113" t="s">
        <v>179</v>
      </c>
      <c r="C45" s="2114" t="s">
        <v>243</v>
      </c>
      <c r="D45" s="1986" t="s">
        <v>244</v>
      </c>
      <c r="E45" s="114" t="s">
        <v>245</v>
      </c>
      <c r="F45" s="114" t="s">
        <v>246</v>
      </c>
      <c r="G45" s="115" t="s">
        <v>242</v>
      </c>
      <c r="H45" s="1977" t="s">
        <v>231</v>
      </c>
      <c r="I45" s="114"/>
      <c r="J45" s="120">
        <v>0.5</v>
      </c>
      <c r="K45" s="114"/>
      <c r="L45" s="120">
        <v>1</v>
      </c>
      <c r="M45" s="120">
        <v>0.5</v>
      </c>
      <c r="N45" s="173">
        <v>0.33</v>
      </c>
    </row>
    <row r="46" spans="1:14" ht="33.75" x14ac:dyDescent="0.2">
      <c r="A46" s="2109"/>
      <c r="B46" s="2105"/>
      <c r="C46" s="2115"/>
      <c r="D46" s="1986" t="s">
        <v>247</v>
      </c>
      <c r="E46" s="114" t="s">
        <v>248</v>
      </c>
      <c r="F46" s="114" t="s">
        <v>249</v>
      </c>
      <c r="G46" s="115" t="s">
        <v>242</v>
      </c>
      <c r="H46" s="1977" t="s">
        <v>231</v>
      </c>
      <c r="I46" s="114" t="s">
        <v>237</v>
      </c>
      <c r="J46" s="120">
        <v>0</v>
      </c>
      <c r="K46" s="114" t="s">
        <v>237</v>
      </c>
      <c r="L46" s="120">
        <v>0</v>
      </c>
      <c r="M46" s="120">
        <v>0.94</v>
      </c>
      <c r="N46" s="173">
        <v>0.94</v>
      </c>
    </row>
    <row r="47" spans="1:14" ht="23.25" thickBot="1" x14ac:dyDescent="0.25">
      <c r="A47" s="2110"/>
      <c r="B47" s="166" t="s">
        <v>179</v>
      </c>
      <c r="C47" s="167" t="s">
        <v>250</v>
      </c>
      <c r="D47" s="167" t="s">
        <v>251</v>
      </c>
      <c r="E47" s="137" t="s">
        <v>248</v>
      </c>
      <c r="F47" s="137" t="s">
        <v>252</v>
      </c>
      <c r="G47" s="174" t="s">
        <v>253</v>
      </c>
      <c r="H47" s="175" t="s">
        <v>231</v>
      </c>
      <c r="I47" s="137" t="s">
        <v>237</v>
      </c>
      <c r="J47" s="168">
        <v>0</v>
      </c>
      <c r="K47" s="137" t="s">
        <v>237</v>
      </c>
      <c r="L47" s="168">
        <v>0</v>
      </c>
      <c r="M47" s="168">
        <v>0.14000000000000001</v>
      </c>
      <c r="N47" s="169">
        <v>0.28999999999999998</v>
      </c>
    </row>
    <row r="48" spans="1:14" x14ac:dyDescent="0.2">
      <c r="A48" s="122" t="s">
        <v>254</v>
      </c>
      <c r="B48" s="122"/>
      <c r="C48" s="122"/>
      <c r="D48" s="122"/>
      <c r="E48" s="122"/>
      <c r="F48" s="122"/>
      <c r="G48" s="122"/>
      <c r="H48" s="122"/>
      <c r="I48" s="122"/>
      <c r="J48" s="122"/>
      <c r="K48" s="122"/>
      <c r="L48" s="122"/>
      <c r="M48" s="122"/>
      <c r="N48" s="122"/>
    </row>
    <row r="49" spans="1:14" x14ac:dyDescent="0.2">
      <c r="A49" s="122" t="s">
        <v>255</v>
      </c>
      <c r="B49" s="122"/>
      <c r="C49" s="122"/>
      <c r="D49" s="122"/>
      <c r="E49" s="122"/>
      <c r="F49" s="122"/>
      <c r="G49" s="122"/>
      <c r="H49" s="122"/>
      <c r="I49" s="122"/>
      <c r="J49" s="122"/>
      <c r="K49" s="122"/>
      <c r="L49" s="122"/>
      <c r="M49" s="122"/>
      <c r="N49" s="122"/>
    </row>
    <row r="50" spans="1:14" x14ac:dyDescent="0.2">
      <c r="A50" s="122" t="s">
        <v>256</v>
      </c>
      <c r="B50" s="122"/>
      <c r="C50" s="122"/>
      <c r="D50" s="122"/>
      <c r="E50" s="122"/>
      <c r="F50" s="122"/>
      <c r="G50" s="122"/>
      <c r="H50" s="122"/>
      <c r="I50" s="122"/>
      <c r="J50" s="122"/>
      <c r="K50" s="122"/>
      <c r="L50" s="122"/>
      <c r="M50" s="122"/>
      <c r="N50" s="122"/>
    </row>
  </sheetData>
  <mergeCells count="49">
    <mergeCell ref="A42:A47"/>
    <mergeCell ref="B45:B46"/>
    <mergeCell ref="C45:C46"/>
    <mergeCell ref="G31:G32"/>
    <mergeCell ref="H31:H32"/>
    <mergeCell ref="F40:F41"/>
    <mergeCell ref="G40:G41"/>
    <mergeCell ref="H40:H41"/>
    <mergeCell ref="I31:J31"/>
    <mergeCell ref="K31:L31"/>
    <mergeCell ref="A33:A37"/>
    <mergeCell ref="A40:A41"/>
    <mergeCell ref="B40:B41"/>
    <mergeCell ref="C40:C41"/>
    <mergeCell ref="D40:D41"/>
    <mergeCell ref="E40:E41"/>
    <mergeCell ref="A31:A32"/>
    <mergeCell ref="B31:B32"/>
    <mergeCell ref="C31:C32"/>
    <mergeCell ref="D31:D32"/>
    <mergeCell ref="E31:E32"/>
    <mergeCell ref="F31:F32"/>
    <mergeCell ref="I40:J40"/>
    <mergeCell ref="K40:L40"/>
    <mergeCell ref="G19:G20"/>
    <mergeCell ref="H19:H20"/>
    <mergeCell ref="I19:J19"/>
    <mergeCell ref="K19:L19"/>
    <mergeCell ref="A21:A27"/>
    <mergeCell ref="C23:C24"/>
    <mergeCell ref="A19:A20"/>
    <mergeCell ref="B19:B20"/>
    <mergeCell ref="C19:C20"/>
    <mergeCell ref="D19:D20"/>
    <mergeCell ref="E19:E20"/>
    <mergeCell ref="F19:F20"/>
    <mergeCell ref="G3:G4"/>
    <mergeCell ref="H3:H4"/>
    <mergeCell ref="I3:J3"/>
    <mergeCell ref="K3:L3"/>
    <mergeCell ref="A5:A13"/>
    <mergeCell ref="B5:B6"/>
    <mergeCell ref="C5:C6"/>
    <mergeCell ref="A3:A4"/>
    <mergeCell ref="B3:B4"/>
    <mergeCell ref="C3:C4"/>
    <mergeCell ref="D3:D4"/>
    <mergeCell ref="E3:E4"/>
    <mergeCell ref="F3:F4"/>
  </mergeCells>
  <printOptions horizontalCentered="1"/>
  <pageMargins left="0.23622047244094491" right="0.23622047244094491" top="0.74803149606299213" bottom="0.74803149606299213" header="0.31496062992125984" footer="0.31496062992125984"/>
  <pageSetup paperSize="9" scale="74"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2" manualBreakCount="2">
    <brk id="18" max="13" man="1"/>
    <brk id="39" max="1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212"/>
  <sheetViews>
    <sheetView zoomScale="70" zoomScaleNormal="70" workbookViewId="0">
      <selection activeCell="B1" sqref="B1"/>
    </sheetView>
  </sheetViews>
  <sheetFormatPr baseColWidth="10" defaultRowHeight="15" x14ac:dyDescent="0.25"/>
  <cols>
    <col min="1" max="1" width="41.42578125" style="269" customWidth="1"/>
    <col min="2" max="2" width="77.140625" style="2075" customWidth="1"/>
    <col min="3" max="3" width="64.140625" style="266" customWidth="1"/>
    <col min="4" max="4" width="15.85546875" style="267" customWidth="1"/>
    <col min="5" max="5" width="14.85546875" style="267" customWidth="1"/>
    <col min="6" max="6" width="33.140625" style="267" customWidth="1"/>
    <col min="7" max="7" width="11.42578125" style="377"/>
    <col min="8" max="8" width="15.42578125" style="377" customWidth="1"/>
    <col min="9" max="9" width="14.5703125" style="377" customWidth="1"/>
    <col min="10" max="10" width="20.85546875" style="2057" customWidth="1"/>
    <col min="11" max="11" width="11.42578125" style="377"/>
    <col min="12" max="12" width="19.140625" style="2057" customWidth="1"/>
    <col min="13" max="13" width="13.7109375" style="377" bestFit="1" customWidth="1"/>
    <col min="14" max="14" width="13.42578125" style="377" customWidth="1"/>
    <col min="15" max="16384" width="11.42578125" style="268"/>
  </cols>
  <sheetData>
    <row r="1" spans="1:14" s="411" customFormat="1" ht="12.75" x14ac:dyDescent="0.2">
      <c r="A1" s="411" t="s">
        <v>440</v>
      </c>
    </row>
    <row r="2" spans="1:14" s="2095" customFormat="1" ht="12.75" customHeight="1" thickBot="1" x14ac:dyDescent="0.25">
      <c r="A2" s="2095" t="s">
        <v>133</v>
      </c>
    </row>
    <row r="3" spans="1:14" ht="15.75" thickBot="1" x14ac:dyDescent="0.3">
      <c r="A3" s="2278" t="s">
        <v>441</v>
      </c>
      <c r="B3" s="2279"/>
      <c r="C3" s="2280" t="s">
        <v>442</v>
      </c>
      <c r="D3" s="2280"/>
      <c r="E3" s="2281" t="s">
        <v>443</v>
      </c>
      <c r="F3" s="2282"/>
      <c r="G3" s="2282"/>
      <c r="H3" s="2282"/>
      <c r="I3" s="2283"/>
      <c r="J3" s="2280" t="s">
        <v>325</v>
      </c>
      <c r="K3" s="2280"/>
      <c r="L3" s="2279"/>
      <c r="M3" s="2284" t="s">
        <v>444</v>
      </c>
      <c r="N3" s="2276" t="s">
        <v>445</v>
      </c>
    </row>
    <row r="4" spans="1:14" ht="62.25" thickBot="1" x14ac:dyDescent="0.3">
      <c r="A4" s="271" t="s">
        <v>446</v>
      </c>
      <c r="B4" s="272" t="s">
        <v>447</v>
      </c>
      <c r="C4" s="273" t="s">
        <v>448</v>
      </c>
      <c r="D4" s="270" t="s">
        <v>449</v>
      </c>
      <c r="E4" s="1076" t="s">
        <v>450</v>
      </c>
      <c r="F4" s="1077" t="s">
        <v>451</v>
      </c>
      <c r="G4" s="274" t="s">
        <v>452</v>
      </c>
      <c r="H4" s="274" t="s">
        <v>453</v>
      </c>
      <c r="I4" s="275" t="s">
        <v>454</v>
      </c>
      <c r="J4" s="2024" t="s">
        <v>455</v>
      </c>
      <c r="K4" s="273" t="s">
        <v>456</v>
      </c>
      <c r="L4" s="2023" t="s">
        <v>457</v>
      </c>
      <c r="M4" s="2285"/>
      <c r="N4" s="2277"/>
    </row>
    <row r="5" spans="1:14" ht="24" x14ac:dyDescent="0.25">
      <c r="A5" s="292" t="s">
        <v>458</v>
      </c>
      <c r="B5" s="2064" t="s">
        <v>459</v>
      </c>
      <c r="C5" s="293" t="s">
        <v>460</v>
      </c>
      <c r="D5" s="367" t="s">
        <v>461</v>
      </c>
      <c r="E5" s="1078" t="s">
        <v>462</v>
      </c>
      <c r="F5" s="1082">
        <v>11110043</v>
      </c>
      <c r="G5" s="294">
        <v>122.21</v>
      </c>
      <c r="H5" s="379" t="s">
        <v>191</v>
      </c>
      <c r="I5" s="379" t="s">
        <v>191</v>
      </c>
      <c r="J5" s="2041" t="s">
        <v>463</v>
      </c>
      <c r="K5" s="295">
        <v>1600</v>
      </c>
      <c r="L5" s="2058" t="s">
        <v>464</v>
      </c>
      <c r="M5" s="295">
        <f>+K5*12</f>
        <v>19200</v>
      </c>
      <c r="N5" s="296">
        <f>+K5*6</f>
        <v>9600</v>
      </c>
    </row>
    <row r="6" spans="1:14" ht="24" x14ac:dyDescent="0.25">
      <c r="A6" s="297" t="s">
        <v>458</v>
      </c>
      <c r="B6" s="2065" t="s">
        <v>459</v>
      </c>
      <c r="C6" s="298" t="s">
        <v>460</v>
      </c>
      <c r="D6" s="368" t="s">
        <v>461</v>
      </c>
      <c r="E6" s="1079" t="s">
        <v>462</v>
      </c>
      <c r="F6" s="1079">
        <v>11110043</v>
      </c>
      <c r="G6" s="300">
        <v>122.21</v>
      </c>
      <c r="H6" s="380" t="s">
        <v>191</v>
      </c>
      <c r="I6" s="380" t="s">
        <v>191</v>
      </c>
      <c r="J6" s="2042" t="s">
        <v>465</v>
      </c>
      <c r="K6" s="301">
        <v>1600</v>
      </c>
      <c r="L6" s="2059" t="s">
        <v>466</v>
      </c>
      <c r="M6" s="302">
        <f t="shared" ref="M6:M40" si="0">+K6*12</f>
        <v>19200</v>
      </c>
      <c r="N6" s="303">
        <f>+K6*6</f>
        <v>9600</v>
      </c>
    </row>
    <row r="7" spans="1:14" ht="24" x14ac:dyDescent="0.25">
      <c r="A7" s="297" t="s">
        <v>458</v>
      </c>
      <c r="B7" s="2065" t="s">
        <v>459</v>
      </c>
      <c r="C7" s="304" t="s">
        <v>467</v>
      </c>
      <c r="D7" s="369">
        <v>10088048551</v>
      </c>
      <c r="E7" s="1079" t="s">
        <v>462</v>
      </c>
      <c r="F7" s="1079">
        <v>49020189</v>
      </c>
      <c r="G7" s="300">
        <v>659.87</v>
      </c>
      <c r="H7" s="380">
        <v>3</v>
      </c>
      <c r="I7" s="380" t="s">
        <v>191</v>
      </c>
      <c r="J7" s="2043" t="s">
        <v>468</v>
      </c>
      <c r="K7" s="305" t="s">
        <v>469</v>
      </c>
      <c r="L7" s="2060" t="s">
        <v>470</v>
      </c>
      <c r="M7" s="302"/>
      <c r="N7" s="381"/>
    </row>
    <row r="8" spans="1:14" ht="24" x14ac:dyDescent="0.25">
      <c r="A8" s="297" t="s">
        <v>458</v>
      </c>
      <c r="B8" s="2065" t="s">
        <v>459</v>
      </c>
      <c r="C8" s="306" t="s">
        <v>471</v>
      </c>
      <c r="D8" s="369">
        <v>10199127751</v>
      </c>
      <c r="E8" s="1079" t="s">
        <v>462</v>
      </c>
      <c r="F8" s="1079">
        <v>2005761</v>
      </c>
      <c r="G8" s="300">
        <v>156.01</v>
      </c>
      <c r="H8" s="380">
        <v>1</v>
      </c>
      <c r="I8" s="380" t="s">
        <v>191</v>
      </c>
      <c r="J8" s="2044" t="s">
        <v>472</v>
      </c>
      <c r="K8" s="307">
        <v>1200</v>
      </c>
      <c r="L8" s="2059" t="s">
        <v>473</v>
      </c>
      <c r="M8" s="302">
        <f t="shared" si="0"/>
        <v>14400</v>
      </c>
      <c r="N8" s="303">
        <f>+K8*6</f>
        <v>7200</v>
      </c>
    </row>
    <row r="9" spans="1:14" ht="24" x14ac:dyDescent="0.25">
      <c r="A9" s="297" t="s">
        <v>458</v>
      </c>
      <c r="B9" s="2065" t="s">
        <v>459</v>
      </c>
      <c r="C9" s="298" t="s">
        <v>474</v>
      </c>
      <c r="D9" s="369">
        <v>15198539349</v>
      </c>
      <c r="E9" s="1079" t="s">
        <v>462</v>
      </c>
      <c r="F9" s="1079" t="s">
        <v>475</v>
      </c>
      <c r="G9" s="300">
        <v>280</v>
      </c>
      <c r="H9" s="380">
        <v>1</v>
      </c>
      <c r="I9" s="380" t="s">
        <v>191</v>
      </c>
      <c r="J9" s="2042" t="s">
        <v>472</v>
      </c>
      <c r="K9" s="301">
        <v>3100</v>
      </c>
      <c r="L9" s="2059" t="s">
        <v>473</v>
      </c>
      <c r="M9" s="302">
        <f t="shared" si="0"/>
        <v>37200</v>
      </c>
      <c r="N9" s="303">
        <f t="shared" ref="N9:N40" si="1">+K9*6</f>
        <v>18600</v>
      </c>
    </row>
    <row r="10" spans="1:14" ht="24" x14ac:dyDescent="0.25">
      <c r="A10" s="297" t="s">
        <v>458</v>
      </c>
      <c r="B10" s="2065" t="s">
        <v>459</v>
      </c>
      <c r="C10" s="304" t="s">
        <v>476</v>
      </c>
      <c r="D10" s="369">
        <v>10102110698</v>
      </c>
      <c r="E10" s="1079" t="s">
        <v>462</v>
      </c>
      <c r="F10" s="1079" t="s">
        <v>477</v>
      </c>
      <c r="G10" s="300">
        <v>248.29</v>
      </c>
      <c r="H10" s="380">
        <v>1</v>
      </c>
      <c r="I10" s="380" t="s">
        <v>191</v>
      </c>
      <c r="J10" s="2043" t="s">
        <v>478</v>
      </c>
      <c r="K10" s="305">
        <v>3000</v>
      </c>
      <c r="L10" s="2059" t="s">
        <v>473</v>
      </c>
      <c r="M10" s="302">
        <f t="shared" si="0"/>
        <v>36000</v>
      </c>
      <c r="N10" s="303">
        <f>+K10*4</f>
        <v>12000</v>
      </c>
    </row>
    <row r="11" spans="1:14" ht="24" x14ac:dyDescent="0.25">
      <c r="A11" s="297" t="s">
        <v>458</v>
      </c>
      <c r="B11" s="2065" t="s">
        <v>459</v>
      </c>
      <c r="C11" s="306" t="s">
        <v>479</v>
      </c>
      <c r="D11" s="368" t="s">
        <v>480</v>
      </c>
      <c r="E11" s="1079" t="s">
        <v>462</v>
      </c>
      <c r="F11" s="1079" t="s">
        <v>481</v>
      </c>
      <c r="G11" s="300">
        <v>77.22</v>
      </c>
      <c r="H11" s="380" t="s">
        <v>191</v>
      </c>
      <c r="I11" s="380" t="s">
        <v>191</v>
      </c>
      <c r="J11" s="2044" t="s">
        <v>482</v>
      </c>
      <c r="K11" s="307">
        <v>1800</v>
      </c>
      <c r="L11" s="2059" t="s">
        <v>473</v>
      </c>
      <c r="M11" s="302">
        <f t="shared" si="0"/>
        <v>21600</v>
      </c>
      <c r="N11" s="303">
        <f t="shared" si="1"/>
        <v>10800</v>
      </c>
    </row>
    <row r="12" spans="1:14" ht="24" x14ac:dyDescent="0.25">
      <c r="A12" s="297" t="s">
        <v>458</v>
      </c>
      <c r="B12" s="2065" t="s">
        <v>459</v>
      </c>
      <c r="C12" s="298" t="s">
        <v>483</v>
      </c>
      <c r="D12" s="369">
        <v>10205658896</v>
      </c>
      <c r="E12" s="1079" t="s">
        <v>462</v>
      </c>
      <c r="F12" s="1079" t="s">
        <v>484</v>
      </c>
      <c r="G12" s="300">
        <v>401.7</v>
      </c>
      <c r="H12" s="380">
        <v>2</v>
      </c>
      <c r="I12" s="380" t="s">
        <v>191</v>
      </c>
      <c r="J12" s="2042" t="s">
        <v>485</v>
      </c>
      <c r="K12" s="301">
        <v>9900</v>
      </c>
      <c r="L12" s="2059" t="s">
        <v>473</v>
      </c>
      <c r="M12" s="302">
        <f t="shared" si="0"/>
        <v>118800</v>
      </c>
      <c r="N12" s="303">
        <f t="shared" si="1"/>
        <v>59400</v>
      </c>
    </row>
    <row r="13" spans="1:14" ht="24" x14ac:dyDescent="0.25">
      <c r="A13" s="297" t="s">
        <v>458</v>
      </c>
      <c r="B13" s="2065" t="s">
        <v>459</v>
      </c>
      <c r="C13" s="304" t="s">
        <v>486</v>
      </c>
      <c r="D13" s="369">
        <v>20600432983</v>
      </c>
      <c r="E13" s="1079" t="s">
        <v>462</v>
      </c>
      <c r="F13" s="1079">
        <v>13435029</v>
      </c>
      <c r="G13" s="308">
        <v>1519.5</v>
      </c>
      <c r="H13" s="315"/>
      <c r="I13" s="380" t="s">
        <v>191</v>
      </c>
      <c r="J13" s="2043" t="s">
        <v>487</v>
      </c>
      <c r="K13" s="305">
        <v>51790</v>
      </c>
      <c r="L13" s="2059" t="s">
        <v>488</v>
      </c>
      <c r="M13" s="302">
        <f>+K13*12</f>
        <v>621480</v>
      </c>
      <c r="N13" s="303">
        <f t="shared" si="1"/>
        <v>310740</v>
      </c>
    </row>
    <row r="14" spans="1:14" ht="24" x14ac:dyDescent="0.25">
      <c r="A14" s="297" t="s">
        <v>458</v>
      </c>
      <c r="B14" s="2065" t="s">
        <v>459</v>
      </c>
      <c r="C14" s="306" t="s">
        <v>489</v>
      </c>
      <c r="D14" s="369">
        <v>10401813018</v>
      </c>
      <c r="E14" s="1079" t="s">
        <v>462</v>
      </c>
      <c r="F14" s="1079" t="s">
        <v>490</v>
      </c>
      <c r="G14" s="300">
        <v>46</v>
      </c>
      <c r="H14" s="380" t="s">
        <v>191</v>
      </c>
      <c r="I14" s="380" t="s">
        <v>191</v>
      </c>
      <c r="J14" s="2044" t="s">
        <v>491</v>
      </c>
      <c r="K14" s="309">
        <v>1200</v>
      </c>
      <c r="L14" s="2059" t="s">
        <v>473</v>
      </c>
      <c r="M14" s="302">
        <f t="shared" si="0"/>
        <v>14400</v>
      </c>
      <c r="N14" s="303">
        <f t="shared" si="1"/>
        <v>7200</v>
      </c>
    </row>
    <row r="15" spans="1:14" ht="24" x14ac:dyDescent="0.25">
      <c r="A15" s="297" t="s">
        <v>458</v>
      </c>
      <c r="B15" s="2065" t="s">
        <v>459</v>
      </c>
      <c r="C15" s="298" t="s">
        <v>492</v>
      </c>
      <c r="D15" s="368" t="s">
        <v>493</v>
      </c>
      <c r="E15" s="1079" t="s">
        <v>462</v>
      </c>
      <c r="F15" s="1079" t="s">
        <v>494</v>
      </c>
      <c r="G15" s="300">
        <v>20</v>
      </c>
      <c r="H15" s="380" t="s">
        <v>191</v>
      </c>
      <c r="I15" s="380" t="s">
        <v>191</v>
      </c>
      <c r="J15" s="2042" t="s">
        <v>491</v>
      </c>
      <c r="K15" s="310">
        <v>650</v>
      </c>
      <c r="L15" s="2059" t="s">
        <v>473</v>
      </c>
      <c r="M15" s="302">
        <f t="shared" si="0"/>
        <v>7800</v>
      </c>
      <c r="N15" s="303">
        <f t="shared" si="1"/>
        <v>3900</v>
      </c>
    </row>
    <row r="16" spans="1:14" ht="24" x14ac:dyDescent="0.25">
      <c r="A16" s="297" t="s">
        <v>458</v>
      </c>
      <c r="B16" s="2065" t="s">
        <v>459</v>
      </c>
      <c r="C16" s="304" t="s">
        <v>495</v>
      </c>
      <c r="D16" s="369">
        <v>10004879266</v>
      </c>
      <c r="E16" s="1079" t="s">
        <v>462</v>
      </c>
      <c r="F16" s="1079" t="s">
        <v>496</v>
      </c>
      <c r="G16" s="300">
        <v>25.2</v>
      </c>
      <c r="H16" s="380" t="s">
        <v>191</v>
      </c>
      <c r="I16" s="380" t="s">
        <v>191</v>
      </c>
      <c r="J16" s="2043" t="s">
        <v>491</v>
      </c>
      <c r="K16" s="311">
        <v>1300</v>
      </c>
      <c r="L16" s="2059" t="s">
        <v>473</v>
      </c>
      <c r="M16" s="302">
        <f t="shared" si="0"/>
        <v>15600</v>
      </c>
      <c r="N16" s="303">
        <f t="shared" si="1"/>
        <v>7800</v>
      </c>
    </row>
    <row r="17" spans="1:14" ht="24" x14ac:dyDescent="0.25">
      <c r="A17" s="297" t="s">
        <v>458</v>
      </c>
      <c r="B17" s="2065" t="s">
        <v>459</v>
      </c>
      <c r="C17" s="312" t="s">
        <v>497</v>
      </c>
      <c r="D17" s="369">
        <v>10003271035</v>
      </c>
      <c r="E17" s="1079" t="s">
        <v>462</v>
      </c>
      <c r="F17" s="1079" t="s">
        <v>498</v>
      </c>
      <c r="G17" s="300">
        <v>80</v>
      </c>
      <c r="H17" s="380" t="s">
        <v>191</v>
      </c>
      <c r="I17" s="380" t="s">
        <v>191</v>
      </c>
      <c r="J17" s="2045" t="s">
        <v>491</v>
      </c>
      <c r="K17" s="313">
        <v>1000</v>
      </c>
      <c r="L17" s="2059" t="s">
        <v>473</v>
      </c>
      <c r="M17" s="302">
        <f t="shared" si="0"/>
        <v>12000</v>
      </c>
      <c r="N17" s="303">
        <f t="shared" si="1"/>
        <v>6000</v>
      </c>
    </row>
    <row r="18" spans="1:14" ht="24" x14ac:dyDescent="0.25">
      <c r="A18" s="297" t="s">
        <v>458</v>
      </c>
      <c r="B18" s="2065" t="s">
        <v>459</v>
      </c>
      <c r="C18" s="312" t="s">
        <v>499</v>
      </c>
      <c r="D18" s="369">
        <v>10073621866</v>
      </c>
      <c r="E18" s="1079" t="s">
        <v>462</v>
      </c>
      <c r="F18" s="1079">
        <v>2004562</v>
      </c>
      <c r="G18" s="300">
        <v>52</v>
      </c>
      <c r="H18" s="380" t="s">
        <v>191</v>
      </c>
      <c r="I18" s="380" t="s">
        <v>191</v>
      </c>
      <c r="J18" s="2045" t="s">
        <v>491</v>
      </c>
      <c r="K18" s="313">
        <v>1191.67</v>
      </c>
      <c r="L18" s="2059" t="s">
        <v>473</v>
      </c>
      <c r="M18" s="302">
        <f t="shared" si="0"/>
        <v>14300.04</v>
      </c>
      <c r="N18" s="303">
        <f t="shared" si="1"/>
        <v>7150.02</v>
      </c>
    </row>
    <row r="19" spans="1:14" ht="24" x14ac:dyDescent="0.25">
      <c r="A19" s="297" t="s">
        <v>458</v>
      </c>
      <c r="B19" s="2065" t="s">
        <v>459</v>
      </c>
      <c r="C19" s="298" t="s">
        <v>500</v>
      </c>
      <c r="D19" s="369">
        <v>10267246861</v>
      </c>
      <c r="E19" s="1079" t="s">
        <v>462</v>
      </c>
      <c r="F19" s="1079" t="s">
        <v>501</v>
      </c>
      <c r="G19" s="300">
        <v>95</v>
      </c>
      <c r="H19" s="380" t="s">
        <v>191</v>
      </c>
      <c r="I19" s="380" t="s">
        <v>191</v>
      </c>
      <c r="J19" s="2042" t="s">
        <v>491</v>
      </c>
      <c r="K19" s="310">
        <v>1070</v>
      </c>
      <c r="L19" s="2059" t="s">
        <v>473</v>
      </c>
      <c r="M19" s="302">
        <f t="shared" si="0"/>
        <v>12840</v>
      </c>
      <c r="N19" s="303">
        <f t="shared" si="1"/>
        <v>6420</v>
      </c>
    </row>
    <row r="20" spans="1:14" ht="24" x14ac:dyDescent="0.25">
      <c r="A20" s="297" t="s">
        <v>458</v>
      </c>
      <c r="B20" s="2065" t="s">
        <v>459</v>
      </c>
      <c r="C20" s="304" t="s">
        <v>502</v>
      </c>
      <c r="D20" s="369">
        <v>10199253412</v>
      </c>
      <c r="E20" s="1079" t="s">
        <v>462</v>
      </c>
      <c r="F20" s="1079" t="s">
        <v>503</v>
      </c>
      <c r="G20" s="300">
        <v>28</v>
      </c>
      <c r="H20" s="380" t="s">
        <v>191</v>
      </c>
      <c r="I20" s="380" t="s">
        <v>191</v>
      </c>
      <c r="J20" s="2043" t="s">
        <v>491</v>
      </c>
      <c r="K20" s="311">
        <v>980</v>
      </c>
      <c r="L20" s="2059" t="s">
        <v>473</v>
      </c>
      <c r="M20" s="302">
        <f t="shared" si="0"/>
        <v>11760</v>
      </c>
      <c r="N20" s="303">
        <f t="shared" si="1"/>
        <v>5880</v>
      </c>
    </row>
    <row r="21" spans="1:14" ht="24" x14ac:dyDescent="0.25">
      <c r="A21" s="297" t="s">
        <v>458</v>
      </c>
      <c r="B21" s="2065" t="s">
        <v>459</v>
      </c>
      <c r="C21" s="299" t="s">
        <v>504</v>
      </c>
      <c r="D21" s="369">
        <v>10400808541</v>
      </c>
      <c r="E21" s="1079" t="s">
        <v>462</v>
      </c>
      <c r="F21" s="1079" t="s">
        <v>505</v>
      </c>
      <c r="G21" s="300">
        <v>35</v>
      </c>
      <c r="H21" s="380" t="s">
        <v>191</v>
      </c>
      <c r="I21" s="380" t="s">
        <v>191</v>
      </c>
      <c r="J21" s="2046" t="s">
        <v>491</v>
      </c>
      <c r="K21" s="314">
        <v>1150</v>
      </c>
      <c r="L21" s="2059" t="s">
        <v>473</v>
      </c>
      <c r="M21" s="302">
        <f t="shared" si="0"/>
        <v>13800</v>
      </c>
      <c r="N21" s="303">
        <f t="shared" si="1"/>
        <v>6900</v>
      </c>
    </row>
    <row r="22" spans="1:14" ht="24" x14ac:dyDescent="0.25">
      <c r="A22" s="297" t="s">
        <v>458</v>
      </c>
      <c r="B22" s="2065" t="s">
        <v>459</v>
      </c>
      <c r="C22" s="298" t="s">
        <v>506</v>
      </c>
      <c r="D22" s="369">
        <v>10200024325</v>
      </c>
      <c r="E22" s="1079" t="s">
        <v>462</v>
      </c>
      <c r="F22" s="1079" t="s">
        <v>507</v>
      </c>
      <c r="G22" s="300">
        <v>135</v>
      </c>
      <c r="H22" s="380" t="s">
        <v>191</v>
      </c>
      <c r="I22" s="380" t="s">
        <v>191</v>
      </c>
      <c r="J22" s="2042" t="s">
        <v>491</v>
      </c>
      <c r="K22" s="310">
        <v>1200</v>
      </c>
      <c r="L22" s="2059" t="s">
        <v>473</v>
      </c>
      <c r="M22" s="302">
        <f t="shared" si="0"/>
        <v>14400</v>
      </c>
      <c r="N22" s="303">
        <f t="shared" si="1"/>
        <v>7200</v>
      </c>
    </row>
    <row r="23" spans="1:14" ht="24" x14ac:dyDescent="0.25">
      <c r="A23" s="297" t="s">
        <v>458</v>
      </c>
      <c r="B23" s="2065" t="s">
        <v>459</v>
      </c>
      <c r="C23" s="299" t="s">
        <v>508</v>
      </c>
      <c r="D23" s="368" t="s">
        <v>509</v>
      </c>
      <c r="E23" s="1079" t="s">
        <v>462</v>
      </c>
      <c r="F23" s="1079">
        <v>11007525</v>
      </c>
      <c r="G23" s="315">
        <v>32.524999999999999</v>
      </c>
      <c r="H23" s="315"/>
      <c r="I23" s="315"/>
      <c r="J23" s="2046" t="s">
        <v>491</v>
      </c>
      <c r="K23" s="314">
        <v>1310</v>
      </c>
      <c r="L23" s="2059" t="s">
        <v>473</v>
      </c>
      <c r="M23" s="302">
        <f t="shared" si="0"/>
        <v>15720</v>
      </c>
      <c r="N23" s="303">
        <f t="shared" si="1"/>
        <v>7860</v>
      </c>
    </row>
    <row r="24" spans="1:14" s="276" customFormat="1" ht="24" x14ac:dyDescent="0.25">
      <c r="A24" s="297" t="s">
        <v>458</v>
      </c>
      <c r="B24" s="2065" t="s">
        <v>459</v>
      </c>
      <c r="C24" s="312" t="s">
        <v>510</v>
      </c>
      <c r="D24" s="369">
        <v>10166496221</v>
      </c>
      <c r="E24" s="1079" t="s">
        <v>462</v>
      </c>
      <c r="F24" s="1079" t="s">
        <v>511</v>
      </c>
      <c r="G24" s="300">
        <v>60</v>
      </c>
      <c r="H24" s="380" t="s">
        <v>191</v>
      </c>
      <c r="I24" s="380" t="s">
        <v>191</v>
      </c>
      <c r="J24" s="2045" t="s">
        <v>491</v>
      </c>
      <c r="K24" s="313">
        <v>1700</v>
      </c>
      <c r="L24" s="2059" t="s">
        <v>473</v>
      </c>
      <c r="M24" s="302">
        <f t="shared" si="0"/>
        <v>20400</v>
      </c>
      <c r="N24" s="303">
        <f>+K24*5</f>
        <v>8500</v>
      </c>
    </row>
    <row r="25" spans="1:14" s="276" customFormat="1" ht="24" x14ac:dyDescent="0.25">
      <c r="A25" s="297" t="s">
        <v>458</v>
      </c>
      <c r="B25" s="2065" t="s">
        <v>459</v>
      </c>
      <c r="C25" s="299" t="s">
        <v>512</v>
      </c>
      <c r="D25" s="369">
        <v>10094120158</v>
      </c>
      <c r="E25" s="1079" t="s">
        <v>462</v>
      </c>
      <c r="F25" s="1079" t="s">
        <v>513</v>
      </c>
      <c r="G25" s="300">
        <v>31</v>
      </c>
      <c r="H25" s="380" t="s">
        <v>191</v>
      </c>
      <c r="I25" s="380" t="s">
        <v>191</v>
      </c>
      <c r="J25" s="2046" t="s">
        <v>491</v>
      </c>
      <c r="K25" s="314">
        <v>1280</v>
      </c>
      <c r="L25" s="2059" t="s">
        <v>473</v>
      </c>
      <c r="M25" s="302">
        <f t="shared" si="0"/>
        <v>15360</v>
      </c>
      <c r="N25" s="303">
        <f t="shared" si="1"/>
        <v>7680</v>
      </c>
    </row>
    <row r="26" spans="1:14" s="276" customFormat="1" ht="24" x14ac:dyDescent="0.25">
      <c r="A26" s="297" t="s">
        <v>458</v>
      </c>
      <c r="B26" s="2065" t="s">
        <v>459</v>
      </c>
      <c r="C26" s="312" t="s">
        <v>514</v>
      </c>
      <c r="D26" s="368" t="s">
        <v>515</v>
      </c>
      <c r="E26" s="1079" t="s">
        <v>462</v>
      </c>
      <c r="F26" s="1079">
        <v>1127533</v>
      </c>
      <c r="G26" s="300">
        <v>40</v>
      </c>
      <c r="H26" s="380" t="s">
        <v>191</v>
      </c>
      <c r="I26" s="380" t="s">
        <v>191</v>
      </c>
      <c r="J26" s="2045" t="s">
        <v>491</v>
      </c>
      <c r="K26" s="313">
        <v>900</v>
      </c>
      <c r="L26" s="2059" t="s">
        <v>473</v>
      </c>
      <c r="M26" s="302">
        <f t="shared" si="0"/>
        <v>10800</v>
      </c>
      <c r="N26" s="303">
        <f t="shared" si="1"/>
        <v>5400</v>
      </c>
    </row>
    <row r="27" spans="1:14" ht="24" x14ac:dyDescent="0.25">
      <c r="A27" s="297" t="s">
        <v>458</v>
      </c>
      <c r="B27" s="2065" t="s">
        <v>459</v>
      </c>
      <c r="C27" s="316" t="s">
        <v>516</v>
      </c>
      <c r="D27" s="369">
        <v>1023074303</v>
      </c>
      <c r="E27" s="1079" t="s">
        <v>462</v>
      </c>
      <c r="F27" s="1079" t="s">
        <v>517</v>
      </c>
      <c r="G27" s="300">
        <v>21.62</v>
      </c>
      <c r="H27" s="380" t="s">
        <v>191</v>
      </c>
      <c r="I27" s="380" t="s">
        <v>191</v>
      </c>
      <c r="J27" s="2047" t="s">
        <v>518</v>
      </c>
      <c r="K27" s="317">
        <v>900</v>
      </c>
      <c r="L27" s="2059" t="s">
        <v>473</v>
      </c>
      <c r="M27" s="302">
        <f t="shared" si="0"/>
        <v>10800</v>
      </c>
      <c r="N27" s="303">
        <f t="shared" si="1"/>
        <v>5400</v>
      </c>
    </row>
    <row r="28" spans="1:14" ht="24" x14ac:dyDescent="0.25">
      <c r="A28" s="297" t="s">
        <v>458</v>
      </c>
      <c r="B28" s="2065" t="s">
        <v>459</v>
      </c>
      <c r="C28" s="298" t="s">
        <v>519</v>
      </c>
      <c r="D28" s="369">
        <v>10201032640</v>
      </c>
      <c r="E28" s="1079" t="s">
        <v>462</v>
      </c>
      <c r="F28" s="1079">
        <v>42002285</v>
      </c>
      <c r="G28" s="300">
        <v>64</v>
      </c>
      <c r="H28" s="380" t="s">
        <v>191</v>
      </c>
      <c r="I28" s="380" t="s">
        <v>191</v>
      </c>
      <c r="J28" s="2042" t="s">
        <v>491</v>
      </c>
      <c r="K28" s="310">
        <v>600</v>
      </c>
      <c r="L28" s="2059" t="s">
        <v>473</v>
      </c>
      <c r="M28" s="302">
        <f t="shared" si="0"/>
        <v>7200</v>
      </c>
      <c r="N28" s="303">
        <f t="shared" si="1"/>
        <v>3600</v>
      </c>
    </row>
    <row r="29" spans="1:14" ht="24" x14ac:dyDescent="0.25">
      <c r="A29" s="297" t="s">
        <v>458</v>
      </c>
      <c r="B29" s="2065" t="s">
        <v>459</v>
      </c>
      <c r="C29" s="304" t="s">
        <v>520</v>
      </c>
      <c r="D29" s="368" t="s">
        <v>521</v>
      </c>
      <c r="E29" s="1079" t="s">
        <v>462</v>
      </c>
      <c r="F29" s="1079">
        <v>11027967</v>
      </c>
      <c r="G29" s="300">
        <v>197.5</v>
      </c>
      <c r="H29" s="380" t="s">
        <v>191</v>
      </c>
      <c r="I29" s="380" t="s">
        <v>191</v>
      </c>
      <c r="J29" s="2043" t="s">
        <v>491</v>
      </c>
      <c r="K29" s="311">
        <v>800</v>
      </c>
      <c r="L29" s="2059" t="s">
        <v>473</v>
      </c>
      <c r="M29" s="302">
        <f t="shared" si="0"/>
        <v>9600</v>
      </c>
      <c r="N29" s="303">
        <f t="shared" si="1"/>
        <v>4800</v>
      </c>
    </row>
    <row r="30" spans="1:14" ht="24" x14ac:dyDescent="0.25">
      <c r="A30" s="297" t="s">
        <v>458</v>
      </c>
      <c r="B30" s="2065" t="s">
        <v>459</v>
      </c>
      <c r="C30" s="312" t="s">
        <v>522</v>
      </c>
      <c r="D30" s="368" t="s">
        <v>523</v>
      </c>
      <c r="E30" s="1079" t="s">
        <v>462</v>
      </c>
      <c r="F30" s="1079">
        <v>5009293</v>
      </c>
      <c r="G30" s="300">
        <v>60</v>
      </c>
      <c r="H30" s="380" t="s">
        <v>191</v>
      </c>
      <c r="I30" s="380" t="s">
        <v>191</v>
      </c>
      <c r="J30" s="2045" t="s">
        <v>491</v>
      </c>
      <c r="K30" s="318">
        <v>1000</v>
      </c>
      <c r="L30" s="2059" t="s">
        <v>473</v>
      </c>
      <c r="M30" s="302">
        <f t="shared" si="0"/>
        <v>12000</v>
      </c>
      <c r="N30" s="303">
        <f>+K30*5</f>
        <v>5000</v>
      </c>
    </row>
    <row r="31" spans="1:14" ht="24" x14ac:dyDescent="0.25">
      <c r="A31" s="297" t="s">
        <v>458</v>
      </c>
      <c r="B31" s="2065" t="s">
        <v>459</v>
      </c>
      <c r="C31" s="298" t="s">
        <v>524</v>
      </c>
      <c r="D31" s="369">
        <v>10052886029</v>
      </c>
      <c r="E31" s="1079" t="s">
        <v>462</v>
      </c>
      <c r="F31" s="1079" t="s">
        <v>525</v>
      </c>
      <c r="G31" s="300">
        <v>23.28</v>
      </c>
      <c r="H31" s="380" t="s">
        <v>191</v>
      </c>
      <c r="I31" s="380" t="s">
        <v>191</v>
      </c>
      <c r="J31" s="2042" t="s">
        <v>491</v>
      </c>
      <c r="K31" s="310">
        <v>950</v>
      </c>
      <c r="L31" s="2059" t="s">
        <v>473</v>
      </c>
      <c r="M31" s="302">
        <f t="shared" si="0"/>
        <v>11400</v>
      </c>
      <c r="N31" s="303">
        <f t="shared" si="1"/>
        <v>5700</v>
      </c>
    </row>
    <row r="32" spans="1:14" ht="24" x14ac:dyDescent="0.25">
      <c r="A32" s="297" t="s">
        <v>458</v>
      </c>
      <c r="B32" s="2065" t="s">
        <v>459</v>
      </c>
      <c r="C32" s="319" t="s">
        <v>526</v>
      </c>
      <c r="D32" s="368" t="s">
        <v>527</v>
      </c>
      <c r="E32" s="1079" t="s">
        <v>462</v>
      </c>
      <c r="F32" s="1079">
        <v>2005314</v>
      </c>
      <c r="G32" s="315">
        <v>45</v>
      </c>
      <c r="H32" s="380" t="s">
        <v>191</v>
      </c>
      <c r="I32" s="380" t="s">
        <v>191</v>
      </c>
      <c r="J32" s="2048" t="s">
        <v>491</v>
      </c>
      <c r="K32" s="320">
        <v>900</v>
      </c>
      <c r="L32" s="2059" t="s">
        <v>473</v>
      </c>
      <c r="M32" s="302">
        <f t="shared" si="0"/>
        <v>10800</v>
      </c>
      <c r="N32" s="303">
        <f t="shared" si="1"/>
        <v>5400</v>
      </c>
    </row>
    <row r="33" spans="1:14" ht="24" x14ac:dyDescent="0.25">
      <c r="A33" s="297" t="s">
        <v>458</v>
      </c>
      <c r="B33" s="2065" t="s">
        <v>459</v>
      </c>
      <c r="C33" s="319" t="s">
        <v>528</v>
      </c>
      <c r="D33" s="369">
        <v>4005052</v>
      </c>
      <c r="E33" s="1079" t="s">
        <v>462</v>
      </c>
      <c r="F33" s="1079">
        <v>2390</v>
      </c>
      <c r="G33" s="300">
        <v>145.25</v>
      </c>
      <c r="H33" s="380" t="s">
        <v>191</v>
      </c>
      <c r="I33" s="380" t="s">
        <v>191</v>
      </c>
      <c r="J33" s="2048" t="s">
        <v>529</v>
      </c>
      <c r="K33" s="320">
        <v>1090</v>
      </c>
      <c r="L33" s="2059" t="s">
        <v>473</v>
      </c>
      <c r="M33" s="302">
        <f t="shared" si="0"/>
        <v>13080</v>
      </c>
      <c r="N33" s="303">
        <f>+K33*5</f>
        <v>5450</v>
      </c>
    </row>
    <row r="34" spans="1:14" ht="24" x14ac:dyDescent="0.25">
      <c r="A34" s="297" t="s">
        <v>458</v>
      </c>
      <c r="B34" s="2065" t="s">
        <v>459</v>
      </c>
      <c r="C34" s="319" t="s">
        <v>530</v>
      </c>
      <c r="D34" s="369">
        <v>18211310</v>
      </c>
      <c r="E34" s="1079" t="s">
        <v>462</v>
      </c>
      <c r="F34" s="1079" t="s">
        <v>531</v>
      </c>
      <c r="G34" s="300">
        <v>73.599999999999994</v>
      </c>
      <c r="H34" s="380" t="s">
        <v>191</v>
      </c>
      <c r="I34" s="380" t="s">
        <v>191</v>
      </c>
      <c r="J34" s="2048" t="s">
        <v>532</v>
      </c>
      <c r="K34" s="320">
        <v>1650</v>
      </c>
      <c r="L34" s="2059" t="s">
        <v>473</v>
      </c>
      <c r="M34" s="302">
        <f t="shared" si="0"/>
        <v>19800</v>
      </c>
      <c r="N34" s="303">
        <f>+K34*5</f>
        <v>8250</v>
      </c>
    </row>
    <row r="35" spans="1:14" ht="24" x14ac:dyDescent="0.25">
      <c r="A35" s="297" t="s">
        <v>458</v>
      </c>
      <c r="B35" s="2065" t="s">
        <v>459</v>
      </c>
      <c r="C35" s="304" t="s">
        <v>533</v>
      </c>
      <c r="D35" s="368" t="s">
        <v>534</v>
      </c>
      <c r="E35" s="1079" t="s">
        <v>462</v>
      </c>
      <c r="F35" s="1079">
        <v>41282924</v>
      </c>
      <c r="G35" s="315">
        <v>666.83</v>
      </c>
      <c r="H35" s="315">
        <v>4</v>
      </c>
      <c r="I35" s="380" t="s">
        <v>191</v>
      </c>
      <c r="J35" s="2043" t="s">
        <v>535</v>
      </c>
      <c r="K35" s="313">
        <v>30807</v>
      </c>
      <c r="L35" s="2059" t="s">
        <v>464</v>
      </c>
      <c r="M35" s="302">
        <f t="shared" si="0"/>
        <v>369684</v>
      </c>
      <c r="N35" s="303">
        <f t="shared" si="1"/>
        <v>184842</v>
      </c>
    </row>
    <row r="36" spans="1:14" ht="24" x14ac:dyDescent="0.25">
      <c r="A36" s="297" t="s">
        <v>458</v>
      </c>
      <c r="B36" s="2065" t="s">
        <v>459</v>
      </c>
      <c r="C36" s="312" t="s">
        <v>536</v>
      </c>
      <c r="D36" s="369">
        <v>10420214893</v>
      </c>
      <c r="E36" s="1079" t="s">
        <v>462</v>
      </c>
      <c r="F36" s="1079" t="s">
        <v>537</v>
      </c>
      <c r="G36" s="321"/>
      <c r="H36" s="380" t="s">
        <v>191</v>
      </c>
      <c r="I36" s="380" t="s">
        <v>191</v>
      </c>
      <c r="J36" s="2045" t="s">
        <v>538</v>
      </c>
      <c r="K36" s="313">
        <v>18315</v>
      </c>
      <c r="L36" s="2059" t="s">
        <v>464</v>
      </c>
      <c r="M36" s="302">
        <f t="shared" si="0"/>
        <v>219780</v>
      </c>
      <c r="N36" s="303">
        <f t="shared" si="1"/>
        <v>109890</v>
      </c>
    </row>
    <row r="37" spans="1:14" ht="24" x14ac:dyDescent="0.25">
      <c r="A37" s="297" t="s">
        <v>458</v>
      </c>
      <c r="B37" s="2065" t="s">
        <v>459</v>
      </c>
      <c r="C37" s="299" t="s">
        <v>539</v>
      </c>
      <c r="D37" s="369">
        <v>10437243196</v>
      </c>
      <c r="E37" s="1079" t="s">
        <v>462</v>
      </c>
      <c r="F37" s="1079">
        <v>1116766</v>
      </c>
      <c r="G37" s="300">
        <v>41</v>
      </c>
      <c r="H37" s="380" t="s">
        <v>191</v>
      </c>
      <c r="I37" s="380" t="s">
        <v>191</v>
      </c>
      <c r="J37" s="2046" t="s">
        <v>540</v>
      </c>
      <c r="K37" s="314">
        <v>2300</v>
      </c>
      <c r="L37" s="2059" t="s">
        <v>466</v>
      </c>
      <c r="M37" s="302">
        <f t="shared" si="0"/>
        <v>27600</v>
      </c>
      <c r="N37" s="303">
        <f>+K37*5</f>
        <v>11500</v>
      </c>
    </row>
    <row r="38" spans="1:14" ht="24" x14ac:dyDescent="0.25">
      <c r="A38" s="297" t="s">
        <v>458</v>
      </c>
      <c r="B38" s="2065" t="s">
        <v>459</v>
      </c>
      <c r="C38" s="312" t="s">
        <v>541</v>
      </c>
      <c r="D38" s="368" t="s">
        <v>542</v>
      </c>
      <c r="E38" s="1079" t="s">
        <v>462</v>
      </c>
      <c r="F38" s="1079">
        <v>10146244</v>
      </c>
      <c r="G38" s="315">
        <v>71.5</v>
      </c>
      <c r="H38" s="380" t="s">
        <v>191</v>
      </c>
      <c r="I38" s="380" t="s">
        <v>191</v>
      </c>
      <c r="J38" s="2045" t="s">
        <v>543</v>
      </c>
      <c r="K38" s="313">
        <v>2500</v>
      </c>
      <c r="L38" s="2059" t="s">
        <v>464</v>
      </c>
      <c r="M38" s="302">
        <f t="shared" si="0"/>
        <v>30000</v>
      </c>
      <c r="N38" s="303">
        <f>+K38*5</f>
        <v>12500</v>
      </c>
    </row>
    <row r="39" spans="1:14" ht="24" x14ac:dyDescent="0.25">
      <c r="A39" s="297" t="s">
        <v>458</v>
      </c>
      <c r="B39" s="2065" t="s">
        <v>459</v>
      </c>
      <c r="C39" s="298" t="s">
        <v>544</v>
      </c>
      <c r="D39" s="368" t="s">
        <v>545</v>
      </c>
      <c r="E39" s="1079" t="s">
        <v>462</v>
      </c>
      <c r="F39" s="1079">
        <v>1049739</v>
      </c>
      <c r="G39" s="300"/>
      <c r="H39" s="380">
        <v>1</v>
      </c>
      <c r="I39" s="380" t="s">
        <v>191</v>
      </c>
      <c r="J39" s="2046" t="s">
        <v>546</v>
      </c>
      <c r="K39" s="314">
        <v>19116</v>
      </c>
      <c r="L39" s="2059" t="s">
        <v>547</v>
      </c>
      <c r="M39" s="302">
        <f t="shared" si="0"/>
        <v>229392</v>
      </c>
      <c r="N39" s="303">
        <f>+K39*6</f>
        <v>114696</v>
      </c>
    </row>
    <row r="40" spans="1:14" ht="24" x14ac:dyDescent="0.25">
      <c r="A40" s="297" t="s">
        <v>458</v>
      </c>
      <c r="B40" s="2065" t="s">
        <v>459</v>
      </c>
      <c r="C40" s="322" t="s">
        <v>548</v>
      </c>
      <c r="D40" s="368" t="s">
        <v>549</v>
      </c>
      <c r="E40" s="1079" t="s">
        <v>462</v>
      </c>
      <c r="F40" s="1079" t="s">
        <v>550</v>
      </c>
      <c r="G40" s="300">
        <v>325.25</v>
      </c>
      <c r="H40" s="380" t="s">
        <v>191</v>
      </c>
      <c r="I40" s="380" t="s">
        <v>191</v>
      </c>
      <c r="J40" s="2049" t="s">
        <v>551</v>
      </c>
      <c r="K40" s="323">
        <v>11896.34</v>
      </c>
      <c r="L40" s="2059" t="s">
        <v>473</v>
      </c>
      <c r="M40" s="302">
        <f t="shared" si="0"/>
        <v>142756.08000000002</v>
      </c>
      <c r="N40" s="303">
        <f t="shared" si="1"/>
        <v>71378.040000000008</v>
      </c>
    </row>
    <row r="41" spans="1:14" ht="72" x14ac:dyDescent="0.25">
      <c r="A41" s="297" t="s">
        <v>458</v>
      </c>
      <c r="B41" s="2066" t="s">
        <v>78</v>
      </c>
      <c r="C41" s="325" t="s">
        <v>552</v>
      </c>
      <c r="D41" s="370">
        <v>28577933</v>
      </c>
      <c r="E41" s="328" t="s">
        <v>553</v>
      </c>
      <c r="F41" s="370" t="s">
        <v>554</v>
      </c>
      <c r="G41" s="327">
        <v>2550</v>
      </c>
      <c r="H41" s="327" t="s">
        <v>555</v>
      </c>
      <c r="I41" s="327" t="s">
        <v>555</v>
      </c>
      <c r="J41" s="1426" t="s">
        <v>556</v>
      </c>
      <c r="K41" s="341">
        <v>20000</v>
      </c>
      <c r="L41" s="1426" t="s">
        <v>557</v>
      </c>
      <c r="M41" s="341">
        <v>120000</v>
      </c>
      <c r="N41" s="342">
        <f>+K41*6</f>
        <v>120000</v>
      </c>
    </row>
    <row r="42" spans="1:14" ht="72" x14ac:dyDescent="0.25">
      <c r="A42" s="297" t="s">
        <v>458</v>
      </c>
      <c r="B42" s="2066" t="s">
        <v>558</v>
      </c>
      <c r="C42" s="326" t="s">
        <v>559</v>
      </c>
      <c r="D42" s="370">
        <v>10285991</v>
      </c>
      <c r="E42" s="328" t="s">
        <v>553</v>
      </c>
      <c r="F42" s="370">
        <v>40789863</v>
      </c>
      <c r="G42" s="327">
        <v>132.28</v>
      </c>
      <c r="H42" s="327" t="s">
        <v>555</v>
      </c>
      <c r="I42" s="327" t="s">
        <v>555</v>
      </c>
      <c r="J42" s="1426" t="s">
        <v>560</v>
      </c>
      <c r="K42" s="341">
        <v>3000</v>
      </c>
      <c r="L42" s="1426" t="s">
        <v>557</v>
      </c>
      <c r="M42" s="341">
        <v>36000</v>
      </c>
      <c r="N42" s="342">
        <f>+K42*5</f>
        <v>15000</v>
      </c>
    </row>
    <row r="43" spans="1:14" ht="72" x14ac:dyDescent="0.25">
      <c r="A43" s="297" t="s">
        <v>458</v>
      </c>
      <c r="B43" s="2066" t="s">
        <v>558</v>
      </c>
      <c r="C43" s="326" t="s">
        <v>561</v>
      </c>
      <c r="D43" s="370">
        <v>10146704</v>
      </c>
      <c r="E43" s="328" t="s">
        <v>553</v>
      </c>
      <c r="F43" s="370">
        <v>11061620</v>
      </c>
      <c r="G43" s="327">
        <v>334</v>
      </c>
      <c r="H43" s="327" t="s">
        <v>555</v>
      </c>
      <c r="I43" s="327" t="s">
        <v>555</v>
      </c>
      <c r="J43" s="1426" t="s">
        <v>562</v>
      </c>
      <c r="K43" s="341">
        <v>3500</v>
      </c>
      <c r="L43" s="1426" t="s">
        <v>557</v>
      </c>
      <c r="M43" s="341">
        <v>42000</v>
      </c>
      <c r="N43" s="342">
        <f t="shared" ref="N43:N56" si="2">+K43*5</f>
        <v>17500</v>
      </c>
    </row>
    <row r="44" spans="1:14" ht="72" x14ac:dyDescent="0.25">
      <c r="A44" s="297" t="s">
        <v>458</v>
      </c>
      <c r="B44" s="2066" t="s">
        <v>558</v>
      </c>
      <c r="C44" s="326" t="s">
        <v>563</v>
      </c>
      <c r="D44" s="370">
        <v>29283909</v>
      </c>
      <c r="E44" s="328" t="s">
        <v>553</v>
      </c>
      <c r="F44" s="370" t="s">
        <v>564</v>
      </c>
      <c r="G44" s="327">
        <v>212</v>
      </c>
      <c r="H44" s="327" t="s">
        <v>555</v>
      </c>
      <c r="I44" s="327" t="s">
        <v>555</v>
      </c>
      <c r="J44" s="1426" t="s">
        <v>565</v>
      </c>
      <c r="K44" s="341">
        <v>5600</v>
      </c>
      <c r="L44" s="1426" t="s">
        <v>557</v>
      </c>
      <c r="M44" s="341">
        <v>59200</v>
      </c>
      <c r="N44" s="342">
        <f t="shared" si="2"/>
        <v>28000</v>
      </c>
    </row>
    <row r="45" spans="1:14" ht="72" x14ac:dyDescent="0.25">
      <c r="A45" s="297" t="s">
        <v>458</v>
      </c>
      <c r="B45" s="2066" t="s">
        <v>558</v>
      </c>
      <c r="C45" s="326" t="s">
        <v>566</v>
      </c>
      <c r="D45" s="370" t="s">
        <v>567</v>
      </c>
      <c r="E45" s="328" t="s">
        <v>462</v>
      </c>
      <c r="F45" s="370">
        <v>49070571</v>
      </c>
      <c r="G45" s="327">
        <v>136</v>
      </c>
      <c r="H45" s="327" t="s">
        <v>555</v>
      </c>
      <c r="I45" s="327" t="s">
        <v>555</v>
      </c>
      <c r="J45" s="1426" t="s">
        <v>568</v>
      </c>
      <c r="K45" s="341">
        <v>12540</v>
      </c>
      <c r="L45" s="1426" t="s">
        <v>557</v>
      </c>
      <c r="M45" s="341">
        <v>87780</v>
      </c>
      <c r="N45" s="342">
        <f t="shared" si="2"/>
        <v>62700</v>
      </c>
    </row>
    <row r="46" spans="1:14" ht="36" x14ac:dyDescent="0.25">
      <c r="A46" s="297" t="s">
        <v>458</v>
      </c>
      <c r="B46" s="2066" t="s">
        <v>558</v>
      </c>
      <c r="C46" s="326" t="s">
        <v>569</v>
      </c>
      <c r="D46" s="370">
        <v>28527446</v>
      </c>
      <c r="E46" s="328" t="s">
        <v>553</v>
      </c>
      <c r="F46" s="370" t="s">
        <v>570</v>
      </c>
      <c r="G46" s="327">
        <v>464.1</v>
      </c>
      <c r="H46" s="327" t="s">
        <v>555</v>
      </c>
      <c r="I46" s="327" t="s">
        <v>555</v>
      </c>
      <c r="J46" s="1426" t="s">
        <v>571</v>
      </c>
      <c r="K46" s="341">
        <v>2800</v>
      </c>
      <c r="L46" s="1426" t="s">
        <v>557</v>
      </c>
      <c r="M46" s="341">
        <f>+K46*12</f>
        <v>33600</v>
      </c>
      <c r="N46" s="342">
        <f t="shared" si="2"/>
        <v>14000</v>
      </c>
    </row>
    <row r="47" spans="1:14" ht="36" x14ac:dyDescent="0.25">
      <c r="A47" s="297" t="s">
        <v>458</v>
      </c>
      <c r="B47" s="2066" t="s">
        <v>558</v>
      </c>
      <c r="C47" s="326" t="s">
        <v>572</v>
      </c>
      <c r="D47" s="370" t="s">
        <v>573</v>
      </c>
      <c r="E47" s="328" t="s">
        <v>553</v>
      </c>
      <c r="F47" s="370" t="s">
        <v>574</v>
      </c>
      <c r="G47" s="327">
        <v>200</v>
      </c>
      <c r="H47" s="327" t="s">
        <v>555</v>
      </c>
      <c r="I47" s="327" t="s">
        <v>555</v>
      </c>
      <c r="J47" s="1426" t="s">
        <v>575</v>
      </c>
      <c r="K47" s="341">
        <v>2200</v>
      </c>
      <c r="L47" s="1426" t="s">
        <v>557</v>
      </c>
      <c r="M47" s="341">
        <f>+K47*12</f>
        <v>26400</v>
      </c>
      <c r="N47" s="342">
        <f t="shared" si="2"/>
        <v>11000</v>
      </c>
    </row>
    <row r="48" spans="1:14" ht="36" x14ac:dyDescent="0.25">
      <c r="A48" s="297" t="s">
        <v>458</v>
      </c>
      <c r="B48" s="2066" t="s">
        <v>558</v>
      </c>
      <c r="C48" s="326" t="s">
        <v>576</v>
      </c>
      <c r="D48" s="370" t="s">
        <v>577</v>
      </c>
      <c r="E48" s="328" t="s">
        <v>553</v>
      </c>
      <c r="F48" s="370" t="s">
        <v>578</v>
      </c>
      <c r="G48" s="327">
        <v>79.7</v>
      </c>
      <c r="H48" s="327" t="s">
        <v>555</v>
      </c>
      <c r="I48" s="327" t="s">
        <v>555</v>
      </c>
      <c r="J48" s="1426" t="s">
        <v>579</v>
      </c>
      <c r="K48" s="341">
        <v>2650</v>
      </c>
      <c r="L48" s="1426" t="s">
        <v>557</v>
      </c>
      <c r="M48" s="341">
        <f>+K48*12</f>
        <v>31800</v>
      </c>
      <c r="N48" s="342">
        <f t="shared" si="2"/>
        <v>13250</v>
      </c>
    </row>
    <row r="49" spans="1:14" ht="36" x14ac:dyDescent="0.25">
      <c r="A49" s="297" t="s">
        <v>458</v>
      </c>
      <c r="B49" s="2066" t="s">
        <v>558</v>
      </c>
      <c r="C49" s="326" t="s">
        <v>580</v>
      </c>
      <c r="D49" s="370" t="s">
        <v>581</v>
      </c>
      <c r="E49" s="328" t="s">
        <v>553</v>
      </c>
      <c r="F49" s="370" t="s">
        <v>582</v>
      </c>
      <c r="G49" s="327">
        <v>208</v>
      </c>
      <c r="H49" s="327" t="s">
        <v>555</v>
      </c>
      <c r="I49" s="327" t="s">
        <v>555</v>
      </c>
      <c r="J49" s="1426" t="s">
        <v>579</v>
      </c>
      <c r="K49" s="341">
        <v>2500</v>
      </c>
      <c r="L49" s="1426" t="s">
        <v>557</v>
      </c>
      <c r="M49" s="341">
        <f>+K49*12</f>
        <v>30000</v>
      </c>
      <c r="N49" s="342">
        <f t="shared" si="2"/>
        <v>12500</v>
      </c>
    </row>
    <row r="50" spans="1:14" ht="36" x14ac:dyDescent="0.25">
      <c r="A50" s="297" t="s">
        <v>458</v>
      </c>
      <c r="B50" s="2066" t="s">
        <v>558</v>
      </c>
      <c r="C50" s="326" t="s">
        <v>583</v>
      </c>
      <c r="D50" s="370" t="s">
        <v>584</v>
      </c>
      <c r="E50" s="328" t="s">
        <v>553</v>
      </c>
      <c r="F50" s="370" t="s">
        <v>585</v>
      </c>
      <c r="G50" s="327">
        <v>219.7</v>
      </c>
      <c r="H50" s="327" t="s">
        <v>555</v>
      </c>
      <c r="I50" s="327" t="s">
        <v>555</v>
      </c>
      <c r="J50" s="1426" t="s">
        <v>586</v>
      </c>
      <c r="K50" s="341">
        <v>2200</v>
      </c>
      <c r="L50" s="1426" t="s">
        <v>557</v>
      </c>
      <c r="M50" s="341">
        <f>+K50*12</f>
        <v>26400</v>
      </c>
      <c r="N50" s="342">
        <f t="shared" si="2"/>
        <v>11000</v>
      </c>
    </row>
    <row r="51" spans="1:14" ht="36" x14ac:dyDescent="0.25">
      <c r="A51" s="297" t="s">
        <v>458</v>
      </c>
      <c r="B51" s="2066" t="s">
        <v>558</v>
      </c>
      <c r="C51" s="326" t="s">
        <v>587</v>
      </c>
      <c r="D51" s="370" t="s">
        <v>588</v>
      </c>
      <c r="E51" s="328" t="s">
        <v>553</v>
      </c>
      <c r="F51" s="370" t="s">
        <v>589</v>
      </c>
      <c r="G51" s="327">
        <v>1367</v>
      </c>
      <c r="H51" s="327" t="s">
        <v>555</v>
      </c>
      <c r="I51" s="327" t="s">
        <v>555</v>
      </c>
      <c r="J51" s="1426" t="s">
        <v>590</v>
      </c>
      <c r="K51" s="341">
        <v>29900</v>
      </c>
      <c r="L51" s="1426" t="s">
        <v>557</v>
      </c>
      <c r="M51" s="341">
        <v>149500</v>
      </c>
      <c r="N51" s="342">
        <f t="shared" si="2"/>
        <v>149500</v>
      </c>
    </row>
    <row r="52" spans="1:14" ht="36" x14ac:dyDescent="0.25">
      <c r="A52" s="297" t="s">
        <v>458</v>
      </c>
      <c r="B52" s="2066" t="s">
        <v>558</v>
      </c>
      <c r="C52" s="326" t="s">
        <v>591</v>
      </c>
      <c r="D52" s="370" t="s">
        <v>592</v>
      </c>
      <c r="E52" s="328" t="s">
        <v>553</v>
      </c>
      <c r="F52" s="370" t="s">
        <v>593</v>
      </c>
      <c r="G52" s="327">
        <v>600</v>
      </c>
      <c r="H52" s="327" t="s">
        <v>555</v>
      </c>
      <c r="I52" s="327" t="s">
        <v>555</v>
      </c>
      <c r="J52" s="1426" t="s">
        <v>594</v>
      </c>
      <c r="K52" s="341">
        <v>7000</v>
      </c>
      <c r="L52" s="1426" t="s">
        <v>557</v>
      </c>
      <c r="M52" s="341">
        <v>28000</v>
      </c>
      <c r="N52" s="342">
        <f t="shared" si="2"/>
        <v>35000</v>
      </c>
    </row>
    <row r="53" spans="1:14" ht="36" x14ac:dyDescent="0.25">
      <c r="A53" s="297" t="s">
        <v>458</v>
      </c>
      <c r="B53" s="2066" t="s">
        <v>558</v>
      </c>
      <c r="C53" s="326" t="s">
        <v>591</v>
      </c>
      <c r="D53" s="370" t="s">
        <v>592</v>
      </c>
      <c r="E53" s="328" t="s">
        <v>462</v>
      </c>
      <c r="F53" s="370" t="s">
        <v>595</v>
      </c>
      <c r="G53" s="327">
        <v>254.6</v>
      </c>
      <c r="H53" s="327" t="s">
        <v>555</v>
      </c>
      <c r="I53" s="327"/>
      <c r="J53" s="1426" t="s">
        <v>596</v>
      </c>
      <c r="K53" s="341">
        <v>17200</v>
      </c>
      <c r="L53" s="1426" t="s">
        <v>557</v>
      </c>
      <c r="M53" s="341">
        <v>0</v>
      </c>
      <c r="N53" s="342">
        <f t="shared" si="2"/>
        <v>86000</v>
      </c>
    </row>
    <row r="54" spans="1:14" ht="36" x14ac:dyDescent="0.25">
      <c r="A54" s="297" t="s">
        <v>458</v>
      </c>
      <c r="B54" s="2066" t="s">
        <v>558</v>
      </c>
      <c r="C54" s="326" t="s">
        <v>591</v>
      </c>
      <c r="D54" s="370" t="s">
        <v>592</v>
      </c>
      <c r="E54" s="328" t="s">
        <v>462</v>
      </c>
      <c r="F54" s="370" t="s">
        <v>595</v>
      </c>
      <c r="G54" s="327">
        <v>254.6</v>
      </c>
      <c r="H54" s="327" t="s">
        <v>555</v>
      </c>
      <c r="I54" s="327"/>
      <c r="J54" s="1426" t="s">
        <v>597</v>
      </c>
      <c r="K54" s="341">
        <v>16800</v>
      </c>
      <c r="L54" s="1426" t="s">
        <v>557</v>
      </c>
      <c r="M54" s="341">
        <v>33600</v>
      </c>
      <c r="N54" s="342">
        <f t="shared" si="2"/>
        <v>84000</v>
      </c>
    </row>
    <row r="55" spans="1:14" ht="36" x14ac:dyDescent="0.25">
      <c r="A55" s="297" t="s">
        <v>458</v>
      </c>
      <c r="B55" s="2066" t="s">
        <v>558</v>
      </c>
      <c r="C55" s="326" t="s">
        <v>598</v>
      </c>
      <c r="D55" s="370" t="s">
        <v>599</v>
      </c>
      <c r="E55" s="328" t="s">
        <v>553</v>
      </c>
      <c r="F55" s="370" t="s">
        <v>600</v>
      </c>
      <c r="G55" s="327">
        <v>160</v>
      </c>
      <c r="H55" s="327" t="s">
        <v>555</v>
      </c>
      <c r="I55" s="327" t="s">
        <v>555</v>
      </c>
      <c r="J55" s="1426" t="s">
        <v>601</v>
      </c>
      <c r="K55" s="341">
        <v>5000</v>
      </c>
      <c r="L55" s="1426" t="s">
        <v>557</v>
      </c>
      <c r="M55" s="341">
        <v>60000</v>
      </c>
      <c r="N55" s="342">
        <f t="shared" si="2"/>
        <v>25000</v>
      </c>
    </row>
    <row r="56" spans="1:14" ht="36" x14ac:dyDescent="0.25">
      <c r="A56" s="297" t="s">
        <v>458</v>
      </c>
      <c r="B56" s="2066" t="s">
        <v>558</v>
      </c>
      <c r="C56" s="326" t="s">
        <v>602</v>
      </c>
      <c r="D56" s="370" t="s">
        <v>603</v>
      </c>
      <c r="E56" s="328" t="s">
        <v>553</v>
      </c>
      <c r="F56" s="370" t="s">
        <v>604</v>
      </c>
      <c r="G56" s="327">
        <v>845.26</v>
      </c>
      <c r="H56" s="327" t="s">
        <v>555</v>
      </c>
      <c r="I56" s="327" t="s">
        <v>555</v>
      </c>
      <c r="J56" s="1426" t="s">
        <v>605</v>
      </c>
      <c r="K56" s="341">
        <v>20700</v>
      </c>
      <c r="L56" s="1426" t="s">
        <v>557</v>
      </c>
      <c r="M56" s="341">
        <v>248400</v>
      </c>
      <c r="N56" s="342">
        <f t="shared" si="2"/>
        <v>103500</v>
      </c>
    </row>
    <row r="57" spans="1:14" ht="36" x14ac:dyDescent="0.25">
      <c r="A57" s="297" t="s">
        <v>458</v>
      </c>
      <c r="B57" s="2066" t="s">
        <v>558</v>
      </c>
      <c r="C57" s="326" t="s">
        <v>606</v>
      </c>
      <c r="D57" s="370" t="s">
        <v>607</v>
      </c>
      <c r="E57" s="328" t="s">
        <v>553</v>
      </c>
      <c r="F57" s="370" t="s">
        <v>555</v>
      </c>
      <c r="G57" s="327" t="s">
        <v>555</v>
      </c>
      <c r="H57" s="327" t="s">
        <v>555</v>
      </c>
      <c r="I57" s="327" t="s">
        <v>555</v>
      </c>
      <c r="J57" s="1426" t="s">
        <v>608</v>
      </c>
      <c r="K57" s="341">
        <v>10000</v>
      </c>
      <c r="L57" s="1426" t="s">
        <v>557</v>
      </c>
      <c r="M57" s="341">
        <v>10000</v>
      </c>
      <c r="N57" s="342">
        <f>+K57*5</f>
        <v>50000</v>
      </c>
    </row>
    <row r="58" spans="1:14" x14ac:dyDescent="0.25">
      <c r="A58" s="297" t="s">
        <v>458</v>
      </c>
      <c r="B58" s="2067" t="s">
        <v>609</v>
      </c>
      <c r="C58" s="325" t="s">
        <v>610</v>
      </c>
      <c r="D58" s="358" t="s">
        <v>611</v>
      </c>
      <c r="E58" s="331" t="s">
        <v>450</v>
      </c>
      <c r="F58" s="331">
        <v>7025859</v>
      </c>
      <c r="G58" s="330" t="s">
        <v>612</v>
      </c>
      <c r="H58" s="330" t="s">
        <v>613</v>
      </c>
      <c r="I58" s="330" t="s">
        <v>614</v>
      </c>
      <c r="J58" s="352" t="s">
        <v>615</v>
      </c>
      <c r="K58" s="333">
        <v>2000</v>
      </c>
      <c r="L58" s="2053" t="s">
        <v>616</v>
      </c>
      <c r="M58" s="333">
        <f>K58*6</f>
        <v>12000</v>
      </c>
      <c r="N58" s="334">
        <f t="shared" ref="N58:N63" si="3">K58*5</f>
        <v>10000</v>
      </c>
    </row>
    <row r="59" spans="1:14" x14ac:dyDescent="0.25">
      <c r="A59" s="297" t="s">
        <v>458</v>
      </c>
      <c r="B59" s="2067" t="s">
        <v>609</v>
      </c>
      <c r="C59" s="329" t="s">
        <v>617</v>
      </c>
      <c r="D59" s="331" t="s">
        <v>618</v>
      </c>
      <c r="E59" s="331" t="s">
        <v>553</v>
      </c>
      <c r="F59" s="331" t="s">
        <v>619</v>
      </c>
      <c r="G59" s="330" t="s">
        <v>620</v>
      </c>
      <c r="H59" s="330" t="s">
        <v>621</v>
      </c>
      <c r="I59" s="330" t="s">
        <v>622</v>
      </c>
      <c r="J59" s="352" t="s">
        <v>623</v>
      </c>
      <c r="K59" s="333">
        <v>4400</v>
      </c>
      <c r="L59" s="2053" t="s">
        <v>616</v>
      </c>
      <c r="M59" s="333">
        <f>K59*8</f>
        <v>35200</v>
      </c>
      <c r="N59" s="334">
        <f t="shared" si="3"/>
        <v>22000</v>
      </c>
    </row>
    <row r="60" spans="1:14" x14ac:dyDescent="0.25">
      <c r="A60" s="297" t="s">
        <v>458</v>
      </c>
      <c r="B60" s="2067" t="s">
        <v>609</v>
      </c>
      <c r="C60" s="329" t="s">
        <v>624</v>
      </c>
      <c r="D60" s="331" t="s">
        <v>625</v>
      </c>
      <c r="E60" s="331" t="s">
        <v>553</v>
      </c>
      <c r="F60" s="331" t="s">
        <v>626</v>
      </c>
      <c r="G60" s="330" t="s">
        <v>627</v>
      </c>
      <c r="H60" s="330" t="s">
        <v>613</v>
      </c>
      <c r="I60" s="330" t="s">
        <v>621</v>
      </c>
      <c r="J60" s="352" t="s">
        <v>628</v>
      </c>
      <c r="K60" s="333">
        <v>3000</v>
      </c>
      <c r="L60" s="2053" t="s">
        <v>616</v>
      </c>
      <c r="M60" s="333">
        <f>K60*12</f>
        <v>36000</v>
      </c>
      <c r="N60" s="334">
        <f t="shared" si="3"/>
        <v>15000</v>
      </c>
    </row>
    <row r="61" spans="1:14" x14ac:dyDescent="0.25">
      <c r="A61" s="297" t="s">
        <v>458</v>
      </c>
      <c r="B61" s="2067" t="s">
        <v>609</v>
      </c>
      <c r="C61" s="329" t="s">
        <v>629</v>
      </c>
      <c r="D61" s="331" t="s">
        <v>630</v>
      </c>
      <c r="E61" s="331" t="s">
        <v>553</v>
      </c>
      <c r="F61" s="331" t="s">
        <v>631</v>
      </c>
      <c r="G61" s="330" t="s">
        <v>632</v>
      </c>
      <c r="H61" s="330" t="s">
        <v>613</v>
      </c>
      <c r="I61" s="330" t="s">
        <v>622</v>
      </c>
      <c r="J61" s="352" t="s">
        <v>628</v>
      </c>
      <c r="K61" s="333">
        <v>3000</v>
      </c>
      <c r="L61" s="2053" t="s">
        <v>616</v>
      </c>
      <c r="M61" s="333">
        <f>K61*12</f>
        <v>36000</v>
      </c>
      <c r="N61" s="334">
        <f t="shared" si="3"/>
        <v>15000</v>
      </c>
    </row>
    <row r="62" spans="1:14" x14ac:dyDescent="0.25">
      <c r="A62" s="297" t="s">
        <v>458</v>
      </c>
      <c r="B62" s="2067" t="s">
        <v>609</v>
      </c>
      <c r="C62" s="329" t="s">
        <v>624</v>
      </c>
      <c r="D62" s="331" t="s">
        <v>625</v>
      </c>
      <c r="E62" s="331" t="s">
        <v>553</v>
      </c>
      <c r="F62" s="331" t="s">
        <v>626</v>
      </c>
      <c r="G62" s="330" t="s">
        <v>633</v>
      </c>
      <c r="H62" s="330" t="s">
        <v>621</v>
      </c>
      <c r="I62" s="330" t="s">
        <v>621</v>
      </c>
      <c r="J62" s="352" t="s">
        <v>628</v>
      </c>
      <c r="K62" s="333">
        <v>1300</v>
      </c>
      <c r="L62" s="2053" t="s">
        <v>616</v>
      </c>
      <c r="M62" s="333">
        <f>K62*12</f>
        <v>15600</v>
      </c>
      <c r="N62" s="334">
        <f t="shared" si="3"/>
        <v>6500</v>
      </c>
    </row>
    <row r="63" spans="1:14" x14ac:dyDescent="0.25">
      <c r="A63" s="297" t="s">
        <v>458</v>
      </c>
      <c r="B63" s="2067" t="s">
        <v>609</v>
      </c>
      <c r="C63" s="329" t="s">
        <v>634</v>
      </c>
      <c r="D63" s="331" t="s">
        <v>635</v>
      </c>
      <c r="E63" s="331" t="s">
        <v>553</v>
      </c>
      <c r="F63" s="331" t="s">
        <v>636</v>
      </c>
      <c r="G63" s="330" t="s">
        <v>627</v>
      </c>
      <c r="H63" s="330" t="s">
        <v>621</v>
      </c>
      <c r="I63" s="330" t="s">
        <v>621</v>
      </c>
      <c r="J63" s="352" t="s">
        <v>628</v>
      </c>
      <c r="K63" s="333">
        <v>1800</v>
      </c>
      <c r="L63" s="2053" t="s">
        <v>616</v>
      </c>
      <c r="M63" s="333">
        <f>K63*12</f>
        <v>21600</v>
      </c>
      <c r="N63" s="334">
        <f t="shared" si="3"/>
        <v>9000</v>
      </c>
    </row>
    <row r="64" spans="1:14" x14ac:dyDescent="0.25">
      <c r="A64" s="297" t="s">
        <v>458</v>
      </c>
      <c r="B64" s="2067" t="s">
        <v>609</v>
      </c>
      <c r="C64" s="329" t="s">
        <v>637</v>
      </c>
      <c r="D64" s="331" t="s">
        <v>638</v>
      </c>
      <c r="E64" s="331" t="s">
        <v>553</v>
      </c>
      <c r="F64" s="331" t="s">
        <v>639</v>
      </c>
      <c r="G64" s="330" t="s">
        <v>640</v>
      </c>
      <c r="H64" s="330" t="s">
        <v>613</v>
      </c>
      <c r="I64" s="330" t="s">
        <v>641</v>
      </c>
      <c r="J64" s="352" t="s">
        <v>623</v>
      </c>
      <c r="K64" s="333">
        <v>2200</v>
      </c>
      <c r="L64" s="2053" t="s">
        <v>616</v>
      </c>
      <c r="M64" s="333">
        <f>K64*8</f>
        <v>17600</v>
      </c>
      <c r="N64" s="334">
        <f>K64*4</f>
        <v>8800</v>
      </c>
    </row>
    <row r="65" spans="1:14" x14ac:dyDescent="0.25">
      <c r="A65" s="297" t="s">
        <v>458</v>
      </c>
      <c r="B65" s="2067" t="s">
        <v>609</v>
      </c>
      <c r="C65" s="329" t="s">
        <v>642</v>
      </c>
      <c r="D65" s="331" t="s">
        <v>643</v>
      </c>
      <c r="E65" s="331" t="s">
        <v>553</v>
      </c>
      <c r="F65" s="331" t="s">
        <v>644</v>
      </c>
      <c r="G65" s="330" t="s">
        <v>645</v>
      </c>
      <c r="H65" s="330" t="s">
        <v>621</v>
      </c>
      <c r="I65" s="330" t="s">
        <v>646</v>
      </c>
      <c r="J65" s="352" t="s">
        <v>647</v>
      </c>
      <c r="K65" s="333">
        <v>2000</v>
      </c>
      <c r="L65" s="2053" t="s">
        <v>616</v>
      </c>
      <c r="M65" s="333">
        <f>K65*6</f>
        <v>12000</v>
      </c>
      <c r="N65" s="334"/>
    </row>
    <row r="66" spans="1:14" x14ac:dyDescent="0.25">
      <c r="A66" s="297" t="s">
        <v>458</v>
      </c>
      <c r="B66" s="2067" t="s">
        <v>609</v>
      </c>
      <c r="C66" s="329" t="s">
        <v>648</v>
      </c>
      <c r="D66" s="331" t="s">
        <v>649</v>
      </c>
      <c r="E66" s="331" t="s">
        <v>553</v>
      </c>
      <c r="F66" s="331" t="s">
        <v>650</v>
      </c>
      <c r="G66" s="330" t="s">
        <v>633</v>
      </c>
      <c r="H66" s="330" t="s">
        <v>621</v>
      </c>
      <c r="I66" s="330" t="s">
        <v>651</v>
      </c>
      <c r="J66" s="352" t="s">
        <v>628</v>
      </c>
      <c r="K66" s="333">
        <v>1200</v>
      </c>
      <c r="L66" s="2053" t="s">
        <v>616</v>
      </c>
      <c r="M66" s="333">
        <f>K66*12</f>
        <v>14400</v>
      </c>
      <c r="N66" s="334">
        <f>K66*5</f>
        <v>6000</v>
      </c>
    </row>
    <row r="67" spans="1:14" x14ac:dyDescent="0.25">
      <c r="A67" s="297" t="s">
        <v>458</v>
      </c>
      <c r="B67" s="2067" t="s">
        <v>609</v>
      </c>
      <c r="C67" s="329" t="s">
        <v>652</v>
      </c>
      <c r="D67" s="331" t="s">
        <v>653</v>
      </c>
      <c r="E67" s="331" t="s">
        <v>553</v>
      </c>
      <c r="F67" s="331" t="s">
        <v>654</v>
      </c>
      <c r="G67" s="330" t="s">
        <v>655</v>
      </c>
      <c r="H67" s="330" t="s">
        <v>621</v>
      </c>
      <c r="I67" s="330" t="s">
        <v>656</v>
      </c>
      <c r="J67" s="352" t="s">
        <v>628</v>
      </c>
      <c r="K67" s="333">
        <v>6000</v>
      </c>
      <c r="L67" s="2053" t="s">
        <v>616</v>
      </c>
      <c r="M67" s="333">
        <f>K67*12</f>
        <v>72000</v>
      </c>
      <c r="N67" s="334">
        <f>K67*3</f>
        <v>18000</v>
      </c>
    </row>
    <row r="68" spans="1:14" x14ac:dyDescent="0.25">
      <c r="A68" s="297" t="s">
        <v>458</v>
      </c>
      <c r="B68" s="2067" t="s">
        <v>609</v>
      </c>
      <c r="C68" s="329" t="s">
        <v>657</v>
      </c>
      <c r="D68" s="331" t="s">
        <v>658</v>
      </c>
      <c r="E68" s="331" t="s">
        <v>553</v>
      </c>
      <c r="F68" s="331" t="s">
        <v>658</v>
      </c>
      <c r="G68" s="330" t="s">
        <v>659</v>
      </c>
      <c r="H68" s="330" t="s">
        <v>621</v>
      </c>
      <c r="I68" s="330" t="s">
        <v>660</v>
      </c>
      <c r="J68" s="352" t="s">
        <v>628</v>
      </c>
      <c r="K68" s="333">
        <v>2092</v>
      </c>
      <c r="L68" s="2053" t="s">
        <v>616</v>
      </c>
      <c r="M68" s="333">
        <f>K68*12</f>
        <v>25104</v>
      </c>
      <c r="N68" s="334"/>
    </row>
    <row r="69" spans="1:14" x14ac:dyDescent="0.25">
      <c r="A69" s="297" t="s">
        <v>458</v>
      </c>
      <c r="B69" s="2067" t="s">
        <v>609</v>
      </c>
      <c r="C69" s="329" t="s">
        <v>661</v>
      </c>
      <c r="D69" s="331" t="s">
        <v>662</v>
      </c>
      <c r="E69" s="331" t="s">
        <v>553</v>
      </c>
      <c r="F69" s="331" t="s">
        <v>663</v>
      </c>
      <c r="G69" s="330" t="s">
        <v>627</v>
      </c>
      <c r="H69" s="330" t="s">
        <v>613</v>
      </c>
      <c r="I69" s="330" t="s">
        <v>664</v>
      </c>
      <c r="J69" s="352" t="s">
        <v>665</v>
      </c>
      <c r="K69" s="333">
        <v>2620</v>
      </c>
      <c r="L69" s="2053" t="s">
        <v>616</v>
      </c>
      <c r="M69" s="333">
        <f>K69*5</f>
        <v>13100</v>
      </c>
      <c r="N69" s="334"/>
    </row>
    <row r="70" spans="1:14" x14ac:dyDescent="0.25">
      <c r="A70" s="297" t="s">
        <v>458</v>
      </c>
      <c r="B70" s="2067" t="s">
        <v>609</v>
      </c>
      <c r="C70" s="329" t="s">
        <v>666</v>
      </c>
      <c r="D70" s="331" t="s">
        <v>667</v>
      </c>
      <c r="E70" s="331" t="s">
        <v>553</v>
      </c>
      <c r="F70" s="331" t="s">
        <v>668</v>
      </c>
      <c r="G70" s="330" t="s">
        <v>669</v>
      </c>
      <c r="H70" s="330" t="s">
        <v>613</v>
      </c>
      <c r="I70" s="330" t="s">
        <v>670</v>
      </c>
      <c r="J70" s="352" t="s">
        <v>671</v>
      </c>
      <c r="K70" s="333">
        <v>5000</v>
      </c>
      <c r="L70" s="2053" t="s">
        <v>616</v>
      </c>
      <c r="M70" s="333">
        <f>K70*2</f>
        <v>10000</v>
      </c>
      <c r="N70" s="334">
        <f>K70*3</f>
        <v>15000</v>
      </c>
    </row>
    <row r="71" spans="1:14" x14ac:dyDescent="0.25">
      <c r="A71" s="297" t="s">
        <v>458</v>
      </c>
      <c r="B71" s="2067" t="s">
        <v>609</v>
      </c>
      <c r="C71" s="329" t="s">
        <v>672</v>
      </c>
      <c r="D71" s="331" t="s">
        <v>673</v>
      </c>
      <c r="E71" s="331" t="s">
        <v>553</v>
      </c>
      <c r="F71" s="331" t="s">
        <v>668</v>
      </c>
      <c r="G71" s="330" t="s">
        <v>669</v>
      </c>
      <c r="H71" s="330" t="s">
        <v>613</v>
      </c>
      <c r="I71" s="330" t="s">
        <v>670</v>
      </c>
      <c r="J71" s="352" t="s">
        <v>628</v>
      </c>
      <c r="K71" s="333">
        <v>2800</v>
      </c>
      <c r="L71" s="2053" t="s">
        <v>616</v>
      </c>
      <c r="M71" s="333"/>
      <c r="N71" s="334">
        <f>K71*3</f>
        <v>8400</v>
      </c>
    </row>
    <row r="72" spans="1:14" x14ac:dyDescent="0.25">
      <c r="A72" s="297" t="s">
        <v>458</v>
      </c>
      <c r="B72" s="2067" t="s">
        <v>609</v>
      </c>
      <c r="C72" s="329" t="s">
        <v>674</v>
      </c>
      <c r="D72" s="331" t="s">
        <v>675</v>
      </c>
      <c r="E72" s="331" t="s">
        <v>553</v>
      </c>
      <c r="F72" s="331" t="s">
        <v>668</v>
      </c>
      <c r="G72" s="330" t="s">
        <v>669</v>
      </c>
      <c r="H72" s="330" t="s">
        <v>613</v>
      </c>
      <c r="I72" s="330" t="s">
        <v>670</v>
      </c>
      <c r="J72" s="352" t="s">
        <v>676</v>
      </c>
      <c r="K72" s="333">
        <v>2800</v>
      </c>
      <c r="L72" s="2053" t="s">
        <v>616</v>
      </c>
      <c r="M72" s="333"/>
      <c r="N72" s="334">
        <v>2322.58</v>
      </c>
    </row>
    <row r="73" spans="1:14" x14ac:dyDescent="0.25">
      <c r="A73" s="297" t="s">
        <v>458</v>
      </c>
      <c r="B73" s="2068" t="s">
        <v>677</v>
      </c>
      <c r="C73" s="325" t="s">
        <v>678</v>
      </c>
      <c r="D73" s="371">
        <v>10306701</v>
      </c>
      <c r="E73" s="336" t="s">
        <v>679</v>
      </c>
      <c r="F73" s="336" t="s">
        <v>191</v>
      </c>
      <c r="G73" s="346" t="s">
        <v>191</v>
      </c>
      <c r="H73" s="346" t="s">
        <v>191</v>
      </c>
      <c r="I73" s="346" t="s">
        <v>191</v>
      </c>
      <c r="J73" s="352" t="s">
        <v>680</v>
      </c>
      <c r="K73" s="337">
        <v>6250</v>
      </c>
      <c r="L73" s="352" t="s">
        <v>557</v>
      </c>
      <c r="M73" s="382">
        <v>75000</v>
      </c>
      <c r="N73" s="383">
        <v>31250</v>
      </c>
    </row>
    <row r="74" spans="1:14" x14ac:dyDescent="0.25">
      <c r="A74" s="297" t="s">
        <v>458</v>
      </c>
      <c r="B74" s="2068" t="s">
        <v>677</v>
      </c>
      <c r="C74" s="325" t="s">
        <v>681</v>
      </c>
      <c r="D74" s="371">
        <v>16730184</v>
      </c>
      <c r="E74" s="336" t="s">
        <v>679</v>
      </c>
      <c r="F74" s="336" t="s">
        <v>191</v>
      </c>
      <c r="G74" s="346" t="s">
        <v>191</v>
      </c>
      <c r="H74" s="346" t="s">
        <v>191</v>
      </c>
      <c r="I74" s="346" t="s">
        <v>191</v>
      </c>
      <c r="J74" s="352" t="s">
        <v>682</v>
      </c>
      <c r="K74" s="337">
        <v>5000</v>
      </c>
      <c r="L74" s="352" t="s">
        <v>557</v>
      </c>
      <c r="M74" s="382">
        <v>30000</v>
      </c>
      <c r="N74" s="383">
        <v>20000</v>
      </c>
    </row>
    <row r="75" spans="1:14" x14ac:dyDescent="0.25">
      <c r="A75" s="297" t="s">
        <v>458</v>
      </c>
      <c r="B75" s="2068" t="s">
        <v>677</v>
      </c>
      <c r="C75" s="325" t="s">
        <v>683</v>
      </c>
      <c r="D75" s="371">
        <v>10281813</v>
      </c>
      <c r="E75" s="336" t="s">
        <v>679</v>
      </c>
      <c r="F75" s="336" t="s">
        <v>191</v>
      </c>
      <c r="G75" s="346" t="s">
        <v>191</v>
      </c>
      <c r="H75" s="346" t="s">
        <v>191</v>
      </c>
      <c r="I75" s="346" t="s">
        <v>191</v>
      </c>
      <c r="J75" s="352" t="s">
        <v>680</v>
      </c>
      <c r="K75" s="337">
        <v>33747.9</v>
      </c>
      <c r="L75" s="352" t="s">
        <v>557</v>
      </c>
      <c r="M75" s="382">
        <v>101243.7</v>
      </c>
      <c r="N75" s="383">
        <v>168738.6</v>
      </c>
    </row>
    <row r="76" spans="1:14" x14ac:dyDescent="0.25">
      <c r="A76" s="297" t="s">
        <v>458</v>
      </c>
      <c r="B76" s="2068" t="s">
        <v>677</v>
      </c>
      <c r="C76" s="325" t="s">
        <v>684</v>
      </c>
      <c r="D76" s="371">
        <v>42876475</v>
      </c>
      <c r="E76" s="336" t="s">
        <v>679</v>
      </c>
      <c r="F76" s="336" t="s">
        <v>191</v>
      </c>
      <c r="G76" s="346" t="s">
        <v>191</v>
      </c>
      <c r="H76" s="346" t="s">
        <v>191</v>
      </c>
      <c r="I76" s="346" t="s">
        <v>191</v>
      </c>
      <c r="J76" s="352" t="s">
        <v>680</v>
      </c>
      <c r="K76" s="337">
        <v>1900</v>
      </c>
      <c r="L76" s="352" t="s">
        <v>557</v>
      </c>
      <c r="M76" s="382">
        <v>18000</v>
      </c>
      <c r="N76" s="383">
        <v>9500</v>
      </c>
    </row>
    <row r="77" spans="1:14" x14ac:dyDescent="0.25">
      <c r="A77" s="297" t="s">
        <v>458</v>
      </c>
      <c r="B77" s="2068" t="s">
        <v>677</v>
      </c>
      <c r="C77" s="325" t="s">
        <v>685</v>
      </c>
      <c r="D77" s="371" t="s">
        <v>686</v>
      </c>
      <c r="E77" s="336" t="s">
        <v>679</v>
      </c>
      <c r="F77" s="336" t="s">
        <v>191</v>
      </c>
      <c r="G77" s="346" t="s">
        <v>191</v>
      </c>
      <c r="H77" s="346" t="s">
        <v>191</v>
      </c>
      <c r="I77" s="346" t="s">
        <v>191</v>
      </c>
      <c r="J77" s="352" t="s">
        <v>680</v>
      </c>
      <c r="K77" s="337">
        <v>3250</v>
      </c>
      <c r="L77" s="352" t="s">
        <v>557</v>
      </c>
      <c r="M77" s="382">
        <v>46600</v>
      </c>
      <c r="N77" s="383">
        <v>16250</v>
      </c>
    </row>
    <row r="78" spans="1:14" x14ac:dyDescent="0.25">
      <c r="A78" s="297" t="s">
        <v>458</v>
      </c>
      <c r="B78" s="2068" t="s">
        <v>677</v>
      </c>
      <c r="C78" s="325" t="s">
        <v>687</v>
      </c>
      <c r="D78" s="371">
        <v>10280491</v>
      </c>
      <c r="E78" s="336" t="s">
        <v>679</v>
      </c>
      <c r="F78" s="336" t="s">
        <v>191</v>
      </c>
      <c r="G78" s="346" t="s">
        <v>191</v>
      </c>
      <c r="H78" s="346" t="s">
        <v>191</v>
      </c>
      <c r="I78" s="346" t="s">
        <v>191</v>
      </c>
      <c r="J78" s="352" t="s">
        <v>688</v>
      </c>
      <c r="K78" s="337">
        <v>6000</v>
      </c>
      <c r="L78" s="352" t="s">
        <v>557</v>
      </c>
      <c r="M78" s="382">
        <v>58600</v>
      </c>
      <c r="N78" s="383">
        <v>35000</v>
      </c>
    </row>
    <row r="79" spans="1:14" x14ac:dyDescent="0.25">
      <c r="A79" s="297" t="s">
        <v>458</v>
      </c>
      <c r="B79" s="2068" t="s">
        <v>677</v>
      </c>
      <c r="C79" s="325" t="s">
        <v>689</v>
      </c>
      <c r="D79" s="371">
        <v>16164550</v>
      </c>
      <c r="E79" s="336" t="s">
        <v>679</v>
      </c>
      <c r="F79" s="336" t="s">
        <v>191</v>
      </c>
      <c r="G79" s="346" t="s">
        <v>191</v>
      </c>
      <c r="H79" s="346" t="s">
        <v>191</v>
      </c>
      <c r="I79" s="346" t="s">
        <v>191</v>
      </c>
      <c r="J79" s="352" t="s">
        <v>690</v>
      </c>
      <c r="K79" s="337">
        <v>6600</v>
      </c>
      <c r="L79" s="352" t="s">
        <v>557</v>
      </c>
      <c r="M79" s="384">
        <v>79200</v>
      </c>
      <c r="N79" s="383">
        <v>33000</v>
      </c>
    </row>
    <row r="80" spans="1:14" ht="24.75" x14ac:dyDescent="0.25">
      <c r="A80" s="297" t="s">
        <v>458</v>
      </c>
      <c r="B80" s="2069" t="s">
        <v>691</v>
      </c>
      <c r="C80" s="325" t="s">
        <v>692</v>
      </c>
      <c r="D80" s="358">
        <v>31155790</v>
      </c>
      <c r="E80" s="1080" t="s">
        <v>553</v>
      </c>
      <c r="F80" s="1080">
        <v>2003943</v>
      </c>
      <c r="G80" s="338">
        <v>314</v>
      </c>
      <c r="H80" s="338" t="s">
        <v>613</v>
      </c>
      <c r="I80" s="338"/>
      <c r="J80" s="2050">
        <v>43830</v>
      </c>
      <c r="K80" s="337">
        <v>2100</v>
      </c>
      <c r="L80" s="2061" t="s">
        <v>693</v>
      </c>
      <c r="M80" s="339">
        <v>25200</v>
      </c>
      <c r="N80" s="340">
        <v>0</v>
      </c>
    </row>
    <row r="81" spans="1:14" s="269" customFormat="1" ht="24" x14ac:dyDescent="0.2">
      <c r="A81" s="297" t="s">
        <v>458</v>
      </c>
      <c r="B81" s="2066" t="s">
        <v>691</v>
      </c>
      <c r="C81" s="326" t="s">
        <v>694</v>
      </c>
      <c r="D81" s="328">
        <v>25184240</v>
      </c>
      <c r="E81" s="328" t="s">
        <v>553</v>
      </c>
      <c r="F81" s="328"/>
      <c r="G81" s="327">
        <v>200</v>
      </c>
      <c r="H81" s="327" t="s">
        <v>613</v>
      </c>
      <c r="I81" s="327"/>
      <c r="J81" s="2050">
        <v>44043</v>
      </c>
      <c r="K81" s="341">
        <v>7500</v>
      </c>
      <c r="L81" s="1426" t="s">
        <v>693</v>
      </c>
      <c r="M81" s="341">
        <v>93500</v>
      </c>
      <c r="N81" s="342">
        <v>0</v>
      </c>
    </row>
    <row r="82" spans="1:14" s="269" customFormat="1" ht="24" x14ac:dyDescent="0.2">
      <c r="A82" s="297" t="s">
        <v>458</v>
      </c>
      <c r="B82" s="2066" t="s">
        <v>691</v>
      </c>
      <c r="C82" s="326" t="s">
        <v>695</v>
      </c>
      <c r="D82" s="328">
        <v>24478113</v>
      </c>
      <c r="E82" s="328" t="s">
        <v>553</v>
      </c>
      <c r="F82" s="328" t="s">
        <v>696</v>
      </c>
      <c r="G82" s="327">
        <v>80</v>
      </c>
      <c r="H82" s="327" t="s">
        <v>621</v>
      </c>
      <c r="I82" s="327"/>
      <c r="J82" s="2050">
        <v>43830</v>
      </c>
      <c r="K82" s="341">
        <v>1000</v>
      </c>
      <c r="L82" s="1426" t="s">
        <v>693</v>
      </c>
      <c r="M82" s="341">
        <v>12000</v>
      </c>
      <c r="N82" s="342">
        <v>0</v>
      </c>
    </row>
    <row r="83" spans="1:14" s="269" customFormat="1" ht="24" x14ac:dyDescent="0.2">
      <c r="A83" s="297" t="s">
        <v>458</v>
      </c>
      <c r="B83" s="2066" t="s">
        <v>691</v>
      </c>
      <c r="C83" s="326" t="s">
        <v>697</v>
      </c>
      <c r="D83" s="328">
        <v>23936957</v>
      </c>
      <c r="E83" s="328" t="s">
        <v>553</v>
      </c>
      <c r="F83" s="328"/>
      <c r="G83" s="327">
        <v>120</v>
      </c>
      <c r="H83" s="327" t="s">
        <v>621</v>
      </c>
      <c r="I83" s="327"/>
      <c r="J83" s="2050">
        <v>43830</v>
      </c>
      <c r="K83" s="341">
        <v>1400</v>
      </c>
      <c r="L83" s="1426" t="s">
        <v>693</v>
      </c>
      <c r="M83" s="341">
        <v>16800</v>
      </c>
      <c r="N83" s="342">
        <v>0</v>
      </c>
    </row>
    <row r="84" spans="1:14" s="269" customFormat="1" ht="24" x14ac:dyDescent="0.2">
      <c r="A84" s="297" t="s">
        <v>458</v>
      </c>
      <c r="B84" s="2066" t="s">
        <v>691</v>
      </c>
      <c r="C84" s="326" t="s">
        <v>698</v>
      </c>
      <c r="D84" s="328">
        <v>31062905</v>
      </c>
      <c r="E84" s="328" t="s">
        <v>553</v>
      </c>
      <c r="F84" s="328">
        <v>11032929</v>
      </c>
      <c r="G84" s="327">
        <v>160</v>
      </c>
      <c r="H84" s="327" t="s">
        <v>613</v>
      </c>
      <c r="I84" s="327"/>
      <c r="J84" s="2050">
        <v>43951</v>
      </c>
      <c r="K84" s="341">
        <v>2500</v>
      </c>
      <c r="L84" s="1426" t="s">
        <v>693</v>
      </c>
      <c r="M84" s="341">
        <v>30000</v>
      </c>
      <c r="N84" s="342">
        <v>0</v>
      </c>
    </row>
    <row r="85" spans="1:14" s="269" customFormat="1" ht="24" x14ac:dyDescent="0.2">
      <c r="A85" s="297" t="s">
        <v>458</v>
      </c>
      <c r="B85" s="2066" t="s">
        <v>691</v>
      </c>
      <c r="C85" s="326" t="s">
        <v>698</v>
      </c>
      <c r="D85" s="328">
        <v>31062905</v>
      </c>
      <c r="E85" s="328" t="s">
        <v>553</v>
      </c>
      <c r="F85" s="328">
        <v>11067151</v>
      </c>
      <c r="G85" s="327">
        <v>140</v>
      </c>
      <c r="H85" s="327" t="s">
        <v>613</v>
      </c>
      <c r="I85" s="327"/>
      <c r="J85" s="2050">
        <v>43982</v>
      </c>
      <c r="K85" s="341">
        <v>3000</v>
      </c>
      <c r="L85" s="1426" t="s">
        <v>693</v>
      </c>
      <c r="M85" s="341">
        <v>36000</v>
      </c>
      <c r="N85" s="342">
        <v>0</v>
      </c>
    </row>
    <row r="86" spans="1:14" s="269" customFormat="1" ht="24" x14ac:dyDescent="0.2">
      <c r="A86" s="297" t="s">
        <v>458</v>
      </c>
      <c r="B86" s="2066" t="s">
        <v>691</v>
      </c>
      <c r="C86" s="326" t="s">
        <v>699</v>
      </c>
      <c r="D86" s="328">
        <v>44347081</v>
      </c>
      <c r="E86" s="328" t="s">
        <v>553</v>
      </c>
      <c r="F86" s="328"/>
      <c r="G86" s="327">
        <v>220</v>
      </c>
      <c r="H86" s="327" t="s">
        <v>613</v>
      </c>
      <c r="I86" s="327"/>
      <c r="J86" s="2050">
        <v>43830</v>
      </c>
      <c r="K86" s="341">
        <v>2000</v>
      </c>
      <c r="L86" s="1426" t="s">
        <v>693</v>
      </c>
      <c r="M86" s="341">
        <v>24000</v>
      </c>
      <c r="N86" s="342">
        <v>0</v>
      </c>
    </row>
    <row r="87" spans="1:14" s="269" customFormat="1" ht="24" x14ac:dyDescent="0.2">
      <c r="A87" s="297" t="s">
        <v>458</v>
      </c>
      <c r="B87" s="2066" t="s">
        <v>691</v>
      </c>
      <c r="C87" s="326" t="s">
        <v>700</v>
      </c>
      <c r="D87" s="328">
        <v>31300189</v>
      </c>
      <c r="E87" s="328" t="s">
        <v>553</v>
      </c>
      <c r="F87" s="328"/>
      <c r="G87" s="327">
        <v>72.23</v>
      </c>
      <c r="H87" s="327" t="s">
        <v>621</v>
      </c>
      <c r="I87" s="327"/>
      <c r="J87" s="2050">
        <v>44074</v>
      </c>
      <c r="K87" s="341">
        <v>2500</v>
      </c>
      <c r="L87" s="1426" t="s">
        <v>693</v>
      </c>
      <c r="M87" s="341">
        <v>10000</v>
      </c>
      <c r="N87" s="342">
        <v>0</v>
      </c>
    </row>
    <row r="88" spans="1:14" s="269" customFormat="1" ht="24" x14ac:dyDescent="0.2">
      <c r="A88" s="297" t="s">
        <v>458</v>
      </c>
      <c r="B88" s="2066" t="s">
        <v>691</v>
      </c>
      <c r="C88" s="326" t="s">
        <v>701</v>
      </c>
      <c r="D88" s="328">
        <v>29421992</v>
      </c>
      <c r="E88" s="328" t="s">
        <v>553</v>
      </c>
      <c r="F88" s="328"/>
      <c r="G88" s="327"/>
      <c r="H88" s="327" t="s">
        <v>613</v>
      </c>
      <c r="I88" s="327"/>
      <c r="J88" s="2050">
        <v>43646</v>
      </c>
      <c r="K88" s="327" t="s">
        <v>702</v>
      </c>
      <c r="L88" s="1426" t="s">
        <v>693</v>
      </c>
      <c r="M88" s="341">
        <v>9600</v>
      </c>
      <c r="N88" s="342">
        <v>0</v>
      </c>
    </row>
    <row r="89" spans="1:14" s="269" customFormat="1" ht="24" x14ac:dyDescent="0.2">
      <c r="A89" s="297" t="s">
        <v>458</v>
      </c>
      <c r="B89" s="2066" t="s">
        <v>691</v>
      </c>
      <c r="C89" s="325" t="s">
        <v>692</v>
      </c>
      <c r="D89" s="358">
        <v>31155790</v>
      </c>
      <c r="E89" s="328" t="s">
        <v>553</v>
      </c>
      <c r="F89" s="328">
        <v>2003943</v>
      </c>
      <c r="G89" s="327">
        <v>314</v>
      </c>
      <c r="H89" s="327" t="s">
        <v>613</v>
      </c>
      <c r="I89" s="327"/>
      <c r="J89" s="2050">
        <v>44196</v>
      </c>
      <c r="K89" s="337">
        <v>2100</v>
      </c>
      <c r="L89" s="1426" t="s">
        <v>693</v>
      </c>
      <c r="M89" s="341">
        <v>0</v>
      </c>
      <c r="N89" s="342">
        <v>12600</v>
      </c>
    </row>
    <row r="90" spans="1:14" s="269" customFormat="1" ht="24" x14ac:dyDescent="0.2">
      <c r="A90" s="297" t="s">
        <v>458</v>
      </c>
      <c r="B90" s="2066" t="s">
        <v>691</v>
      </c>
      <c r="C90" s="326" t="s">
        <v>694</v>
      </c>
      <c r="D90" s="328">
        <v>25184240</v>
      </c>
      <c r="E90" s="328" t="s">
        <v>553</v>
      </c>
      <c r="F90" s="328"/>
      <c r="G90" s="327">
        <v>200</v>
      </c>
      <c r="H90" s="327" t="s">
        <v>613</v>
      </c>
      <c r="I90" s="327"/>
      <c r="J90" s="2050">
        <v>44686</v>
      </c>
      <c r="K90" s="341">
        <v>8000</v>
      </c>
      <c r="L90" s="1426" t="s">
        <v>693</v>
      </c>
      <c r="M90" s="341">
        <v>0</v>
      </c>
      <c r="N90" s="342">
        <v>48000</v>
      </c>
    </row>
    <row r="91" spans="1:14" s="269" customFormat="1" ht="24" x14ac:dyDescent="0.2">
      <c r="A91" s="297" t="s">
        <v>458</v>
      </c>
      <c r="B91" s="2066" t="s">
        <v>691</v>
      </c>
      <c r="C91" s="326" t="s">
        <v>695</v>
      </c>
      <c r="D91" s="328">
        <v>24478113</v>
      </c>
      <c r="E91" s="328" t="s">
        <v>553</v>
      </c>
      <c r="F91" s="328" t="s">
        <v>696</v>
      </c>
      <c r="G91" s="327">
        <v>80</v>
      </c>
      <c r="H91" s="327" t="s">
        <v>621</v>
      </c>
      <c r="I91" s="327"/>
      <c r="J91" s="2050">
        <v>44196</v>
      </c>
      <c r="K91" s="341">
        <v>1250</v>
      </c>
      <c r="L91" s="1426" t="s">
        <v>693</v>
      </c>
      <c r="M91" s="341">
        <v>0</v>
      </c>
      <c r="N91" s="342">
        <v>7500</v>
      </c>
    </row>
    <row r="92" spans="1:14" s="269" customFormat="1" ht="24" x14ac:dyDescent="0.2">
      <c r="A92" s="297" t="s">
        <v>458</v>
      </c>
      <c r="B92" s="2066" t="s">
        <v>691</v>
      </c>
      <c r="C92" s="326" t="s">
        <v>697</v>
      </c>
      <c r="D92" s="328">
        <v>23936957</v>
      </c>
      <c r="E92" s="328" t="s">
        <v>553</v>
      </c>
      <c r="F92" s="328"/>
      <c r="G92" s="327">
        <v>120</v>
      </c>
      <c r="H92" s="327" t="s">
        <v>621</v>
      </c>
      <c r="I92" s="327"/>
      <c r="J92" s="2050">
        <v>44196</v>
      </c>
      <c r="K92" s="341">
        <v>1400</v>
      </c>
      <c r="L92" s="1426" t="s">
        <v>693</v>
      </c>
      <c r="M92" s="341">
        <v>0</v>
      </c>
      <c r="N92" s="342">
        <v>8400</v>
      </c>
    </row>
    <row r="93" spans="1:14" s="269" customFormat="1" ht="24" x14ac:dyDescent="0.2">
      <c r="A93" s="297" t="s">
        <v>458</v>
      </c>
      <c r="B93" s="2066" t="s">
        <v>691</v>
      </c>
      <c r="C93" s="326" t="s">
        <v>698</v>
      </c>
      <c r="D93" s="328">
        <v>31062905</v>
      </c>
      <c r="E93" s="328" t="s">
        <v>553</v>
      </c>
      <c r="F93" s="328">
        <v>11032929</v>
      </c>
      <c r="G93" s="327">
        <v>160</v>
      </c>
      <c r="H93" s="327" t="s">
        <v>613</v>
      </c>
      <c r="I93" s="327"/>
      <c r="J93" s="2050">
        <v>44322</v>
      </c>
      <c r="K93" s="341">
        <v>2500</v>
      </c>
      <c r="L93" s="1426" t="s">
        <v>693</v>
      </c>
      <c r="M93" s="341">
        <v>0</v>
      </c>
      <c r="N93" s="342">
        <v>15000</v>
      </c>
    </row>
    <row r="94" spans="1:14" s="269" customFormat="1" ht="24" x14ac:dyDescent="0.2">
      <c r="A94" s="297" t="s">
        <v>458</v>
      </c>
      <c r="B94" s="2066" t="s">
        <v>691</v>
      </c>
      <c r="C94" s="326" t="s">
        <v>698</v>
      </c>
      <c r="D94" s="328">
        <v>31062905</v>
      </c>
      <c r="E94" s="328" t="s">
        <v>553</v>
      </c>
      <c r="F94" s="328">
        <v>11067151</v>
      </c>
      <c r="G94" s="327">
        <v>140</v>
      </c>
      <c r="H94" s="327" t="s">
        <v>613</v>
      </c>
      <c r="I94" s="327"/>
      <c r="J94" s="2050">
        <v>44347</v>
      </c>
      <c r="K94" s="341">
        <v>2750</v>
      </c>
      <c r="L94" s="1426" t="s">
        <v>693</v>
      </c>
      <c r="M94" s="341">
        <v>0</v>
      </c>
      <c r="N94" s="342">
        <v>16500</v>
      </c>
    </row>
    <row r="95" spans="1:14" s="269" customFormat="1" ht="24" x14ac:dyDescent="0.2">
      <c r="A95" s="297" t="s">
        <v>458</v>
      </c>
      <c r="B95" s="2066" t="s">
        <v>691</v>
      </c>
      <c r="C95" s="326" t="s">
        <v>699</v>
      </c>
      <c r="D95" s="328">
        <v>44347081</v>
      </c>
      <c r="E95" s="328" t="s">
        <v>553</v>
      </c>
      <c r="F95" s="328"/>
      <c r="G95" s="327">
        <v>220</v>
      </c>
      <c r="H95" s="327" t="s">
        <v>613</v>
      </c>
      <c r="I95" s="327"/>
      <c r="J95" s="2050">
        <v>44196</v>
      </c>
      <c r="K95" s="341">
        <v>2000</v>
      </c>
      <c r="L95" s="1426" t="s">
        <v>693</v>
      </c>
      <c r="M95" s="341">
        <v>0</v>
      </c>
      <c r="N95" s="342">
        <v>12000</v>
      </c>
    </row>
    <row r="96" spans="1:14" s="269" customFormat="1" ht="24" x14ac:dyDescent="0.2">
      <c r="A96" s="297" t="s">
        <v>458</v>
      </c>
      <c r="B96" s="2066" t="s">
        <v>691</v>
      </c>
      <c r="C96" s="326" t="s">
        <v>700</v>
      </c>
      <c r="D96" s="328">
        <v>31300189</v>
      </c>
      <c r="E96" s="328" t="s">
        <v>553</v>
      </c>
      <c r="F96" s="328"/>
      <c r="G96" s="327">
        <v>72.23</v>
      </c>
      <c r="H96" s="327" t="s">
        <v>621</v>
      </c>
      <c r="I96" s="327"/>
      <c r="J96" s="2050">
        <v>44104</v>
      </c>
      <c r="K96" s="341">
        <v>2500</v>
      </c>
      <c r="L96" s="1426" t="s">
        <v>693</v>
      </c>
      <c r="M96" s="341">
        <v>0</v>
      </c>
      <c r="N96" s="342">
        <v>15000</v>
      </c>
    </row>
    <row r="97" spans="1:14" x14ac:dyDescent="0.25">
      <c r="A97" s="297" t="s">
        <v>458</v>
      </c>
      <c r="B97" s="2069" t="s">
        <v>703</v>
      </c>
      <c r="C97" s="325" t="s">
        <v>704</v>
      </c>
      <c r="D97" s="358">
        <v>29293067</v>
      </c>
      <c r="E97" s="331" t="s">
        <v>705</v>
      </c>
      <c r="F97" s="372" t="s">
        <v>706</v>
      </c>
      <c r="G97" s="330">
        <v>211.79</v>
      </c>
      <c r="H97" s="330" t="s">
        <v>621</v>
      </c>
      <c r="I97" s="330"/>
      <c r="J97" s="2051" t="s">
        <v>707</v>
      </c>
      <c r="K97" s="337">
        <v>3300</v>
      </c>
      <c r="L97" s="2053" t="s">
        <v>557</v>
      </c>
      <c r="M97" s="333">
        <v>38400</v>
      </c>
      <c r="N97" s="334">
        <v>19800</v>
      </c>
    </row>
    <row r="98" spans="1:14" s="277" customFormat="1" x14ac:dyDescent="0.25">
      <c r="A98" s="343" t="s">
        <v>458</v>
      </c>
      <c r="B98" s="2069" t="s">
        <v>703</v>
      </c>
      <c r="C98" s="329" t="s">
        <v>708</v>
      </c>
      <c r="D98" s="331">
        <v>29620422</v>
      </c>
      <c r="E98" s="331" t="s">
        <v>705</v>
      </c>
      <c r="F98" s="372" t="s">
        <v>709</v>
      </c>
      <c r="G98" s="344">
        <v>1549.83</v>
      </c>
      <c r="H98" s="330" t="s">
        <v>621</v>
      </c>
      <c r="I98" s="330"/>
      <c r="J98" s="2052" t="s">
        <v>710</v>
      </c>
      <c r="K98" s="333">
        <v>3000</v>
      </c>
      <c r="L98" s="2053" t="s">
        <v>557</v>
      </c>
      <c r="M98" s="333">
        <v>39000</v>
      </c>
      <c r="N98" s="334">
        <v>18000</v>
      </c>
    </row>
    <row r="99" spans="1:14" s="277" customFormat="1" x14ac:dyDescent="0.25">
      <c r="A99" s="343" t="s">
        <v>458</v>
      </c>
      <c r="B99" s="2069" t="s">
        <v>703</v>
      </c>
      <c r="C99" s="329" t="s">
        <v>711</v>
      </c>
      <c r="D99" s="331">
        <v>29541927</v>
      </c>
      <c r="E99" s="331" t="s">
        <v>705</v>
      </c>
      <c r="F99" s="331" t="s">
        <v>712</v>
      </c>
      <c r="G99" s="330">
        <v>163.69</v>
      </c>
      <c r="H99" s="330" t="s">
        <v>713</v>
      </c>
      <c r="I99" s="330"/>
      <c r="J99" s="2053" t="s">
        <v>714</v>
      </c>
      <c r="K99" s="333">
        <v>2500</v>
      </c>
      <c r="L99" s="2053" t="s">
        <v>557</v>
      </c>
      <c r="M99" s="333">
        <v>30000</v>
      </c>
      <c r="N99" s="334">
        <v>10000</v>
      </c>
    </row>
    <row r="100" spans="1:14" s="277" customFormat="1" x14ac:dyDescent="0.25">
      <c r="A100" s="343" t="s">
        <v>458</v>
      </c>
      <c r="B100" s="2069" t="s">
        <v>703</v>
      </c>
      <c r="C100" s="329" t="s">
        <v>715</v>
      </c>
      <c r="D100" s="331">
        <v>29700248</v>
      </c>
      <c r="E100" s="331" t="s">
        <v>705</v>
      </c>
      <c r="F100" s="372"/>
      <c r="G100" s="330">
        <v>185.09</v>
      </c>
      <c r="H100" s="330" t="s">
        <v>713</v>
      </c>
      <c r="I100" s="330"/>
      <c r="J100" s="2053" t="s">
        <v>710</v>
      </c>
      <c r="K100" s="333">
        <v>3000</v>
      </c>
      <c r="L100" s="2053" t="s">
        <v>557</v>
      </c>
      <c r="M100" s="333">
        <v>36000</v>
      </c>
      <c r="N100" s="334">
        <v>18000</v>
      </c>
    </row>
    <row r="101" spans="1:14" s="277" customFormat="1" x14ac:dyDescent="0.25">
      <c r="A101" s="343" t="s">
        <v>458</v>
      </c>
      <c r="B101" s="2069" t="s">
        <v>703</v>
      </c>
      <c r="C101" s="329" t="s">
        <v>716</v>
      </c>
      <c r="D101" s="331">
        <v>30834167</v>
      </c>
      <c r="E101" s="331" t="s">
        <v>705</v>
      </c>
      <c r="F101" s="331" t="s">
        <v>717</v>
      </c>
      <c r="G101" s="345">
        <v>251.06</v>
      </c>
      <c r="H101" s="330" t="s">
        <v>621</v>
      </c>
      <c r="I101" s="330"/>
      <c r="J101" s="2053" t="s">
        <v>710</v>
      </c>
      <c r="K101" s="333">
        <v>2100</v>
      </c>
      <c r="L101" s="2053" t="s">
        <v>557</v>
      </c>
      <c r="M101" s="333">
        <v>24540</v>
      </c>
      <c r="N101" s="334">
        <v>0</v>
      </c>
    </row>
    <row r="102" spans="1:14" s="277" customFormat="1" x14ac:dyDescent="0.25">
      <c r="A102" s="343" t="s">
        <v>458</v>
      </c>
      <c r="B102" s="2069" t="s">
        <v>703</v>
      </c>
      <c r="C102" s="329" t="s">
        <v>718</v>
      </c>
      <c r="D102" s="331">
        <v>47374168</v>
      </c>
      <c r="E102" s="331" t="s">
        <v>705</v>
      </c>
      <c r="F102" s="372" t="s">
        <v>719</v>
      </c>
      <c r="G102" s="345">
        <v>364.62</v>
      </c>
      <c r="H102" s="330" t="s">
        <v>713</v>
      </c>
      <c r="I102" s="330"/>
      <c r="J102" s="2053" t="s">
        <v>720</v>
      </c>
      <c r="K102" s="333">
        <v>3150</v>
      </c>
      <c r="L102" s="2053" t="s">
        <v>557</v>
      </c>
      <c r="M102" s="333"/>
      <c r="N102" s="334">
        <v>0</v>
      </c>
    </row>
    <row r="103" spans="1:14" s="277" customFormat="1" x14ac:dyDescent="0.25">
      <c r="A103" s="343" t="s">
        <v>458</v>
      </c>
      <c r="B103" s="2069" t="s">
        <v>703</v>
      </c>
      <c r="C103" s="329" t="s">
        <v>721</v>
      </c>
      <c r="D103" s="372" t="s">
        <v>722</v>
      </c>
      <c r="E103" s="331" t="s">
        <v>705</v>
      </c>
      <c r="F103" s="331" t="s">
        <v>723</v>
      </c>
      <c r="G103" s="344">
        <v>1114.9100000000001</v>
      </c>
      <c r="H103" s="330" t="s">
        <v>724</v>
      </c>
      <c r="I103" s="330"/>
      <c r="J103" s="2053" t="s">
        <v>725</v>
      </c>
      <c r="K103" s="333">
        <v>3000</v>
      </c>
      <c r="L103" s="2053" t="s">
        <v>557</v>
      </c>
      <c r="M103" s="333"/>
      <c r="N103" s="334">
        <v>3000</v>
      </c>
    </row>
    <row r="104" spans="1:14" ht="36" x14ac:dyDescent="0.25">
      <c r="A104" s="297" t="s">
        <v>458</v>
      </c>
      <c r="B104" s="2070" t="s">
        <v>726</v>
      </c>
      <c r="C104" s="332" t="s">
        <v>727</v>
      </c>
      <c r="D104" s="373" t="s">
        <v>728</v>
      </c>
      <c r="E104" s="336"/>
      <c r="F104" s="336"/>
      <c r="G104" s="346" t="s">
        <v>729</v>
      </c>
      <c r="H104" s="346"/>
      <c r="I104" s="346"/>
      <c r="J104" s="2051">
        <v>44377</v>
      </c>
      <c r="K104" s="347">
        <v>3500</v>
      </c>
      <c r="L104" s="352" t="s">
        <v>730</v>
      </c>
      <c r="M104" s="346"/>
      <c r="N104" s="348">
        <f t="shared" ref="N104:N150" si="4">+K104*6</f>
        <v>21000</v>
      </c>
    </row>
    <row r="105" spans="1:14" ht="36" x14ac:dyDescent="0.25">
      <c r="A105" s="297" t="s">
        <v>458</v>
      </c>
      <c r="B105" s="2070" t="s">
        <v>726</v>
      </c>
      <c r="C105" s="332" t="s">
        <v>731</v>
      </c>
      <c r="D105" s="374" t="s">
        <v>732</v>
      </c>
      <c r="E105" s="336"/>
      <c r="F105" s="336"/>
      <c r="G105" s="346" t="s">
        <v>733</v>
      </c>
      <c r="H105" s="346"/>
      <c r="I105" s="346"/>
      <c r="J105" s="2051">
        <v>44377</v>
      </c>
      <c r="K105" s="347">
        <v>3000</v>
      </c>
      <c r="L105" s="352" t="s">
        <v>730</v>
      </c>
      <c r="M105" s="346"/>
      <c r="N105" s="348">
        <f t="shared" si="4"/>
        <v>18000</v>
      </c>
    </row>
    <row r="106" spans="1:14" s="269" customFormat="1" ht="36" x14ac:dyDescent="0.2">
      <c r="A106" s="297" t="s">
        <v>458</v>
      </c>
      <c r="B106" s="2070" t="s">
        <v>726</v>
      </c>
      <c r="C106" s="332" t="s">
        <v>734</v>
      </c>
      <c r="D106" s="374" t="s">
        <v>735</v>
      </c>
      <c r="E106" s="336"/>
      <c r="F106" s="336"/>
      <c r="G106" s="346" t="s">
        <v>729</v>
      </c>
      <c r="H106" s="346"/>
      <c r="I106" s="346"/>
      <c r="J106" s="2051">
        <v>44377</v>
      </c>
      <c r="K106" s="347">
        <v>3500</v>
      </c>
      <c r="L106" s="352" t="s">
        <v>730</v>
      </c>
      <c r="M106" s="346"/>
      <c r="N106" s="348">
        <f t="shared" si="4"/>
        <v>21000</v>
      </c>
    </row>
    <row r="107" spans="1:14" ht="36" x14ac:dyDescent="0.25">
      <c r="A107" s="297" t="s">
        <v>458</v>
      </c>
      <c r="B107" s="2070" t="s">
        <v>726</v>
      </c>
      <c r="C107" s="332" t="s">
        <v>736</v>
      </c>
      <c r="D107" s="374" t="s">
        <v>737</v>
      </c>
      <c r="E107" s="336"/>
      <c r="F107" s="336"/>
      <c r="G107" s="346" t="s">
        <v>729</v>
      </c>
      <c r="H107" s="346"/>
      <c r="I107" s="346"/>
      <c r="J107" s="2051">
        <v>44377</v>
      </c>
      <c r="K107" s="347">
        <v>4000</v>
      </c>
      <c r="L107" s="352" t="s">
        <v>730</v>
      </c>
      <c r="M107" s="346"/>
      <c r="N107" s="348">
        <f t="shared" si="4"/>
        <v>24000</v>
      </c>
    </row>
    <row r="108" spans="1:14" ht="36" x14ac:dyDescent="0.25">
      <c r="A108" s="297" t="s">
        <v>458</v>
      </c>
      <c r="B108" s="2070" t="s">
        <v>726</v>
      </c>
      <c r="C108" s="332" t="s">
        <v>738</v>
      </c>
      <c r="D108" s="374" t="s">
        <v>739</v>
      </c>
      <c r="E108" s="336"/>
      <c r="F108" s="336"/>
      <c r="G108" s="346" t="s">
        <v>729</v>
      </c>
      <c r="H108" s="346"/>
      <c r="I108" s="346"/>
      <c r="J108" s="2051">
        <v>44377</v>
      </c>
      <c r="K108" s="347">
        <v>4000</v>
      </c>
      <c r="L108" s="352" t="s">
        <v>730</v>
      </c>
      <c r="M108" s="346"/>
      <c r="N108" s="348">
        <f t="shared" si="4"/>
        <v>24000</v>
      </c>
    </row>
    <row r="109" spans="1:14" ht="36" x14ac:dyDescent="0.25">
      <c r="A109" s="297" t="s">
        <v>458</v>
      </c>
      <c r="B109" s="2070" t="s">
        <v>726</v>
      </c>
      <c r="C109" s="332" t="s">
        <v>740</v>
      </c>
      <c r="D109" s="375">
        <v>43345961</v>
      </c>
      <c r="E109" s="336"/>
      <c r="F109" s="336"/>
      <c r="G109" s="346" t="s">
        <v>741</v>
      </c>
      <c r="H109" s="346"/>
      <c r="I109" s="346"/>
      <c r="J109" s="2051">
        <v>44104</v>
      </c>
      <c r="K109" s="347">
        <v>3500</v>
      </c>
      <c r="L109" s="352" t="s">
        <v>730</v>
      </c>
      <c r="M109" s="346"/>
      <c r="N109" s="348">
        <f t="shared" si="4"/>
        <v>21000</v>
      </c>
    </row>
    <row r="110" spans="1:14" ht="36" x14ac:dyDescent="0.25">
      <c r="A110" s="297" t="s">
        <v>458</v>
      </c>
      <c r="B110" s="2070" t="s">
        <v>726</v>
      </c>
      <c r="C110" s="332" t="s">
        <v>742</v>
      </c>
      <c r="D110" s="374" t="s">
        <v>743</v>
      </c>
      <c r="E110" s="336"/>
      <c r="F110" s="336"/>
      <c r="G110" s="346" t="s">
        <v>729</v>
      </c>
      <c r="H110" s="346"/>
      <c r="I110" s="346"/>
      <c r="J110" s="2051">
        <v>44377</v>
      </c>
      <c r="K110" s="347">
        <v>4000</v>
      </c>
      <c r="L110" s="352" t="s">
        <v>730</v>
      </c>
      <c r="M110" s="346"/>
      <c r="N110" s="348">
        <f t="shared" si="4"/>
        <v>24000</v>
      </c>
    </row>
    <row r="111" spans="1:14" ht="36" x14ac:dyDescent="0.25">
      <c r="A111" s="297" t="s">
        <v>458</v>
      </c>
      <c r="B111" s="2070" t="s">
        <v>726</v>
      </c>
      <c r="C111" s="332" t="s">
        <v>744</v>
      </c>
      <c r="D111" s="374" t="s">
        <v>745</v>
      </c>
      <c r="E111" s="336"/>
      <c r="F111" s="336"/>
      <c r="G111" s="346" t="s">
        <v>729</v>
      </c>
      <c r="H111" s="346"/>
      <c r="I111" s="346"/>
      <c r="J111" s="2051">
        <v>44104</v>
      </c>
      <c r="K111" s="347">
        <v>4000</v>
      </c>
      <c r="L111" s="352" t="s">
        <v>730</v>
      </c>
      <c r="M111" s="346"/>
      <c r="N111" s="348">
        <f t="shared" si="4"/>
        <v>24000</v>
      </c>
    </row>
    <row r="112" spans="1:14" ht="36" x14ac:dyDescent="0.25">
      <c r="A112" s="297" t="s">
        <v>458</v>
      </c>
      <c r="B112" s="2070" t="s">
        <v>726</v>
      </c>
      <c r="C112" s="332" t="s">
        <v>746</v>
      </c>
      <c r="D112" s="374" t="s">
        <v>747</v>
      </c>
      <c r="E112" s="336"/>
      <c r="F112" s="336"/>
      <c r="G112" s="346" t="s">
        <v>729</v>
      </c>
      <c r="H112" s="346"/>
      <c r="I112" s="346"/>
      <c r="J112" s="2051">
        <v>44377</v>
      </c>
      <c r="K112" s="347">
        <v>5000</v>
      </c>
      <c r="L112" s="352" t="s">
        <v>730</v>
      </c>
      <c r="M112" s="346"/>
      <c r="N112" s="348">
        <f t="shared" si="4"/>
        <v>30000</v>
      </c>
    </row>
    <row r="113" spans="1:14" ht="36" x14ac:dyDescent="0.25">
      <c r="A113" s="297" t="s">
        <v>458</v>
      </c>
      <c r="B113" s="2070" t="s">
        <v>726</v>
      </c>
      <c r="C113" s="332" t="s">
        <v>748</v>
      </c>
      <c r="D113" s="374" t="s">
        <v>749</v>
      </c>
      <c r="E113" s="336"/>
      <c r="F113" s="336"/>
      <c r="G113" s="346" t="s">
        <v>729</v>
      </c>
      <c r="H113" s="346"/>
      <c r="I113" s="346"/>
      <c r="J113" s="2051">
        <v>44377</v>
      </c>
      <c r="K113" s="347">
        <v>4000</v>
      </c>
      <c r="L113" s="352" t="s">
        <v>730</v>
      </c>
      <c r="M113" s="346"/>
      <c r="N113" s="348">
        <f t="shared" si="4"/>
        <v>24000</v>
      </c>
    </row>
    <row r="114" spans="1:14" ht="36" x14ac:dyDescent="0.25">
      <c r="A114" s="297" t="s">
        <v>458</v>
      </c>
      <c r="B114" s="2070" t="s">
        <v>726</v>
      </c>
      <c r="C114" s="332" t="s">
        <v>750</v>
      </c>
      <c r="D114" s="374" t="s">
        <v>751</v>
      </c>
      <c r="E114" s="336"/>
      <c r="F114" s="336"/>
      <c r="G114" s="346"/>
      <c r="H114" s="346"/>
      <c r="I114" s="346"/>
      <c r="J114" s="2051">
        <v>44377</v>
      </c>
      <c r="K114" s="347">
        <v>4000</v>
      </c>
      <c r="L114" s="352" t="s">
        <v>730</v>
      </c>
      <c r="M114" s="346"/>
      <c r="N114" s="348">
        <f t="shared" si="4"/>
        <v>24000</v>
      </c>
    </row>
    <row r="115" spans="1:14" ht="36" x14ac:dyDescent="0.25">
      <c r="A115" s="297" t="s">
        <v>458</v>
      </c>
      <c r="B115" s="2070" t="s">
        <v>726</v>
      </c>
      <c r="C115" s="332" t="s">
        <v>752</v>
      </c>
      <c r="D115" s="374" t="s">
        <v>753</v>
      </c>
      <c r="E115" s="336"/>
      <c r="F115" s="336"/>
      <c r="G115" s="346" t="s">
        <v>729</v>
      </c>
      <c r="H115" s="346"/>
      <c r="I115" s="346"/>
      <c r="J115" s="2051">
        <v>44104</v>
      </c>
      <c r="K115" s="347">
        <v>4000</v>
      </c>
      <c r="L115" s="352" t="s">
        <v>730</v>
      </c>
      <c r="M115" s="346"/>
      <c r="N115" s="348">
        <f t="shared" si="4"/>
        <v>24000</v>
      </c>
    </row>
    <row r="116" spans="1:14" ht="36" x14ac:dyDescent="0.25">
      <c r="A116" s="297" t="s">
        <v>458</v>
      </c>
      <c r="B116" s="2070" t="s">
        <v>726</v>
      </c>
      <c r="C116" s="332" t="s">
        <v>754</v>
      </c>
      <c r="D116" s="374" t="s">
        <v>755</v>
      </c>
      <c r="E116" s="336"/>
      <c r="F116" s="336"/>
      <c r="G116" s="346" t="s">
        <v>756</v>
      </c>
      <c r="H116" s="346"/>
      <c r="I116" s="346"/>
      <c r="J116" s="2051">
        <v>44104</v>
      </c>
      <c r="K116" s="347">
        <v>5000</v>
      </c>
      <c r="L116" s="352" t="s">
        <v>730</v>
      </c>
      <c r="M116" s="346"/>
      <c r="N116" s="348">
        <f t="shared" si="4"/>
        <v>30000</v>
      </c>
    </row>
    <row r="117" spans="1:14" ht="36" x14ac:dyDescent="0.25">
      <c r="A117" s="297" t="s">
        <v>458</v>
      </c>
      <c r="B117" s="2070" t="s">
        <v>726</v>
      </c>
      <c r="C117" s="332" t="s">
        <v>757</v>
      </c>
      <c r="D117" s="374" t="s">
        <v>758</v>
      </c>
      <c r="E117" s="336"/>
      <c r="F117" s="336"/>
      <c r="G117" s="346" t="s">
        <v>729</v>
      </c>
      <c r="H117" s="346"/>
      <c r="I117" s="346"/>
      <c r="J117" s="2051">
        <v>44377</v>
      </c>
      <c r="K117" s="347">
        <v>4000</v>
      </c>
      <c r="L117" s="352" t="s">
        <v>730</v>
      </c>
      <c r="M117" s="346"/>
      <c r="N117" s="348">
        <f t="shared" si="4"/>
        <v>24000</v>
      </c>
    </row>
    <row r="118" spans="1:14" ht="36" x14ac:dyDescent="0.25">
      <c r="A118" s="297" t="s">
        <v>458</v>
      </c>
      <c r="B118" s="2070" t="s">
        <v>726</v>
      </c>
      <c r="C118" s="332" t="s">
        <v>759</v>
      </c>
      <c r="D118" s="374" t="s">
        <v>760</v>
      </c>
      <c r="E118" s="336"/>
      <c r="F118" s="336"/>
      <c r="G118" s="346" t="s">
        <v>761</v>
      </c>
      <c r="H118" s="346"/>
      <c r="I118" s="346"/>
      <c r="J118" s="2051">
        <v>44104</v>
      </c>
      <c r="K118" s="347">
        <v>3000</v>
      </c>
      <c r="L118" s="352" t="s">
        <v>730</v>
      </c>
      <c r="M118" s="346"/>
      <c r="N118" s="348">
        <f t="shared" si="4"/>
        <v>18000</v>
      </c>
    </row>
    <row r="119" spans="1:14" ht="36" x14ac:dyDescent="0.25">
      <c r="A119" s="297" t="s">
        <v>458</v>
      </c>
      <c r="B119" s="2070" t="s">
        <v>726</v>
      </c>
      <c r="C119" s="332" t="s">
        <v>762</v>
      </c>
      <c r="D119" s="374" t="s">
        <v>763</v>
      </c>
      <c r="E119" s="336"/>
      <c r="F119" s="336"/>
      <c r="G119" s="346" t="s">
        <v>764</v>
      </c>
      <c r="H119" s="346"/>
      <c r="I119" s="346"/>
      <c r="J119" s="2051">
        <v>44104</v>
      </c>
      <c r="K119" s="347">
        <v>4000</v>
      </c>
      <c r="L119" s="352" t="s">
        <v>730</v>
      </c>
      <c r="M119" s="346"/>
      <c r="N119" s="348">
        <f t="shared" si="4"/>
        <v>24000</v>
      </c>
    </row>
    <row r="120" spans="1:14" ht="36" x14ac:dyDescent="0.25">
      <c r="A120" s="297" t="s">
        <v>458</v>
      </c>
      <c r="B120" s="2070" t="s">
        <v>726</v>
      </c>
      <c r="C120" s="332" t="s">
        <v>765</v>
      </c>
      <c r="D120" s="374" t="s">
        <v>766</v>
      </c>
      <c r="E120" s="336"/>
      <c r="F120" s="336"/>
      <c r="G120" s="346" t="s">
        <v>729</v>
      </c>
      <c r="H120" s="346"/>
      <c r="I120" s="346"/>
      <c r="J120" s="2051">
        <v>44377</v>
      </c>
      <c r="K120" s="347">
        <v>4000</v>
      </c>
      <c r="L120" s="352" t="s">
        <v>730</v>
      </c>
      <c r="M120" s="346"/>
      <c r="N120" s="348">
        <f t="shared" si="4"/>
        <v>24000</v>
      </c>
    </row>
    <row r="121" spans="1:14" ht="36" x14ac:dyDescent="0.25">
      <c r="A121" s="297" t="s">
        <v>458</v>
      </c>
      <c r="B121" s="2070" t="s">
        <v>726</v>
      </c>
      <c r="C121" s="332" t="s">
        <v>767</v>
      </c>
      <c r="D121" s="374" t="s">
        <v>768</v>
      </c>
      <c r="E121" s="336"/>
      <c r="F121" s="336"/>
      <c r="G121" s="346" t="s">
        <v>729</v>
      </c>
      <c r="H121" s="346"/>
      <c r="I121" s="346"/>
      <c r="J121" s="2051">
        <v>44377</v>
      </c>
      <c r="K121" s="347">
        <v>4500</v>
      </c>
      <c r="L121" s="352" t="s">
        <v>730</v>
      </c>
      <c r="M121" s="346"/>
      <c r="N121" s="348">
        <f t="shared" si="4"/>
        <v>27000</v>
      </c>
    </row>
    <row r="122" spans="1:14" ht="36" x14ac:dyDescent="0.25">
      <c r="A122" s="297" t="s">
        <v>458</v>
      </c>
      <c r="B122" s="2070" t="s">
        <v>726</v>
      </c>
      <c r="C122" s="332" t="s">
        <v>769</v>
      </c>
      <c r="D122" s="374" t="s">
        <v>770</v>
      </c>
      <c r="E122" s="336"/>
      <c r="F122" s="336"/>
      <c r="G122" s="346" t="s">
        <v>771</v>
      </c>
      <c r="H122" s="346"/>
      <c r="I122" s="346"/>
      <c r="J122" s="2051">
        <v>44104</v>
      </c>
      <c r="K122" s="347">
        <v>3000</v>
      </c>
      <c r="L122" s="352" t="s">
        <v>730</v>
      </c>
      <c r="M122" s="346"/>
      <c r="N122" s="348">
        <f t="shared" si="4"/>
        <v>18000</v>
      </c>
    </row>
    <row r="123" spans="1:14" ht="36" x14ac:dyDescent="0.25">
      <c r="A123" s="297" t="s">
        <v>458</v>
      </c>
      <c r="B123" s="2070" t="s">
        <v>726</v>
      </c>
      <c r="C123" s="332" t="s">
        <v>772</v>
      </c>
      <c r="D123" s="374" t="s">
        <v>773</v>
      </c>
      <c r="E123" s="336"/>
      <c r="F123" s="336"/>
      <c r="G123" s="346" t="s">
        <v>774</v>
      </c>
      <c r="H123" s="346"/>
      <c r="I123" s="346"/>
      <c r="J123" s="2051">
        <v>44381</v>
      </c>
      <c r="K123" s="347">
        <v>2000</v>
      </c>
      <c r="L123" s="352" t="s">
        <v>730</v>
      </c>
      <c r="M123" s="346"/>
      <c r="N123" s="348">
        <f t="shared" si="4"/>
        <v>12000</v>
      </c>
    </row>
    <row r="124" spans="1:14" ht="36" x14ac:dyDescent="0.25">
      <c r="A124" s="297" t="s">
        <v>458</v>
      </c>
      <c r="B124" s="2070" t="s">
        <v>726</v>
      </c>
      <c r="C124" s="332" t="s">
        <v>775</v>
      </c>
      <c r="D124" s="374" t="s">
        <v>776</v>
      </c>
      <c r="E124" s="336"/>
      <c r="F124" s="336"/>
      <c r="G124" s="346" t="s">
        <v>777</v>
      </c>
      <c r="H124" s="346"/>
      <c r="I124" s="346"/>
      <c r="J124" s="2051">
        <v>44742</v>
      </c>
      <c r="K124" s="349">
        <v>6250</v>
      </c>
      <c r="L124" s="352" t="s">
        <v>730</v>
      </c>
      <c r="M124" s="346"/>
      <c r="N124" s="348">
        <f t="shared" si="4"/>
        <v>37500</v>
      </c>
    </row>
    <row r="125" spans="1:14" ht="36" x14ac:dyDescent="0.25">
      <c r="A125" s="297" t="s">
        <v>458</v>
      </c>
      <c r="B125" s="2070" t="s">
        <v>726</v>
      </c>
      <c r="C125" s="332" t="s">
        <v>778</v>
      </c>
      <c r="D125" s="374" t="s">
        <v>779</v>
      </c>
      <c r="E125" s="336"/>
      <c r="F125" s="336"/>
      <c r="G125" s="346" t="s">
        <v>780</v>
      </c>
      <c r="H125" s="346"/>
      <c r="I125" s="346"/>
      <c r="J125" s="2051">
        <v>44742</v>
      </c>
      <c r="K125" s="349">
        <v>9500</v>
      </c>
      <c r="L125" s="352" t="s">
        <v>730</v>
      </c>
      <c r="M125" s="346"/>
      <c r="N125" s="348">
        <f t="shared" si="4"/>
        <v>57000</v>
      </c>
    </row>
    <row r="126" spans="1:14" ht="36" x14ac:dyDescent="0.25">
      <c r="A126" s="297" t="s">
        <v>458</v>
      </c>
      <c r="B126" s="2070" t="s">
        <v>726</v>
      </c>
      <c r="C126" s="332" t="s">
        <v>781</v>
      </c>
      <c r="D126" s="374" t="s">
        <v>782</v>
      </c>
      <c r="E126" s="336"/>
      <c r="F126" s="336"/>
      <c r="G126" s="346" t="s">
        <v>783</v>
      </c>
      <c r="H126" s="346"/>
      <c r="I126" s="346"/>
      <c r="J126" s="2051">
        <v>44742</v>
      </c>
      <c r="K126" s="349">
        <v>12000</v>
      </c>
      <c r="L126" s="352" t="s">
        <v>730</v>
      </c>
      <c r="M126" s="346"/>
      <c r="N126" s="348">
        <f t="shared" si="4"/>
        <v>72000</v>
      </c>
    </row>
    <row r="127" spans="1:14" ht="36" x14ac:dyDescent="0.25">
      <c r="A127" s="297" t="s">
        <v>458</v>
      </c>
      <c r="B127" s="2070" t="s">
        <v>726</v>
      </c>
      <c r="C127" s="332" t="s">
        <v>784</v>
      </c>
      <c r="D127" s="374" t="s">
        <v>785</v>
      </c>
      <c r="E127" s="336"/>
      <c r="F127" s="336"/>
      <c r="G127" s="346" t="s">
        <v>786</v>
      </c>
      <c r="H127" s="346"/>
      <c r="I127" s="346"/>
      <c r="J127" s="2051">
        <v>44377</v>
      </c>
      <c r="K127" s="349">
        <v>6000</v>
      </c>
      <c r="L127" s="352" t="s">
        <v>730</v>
      </c>
      <c r="M127" s="346"/>
      <c r="N127" s="348">
        <f t="shared" si="4"/>
        <v>36000</v>
      </c>
    </row>
    <row r="128" spans="1:14" s="269" customFormat="1" ht="36" x14ac:dyDescent="0.2">
      <c r="A128" s="297" t="s">
        <v>458</v>
      </c>
      <c r="B128" s="2070" t="s">
        <v>726</v>
      </c>
      <c r="C128" s="332" t="s">
        <v>787</v>
      </c>
      <c r="D128" s="374" t="s">
        <v>788</v>
      </c>
      <c r="E128" s="336"/>
      <c r="F128" s="336"/>
      <c r="G128" s="346" t="s">
        <v>789</v>
      </c>
      <c r="H128" s="346"/>
      <c r="I128" s="346"/>
      <c r="J128" s="2051">
        <v>44742</v>
      </c>
      <c r="K128" s="349">
        <v>10000</v>
      </c>
      <c r="L128" s="352" t="s">
        <v>730</v>
      </c>
      <c r="M128" s="346"/>
      <c r="N128" s="348">
        <f t="shared" si="4"/>
        <v>60000</v>
      </c>
    </row>
    <row r="129" spans="1:14" s="269" customFormat="1" ht="36" x14ac:dyDescent="0.2">
      <c r="A129" s="297" t="s">
        <v>458</v>
      </c>
      <c r="B129" s="2070" t="s">
        <v>726</v>
      </c>
      <c r="C129" s="332" t="s">
        <v>790</v>
      </c>
      <c r="D129" s="374" t="s">
        <v>791</v>
      </c>
      <c r="E129" s="336"/>
      <c r="F129" s="336"/>
      <c r="G129" s="346" t="s">
        <v>792</v>
      </c>
      <c r="H129" s="346"/>
      <c r="I129" s="346"/>
      <c r="J129" s="2051">
        <v>44377</v>
      </c>
      <c r="K129" s="349">
        <v>5000</v>
      </c>
      <c r="L129" s="352" t="s">
        <v>730</v>
      </c>
      <c r="M129" s="346"/>
      <c r="N129" s="348">
        <f t="shared" si="4"/>
        <v>30000</v>
      </c>
    </row>
    <row r="130" spans="1:14" s="269" customFormat="1" ht="36" x14ac:dyDescent="0.2">
      <c r="A130" s="297" t="s">
        <v>458</v>
      </c>
      <c r="B130" s="2070" t="s">
        <v>726</v>
      </c>
      <c r="C130" s="332" t="s">
        <v>793</v>
      </c>
      <c r="D130" s="374" t="s">
        <v>794</v>
      </c>
      <c r="E130" s="336"/>
      <c r="F130" s="336"/>
      <c r="G130" s="346" t="s">
        <v>795</v>
      </c>
      <c r="H130" s="346"/>
      <c r="I130" s="346"/>
      <c r="J130" s="2051">
        <v>44165</v>
      </c>
      <c r="K130" s="349">
        <v>8350</v>
      </c>
      <c r="L130" s="352" t="s">
        <v>730</v>
      </c>
      <c r="M130" s="346"/>
      <c r="N130" s="348">
        <f t="shared" si="4"/>
        <v>50100</v>
      </c>
    </row>
    <row r="131" spans="1:14" s="269" customFormat="1" ht="36" x14ac:dyDescent="0.2">
      <c r="A131" s="297" t="s">
        <v>458</v>
      </c>
      <c r="B131" s="2070" t="s">
        <v>726</v>
      </c>
      <c r="C131" s="332" t="s">
        <v>796</v>
      </c>
      <c r="D131" s="374" t="s">
        <v>797</v>
      </c>
      <c r="E131" s="336"/>
      <c r="F131" s="336"/>
      <c r="G131" s="346" t="s">
        <v>798</v>
      </c>
      <c r="H131" s="346"/>
      <c r="I131" s="346"/>
      <c r="J131" s="2051">
        <v>44104</v>
      </c>
      <c r="K131" s="349">
        <v>7500</v>
      </c>
      <c r="L131" s="352" t="s">
        <v>730</v>
      </c>
      <c r="M131" s="346"/>
      <c r="N131" s="348">
        <f t="shared" si="4"/>
        <v>45000</v>
      </c>
    </row>
    <row r="132" spans="1:14" s="269" customFormat="1" ht="36" x14ac:dyDescent="0.2">
      <c r="A132" s="297" t="s">
        <v>458</v>
      </c>
      <c r="B132" s="2070" t="s">
        <v>726</v>
      </c>
      <c r="C132" s="332" t="s">
        <v>799</v>
      </c>
      <c r="D132" s="374" t="s">
        <v>800</v>
      </c>
      <c r="E132" s="336"/>
      <c r="F132" s="336"/>
      <c r="G132" s="346" t="s">
        <v>741</v>
      </c>
      <c r="H132" s="346"/>
      <c r="I132" s="346"/>
      <c r="J132" s="2051">
        <v>44377</v>
      </c>
      <c r="K132" s="349">
        <v>3000</v>
      </c>
      <c r="L132" s="352" t="s">
        <v>730</v>
      </c>
      <c r="M132" s="346"/>
      <c r="N132" s="348">
        <f t="shared" si="4"/>
        <v>18000</v>
      </c>
    </row>
    <row r="133" spans="1:14" s="269" customFormat="1" ht="36" x14ac:dyDescent="0.2">
      <c r="A133" s="297" t="s">
        <v>458</v>
      </c>
      <c r="B133" s="2070" t="s">
        <v>726</v>
      </c>
      <c r="C133" s="332" t="s">
        <v>801</v>
      </c>
      <c r="D133" s="374" t="s">
        <v>802</v>
      </c>
      <c r="E133" s="336"/>
      <c r="F133" s="336"/>
      <c r="G133" s="346" t="s">
        <v>803</v>
      </c>
      <c r="H133" s="346"/>
      <c r="I133" s="346"/>
      <c r="J133" s="2051">
        <v>44165</v>
      </c>
      <c r="K133" s="349">
        <v>10000</v>
      </c>
      <c r="L133" s="352" t="s">
        <v>730</v>
      </c>
      <c r="M133" s="346"/>
      <c r="N133" s="348">
        <f t="shared" si="4"/>
        <v>60000</v>
      </c>
    </row>
    <row r="134" spans="1:14" s="269" customFormat="1" ht="36" x14ac:dyDescent="0.2">
      <c r="A134" s="297" t="s">
        <v>458</v>
      </c>
      <c r="B134" s="2070" t="s">
        <v>726</v>
      </c>
      <c r="C134" s="332" t="s">
        <v>804</v>
      </c>
      <c r="D134" s="374" t="s">
        <v>805</v>
      </c>
      <c r="E134" s="336"/>
      <c r="F134" s="336"/>
      <c r="G134" s="346" t="s">
        <v>806</v>
      </c>
      <c r="H134" s="346"/>
      <c r="I134" s="346"/>
      <c r="J134" s="2051">
        <v>44104</v>
      </c>
      <c r="K134" s="349">
        <v>3250</v>
      </c>
      <c r="L134" s="352" t="s">
        <v>730</v>
      </c>
      <c r="M134" s="346"/>
      <c r="N134" s="348">
        <f t="shared" si="4"/>
        <v>19500</v>
      </c>
    </row>
    <row r="135" spans="1:14" s="269" customFormat="1" ht="36" x14ac:dyDescent="0.2">
      <c r="A135" s="297" t="s">
        <v>458</v>
      </c>
      <c r="B135" s="2070" t="s">
        <v>726</v>
      </c>
      <c r="C135" s="332" t="s">
        <v>807</v>
      </c>
      <c r="D135" s="374" t="s">
        <v>808</v>
      </c>
      <c r="E135" s="336"/>
      <c r="F135" s="336"/>
      <c r="G135" s="346"/>
      <c r="H135" s="346"/>
      <c r="I135" s="346"/>
      <c r="J135" s="2051">
        <v>44377</v>
      </c>
      <c r="K135" s="350">
        <v>6000</v>
      </c>
      <c r="L135" s="352" t="s">
        <v>730</v>
      </c>
      <c r="M135" s="346"/>
      <c r="N135" s="348">
        <f t="shared" si="4"/>
        <v>36000</v>
      </c>
    </row>
    <row r="136" spans="1:14" s="269" customFormat="1" ht="36" x14ac:dyDescent="0.2">
      <c r="A136" s="297" t="s">
        <v>458</v>
      </c>
      <c r="B136" s="2070" t="s">
        <v>726</v>
      </c>
      <c r="C136" s="332" t="s">
        <v>809</v>
      </c>
      <c r="D136" s="374" t="s">
        <v>810</v>
      </c>
      <c r="E136" s="336"/>
      <c r="F136" s="336"/>
      <c r="G136" s="346" t="s">
        <v>811</v>
      </c>
      <c r="H136" s="346"/>
      <c r="I136" s="346"/>
      <c r="J136" s="2051">
        <v>44104</v>
      </c>
      <c r="K136" s="349">
        <v>9500</v>
      </c>
      <c r="L136" s="352" t="s">
        <v>730</v>
      </c>
      <c r="M136" s="346"/>
      <c r="N136" s="348">
        <f t="shared" si="4"/>
        <v>57000</v>
      </c>
    </row>
    <row r="137" spans="1:14" s="269" customFormat="1" ht="36" x14ac:dyDescent="0.2">
      <c r="A137" s="297" t="s">
        <v>458</v>
      </c>
      <c r="B137" s="2070" t="s">
        <v>726</v>
      </c>
      <c r="C137" s="332" t="s">
        <v>812</v>
      </c>
      <c r="D137" s="374" t="s">
        <v>813</v>
      </c>
      <c r="E137" s="336"/>
      <c r="F137" s="336"/>
      <c r="G137" s="346" t="s">
        <v>814</v>
      </c>
      <c r="H137" s="346"/>
      <c r="I137" s="346"/>
      <c r="J137" s="2051">
        <v>44377</v>
      </c>
      <c r="K137" s="349">
        <v>2000</v>
      </c>
      <c r="L137" s="352" t="s">
        <v>730</v>
      </c>
      <c r="M137" s="346"/>
      <c r="N137" s="348">
        <f t="shared" si="4"/>
        <v>12000</v>
      </c>
    </row>
    <row r="138" spans="1:14" s="269" customFormat="1" ht="36" x14ac:dyDescent="0.2">
      <c r="A138" s="297" t="s">
        <v>458</v>
      </c>
      <c r="B138" s="2070" t="s">
        <v>726</v>
      </c>
      <c r="C138" s="332" t="s">
        <v>815</v>
      </c>
      <c r="D138" s="374" t="s">
        <v>816</v>
      </c>
      <c r="E138" s="336"/>
      <c r="F138" s="336"/>
      <c r="G138" s="346" t="s">
        <v>817</v>
      </c>
      <c r="H138" s="346"/>
      <c r="I138" s="346"/>
      <c r="J138" s="2051">
        <v>44196</v>
      </c>
      <c r="K138" s="349">
        <v>2700</v>
      </c>
      <c r="L138" s="352" t="s">
        <v>730</v>
      </c>
      <c r="M138" s="346"/>
      <c r="N138" s="348">
        <f t="shared" si="4"/>
        <v>16200</v>
      </c>
    </row>
    <row r="139" spans="1:14" s="269" customFormat="1" ht="36" x14ac:dyDescent="0.2">
      <c r="A139" s="297" t="s">
        <v>458</v>
      </c>
      <c r="B139" s="2070" t="s">
        <v>726</v>
      </c>
      <c r="C139" s="332" t="s">
        <v>818</v>
      </c>
      <c r="D139" s="374" t="s">
        <v>819</v>
      </c>
      <c r="E139" s="336"/>
      <c r="F139" s="336"/>
      <c r="G139" s="346"/>
      <c r="H139" s="346"/>
      <c r="I139" s="346"/>
      <c r="J139" s="2051">
        <v>44104</v>
      </c>
      <c r="K139" s="349">
        <v>3200</v>
      </c>
      <c r="L139" s="352" t="s">
        <v>730</v>
      </c>
      <c r="M139" s="346"/>
      <c r="N139" s="348">
        <f t="shared" si="4"/>
        <v>19200</v>
      </c>
    </row>
    <row r="140" spans="1:14" s="269" customFormat="1" ht="36" x14ac:dyDescent="0.2">
      <c r="A140" s="297" t="s">
        <v>458</v>
      </c>
      <c r="B140" s="2070" t="s">
        <v>726</v>
      </c>
      <c r="C140" s="332" t="s">
        <v>820</v>
      </c>
      <c r="D140" s="374" t="s">
        <v>821</v>
      </c>
      <c r="E140" s="336"/>
      <c r="F140" s="336"/>
      <c r="G140" s="346" t="s">
        <v>822</v>
      </c>
      <c r="H140" s="346"/>
      <c r="I140" s="346"/>
      <c r="J140" s="2051">
        <v>44196</v>
      </c>
      <c r="K140" s="349">
        <v>2200</v>
      </c>
      <c r="L140" s="352" t="s">
        <v>730</v>
      </c>
      <c r="M140" s="346"/>
      <c r="N140" s="348">
        <f t="shared" si="4"/>
        <v>13200</v>
      </c>
    </row>
    <row r="141" spans="1:14" s="269" customFormat="1" ht="36" x14ac:dyDescent="0.2">
      <c r="A141" s="297" t="s">
        <v>458</v>
      </c>
      <c r="B141" s="2070" t="s">
        <v>726</v>
      </c>
      <c r="C141" s="332" t="s">
        <v>823</v>
      </c>
      <c r="D141" s="374" t="s">
        <v>824</v>
      </c>
      <c r="E141" s="336"/>
      <c r="F141" s="336"/>
      <c r="G141" s="346" t="s">
        <v>825</v>
      </c>
      <c r="H141" s="346"/>
      <c r="I141" s="346"/>
      <c r="J141" s="2051">
        <v>44381</v>
      </c>
      <c r="K141" s="349">
        <v>2300</v>
      </c>
      <c r="L141" s="352" t="s">
        <v>730</v>
      </c>
      <c r="M141" s="346"/>
      <c r="N141" s="348">
        <f t="shared" si="4"/>
        <v>13800</v>
      </c>
    </row>
    <row r="142" spans="1:14" s="269" customFormat="1" ht="36" x14ac:dyDescent="0.2">
      <c r="A142" s="297" t="s">
        <v>458</v>
      </c>
      <c r="B142" s="2070" t="s">
        <v>726</v>
      </c>
      <c r="C142" s="332" t="s">
        <v>826</v>
      </c>
      <c r="D142" s="374" t="s">
        <v>827</v>
      </c>
      <c r="E142" s="336"/>
      <c r="F142" s="336"/>
      <c r="G142" s="346"/>
      <c r="H142" s="346"/>
      <c r="I142" s="346"/>
      <c r="J142" s="2051">
        <v>44104</v>
      </c>
      <c r="K142" s="349">
        <v>3300</v>
      </c>
      <c r="L142" s="352" t="s">
        <v>730</v>
      </c>
      <c r="M142" s="346"/>
      <c r="N142" s="348">
        <f t="shared" si="4"/>
        <v>19800</v>
      </c>
    </row>
    <row r="143" spans="1:14" s="269" customFormat="1" ht="36" x14ac:dyDescent="0.2">
      <c r="A143" s="297" t="s">
        <v>458</v>
      </c>
      <c r="B143" s="2070" t="s">
        <v>726</v>
      </c>
      <c r="C143" s="332" t="s">
        <v>828</v>
      </c>
      <c r="D143" s="374" t="s">
        <v>829</v>
      </c>
      <c r="E143" s="336"/>
      <c r="F143" s="336"/>
      <c r="G143" s="346"/>
      <c r="H143" s="346"/>
      <c r="I143" s="346"/>
      <c r="J143" s="2051">
        <v>44377</v>
      </c>
      <c r="K143" s="349">
        <v>5000</v>
      </c>
      <c r="L143" s="352" t="s">
        <v>730</v>
      </c>
      <c r="M143" s="346"/>
      <c r="N143" s="348">
        <f t="shared" si="4"/>
        <v>30000</v>
      </c>
    </row>
    <row r="144" spans="1:14" s="269" customFormat="1" ht="36" x14ac:dyDescent="0.2">
      <c r="A144" s="297" t="s">
        <v>458</v>
      </c>
      <c r="B144" s="2070" t="s">
        <v>726</v>
      </c>
      <c r="C144" s="332" t="s">
        <v>830</v>
      </c>
      <c r="D144" s="374" t="s">
        <v>831</v>
      </c>
      <c r="E144" s="336"/>
      <c r="F144" s="336"/>
      <c r="G144" s="346" t="s">
        <v>832</v>
      </c>
      <c r="H144" s="346"/>
      <c r="I144" s="346"/>
      <c r="J144" s="2051">
        <v>44104</v>
      </c>
      <c r="K144" s="349">
        <v>4500</v>
      </c>
      <c r="L144" s="352" t="s">
        <v>730</v>
      </c>
      <c r="M144" s="346"/>
      <c r="N144" s="348">
        <f t="shared" si="4"/>
        <v>27000</v>
      </c>
    </row>
    <row r="145" spans="1:14" s="269" customFormat="1" ht="36" x14ac:dyDescent="0.2">
      <c r="A145" s="297" t="s">
        <v>458</v>
      </c>
      <c r="B145" s="2070" t="s">
        <v>726</v>
      </c>
      <c r="C145" s="332" t="s">
        <v>833</v>
      </c>
      <c r="D145" s="374" t="s">
        <v>834</v>
      </c>
      <c r="E145" s="336"/>
      <c r="F145" s="336"/>
      <c r="G145" s="346" t="s">
        <v>835</v>
      </c>
      <c r="H145" s="346"/>
      <c r="I145" s="346"/>
      <c r="J145" s="2051">
        <v>44377</v>
      </c>
      <c r="K145" s="350">
        <v>12000</v>
      </c>
      <c r="L145" s="352" t="s">
        <v>730</v>
      </c>
      <c r="M145" s="346"/>
      <c r="N145" s="348">
        <f t="shared" si="4"/>
        <v>72000</v>
      </c>
    </row>
    <row r="146" spans="1:14" s="269" customFormat="1" ht="36" x14ac:dyDescent="0.2">
      <c r="A146" s="297" t="s">
        <v>458</v>
      </c>
      <c r="B146" s="2070" t="s">
        <v>726</v>
      </c>
      <c r="C146" s="332" t="s">
        <v>836</v>
      </c>
      <c r="D146" s="374" t="s">
        <v>837</v>
      </c>
      <c r="E146" s="336"/>
      <c r="F146" s="336"/>
      <c r="G146" s="346"/>
      <c r="H146" s="346"/>
      <c r="I146" s="346"/>
      <c r="J146" s="2051">
        <v>44255</v>
      </c>
      <c r="K146" s="350">
        <v>2000</v>
      </c>
      <c r="L146" s="352" t="s">
        <v>730</v>
      </c>
      <c r="M146" s="346"/>
      <c r="N146" s="348">
        <f t="shared" si="4"/>
        <v>12000</v>
      </c>
    </row>
    <row r="147" spans="1:14" s="269" customFormat="1" ht="36" x14ac:dyDescent="0.2">
      <c r="A147" s="297" t="s">
        <v>458</v>
      </c>
      <c r="B147" s="2070" t="s">
        <v>726</v>
      </c>
      <c r="C147" s="332" t="s">
        <v>838</v>
      </c>
      <c r="D147" s="374" t="s">
        <v>839</v>
      </c>
      <c r="E147" s="336"/>
      <c r="F147" s="336"/>
      <c r="G147" s="346" t="s">
        <v>840</v>
      </c>
      <c r="H147" s="346"/>
      <c r="I147" s="346"/>
      <c r="J147" s="2051">
        <v>44377</v>
      </c>
      <c r="K147" s="350">
        <v>1700</v>
      </c>
      <c r="L147" s="352" t="s">
        <v>730</v>
      </c>
      <c r="M147" s="346"/>
      <c r="N147" s="348">
        <f t="shared" si="4"/>
        <v>10200</v>
      </c>
    </row>
    <row r="148" spans="1:14" s="269" customFormat="1" ht="36" x14ac:dyDescent="0.2">
      <c r="A148" s="297" t="s">
        <v>458</v>
      </c>
      <c r="B148" s="2070" t="s">
        <v>726</v>
      </c>
      <c r="C148" s="332" t="s">
        <v>841</v>
      </c>
      <c r="D148" s="374" t="s">
        <v>842</v>
      </c>
      <c r="E148" s="336"/>
      <c r="F148" s="336"/>
      <c r="G148" s="346"/>
      <c r="H148" s="346"/>
      <c r="I148" s="346"/>
      <c r="J148" s="2051">
        <v>44096</v>
      </c>
      <c r="K148" s="350">
        <v>1700</v>
      </c>
      <c r="L148" s="352" t="s">
        <v>730</v>
      </c>
      <c r="M148" s="346"/>
      <c r="N148" s="348">
        <f t="shared" si="4"/>
        <v>10200</v>
      </c>
    </row>
    <row r="149" spans="1:14" s="269" customFormat="1" ht="36" x14ac:dyDescent="0.2">
      <c r="A149" s="297" t="s">
        <v>458</v>
      </c>
      <c r="B149" s="2070" t="s">
        <v>726</v>
      </c>
      <c r="C149" s="332" t="s">
        <v>843</v>
      </c>
      <c r="D149" s="374" t="s">
        <v>844</v>
      </c>
      <c r="E149" s="336"/>
      <c r="F149" s="336"/>
      <c r="G149" s="346"/>
      <c r="H149" s="346"/>
      <c r="I149" s="346"/>
      <c r="J149" s="2051">
        <v>44199</v>
      </c>
      <c r="K149" s="350">
        <v>1500</v>
      </c>
      <c r="L149" s="352" t="s">
        <v>730</v>
      </c>
      <c r="M149" s="346"/>
      <c r="N149" s="348">
        <f t="shared" si="4"/>
        <v>9000</v>
      </c>
    </row>
    <row r="150" spans="1:14" s="269" customFormat="1" ht="36" x14ac:dyDescent="0.2">
      <c r="A150" s="297" t="s">
        <v>458</v>
      </c>
      <c r="B150" s="2070" t="s">
        <v>726</v>
      </c>
      <c r="C150" s="332" t="s">
        <v>845</v>
      </c>
      <c r="D150" s="374" t="s">
        <v>846</v>
      </c>
      <c r="E150" s="336"/>
      <c r="F150" s="336"/>
      <c r="G150" s="346" t="s">
        <v>847</v>
      </c>
      <c r="H150" s="346"/>
      <c r="I150" s="346"/>
      <c r="J150" s="2051">
        <v>44469</v>
      </c>
      <c r="K150" s="350">
        <v>1700</v>
      </c>
      <c r="L150" s="352" t="s">
        <v>730</v>
      </c>
      <c r="M150" s="346"/>
      <c r="N150" s="348">
        <f t="shared" si="4"/>
        <v>10200</v>
      </c>
    </row>
    <row r="151" spans="1:14" s="269" customFormat="1" ht="36" x14ac:dyDescent="0.2">
      <c r="A151" s="297" t="s">
        <v>458</v>
      </c>
      <c r="B151" s="2070" t="s">
        <v>726</v>
      </c>
      <c r="C151" s="332" t="s">
        <v>848</v>
      </c>
      <c r="D151" s="374" t="s">
        <v>849</v>
      </c>
      <c r="E151" s="336"/>
      <c r="F151" s="336"/>
      <c r="G151" s="346" t="s">
        <v>850</v>
      </c>
      <c r="H151" s="346"/>
      <c r="I151" s="346"/>
      <c r="J151" s="2051">
        <v>44377</v>
      </c>
      <c r="K151" s="350">
        <v>1500</v>
      </c>
      <c r="L151" s="352" t="s">
        <v>730</v>
      </c>
      <c r="M151" s="346"/>
      <c r="N151" s="348">
        <f>+K151*6</f>
        <v>9000</v>
      </c>
    </row>
    <row r="152" spans="1:14" s="269" customFormat="1" ht="36" x14ac:dyDescent="0.2">
      <c r="A152" s="297" t="s">
        <v>458</v>
      </c>
      <c r="B152" s="2070" t="s">
        <v>726</v>
      </c>
      <c r="C152" s="332" t="s">
        <v>851</v>
      </c>
      <c r="D152" s="374" t="s">
        <v>852</v>
      </c>
      <c r="E152" s="336"/>
      <c r="F152" s="336"/>
      <c r="G152" s="346" t="s">
        <v>853</v>
      </c>
      <c r="H152" s="346"/>
      <c r="I152" s="346"/>
      <c r="J152" s="2051">
        <v>44165</v>
      </c>
      <c r="K152" s="350">
        <v>16000</v>
      </c>
      <c r="L152" s="352" t="s">
        <v>730</v>
      </c>
      <c r="M152" s="346"/>
      <c r="N152" s="348">
        <f>+K152*6</f>
        <v>96000</v>
      </c>
    </row>
    <row r="153" spans="1:14" s="269" customFormat="1" ht="36" x14ac:dyDescent="0.2">
      <c r="A153" s="297" t="s">
        <v>458</v>
      </c>
      <c r="B153" s="2070" t="s">
        <v>726</v>
      </c>
      <c r="C153" s="325" t="s">
        <v>854</v>
      </c>
      <c r="D153" s="358">
        <v>200572</v>
      </c>
      <c r="E153" s="336"/>
      <c r="F153" s="336"/>
      <c r="G153" s="346" t="s">
        <v>855</v>
      </c>
      <c r="H153" s="346"/>
      <c r="I153" s="346"/>
      <c r="J153" s="2051">
        <v>44196</v>
      </c>
      <c r="K153" s="350">
        <v>2000</v>
      </c>
      <c r="L153" s="352" t="s">
        <v>730</v>
      </c>
      <c r="M153" s="346"/>
      <c r="N153" s="348">
        <f>+K153*6</f>
        <v>12000</v>
      </c>
    </row>
    <row r="154" spans="1:14" s="269" customFormat="1" ht="36" x14ac:dyDescent="0.2">
      <c r="A154" s="297" t="s">
        <v>458</v>
      </c>
      <c r="B154" s="2070" t="s">
        <v>726</v>
      </c>
      <c r="C154" s="325" t="s">
        <v>856</v>
      </c>
      <c r="D154" s="358">
        <v>31041428</v>
      </c>
      <c r="E154" s="336"/>
      <c r="F154" s="336"/>
      <c r="G154" s="346" t="s">
        <v>741</v>
      </c>
      <c r="H154" s="346"/>
      <c r="I154" s="346"/>
      <c r="J154" s="2051">
        <v>44469</v>
      </c>
      <c r="K154" s="350">
        <v>1400</v>
      </c>
      <c r="L154" s="352" t="s">
        <v>730</v>
      </c>
      <c r="M154" s="346"/>
      <c r="N154" s="348">
        <f>+K154*6</f>
        <v>8400</v>
      </c>
    </row>
    <row r="155" spans="1:14" ht="36" x14ac:dyDescent="0.25">
      <c r="A155" s="297" t="s">
        <v>458</v>
      </c>
      <c r="B155" s="2066" t="s">
        <v>857</v>
      </c>
      <c r="C155" s="325" t="s">
        <v>16289</v>
      </c>
      <c r="D155" s="358">
        <v>27051956</v>
      </c>
      <c r="E155" s="328" t="s">
        <v>858</v>
      </c>
      <c r="F155" s="328" t="s">
        <v>868</v>
      </c>
      <c r="G155" s="327">
        <v>318</v>
      </c>
      <c r="H155" s="385" t="s">
        <v>621</v>
      </c>
      <c r="I155" s="327"/>
      <c r="J155" s="1426" t="s">
        <v>859</v>
      </c>
      <c r="K155" s="337">
        <v>1100</v>
      </c>
      <c r="L155" s="1426" t="s">
        <v>860</v>
      </c>
      <c r="M155" s="341">
        <v>10800</v>
      </c>
      <c r="N155" s="342">
        <v>6600</v>
      </c>
    </row>
    <row r="156" spans="1:14" ht="36" x14ac:dyDescent="0.25">
      <c r="A156" s="297" t="s">
        <v>458</v>
      </c>
      <c r="B156" s="2066" t="s">
        <v>857</v>
      </c>
      <c r="C156" s="326" t="s">
        <v>16290</v>
      </c>
      <c r="D156" s="328">
        <v>20410973023</v>
      </c>
      <c r="E156" s="328" t="s">
        <v>861</v>
      </c>
      <c r="F156" s="328" t="s">
        <v>868</v>
      </c>
      <c r="G156" s="327">
        <v>400</v>
      </c>
      <c r="H156" s="327" t="s">
        <v>621</v>
      </c>
      <c r="I156" s="327"/>
      <c r="J156" s="1426" t="s">
        <v>862</v>
      </c>
      <c r="K156" s="341">
        <v>1030</v>
      </c>
      <c r="L156" s="1426" t="s">
        <v>860</v>
      </c>
      <c r="M156" s="341">
        <v>10860</v>
      </c>
      <c r="N156" s="342">
        <v>6830</v>
      </c>
    </row>
    <row r="157" spans="1:14" ht="36" x14ac:dyDescent="0.25">
      <c r="A157" s="297" t="s">
        <v>458</v>
      </c>
      <c r="B157" s="2066" t="s">
        <v>857</v>
      </c>
      <c r="C157" s="326" t="s">
        <v>16291</v>
      </c>
      <c r="D157" s="328">
        <v>26677944</v>
      </c>
      <c r="E157" s="328" t="s">
        <v>861</v>
      </c>
      <c r="F157" s="328" t="s">
        <v>868</v>
      </c>
      <c r="G157" s="327">
        <v>200</v>
      </c>
      <c r="H157" s="327" t="s">
        <v>621</v>
      </c>
      <c r="I157" s="327"/>
      <c r="J157" s="1426" t="s">
        <v>863</v>
      </c>
      <c r="K157" s="341">
        <v>2100</v>
      </c>
      <c r="L157" s="1426" t="s">
        <v>860</v>
      </c>
      <c r="M157" s="341">
        <v>19170</v>
      </c>
      <c r="N157" s="342">
        <v>12600</v>
      </c>
    </row>
    <row r="158" spans="1:14" ht="36" x14ac:dyDescent="0.25">
      <c r="A158" s="297" t="s">
        <v>458</v>
      </c>
      <c r="B158" s="2066" t="s">
        <v>857</v>
      </c>
      <c r="C158" s="326" t="s">
        <v>16292</v>
      </c>
      <c r="D158" s="328">
        <v>40351120</v>
      </c>
      <c r="E158" s="328" t="s">
        <v>861</v>
      </c>
      <c r="F158" s="328" t="s">
        <v>868</v>
      </c>
      <c r="G158" s="327">
        <v>403</v>
      </c>
      <c r="H158" s="327" t="s">
        <v>621</v>
      </c>
      <c r="I158" s="327"/>
      <c r="J158" s="1426" t="s">
        <v>864</v>
      </c>
      <c r="K158" s="341">
        <v>1000</v>
      </c>
      <c r="L158" s="1426" t="s">
        <v>860</v>
      </c>
      <c r="M158" s="341">
        <v>12000</v>
      </c>
      <c r="N158" s="342">
        <v>6000</v>
      </c>
    </row>
    <row r="159" spans="1:14" ht="24" x14ac:dyDescent="0.25">
      <c r="A159" s="297" t="s">
        <v>458</v>
      </c>
      <c r="B159" s="2066" t="s">
        <v>865</v>
      </c>
      <c r="C159" s="326" t="s">
        <v>866</v>
      </c>
      <c r="D159" s="328" t="s">
        <v>867</v>
      </c>
      <c r="E159" s="328" t="s">
        <v>462</v>
      </c>
      <c r="F159" s="328" t="s">
        <v>868</v>
      </c>
      <c r="G159" s="327" t="s">
        <v>869</v>
      </c>
      <c r="H159" s="327"/>
      <c r="I159" s="327"/>
      <c r="J159" s="1426" t="s">
        <v>870</v>
      </c>
      <c r="K159" s="341">
        <v>14000</v>
      </c>
      <c r="L159" s="1426" t="s">
        <v>473</v>
      </c>
      <c r="M159" s="386">
        <v>14000</v>
      </c>
      <c r="N159" s="387"/>
    </row>
    <row r="160" spans="1:14" ht="24" x14ac:dyDescent="0.25">
      <c r="A160" s="297" t="s">
        <v>458</v>
      </c>
      <c r="B160" s="2066" t="s">
        <v>865</v>
      </c>
      <c r="C160" s="326" t="s">
        <v>871</v>
      </c>
      <c r="D160" s="328" t="s">
        <v>872</v>
      </c>
      <c r="E160" s="328" t="s">
        <v>462</v>
      </c>
      <c r="F160" s="328" t="s">
        <v>868</v>
      </c>
      <c r="G160" s="327" t="s">
        <v>869</v>
      </c>
      <c r="H160" s="327"/>
      <c r="I160" s="327"/>
      <c r="J160" s="1426" t="s">
        <v>873</v>
      </c>
      <c r="K160" s="341">
        <v>14002.17</v>
      </c>
      <c r="L160" s="1426" t="s">
        <v>473</v>
      </c>
      <c r="M160" s="386">
        <v>14002.17</v>
      </c>
      <c r="N160" s="387"/>
    </row>
    <row r="161" spans="1:14" ht="24" x14ac:dyDescent="0.25">
      <c r="A161" s="297" t="s">
        <v>458</v>
      </c>
      <c r="B161" s="2066" t="s">
        <v>865</v>
      </c>
      <c r="C161" s="326" t="s">
        <v>874</v>
      </c>
      <c r="D161" s="328" t="s">
        <v>875</v>
      </c>
      <c r="E161" s="328" t="s">
        <v>462</v>
      </c>
      <c r="F161" s="328" t="s">
        <v>876</v>
      </c>
      <c r="G161" s="327" t="s">
        <v>789</v>
      </c>
      <c r="H161" s="327"/>
      <c r="I161" s="327"/>
      <c r="J161" s="1426" t="s">
        <v>877</v>
      </c>
      <c r="K161" s="341">
        <v>15000</v>
      </c>
      <c r="L161" s="1426" t="s">
        <v>473</v>
      </c>
      <c r="M161" s="386">
        <v>15000</v>
      </c>
      <c r="N161" s="387"/>
    </row>
    <row r="162" spans="1:14" ht="24" x14ac:dyDescent="0.25">
      <c r="A162" s="297" t="s">
        <v>458</v>
      </c>
      <c r="B162" s="2066" t="s">
        <v>865</v>
      </c>
      <c r="C162" s="326" t="s">
        <v>878</v>
      </c>
      <c r="D162" s="328" t="s">
        <v>879</v>
      </c>
      <c r="E162" s="328" t="s">
        <v>462</v>
      </c>
      <c r="F162" s="328" t="s">
        <v>868</v>
      </c>
      <c r="G162" s="327" t="s">
        <v>869</v>
      </c>
      <c r="H162" s="327"/>
      <c r="I162" s="327"/>
      <c r="J162" s="1426" t="s">
        <v>880</v>
      </c>
      <c r="K162" s="341">
        <v>10600</v>
      </c>
      <c r="L162" s="1426" t="s">
        <v>473</v>
      </c>
      <c r="M162" s="386">
        <v>10600</v>
      </c>
      <c r="N162" s="387"/>
    </row>
    <row r="163" spans="1:14" ht="24" x14ac:dyDescent="0.25">
      <c r="A163" s="297" t="s">
        <v>458</v>
      </c>
      <c r="B163" s="2066" t="s">
        <v>865</v>
      </c>
      <c r="C163" s="326" t="s">
        <v>881</v>
      </c>
      <c r="D163" s="328">
        <v>10285776851</v>
      </c>
      <c r="E163" s="328" t="s">
        <v>462</v>
      </c>
      <c r="F163" s="328">
        <v>11029544</v>
      </c>
      <c r="G163" s="327" t="s">
        <v>882</v>
      </c>
      <c r="H163" s="327">
        <v>1</v>
      </c>
      <c r="I163" s="327"/>
      <c r="J163" s="1426" t="s">
        <v>870</v>
      </c>
      <c r="K163" s="341">
        <v>25000</v>
      </c>
      <c r="L163" s="1426" t="s">
        <v>473</v>
      </c>
      <c r="M163" s="386">
        <v>25000</v>
      </c>
      <c r="N163" s="387"/>
    </row>
    <row r="164" spans="1:14" ht="24" x14ac:dyDescent="0.25">
      <c r="A164" s="297" t="s">
        <v>458</v>
      </c>
      <c r="B164" s="2066" t="s">
        <v>865</v>
      </c>
      <c r="C164" s="326" t="s">
        <v>881</v>
      </c>
      <c r="D164" s="328">
        <v>10285776851</v>
      </c>
      <c r="E164" s="328" t="s">
        <v>462</v>
      </c>
      <c r="F164" s="328">
        <v>11029544</v>
      </c>
      <c r="G164" s="327" t="s">
        <v>882</v>
      </c>
      <c r="H164" s="327">
        <v>1</v>
      </c>
      <c r="I164" s="327"/>
      <c r="J164" s="1426" t="s">
        <v>883</v>
      </c>
      <c r="K164" s="341">
        <v>3500</v>
      </c>
      <c r="L164" s="1426" t="s">
        <v>473</v>
      </c>
      <c r="M164" s="386"/>
      <c r="N164" s="387">
        <f>K164*10</f>
        <v>35000</v>
      </c>
    </row>
    <row r="165" spans="1:14" ht="24" x14ac:dyDescent="0.25">
      <c r="A165" s="297" t="s">
        <v>458</v>
      </c>
      <c r="B165" s="2066" t="s">
        <v>865</v>
      </c>
      <c r="C165" s="326" t="s">
        <v>884</v>
      </c>
      <c r="D165" s="328">
        <v>10421381718</v>
      </c>
      <c r="E165" s="328" t="s">
        <v>462</v>
      </c>
      <c r="F165" s="328" t="s">
        <v>885</v>
      </c>
      <c r="G165" s="327" t="s">
        <v>886</v>
      </c>
      <c r="H165" s="327">
        <v>1</v>
      </c>
      <c r="I165" s="327"/>
      <c r="J165" s="2054" t="s">
        <v>887</v>
      </c>
      <c r="K165" s="341">
        <v>3500</v>
      </c>
      <c r="L165" s="1426" t="s">
        <v>473</v>
      </c>
      <c r="M165" s="386"/>
      <c r="N165" s="387">
        <v>36750</v>
      </c>
    </row>
    <row r="166" spans="1:14" ht="24" x14ac:dyDescent="0.25">
      <c r="A166" s="297" t="s">
        <v>458</v>
      </c>
      <c r="B166" s="2066" t="s">
        <v>865</v>
      </c>
      <c r="C166" s="326" t="s">
        <v>874</v>
      </c>
      <c r="D166" s="328" t="s">
        <v>875</v>
      </c>
      <c r="E166" s="328" t="s">
        <v>462</v>
      </c>
      <c r="F166" s="328" t="s">
        <v>876</v>
      </c>
      <c r="G166" s="327" t="s">
        <v>789</v>
      </c>
      <c r="H166" s="327">
        <v>1</v>
      </c>
      <c r="I166" s="327"/>
      <c r="J166" s="1426" t="s">
        <v>883</v>
      </c>
      <c r="K166" s="341">
        <v>5000</v>
      </c>
      <c r="L166" s="1426" t="s">
        <v>473</v>
      </c>
      <c r="M166" s="386"/>
      <c r="N166" s="387">
        <v>50000</v>
      </c>
    </row>
    <row r="167" spans="1:14" x14ac:dyDescent="0.25">
      <c r="A167" s="297" t="s">
        <v>458</v>
      </c>
      <c r="B167" s="2070" t="s">
        <v>888</v>
      </c>
      <c r="C167" s="325" t="s">
        <v>889</v>
      </c>
      <c r="D167" s="371">
        <v>10317158</v>
      </c>
      <c r="E167" s="352" t="s">
        <v>462</v>
      </c>
      <c r="F167" s="352" t="s">
        <v>890</v>
      </c>
      <c r="G167" s="351">
        <v>220</v>
      </c>
      <c r="H167" s="351"/>
      <c r="I167" s="351"/>
      <c r="J167" s="352" t="s">
        <v>891</v>
      </c>
      <c r="K167" s="388">
        <v>9529.49</v>
      </c>
      <c r="L167" s="352" t="s">
        <v>557</v>
      </c>
      <c r="M167" s="351"/>
      <c r="N167" s="389">
        <v>9530</v>
      </c>
    </row>
    <row r="168" spans="1:14" x14ac:dyDescent="0.25">
      <c r="A168" s="297" t="s">
        <v>458</v>
      </c>
      <c r="B168" s="2070" t="s">
        <v>888</v>
      </c>
      <c r="C168" s="332" t="s">
        <v>889</v>
      </c>
      <c r="D168" s="352">
        <v>10317158</v>
      </c>
      <c r="E168" s="352" t="s">
        <v>462</v>
      </c>
      <c r="F168" s="352">
        <v>41483504</v>
      </c>
      <c r="G168" s="351">
        <v>182</v>
      </c>
      <c r="H168" s="351"/>
      <c r="I168" s="351"/>
      <c r="J168" s="352" t="s">
        <v>891</v>
      </c>
      <c r="K168" s="390">
        <v>7604.4</v>
      </c>
      <c r="L168" s="352" t="s">
        <v>557</v>
      </c>
      <c r="M168" s="391">
        <v>91253</v>
      </c>
      <c r="N168" s="389">
        <v>55155</v>
      </c>
    </row>
    <row r="169" spans="1:14" x14ac:dyDescent="0.25">
      <c r="A169" s="297" t="s">
        <v>458</v>
      </c>
      <c r="B169" s="2071" t="s">
        <v>892</v>
      </c>
      <c r="C169" s="325" t="s">
        <v>893</v>
      </c>
      <c r="D169" s="331">
        <v>43777989</v>
      </c>
      <c r="E169" s="331" t="s">
        <v>553</v>
      </c>
      <c r="F169" s="331"/>
      <c r="G169" s="330">
        <v>95</v>
      </c>
      <c r="H169" s="330"/>
      <c r="I169" s="330"/>
      <c r="J169" s="2055">
        <v>44196</v>
      </c>
      <c r="K169" s="392">
        <v>950</v>
      </c>
      <c r="L169" s="2053" t="s">
        <v>557</v>
      </c>
      <c r="M169" s="393"/>
      <c r="N169" s="394">
        <v>3800</v>
      </c>
    </row>
    <row r="170" spans="1:14" x14ac:dyDescent="0.25">
      <c r="A170" s="297" t="s">
        <v>458</v>
      </c>
      <c r="B170" s="2071" t="s">
        <v>892</v>
      </c>
      <c r="C170" s="329" t="s">
        <v>894</v>
      </c>
      <c r="D170" s="331">
        <v>2030964</v>
      </c>
      <c r="E170" s="331" t="s">
        <v>553</v>
      </c>
      <c r="F170" s="331"/>
      <c r="G170" s="330">
        <v>750</v>
      </c>
      <c r="H170" s="330"/>
      <c r="I170" s="330"/>
      <c r="J170" s="2055">
        <v>44196</v>
      </c>
      <c r="K170" s="392">
        <v>600</v>
      </c>
      <c r="L170" s="2053" t="s">
        <v>557</v>
      </c>
      <c r="M170" s="395">
        <f>+K170*3</f>
        <v>1800</v>
      </c>
      <c r="N170" s="396">
        <v>2400</v>
      </c>
    </row>
    <row r="171" spans="1:14" x14ac:dyDescent="0.25">
      <c r="A171" s="297" t="s">
        <v>458</v>
      </c>
      <c r="B171" s="2071" t="s">
        <v>892</v>
      </c>
      <c r="C171" s="329" t="s">
        <v>895</v>
      </c>
      <c r="D171" s="331">
        <v>2048023</v>
      </c>
      <c r="E171" s="331" t="s">
        <v>553</v>
      </c>
      <c r="F171" s="331"/>
      <c r="G171" s="330">
        <v>750</v>
      </c>
      <c r="H171" s="330"/>
      <c r="I171" s="330"/>
      <c r="J171" s="2055">
        <v>44196</v>
      </c>
      <c r="K171" s="392">
        <v>600</v>
      </c>
      <c r="L171" s="2053" t="s">
        <v>557</v>
      </c>
      <c r="M171" s="395">
        <f>+K171*2</f>
        <v>1200</v>
      </c>
      <c r="N171" s="396">
        <v>2400</v>
      </c>
    </row>
    <row r="172" spans="1:14" x14ac:dyDescent="0.25">
      <c r="A172" s="297" t="s">
        <v>458</v>
      </c>
      <c r="B172" s="2071" t="s">
        <v>892</v>
      </c>
      <c r="C172" s="329" t="s">
        <v>896</v>
      </c>
      <c r="D172" s="331">
        <v>1226092</v>
      </c>
      <c r="E172" s="331" t="s">
        <v>553</v>
      </c>
      <c r="F172" s="331"/>
      <c r="G172" s="330">
        <v>100</v>
      </c>
      <c r="H172" s="330"/>
      <c r="I172" s="330"/>
      <c r="J172" s="2055">
        <v>44196</v>
      </c>
      <c r="K172" s="392">
        <v>2250</v>
      </c>
      <c r="L172" s="2053" t="s">
        <v>897</v>
      </c>
      <c r="M172" s="395"/>
      <c r="N172" s="396">
        <v>9000</v>
      </c>
    </row>
    <row r="173" spans="1:14" ht="24" x14ac:dyDescent="0.25">
      <c r="A173" s="297" t="s">
        <v>458</v>
      </c>
      <c r="B173" s="2068" t="s">
        <v>898</v>
      </c>
      <c r="C173" s="325" t="s">
        <v>899</v>
      </c>
      <c r="D173" s="358">
        <v>70669185</v>
      </c>
      <c r="E173" s="336" t="s">
        <v>553</v>
      </c>
      <c r="F173" s="336" t="s">
        <v>900</v>
      </c>
      <c r="G173" s="346" t="s">
        <v>901</v>
      </c>
      <c r="H173" s="346"/>
      <c r="I173" s="346"/>
      <c r="J173" s="352" t="s">
        <v>902</v>
      </c>
      <c r="K173" s="397" t="s">
        <v>903</v>
      </c>
      <c r="L173" s="352" t="s">
        <v>557</v>
      </c>
      <c r="M173" s="398">
        <f>695*12</f>
        <v>8340</v>
      </c>
      <c r="N173" s="399">
        <f>945*12</f>
        <v>11340</v>
      </c>
    </row>
    <row r="174" spans="1:14" ht="36" x14ac:dyDescent="0.25">
      <c r="A174" s="297" t="s">
        <v>458</v>
      </c>
      <c r="B174" s="2068" t="s">
        <v>898</v>
      </c>
      <c r="C174" s="325" t="s">
        <v>904</v>
      </c>
      <c r="D174" s="358">
        <v>5356390</v>
      </c>
      <c r="E174" s="336" t="s">
        <v>553</v>
      </c>
      <c r="F174" s="336" t="s">
        <v>905</v>
      </c>
      <c r="G174" s="346" t="s">
        <v>906</v>
      </c>
      <c r="H174" s="346"/>
      <c r="I174" s="346"/>
      <c r="J174" s="352" t="s">
        <v>907</v>
      </c>
      <c r="K174" s="391">
        <v>525</v>
      </c>
      <c r="L174" s="352" t="s">
        <v>908</v>
      </c>
      <c r="M174" s="391">
        <f>K174*3</f>
        <v>1575</v>
      </c>
      <c r="N174" s="389">
        <f>K174*12</f>
        <v>6300</v>
      </c>
    </row>
    <row r="175" spans="1:14" ht="24" x14ac:dyDescent="0.25">
      <c r="A175" s="297" t="s">
        <v>458</v>
      </c>
      <c r="B175" s="2072" t="s">
        <v>909</v>
      </c>
      <c r="C175" s="332" t="s">
        <v>910</v>
      </c>
      <c r="D175" s="336">
        <v>23151379</v>
      </c>
      <c r="E175" s="336" t="s">
        <v>553</v>
      </c>
      <c r="F175" s="336">
        <v>11160904</v>
      </c>
      <c r="G175" s="346">
        <v>176</v>
      </c>
      <c r="H175" s="346" t="s">
        <v>613</v>
      </c>
      <c r="I175" s="346" t="s">
        <v>191</v>
      </c>
      <c r="J175" s="352" t="s">
        <v>911</v>
      </c>
      <c r="K175" s="391">
        <v>2830</v>
      </c>
      <c r="L175" s="352" t="s">
        <v>912</v>
      </c>
      <c r="M175" s="391">
        <f>K175*12</f>
        <v>33960</v>
      </c>
      <c r="N175" s="389">
        <f>K175*5</f>
        <v>14150</v>
      </c>
    </row>
    <row r="176" spans="1:14" ht="24" x14ac:dyDescent="0.25">
      <c r="A176" s="297" t="s">
        <v>458</v>
      </c>
      <c r="B176" s="2072" t="s">
        <v>909</v>
      </c>
      <c r="C176" s="332" t="s">
        <v>913</v>
      </c>
      <c r="D176" s="336">
        <v>40060477</v>
      </c>
      <c r="E176" s="336" t="s">
        <v>553</v>
      </c>
      <c r="F176" s="336">
        <v>11076022</v>
      </c>
      <c r="G176" s="346">
        <v>120</v>
      </c>
      <c r="H176" s="346" t="s">
        <v>613</v>
      </c>
      <c r="I176" s="346" t="s">
        <v>191</v>
      </c>
      <c r="J176" s="352" t="s">
        <v>914</v>
      </c>
      <c r="K176" s="391">
        <v>1500</v>
      </c>
      <c r="L176" s="352" t="s">
        <v>912</v>
      </c>
      <c r="M176" s="382">
        <v>0</v>
      </c>
      <c r="N176" s="383">
        <f>K176*6</f>
        <v>9000</v>
      </c>
    </row>
    <row r="177" spans="1:14" ht="24" x14ac:dyDescent="0.25">
      <c r="A177" s="297" t="s">
        <v>458</v>
      </c>
      <c r="B177" s="2072" t="s">
        <v>909</v>
      </c>
      <c r="C177" s="332" t="s">
        <v>915</v>
      </c>
      <c r="D177" s="376" t="s">
        <v>916</v>
      </c>
      <c r="E177" s="336" t="s">
        <v>553</v>
      </c>
      <c r="F177" s="336">
        <v>2009889350</v>
      </c>
      <c r="G177" s="346">
        <v>350</v>
      </c>
      <c r="H177" s="346" t="s">
        <v>613</v>
      </c>
      <c r="I177" s="346" t="s">
        <v>191</v>
      </c>
      <c r="J177" s="352" t="s">
        <v>917</v>
      </c>
      <c r="K177" s="391">
        <v>5300</v>
      </c>
      <c r="L177" s="352" t="s">
        <v>912</v>
      </c>
      <c r="M177" s="382">
        <f t="shared" ref="M177:M182" si="5">K177*12</f>
        <v>63600</v>
      </c>
      <c r="N177" s="383">
        <f>K177*5</f>
        <v>26500</v>
      </c>
    </row>
    <row r="178" spans="1:14" ht="24" x14ac:dyDescent="0.25">
      <c r="A178" s="297" t="s">
        <v>458</v>
      </c>
      <c r="B178" s="2072" t="s">
        <v>909</v>
      </c>
      <c r="C178" s="332" t="s">
        <v>918</v>
      </c>
      <c r="D178" s="376">
        <v>22662428</v>
      </c>
      <c r="E178" s="336" t="s">
        <v>553</v>
      </c>
      <c r="F178" s="336" t="s">
        <v>919</v>
      </c>
      <c r="G178" s="346">
        <v>250</v>
      </c>
      <c r="H178" s="346" t="s">
        <v>613</v>
      </c>
      <c r="I178" s="346" t="s">
        <v>191</v>
      </c>
      <c r="J178" s="352" t="s">
        <v>920</v>
      </c>
      <c r="K178" s="391">
        <v>5000</v>
      </c>
      <c r="L178" s="352" t="s">
        <v>912</v>
      </c>
      <c r="M178" s="382">
        <f t="shared" si="5"/>
        <v>60000</v>
      </c>
      <c r="N178" s="383">
        <f>K178*5</f>
        <v>25000</v>
      </c>
    </row>
    <row r="179" spans="1:14" ht="24" x14ac:dyDescent="0.25">
      <c r="A179" s="297" t="s">
        <v>458</v>
      </c>
      <c r="B179" s="2072" t="s">
        <v>909</v>
      </c>
      <c r="C179" s="332" t="s">
        <v>921</v>
      </c>
      <c r="D179" s="336">
        <v>22415043</v>
      </c>
      <c r="E179" s="336" t="s">
        <v>553</v>
      </c>
      <c r="F179" s="336">
        <v>2017579</v>
      </c>
      <c r="G179" s="346">
        <v>100</v>
      </c>
      <c r="H179" s="346" t="s">
        <v>613</v>
      </c>
      <c r="I179" s="346" t="s">
        <v>191</v>
      </c>
      <c r="J179" s="352" t="s">
        <v>922</v>
      </c>
      <c r="K179" s="391">
        <v>2000</v>
      </c>
      <c r="L179" s="352" t="s">
        <v>912</v>
      </c>
      <c r="M179" s="382">
        <f t="shared" si="5"/>
        <v>24000</v>
      </c>
      <c r="N179" s="383">
        <f>K179*5</f>
        <v>10000</v>
      </c>
    </row>
    <row r="180" spans="1:14" ht="24" x14ac:dyDescent="0.25">
      <c r="A180" s="297" t="s">
        <v>458</v>
      </c>
      <c r="B180" s="2072" t="s">
        <v>909</v>
      </c>
      <c r="C180" s="332" t="s">
        <v>923</v>
      </c>
      <c r="D180" s="336">
        <v>45161094</v>
      </c>
      <c r="E180" s="336" t="s">
        <v>553</v>
      </c>
      <c r="F180" s="376" t="s">
        <v>919</v>
      </c>
      <c r="G180" s="346">
        <v>210</v>
      </c>
      <c r="H180" s="346" t="s">
        <v>613</v>
      </c>
      <c r="I180" s="346" t="s">
        <v>191</v>
      </c>
      <c r="J180" s="352" t="s">
        <v>924</v>
      </c>
      <c r="K180" s="391">
        <v>3000</v>
      </c>
      <c r="L180" s="352" t="s">
        <v>912</v>
      </c>
      <c r="M180" s="382">
        <f t="shared" si="5"/>
        <v>36000</v>
      </c>
      <c r="N180" s="383">
        <f>K180*5</f>
        <v>15000</v>
      </c>
    </row>
    <row r="181" spans="1:14" ht="24" x14ac:dyDescent="0.25">
      <c r="A181" s="297" t="s">
        <v>458</v>
      </c>
      <c r="B181" s="2072" t="s">
        <v>909</v>
      </c>
      <c r="C181" s="332" t="s">
        <v>925</v>
      </c>
      <c r="D181" s="336">
        <v>22404343</v>
      </c>
      <c r="E181" s="336" t="s">
        <v>553</v>
      </c>
      <c r="F181" s="336" t="s">
        <v>926</v>
      </c>
      <c r="G181" s="346">
        <v>380</v>
      </c>
      <c r="H181" s="346" t="s">
        <v>613</v>
      </c>
      <c r="I181" s="346" t="s">
        <v>191</v>
      </c>
      <c r="J181" s="352" t="s">
        <v>927</v>
      </c>
      <c r="K181" s="391">
        <v>3600</v>
      </c>
      <c r="L181" s="352" t="s">
        <v>912</v>
      </c>
      <c r="M181" s="382">
        <f t="shared" si="5"/>
        <v>43200</v>
      </c>
      <c r="N181" s="383">
        <f>K181*5</f>
        <v>18000</v>
      </c>
    </row>
    <row r="182" spans="1:14" ht="24" x14ac:dyDescent="0.25">
      <c r="A182" s="297" t="s">
        <v>458</v>
      </c>
      <c r="B182" s="2072" t="s">
        <v>909</v>
      </c>
      <c r="C182" s="332" t="s">
        <v>928</v>
      </c>
      <c r="D182" s="336">
        <v>24995108</v>
      </c>
      <c r="E182" s="336" t="s">
        <v>553</v>
      </c>
      <c r="F182" s="336">
        <v>11008187</v>
      </c>
      <c r="G182" s="346">
        <v>180</v>
      </c>
      <c r="H182" s="346" t="s">
        <v>613</v>
      </c>
      <c r="I182" s="346" t="s">
        <v>191</v>
      </c>
      <c r="J182" s="352" t="s">
        <v>929</v>
      </c>
      <c r="K182" s="391">
        <v>5250</v>
      </c>
      <c r="L182" s="352" t="s">
        <v>912</v>
      </c>
      <c r="M182" s="382">
        <f t="shared" si="5"/>
        <v>63000</v>
      </c>
      <c r="N182" s="383">
        <f>K182*6</f>
        <v>31500</v>
      </c>
    </row>
    <row r="183" spans="1:14" ht="36" x14ac:dyDescent="0.25">
      <c r="A183" s="297" t="s">
        <v>458</v>
      </c>
      <c r="B183" s="2073" t="s">
        <v>930</v>
      </c>
      <c r="C183" s="332" t="s">
        <v>931</v>
      </c>
      <c r="D183" s="336">
        <v>40896882</v>
      </c>
      <c r="E183" s="336" t="s">
        <v>553</v>
      </c>
      <c r="F183" s="336"/>
      <c r="G183" s="346" t="s">
        <v>932</v>
      </c>
      <c r="H183" s="346"/>
      <c r="I183" s="346"/>
      <c r="J183" s="2051" t="s">
        <v>859</v>
      </c>
      <c r="K183" s="400">
        <v>2300</v>
      </c>
      <c r="L183" s="352" t="s">
        <v>933</v>
      </c>
      <c r="M183" s="400">
        <v>23100</v>
      </c>
      <c r="N183" s="348">
        <v>11500</v>
      </c>
    </row>
    <row r="184" spans="1:14" ht="36" x14ac:dyDescent="0.25">
      <c r="A184" s="297" t="s">
        <v>458</v>
      </c>
      <c r="B184" s="2073" t="s">
        <v>930</v>
      </c>
      <c r="C184" s="332" t="s">
        <v>934</v>
      </c>
      <c r="D184" s="336">
        <v>28217599</v>
      </c>
      <c r="E184" s="336" t="s">
        <v>553</v>
      </c>
      <c r="F184" s="336"/>
      <c r="G184" s="346" t="s">
        <v>935</v>
      </c>
      <c r="H184" s="346"/>
      <c r="I184" s="346"/>
      <c r="J184" s="352" t="s">
        <v>859</v>
      </c>
      <c r="K184" s="400">
        <v>1700</v>
      </c>
      <c r="L184" s="352" t="s">
        <v>933</v>
      </c>
      <c r="M184" s="333">
        <v>20400</v>
      </c>
      <c r="N184" s="348">
        <v>8500</v>
      </c>
    </row>
    <row r="185" spans="1:14" ht="36" x14ac:dyDescent="0.25">
      <c r="A185" s="297" t="s">
        <v>458</v>
      </c>
      <c r="B185" s="2073" t="s">
        <v>930</v>
      </c>
      <c r="C185" s="332" t="s">
        <v>936</v>
      </c>
      <c r="D185" s="336" t="s">
        <v>937</v>
      </c>
      <c r="E185" s="336" t="s">
        <v>553</v>
      </c>
      <c r="F185" s="336"/>
      <c r="G185" s="346" t="s">
        <v>938</v>
      </c>
      <c r="H185" s="346"/>
      <c r="I185" s="346"/>
      <c r="J185" s="352" t="s">
        <v>939</v>
      </c>
      <c r="K185" s="400">
        <v>1400</v>
      </c>
      <c r="L185" s="352" t="s">
        <v>933</v>
      </c>
      <c r="M185" s="333">
        <v>7200</v>
      </c>
      <c r="N185" s="348"/>
    </row>
    <row r="186" spans="1:14" x14ac:dyDescent="0.25">
      <c r="A186" s="297" t="s">
        <v>458</v>
      </c>
      <c r="B186" s="2072" t="s">
        <v>940</v>
      </c>
      <c r="C186" s="325" t="s">
        <v>941</v>
      </c>
      <c r="D186" s="358">
        <v>41032375</v>
      </c>
      <c r="E186" s="336" t="s">
        <v>942</v>
      </c>
      <c r="F186" s="1075" t="s">
        <v>943</v>
      </c>
      <c r="G186" s="346">
        <v>610</v>
      </c>
      <c r="H186" s="346">
        <v>1</v>
      </c>
      <c r="I186" s="346">
        <v>0</v>
      </c>
      <c r="J186" s="352" t="s">
        <v>944</v>
      </c>
      <c r="K186" s="401" t="s">
        <v>945</v>
      </c>
      <c r="L186" s="352" t="s">
        <v>473</v>
      </c>
      <c r="M186" s="346">
        <v>0</v>
      </c>
      <c r="N186" s="402">
        <v>0</v>
      </c>
    </row>
    <row r="187" spans="1:14" ht="36" x14ac:dyDescent="0.25">
      <c r="A187" s="353" t="s">
        <v>946</v>
      </c>
      <c r="B187" s="2068" t="s">
        <v>947</v>
      </c>
      <c r="C187" s="335" t="s">
        <v>948</v>
      </c>
      <c r="D187" s="336">
        <v>13707335</v>
      </c>
      <c r="E187" s="336" t="s">
        <v>861</v>
      </c>
      <c r="F187" s="336">
        <v>40705066</v>
      </c>
      <c r="G187" s="346">
        <v>373.6</v>
      </c>
      <c r="H187" s="346">
        <v>1</v>
      </c>
      <c r="I187" s="346"/>
      <c r="J187" s="352" t="s">
        <v>949</v>
      </c>
      <c r="K187" s="400">
        <v>21715.54</v>
      </c>
      <c r="L187" s="352" t="s">
        <v>950</v>
      </c>
      <c r="M187" s="400">
        <v>260586.48</v>
      </c>
      <c r="N187" s="348">
        <v>260586.48</v>
      </c>
    </row>
    <row r="188" spans="1:14" ht="24" x14ac:dyDescent="0.25">
      <c r="A188" s="353" t="s">
        <v>946</v>
      </c>
      <c r="B188" s="2068" t="s">
        <v>947</v>
      </c>
      <c r="C188" s="335" t="s">
        <v>951</v>
      </c>
      <c r="D188" s="336" t="s">
        <v>952</v>
      </c>
      <c r="E188" s="336" t="s">
        <v>861</v>
      </c>
      <c r="F188" s="336" t="s">
        <v>953</v>
      </c>
      <c r="G188" s="346">
        <v>627</v>
      </c>
      <c r="H188" s="346">
        <v>4</v>
      </c>
      <c r="I188" s="346"/>
      <c r="J188" s="352" t="s">
        <v>954</v>
      </c>
      <c r="K188" s="400">
        <v>33977.800000000003</v>
      </c>
      <c r="L188" s="352" t="s">
        <v>955</v>
      </c>
      <c r="M188" s="400">
        <v>339778</v>
      </c>
      <c r="N188" s="348">
        <v>67955.600000000006</v>
      </c>
    </row>
    <row r="189" spans="1:14" ht="24" x14ac:dyDescent="0.25">
      <c r="A189" s="353" t="s">
        <v>946</v>
      </c>
      <c r="B189" s="2068" t="s">
        <v>947</v>
      </c>
      <c r="C189" s="335" t="s">
        <v>956</v>
      </c>
      <c r="D189" s="336">
        <v>11038275</v>
      </c>
      <c r="E189" s="336" t="s">
        <v>861</v>
      </c>
      <c r="F189" s="336">
        <v>41226935</v>
      </c>
      <c r="G189" s="346">
        <v>1251.8599999999999</v>
      </c>
      <c r="H189" s="346">
        <v>3</v>
      </c>
      <c r="I189" s="346"/>
      <c r="J189" s="352" t="s">
        <v>957</v>
      </c>
      <c r="K189" s="400">
        <v>27864</v>
      </c>
      <c r="L189" s="352" t="s">
        <v>958</v>
      </c>
      <c r="M189" s="400">
        <v>0</v>
      </c>
      <c r="N189" s="348">
        <v>334368</v>
      </c>
    </row>
    <row r="190" spans="1:14" ht="24" x14ac:dyDescent="0.25">
      <c r="A190" s="354" t="s">
        <v>959</v>
      </c>
      <c r="B190" s="2066" t="s">
        <v>960</v>
      </c>
      <c r="C190" s="326" t="s">
        <v>961</v>
      </c>
      <c r="D190" s="358">
        <v>10270455862</v>
      </c>
      <c r="E190" s="328" t="s">
        <v>962</v>
      </c>
      <c r="F190" s="328" t="s">
        <v>963</v>
      </c>
      <c r="G190" s="327" t="s">
        <v>964</v>
      </c>
      <c r="H190" s="327">
        <v>1</v>
      </c>
      <c r="I190" s="327"/>
      <c r="J190" s="1426" t="s">
        <v>965</v>
      </c>
      <c r="K190" s="355">
        <v>4000</v>
      </c>
      <c r="L190" s="1426" t="s">
        <v>557</v>
      </c>
      <c r="M190" s="341">
        <f>K190*12</f>
        <v>48000</v>
      </c>
      <c r="N190" s="342">
        <f>K190*6</f>
        <v>24000</v>
      </c>
    </row>
    <row r="191" spans="1:14" ht="24" x14ac:dyDescent="0.25">
      <c r="A191" s="354" t="s">
        <v>959</v>
      </c>
      <c r="B191" s="2066" t="s">
        <v>960</v>
      </c>
      <c r="C191" s="326" t="s">
        <v>966</v>
      </c>
      <c r="D191" s="328">
        <v>10267191234</v>
      </c>
      <c r="E191" s="328" t="s">
        <v>962</v>
      </c>
      <c r="F191" s="328">
        <v>2092093</v>
      </c>
      <c r="G191" s="327" t="s">
        <v>967</v>
      </c>
      <c r="H191" s="327">
        <v>1</v>
      </c>
      <c r="I191" s="327"/>
      <c r="J191" s="1426" t="s">
        <v>968</v>
      </c>
      <c r="K191" s="355">
        <v>4300</v>
      </c>
      <c r="L191" s="1426" t="s">
        <v>557</v>
      </c>
      <c r="M191" s="341">
        <f>K191*12</f>
        <v>51600</v>
      </c>
      <c r="N191" s="342">
        <f>K191*5</f>
        <v>21500</v>
      </c>
    </row>
    <row r="192" spans="1:14" ht="24" x14ac:dyDescent="0.25">
      <c r="A192" s="354" t="s">
        <v>959</v>
      </c>
      <c r="B192" s="2066" t="s">
        <v>960</v>
      </c>
      <c r="C192" s="326" t="s">
        <v>969</v>
      </c>
      <c r="D192" s="328">
        <v>10200695742</v>
      </c>
      <c r="E192" s="328" t="s">
        <v>962</v>
      </c>
      <c r="F192" s="328">
        <v>5004811</v>
      </c>
      <c r="G192" s="327" t="s">
        <v>970</v>
      </c>
      <c r="H192" s="327">
        <v>0</v>
      </c>
      <c r="I192" s="327"/>
      <c r="J192" s="1426" t="s">
        <v>971</v>
      </c>
      <c r="K192" s="355">
        <v>6000</v>
      </c>
      <c r="L192" s="1426" t="s">
        <v>557</v>
      </c>
      <c r="M192" s="341">
        <f>K192*12</f>
        <v>72000</v>
      </c>
      <c r="N192" s="342">
        <f>K192*6</f>
        <v>36000</v>
      </c>
    </row>
    <row r="193" spans="1:14" ht="24" x14ac:dyDescent="0.25">
      <c r="A193" s="354" t="s">
        <v>959</v>
      </c>
      <c r="B193" s="2066" t="s">
        <v>960</v>
      </c>
      <c r="C193" s="326" t="s">
        <v>972</v>
      </c>
      <c r="D193" s="328">
        <v>10215495545</v>
      </c>
      <c r="E193" s="328" t="s">
        <v>962</v>
      </c>
      <c r="F193" s="328">
        <v>2015185</v>
      </c>
      <c r="G193" s="327" t="s">
        <v>973</v>
      </c>
      <c r="H193" s="327">
        <v>1</v>
      </c>
      <c r="I193" s="327"/>
      <c r="J193" s="1426" t="s">
        <v>974</v>
      </c>
      <c r="K193" s="355">
        <v>3500</v>
      </c>
      <c r="L193" s="1426" t="s">
        <v>557</v>
      </c>
      <c r="M193" s="341">
        <f>K193*12</f>
        <v>42000</v>
      </c>
      <c r="N193" s="342">
        <f>K193*5</f>
        <v>17500</v>
      </c>
    </row>
    <row r="194" spans="1:14" ht="24" x14ac:dyDescent="0.25">
      <c r="A194" s="354" t="s">
        <v>959</v>
      </c>
      <c r="B194" s="2066" t="s">
        <v>960</v>
      </c>
      <c r="C194" s="326" t="s">
        <v>975</v>
      </c>
      <c r="D194" s="328">
        <v>3700793</v>
      </c>
      <c r="E194" s="328" t="s">
        <v>962</v>
      </c>
      <c r="F194" s="328">
        <v>2030702</v>
      </c>
      <c r="G194" s="327" t="s">
        <v>976</v>
      </c>
      <c r="H194" s="327">
        <v>2</v>
      </c>
      <c r="I194" s="327"/>
      <c r="J194" s="1426" t="s">
        <v>977</v>
      </c>
      <c r="K194" s="355">
        <v>7500</v>
      </c>
      <c r="L194" s="1426" t="s">
        <v>557</v>
      </c>
      <c r="M194" s="341">
        <f>K194*6</f>
        <v>45000</v>
      </c>
      <c r="N194" s="342">
        <f>K194*5</f>
        <v>37500</v>
      </c>
    </row>
    <row r="195" spans="1:14" ht="24" x14ac:dyDescent="0.25">
      <c r="A195" s="354" t="s">
        <v>959</v>
      </c>
      <c r="B195" s="2066" t="s">
        <v>960</v>
      </c>
      <c r="C195" s="326" t="s">
        <v>978</v>
      </c>
      <c r="D195" s="328">
        <v>10178956111</v>
      </c>
      <c r="E195" s="328" t="s">
        <v>962</v>
      </c>
      <c r="F195" s="328">
        <v>3090422</v>
      </c>
      <c r="G195" s="327" t="s">
        <v>979</v>
      </c>
      <c r="H195" s="327">
        <v>0</v>
      </c>
      <c r="I195" s="327"/>
      <c r="J195" s="1426" t="s">
        <v>980</v>
      </c>
      <c r="K195" s="355">
        <v>4800</v>
      </c>
      <c r="L195" s="1426" t="s">
        <v>557</v>
      </c>
      <c r="M195" s="341">
        <f>K195*12</f>
        <v>57600</v>
      </c>
      <c r="N195" s="342">
        <f>K195*5</f>
        <v>24000</v>
      </c>
    </row>
    <row r="196" spans="1:14" ht="24" x14ac:dyDescent="0.25">
      <c r="A196" s="354" t="s">
        <v>959</v>
      </c>
      <c r="B196" s="2066" t="s">
        <v>960</v>
      </c>
      <c r="C196" s="326" t="s">
        <v>981</v>
      </c>
      <c r="D196" s="328">
        <v>20458605662</v>
      </c>
      <c r="E196" s="328" t="s">
        <v>962</v>
      </c>
      <c r="F196" s="328">
        <v>49072440</v>
      </c>
      <c r="G196" s="327" t="s">
        <v>982</v>
      </c>
      <c r="H196" s="327">
        <v>3</v>
      </c>
      <c r="I196" s="327"/>
      <c r="J196" s="1426">
        <v>24.052022000000001</v>
      </c>
      <c r="K196" s="355">
        <v>4505.3599999999997</v>
      </c>
      <c r="L196" s="1426" t="s">
        <v>557</v>
      </c>
      <c r="M196" s="341">
        <f>K196*7</f>
        <v>31537.519999999997</v>
      </c>
      <c r="N196" s="342">
        <f>K196*6</f>
        <v>27032.159999999996</v>
      </c>
    </row>
    <row r="197" spans="1:14" ht="24" x14ac:dyDescent="0.25">
      <c r="A197" s="354" t="s">
        <v>959</v>
      </c>
      <c r="B197" s="2066" t="s">
        <v>960</v>
      </c>
      <c r="C197" s="326" t="s">
        <v>983</v>
      </c>
      <c r="D197" s="328">
        <v>10026698184</v>
      </c>
      <c r="E197" s="328" t="s">
        <v>962</v>
      </c>
      <c r="F197" s="328">
        <v>16095</v>
      </c>
      <c r="G197" s="327" t="s">
        <v>984</v>
      </c>
      <c r="H197" s="327">
        <v>1</v>
      </c>
      <c r="I197" s="327"/>
      <c r="J197" s="1426" t="s">
        <v>985</v>
      </c>
      <c r="K197" s="355">
        <v>3800</v>
      </c>
      <c r="L197" s="1426" t="s">
        <v>557</v>
      </c>
      <c r="M197" s="341">
        <f>K197*12</f>
        <v>45600</v>
      </c>
      <c r="N197" s="342">
        <f>K197*5</f>
        <v>19000</v>
      </c>
    </row>
    <row r="198" spans="1:14" ht="24" x14ac:dyDescent="0.25">
      <c r="A198" s="354" t="s">
        <v>959</v>
      </c>
      <c r="B198" s="2066" t="s">
        <v>960</v>
      </c>
      <c r="C198" s="326" t="s">
        <v>986</v>
      </c>
      <c r="D198" s="328">
        <v>10062930832</v>
      </c>
      <c r="E198" s="328" t="s">
        <v>962</v>
      </c>
      <c r="F198" s="328">
        <v>11070526</v>
      </c>
      <c r="G198" s="327" t="s">
        <v>987</v>
      </c>
      <c r="H198" s="327">
        <v>0</v>
      </c>
      <c r="I198" s="327"/>
      <c r="J198" s="1426" t="s">
        <v>988</v>
      </c>
      <c r="K198" s="355">
        <v>5000</v>
      </c>
      <c r="L198" s="1426" t="s">
        <v>557</v>
      </c>
      <c r="M198" s="341">
        <f>K198*12</f>
        <v>60000</v>
      </c>
      <c r="N198" s="342">
        <f>K198*5</f>
        <v>25000</v>
      </c>
    </row>
    <row r="199" spans="1:14" ht="24" x14ac:dyDescent="0.25">
      <c r="A199" s="354" t="s">
        <v>959</v>
      </c>
      <c r="B199" s="2066" t="s">
        <v>960</v>
      </c>
      <c r="C199" s="326" t="s">
        <v>989</v>
      </c>
      <c r="D199" s="328">
        <v>7956840</v>
      </c>
      <c r="E199" s="328" t="s">
        <v>962</v>
      </c>
      <c r="F199" s="328">
        <v>11034571</v>
      </c>
      <c r="G199" s="327" t="s">
        <v>990</v>
      </c>
      <c r="H199" s="327">
        <v>1</v>
      </c>
      <c r="I199" s="327"/>
      <c r="J199" s="1426" t="s">
        <v>991</v>
      </c>
      <c r="K199" s="355">
        <v>5000</v>
      </c>
      <c r="L199" s="1426" t="s">
        <v>557</v>
      </c>
      <c r="M199" s="341">
        <f>K199*12</f>
        <v>60000</v>
      </c>
      <c r="N199" s="342">
        <f>K199*5</f>
        <v>25000</v>
      </c>
    </row>
    <row r="200" spans="1:14" x14ac:dyDescent="0.25">
      <c r="A200" s="356" t="s">
        <v>992</v>
      </c>
      <c r="B200" s="2072" t="s">
        <v>993</v>
      </c>
      <c r="C200" s="357" t="s">
        <v>994</v>
      </c>
      <c r="D200" s="358">
        <v>20516841177</v>
      </c>
      <c r="E200" s="1075" t="s">
        <v>679</v>
      </c>
      <c r="F200" s="1083"/>
      <c r="G200" s="359">
        <v>1000</v>
      </c>
      <c r="H200" s="346" t="s">
        <v>995</v>
      </c>
      <c r="I200" s="346" t="s">
        <v>995</v>
      </c>
      <c r="J200" s="2051" t="s">
        <v>996</v>
      </c>
      <c r="K200" s="337">
        <v>32450</v>
      </c>
      <c r="L200" s="2062" t="s">
        <v>473</v>
      </c>
      <c r="M200" s="337">
        <v>424800</v>
      </c>
      <c r="N200" s="360">
        <v>283200</v>
      </c>
    </row>
    <row r="201" spans="1:14" x14ac:dyDescent="0.25">
      <c r="A201" s="356" t="s">
        <v>992</v>
      </c>
      <c r="B201" s="2072" t="s">
        <v>993</v>
      </c>
      <c r="C201" s="357" t="s">
        <v>997</v>
      </c>
      <c r="D201" s="358">
        <v>20301837896</v>
      </c>
      <c r="E201" s="1075" t="s">
        <v>679</v>
      </c>
      <c r="F201" s="1083"/>
      <c r="G201" s="359">
        <v>12</v>
      </c>
      <c r="H201" s="346" t="s">
        <v>995</v>
      </c>
      <c r="I201" s="346" t="s">
        <v>995</v>
      </c>
      <c r="J201" s="2051" t="s">
        <v>996</v>
      </c>
      <c r="K201" s="337">
        <v>13877</v>
      </c>
      <c r="L201" s="2062" t="s">
        <v>473</v>
      </c>
      <c r="M201" s="337">
        <v>168010.23999999999</v>
      </c>
      <c r="N201" s="360">
        <v>85490.28</v>
      </c>
    </row>
    <row r="202" spans="1:14" x14ac:dyDescent="0.25">
      <c r="A202" s="356" t="s">
        <v>992</v>
      </c>
      <c r="B202" s="2072" t="s">
        <v>993</v>
      </c>
      <c r="C202" s="357" t="s">
        <v>998</v>
      </c>
      <c r="D202" s="336">
        <v>20603381824</v>
      </c>
      <c r="E202" s="1075" t="s">
        <v>679</v>
      </c>
      <c r="F202" s="1083"/>
      <c r="G202" s="359">
        <v>12</v>
      </c>
      <c r="H202" s="346" t="s">
        <v>995</v>
      </c>
      <c r="I202" s="346" t="s">
        <v>995</v>
      </c>
      <c r="J202" s="2051" t="s">
        <v>996</v>
      </c>
      <c r="K202" s="337">
        <v>15417</v>
      </c>
      <c r="L202" s="2062" t="s">
        <v>473</v>
      </c>
      <c r="M202" s="337">
        <v>169587</v>
      </c>
      <c r="N202" s="360">
        <v>80940</v>
      </c>
    </row>
    <row r="203" spans="1:14" x14ac:dyDescent="0.25">
      <c r="A203" s="356" t="s">
        <v>992</v>
      </c>
      <c r="B203" s="2072" t="s">
        <v>993</v>
      </c>
      <c r="C203" s="357" t="s">
        <v>997</v>
      </c>
      <c r="D203" s="336">
        <v>20301837896</v>
      </c>
      <c r="E203" s="1075" t="s">
        <v>679</v>
      </c>
      <c r="F203" s="336"/>
      <c r="G203" s="359">
        <v>56.3</v>
      </c>
      <c r="H203" s="346" t="s">
        <v>995</v>
      </c>
      <c r="I203" s="346" t="s">
        <v>995</v>
      </c>
      <c r="J203" s="2051" t="s">
        <v>999</v>
      </c>
      <c r="K203" s="337">
        <v>5315</v>
      </c>
      <c r="L203" s="2062" t="s">
        <v>473</v>
      </c>
      <c r="M203" s="337">
        <v>38536.019999999997</v>
      </c>
      <c r="N203" s="360">
        <v>58215.3</v>
      </c>
    </row>
    <row r="204" spans="1:14" x14ac:dyDescent="0.25">
      <c r="A204" s="356" t="s">
        <v>992</v>
      </c>
      <c r="B204" s="2072" t="s">
        <v>993</v>
      </c>
      <c r="C204" s="357" t="s">
        <v>1000</v>
      </c>
      <c r="D204" s="336">
        <v>20120571487</v>
      </c>
      <c r="E204" s="1075" t="s">
        <v>679</v>
      </c>
      <c r="F204" s="1084">
        <v>11022203</v>
      </c>
      <c r="G204" s="359">
        <v>72</v>
      </c>
      <c r="H204" s="346" t="s">
        <v>995</v>
      </c>
      <c r="I204" s="346" t="s">
        <v>995</v>
      </c>
      <c r="J204" s="352" t="s">
        <v>891</v>
      </c>
      <c r="K204" s="337">
        <v>2500</v>
      </c>
      <c r="L204" s="2062" t="s">
        <v>473</v>
      </c>
      <c r="M204" s="337">
        <v>28824</v>
      </c>
      <c r="N204" s="360">
        <v>7500</v>
      </c>
    </row>
    <row r="205" spans="1:14" x14ac:dyDescent="0.25">
      <c r="A205" s="356" t="s">
        <v>992</v>
      </c>
      <c r="B205" s="2072" t="s">
        <v>993</v>
      </c>
      <c r="C205" s="357" t="s">
        <v>1001</v>
      </c>
      <c r="D205" s="336">
        <v>10094095129</v>
      </c>
      <c r="E205" s="1075" t="s">
        <v>679</v>
      </c>
      <c r="F205" s="336"/>
      <c r="G205" s="359">
        <v>249</v>
      </c>
      <c r="H205" s="346" t="s">
        <v>995</v>
      </c>
      <c r="I205" s="346" t="s">
        <v>995</v>
      </c>
      <c r="J205" s="352" t="s">
        <v>1002</v>
      </c>
      <c r="K205" s="337">
        <v>7000</v>
      </c>
      <c r="L205" s="2062" t="s">
        <v>473</v>
      </c>
      <c r="M205" s="337">
        <v>92111.37</v>
      </c>
      <c r="N205" s="360">
        <v>49969.56</v>
      </c>
    </row>
    <row r="206" spans="1:14" x14ac:dyDescent="0.25">
      <c r="A206" s="356" t="s">
        <v>992</v>
      </c>
      <c r="B206" s="2072" t="s">
        <v>993</v>
      </c>
      <c r="C206" s="357" t="s">
        <v>1003</v>
      </c>
      <c r="D206" s="336">
        <v>20112950029</v>
      </c>
      <c r="E206" s="1075" t="s">
        <v>679</v>
      </c>
      <c r="F206" s="336"/>
      <c r="G206" s="359">
        <v>435</v>
      </c>
      <c r="H206" s="346" t="s">
        <v>995</v>
      </c>
      <c r="I206" s="346" t="s">
        <v>995</v>
      </c>
      <c r="J206" s="352" t="s">
        <v>1002</v>
      </c>
      <c r="K206" s="337">
        <v>14112</v>
      </c>
      <c r="L206" s="2062" t="s">
        <v>473</v>
      </c>
      <c r="M206" s="337">
        <v>182756.59</v>
      </c>
      <c r="N206" s="360">
        <v>86776.1</v>
      </c>
    </row>
    <row r="207" spans="1:14" ht="24" x14ac:dyDescent="0.25">
      <c r="A207" s="356" t="s">
        <v>992</v>
      </c>
      <c r="B207" s="2072" t="s">
        <v>993</v>
      </c>
      <c r="C207" s="357" t="s">
        <v>1004</v>
      </c>
      <c r="D207" s="336">
        <v>10215103787</v>
      </c>
      <c r="E207" s="1075" t="s">
        <v>679</v>
      </c>
      <c r="F207" s="352" t="s">
        <v>1005</v>
      </c>
      <c r="G207" s="359">
        <v>200</v>
      </c>
      <c r="H207" s="346" t="s">
        <v>995</v>
      </c>
      <c r="I207" s="346" t="s">
        <v>995</v>
      </c>
      <c r="J207" s="352" t="s">
        <v>1002</v>
      </c>
      <c r="K207" s="337">
        <v>5500</v>
      </c>
      <c r="L207" s="2062" t="s">
        <v>473</v>
      </c>
      <c r="M207" s="337">
        <f>60500</f>
        <v>60500</v>
      </c>
      <c r="N207" s="360">
        <v>49500</v>
      </c>
    </row>
    <row r="208" spans="1:14" x14ac:dyDescent="0.25">
      <c r="A208" s="356" t="s">
        <v>992</v>
      </c>
      <c r="B208" s="2072" t="s">
        <v>993</v>
      </c>
      <c r="C208" s="357" t="s">
        <v>1006</v>
      </c>
      <c r="D208" s="336">
        <v>10257287438</v>
      </c>
      <c r="E208" s="1075" t="s">
        <v>679</v>
      </c>
      <c r="F208" s="1085"/>
      <c r="G208" s="359">
        <v>150</v>
      </c>
      <c r="H208" s="346" t="s">
        <v>995</v>
      </c>
      <c r="I208" s="346" t="s">
        <v>995</v>
      </c>
      <c r="J208" s="352" t="s">
        <v>1002</v>
      </c>
      <c r="K208" s="337">
        <v>13400</v>
      </c>
      <c r="L208" s="2062" t="s">
        <v>473</v>
      </c>
      <c r="M208" s="337">
        <v>80400</v>
      </c>
      <c r="N208" s="360">
        <f>80400+40200</f>
        <v>120600</v>
      </c>
    </row>
    <row r="209" spans="1:14" x14ac:dyDescent="0.25">
      <c r="A209" s="356" t="s">
        <v>992</v>
      </c>
      <c r="B209" s="2072" t="s">
        <v>993</v>
      </c>
      <c r="C209" s="357" t="s">
        <v>1007</v>
      </c>
      <c r="D209" s="336">
        <v>10408902377</v>
      </c>
      <c r="E209" s="1075" t="s">
        <v>679</v>
      </c>
      <c r="F209" s="352">
        <v>11009398</v>
      </c>
      <c r="G209" s="359">
        <v>215</v>
      </c>
      <c r="H209" s="346" t="s">
        <v>995</v>
      </c>
      <c r="I209" s="346" t="s">
        <v>995</v>
      </c>
      <c r="J209" s="352" t="s">
        <v>1002</v>
      </c>
      <c r="K209" s="337">
        <v>6900</v>
      </c>
      <c r="L209" s="2062" t="s">
        <v>473</v>
      </c>
      <c r="M209" s="337">
        <f>(K209*6)</f>
        <v>41400</v>
      </c>
      <c r="N209" s="360">
        <v>0</v>
      </c>
    </row>
    <row r="210" spans="1:14" x14ac:dyDescent="0.25">
      <c r="A210" s="356" t="s">
        <v>992</v>
      </c>
      <c r="B210" s="2072" t="s">
        <v>993</v>
      </c>
      <c r="C210" s="357" t="s">
        <v>1008</v>
      </c>
      <c r="D210" s="336">
        <v>10002046127</v>
      </c>
      <c r="E210" s="1075" t="s">
        <v>679</v>
      </c>
      <c r="F210" s="352">
        <v>11009398</v>
      </c>
      <c r="G210" s="359">
        <v>215</v>
      </c>
      <c r="H210" s="346" t="s">
        <v>995</v>
      </c>
      <c r="I210" s="346" t="s">
        <v>995</v>
      </c>
      <c r="J210" s="352" t="s">
        <v>1002</v>
      </c>
      <c r="K210" s="337">
        <v>8000</v>
      </c>
      <c r="L210" s="2062" t="s">
        <v>473</v>
      </c>
      <c r="M210" s="337">
        <v>52000</v>
      </c>
      <c r="N210" s="360">
        <v>0</v>
      </c>
    </row>
    <row r="211" spans="1:14" ht="15.75" thickBot="1" x14ac:dyDescent="0.3">
      <c r="A211" s="361" t="s">
        <v>992</v>
      </c>
      <c r="B211" s="2074" t="s">
        <v>993</v>
      </c>
      <c r="C211" s="362" t="s">
        <v>1009</v>
      </c>
      <c r="D211" s="363">
        <v>10308478217</v>
      </c>
      <c r="E211" s="1081" t="s">
        <v>679</v>
      </c>
      <c r="F211" s="363"/>
      <c r="G211" s="364">
        <v>45</v>
      </c>
      <c r="H211" s="403" t="s">
        <v>995</v>
      </c>
      <c r="I211" s="403" t="s">
        <v>995</v>
      </c>
      <c r="J211" s="2056" t="s">
        <v>1002</v>
      </c>
      <c r="K211" s="365">
        <v>900</v>
      </c>
      <c r="L211" s="2063" t="s">
        <v>473</v>
      </c>
      <c r="M211" s="365">
        <v>10800</v>
      </c>
      <c r="N211" s="366">
        <v>8000</v>
      </c>
    </row>
    <row r="212" spans="1:14" x14ac:dyDescent="0.25">
      <c r="A212" s="249" t="s">
        <v>1217</v>
      </c>
    </row>
  </sheetData>
  <mergeCells count="6">
    <mergeCell ref="N3:N4"/>
    <mergeCell ref="A3:B3"/>
    <mergeCell ref="C3:D3"/>
    <mergeCell ref="E3:I3"/>
    <mergeCell ref="J3:L3"/>
    <mergeCell ref="M3:M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35"/>
  <sheetViews>
    <sheetView zoomScaleNormal="100" zoomScaleSheetLayoutView="100" workbookViewId="0">
      <pane xSplit="1" ySplit="4" topLeftCell="B5" activePane="bottomRight" state="frozen"/>
      <selection pane="topRight" activeCell="B1" sqref="B1"/>
      <selection pane="bottomLeft" activeCell="A5" sqref="A5"/>
      <selection pane="bottomRight" activeCell="A2" sqref="A2"/>
    </sheetView>
  </sheetViews>
  <sheetFormatPr baseColWidth="10" defaultColWidth="2" defaultRowHeight="11.25" x14ac:dyDescent="0.2"/>
  <cols>
    <col min="1" max="1" width="16.7109375" style="123" customWidth="1"/>
    <col min="2" max="2" width="15.7109375" style="123" customWidth="1"/>
    <col min="3" max="3" width="30.5703125" style="123" customWidth="1"/>
    <col min="4" max="4" width="25.7109375" style="123" customWidth="1"/>
    <col min="5" max="5" width="8" style="123" customWidth="1"/>
    <col min="6" max="6" width="7" style="123" customWidth="1"/>
    <col min="7" max="7" width="36" style="123" customWidth="1"/>
    <col min="8" max="8" width="28.42578125" style="123" customWidth="1"/>
    <col min="9" max="12" width="7.28515625" style="123" customWidth="1"/>
    <col min="13" max="13" width="3.7109375" style="123" customWidth="1"/>
    <col min="14" max="14" width="16.7109375" style="123" customWidth="1"/>
    <col min="15" max="15" width="17" style="123" customWidth="1"/>
    <col min="16" max="16384" width="2" style="123"/>
  </cols>
  <sheetData>
    <row r="1" spans="1:14" s="2012" customFormat="1" ht="12.75" x14ac:dyDescent="0.2">
      <c r="A1" s="1721" t="s">
        <v>132</v>
      </c>
      <c r="B1" s="1654"/>
      <c r="C1" s="104"/>
      <c r="D1" s="106"/>
      <c r="E1" s="106"/>
      <c r="F1" s="106"/>
      <c r="G1" s="106"/>
      <c r="H1" s="106"/>
      <c r="I1" s="106"/>
      <c r="J1" s="106"/>
      <c r="K1" s="106"/>
      <c r="L1" s="106"/>
      <c r="M1" s="106"/>
    </row>
    <row r="2" spans="1:14" s="2012" customFormat="1" ht="21.6" customHeight="1" x14ac:dyDescent="0.2">
      <c r="A2" s="411" t="s">
        <v>133</v>
      </c>
      <c r="B2" s="108"/>
      <c r="C2" s="108"/>
      <c r="D2" s="106"/>
      <c r="E2" s="106"/>
      <c r="F2" s="106"/>
      <c r="G2" s="106"/>
      <c r="H2" s="106"/>
      <c r="I2" s="106"/>
      <c r="J2" s="106"/>
      <c r="K2" s="106"/>
      <c r="L2" s="106"/>
      <c r="M2" s="106"/>
    </row>
    <row r="3" spans="1:14" s="109" customFormat="1" ht="18" customHeight="1" x14ac:dyDescent="0.2">
      <c r="A3" s="2116" t="s">
        <v>134</v>
      </c>
      <c r="B3" s="2116" t="s">
        <v>135</v>
      </c>
      <c r="C3" s="2116" t="s">
        <v>136</v>
      </c>
      <c r="D3" s="2116" t="s">
        <v>137</v>
      </c>
      <c r="E3" s="2116" t="s">
        <v>138</v>
      </c>
      <c r="F3" s="2116" t="s">
        <v>139</v>
      </c>
      <c r="G3" s="2116" t="s">
        <v>140</v>
      </c>
      <c r="H3" s="2116" t="s">
        <v>141</v>
      </c>
      <c r="I3" s="2116" t="s">
        <v>143</v>
      </c>
      <c r="J3" s="2116"/>
      <c r="K3" s="2116" t="s">
        <v>142</v>
      </c>
      <c r="L3" s="2116"/>
      <c r="M3" s="106"/>
    </row>
    <row r="4" spans="1:14" s="109" customFormat="1" ht="26.45" customHeight="1" x14ac:dyDescent="0.2">
      <c r="A4" s="2116"/>
      <c r="B4" s="2116"/>
      <c r="C4" s="2116"/>
      <c r="D4" s="2116"/>
      <c r="E4" s="2116"/>
      <c r="F4" s="2116"/>
      <c r="G4" s="2116"/>
      <c r="H4" s="2116"/>
      <c r="I4" s="2034">
        <v>2018</v>
      </c>
      <c r="J4" s="2034">
        <v>2019</v>
      </c>
      <c r="K4" s="2034">
        <v>2020</v>
      </c>
      <c r="L4" s="2034">
        <v>2021</v>
      </c>
      <c r="M4" s="106"/>
    </row>
    <row r="5" spans="1:14" s="2032" customFormat="1" ht="43.9" customHeight="1" x14ac:dyDescent="0.2">
      <c r="A5" s="2123" t="s">
        <v>97</v>
      </c>
      <c r="B5" s="2119" t="s">
        <v>144</v>
      </c>
      <c r="C5" s="2114" t="s">
        <v>18352</v>
      </c>
      <c r="D5" s="2033" t="s">
        <v>18353</v>
      </c>
      <c r="E5" s="2030" t="s">
        <v>18354</v>
      </c>
      <c r="F5" s="2031" t="s">
        <v>18355</v>
      </c>
      <c r="G5" s="2033" t="s">
        <v>18356</v>
      </c>
      <c r="H5" s="2033" t="s">
        <v>148</v>
      </c>
      <c r="I5" s="2030" t="s">
        <v>18354</v>
      </c>
      <c r="J5" s="2031" t="s">
        <v>18357</v>
      </c>
      <c r="K5" s="2031">
        <v>0.84</v>
      </c>
      <c r="L5" s="2031" t="s">
        <v>18355</v>
      </c>
      <c r="M5" s="106"/>
    </row>
    <row r="6" spans="1:14" s="2032" customFormat="1" ht="47.45" customHeight="1" x14ac:dyDescent="0.2">
      <c r="A6" s="2124"/>
      <c r="B6" s="2120"/>
      <c r="C6" s="2115"/>
      <c r="D6" s="115" t="s">
        <v>18358</v>
      </c>
      <c r="E6" s="163" t="s">
        <v>18359</v>
      </c>
      <c r="F6" s="163" t="s">
        <v>18360</v>
      </c>
      <c r="G6" s="2033" t="s">
        <v>18356</v>
      </c>
      <c r="H6" s="2033" t="s">
        <v>148</v>
      </c>
      <c r="I6" s="118" t="s">
        <v>18359</v>
      </c>
      <c r="J6" s="118" t="s">
        <v>18361</v>
      </c>
      <c r="K6" s="118" t="s">
        <v>18362</v>
      </c>
      <c r="L6" s="118" t="s">
        <v>18360</v>
      </c>
      <c r="M6" s="106"/>
    </row>
    <row r="7" spans="1:14" s="113" customFormat="1" ht="48" customHeight="1" x14ac:dyDescent="0.2">
      <c r="A7" s="2124"/>
      <c r="B7" s="2120"/>
      <c r="C7" s="2117" t="s">
        <v>18352</v>
      </c>
      <c r="D7" s="2033" t="s">
        <v>18364</v>
      </c>
      <c r="E7" s="111" t="s">
        <v>18365</v>
      </c>
      <c r="F7" s="112" t="s">
        <v>18366</v>
      </c>
      <c r="G7" s="2033" t="s">
        <v>18356</v>
      </c>
      <c r="H7" s="2033" t="s">
        <v>148</v>
      </c>
      <c r="I7" s="111" t="s">
        <v>18365</v>
      </c>
      <c r="J7" s="111" t="s">
        <v>18367</v>
      </c>
      <c r="K7" s="111">
        <v>0.13</v>
      </c>
      <c r="L7" s="111" t="s">
        <v>18366</v>
      </c>
      <c r="M7" s="2013"/>
    </row>
    <row r="8" spans="1:14" s="113" customFormat="1" ht="27" customHeight="1" x14ac:dyDescent="0.2">
      <c r="A8" s="2124"/>
      <c r="B8" s="2121"/>
      <c r="C8" s="2118"/>
      <c r="D8" s="115" t="s">
        <v>149</v>
      </c>
      <c r="E8" s="114" t="s">
        <v>18368</v>
      </c>
      <c r="F8" s="114" t="s">
        <v>18369</v>
      </c>
      <c r="G8" s="1986" t="s">
        <v>151</v>
      </c>
      <c r="H8" s="115" t="s">
        <v>148</v>
      </c>
      <c r="I8" s="114" t="s">
        <v>18368</v>
      </c>
      <c r="J8" s="114" t="s">
        <v>18370</v>
      </c>
      <c r="K8" s="114" t="s">
        <v>18371</v>
      </c>
      <c r="L8" s="114" t="s">
        <v>18369</v>
      </c>
      <c r="M8" s="2014"/>
    </row>
    <row r="9" spans="1:14" s="113" customFormat="1" ht="49.9" customHeight="1" x14ac:dyDescent="0.2">
      <c r="A9" s="2124"/>
      <c r="B9" s="2119" t="s">
        <v>152</v>
      </c>
      <c r="C9" s="115" t="s">
        <v>18372</v>
      </c>
      <c r="D9" s="115" t="s">
        <v>154</v>
      </c>
      <c r="E9" s="117">
        <v>0.57999999999999996</v>
      </c>
      <c r="F9" s="117" t="s">
        <v>18373</v>
      </c>
      <c r="G9" s="1986" t="s">
        <v>18374</v>
      </c>
      <c r="H9" s="115" t="s">
        <v>156</v>
      </c>
      <c r="I9" s="117">
        <v>0.57999999999999996</v>
      </c>
      <c r="J9" s="117">
        <v>0.57999999999999996</v>
      </c>
      <c r="K9" s="117" t="s">
        <v>18375</v>
      </c>
      <c r="L9" s="117" t="s">
        <v>18373</v>
      </c>
      <c r="M9" s="2013"/>
    </row>
    <row r="10" spans="1:14" s="113" customFormat="1" ht="42.6" customHeight="1" x14ac:dyDescent="0.2">
      <c r="A10" s="2124"/>
      <c r="B10" s="2120"/>
      <c r="C10" s="115" t="s">
        <v>18376</v>
      </c>
      <c r="D10" s="115" t="s">
        <v>159</v>
      </c>
      <c r="E10" s="114" t="s">
        <v>150</v>
      </c>
      <c r="F10" s="118">
        <v>0.15</v>
      </c>
      <c r="G10" s="1986" t="s">
        <v>160</v>
      </c>
      <c r="H10" s="115" t="s">
        <v>160</v>
      </c>
      <c r="I10" s="114" t="s">
        <v>150</v>
      </c>
      <c r="J10" s="114" t="s">
        <v>150</v>
      </c>
      <c r="K10" s="117">
        <v>0.1</v>
      </c>
      <c r="L10" s="117">
        <v>0.15</v>
      </c>
      <c r="M10" s="2013"/>
    </row>
    <row r="11" spans="1:14" s="113" customFormat="1" ht="48" customHeight="1" x14ac:dyDescent="0.2">
      <c r="A11" s="2124"/>
      <c r="B11" s="2121"/>
      <c r="C11" s="115" t="s">
        <v>18377</v>
      </c>
      <c r="D11" s="115" t="s">
        <v>18378</v>
      </c>
      <c r="E11" s="120">
        <v>0.3</v>
      </c>
      <c r="F11" s="120">
        <v>0.5</v>
      </c>
      <c r="G11" s="1986" t="s">
        <v>18379</v>
      </c>
      <c r="H11" s="115" t="s">
        <v>18380</v>
      </c>
      <c r="I11" s="120">
        <v>0.3</v>
      </c>
      <c r="J11" s="120">
        <v>0.35</v>
      </c>
      <c r="K11" s="120">
        <v>0.42</v>
      </c>
      <c r="L11" s="120">
        <v>0.5</v>
      </c>
      <c r="M11" s="2015"/>
    </row>
    <row r="12" spans="1:14" s="113" customFormat="1" ht="45.6" customHeight="1" x14ac:dyDescent="0.2">
      <c r="A12" s="2125"/>
      <c r="B12" s="2016" t="s">
        <v>179</v>
      </c>
      <c r="C12" s="115" t="s">
        <v>18381</v>
      </c>
      <c r="D12" s="115" t="s">
        <v>18382</v>
      </c>
      <c r="E12" s="120">
        <v>0.71</v>
      </c>
      <c r="F12" s="120">
        <f>+L12</f>
        <v>0.86</v>
      </c>
      <c r="G12" s="1986" t="s">
        <v>18383</v>
      </c>
      <c r="H12" s="115" t="s">
        <v>18384</v>
      </c>
      <c r="I12" s="120">
        <v>0.71</v>
      </c>
      <c r="J12" s="120">
        <v>0.81</v>
      </c>
      <c r="K12" s="120">
        <v>0.83</v>
      </c>
      <c r="L12" s="120">
        <v>0.86</v>
      </c>
      <c r="M12" s="2015"/>
    </row>
    <row r="13" spans="1:14" ht="12.75" customHeight="1" x14ac:dyDescent="0.2">
      <c r="A13" s="121" t="s">
        <v>184</v>
      </c>
      <c r="B13" s="122"/>
      <c r="C13" s="122"/>
      <c r="D13" s="122"/>
      <c r="E13" s="122"/>
      <c r="F13" s="122"/>
      <c r="G13" s="122"/>
      <c r="H13" s="122"/>
      <c r="I13" s="122"/>
      <c r="J13" s="122"/>
      <c r="K13" s="122"/>
      <c r="L13" s="122"/>
      <c r="M13" s="122"/>
    </row>
    <row r="14" spans="1:14" s="124" customFormat="1" ht="15.75" customHeight="1" x14ac:dyDescent="0.2">
      <c r="A14" s="121" t="s">
        <v>18385</v>
      </c>
      <c r="B14" s="121"/>
      <c r="C14" s="121"/>
      <c r="D14" s="121"/>
      <c r="E14" s="121"/>
      <c r="F14" s="121"/>
      <c r="G14" s="121"/>
      <c r="H14" s="121"/>
      <c r="I14" s="121"/>
      <c r="J14" s="121"/>
      <c r="K14" s="121"/>
      <c r="L14" s="121"/>
      <c r="M14" s="121"/>
    </row>
    <row r="15" spans="1:14" ht="12" customHeight="1" x14ac:dyDescent="0.2">
      <c r="A15" s="122" t="s">
        <v>186</v>
      </c>
      <c r="B15" s="122"/>
      <c r="C15" s="122"/>
      <c r="D15" s="122"/>
      <c r="E15" s="122"/>
      <c r="F15" s="122"/>
      <c r="G15" s="122"/>
      <c r="H15" s="122"/>
      <c r="I15" s="122"/>
      <c r="J15" s="122"/>
      <c r="K15" s="122"/>
      <c r="L15" s="122"/>
      <c r="M15" s="122"/>
      <c r="N15" s="122"/>
    </row>
    <row r="16" spans="1:14" x14ac:dyDescent="0.2">
      <c r="A16" s="122" t="s">
        <v>18363</v>
      </c>
      <c r="B16" s="122"/>
      <c r="C16" s="122"/>
      <c r="D16" s="122"/>
      <c r="E16" s="122"/>
      <c r="F16" s="122"/>
      <c r="G16" s="122"/>
      <c r="H16" s="122"/>
      <c r="I16" s="122"/>
      <c r="J16" s="122"/>
      <c r="K16" s="122"/>
      <c r="L16" s="122"/>
      <c r="M16" s="122"/>
    </row>
    <row r="17" spans="1:13" x14ac:dyDescent="0.2">
      <c r="A17" s="122"/>
      <c r="B17" s="122"/>
      <c r="C17" s="122"/>
      <c r="D17" s="122"/>
      <c r="E17" s="122"/>
      <c r="F17" s="122"/>
      <c r="G17" s="122"/>
      <c r="H17" s="122"/>
      <c r="I17" s="122"/>
      <c r="J17" s="122"/>
      <c r="K17" s="122"/>
      <c r="L17" s="122"/>
      <c r="M17" s="122"/>
    </row>
    <row r="18" spans="1:13" ht="20.45" customHeight="1" x14ac:dyDescent="0.2">
      <c r="A18" s="2116" t="s">
        <v>134</v>
      </c>
      <c r="B18" s="2116" t="s">
        <v>135</v>
      </c>
      <c r="C18" s="2116" t="s">
        <v>136</v>
      </c>
      <c r="D18" s="2116" t="s">
        <v>137</v>
      </c>
      <c r="E18" s="2116" t="s">
        <v>138</v>
      </c>
      <c r="F18" s="2116" t="s">
        <v>139</v>
      </c>
      <c r="G18" s="2116" t="s">
        <v>140</v>
      </c>
      <c r="H18" s="2116" t="s">
        <v>141</v>
      </c>
      <c r="I18" s="2116" t="s">
        <v>143</v>
      </c>
      <c r="J18" s="2116"/>
      <c r="K18" s="2116" t="s">
        <v>142</v>
      </c>
      <c r="L18" s="2116"/>
      <c r="M18" s="122"/>
    </row>
    <row r="19" spans="1:13" ht="20.45" customHeight="1" x14ac:dyDescent="0.2">
      <c r="A19" s="2116"/>
      <c r="B19" s="2116"/>
      <c r="C19" s="2116"/>
      <c r="D19" s="2116"/>
      <c r="E19" s="2116"/>
      <c r="F19" s="2116"/>
      <c r="G19" s="2116"/>
      <c r="H19" s="2116"/>
      <c r="I19" s="2034">
        <v>2018</v>
      </c>
      <c r="J19" s="2034">
        <v>2019</v>
      </c>
      <c r="K19" s="2034">
        <v>2020</v>
      </c>
      <c r="L19" s="2034">
        <v>2021</v>
      </c>
      <c r="M19" s="122"/>
    </row>
    <row r="20" spans="1:13" ht="66" customHeight="1" x14ac:dyDescent="0.2">
      <c r="A20" s="2035" t="s">
        <v>18396</v>
      </c>
      <c r="B20" s="2016" t="s">
        <v>152</v>
      </c>
      <c r="C20" s="1983" t="s">
        <v>18386</v>
      </c>
      <c r="D20" s="132" t="s">
        <v>198</v>
      </c>
      <c r="E20" s="136" t="s">
        <v>191</v>
      </c>
      <c r="F20" s="134">
        <v>0.3</v>
      </c>
      <c r="G20" s="114" t="s">
        <v>190</v>
      </c>
      <c r="H20" s="114" t="s">
        <v>190</v>
      </c>
      <c r="I20" s="114" t="s">
        <v>191</v>
      </c>
      <c r="J20" s="114" t="s">
        <v>191</v>
      </c>
      <c r="K20" s="134">
        <v>0.2</v>
      </c>
      <c r="L20" s="134">
        <v>0.3</v>
      </c>
      <c r="M20" s="122"/>
    </row>
    <row r="21" spans="1:13" x14ac:dyDescent="0.2">
      <c r="A21" s="2014"/>
      <c r="B21" s="2014"/>
      <c r="C21" s="2017"/>
      <c r="D21" s="2018"/>
      <c r="E21" s="2019"/>
      <c r="F21" s="2020"/>
      <c r="G21" s="2014"/>
      <c r="H21" s="2014"/>
      <c r="I21" s="2014"/>
      <c r="J21" s="2014"/>
      <c r="K21" s="2020"/>
      <c r="L21" s="2020"/>
      <c r="M21" s="2020"/>
    </row>
    <row r="22" spans="1:13" x14ac:dyDescent="0.2">
      <c r="A22" s="2014"/>
      <c r="B22" s="2014"/>
      <c r="C22" s="2017"/>
      <c r="D22" s="2018"/>
      <c r="E22" s="2019"/>
      <c r="F22" s="2020"/>
      <c r="G22" s="2014"/>
      <c r="H22" s="2014"/>
      <c r="I22" s="2014"/>
      <c r="J22" s="2014"/>
      <c r="K22" s="2020"/>
      <c r="L22" s="2020"/>
      <c r="M22" s="2020"/>
    </row>
    <row r="23" spans="1:13" ht="10.15" customHeight="1" x14ac:dyDescent="0.2">
      <c r="A23" s="2021"/>
      <c r="B23" s="2014"/>
      <c r="C23" s="2017"/>
      <c r="D23" s="2018"/>
      <c r="E23" s="2019"/>
      <c r="F23" s="2020"/>
      <c r="G23" s="2014"/>
      <c r="H23" s="2014"/>
      <c r="I23" s="2014"/>
      <c r="J23" s="2014"/>
      <c r="K23" s="2020"/>
      <c r="L23" s="2020"/>
      <c r="M23" s="2020"/>
    </row>
    <row r="24" spans="1:13" ht="21.6" customHeight="1" x14ac:dyDescent="0.2">
      <c r="A24" s="2116" t="s">
        <v>134</v>
      </c>
      <c r="B24" s="2116" t="s">
        <v>135</v>
      </c>
      <c r="C24" s="2116" t="s">
        <v>136</v>
      </c>
      <c r="D24" s="2116" t="s">
        <v>137</v>
      </c>
      <c r="E24" s="2116" t="s">
        <v>138</v>
      </c>
      <c r="F24" s="2116" t="s">
        <v>139</v>
      </c>
      <c r="G24" s="2116" t="s">
        <v>140</v>
      </c>
      <c r="H24" s="2116" t="s">
        <v>141</v>
      </c>
      <c r="I24" s="2116" t="s">
        <v>143</v>
      </c>
      <c r="J24" s="2116"/>
      <c r="K24" s="2116" t="s">
        <v>142</v>
      </c>
      <c r="L24" s="2116"/>
      <c r="M24" s="2020"/>
    </row>
    <row r="25" spans="1:13" ht="21.6" customHeight="1" x14ac:dyDescent="0.2">
      <c r="A25" s="2116"/>
      <c r="B25" s="2116"/>
      <c r="C25" s="2116"/>
      <c r="D25" s="2116"/>
      <c r="E25" s="2116"/>
      <c r="F25" s="2116"/>
      <c r="G25" s="2116"/>
      <c r="H25" s="2116"/>
      <c r="I25" s="2034">
        <v>2018</v>
      </c>
      <c r="J25" s="2034">
        <v>2019</v>
      </c>
      <c r="K25" s="2034">
        <v>2020</v>
      </c>
      <c r="L25" s="2034">
        <v>2021</v>
      </c>
      <c r="M25" s="2020"/>
    </row>
    <row r="26" spans="1:13" ht="38.450000000000003" customHeight="1" x14ac:dyDescent="0.2">
      <c r="A26" s="2035" t="s">
        <v>204</v>
      </c>
      <c r="B26" s="2016" t="s">
        <v>179</v>
      </c>
      <c r="C26" s="1986" t="s">
        <v>18387</v>
      </c>
      <c r="D26" s="2096" t="s">
        <v>18388</v>
      </c>
      <c r="E26" s="114">
        <v>0</v>
      </c>
      <c r="F26" s="114">
        <v>83</v>
      </c>
      <c r="G26" s="1986" t="s">
        <v>18389</v>
      </c>
      <c r="H26" s="1986" t="s">
        <v>18390</v>
      </c>
      <c r="I26" s="114">
        <v>0</v>
      </c>
      <c r="J26" s="114">
        <v>75</v>
      </c>
      <c r="K26" s="114">
        <v>82</v>
      </c>
      <c r="L26" s="114">
        <v>83</v>
      </c>
      <c r="M26" s="2015"/>
    </row>
    <row r="27" spans="1:13" x14ac:dyDescent="0.2">
      <c r="A27" s="122" t="s">
        <v>225</v>
      </c>
      <c r="B27" s="122"/>
      <c r="C27" s="122"/>
      <c r="D27" s="122"/>
      <c r="E27" s="122"/>
      <c r="F27" s="122"/>
      <c r="G27" s="122"/>
      <c r="H27" s="122"/>
      <c r="I27" s="122"/>
      <c r="J27" s="122"/>
      <c r="K27" s="122"/>
      <c r="L27" s="122"/>
      <c r="M27" s="122"/>
    </row>
    <row r="28" spans="1:13" x14ac:dyDescent="0.2">
      <c r="A28" s="122"/>
      <c r="B28" s="122"/>
      <c r="C28" s="122"/>
      <c r="D28" s="122"/>
      <c r="E28" s="122"/>
      <c r="F28" s="122"/>
      <c r="G28" s="122"/>
      <c r="H28" s="122"/>
      <c r="I28" s="122"/>
      <c r="J28" s="122"/>
      <c r="K28" s="122"/>
      <c r="L28" s="122"/>
      <c r="M28" s="122"/>
    </row>
    <row r="29" spans="1:13" ht="17.45" customHeight="1" x14ac:dyDescent="0.2">
      <c r="A29" s="2116" t="s">
        <v>134</v>
      </c>
      <c r="B29" s="2116" t="s">
        <v>135</v>
      </c>
      <c r="C29" s="2116" t="s">
        <v>136</v>
      </c>
      <c r="D29" s="2116" t="s">
        <v>137</v>
      </c>
      <c r="E29" s="2116" t="s">
        <v>138</v>
      </c>
      <c r="F29" s="2116" t="s">
        <v>139</v>
      </c>
      <c r="G29" s="2116" t="s">
        <v>140</v>
      </c>
      <c r="H29" s="2116" t="s">
        <v>141</v>
      </c>
      <c r="I29" s="2116" t="s">
        <v>143</v>
      </c>
      <c r="J29" s="2116"/>
      <c r="K29" s="2116" t="s">
        <v>142</v>
      </c>
      <c r="L29" s="2116"/>
      <c r="M29" s="122"/>
    </row>
    <row r="30" spans="1:13" ht="17.45" customHeight="1" x14ac:dyDescent="0.2">
      <c r="A30" s="2116"/>
      <c r="B30" s="2116"/>
      <c r="C30" s="2116"/>
      <c r="D30" s="2116"/>
      <c r="E30" s="2116"/>
      <c r="F30" s="2116"/>
      <c r="G30" s="2116"/>
      <c r="H30" s="2116"/>
      <c r="I30" s="2034">
        <v>2018</v>
      </c>
      <c r="J30" s="2034">
        <v>2019</v>
      </c>
      <c r="K30" s="2034">
        <v>2020</v>
      </c>
      <c r="L30" s="2034">
        <v>2021</v>
      </c>
      <c r="M30" s="122"/>
    </row>
    <row r="31" spans="1:13" ht="42" customHeight="1" x14ac:dyDescent="0.2">
      <c r="A31" s="2122" t="s">
        <v>103</v>
      </c>
      <c r="B31" s="2119" t="s">
        <v>157</v>
      </c>
      <c r="C31" s="1986" t="s">
        <v>18391</v>
      </c>
      <c r="D31" s="1986" t="s">
        <v>233</v>
      </c>
      <c r="E31" s="114" t="s">
        <v>18392</v>
      </c>
      <c r="F31" s="120">
        <v>0.24</v>
      </c>
      <c r="G31" s="115" t="s">
        <v>236</v>
      </c>
      <c r="H31" s="115" t="s">
        <v>231</v>
      </c>
      <c r="I31" s="120" t="s">
        <v>18392</v>
      </c>
      <c r="J31" s="120" t="s">
        <v>18393</v>
      </c>
      <c r="K31" s="120">
        <v>0.11</v>
      </c>
      <c r="L31" s="120">
        <v>0.24</v>
      </c>
      <c r="M31" s="122"/>
    </row>
    <row r="32" spans="1:13" ht="37.9" customHeight="1" x14ac:dyDescent="0.2">
      <c r="A32" s="2103"/>
      <c r="B32" s="2121"/>
      <c r="C32" s="1986" t="s">
        <v>18394</v>
      </c>
      <c r="D32" s="1986" t="s">
        <v>239</v>
      </c>
      <c r="E32" s="120">
        <v>0.6</v>
      </c>
      <c r="F32" s="120">
        <v>0.63</v>
      </c>
      <c r="G32" s="115" t="s">
        <v>242</v>
      </c>
      <c r="H32" s="115" t="s">
        <v>231</v>
      </c>
      <c r="I32" s="120">
        <v>0.6</v>
      </c>
      <c r="J32" s="120">
        <v>0.6</v>
      </c>
      <c r="K32" s="120">
        <v>0.62</v>
      </c>
      <c r="L32" s="120">
        <v>0.63</v>
      </c>
      <c r="M32" s="122"/>
    </row>
    <row r="33" spans="1:13" x14ac:dyDescent="0.2">
      <c r="A33" s="122" t="s">
        <v>254</v>
      </c>
      <c r="B33" s="122"/>
      <c r="C33" s="122"/>
      <c r="D33" s="122"/>
      <c r="E33" s="122"/>
      <c r="F33" s="122"/>
      <c r="G33" s="122"/>
      <c r="H33" s="122"/>
      <c r="I33" s="122"/>
      <c r="J33" s="122"/>
      <c r="K33" s="122"/>
      <c r="L33" s="122"/>
      <c r="M33" s="122"/>
    </row>
    <row r="34" spans="1:13" x14ac:dyDescent="0.2">
      <c r="A34" s="122" t="s">
        <v>255</v>
      </c>
      <c r="B34" s="122"/>
      <c r="C34" s="122"/>
      <c r="D34" s="122"/>
      <c r="E34" s="122"/>
      <c r="F34" s="122"/>
      <c r="G34" s="122"/>
      <c r="H34" s="122"/>
      <c r="I34" s="122"/>
      <c r="J34" s="122"/>
      <c r="K34" s="122"/>
      <c r="L34" s="122"/>
      <c r="M34" s="122"/>
    </row>
    <row r="35" spans="1:13" x14ac:dyDescent="0.2">
      <c r="A35" s="122" t="s">
        <v>18395</v>
      </c>
      <c r="B35" s="122"/>
      <c r="C35" s="122"/>
      <c r="D35" s="122"/>
      <c r="E35" s="122"/>
      <c r="F35" s="122"/>
      <c r="G35" s="122"/>
      <c r="H35" s="122"/>
      <c r="I35" s="122"/>
      <c r="J35" s="122"/>
      <c r="K35" s="122"/>
      <c r="L35" s="122"/>
      <c r="M35" s="122"/>
    </row>
  </sheetData>
  <mergeCells count="47">
    <mergeCell ref="H29:H30"/>
    <mergeCell ref="I29:J29"/>
    <mergeCell ref="K29:L29"/>
    <mergeCell ref="D24:D25"/>
    <mergeCell ref="E24:E25"/>
    <mergeCell ref="F24:F25"/>
    <mergeCell ref="G24:G25"/>
    <mergeCell ref="H24:H25"/>
    <mergeCell ref="I18:J18"/>
    <mergeCell ref="K18:L18"/>
    <mergeCell ref="A18:A19"/>
    <mergeCell ref="B18:B19"/>
    <mergeCell ref="C18:C19"/>
    <mergeCell ref="D18:D19"/>
    <mergeCell ref="E18:E19"/>
    <mergeCell ref="F18:F19"/>
    <mergeCell ref="G18:G19"/>
    <mergeCell ref="H18:H19"/>
    <mergeCell ref="A24:A25"/>
    <mergeCell ref="B24:B25"/>
    <mergeCell ref="C24:C25"/>
    <mergeCell ref="I24:J24"/>
    <mergeCell ref="K24:L24"/>
    <mergeCell ref="B5:B8"/>
    <mergeCell ref="A31:A32"/>
    <mergeCell ref="B31:B32"/>
    <mergeCell ref="E3:E4"/>
    <mergeCell ref="G3:G4"/>
    <mergeCell ref="A3:A4"/>
    <mergeCell ref="B3:B4"/>
    <mergeCell ref="A5:A12"/>
    <mergeCell ref="B9:B11"/>
    <mergeCell ref="A29:A30"/>
    <mergeCell ref="B29:B30"/>
    <mergeCell ref="C29:C30"/>
    <mergeCell ref="D29:D30"/>
    <mergeCell ref="E29:E30"/>
    <mergeCell ref="F29:F30"/>
    <mergeCell ref="G29:G30"/>
    <mergeCell ref="H3:H4"/>
    <mergeCell ref="I3:J3"/>
    <mergeCell ref="K3:L3"/>
    <mergeCell ref="F3:F4"/>
    <mergeCell ref="C7:C8"/>
    <mergeCell ref="C3:C4"/>
    <mergeCell ref="D3:D4"/>
    <mergeCell ref="C5:C6"/>
  </mergeCells>
  <phoneticPr fontId="9" type="noConversion"/>
  <printOptions horizontalCentered="1"/>
  <pageMargins left="0.23622047244094491" right="0.23622047244094491" top="0.74803149606299213" bottom="0.74803149606299213" header="0.31496062992125984" footer="0.31496062992125984"/>
  <pageSetup paperSize="9" scale="74"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rowBreaks count="2" manualBreakCount="2">
    <brk id="18" max="13" man="1"/>
    <brk id="39"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24"/>
  <sheetViews>
    <sheetView zoomScaleNormal="100" zoomScalePageLayoutView="130" workbookViewId="0">
      <selection sqref="A1:A2"/>
    </sheetView>
  </sheetViews>
  <sheetFormatPr baseColWidth="10" defaultColWidth="11.28515625" defaultRowHeight="12.75" x14ac:dyDescent="0.2"/>
  <cols>
    <col min="1" max="1" width="55.7109375" style="34" customWidth="1"/>
    <col min="2" max="4" width="17.5703125" bestFit="1" customWidth="1"/>
    <col min="5" max="5" width="14.85546875" bestFit="1" customWidth="1"/>
    <col min="6" max="6" width="24.140625" customWidth="1"/>
  </cols>
  <sheetData>
    <row r="1" spans="1:6" ht="25.5" x14ac:dyDescent="0.2">
      <c r="A1" s="2076" t="s">
        <v>67</v>
      </c>
      <c r="B1" s="994"/>
      <c r="C1" s="994"/>
      <c r="D1" s="994"/>
    </row>
    <row r="2" spans="1:6" x14ac:dyDescent="0.2">
      <c r="A2" s="2077" t="s">
        <v>133</v>
      </c>
      <c r="B2" s="994"/>
      <c r="C2" s="994"/>
      <c r="D2" s="994"/>
    </row>
    <row r="3" spans="1:6" s="11" customFormat="1" ht="28.35" customHeight="1" x14ac:dyDescent="0.2">
      <c r="A3" s="18" t="s">
        <v>64</v>
      </c>
      <c r="B3" s="19">
        <v>2019</v>
      </c>
      <c r="C3" s="19">
        <v>2020</v>
      </c>
      <c r="D3" s="19">
        <v>2021</v>
      </c>
    </row>
    <row r="4" spans="1:6" s="13" customFormat="1" x14ac:dyDescent="0.2">
      <c r="A4" s="30" t="s">
        <v>61</v>
      </c>
      <c r="B4" s="36">
        <v>1109157067</v>
      </c>
      <c r="C4" s="36">
        <v>1173615216</v>
      </c>
      <c r="D4" s="36">
        <v>1286205895</v>
      </c>
    </row>
    <row r="5" spans="1:6" s="13" customFormat="1" ht="25.5" x14ac:dyDescent="0.2">
      <c r="A5" s="30" t="s">
        <v>62</v>
      </c>
      <c r="B5" s="36">
        <v>3442072193</v>
      </c>
      <c r="C5" s="36">
        <v>3436552211</v>
      </c>
      <c r="D5" s="36">
        <v>4102240915</v>
      </c>
    </row>
    <row r="6" spans="1:6" s="13" customFormat="1" x14ac:dyDescent="0.2">
      <c r="A6" s="30" t="s">
        <v>63</v>
      </c>
      <c r="B6" s="37">
        <v>5875757462</v>
      </c>
      <c r="C6" s="36">
        <v>6036274747</v>
      </c>
      <c r="D6" s="36">
        <v>5549611067</v>
      </c>
    </row>
    <row r="7" spans="1:6" s="17" customFormat="1" ht="28.35" customHeight="1" x14ac:dyDescent="0.2">
      <c r="A7" s="31" t="s">
        <v>55</v>
      </c>
      <c r="B7" s="35">
        <v>10426986722</v>
      </c>
      <c r="C7" s="35">
        <v>10646442174</v>
      </c>
      <c r="D7" s="35">
        <v>10938057877</v>
      </c>
    </row>
    <row r="9" spans="1:6" s="11" customFormat="1" ht="28.35" customHeight="1" x14ac:dyDescent="0.2">
      <c r="A9" s="18" t="s">
        <v>65</v>
      </c>
      <c r="B9" s="19">
        <v>2019</v>
      </c>
      <c r="C9" s="19" t="s">
        <v>68</v>
      </c>
      <c r="D9" s="19">
        <v>2021</v>
      </c>
    </row>
    <row r="10" spans="1:6" s="13" customFormat="1" x14ac:dyDescent="0.2">
      <c r="A10" s="30" t="s">
        <v>61</v>
      </c>
      <c r="B10" s="36">
        <v>1312678053</v>
      </c>
      <c r="C10" s="36">
        <v>1099378814</v>
      </c>
      <c r="D10" s="36">
        <v>1286205895</v>
      </c>
      <c r="F10" s="86"/>
    </row>
    <row r="11" spans="1:6" s="13" customFormat="1" ht="25.5" x14ac:dyDescent="0.2">
      <c r="A11" s="30" t="s">
        <v>62</v>
      </c>
      <c r="B11" s="36">
        <v>5166580030</v>
      </c>
      <c r="C11" s="36">
        <v>4613471008</v>
      </c>
      <c r="D11" s="36">
        <v>4102240915</v>
      </c>
      <c r="F11" s="86"/>
    </row>
    <row r="12" spans="1:6" s="13" customFormat="1" x14ac:dyDescent="0.2">
      <c r="A12" s="30" t="s">
        <v>63</v>
      </c>
      <c r="B12" s="36">
        <v>6465718431</v>
      </c>
      <c r="C12" s="36">
        <v>6264918741</v>
      </c>
      <c r="D12" s="36">
        <v>5549611067</v>
      </c>
    </row>
    <row r="13" spans="1:6" s="17" customFormat="1" ht="28.35" customHeight="1" x14ac:dyDescent="0.2">
      <c r="A13" s="31" t="s">
        <v>56</v>
      </c>
      <c r="B13" s="35">
        <v>12944976514</v>
      </c>
      <c r="C13" s="35">
        <v>11977768563</v>
      </c>
      <c r="D13" s="35">
        <v>10938057877</v>
      </c>
    </row>
    <row r="15" spans="1:6" s="11" customFormat="1" ht="28.35" customHeight="1" x14ac:dyDescent="0.2">
      <c r="A15" s="18" t="s">
        <v>66</v>
      </c>
      <c r="B15" s="19">
        <v>2019</v>
      </c>
      <c r="C15" s="19" t="s">
        <v>68</v>
      </c>
      <c r="D15" s="19">
        <v>2021</v>
      </c>
      <c r="F15" s="2028"/>
    </row>
    <row r="16" spans="1:6" s="13" customFormat="1" x14ac:dyDescent="0.2">
      <c r="A16" s="30" t="s">
        <v>61</v>
      </c>
      <c r="B16" s="36">
        <v>1282465612.6900032</v>
      </c>
      <c r="C16" s="36">
        <v>1094361797</v>
      </c>
      <c r="D16" s="36">
        <v>1286205895</v>
      </c>
      <c r="F16" s="1046"/>
    </row>
    <row r="17" spans="1:6" s="13" customFormat="1" ht="25.5" x14ac:dyDescent="0.2">
      <c r="A17" s="30" t="s">
        <v>62</v>
      </c>
      <c r="B17" s="36">
        <v>5099215362.7400017</v>
      </c>
      <c r="C17" s="36">
        <v>4607309129</v>
      </c>
      <c r="D17" s="36">
        <v>4102240915</v>
      </c>
      <c r="F17" s="1046"/>
    </row>
    <row r="18" spans="1:6" s="13" customFormat="1" x14ac:dyDescent="0.2">
      <c r="A18" s="30" t="s">
        <v>63</v>
      </c>
      <c r="B18" s="36">
        <v>6356690311.5399818</v>
      </c>
      <c r="C18" s="36">
        <v>6065108159</v>
      </c>
      <c r="D18" s="36">
        <v>5549611067</v>
      </c>
      <c r="F18" s="1046"/>
    </row>
    <row r="19" spans="1:6" s="17" customFormat="1" ht="28.35" customHeight="1" x14ac:dyDescent="0.2">
      <c r="A19" s="31" t="s">
        <v>57</v>
      </c>
      <c r="B19" s="35">
        <f>SUM(B16:B18)</f>
        <v>12738371286.969986</v>
      </c>
      <c r="C19" s="35">
        <f t="shared" ref="C19:D19" si="0">SUM(C16:C18)</f>
        <v>11766779085</v>
      </c>
      <c r="D19" s="35">
        <f t="shared" si="0"/>
        <v>10938057877</v>
      </c>
      <c r="E19" s="2027"/>
    </row>
    <row r="20" spans="1:6" x14ac:dyDescent="0.2">
      <c r="A20" s="32" t="s">
        <v>69</v>
      </c>
    </row>
    <row r="21" spans="1:6" x14ac:dyDescent="0.2">
      <c r="A21" s="33" t="s">
        <v>70</v>
      </c>
      <c r="B21" s="84"/>
      <c r="C21" s="84"/>
      <c r="D21" s="84"/>
      <c r="E21" s="2025"/>
      <c r="F21" s="2026"/>
    </row>
    <row r="22" spans="1:6" x14ac:dyDescent="0.2">
      <c r="B22" s="85"/>
      <c r="C22" s="85"/>
      <c r="D22" s="85"/>
    </row>
    <row r="23" spans="1:6" x14ac:dyDescent="0.2">
      <c r="C23" s="2025"/>
    </row>
    <row r="24" spans="1:6" x14ac:dyDescent="0.2">
      <c r="C24" s="2025"/>
      <c r="D24" s="85"/>
    </row>
  </sheetData>
  <pageMargins left="0.70866141732283472" right="0.51181102362204722" top="0.74803149606299213" bottom="0.74803149606299213" header="0.31496062992125984" footer="0.31496062992125984"/>
  <pageSetup paperSize="9" orientation="portrait"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31"/>
  <sheetViews>
    <sheetView topLeftCell="A264" zoomScale="90" zoomScaleNormal="90" workbookViewId="0">
      <selection activeCell="A280" sqref="A280"/>
    </sheetView>
  </sheetViews>
  <sheetFormatPr baseColWidth="10" defaultColWidth="11.28515625" defaultRowHeight="12.75" x14ac:dyDescent="0.2"/>
  <cols>
    <col min="1" max="1" width="67.42578125" customWidth="1"/>
    <col min="2" max="4" width="16" bestFit="1" customWidth="1"/>
    <col min="6" max="6" width="16.7109375" customWidth="1"/>
    <col min="7" max="7" width="18.140625" customWidth="1"/>
    <col min="8" max="8" width="20" customWidth="1"/>
    <col min="9" max="9" width="8.7109375" customWidth="1"/>
  </cols>
  <sheetData>
    <row r="1" spans="1:8" x14ac:dyDescent="0.2">
      <c r="A1" s="2078" t="s">
        <v>71</v>
      </c>
      <c r="B1" s="994"/>
      <c r="C1" s="994"/>
      <c r="D1" s="994"/>
    </row>
    <row r="2" spans="1:8" x14ac:dyDescent="0.2">
      <c r="A2" s="411" t="s">
        <v>133</v>
      </c>
      <c r="B2" s="994"/>
      <c r="C2" s="994"/>
      <c r="D2" s="994"/>
    </row>
    <row r="3" spans="1:8" x14ac:dyDescent="0.2">
      <c r="A3" s="108"/>
      <c r="B3" s="994"/>
      <c r="C3" s="994"/>
      <c r="D3" s="994"/>
    </row>
    <row r="4" spans="1:8" s="2" customFormat="1" ht="15" customHeight="1" x14ac:dyDescent="0.2">
      <c r="A4" s="411" t="s">
        <v>109</v>
      </c>
      <c r="B4" s="93"/>
      <c r="C4" s="94"/>
      <c r="D4" s="94"/>
    </row>
    <row r="5" spans="1:8" s="11" customFormat="1" ht="28.35" customHeight="1" x14ac:dyDescent="0.2">
      <c r="A5" s="18" t="s">
        <v>110</v>
      </c>
      <c r="B5" s="19">
        <v>2019</v>
      </c>
      <c r="C5" s="19">
        <v>2020</v>
      </c>
      <c r="D5" s="19">
        <v>2021</v>
      </c>
    </row>
    <row r="6" spans="1:8" s="15" customFormat="1" x14ac:dyDescent="0.2">
      <c r="A6" s="14" t="s">
        <v>34</v>
      </c>
      <c r="B6" s="38">
        <v>10119245115</v>
      </c>
      <c r="C6" s="38">
        <v>10301099376</v>
      </c>
      <c r="D6" s="38">
        <v>10683135991</v>
      </c>
    </row>
    <row r="7" spans="1:8" s="13" customFormat="1" x14ac:dyDescent="0.2">
      <c r="A7" s="12" t="s">
        <v>23</v>
      </c>
      <c r="B7" s="39">
        <v>0</v>
      </c>
      <c r="C7" s="39">
        <v>0</v>
      </c>
      <c r="D7" s="39">
        <v>0</v>
      </c>
    </row>
    <row r="8" spans="1:8" s="13" customFormat="1" x14ac:dyDescent="0.2">
      <c r="A8" s="12" t="s">
        <v>24</v>
      </c>
      <c r="B8" s="39">
        <v>7015154746</v>
      </c>
      <c r="C8" s="39">
        <v>7261748214</v>
      </c>
      <c r="D8" s="39">
        <v>7504436322</v>
      </c>
    </row>
    <row r="9" spans="1:8" s="13" customFormat="1" ht="13.5" customHeight="1" x14ac:dyDescent="0.2">
      <c r="A9" s="12" t="s">
        <v>25</v>
      </c>
      <c r="B9" s="39">
        <v>1476546270</v>
      </c>
      <c r="C9" s="39">
        <v>1476862146</v>
      </c>
      <c r="D9" s="39">
        <v>1481479154</v>
      </c>
    </row>
    <row r="10" spans="1:8" s="13" customFormat="1" x14ac:dyDescent="0.2">
      <c r="A10" s="12" t="s">
        <v>26</v>
      </c>
      <c r="B10" s="39">
        <v>1558589756</v>
      </c>
      <c r="C10" s="39">
        <v>1493549673</v>
      </c>
      <c r="D10" s="39">
        <v>1628254589</v>
      </c>
    </row>
    <row r="11" spans="1:8" s="13" customFormat="1" x14ac:dyDescent="0.2">
      <c r="A11" s="12" t="s">
        <v>36</v>
      </c>
      <c r="B11" s="39">
        <v>0</v>
      </c>
      <c r="C11" s="39">
        <v>0</v>
      </c>
      <c r="D11" s="39">
        <v>0</v>
      </c>
      <c r="H11" s="1046"/>
    </row>
    <row r="12" spans="1:8" s="13" customFormat="1" x14ac:dyDescent="0.2">
      <c r="A12" s="12" t="s">
        <v>37</v>
      </c>
      <c r="B12" s="39">
        <v>68954343</v>
      </c>
      <c r="C12" s="39">
        <v>68939343</v>
      </c>
      <c r="D12" s="39">
        <v>68965926</v>
      </c>
    </row>
    <row r="13" spans="1:8" s="13" customFormat="1" x14ac:dyDescent="0.2">
      <c r="A13" s="14" t="s">
        <v>22</v>
      </c>
      <c r="B13" s="38">
        <v>307741607</v>
      </c>
      <c r="C13" s="38">
        <v>345342798</v>
      </c>
      <c r="D13" s="38">
        <v>254921886</v>
      </c>
    </row>
    <row r="14" spans="1:8" s="13" customFormat="1" x14ac:dyDescent="0.2">
      <c r="A14" s="12" t="s">
        <v>35</v>
      </c>
      <c r="B14" s="39">
        <v>0</v>
      </c>
      <c r="C14" s="39">
        <v>0</v>
      </c>
      <c r="D14" s="39">
        <v>0</v>
      </c>
    </row>
    <row r="15" spans="1:8" s="13" customFormat="1" x14ac:dyDescent="0.2">
      <c r="A15" s="12" t="s">
        <v>38</v>
      </c>
      <c r="B15" s="39">
        <v>0</v>
      </c>
      <c r="C15" s="39">
        <v>0</v>
      </c>
      <c r="D15" s="39">
        <v>0</v>
      </c>
    </row>
    <row r="16" spans="1:8" s="13" customFormat="1" x14ac:dyDescent="0.2">
      <c r="A16" s="12" t="s">
        <v>31</v>
      </c>
      <c r="B16" s="39">
        <v>307741607</v>
      </c>
      <c r="C16" s="39">
        <v>345342798</v>
      </c>
      <c r="D16" s="39">
        <v>254921886</v>
      </c>
    </row>
    <row r="17" spans="1:4" s="13" customFormat="1" x14ac:dyDescent="0.2">
      <c r="A17" s="12" t="s">
        <v>32</v>
      </c>
      <c r="B17" s="39">
        <v>0</v>
      </c>
      <c r="C17" s="39"/>
      <c r="D17" s="39">
        <v>0</v>
      </c>
    </row>
    <row r="18" spans="1:4" s="13" customFormat="1" x14ac:dyDescent="0.2">
      <c r="A18" s="14" t="s">
        <v>18</v>
      </c>
      <c r="B18" s="38">
        <v>0</v>
      </c>
      <c r="C18" s="38">
        <v>0</v>
      </c>
      <c r="D18" s="38">
        <v>0</v>
      </c>
    </row>
    <row r="19" spans="1:4" s="13" customFormat="1" x14ac:dyDescent="0.2">
      <c r="A19" s="12" t="s">
        <v>33</v>
      </c>
      <c r="B19" s="39">
        <v>0</v>
      </c>
      <c r="C19" s="39">
        <v>0</v>
      </c>
      <c r="D19" s="39">
        <v>0</v>
      </c>
    </row>
    <row r="20" spans="1:4" s="17" customFormat="1" ht="18" customHeight="1" x14ac:dyDescent="0.2">
      <c r="A20" s="16" t="s">
        <v>55</v>
      </c>
      <c r="B20" s="38">
        <v>10426986722</v>
      </c>
      <c r="C20" s="38">
        <v>10646442174</v>
      </c>
      <c r="D20" s="38">
        <v>10938057877</v>
      </c>
    </row>
    <row r="22" spans="1:4" s="11" customFormat="1" ht="28.35" customHeight="1" x14ac:dyDescent="0.2">
      <c r="A22" s="18" t="s">
        <v>111</v>
      </c>
      <c r="B22" s="19">
        <v>2019</v>
      </c>
      <c r="C22" s="19">
        <v>2020</v>
      </c>
      <c r="D22" s="19">
        <v>2021</v>
      </c>
    </row>
    <row r="23" spans="1:4" s="15" customFormat="1" x14ac:dyDescent="0.2">
      <c r="A23" s="14" t="s">
        <v>34</v>
      </c>
      <c r="B23" s="38">
        <v>11900668762</v>
      </c>
      <c r="C23" s="38">
        <v>11500343029</v>
      </c>
      <c r="D23" s="38">
        <v>10683135991</v>
      </c>
    </row>
    <row r="24" spans="1:4" s="13" customFormat="1" x14ac:dyDescent="0.2">
      <c r="A24" s="12" t="s">
        <v>23</v>
      </c>
      <c r="B24" s="39">
        <v>0</v>
      </c>
      <c r="C24" s="39">
        <v>0</v>
      </c>
      <c r="D24" s="39">
        <v>0</v>
      </c>
    </row>
    <row r="25" spans="1:4" s="13" customFormat="1" x14ac:dyDescent="0.2">
      <c r="A25" s="12" t="s">
        <v>24</v>
      </c>
      <c r="B25" s="39">
        <v>7069812376</v>
      </c>
      <c r="C25" s="39">
        <v>7435785007</v>
      </c>
      <c r="D25" s="39">
        <v>7504436322</v>
      </c>
    </row>
    <row r="26" spans="1:4" s="13" customFormat="1" x14ac:dyDescent="0.2">
      <c r="A26" s="12" t="s">
        <v>25</v>
      </c>
      <c r="B26" s="39">
        <v>1488555483</v>
      </c>
      <c r="C26" s="39">
        <v>1482013047</v>
      </c>
      <c r="D26" s="39">
        <v>1481479154</v>
      </c>
    </row>
    <row r="27" spans="1:4" s="13" customFormat="1" x14ac:dyDescent="0.2">
      <c r="A27" s="12" t="s">
        <v>26</v>
      </c>
      <c r="B27" s="39">
        <v>1798315778</v>
      </c>
      <c r="C27" s="39">
        <v>1769878642</v>
      </c>
      <c r="D27" s="39">
        <v>1628254589</v>
      </c>
    </row>
    <row r="28" spans="1:4" s="13" customFormat="1" x14ac:dyDescent="0.2">
      <c r="A28" s="12" t="s">
        <v>36</v>
      </c>
      <c r="B28" s="39">
        <v>1810153</v>
      </c>
      <c r="C28" s="39">
        <v>1034282</v>
      </c>
      <c r="D28" s="39">
        <v>0</v>
      </c>
    </row>
    <row r="29" spans="1:4" s="13" customFormat="1" x14ac:dyDescent="0.2">
      <c r="A29" s="12" t="s">
        <v>37</v>
      </c>
      <c r="B29" s="39">
        <v>1542174972</v>
      </c>
      <c r="C29" s="39">
        <v>811632051</v>
      </c>
      <c r="D29" s="39">
        <v>68965926</v>
      </c>
    </row>
    <row r="30" spans="1:4" s="13" customFormat="1" x14ac:dyDescent="0.2">
      <c r="A30" s="14" t="s">
        <v>22</v>
      </c>
      <c r="B30" s="38">
        <v>1044307752</v>
      </c>
      <c r="C30" s="38">
        <v>477425534</v>
      </c>
      <c r="D30" s="38">
        <v>254921886</v>
      </c>
    </row>
    <row r="31" spans="1:4" s="13" customFormat="1" x14ac:dyDescent="0.2">
      <c r="A31" s="12" t="s">
        <v>35</v>
      </c>
      <c r="B31" s="39">
        <v>49619893</v>
      </c>
      <c r="C31" s="39">
        <v>25933795</v>
      </c>
      <c r="D31" s="39">
        <v>0</v>
      </c>
    </row>
    <row r="32" spans="1:4" s="13" customFormat="1" x14ac:dyDescent="0.2">
      <c r="A32" s="12" t="s">
        <v>38</v>
      </c>
      <c r="B32" s="39">
        <v>0</v>
      </c>
      <c r="C32" s="39">
        <v>0</v>
      </c>
      <c r="D32" s="39">
        <v>0</v>
      </c>
    </row>
    <row r="33" spans="1:7" s="13" customFormat="1" x14ac:dyDescent="0.2">
      <c r="A33" s="12" t="s">
        <v>31</v>
      </c>
      <c r="B33" s="39">
        <v>994687859</v>
      </c>
      <c r="C33" s="39">
        <v>451491739</v>
      </c>
      <c r="D33" s="39">
        <v>254921886</v>
      </c>
    </row>
    <row r="34" spans="1:7" s="13" customFormat="1" x14ac:dyDescent="0.2">
      <c r="A34" s="12" t="s">
        <v>32</v>
      </c>
      <c r="B34" s="39">
        <v>0</v>
      </c>
      <c r="C34" s="39">
        <v>0</v>
      </c>
      <c r="D34" s="39">
        <v>0</v>
      </c>
    </row>
    <row r="35" spans="1:7" s="13" customFormat="1" x14ac:dyDescent="0.2">
      <c r="A35" s="14" t="s">
        <v>18</v>
      </c>
      <c r="B35" s="38">
        <v>0</v>
      </c>
      <c r="C35" s="38">
        <v>0</v>
      </c>
      <c r="D35" s="38">
        <v>0</v>
      </c>
    </row>
    <row r="36" spans="1:7" s="13" customFormat="1" x14ac:dyDescent="0.2">
      <c r="A36" s="12" t="s">
        <v>33</v>
      </c>
      <c r="B36" s="39">
        <v>0</v>
      </c>
      <c r="C36" s="39">
        <v>0</v>
      </c>
      <c r="D36" s="39">
        <v>0</v>
      </c>
    </row>
    <row r="37" spans="1:7" s="17" customFormat="1" ht="18" customHeight="1" x14ac:dyDescent="0.2">
      <c r="A37" s="16" t="s">
        <v>56</v>
      </c>
      <c r="B37" s="38">
        <v>12944976514</v>
      </c>
      <c r="C37" s="38">
        <v>11977768563</v>
      </c>
      <c r="D37" s="38">
        <v>10938057877</v>
      </c>
      <c r="G37" s="1990"/>
    </row>
    <row r="39" spans="1:7" s="11" customFormat="1" ht="28.35" customHeight="1" x14ac:dyDescent="0.2">
      <c r="A39" s="18" t="s">
        <v>112</v>
      </c>
      <c r="B39" s="19">
        <v>2019</v>
      </c>
      <c r="C39" s="19">
        <v>2020</v>
      </c>
      <c r="D39" s="19">
        <v>2021</v>
      </c>
    </row>
    <row r="40" spans="1:7" s="15" customFormat="1" x14ac:dyDescent="0.2">
      <c r="A40" s="14" t="s">
        <v>34</v>
      </c>
      <c r="B40" s="40">
        <f>SUM(B41:B46)</f>
        <v>11788417107.41</v>
      </c>
      <c r="C40" s="40">
        <f t="shared" ref="C40:D40" si="0">SUM(C41:C46)</f>
        <v>11384387171</v>
      </c>
      <c r="D40" s="40">
        <f t="shared" si="0"/>
        <v>10683135991</v>
      </c>
    </row>
    <row r="41" spans="1:7" s="13" customFormat="1" x14ac:dyDescent="0.2">
      <c r="A41" s="12" t="s">
        <v>23</v>
      </c>
      <c r="B41" s="41">
        <f>+B96+B151+B206+B261+B316</f>
        <v>0</v>
      </c>
      <c r="C41" s="41">
        <f t="shared" ref="C41:D41" si="1">+C96+C151+C206+C261+C316</f>
        <v>0</v>
      </c>
      <c r="D41" s="41">
        <f t="shared" si="1"/>
        <v>0</v>
      </c>
    </row>
    <row r="42" spans="1:7" s="13" customFormat="1" x14ac:dyDescent="0.2">
      <c r="A42" s="12" t="s">
        <v>24</v>
      </c>
      <c r="B42" s="41">
        <f t="shared" ref="B42:D46" si="2">+B97+B152+B207+B262+B317</f>
        <v>7049504295.9399986</v>
      </c>
      <c r="C42" s="41">
        <f>+C97+C152+C207+C262+C317</f>
        <v>7345585007</v>
      </c>
      <c r="D42" s="41">
        <f t="shared" si="2"/>
        <v>7504436322</v>
      </c>
    </row>
    <row r="43" spans="1:7" s="13" customFormat="1" x14ac:dyDescent="0.2">
      <c r="A43" s="12" t="s">
        <v>25</v>
      </c>
      <c r="B43" s="41">
        <f t="shared" si="2"/>
        <v>1488421367.1000001</v>
      </c>
      <c r="C43" s="41">
        <f>+C98+C153+C208+C263+C318</f>
        <v>1482013047</v>
      </c>
      <c r="D43" s="41">
        <f t="shared" si="2"/>
        <v>1481479154</v>
      </c>
    </row>
    <row r="44" spans="1:7" s="13" customFormat="1" x14ac:dyDescent="0.2">
      <c r="A44" s="12" t="s">
        <v>26</v>
      </c>
      <c r="B44" s="41">
        <f t="shared" si="2"/>
        <v>1707395238.1900003</v>
      </c>
      <c r="C44" s="41">
        <f t="shared" si="2"/>
        <v>1744122784</v>
      </c>
      <c r="D44" s="41">
        <f t="shared" si="2"/>
        <v>1628254589</v>
      </c>
    </row>
    <row r="45" spans="1:7" s="13" customFormat="1" x14ac:dyDescent="0.2">
      <c r="A45" s="12" t="s">
        <v>36</v>
      </c>
      <c r="B45" s="41">
        <f t="shared" si="2"/>
        <v>1776191.7999999998</v>
      </c>
      <c r="C45" s="41">
        <f t="shared" si="2"/>
        <v>1034282</v>
      </c>
      <c r="D45" s="41">
        <f t="shared" si="2"/>
        <v>0</v>
      </c>
    </row>
    <row r="46" spans="1:7" s="13" customFormat="1" x14ac:dyDescent="0.2">
      <c r="A46" s="12" t="s">
        <v>37</v>
      </c>
      <c r="B46" s="41">
        <f t="shared" si="2"/>
        <v>1541320014.3800001</v>
      </c>
      <c r="C46" s="41">
        <f t="shared" si="2"/>
        <v>811632051</v>
      </c>
      <c r="D46" s="41">
        <f t="shared" si="2"/>
        <v>68965926</v>
      </c>
    </row>
    <row r="47" spans="1:7" s="13" customFormat="1" x14ac:dyDescent="0.2">
      <c r="A47" s="14" t="s">
        <v>22</v>
      </c>
      <c r="B47" s="40">
        <f>SUM(B48:B51)</f>
        <v>949954179.56000006</v>
      </c>
      <c r="C47" s="40">
        <f t="shared" ref="C47:D47" si="3">SUM(C48:C51)</f>
        <v>382391913.81</v>
      </c>
      <c r="D47" s="40">
        <f t="shared" si="3"/>
        <v>254921886</v>
      </c>
      <c r="F47" s="15"/>
      <c r="G47" s="15"/>
    </row>
    <row r="48" spans="1:7" s="13" customFormat="1" x14ac:dyDescent="0.2">
      <c r="A48" s="12" t="s">
        <v>35</v>
      </c>
      <c r="B48" s="41">
        <f t="shared" ref="B48:D48" si="4">+B103+B158+B213+B268+B323</f>
        <v>49619891.909999996</v>
      </c>
      <c r="C48" s="41">
        <f t="shared" si="4"/>
        <v>25933795</v>
      </c>
      <c r="D48" s="41">
        <f t="shared" si="4"/>
        <v>0</v>
      </c>
      <c r="F48" s="15"/>
      <c r="G48" s="15"/>
    </row>
    <row r="49" spans="1:7" s="13" customFormat="1" x14ac:dyDescent="0.2">
      <c r="A49" s="12" t="s">
        <v>38</v>
      </c>
      <c r="B49" s="41">
        <f t="shared" ref="B49:D49" si="5">+B104+B159+B214+B269+B324</f>
        <v>0</v>
      </c>
      <c r="C49" s="41">
        <f t="shared" si="5"/>
        <v>0</v>
      </c>
      <c r="D49" s="41">
        <f t="shared" si="5"/>
        <v>0</v>
      </c>
      <c r="F49" s="15"/>
      <c r="G49" s="15"/>
    </row>
    <row r="50" spans="1:7" s="13" customFormat="1" x14ac:dyDescent="0.2">
      <c r="A50" s="12" t="s">
        <v>31</v>
      </c>
      <c r="B50" s="41">
        <f t="shared" ref="B50:D50" si="6">+B105+B160+B215+B270+B325</f>
        <v>900334287.6500001</v>
      </c>
      <c r="C50" s="41">
        <f t="shared" si="6"/>
        <v>356458118.81</v>
      </c>
      <c r="D50" s="41">
        <f t="shared" si="6"/>
        <v>254921886</v>
      </c>
      <c r="F50" s="1987"/>
      <c r="G50" s="1988"/>
    </row>
    <row r="51" spans="1:7" s="13" customFormat="1" x14ac:dyDescent="0.2">
      <c r="A51" s="12" t="s">
        <v>32</v>
      </c>
      <c r="B51" s="41">
        <f t="shared" ref="B51:D51" si="7">+B106+B161+B216+B271+B326</f>
        <v>0</v>
      </c>
      <c r="C51" s="41">
        <f t="shared" si="7"/>
        <v>0</v>
      </c>
      <c r="D51" s="41">
        <f t="shared" si="7"/>
        <v>0</v>
      </c>
      <c r="F51" s="15"/>
      <c r="G51" s="15"/>
    </row>
    <row r="52" spans="1:7" s="13" customFormat="1" x14ac:dyDescent="0.2">
      <c r="A52" s="14" t="s">
        <v>18</v>
      </c>
      <c r="B52" s="40">
        <v>0</v>
      </c>
      <c r="C52" s="40">
        <v>0</v>
      </c>
      <c r="D52" s="38">
        <v>0</v>
      </c>
    </row>
    <row r="53" spans="1:7" s="13" customFormat="1" x14ac:dyDescent="0.2">
      <c r="A53" s="12" t="s">
        <v>33</v>
      </c>
      <c r="B53" s="41">
        <v>0</v>
      </c>
      <c r="C53" s="41">
        <v>0</v>
      </c>
      <c r="D53" s="39">
        <v>0</v>
      </c>
    </row>
    <row r="54" spans="1:7" s="17" customFormat="1" ht="18" customHeight="1" x14ac:dyDescent="0.2">
      <c r="A54" s="27" t="s">
        <v>57</v>
      </c>
      <c r="B54" s="38">
        <f>+B52+B47+B40</f>
        <v>12738371286.969999</v>
      </c>
      <c r="C54" s="38">
        <f t="shared" ref="C54:D54" si="8">+C52+C47+C40</f>
        <v>11766779084.809999</v>
      </c>
      <c r="D54" s="38">
        <f t="shared" si="8"/>
        <v>10938057877</v>
      </c>
      <c r="G54" s="1990"/>
    </row>
    <row r="55" spans="1:7" s="994" customFormat="1" x14ac:dyDescent="0.2">
      <c r="A55" s="995" t="s">
        <v>69</v>
      </c>
      <c r="C55" s="997"/>
    </row>
    <row r="56" spans="1:7" s="994" customFormat="1" x14ac:dyDescent="0.2">
      <c r="A56" s="996" t="s">
        <v>70</v>
      </c>
      <c r="C56" s="997"/>
    </row>
    <row r="57" spans="1:7" s="994" customFormat="1" x14ac:dyDescent="0.2"/>
    <row r="58" spans="1:7" s="994" customFormat="1" x14ac:dyDescent="0.2"/>
    <row r="59" spans="1:7" s="94" customFormat="1" ht="15" customHeight="1" x14ac:dyDescent="0.2">
      <c r="A59" s="411" t="s">
        <v>104</v>
      </c>
      <c r="B59" s="93"/>
    </row>
    <row r="60" spans="1:7" ht="25.5" x14ac:dyDescent="0.2">
      <c r="A60" s="18" t="s">
        <v>60</v>
      </c>
      <c r="B60" s="19">
        <v>2019</v>
      </c>
      <c r="C60" s="19">
        <v>2020</v>
      </c>
      <c r="D60" s="19">
        <v>2021</v>
      </c>
    </row>
    <row r="61" spans="1:7" x14ac:dyDescent="0.2">
      <c r="A61" s="14" t="s">
        <v>34</v>
      </c>
      <c r="B61" s="38">
        <v>9889191191</v>
      </c>
      <c r="C61" s="38">
        <v>9881383316</v>
      </c>
      <c r="D61" s="38">
        <v>10220544872</v>
      </c>
    </row>
    <row r="62" spans="1:7" x14ac:dyDescent="0.2">
      <c r="A62" s="12" t="s">
        <v>23</v>
      </c>
      <c r="B62" s="39">
        <v>0</v>
      </c>
      <c r="C62" s="39">
        <v>0</v>
      </c>
      <c r="D62" s="39">
        <v>0</v>
      </c>
    </row>
    <row r="63" spans="1:7" x14ac:dyDescent="0.2">
      <c r="A63" s="12" t="s">
        <v>24</v>
      </c>
      <c r="B63" s="39">
        <v>6990605746</v>
      </c>
      <c r="C63" s="39">
        <v>7225302137</v>
      </c>
      <c r="D63" s="39">
        <v>7450379225</v>
      </c>
    </row>
    <row r="64" spans="1:7" x14ac:dyDescent="0.2">
      <c r="A64" s="12" t="s">
        <v>25</v>
      </c>
      <c r="B64" s="39">
        <v>1476538270</v>
      </c>
      <c r="C64" s="39">
        <v>1476854146</v>
      </c>
      <c r="D64" s="39">
        <v>1481471154</v>
      </c>
    </row>
    <row r="65" spans="1:4" x14ac:dyDescent="0.2">
      <c r="A65" s="12" t="s">
        <v>26</v>
      </c>
      <c r="B65" s="39">
        <v>1353182832</v>
      </c>
      <c r="C65" s="39">
        <v>1110528690</v>
      </c>
      <c r="D65" s="39">
        <v>1219969567</v>
      </c>
    </row>
    <row r="66" spans="1:4" x14ac:dyDescent="0.2">
      <c r="A66" s="12" t="s">
        <v>36</v>
      </c>
      <c r="B66" s="39">
        <v>0</v>
      </c>
      <c r="C66" s="39">
        <v>0</v>
      </c>
      <c r="D66" s="39">
        <v>0</v>
      </c>
    </row>
    <row r="67" spans="1:4" x14ac:dyDescent="0.2">
      <c r="A67" s="12" t="s">
        <v>37</v>
      </c>
      <c r="B67" s="39">
        <v>68864343</v>
      </c>
      <c r="C67" s="39">
        <v>68698343</v>
      </c>
      <c r="D67" s="39">
        <v>68724926</v>
      </c>
    </row>
    <row r="68" spans="1:4" x14ac:dyDescent="0.2">
      <c r="A68" s="14" t="s">
        <v>22</v>
      </c>
      <c r="B68" s="38">
        <v>127941250</v>
      </c>
      <c r="C68" s="38">
        <v>160274700</v>
      </c>
      <c r="D68" s="38">
        <v>34263687</v>
      </c>
    </row>
    <row r="69" spans="1:4" x14ac:dyDescent="0.2">
      <c r="A69" s="12" t="s">
        <v>35</v>
      </c>
      <c r="B69" s="39">
        <v>0</v>
      </c>
      <c r="C69" s="39">
        <v>0</v>
      </c>
      <c r="D69" s="39">
        <v>0</v>
      </c>
    </row>
    <row r="70" spans="1:4" x14ac:dyDescent="0.2">
      <c r="A70" s="12" t="s">
        <v>38</v>
      </c>
      <c r="B70" s="39">
        <v>0</v>
      </c>
      <c r="C70" s="39">
        <v>0</v>
      </c>
      <c r="D70" s="39">
        <v>0</v>
      </c>
    </row>
    <row r="71" spans="1:4" x14ac:dyDescent="0.2">
      <c r="A71" s="12" t="s">
        <v>31</v>
      </c>
      <c r="B71" s="39">
        <v>127941250</v>
      </c>
      <c r="C71" s="39">
        <v>160274700</v>
      </c>
      <c r="D71" s="39">
        <v>34263687</v>
      </c>
    </row>
    <row r="72" spans="1:4" x14ac:dyDescent="0.2">
      <c r="A72" s="12" t="s">
        <v>32</v>
      </c>
      <c r="B72" s="39">
        <v>0</v>
      </c>
      <c r="C72" s="39">
        <v>0</v>
      </c>
      <c r="D72" s="39">
        <v>0</v>
      </c>
    </row>
    <row r="73" spans="1:4" x14ac:dyDescent="0.2">
      <c r="A73" s="14" t="s">
        <v>18</v>
      </c>
      <c r="B73" s="38">
        <v>0</v>
      </c>
      <c r="C73" s="38">
        <v>0</v>
      </c>
      <c r="D73" s="38">
        <v>0</v>
      </c>
    </row>
    <row r="74" spans="1:4" x14ac:dyDescent="0.2">
      <c r="A74" s="12" t="s">
        <v>33</v>
      </c>
      <c r="B74" s="39">
        <v>0</v>
      </c>
      <c r="C74" s="39">
        <v>0</v>
      </c>
      <c r="D74" s="39">
        <v>0</v>
      </c>
    </row>
    <row r="75" spans="1:4" x14ac:dyDescent="0.2">
      <c r="A75" s="16" t="s">
        <v>55</v>
      </c>
      <c r="B75" s="38">
        <v>10017132441</v>
      </c>
      <c r="C75" s="38">
        <v>10041658016</v>
      </c>
      <c r="D75" s="38">
        <v>10254808559</v>
      </c>
    </row>
    <row r="77" spans="1:4" ht="25.5" x14ac:dyDescent="0.2">
      <c r="A77" s="18" t="s">
        <v>59</v>
      </c>
      <c r="B77" s="19">
        <v>2019</v>
      </c>
      <c r="C77" s="19">
        <v>2020</v>
      </c>
      <c r="D77" s="19">
        <v>2021</v>
      </c>
    </row>
    <row r="78" spans="1:4" x14ac:dyDescent="0.2">
      <c r="A78" s="14" t="s">
        <v>34</v>
      </c>
      <c r="B78" s="38">
        <v>11366185265</v>
      </c>
      <c r="C78" s="38">
        <v>10831609941</v>
      </c>
      <c r="D78" s="38">
        <v>10220544872</v>
      </c>
    </row>
    <row r="79" spans="1:4" x14ac:dyDescent="0.2">
      <c r="A79" s="12" t="s">
        <v>23</v>
      </c>
      <c r="B79" s="39">
        <v>0</v>
      </c>
      <c r="C79" s="39">
        <v>0</v>
      </c>
      <c r="D79" s="39">
        <v>0</v>
      </c>
    </row>
    <row r="80" spans="1:4" x14ac:dyDescent="0.2">
      <c r="A80" s="12" t="s">
        <v>24</v>
      </c>
      <c r="B80" s="39">
        <v>7021097732</v>
      </c>
      <c r="C80" s="39">
        <v>7310156850</v>
      </c>
      <c r="D80" s="39">
        <v>7450379225</v>
      </c>
    </row>
    <row r="81" spans="1:4" x14ac:dyDescent="0.2">
      <c r="A81" s="12" t="s">
        <v>25</v>
      </c>
      <c r="B81" s="39">
        <v>1488534790</v>
      </c>
      <c r="C81" s="39">
        <v>1481957047</v>
      </c>
      <c r="D81" s="39">
        <v>1481471154</v>
      </c>
    </row>
    <row r="82" spans="1:4" x14ac:dyDescent="0.2">
      <c r="A82" s="12" t="s">
        <v>26</v>
      </c>
      <c r="B82" s="39">
        <v>1323825531</v>
      </c>
      <c r="C82" s="39">
        <v>1237917365</v>
      </c>
      <c r="D82" s="39">
        <v>1219969567</v>
      </c>
    </row>
    <row r="83" spans="1:4" x14ac:dyDescent="0.2">
      <c r="A83" s="12" t="s">
        <v>36</v>
      </c>
      <c r="B83" s="39">
        <v>1592471</v>
      </c>
      <c r="C83" s="39">
        <v>1029602</v>
      </c>
      <c r="D83" s="39">
        <v>0</v>
      </c>
    </row>
    <row r="84" spans="1:4" x14ac:dyDescent="0.2">
      <c r="A84" s="12" t="s">
        <v>37</v>
      </c>
      <c r="B84" s="39">
        <v>1531134741</v>
      </c>
      <c r="C84" s="39">
        <v>800549077</v>
      </c>
      <c r="D84" s="39">
        <v>68724926</v>
      </c>
    </row>
    <row r="85" spans="1:4" x14ac:dyDescent="0.2">
      <c r="A85" s="14" t="s">
        <v>22</v>
      </c>
      <c r="B85" s="38">
        <v>248071422</v>
      </c>
      <c r="C85" s="38">
        <v>173391840</v>
      </c>
      <c r="D85" s="38">
        <v>34263687</v>
      </c>
    </row>
    <row r="86" spans="1:4" x14ac:dyDescent="0.2">
      <c r="A86" s="12" t="s">
        <v>35</v>
      </c>
      <c r="B86" s="39">
        <v>25668127</v>
      </c>
      <c r="C86" s="39">
        <v>25481940</v>
      </c>
      <c r="D86" s="39">
        <v>0</v>
      </c>
    </row>
    <row r="87" spans="1:4" x14ac:dyDescent="0.2">
      <c r="A87" s="12" t="s">
        <v>38</v>
      </c>
      <c r="B87" s="39">
        <v>0</v>
      </c>
      <c r="C87" s="39">
        <v>0</v>
      </c>
      <c r="D87" s="39">
        <v>0</v>
      </c>
    </row>
    <row r="88" spans="1:4" x14ac:dyDescent="0.2">
      <c r="A88" s="12" t="s">
        <v>31</v>
      </c>
      <c r="B88" s="39">
        <v>222403295</v>
      </c>
      <c r="C88" s="39">
        <v>147909900</v>
      </c>
      <c r="D88" s="39">
        <v>34263687</v>
      </c>
    </row>
    <row r="89" spans="1:4" x14ac:dyDescent="0.2">
      <c r="A89" s="12" t="s">
        <v>32</v>
      </c>
      <c r="B89" s="39">
        <v>0</v>
      </c>
      <c r="C89" s="39">
        <v>0</v>
      </c>
      <c r="D89" s="39">
        <v>0</v>
      </c>
    </row>
    <row r="90" spans="1:4" x14ac:dyDescent="0.2">
      <c r="A90" s="14" t="s">
        <v>18</v>
      </c>
      <c r="B90" s="38">
        <v>0</v>
      </c>
      <c r="C90" s="38">
        <v>0</v>
      </c>
      <c r="D90" s="38">
        <v>0</v>
      </c>
    </row>
    <row r="91" spans="1:4" x14ac:dyDescent="0.2">
      <c r="A91" s="12" t="s">
        <v>33</v>
      </c>
      <c r="B91" s="39">
        <v>0</v>
      </c>
      <c r="C91" s="39">
        <v>0</v>
      </c>
      <c r="D91" s="39">
        <v>0</v>
      </c>
    </row>
    <row r="92" spans="1:4" x14ac:dyDescent="0.2">
      <c r="A92" s="16" t="s">
        <v>56</v>
      </c>
      <c r="B92" s="38">
        <v>11614256687</v>
      </c>
      <c r="C92" s="38">
        <v>11005001781</v>
      </c>
      <c r="D92" s="38">
        <v>10254808559</v>
      </c>
    </row>
    <row r="94" spans="1:4" ht="25.5" x14ac:dyDescent="0.2">
      <c r="A94" s="18" t="s">
        <v>58</v>
      </c>
      <c r="B94" s="19">
        <v>2019</v>
      </c>
      <c r="C94" s="19">
        <v>2020</v>
      </c>
      <c r="D94" s="19">
        <v>2021</v>
      </c>
    </row>
    <row r="95" spans="1:4" x14ac:dyDescent="0.2">
      <c r="A95" s="14" t="s">
        <v>34</v>
      </c>
      <c r="B95" s="40">
        <f>SUM(B96:B101)</f>
        <v>11285128337.650002</v>
      </c>
      <c r="C95" s="40">
        <f t="shared" ref="C95:D95" si="9">SUM(C96:C101)</f>
        <v>10721541520</v>
      </c>
      <c r="D95" s="40">
        <f t="shared" si="9"/>
        <v>10220544872</v>
      </c>
    </row>
    <row r="96" spans="1:4" x14ac:dyDescent="0.2">
      <c r="A96" s="12" t="s">
        <v>23</v>
      </c>
      <c r="B96" s="41">
        <v>0</v>
      </c>
      <c r="C96" s="41">
        <v>0</v>
      </c>
      <c r="D96" s="39">
        <v>0</v>
      </c>
    </row>
    <row r="97" spans="1:4" x14ac:dyDescent="0.2">
      <c r="A97" s="12" t="s">
        <v>24</v>
      </c>
      <c r="B97" s="41">
        <v>7000827564.4599991</v>
      </c>
      <c r="C97" s="41">
        <v>7219956850</v>
      </c>
      <c r="D97" s="39">
        <v>7450379225</v>
      </c>
    </row>
    <row r="98" spans="1:4" x14ac:dyDescent="0.2">
      <c r="A98" s="12" t="s">
        <v>25</v>
      </c>
      <c r="B98" s="41">
        <v>1488411876.6100001</v>
      </c>
      <c r="C98" s="41">
        <v>1481957047</v>
      </c>
      <c r="D98" s="39">
        <v>1481471154</v>
      </c>
    </row>
    <row r="99" spans="1:4" x14ac:dyDescent="0.2">
      <c r="A99" s="12" t="s">
        <v>26</v>
      </c>
      <c r="B99" s="41">
        <v>1263978408.0400004</v>
      </c>
      <c r="C99" s="41">
        <v>1218048944</v>
      </c>
      <c r="D99" s="39">
        <v>1219969567</v>
      </c>
    </row>
    <row r="100" spans="1:4" x14ac:dyDescent="0.2">
      <c r="A100" s="12" t="s">
        <v>36</v>
      </c>
      <c r="B100" s="41">
        <v>1592470.67</v>
      </c>
      <c r="C100" s="41">
        <v>1029602</v>
      </c>
      <c r="D100" s="39">
        <v>0</v>
      </c>
    </row>
    <row r="101" spans="1:4" x14ac:dyDescent="0.2">
      <c r="A101" s="12" t="s">
        <v>37</v>
      </c>
      <c r="B101" s="41">
        <v>1530318017.8700001</v>
      </c>
      <c r="C101" s="41">
        <v>800549077</v>
      </c>
      <c r="D101" s="39">
        <v>68724926</v>
      </c>
    </row>
    <row r="102" spans="1:4" x14ac:dyDescent="0.2">
      <c r="A102" s="14" t="s">
        <v>22</v>
      </c>
      <c r="B102" s="40">
        <v>201577642.20999989</v>
      </c>
      <c r="C102" s="40">
        <v>173391840</v>
      </c>
      <c r="D102" s="38">
        <v>34263687</v>
      </c>
    </row>
    <row r="103" spans="1:4" x14ac:dyDescent="0.2">
      <c r="A103" s="12" t="s">
        <v>35</v>
      </c>
      <c r="B103" s="41">
        <v>25668127</v>
      </c>
      <c r="C103" s="41">
        <v>25481940</v>
      </c>
      <c r="D103" s="39">
        <v>0</v>
      </c>
    </row>
    <row r="104" spans="1:4" x14ac:dyDescent="0.2">
      <c r="A104" s="12" t="s">
        <v>38</v>
      </c>
      <c r="B104" s="41">
        <v>0</v>
      </c>
      <c r="C104" s="41">
        <v>0</v>
      </c>
      <c r="D104" s="39">
        <v>0</v>
      </c>
    </row>
    <row r="105" spans="1:4" x14ac:dyDescent="0.2">
      <c r="A105" s="12" t="s">
        <v>31</v>
      </c>
      <c r="B105" s="41">
        <v>175909515.20999989</v>
      </c>
      <c r="C105" s="41">
        <v>147909900</v>
      </c>
      <c r="D105" s="39">
        <v>34263687</v>
      </c>
    </row>
    <row r="106" spans="1:4" x14ac:dyDescent="0.2">
      <c r="A106" s="12" t="s">
        <v>32</v>
      </c>
      <c r="B106" s="41">
        <v>0</v>
      </c>
      <c r="C106" s="41">
        <v>0</v>
      </c>
      <c r="D106" s="39">
        <v>0</v>
      </c>
    </row>
    <row r="107" spans="1:4" x14ac:dyDescent="0.2">
      <c r="A107" s="14" t="s">
        <v>18</v>
      </c>
      <c r="B107" s="40">
        <v>0</v>
      </c>
      <c r="C107" s="40">
        <v>0</v>
      </c>
      <c r="D107" s="38">
        <v>0</v>
      </c>
    </row>
    <row r="108" spans="1:4" x14ac:dyDescent="0.2">
      <c r="A108" s="12" t="s">
        <v>33</v>
      </c>
      <c r="B108" s="41">
        <v>0</v>
      </c>
      <c r="C108" s="41">
        <v>0</v>
      </c>
      <c r="D108" s="39">
        <v>0</v>
      </c>
    </row>
    <row r="109" spans="1:4" x14ac:dyDescent="0.2">
      <c r="A109" s="27" t="s">
        <v>57</v>
      </c>
      <c r="B109" s="38">
        <f>+B107+B102+B95</f>
        <v>11486705979.860001</v>
      </c>
      <c r="C109" s="38">
        <f t="shared" ref="C109:D109" si="10">+C107+C102+C95</f>
        <v>10894933360</v>
      </c>
      <c r="D109" s="38">
        <f t="shared" si="10"/>
        <v>10254808559</v>
      </c>
    </row>
    <row r="110" spans="1:4" x14ac:dyDescent="0.2">
      <c r="A110" s="28" t="s">
        <v>69</v>
      </c>
    </row>
    <row r="111" spans="1:4" x14ac:dyDescent="0.2">
      <c r="A111" s="29" t="s">
        <v>70</v>
      </c>
      <c r="C111" s="85"/>
    </row>
    <row r="114" spans="1:4" s="2" customFormat="1" ht="15" customHeight="1" x14ac:dyDescent="0.2">
      <c r="A114" s="411" t="s">
        <v>105</v>
      </c>
      <c r="B114" s="93"/>
      <c r="C114" s="94"/>
      <c r="D114" s="94"/>
    </row>
    <row r="115" spans="1:4" ht="25.5" x14ac:dyDescent="0.2">
      <c r="A115" s="18" t="s">
        <v>60</v>
      </c>
      <c r="B115" s="19">
        <v>2019</v>
      </c>
      <c r="C115" s="19">
        <v>2020</v>
      </c>
      <c r="D115" s="19">
        <v>2021</v>
      </c>
    </row>
    <row r="116" spans="1:4" x14ac:dyDescent="0.2">
      <c r="A116" s="14" t="s">
        <v>34</v>
      </c>
      <c r="B116" s="38">
        <v>175497633</v>
      </c>
      <c r="C116" s="38">
        <v>361742328</v>
      </c>
      <c r="D116" s="38">
        <v>431933116</v>
      </c>
    </row>
    <row r="117" spans="1:4" x14ac:dyDescent="0.2">
      <c r="A117" s="12" t="s">
        <v>23</v>
      </c>
      <c r="B117" s="39">
        <v>0</v>
      </c>
      <c r="C117" s="39">
        <v>0</v>
      </c>
      <c r="D117" s="39">
        <v>0</v>
      </c>
    </row>
    <row r="118" spans="1:4" x14ac:dyDescent="0.2">
      <c r="A118" s="12" t="s">
        <v>24</v>
      </c>
      <c r="B118" s="39">
        <v>24549000</v>
      </c>
      <c r="C118" s="39">
        <v>36446077</v>
      </c>
      <c r="D118" s="39">
        <v>54057097</v>
      </c>
    </row>
    <row r="119" spans="1:4" x14ac:dyDescent="0.2">
      <c r="A119" s="12" t="s">
        <v>25</v>
      </c>
      <c r="B119" s="39">
        <v>8000</v>
      </c>
      <c r="C119" s="39">
        <v>8000</v>
      </c>
      <c r="D119" s="39">
        <v>8000</v>
      </c>
    </row>
    <row r="120" spans="1:4" x14ac:dyDescent="0.2">
      <c r="A120" s="12" t="s">
        <v>26</v>
      </c>
      <c r="B120" s="39">
        <v>150850633</v>
      </c>
      <c r="C120" s="39">
        <v>325047251</v>
      </c>
      <c r="D120" s="39">
        <v>377627019</v>
      </c>
    </row>
    <row r="121" spans="1:4" x14ac:dyDescent="0.2">
      <c r="A121" s="12" t="s">
        <v>36</v>
      </c>
      <c r="B121" s="39">
        <v>0</v>
      </c>
      <c r="C121" s="39">
        <v>0</v>
      </c>
      <c r="D121" s="39">
        <v>0</v>
      </c>
    </row>
    <row r="122" spans="1:4" x14ac:dyDescent="0.2">
      <c r="A122" s="12" t="s">
        <v>37</v>
      </c>
      <c r="B122" s="39">
        <v>90000</v>
      </c>
      <c r="C122" s="39">
        <v>241000</v>
      </c>
      <c r="D122" s="39">
        <v>241000</v>
      </c>
    </row>
    <row r="123" spans="1:4" x14ac:dyDescent="0.2">
      <c r="A123" s="14" t="s">
        <v>22</v>
      </c>
      <c r="B123" s="38">
        <v>64505468</v>
      </c>
      <c r="C123" s="38">
        <v>16706989</v>
      </c>
      <c r="D123" s="38">
        <v>13183987</v>
      </c>
    </row>
    <row r="124" spans="1:4" x14ac:dyDescent="0.2">
      <c r="A124" s="12" t="s">
        <v>35</v>
      </c>
      <c r="B124" s="39">
        <v>0</v>
      </c>
      <c r="C124" s="39">
        <v>0</v>
      </c>
      <c r="D124" s="39">
        <v>0</v>
      </c>
    </row>
    <row r="125" spans="1:4" x14ac:dyDescent="0.2">
      <c r="A125" s="12" t="s">
        <v>38</v>
      </c>
      <c r="B125" s="39">
        <v>0</v>
      </c>
      <c r="C125" s="39">
        <v>0</v>
      </c>
      <c r="D125" s="39">
        <v>0</v>
      </c>
    </row>
    <row r="126" spans="1:4" x14ac:dyDescent="0.2">
      <c r="A126" s="12" t="s">
        <v>31</v>
      </c>
      <c r="B126" s="39">
        <v>64505468</v>
      </c>
      <c r="C126" s="39">
        <v>16706989</v>
      </c>
      <c r="D126" s="39">
        <v>13183987</v>
      </c>
    </row>
    <row r="127" spans="1:4" x14ac:dyDescent="0.2">
      <c r="A127" s="12" t="s">
        <v>32</v>
      </c>
      <c r="B127" s="39">
        <v>0</v>
      </c>
      <c r="C127" s="39">
        <v>0</v>
      </c>
      <c r="D127" s="39">
        <v>0</v>
      </c>
    </row>
    <row r="128" spans="1:4" x14ac:dyDescent="0.2">
      <c r="A128" s="14" t="s">
        <v>18</v>
      </c>
      <c r="B128" s="38">
        <v>0</v>
      </c>
      <c r="C128" s="38">
        <v>0</v>
      </c>
      <c r="D128" s="38">
        <v>0</v>
      </c>
    </row>
    <row r="129" spans="1:4" x14ac:dyDescent="0.2">
      <c r="A129" s="12" t="s">
        <v>33</v>
      </c>
      <c r="B129" s="39">
        <v>0</v>
      </c>
      <c r="C129" s="39">
        <v>0</v>
      </c>
      <c r="D129" s="39">
        <v>0</v>
      </c>
    </row>
    <row r="130" spans="1:4" x14ac:dyDescent="0.2">
      <c r="A130" s="16" t="s">
        <v>55</v>
      </c>
      <c r="B130" s="38">
        <v>240003101</v>
      </c>
      <c r="C130" s="38">
        <v>378449317</v>
      </c>
      <c r="D130" s="38">
        <v>445117103</v>
      </c>
    </row>
    <row r="132" spans="1:4" ht="25.5" x14ac:dyDescent="0.2">
      <c r="A132" s="18" t="s">
        <v>59</v>
      </c>
      <c r="B132" s="19">
        <v>2019</v>
      </c>
      <c r="C132" s="19">
        <v>2020</v>
      </c>
      <c r="D132" s="19">
        <v>2021</v>
      </c>
    </row>
    <row r="133" spans="1:4" x14ac:dyDescent="0.2">
      <c r="A133" s="14" t="s">
        <v>34</v>
      </c>
      <c r="B133" s="38">
        <v>398464721</v>
      </c>
      <c r="C133" s="38">
        <v>511785402</v>
      </c>
      <c r="D133" s="38">
        <v>431933116</v>
      </c>
    </row>
    <row r="134" spans="1:4" x14ac:dyDescent="0.2">
      <c r="A134" s="12" t="s">
        <v>23</v>
      </c>
      <c r="B134" s="39">
        <v>0</v>
      </c>
      <c r="C134" s="39">
        <v>0</v>
      </c>
      <c r="D134" s="39">
        <v>0</v>
      </c>
    </row>
    <row r="135" spans="1:4" x14ac:dyDescent="0.2">
      <c r="A135" s="12" t="s">
        <v>24</v>
      </c>
      <c r="B135" s="39">
        <v>48714644</v>
      </c>
      <c r="C135" s="39">
        <v>36446077</v>
      </c>
      <c r="D135" s="39">
        <v>54057097</v>
      </c>
    </row>
    <row r="136" spans="1:4" x14ac:dyDescent="0.2">
      <c r="A136" s="12" t="s">
        <v>25</v>
      </c>
      <c r="B136" s="39">
        <v>20693</v>
      </c>
      <c r="C136" s="39">
        <v>56000</v>
      </c>
      <c r="D136" s="39">
        <v>8000</v>
      </c>
    </row>
    <row r="137" spans="1:4" x14ac:dyDescent="0.2">
      <c r="A137" s="12" t="s">
        <v>26</v>
      </c>
      <c r="B137" s="39">
        <v>340371471</v>
      </c>
      <c r="C137" s="39">
        <v>471391017</v>
      </c>
      <c r="D137" s="39">
        <v>377627019</v>
      </c>
    </row>
    <row r="138" spans="1:4" x14ac:dyDescent="0.2">
      <c r="A138" s="12" t="s">
        <v>36</v>
      </c>
      <c r="B138" s="39">
        <v>217682</v>
      </c>
      <c r="C138" s="39">
        <v>4680</v>
      </c>
      <c r="D138" s="39">
        <v>0</v>
      </c>
    </row>
    <row r="139" spans="1:4" x14ac:dyDescent="0.2">
      <c r="A139" s="12" t="s">
        <v>37</v>
      </c>
      <c r="B139" s="39">
        <v>9140231</v>
      </c>
      <c r="C139" s="39">
        <v>3887628</v>
      </c>
      <c r="D139" s="39">
        <v>241000</v>
      </c>
    </row>
    <row r="140" spans="1:4" x14ac:dyDescent="0.2">
      <c r="A140" s="14" t="s">
        <v>22</v>
      </c>
      <c r="B140" s="38">
        <v>187710719</v>
      </c>
      <c r="C140" s="38">
        <v>77813494</v>
      </c>
      <c r="D140" s="38">
        <v>13183987</v>
      </c>
    </row>
    <row r="141" spans="1:4" x14ac:dyDescent="0.2">
      <c r="A141" s="12" t="s">
        <v>35</v>
      </c>
      <c r="B141" s="39">
        <v>0</v>
      </c>
      <c r="C141" s="39">
        <v>0</v>
      </c>
      <c r="D141" s="39">
        <v>0</v>
      </c>
    </row>
    <row r="142" spans="1:4" x14ac:dyDescent="0.2">
      <c r="A142" s="12" t="s">
        <v>38</v>
      </c>
      <c r="B142" s="39">
        <v>0</v>
      </c>
      <c r="C142" s="39">
        <v>0</v>
      </c>
      <c r="D142" s="39">
        <v>0</v>
      </c>
    </row>
    <row r="143" spans="1:4" x14ac:dyDescent="0.2">
      <c r="A143" s="12" t="s">
        <v>31</v>
      </c>
      <c r="B143" s="39">
        <v>187710719</v>
      </c>
      <c r="C143" s="39">
        <v>77813494</v>
      </c>
      <c r="D143" s="39">
        <v>13183987</v>
      </c>
    </row>
    <row r="144" spans="1:4" x14ac:dyDescent="0.2">
      <c r="A144" s="12" t="s">
        <v>32</v>
      </c>
      <c r="B144" s="39">
        <v>0</v>
      </c>
      <c r="C144" s="39">
        <v>0</v>
      </c>
      <c r="D144" s="39">
        <v>0</v>
      </c>
    </row>
    <row r="145" spans="1:4" x14ac:dyDescent="0.2">
      <c r="A145" s="14" t="s">
        <v>18</v>
      </c>
      <c r="B145" s="38">
        <v>0</v>
      </c>
      <c r="C145" s="38">
        <v>0</v>
      </c>
      <c r="D145" s="38">
        <v>0</v>
      </c>
    </row>
    <row r="146" spans="1:4" x14ac:dyDescent="0.2">
      <c r="A146" s="12" t="s">
        <v>33</v>
      </c>
      <c r="B146" s="39">
        <v>0</v>
      </c>
      <c r="C146" s="39">
        <v>0</v>
      </c>
      <c r="D146" s="39">
        <v>0</v>
      </c>
    </row>
    <row r="147" spans="1:4" x14ac:dyDescent="0.2">
      <c r="A147" s="16" t="s">
        <v>56</v>
      </c>
      <c r="B147" s="38">
        <v>586175440</v>
      </c>
      <c r="C147" s="38">
        <v>589598896</v>
      </c>
      <c r="D147" s="38">
        <v>445117103</v>
      </c>
    </row>
    <row r="149" spans="1:4" ht="25.5" x14ac:dyDescent="0.2">
      <c r="A149" s="18" t="s">
        <v>58</v>
      </c>
      <c r="B149" s="19">
        <v>2019</v>
      </c>
      <c r="C149" s="19">
        <v>2020</v>
      </c>
      <c r="D149" s="19">
        <v>2021</v>
      </c>
    </row>
    <row r="150" spans="1:4" x14ac:dyDescent="0.2">
      <c r="A150" s="14" t="s">
        <v>34</v>
      </c>
      <c r="B150" s="40">
        <f>SUM(B151:B156)</f>
        <v>375627409.05999994</v>
      </c>
      <c r="C150" s="40">
        <f t="shared" ref="C150:D150" si="11">SUM(C151:C156)</f>
        <v>505897965</v>
      </c>
      <c r="D150" s="40">
        <f t="shared" si="11"/>
        <v>431933116</v>
      </c>
    </row>
    <row r="151" spans="1:4" x14ac:dyDescent="0.2">
      <c r="A151" s="12" t="s">
        <v>23</v>
      </c>
      <c r="B151" s="41">
        <v>0</v>
      </c>
      <c r="C151" s="41">
        <v>0</v>
      </c>
      <c r="D151" s="39">
        <v>0</v>
      </c>
    </row>
    <row r="152" spans="1:4" x14ac:dyDescent="0.2">
      <c r="A152" s="12" t="s">
        <v>24</v>
      </c>
      <c r="B152" s="41">
        <v>48676731.480000004</v>
      </c>
      <c r="C152" s="41">
        <v>36446077</v>
      </c>
      <c r="D152" s="39">
        <v>54057097</v>
      </c>
    </row>
    <row r="153" spans="1:4" x14ac:dyDescent="0.2">
      <c r="A153" s="12" t="s">
        <v>25</v>
      </c>
      <c r="B153" s="41">
        <v>9490.49</v>
      </c>
      <c r="C153" s="41">
        <v>56000</v>
      </c>
      <c r="D153" s="39">
        <v>8000</v>
      </c>
    </row>
    <row r="154" spans="1:4" x14ac:dyDescent="0.2">
      <c r="A154" s="12" t="s">
        <v>26</v>
      </c>
      <c r="B154" s="41">
        <v>317655469.44999993</v>
      </c>
      <c r="C154" s="41">
        <v>465503580</v>
      </c>
      <c r="D154" s="39">
        <v>377627019</v>
      </c>
    </row>
    <row r="155" spans="1:4" x14ac:dyDescent="0.2">
      <c r="A155" s="12" t="s">
        <v>36</v>
      </c>
      <c r="B155" s="41">
        <v>183721.13</v>
      </c>
      <c r="C155" s="41">
        <v>4680</v>
      </c>
      <c r="D155" s="39">
        <v>0</v>
      </c>
    </row>
    <row r="156" spans="1:4" x14ac:dyDescent="0.2">
      <c r="A156" s="12" t="s">
        <v>37</v>
      </c>
      <c r="B156" s="41">
        <v>9101996.5099999998</v>
      </c>
      <c r="C156" s="41">
        <v>3887628</v>
      </c>
      <c r="D156" s="39">
        <v>241000</v>
      </c>
    </row>
    <row r="157" spans="1:4" x14ac:dyDescent="0.2">
      <c r="A157" s="14" t="s">
        <v>22</v>
      </c>
      <c r="B157" s="40">
        <f>SUM(B158:B161)</f>
        <v>163989837.24000004</v>
      </c>
      <c r="C157" s="40">
        <f t="shared" ref="C157:D157" si="12">SUM(C158:C161)</f>
        <v>60624827.560000002</v>
      </c>
      <c r="D157" s="40">
        <f t="shared" si="12"/>
        <v>13183987</v>
      </c>
    </row>
    <row r="158" spans="1:4" x14ac:dyDescent="0.2">
      <c r="A158" s="12" t="s">
        <v>35</v>
      </c>
      <c r="B158" s="41">
        <v>0</v>
      </c>
      <c r="C158" s="41">
        <v>0</v>
      </c>
      <c r="D158" s="39">
        <v>0</v>
      </c>
    </row>
    <row r="159" spans="1:4" x14ac:dyDescent="0.2">
      <c r="A159" s="12" t="s">
        <v>38</v>
      </c>
      <c r="B159" s="41">
        <v>0</v>
      </c>
      <c r="C159" s="41">
        <v>0</v>
      </c>
      <c r="D159" s="39">
        <v>0</v>
      </c>
    </row>
    <row r="160" spans="1:4" x14ac:dyDescent="0.2">
      <c r="A160" s="12" t="s">
        <v>31</v>
      </c>
      <c r="B160" s="41">
        <v>163989837.24000004</v>
      </c>
      <c r="C160" s="41">
        <v>60624827.560000002</v>
      </c>
      <c r="D160" s="39">
        <v>13183987</v>
      </c>
    </row>
    <row r="161" spans="1:4" x14ac:dyDescent="0.2">
      <c r="A161" s="12" t="s">
        <v>32</v>
      </c>
      <c r="B161" s="41">
        <v>0</v>
      </c>
      <c r="C161" s="41">
        <v>0</v>
      </c>
      <c r="D161" s="39">
        <v>0</v>
      </c>
    </row>
    <row r="162" spans="1:4" x14ac:dyDescent="0.2">
      <c r="A162" s="14" t="s">
        <v>18</v>
      </c>
      <c r="B162" s="40">
        <v>0</v>
      </c>
      <c r="C162" s="40">
        <v>0</v>
      </c>
      <c r="D162" s="38">
        <v>0</v>
      </c>
    </row>
    <row r="163" spans="1:4" x14ac:dyDescent="0.2">
      <c r="A163" s="12" t="s">
        <v>33</v>
      </c>
      <c r="B163" s="41">
        <v>0</v>
      </c>
      <c r="C163" s="41">
        <v>0</v>
      </c>
      <c r="D163" s="39">
        <v>0</v>
      </c>
    </row>
    <row r="164" spans="1:4" x14ac:dyDescent="0.2">
      <c r="A164" s="27" t="s">
        <v>57</v>
      </c>
      <c r="B164" s="38">
        <f>+B162+B157+B150</f>
        <v>539617246.29999995</v>
      </c>
      <c r="C164" s="38">
        <f t="shared" ref="C164:D164" si="13">+C162+C157+C150</f>
        <v>566522792.55999994</v>
      </c>
      <c r="D164" s="38">
        <f t="shared" si="13"/>
        <v>445117103</v>
      </c>
    </row>
    <row r="165" spans="1:4" x14ac:dyDescent="0.2">
      <c r="A165" s="28" t="s">
        <v>69</v>
      </c>
    </row>
    <row r="166" spans="1:4" x14ac:dyDescent="0.2">
      <c r="A166" s="29" t="s">
        <v>70</v>
      </c>
    </row>
    <row r="169" spans="1:4" s="2" customFormat="1" ht="15" customHeight="1" x14ac:dyDescent="0.2">
      <c r="A169" s="411" t="s">
        <v>113</v>
      </c>
      <c r="B169" s="93"/>
      <c r="C169" s="94"/>
      <c r="D169" s="94"/>
    </row>
    <row r="170" spans="1:4" ht="25.5" x14ac:dyDescent="0.2">
      <c r="A170" s="18" t="s">
        <v>60</v>
      </c>
      <c r="B170" s="19">
        <v>2019</v>
      </c>
      <c r="C170" s="19">
        <v>2020</v>
      </c>
      <c r="D170" s="19">
        <v>2021</v>
      </c>
    </row>
    <row r="171" spans="1:4" x14ac:dyDescent="0.2">
      <c r="A171" s="14" t="s">
        <v>34</v>
      </c>
      <c r="B171" s="38">
        <v>0</v>
      </c>
      <c r="C171" s="38">
        <v>0</v>
      </c>
      <c r="D171" s="38">
        <v>0</v>
      </c>
    </row>
    <row r="172" spans="1:4" x14ac:dyDescent="0.2">
      <c r="A172" s="12" t="s">
        <v>23</v>
      </c>
      <c r="B172" s="39">
        <v>0</v>
      </c>
      <c r="C172" s="39">
        <v>0</v>
      </c>
      <c r="D172" s="39">
        <v>0</v>
      </c>
    </row>
    <row r="173" spans="1:4" x14ac:dyDescent="0.2">
      <c r="A173" s="12" t="s">
        <v>24</v>
      </c>
      <c r="B173" s="39">
        <v>0</v>
      </c>
      <c r="C173" s="39">
        <v>0</v>
      </c>
      <c r="D173" s="39">
        <v>0</v>
      </c>
    </row>
    <row r="174" spans="1:4" x14ac:dyDescent="0.2">
      <c r="A174" s="12" t="s">
        <v>25</v>
      </c>
      <c r="B174" s="39">
        <v>0</v>
      </c>
      <c r="C174" s="39">
        <v>0</v>
      </c>
      <c r="D174" s="39">
        <v>0</v>
      </c>
    </row>
    <row r="175" spans="1:4" x14ac:dyDescent="0.2">
      <c r="A175" s="12" t="s">
        <v>26</v>
      </c>
      <c r="B175" s="39">
        <v>0</v>
      </c>
      <c r="C175" s="39">
        <v>0</v>
      </c>
      <c r="D175" s="39">
        <v>0</v>
      </c>
    </row>
    <row r="176" spans="1:4" x14ac:dyDescent="0.2">
      <c r="A176" s="12" t="s">
        <v>36</v>
      </c>
      <c r="B176" s="39">
        <v>0</v>
      </c>
      <c r="C176" s="39">
        <v>0</v>
      </c>
      <c r="D176" s="39">
        <v>0</v>
      </c>
    </row>
    <row r="177" spans="1:4" x14ac:dyDescent="0.2">
      <c r="A177" s="12" t="s">
        <v>37</v>
      </c>
      <c r="B177" s="39">
        <v>0</v>
      </c>
      <c r="C177" s="39">
        <v>0</v>
      </c>
      <c r="D177" s="39">
        <v>0</v>
      </c>
    </row>
    <row r="178" spans="1:4" x14ac:dyDescent="0.2">
      <c r="A178" s="14" t="s">
        <v>22</v>
      </c>
      <c r="B178" s="38">
        <v>0</v>
      </c>
      <c r="C178" s="38">
        <v>0</v>
      </c>
      <c r="D178" s="38">
        <v>72843975</v>
      </c>
    </row>
    <row r="179" spans="1:4" x14ac:dyDescent="0.2">
      <c r="A179" s="12" t="s">
        <v>35</v>
      </c>
      <c r="B179" s="39">
        <v>0</v>
      </c>
      <c r="C179" s="39">
        <v>0</v>
      </c>
      <c r="D179" s="39">
        <v>0</v>
      </c>
    </row>
    <row r="180" spans="1:4" x14ac:dyDescent="0.2">
      <c r="A180" s="12" t="s">
        <v>38</v>
      </c>
      <c r="B180" s="39">
        <v>0</v>
      </c>
      <c r="C180" s="39">
        <v>0</v>
      </c>
      <c r="D180" s="39">
        <v>0</v>
      </c>
    </row>
    <row r="181" spans="1:4" x14ac:dyDescent="0.2">
      <c r="A181" s="12" t="s">
        <v>31</v>
      </c>
      <c r="B181" s="39">
        <v>0</v>
      </c>
      <c r="C181" s="39">
        <v>0</v>
      </c>
      <c r="D181" s="39">
        <v>72843975</v>
      </c>
    </row>
    <row r="182" spans="1:4" x14ac:dyDescent="0.2">
      <c r="A182" s="12" t="s">
        <v>32</v>
      </c>
      <c r="B182" s="39">
        <v>0</v>
      </c>
      <c r="C182" s="39">
        <v>0</v>
      </c>
      <c r="D182" s="39">
        <v>0</v>
      </c>
    </row>
    <row r="183" spans="1:4" x14ac:dyDescent="0.2">
      <c r="A183" s="14" t="s">
        <v>18</v>
      </c>
      <c r="B183" s="38">
        <v>0</v>
      </c>
      <c r="C183" s="38">
        <v>0</v>
      </c>
      <c r="D183" s="38">
        <v>0</v>
      </c>
    </row>
    <row r="184" spans="1:4" x14ac:dyDescent="0.2">
      <c r="A184" s="12" t="s">
        <v>33</v>
      </c>
      <c r="B184" s="39">
        <v>0</v>
      </c>
      <c r="C184" s="39">
        <v>0</v>
      </c>
      <c r="D184" s="39">
        <v>0</v>
      </c>
    </row>
    <row r="185" spans="1:4" x14ac:dyDescent="0.2">
      <c r="A185" s="16" t="s">
        <v>55</v>
      </c>
      <c r="B185" s="38">
        <v>0</v>
      </c>
      <c r="C185" s="38">
        <v>0</v>
      </c>
      <c r="D185" s="38">
        <v>72843975</v>
      </c>
    </row>
    <row r="187" spans="1:4" ht="25.5" x14ac:dyDescent="0.2">
      <c r="A187" s="18" t="s">
        <v>59</v>
      </c>
      <c r="B187" s="19">
        <v>2019</v>
      </c>
      <c r="C187" s="19">
        <v>2020</v>
      </c>
      <c r="D187" s="19">
        <v>2021</v>
      </c>
    </row>
    <row r="188" spans="1:4" x14ac:dyDescent="0.2">
      <c r="A188" s="14" t="s">
        <v>34</v>
      </c>
      <c r="B188" s="38">
        <v>0</v>
      </c>
      <c r="C188" s="38">
        <v>98912808</v>
      </c>
      <c r="D188" s="38">
        <v>0</v>
      </c>
    </row>
    <row r="189" spans="1:4" x14ac:dyDescent="0.2">
      <c r="A189" s="12" t="s">
        <v>23</v>
      </c>
      <c r="B189" s="39">
        <v>0</v>
      </c>
      <c r="C189" s="39">
        <v>0</v>
      </c>
      <c r="D189" s="39">
        <v>0</v>
      </c>
    </row>
    <row r="190" spans="1:4" x14ac:dyDescent="0.2">
      <c r="A190" s="12" t="s">
        <v>24</v>
      </c>
      <c r="B190" s="39">
        <v>0</v>
      </c>
      <c r="C190" s="39">
        <v>89182080</v>
      </c>
      <c r="D190" s="39">
        <v>0</v>
      </c>
    </row>
    <row r="191" spans="1:4" x14ac:dyDescent="0.2">
      <c r="A191" s="12" t="s">
        <v>25</v>
      </c>
      <c r="B191" s="39">
        <v>0</v>
      </c>
      <c r="C191" s="39">
        <v>0</v>
      </c>
      <c r="D191" s="39">
        <v>0</v>
      </c>
    </row>
    <row r="192" spans="1:4" x14ac:dyDescent="0.2">
      <c r="A192" s="12" t="s">
        <v>26</v>
      </c>
      <c r="B192" s="39">
        <v>0</v>
      </c>
      <c r="C192" s="39">
        <v>4535382</v>
      </c>
      <c r="D192" s="39">
        <v>0</v>
      </c>
    </row>
    <row r="193" spans="1:4" x14ac:dyDescent="0.2">
      <c r="A193" s="12" t="s">
        <v>36</v>
      </c>
      <c r="B193" s="39">
        <v>0</v>
      </c>
      <c r="C193" s="39">
        <v>0</v>
      </c>
      <c r="D193" s="39">
        <v>0</v>
      </c>
    </row>
    <row r="194" spans="1:4" x14ac:dyDescent="0.2">
      <c r="A194" s="12" t="s">
        <v>37</v>
      </c>
      <c r="B194" s="39">
        <v>0</v>
      </c>
      <c r="C194" s="39">
        <v>5195346</v>
      </c>
      <c r="D194" s="39">
        <v>0</v>
      </c>
    </row>
    <row r="195" spans="1:4" x14ac:dyDescent="0.2">
      <c r="A195" s="14" t="s">
        <v>22</v>
      </c>
      <c r="B195" s="38">
        <v>0</v>
      </c>
      <c r="C195" s="38">
        <v>34180628</v>
      </c>
      <c r="D195" s="38">
        <v>72843975</v>
      </c>
    </row>
    <row r="196" spans="1:4" x14ac:dyDescent="0.2">
      <c r="A196" s="12" t="s">
        <v>35</v>
      </c>
      <c r="B196" s="39">
        <v>0</v>
      </c>
      <c r="C196" s="39">
        <v>0</v>
      </c>
      <c r="D196" s="39">
        <v>0</v>
      </c>
    </row>
    <row r="197" spans="1:4" x14ac:dyDescent="0.2">
      <c r="A197" s="12" t="s">
        <v>38</v>
      </c>
      <c r="B197" s="39">
        <v>0</v>
      </c>
      <c r="C197" s="39">
        <v>0</v>
      </c>
      <c r="D197" s="39">
        <v>0</v>
      </c>
    </row>
    <row r="198" spans="1:4" x14ac:dyDescent="0.2">
      <c r="A198" s="12" t="s">
        <v>31</v>
      </c>
      <c r="B198" s="39">
        <v>0</v>
      </c>
      <c r="C198" s="39">
        <v>34180628</v>
      </c>
      <c r="D198" s="39">
        <v>72843975</v>
      </c>
    </row>
    <row r="199" spans="1:4" x14ac:dyDescent="0.2">
      <c r="A199" s="12" t="s">
        <v>32</v>
      </c>
      <c r="B199" s="39">
        <v>0</v>
      </c>
      <c r="C199" s="39">
        <v>0</v>
      </c>
      <c r="D199" s="39">
        <v>0</v>
      </c>
    </row>
    <row r="200" spans="1:4" x14ac:dyDescent="0.2">
      <c r="A200" s="14" t="s">
        <v>18</v>
      </c>
      <c r="B200" s="38">
        <v>0</v>
      </c>
      <c r="C200" s="38">
        <v>0</v>
      </c>
      <c r="D200" s="38">
        <v>0</v>
      </c>
    </row>
    <row r="201" spans="1:4" x14ac:dyDescent="0.2">
      <c r="A201" s="12" t="s">
        <v>33</v>
      </c>
      <c r="B201" s="39">
        <v>0</v>
      </c>
      <c r="C201" s="39">
        <v>0</v>
      </c>
      <c r="D201" s="39">
        <v>0</v>
      </c>
    </row>
    <row r="202" spans="1:4" x14ac:dyDescent="0.2">
      <c r="A202" s="16" t="s">
        <v>56</v>
      </c>
      <c r="B202" s="38">
        <v>0</v>
      </c>
      <c r="C202" s="38">
        <v>133093436</v>
      </c>
      <c r="D202" s="38">
        <v>72843975</v>
      </c>
    </row>
    <row r="204" spans="1:4" ht="25.5" x14ac:dyDescent="0.2">
      <c r="A204" s="18" t="s">
        <v>58</v>
      </c>
      <c r="B204" s="19">
        <v>2019</v>
      </c>
      <c r="C204" s="19">
        <v>2020</v>
      </c>
      <c r="D204" s="19">
        <v>2021</v>
      </c>
    </row>
    <row r="205" spans="1:4" x14ac:dyDescent="0.2">
      <c r="A205" s="14" t="s">
        <v>34</v>
      </c>
      <c r="B205" s="40">
        <v>0</v>
      </c>
      <c r="C205" s="40">
        <v>98912808</v>
      </c>
      <c r="D205" s="38">
        <v>0</v>
      </c>
    </row>
    <row r="206" spans="1:4" x14ac:dyDescent="0.2">
      <c r="A206" s="12" t="s">
        <v>23</v>
      </c>
      <c r="B206" s="41">
        <v>0</v>
      </c>
      <c r="C206" s="41">
        <v>0</v>
      </c>
      <c r="D206" s="39">
        <v>0</v>
      </c>
    </row>
    <row r="207" spans="1:4" x14ac:dyDescent="0.2">
      <c r="A207" s="12" t="s">
        <v>24</v>
      </c>
      <c r="B207" s="41">
        <v>0</v>
      </c>
      <c r="C207" s="41">
        <v>89182080</v>
      </c>
      <c r="D207" s="39">
        <v>0</v>
      </c>
    </row>
    <row r="208" spans="1:4" x14ac:dyDescent="0.2">
      <c r="A208" s="12" t="s">
        <v>25</v>
      </c>
      <c r="B208" s="41">
        <v>0</v>
      </c>
      <c r="C208" s="41">
        <v>0</v>
      </c>
      <c r="D208" s="39">
        <v>0</v>
      </c>
    </row>
    <row r="209" spans="1:4" x14ac:dyDescent="0.2">
      <c r="A209" s="12" t="s">
        <v>26</v>
      </c>
      <c r="B209" s="41">
        <v>0</v>
      </c>
      <c r="C209" s="41">
        <v>4535382</v>
      </c>
      <c r="D209" s="39">
        <v>0</v>
      </c>
    </row>
    <row r="210" spans="1:4" x14ac:dyDescent="0.2">
      <c r="A210" s="12" t="s">
        <v>36</v>
      </c>
      <c r="B210" s="41">
        <v>0</v>
      </c>
      <c r="C210" s="41">
        <v>0</v>
      </c>
      <c r="D210" s="39">
        <v>0</v>
      </c>
    </row>
    <row r="211" spans="1:4" x14ac:dyDescent="0.2">
      <c r="A211" s="12" t="s">
        <v>37</v>
      </c>
      <c r="B211" s="41">
        <v>0</v>
      </c>
      <c r="C211" s="41">
        <v>5195346</v>
      </c>
      <c r="D211" s="39">
        <v>0</v>
      </c>
    </row>
    <row r="212" spans="1:4" x14ac:dyDescent="0.2">
      <c r="A212" s="14" t="s">
        <v>22</v>
      </c>
      <c r="B212" s="40">
        <f>SUM(B213:B216)</f>
        <v>0</v>
      </c>
      <c r="C212" s="40">
        <f t="shared" ref="C212:D212" si="14">SUM(C213:C216)</f>
        <v>18235630</v>
      </c>
      <c r="D212" s="40">
        <f t="shared" si="14"/>
        <v>72843975</v>
      </c>
    </row>
    <row r="213" spans="1:4" x14ac:dyDescent="0.2">
      <c r="A213" s="12" t="s">
        <v>35</v>
      </c>
      <c r="B213" s="41">
        <v>0</v>
      </c>
      <c r="C213" s="41">
        <v>0</v>
      </c>
      <c r="D213" s="39">
        <v>0</v>
      </c>
    </row>
    <row r="214" spans="1:4" x14ac:dyDescent="0.2">
      <c r="A214" s="12" t="s">
        <v>38</v>
      </c>
      <c r="B214" s="41">
        <v>0</v>
      </c>
      <c r="C214" s="41">
        <v>0</v>
      </c>
      <c r="D214" s="39">
        <v>0</v>
      </c>
    </row>
    <row r="215" spans="1:4" x14ac:dyDescent="0.2">
      <c r="A215" s="12" t="s">
        <v>31</v>
      </c>
      <c r="B215" s="41">
        <v>0</v>
      </c>
      <c r="C215" s="41">
        <v>18235630</v>
      </c>
      <c r="D215" s="39">
        <v>72843975</v>
      </c>
    </row>
    <row r="216" spans="1:4" x14ac:dyDescent="0.2">
      <c r="A216" s="12" t="s">
        <v>32</v>
      </c>
      <c r="B216" s="41">
        <v>0</v>
      </c>
      <c r="C216" s="41">
        <v>0</v>
      </c>
      <c r="D216" s="39">
        <v>0</v>
      </c>
    </row>
    <row r="217" spans="1:4" x14ac:dyDescent="0.2">
      <c r="A217" s="14" t="s">
        <v>18</v>
      </c>
      <c r="B217" s="40">
        <v>0</v>
      </c>
      <c r="C217" s="40">
        <v>0</v>
      </c>
      <c r="D217" s="38">
        <v>0</v>
      </c>
    </row>
    <row r="218" spans="1:4" x14ac:dyDescent="0.2">
      <c r="A218" s="12" t="s">
        <v>33</v>
      </c>
      <c r="B218" s="41">
        <v>0</v>
      </c>
      <c r="C218" s="41">
        <v>0</v>
      </c>
      <c r="D218" s="39">
        <v>0</v>
      </c>
    </row>
    <row r="219" spans="1:4" x14ac:dyDescent="0.2">
      <c r="A219" s="27" t="s">
        <v>57</v>
      </c>
      <c r="B219" s="38">
        <f>+B217+B212+B205</f>
        <v>0</v>
      </c>
      <c r="C219" s="38">
        <f t="shared" ref="C219:D219" si="15">+C217+C212+C205</f>
        <v>117148438</v>
      </c>
      <c r="D219" s="38">
        <f t="shared" si="15"/>
        <v>72843975</v>
      </c>
    </row>
    <row r="220" spans="1:4" x14ac:dyDescent="0.2">
      <c r="A220" s="995" t="s">
        <v>69</v>
      </c>
      <c r="B220" s="994"/>
      <c r="C220" s="994"/>
      <c r="D220" s="994"/>
    </row>
    <row r="221" spans="1:4" x14ac:dyDescent="0.2">
      <c r="A221" s="996" t="s">
        <v>70</v>
      </c>
      <c r="B221" s="994"/>
      <c r="C221" s="994"/>
      <c r="D221" s="994"/>
    </row>
    <row r="222" spans="1:4" x14ac:dyDescent="0.2">
      <c r="A222" s="996"/>
      <c r="B222" s="994"/>
      <c r="C222" s="994"/>
      <c r="D222" s="994"/>
    </row>
    <row r="223" spans="1:4" x14ac:dyDescent="0.2">
      <c r="A223" s="994"/>
      <c r="B223" s="994"/>
      <c r="C223" s="994"/>
      <c r="D223" s="994"/>
    </row>
    <row r="224" spans="1:4" s="2" customFormat="1" ht="15" customHeight="1" x14ac:dyDescent="0.2">
      <c r="A224" s="411" t="s">
        <v>106</v>
      </c>
      <c r="B224" s="93"/>
      <c r="C224" s="94"/>
      <c r="D224" s="94"/>
    </row>
    <row r="225" spans="1:4" ht="25.5" x14ac:dyDescent="0.2">
      <c r="A225" s="18" t="s">
        <v>60</v>
      </c>
      <c r="B225" s="19">
        <v>2019</v>
      </c>
      <c r="C225" s="19">
        <v>2020</v>
      </c>
      <c r="D225" s="19">
        <v>2021</v>
      </c>
    </row>
    <row r="226" spans="1:4" x14ac:dyDescent="0.2">
      <c r="A226" s="14" t="s">
        <v>34</v>
      </c>
      <c r="B226" s="38">
        <v>54556291</v>
      </c>
      <c r="C226" s="38">
        <v>57973732</v>
      </c>
      <c r="D226" s="38">
        <v>30658003</v>
      </c>
    </row>
    <row r="227" spans="1:4" x14ac:dyDescent="0.2">
      <c r="A227" s="12" t="s">
        <v>23</v>
      </c>
      <c r="B227" s="39">
        <v>0</v>
      </c>
      <c r="C227" s="39">
        <v>0</v>
      </c>
      <c r="D227" s="39">
        <v>0</v>
      </c>
    </row>
    <row r="228" spans="1:4" x14ac:dyDescent="0.2">
      <c r="A228" s="12" t="s">
        <v>24</v>
      </c>
      <c r="B228" s="39">
        <v>0</v>
      </c>
      <c r="C228" s="39">
        <v>0</v>
      </c>
      <c r="D228" s="39">
        <v>0</v>
      </c>
    </row>
    <row r="229" spans="1:4" x14ac:dyDescent="0.2">
      <c r="A229" s="12" t="s">
        <v>25</v>
      </c>
      <c r="B229" s="39">
        <v>0</v>
      </c>
      <c r="C229" s="39">
        <v>0</v>
      </c>
      <c r="D229" s="39">
        <v>0</v>
      </c>
    </row>
    <row r="230" spans="1:4" x14ac:dyDescent="0.2">
      <c r="A230" s="12" t="s">
        <v>26</v>
      </c>
      <c r="B230" s="39">
        <v>54556291</v>
      </c>
      <c r="C230" s="39">
        <v>57973732</v>
      </c>
      <c r="D230" s="39">
        <v>30658003</v>
      </c>
    </row>
    <row r="231" spans="1:4" x14ac:dyDescent="0.2">
      <c r="A231" s="12" t="s">
        <v>36</v>
      </c>
      <c r="B231" s="39">
        <v>0</v>
      </c>
      <c r="C231" s="39">
        <v>0</v>
      </c>
      <c r="D231" s="39">
        <v>0</v>
      </c>
    </row>
    <row r="232" spans="1:4" x14ac:dyDescent="0.2">
      <c r="A232" s="12" t="s">
        <v>37</v>
      </c>
      <c r="B232" s="39">
        <v>0</v>
      </c>
      <c r="C232" s="39">
        <v>0</v>
      </c>
      <c r="D232" s="39">
        <v>0</v>
      </c>
    </row>
    <row r="233" spans="1:4" x14ac:dyDescent="0.2">
      <c r="A233" s="14" t="s">
        <v>22</v>
      </c>
      <c r="B233" s="38">
        <v>0</v>
      </c>
      <c r="C233" s="38">
        <v>0</v>
      </c>
      <c r="D233" s="38">
        <v>0</v>
      </c>
    </row>
    <row r="234" spans="1:4" x14ac:dyDescent="0.2">
      <c r="A234" s="12" t="s">
        <v>35</v>
      </c>
      <c r="B234" s="39">
        <v>0</v>
      </c>
      <c r="C234" s="39">
        <v>0</v>
      </c>
      <c r="D234" s="39">
        <v>0</v>
      </c>
    </row>
    <row r="235" spans="1:4" x14ac:dyDescent="0.2">
      <c r="A235" s="12" t="s">
        <v>38</v>
      </c>
      <c r="B235" s="39">
        <v>0</v>
      </c>
      <c r="C235" s="39">
        <v>0</v>
      </c>
      <c r="D235" s="39">
        <v>0</v>
      </c>
    </row>
    <row r="236" spans="1:4" x14ac:dyDescent="0.2">
      <c r="A236" s="12" t="s">
        <v>31</v>
      </c>
      <c r="B236" s="39">
        <v>0</v>
      </c>
      <c r="C236" s="39">
        <v>0</v>
      </c>
      <c r="D236" s="39">
        <v>0</v>
      </c>
    </row>
    <row r="237" spans="1:4" x14ac:dyDescent="0.2">
      <c r="A237" s="12" t="s">
        <v>32</v>
      </c>
      <c r="B237" s="39">
        <v>0</v>
      </c>
      <c r="C237" s="39">
        <v>0</v>
      </c>
      <c r="D237" s="39">
        <v>0</v>
      </c>
    </row>
    <row r="238" spans="1:4" x14ac:dyDescent="0.2">
      <c r="A238" s="14" t="s">
        <v>18</v>
      </c>
      <c r="B238" s="38">
        <v>0</v>
      </c>
      <c r="C238" s="38">
        <v>0</v>
      </c>
      <c r="D238" s="38">
        <v>0</v>
      </c>
    </row>
    <row r="239" spans="1:4" x14ac:dyDescent="0.2">
      <c r="A239" s="12" t="s">
        <v>33</v>
      </c>
      <c r="B239" s="39">
        <v>0</v>
      </c>
      <c r="C239" s="39">
        <v>0</v>
      </c>
      <c r="D239" s="39">
        <v>0</v>
      </c>
    </row>
    <row r="240" spans="1:4" x14ac:dyDescent="0.2">
      <c r="A240" s="16" t="s">
        <v>55</v>
      </c>
      <c r="B240" s="38">
        <v>54556291</v>
      </c>
      <c r="C240" s="38">
        <v>57973732</v>
      </c>
      <c r="D240" s="38">
        <v>30658003</v>
      </c>
    </row>
    <row r="242" spans="1:4" ht="25.5" x14ac:dyDescent="0.2">
      <c r="A242" s="18" t="s">
        <v>59</v>
      </c>
      <c r="B242" s="19">
        <v>2019</v>
      </c>
      <c r="C242" s="19">
        <v>2020</v>
      </c>
      <c r="D242" s="19">
        <v>2021</v>
      </c>
    </row>
    <row r="243" spans="1:4" x14ac:dyDescent="0.2">
      <c r="A243" s="14" t="s">
        <v>34</v>
      </c>
      <c r="B243" s="38">
        <v>136018776</v>
      </c>
      <c r="C243" s="38">
        <v>58034878</v>
      </c>
      <c r="D243" s="38">
        <v>30658003</v>
      </c>
    </row>
    <row r="244" spans="1:4" x14ac:dyDescent="0.2">
      <c r="A244" s="12" t="s">
        <v>23</v>
      </c>
      <c r="B244" s="39">
        <v>0</v>
      </c>
      <c r="C244" s="39">
        <v>0</v>
      </c>
      <c r="D244" s="39">
        <v>0</v>
      </c>
    </row>
    <row r="245" spans="1:4" x14ac:dyDescent="0.2">
      <c r="A245" s="12" t="s">
        <v>24</v>
      </c>
      <c r="B245" s="39">
        <v>0</v>
      </c>
      <c r="C245" s="39">
        <v>0</v>
      </c>
      <c r="D245" s="39">
        <v>0</v>
      </c>
    </row>
    <row r="246" spans="1:4" x14ac:dyDescent="0.2">
      <c r="A246" s="12" t="s">
        <v>25</v>
      </c>
      <c r="B246" s="39">
        <v>0</v>
      </c>
      <c r="C246" s="39">
        <v>0</v>
      </c>
      <c r="D246" s="39">
        <v>0</v>
      </c>
    </row>
    <row r="247" spans="1:4" x14ac:dyDescent="0.2">
      <c r="A247" s="12" t="s">
        <v>26</v>
      </c>
      <c r="B247" s="39">
        <v>134118776</v>
      </c>
      <c r="C247" s="39">
        <v>56034878</v>
      </c>
      <c r="D247" s="39">
        <v>30658003</v>
      </c>
    </row>
    <row r="248" spans="1:4" x14ac:dyDescent="0.2">
      <c r="A248" s="12" t="s">
        <v>36</v>
      </c>
      <c r="B248" s="39">
        <v>0</v>
      </c>
      <c r="C248" s="39">
        <v>0</v>
      </c>
      <c r="D248" s="39">
        <v>0</v>
      </c>
    </row>
    <row r="249" spans="1:4" x14ac:dyDescent="0.2">
      <c r="A249" s="12" t="s">
        <v>37</v>
      </c>
      <c r="B249" s="39">
        <v>1900000</v>
      </c>
      <c r="C249" s="39">
        <v>2000000</v>
      </c>
      <c r="D249" s="39">
        <v>0</v>
      </c>
    </row>
    <row r="250" spans="1:4" x14ac:dyDescent="0.2">
      <c r="A250" s="14" t="s">
        <v>22</v>
      </c>
      <c r="B250" s="38">
        <v>23761714</v>
      </c>
      <c r="C250" s="38">
        <v>13167051</v>
      </c>
      <c r="D250" s="38">
        <v>0</v>
      </c>
    </row>
    <row r="251" spans="1:4" x14ac:dyDescent="0.2">
      <c r="A251" s="12" t="s">
        <v>35</v>
      </c>
      <c r="B251" s="39">
        <v>0</v>
      </c>
      <c r="C251" s="39">
        <v>0</v>
      </c>
      <c r="D251" s="38">
        <v>0</v>
      </c>
    </row>
    <row r="252" spans="1:4" x14ac:dyDescent="0.2">
      <c r="A252" s="12" t="s">
        <v>38</v>
      </c>
      <c r="B252" s="39">
        <v>0</v>
      </c>
      <c r="C252" s="39">
        <v>0</v>
      </c>
      <c r="D252" s="39">
        <v>0</v>
      </c>
    </row>
    <row r="253" spans="1:4" x14ac:dyDescent="0.2">
      <c r="A253" s="12" t="s">
        <v>31</v>
      </c>
      <c r="B253" s="39">
        <v>23761714</v>
      </c>
      <c r="C253" s="39">
        <v>13167051</v>
      </c>
      <c r="D253" s="39">
        <v>0</v>
      </c>
    </row>
    <row r="254" spans="1:4" x14ac:dyDescent="0.2">
      <c r="A254" s="12" t="s">
        <v>32</v>
      </c>
      <c r="B254" s="39">
        <v>0</v>
      </c>
      <c r="C254" s="39">
        <v>0</v>
      </c>
      <c r="D254" s="39">
        <v>0</v>
      </c>
    </row>
    <row r="255" spans="1:4" x14ac:dyDescent="0.2">
      <c r="A255" s="14" t="s">
        <v>18</v>
      </c>
      <c r="B255" s="38">
        <v>0</v>
      </c>
      <c r="C255" s="38">
        <v>0</v>
      </c>
      <c r="D255" s="38">
        <v>0</v>
      </c>
    </row>
    <row r="256" spans="1:4" x14ac:dyDescent="0.2">
      <c r="A256" s="12" t="s">
        <v>33</v>
      </c>
      <c r="B256" s="39">
        <v>0</v>
      </c>
      <c r="C256" s="39">
        <v>0</v>
      </c>
      <c r="D256" s="39">
        <v>0</v>
      </c>
    </row>
    <row r="257" spans="1:4" x14ac:dyDescent="0.2">
      <c r="A257" s="16" t="s">
        <v>56</v>
      </c>
      <c r="B257" s="38">
        <v>159780490</v>
      </c>
      <c r="C257" s="38">
        <v>71201929</v>
      </c>
      <c r="D257" s="38">
        <v>30658003</v>
      </c>
    </row>
    <row r="259" spans="1:4" ht="25.5" x14ac:dyDescent="0.2">
      <c r="A259" s="18" t="s">
        <v>58</v>
      </c>
      <c r="B259" s="19">
        <v>2019</v>
      </c>
      <c r="C259" s="19">
        <v>2020</v>
      </c>
      <c r="D259" s="19">
        <v>2021</v>
      </c>
    </row>
    <row r="260" spans="1:4" x14ac:dyDescent="0.2">
      <c r="A260" s="14" t="s">
        <v>34</v>
      </c>
      <c r="B260" s="40">
        <v>127661360.70000005</v>
      </c>
      <c r="C260" s="40">
        <v>58034878</v>
      </c>
      <c r="D260" s="38">
        <v>30658003</v>
      </c>
    </row>
    <row r="261" spans="1:4" x14ac:dyDescent="0.2">
      <c r="A261" s="12" t="s">
        <v>23</v>
      </c>
      <c r="B261" s="41">
        <v>0</v>
      </c>
      <c r="C261" s="41">
        <v>0</v>
      </c>
      <c r="D261" s="39">
        <v>0</v>
      </c>
    </row>
    <row r="262" spans="1:4" x14ac:dyDescent="0.2">
      <c r="A262" s="12" t="s">
        <v>24</v>
      </c>
      <c r="B262" s="41">
        <v>0</v>
      </c>
      <c r="C262" s="41">
        <v>0</v>
      </c>
      <c r="D262" s="39">
        <v>0</v>
      </c>
    </row>
    <row r="263" spans="1:4" x14ac:dyDescent="0.2">
      <c r="A263" s="12" t="s">
        <v>25</v>
      </c>
      <c r="B263" s="41">
        <v>0</v>
      </c>
      <c r="C263" s="41">
        <v>0</v>
      </c>
      <c r="D263" s="39">
        <v>0</v>
      </c>
    </row>
    <row r="264" spans="1:4" x14ac:dyDescent="0.2">
      <c r="A264" s="12" t="s">
        <v>26</v>
      </c>
      <c r="B264" s="41">
        <v>125761360.70000005</v>
      </c>
      <c r="C264" s="41">
        <v>56034878</v>
      </c>
      <c r="D264" s="39">
        <v>30658003</v>
      </c>
    </row>
    <row r="265" spans="1:4" x14ac:dyDescent="0.2">
      <c r="A265" s="12" t="s">
        <v>36</v>
      </c>
      <c r="B265" s="41">
        <v>0</v>
      </c>
      <c r="C265" s="41">
        <v>0</v>
      </c>
      <c r="D265" s="39">
        <v>0</v>
      </c>
    </row>
    <row r="266" spans="1:4" x14ac:dyDescent="0.2">
      <c r="A266" s="12" t="s">
        <v>37</v>
      </c>
      <c r="B266" s="41">
        <v>1900000</v>
      </c>
      <c r="C266" s="41">
        <v>2000000</v>
      </c>
      <c r="D266" s="39">
        <v>0</v>
      </c>
    </row>
    <row r="267" spans="1:4" x14ac:dyDescent="0.2">
      <c r="A267" s="14" t="s">
        <v>22</v>
      </c>
      <c r="B267" s="40">
        <v>17634428.710000001</v>
      </c>
      <c r="C267" s="40">
        <v>4712718</v>
      </c>
      <c r="D267" s="38">
        <v>0</v>
      </c>
    </row>
    <row r="268" spans="1:4" x14ac:dyDescent="0.2">
      <c r="A268" s="12" t="s">
        <v>35</v>
      </c>
      <c r="B268" s="41">
        <v>0</v>
      </c>
      <c r="C268" s="41">
        <v>0</v>
      </c>
      <c r="D268" s="39">
        <v>0</v>
      </c>
    </row>
    <row r="269" spans="1:4" x14ac:dyDescent="0.2">
      <c r="A269" s="12" t="s">
        <v>38</v>
      </c>
      <c r="B269" s="41">
        <v>0</v>
      </c>
      <c r="C269" s="41">
        <v>0</v>
      </c>
      <c r="D269" s="39">
        <v>0</v>
      </c>
    </row>
    <row r="270" spans="1:4" x14ac:dyDescent="0.2">
      <c r="A270" s="12" t="s">
        <v>31</v>
      </c>
      <c r="B270" s="41">
        <v>17634428.710000001</v>
      </c>
      <c r="C270" s="41">
        <v>4712718</v>
      </c>
      <c r="D270" s="39">
        <v>0</v>
      </c>
    </row>
    <row r="271" spans="1:4" x14ac:dyDescent="0.2">
      <c r="A271" s="12" t="s">
        <v>32</v>
      </c>
      <c r="B271" s="41">
        <v>0</v>
      </c>
      <c r="C271" s="41">
        <v>0</v>
      </c>
      <c r="D271" s="39">
        <v>0</v>
      </c>
    </row>
    <row r="272" spans="1:4" x14ac:dyDescent="0.2">
      <c r="A272" s="14" t="s">
        <v>18</v>
      </c>
      <c r="B272" s="40">
        <v>0</v>
      </c>
      <c r="C272" s="40">
        <v>0</v>
      </c>
      <c r="D272" s="38">
        <v>0</v>
      </c>
    </row>
    <row r="273" spans="1:4" x14ac:dyDescent="0.2">
      <c r="A273" s="12" t="s">
        <v>33</v>
      </c>
      <c r="B273" s="41">
        <v>0</v>
      </c>
      <c r="C273" s="41">
        <v>0</v>
      </c>
      <c r="D273" s="39">
        <v>0</v>
      </c>
    </row>
    <row r="274" spans="1:4" x14ac:dyDescent="0.2">
      <c r="A274" s="27" t="s">
        <v>57</v>
      </c>
      <c r="B274" s="38">
        <v>145295789.41000006</v>
      </c>
      <c r="C274" s="38">
        <v>62747596</v>
      </c>
      <c r="D274" s="38">
        <v>30658003</v>
      </c>
    </row>
    <row r="275" spans="1:4" s="994" customFormat="1" x14ac:dyDescent="0.2">
      <c r="A275" s="995" t="s">
        <v>69</v>
      </c>
    </row>
    <row r="276" spans="1:4" s="994" customFormat="1" x14ac:dyDescent="0.2">
      <c r="A276" s="996" t="s">
        <v>70</v>
      </c>
    </row>
    <row r="277" spans="1:4" s="994" customFormat="1" x14ac:dyDescent="0.2"/>
    <row r="278" spans="1:4" s="994" customFormat="1" x14ac:dyDescent="0.2"/>
    <row r="279" spans="1:4" s="94" customFormat="1" ht="15" customHeight="1" x14ac:dyDescent="0.2">
      <c r="A279" s="411" t="s">
        <v>107</v>
      </c>
      <c r="B279" s="93"/>
    </row>
    <row r="280" spans="1:4" ht="25.5" x14ac:dyDescent="0.2">
      <c r="A280" s="18" t="s">
        <v>60</v>
      </c>
      <c r="B280" s="19">
        <v>2019</v>
      </c>
      <c r="C280" s="19">
        <v>2020</v>
      </c>
      <c r="D280" s="19">
        <v>2021</v>
      </c>
    </row>
    <row r="281" spans="1:4" x14ac:dyDescent="0.2">
      <c r="A281" s="14" t="s">
        <v>34</v>
      </c>
      <c r="B281" s="38">
        <v>0</v>
      </c>
      <c r="C281" s="38">
        <v>0</v>
      </c>
      <c r="D281" s="38">
        <v>0</v>
      </c>
    </row>
    <row r="282" spans="1:4" x14ac:dyDescent="0.2">
      <c r="A282" s="12" t="s">
        <v>23</v>
      </c>
      <c r="B282" s="39">
        <v>0</v>
      </c>
      <c r="C282" s="39">
        <v>0</v>
      </c>
      <c r="D282" s="39">
        <v>0</v>
      </c>
    </row>
    <row r="283" spans="1:4" x14ac:dyDescent="0.2">
      <c r="A283" s="12" t="s">
        <v>24</v>
      </c>
      <c r="B283" s="39">
        <v>0</v>
      </c>
      <c r="C283" s="39">
        <v>0</v>
      </c>
      <c r="D283" s="39">
        <v>0</v>
      </c>
    </row>
    <row r="284" spans="1:4" x14ac:dyDescent="0.2">
      <c r="A284" s="12" t="s">
        <v>25</v>
      </c>
      <c r="B284" s="39">
        <v>0</v>
      </c>
      <c r="C284" s="39">
        <v>0</v>
      </c>
      <c r="D284" s="39">
        <v>0</v>
      </c>
    </row>
    <row r="285" spans="1:4" x14ac:dyDescent="0.2">
      <c r="A285" s="12" t="s">
        <v>26</v>
      </c>
      <c r="B285" s="39">
        <v>0</v>
      </c>
      <c r="C285" s="39">
        <v>0</v>
      </c>
      <c r="D285" s="39">
        <v>0</v>
      </c>
    </row>
    <row r="286" spans="1:4" x14ac:dyDescent="0.2">
      <c r="A286" s="12" t="s">
        <v>36</v>
      </c>
      <c r="B286" s="39">
        <v>0</v>
      </c>
      <c r="C286" s="39">
        <v>0</v>
      </c>
      <c r="D286" s="39">
        <v>0</v>
      </c>
    </row>
    <row r="287" spans="1:4" x14ac:dyDescent="0.2">
      <c r="A287" s="12" t="s">
        <v>37</v>
      </c>
      <c r="B287" s="39">
        <v>0</v>
      </c>
      <c r="C287" s="39">
        <v>0</v>
      </c>
      <c r="D287" s="39">
        <v>0</v>
      </c>
    </row>
    <row r="288" spans="1:4" x14ac:dyDescent="0.2">
      <c r="A288" s="14" t="s">
        <v>22</v>
      </c>
      <c r="B288" s="38">
        <v>115294889</v>
      </c>
      <c r="C288" s="38">
        <v>168361109</v>
      </c>
      <c r="D288" s="38">
        <v>134630237</v>
      </c>
    </row>
    <row r="289" spans="1:4" x14ac:dyDescent="0.2">
      <c r="A289" s="12" t="s">
        <v>35</v>
      </c>
      <c r="B289" s="39">
        <v>0</v>
      </c>
      <c r="C289" s="39">
        <v>0</v>
      </c>
      <c r="D289" s="39">
        <v>0</v>
      </c>
    </row>
    <row r="290" spans="1:4" x14ac:dyDescent="0.2">
      <c r="A290" s="12" t="s">
        <v>38</v>
      </c>
      <c r="B290" s="39">
        <v>0</v>
      </c>
      <c r="C290" s="39">
        <v>0</v>
      </c>
      <c r="D290" s="39">
        <v>0</v>
      </c>
    </row>
    <row r="291" spans="1:4" x14ac:dyDescent="0.2">
      <c r="A291" s="12" t="s">
        <v>31</v>
      </c>
      <c r="B291" s="39">
        <v>115294889</v>
      </c>
      <c r="C291" s="39">
        <v>168361109</v>
      </c>
      <c r="D291" s="39">
        <v>134630237</v>
      </c>
    </row>
    <row r="292" spans="1:4" x14ac:dyDescent="0.2">
      <c r="A292" s="12" t="s">
        <v>32</v>
      </c>
      <c r="B292" s="39">
        <v>0</v>
      </c>
      <c r="C292" s="39">
        <v>0</v>
      </c>
      <c r="D292" s="39">
        <v>0</v>
      </c>
    </row>
    <row r="293" spans="1:4" x14ac:dyDescent="0.2">
      <c r="A293" s="14" t="s">
        <v>18</v>
      </c>
      <c r="B293" s="38">
        <v>0</v>
      </c>
      <c r="C293" s="38">
        <v>0</v>
      </c>
      <c r="D293" s="38">
        <v>0</v>
      </c>
    </row>
    <row r="294" spans="1:4" x14ac:dyDescent="0.2">
      <c r="A294" s="12" t="s">
        <v>33</v>
      </c>
      <c r="B294" s="39">
        <v>0</v>
      </c>
      <c r="C294" s="39">
        <v>0</v>
      </c>
      <c r="D294" s="39">
        <v>0</v>
      </c>
    </row>
    <row r="295" spans="1:4" x14ac:dyDescent="0.2">
      <c r="A295" s="16" t="s">
        <v>55</v>
      </c>
      <c r="B295" s="38">
        <v>115294889</v>
      </c>
      <c r="C295" s="38">
        <v>168361109</v>
      </c>
      <c r="D295" s="38">
        <v>134630237</v>
      </c>
    </row>
    <row r="297" spans="1:4" ht="25.5" x14ac:dyDescent="0.2">
      <c r="A297" s="18" t="s">
        <v>59</v>
      </c>
      <c r="B297" s="19">
        <v>2019</v>
      </c>
      <c r="C297" s="19">
        <v>2020</v>
      </c>
      <c r="D297" s="19">
        <v>2021</v>
      </c>
    </row>
    <row r="298" spans="1:4" x14ac:dyDescent="0.2">
      <c r="A298" s="14" t="s">
        <v>34</v>
      </c>
      <c r="B298" s="38">
        <v>0</v>
      </c>
      <c r="C298" s="38">
        <v>0</v>
      </c>
      <c r="D298" s="38">
        <v>0</v>
      </c>
    </row>
    <row r="299" spans="1:4" x14ac:dyDescent="0.2">
      <c r="A299" s="12" t="s">
        <v>23</v>
      </c>
      <c r="B299" s="39">
        <v>0</v>
      </c>
      <c r="C299" s="39">
        <v>0</v>
      </c>
      <c r="D299" s="39">
        <v>0</v>
      </c>
    </row>
    <row r="300" spans="1:4" x14ac:dyDescent="0.2">
      <c r="A300" s="12" t="s">
        <v>24</v>
      </c>
      <c r="B300" s="39">
        <v>0</v>
      </c>
      <c r="C300" s="39">
        <v>0</v>
      </c>
      <c r="D300" s="39">
        <v>0</v>
      </c>
    </row>
    <row r="301" spans="1:4" x14ac:dyDescent="0.2">
      <c r="A301" s="12" t="s">
        <v>25</v>
      </c>
      <c r="B301" s="39">
        <v>0</v>
      </c>
      <c r="C301" s="39">
        <v>0</v>
      </c>
      <c r="D301" s="39">
        <v>0</v>
      </c>
    </row>
    <row r="302" spans="1:4" x14ac:dyDescent="0.2">
      <c r="A302" s="12" t="s">
        <v>26</v>
      </c>
      <c r="B302" s="39">
        <v>0</v>
      </c>
      <c r="C302" s="39">
        <v>0</v>
      </c>
      <c r="D302" s="39">
        <v>0</v>
      </c>
    </row>
    <row r="303" spans="1:4" x14ac:dyDescent="0.2">
      <c r="A303" s="12" t="s">
        <v>36</v>
      </c>
      <c r="B303" s="39">
        <v>0</v>
      </c>
      <c r="C303" s="39">
        <v>0</v>
      </c>
      <c r="D303" s="39">
        <v>0</v>
      </c>
    </row>
    <row r="304" spans="1:4" x14ac:dyDescent="0.2">
      <c r="A304" s="12" t="s">
        <v>37</v>
      </c>
      <c r="B304" s="39">
        <v>0</v>
      </c>
      <c r="C304" s="39">
        <v>0</v>
      </c>
      <c r="D304" s="39">
        <v>0</v>
      </c>
    </row>
    <row r="305" spans="1:4" x14ac:dyDescent="0.2">
      <c r="A305" s="14" t="s">
        <v>22</v>
      </c>
      <c r="B305" s="38">
        <v>584763897</v>
      </c>
      <c r="C305" s="38">
        <v>178872521</v>
      </c>
      <c r="D305" s="38">
        <v>134630237</v>
      </c>
    </row>
    <row r="306" spans="1:4" x14ac:dyDescent="0.2">
      <c r="A306" s="12" t="s">
        <v>35</v>
      </c>
      <c r="B306" s="39">
        <v>23951766</v>
      </c>
      <c r="C306" s="39">
        <v>451855</v>
      </c>
      <c r="D306" s="39">
        <v>0</v>
      </c>
    </row>
    <row r="307" spans="1:4" x14ac:dyDescent="0.2">
      <c r="A307" s="12" t="s">
        <v>38</v>
      </c>
      <c r="B307" s="39">
        <v>0</v>
      </c>
      <c r="C307" s="39">
        <v>0</v>
      </c>
      <c r="D307" s="39">
        <v>0</v>
      </c>
    </row>
    <row r="308" spans="1:4" x14ac:dyDescent="0.2">
      <c r="A308" s="12" t="s">
        <v>31</v>
      </c>
      <c r="B308" s="39">
        <v>560812131</v>
      </c>
      <c r="C308" s="39">
        <v>178420666</v>
      </c>
      <c r="D308" s="39">
        <v>134630237</v>
      </c>
    </row>
    <row r="309" spans="1:4" x14ac:dyDescent="0.2">
      <c r="A309" s="12" t="s">
        <v>32</v>
      </c>
      <c r="B309" s="39">
        <v>0</v>
      </c>
      <c r="C309" s="39">
        <v>0</v>
      </c>
      <c r="D309" s="39">
        <v>0</v>
      </c>
    </row>
    <row r="310" spans="1:4" x14ac:dyDescent="0.2">
      <c r="A310" s="14" t="s">
        <v>18</v>
      </c>
      <c r="B310" s="38">
        <v>0</v>
      </c>
      <c r="C310" s="38">
        <v>0</v>
      </c>
      <c r="D310" s="38">
        <v>0</v>
      </c>
    </row>
    <row r="311" spans="1:4" x14ac:dyDescent="0.2">
      <c r="A311" s="12" t="s">
        <v>33</v>
      </c>
      <c r="B311" s="39">
        <v>0</v>
      </c>
      <c r="C311" s="39">
        <v>0</v>
      </c>
      <c r="D311" s="39">
        <v>0</v>
      </c>
    </row>
    <row r="312" spans="1:4" x14ac:dyDescent="0.2">
      <c r="A312" s="16" t="s">
        <v>56</v>
      </c>
      <c r="B312" s="38">
        <v>584763897</v>
      </c>
      <c r="C312" s="38">
        <v>178872521</v>
      </c>
      <c r="D312" s="38">
        <v>134630237</v>
      </c>
    </row>
    <row r="314" spans="1:4" ht="25.5" x14ac:dyDescent="0.2">
      <c r="A314" s="18" t="s">
        <v>58</v>
      </c>
      <c r="B314" s="19">
        <v>2019</v>
      </c>
      <c r="C314" s="19">
        <v>2020</v>
      </c>
      <c r="D314" s="19">
        <v>2021</v>
      </c>
    </row>
    <row r="315" spans="1:4" x14ac:dyDescent="0.2">
      <c r="A315" s="14" t="s">
        <v>34</v>
      </c>
      <c r="B315" s="40">
        <v>0</v>
      </c>
      <c r="C315" s="40">
        <v>0</v>
      </c>
      <c r="D315" s="38">
        <v>0</v>
      </c>
    </row>
    <row r="316" spans="1:4" x14ac:dyDescent="0.2">
      <c r="A316" s="12" t="s">
        <v>23</v>
      </c>
      <c r="B316" s="41">
        <v>0</v>
      </c>
      <c r="C316" s="41">
        <v>0</v>
      </c>
      <c r="D316" s="39">
        <v>0</v>
      </c>
    </row>
    <row r="317" spans="1:4" x14ac:dyDescent="0.2">
      <c r="A317" s="12" t="s">
        <v>24</v>
      </c>
      <c r="B317" s="41">
        <v>0</v>
      </c>
      <c r="C317" s="41">
        <v>0</v>
      </c>
      <c r="D317" s="39">
        <v>0</v>
      </c>
    </row>
    <row r="318" spans="1:4" x14ac:dyDescent="0.2">
      <c r="A318" s="12" t="s">
        <v>25</v>
      </c>
      <c r="B318" s="41">
        <v>0</v>
      </c>
      <c r="C318" s="41">
        <v>0</v>
      </c>
      <c r="D318" s="39">
        <v>0</v>
      </c>
    </row>
    <row r="319" spans="1:4" x14ac:dyDescent="0.2">
      <c r="A319" s="12" t="s">
        <v>26</v>
      </c>
      <c r="B319" s="41">
        <v>0</v>
      </c>
      <c r="C319" s="41">
        <v>0</v>
      </c>
      <c r="D319" s="39">
        <v>0</v>
      </c>
    </row>
    <row r="320" spans="1:4" x14ac:dyDescent="0.2">
      <c r="A320" s="12" t="s">
        <v>36</v>
      </c>
      <c r="B320" s="41">
        <v>0</v>
      </c>
      <c r="C320" s="41">
        <v>0</v>
      </c>
      <c r="D320" s="39">
        <v>0</v>
      </c>
    </row>
    <row r="321" spans="1:4" x14ac:dyDescent="0.2">
      <c r="A321" s="12" t="s">
        <v>37</v>
      </c>
      <c r="B321" s="41">
        <v>0</v>
      </c>
      <c r="C321" s="41">
        <v>0</v>
      </c>
      <c r="D321" s="39">
        <v>0</v>
      </c>
    </row>
    <row r="322" spans="1:4" x14ac:dyDescent="0.2">
      <c r="A322" s="14" t="s">
        <v>22</v>
      </c>
      <c r="B322" s="40">
        <v>566752271.40000021</v>
      </c>
      <c r="C322" s="40">
        <v>125426898.25</v>
      </c>
      <c r="D322" s="38">
        <v>134630237</v>
      </c>
    </row>
    <row r="323" spans="1:4" x14ac:dyDescent="0.2">
      <c r="A323" s="12" t="s">
        <v>35</v>
      </c>
      <c r="B323" s="41">
        <v>23951764.91</v>
      </c>
      <c r="C323" s="41">
        <v>451855</v>
      </c>
      <c r="D323" s="39">
        <v>0</v>
      </c>
    </row>
    <row r="324" spans="1:4" x14ac:dyDescent="0.2">
      <c r="A324" s="12" t="s">
        <v>38</v>
      </c>
      <c r="B324" s="41">
        <v>0</v>
      </c>
      <c r="C324" s="41">
        <v>0</v>
      </c>
      <c r="D324" s="39">
        <v>0</v>
      </c>
    </row>
    <row r="325" spans="1:4" x14ac:dyDescent="0.2">
      <c r="A325" s="12" t="s">
        <v>31</v>
      </c>
      <c r="B325" s="41">
        <v>542800506.49000025</v>
      </c>
      <c r="C325" s="41">
        <v>124975043.25</v>
      </c>
      <c r="D325" s="39">
        <v>134630237</v>
      </c>
    </row>
    <row r="326" spans="1:4" x14ac:dyDescent="0.2">
      <c r="A326" s="12" t="s">
        <v>32</v>
      </c>
      <c r="B326" s="41">
        <v>0</v>
      </c>
      <c r="C326" s="41">
        <v>0</v>
      </c>
      <c r="D326" s="39">
        <v>0</v>
      </c>
    </row>
    <row r="327" spans="1:4" x14ac:dyDescent="0.2">
      <c r="A327" s="14" t="s">
        <v>18</v>
      </c>
      <c r="B327" s="40">
        <v>0</v>
      </c>
      <c r="C327" s="40">
        <v>0</v>
      </c>
      <c r="D327" s="38">
        <v>0</v>
      </c>
    </row>
    <row r="328" spans="1:4" x14ac:dyDescent="0.2">
      <c r="A328" s="12" t="s">
        <v>33</v>
      </c>
      <c r="B328" s="41">
        <v>0</v>
      </c>
      <c r="C328" s="41">
        <v>0</v>
      </c>
      <c r="D328" s="39">
        <v>0</v>
      </c>
    </row>
    <row r="329" spans="1:4" x14ac:dyDescent="0.2">
      <c r="A329" s="27" t="s">
        <v>57</v>
      </c>
      <c r="B329" s="38">
        <v>566752271.40000021</v>
      </c>
      <c r="C329" s="38">
        <v>125426898.25</v>
      </c>
      <c r="D329" s="38">
        <v>134630237</v>
      </c>
    </row>
    <row r="330" spans="1:4" x14ac:dyDescent="0.2">
      <c r="A330" s="28" t="s">
        <v>69</v>
      </c>
    </row>
    <row r="331" spans="1:4" x14ac:dyDescent="0.2">
      <c r="A331" s="29" t="s">
        <v>70</v>
      </c>
      <c r="C331" s="85">
        <f>+C329+C274+C219+C164+C109</f>
        <v>11766779084.809999</v>
      </c>
    </row>
  </sheetData>
  <pageMargins left="0.70866141732283472"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8"/>
  <dimension ref="A1:R187"/>
  <sheetViews>
    <sheetView zoomScaleNormal="100" zoomScaleSheetLayoutView="100" workbookViewId="0">
      <selection activeCell="B65" sqref="B65"/>
    </sheetView>
  </sheetViews>
  <sheetFormatPr baseColWidth="10" defaultColWidth="11.28515625" defaultRowHeight="11.25" x14ac:dyDescent="0.2"/>
  <cols>
    <col min="1" max="1" width="25.5703125" style="2" customWidth="1"/>
    <col min="2" max="2" width="35.85546875" style="2" customWidth="1"/>
    <col min="3" max="3" width="5" style="2" customWidth="1"/>
    <col min="4" max="6" width="12" style="2" bestFit="1" customWidth="1"/>
    <col min="7" max="7" width="5.140625" style="2" bestFit="1" customWidth="1"/>
    <col min="8" max="8" width="9.85546875" style="2" bestFit="1" customWidth="1"/>
    <col min="9" max="9" width="12.85546875" style="45" bestFit="1" customWidth="1"/>
    <col min="10" max="11" width="5" style="2" customWidth="1"/>
    <col min="12" max="12" width="10.7109375" style="2" bestFit="1" customWidth="1"/>
    <col min="13" max="13" width="5" style="2" customWidth="1"/>
    <col min="14" max="14" width="10.7109375" style="45" bestFit="1" customWidth="1"/>
    <col min="15" max="15" width="5" style="2" customWidth="1"/>
    <col min="16" max="16" width="5" style="45" customWidth="1"/>
    <col min="17" max="17" width="12.85546875" style="45" bestFit="1" customWidth="1"/>
    <col min="18" max="18" width="6.7109375" style="68" customWidth="1"/>
    <col min="19" max="16384" width="11.28515625" style="2"/>
  </cols>
  <sheetData>
    <row r="1" spans="1:18" s="94" customFormat="1" ht="12.75" x14ac:dyDescent="0.2">
      <c r="A1" s="2078" t="s">
        <v>72</v>
      </c>
      <c r="B1" s="989"/>
      <c r="C1" s="990"/>
      <c r="D1" s="990"/>
      <c r="E1" s="990"/>
      <c r="F1" s="990"/>
      <c r="G1" s="990"/>
      <c r="H1" s="991"/>
      <c r="I1" s="992"/>
      <c r="J1" s="991"/>
      <c r="K1" s="991"/>
      <c r="L1" s="991"/>
      <c r="M1" s="991"/>
      <c r="N1" s="992"/>
      <c r="O1" s="991"/>
      <c r="P1" s="992"/>
      <c r="Q1" s="992"/>
      <c r="R1" s="993"/>
    </row>
    <row r="2" spans="1:18" s="94" customFormat="1" ht="12.75" x14ac:dyDescent="0.2">
      <c r="A2" s="2078" t="s">
        <v>133</v>
      </c>
      <c r="B2" s="989"/>
      <c r="C2" s="990"/>
      <c r="D2" s="990"/>
      <c r="E2" s="990"/>
      <c r="F2" s="990"/>
      <c r="G2" s="990"/>
      <c r="H2" s="991"/>
      <c r="I2" s="992"/>
      <c r="J2" s="991"/>
      <c r="K2" s="991"/>
      <c r="L2" s="991"/>
      <c r="M2" s="991"/>
      <c r="N2" s="992"/>
      <c r="O2" s="991"/>
      <c r="P2" s="992"/>
      <c r="Q2" s="992"/>
      <c r="R2" s="993"/>
    </row>
    <row r="3" spans="1:18" s="94" customFormat="1" ht="15" customHeight="1" thickBot="1" x14ac:dyDescent="0.25">
      <c r="A3" s="2078" t="s">
        <v>109</v>
      </c>
      <c r="B3" s="987"/>
      <c r="I3" s="987"/>
      <c r="N3" s="987"/>
      <c r="P3" s="987"/>
      <c r="Q3" s="987"/>
      <c r="R3" s="988"/>
    </row>
    <row r="4" spans="1:18" s="3" customFormat="1" ht="28.35" customHeight="1" thickBot="1" x14ac:dyDescent="0.25">
      <c r="A4" s="2129" t="s">
        <v>54</v>
      </c>
      <c r="B4" s="2129" t="s">
        <v>40</v>
      </c>
      <c r="C4" s="2131" t="s">
        <v>34</v>
      </c>
      <c r="D4" s="2132"/>
      <c r="E4" s="2132"/>
      <c r="F4" s="2132"/>
      <c r="G4" s="2132"/>
      <c r="H4" s="2132"/>
      <c r="I4" s="2133"/>
      <c r="J4" s="2131" t="s">
        <v>22</v>
      </c>
      <c r="K4" s="2132"/>
      <c r="L4" s="2132"/>
      <c r="M4" s="2132"/>
      <c r="N4" s="2133"/>
      <c r="O4" s="2131" t="s">
        <v>18</v>
      </c>
      <c r="P4" s="2133"/>
      <c r="Q4" s="2131" t="s">
        <v>0</v>
      </c>
      <c r="R4" s="2133"/>
    </row>
    <row r="5" spans="1:18" s="4" customFormat="1" ht="109.5" customHeight="1" thickBot="1" x14ac:dyDescent="0.25">
      <c r="A5" s="2130"/>
      <c r="B5" s="2130"/>
      <c r="C5" s="23" t="s">
        <v>23</v>
      </c>
      <c r="D5" s="24" t="s">
        <v>24</v>
      </c>
      <c r="E5" s="24" t="s">
        <v>25</v>
      </c>
      <c r="F5" s="24" t="s">
        <v>26</v>
      </c>
      <c r="G5" s="24" t="s">
        <v>27</v>
      </c>
      <c r="H5" s="24" t="s">
        <v>28</v>
      </c>
      <c r="I5" s="61" t="s">
        <v>19</v>
      </c>
      <c r="J5" s="23" t="s">
        <v>29</v>
      </c>
      <c r="K5" s="24" t="s">
        <v>30</v>
      </c>
      <c r="L5" s="24" t="s">
        <v>31</v>
      </c>
      <c r="M5" s="24" t="s">
        <v>32</v>
      </c>
      <c r="N5" s="62" t="s">
        <v>20</v>
      </c>
      <c r="O5" s="23" t="s">
        <v>33</v>
      </c>
      <c r="P5" s="62" t="s">
        <v>21</v>
      </c>
      <c r="Q5" s="25" t="s">
        <v>39</v>
      </c>
      <c r="R5" s="69" t="s">
        <v>16</v>
      </c>
    </row>
    <row r="6" spans="1:18" x14ac:dyDescent="0.2">
      <c r="A6" s="2126" t="s">
        <v>97</v>
      </c>
      <c r="B6" s="51" t="s">
        <v>77</v>
      </c>
      <c r="C6" s="70">
        <v>0</v>
      </c>
      <c r="D6" s="73">
        <v>77842625</v>
      </c>
      <c r="E6" s="73">
        <v>11866592</v>
      </c>
      <c r="F6" s="73">
        <v>238165120</v>
      </c>
      <c r="G6" s="73">
        <v>0</v>
      </c>
      <c r="H6" s="73">
        <v>16621934</v>
      </c>
      <c r="I6" s="72">
        <f>SUM(C6:H6)</f>
        <v>344496271</v>
      </c>
      <c r="J6" s="70">
        <v>0</v>
      </c>
      <c r="K6" s="71">
        <v>0</v>
      </c>
      <c r="L6" s="73">
        <v>37448558</v>
      </c>
      <c r="M6" s="71">
        <v>0</v>
      </c>
      <c r="N6" s="74">
        <f t="shared" ref="N6:N27" si="0">SUM(J6:M6)</f>
        <v>37448558</v>
      </c>
      <c r="O6" s="70">
        <v>0</v>
      </c>
      <c r="P6" s="74">
        <f>+O6</f>
        <v>0</v>
      </c>
      <c r="Q6" s="70">
        <f t="shared" ref="Q6:Q28" si="1">+P6+N6+I6</f>
        <v>381944829</v>
      </c>
      <c r="R6" s="75">
        <f>+Q6/$Q$29</f>
        <v>3.4918889010738773E-2</v>
      </c>
    </row>
    <row r="7" spans="1:18" ht="22.5" x14ac:dyDescent="0.2">
      <c r="A7" s="2127"/>
      <c r="B7" s="52" t="s">
        <v>78</v>
      </c>
      <c r="C7" s="65">
        <v>0</v>
      </c>
      <c r="D7" s="55">
        <v>7406786645</v>
      </c>
      <c r="E7" s="55">
        <v>1469589603</v>
      </c>
      <c r="F7" s="55">
        <v>517072894</v>
      </c>
      <c r="G7" s="55">
        <v>0</v>
      </c>
      <c r="H7" s="55">
        <v>51031492</v>
      </c>
      <c r="I7" s="72">
        <f t="shared" ref="I7:I28" si="2">SUM(C7:H7)</f>
        <v>9444480634</v>
      </c>
      <c r="J7" s="65">
        <v>0</v>
      </c>
      <c r="K7" s="76">
        <v>0</v>
      </c>
      <c r="L7" s="55">
        <v>28609796</v>
      </c>
      <c r="M7" s="76">
        <v>0</v>
      </c>
      <c r="N7" s="63">
        <f t="shared" si="0"/>
        <v>28609796</v>
      </c>
      <c r="O7" s="65">
        <v>0</v>
      </c>
      <c r="P7" s="63">
        <f t="shared" ref="P7:P24" si="3">+O7</f>
        <v>0</v>
      </c>
      <c r="Q7" s="65">
        <f t="shared" si="1"/>
        <v>9473090430</v>
      </c>
      <c r="R7" s="75">
        <f t="shared" ref="R7:R28" si="4">+Q7/$Q$29</f>
        <v>0.86606695050677507</v>
      </c>
    </row>
    <row r="8" spans="1:18" x14ac:dyDescent="0.2">
      <c r="A8" s="2127"/>
      <c r="B8" s="52" t="s">
        <v>79</v>
      </c>
      <c r="C8" s="56">
        <v>0</v>
      </c>
      <c r="D8" s="55">
        <v>0</v>
      </c>
      <c r="E8" s="55">
        <v>0</v>
      </c>
      <c r="F8" s="55">
        <v>19852419</v>
      </c>
      <c r="G8" s="55">
        <v>0</v>
      </c>
      <c r="H8" s="55">
        <v>43700</v>
      </c>
      <c r="I8" s="72">
        <f t="shared" si="2"/>
        <v>19896119</v>
      </c>
      <c r="J8" s="65">
        <v>0</v>
      </c>
      <c r="K8" s="76">
        <v>0</v>
      </c>
      <c r="L8" s="55">
        <v>0</v>
      </c>
      <c r="M8" s="55">
        <v>0</v>
      </c>
      <c r="N8" s="63">
        <f t="shared" si="0"/>
        <v>0</v>
      </c>
      <c r="O8" s="56">
        <v>0</v>
      </c>
      <c r="P8" s="63">
        <f t="shared" si="3"/>
        <v>0</v>
      </c>
      <c r="Q8" s="65">
        <f t="shared" si="1"/>
        <v>19896119</v>
      </c>
      <c r="R8" s="75">
        <f t="shared" si="4"/>
        <v>1.8189809583871888E-3</v>
      </c>
    </row>
    <row r="9" spans="1:18" x14ac:dyDescent="0.2">
      <c r="A9" s="2127"/>
      <c r="B9" s="52" t="s">
        <v>80</v>
      </c>
      <c r="C9" s="56">
        <v>0</v>
      </c>
      <c r="D9" s="55">
        <v>0</v>
      </c>
      <c r="E9" s="55">
        <v>0</v>
      </c>
      <c r="F9" s="55">
        <v>26646555</v>
      </c>
      <c r="G9" s="55">
        <v>0</v>
      </c>
      <c r="H9" s="55"/>
      <c r="I9" s="72">
        <f t="shared" si="2"/>
        <v>26646555</v>
      </c>
      <c r="J9" s="65">
        <v>0</v>
      </c>
      <c r="K9" s="76">
        <v>0</v>
      </c>
      <c r="L9" s="55">
        <v>0</v>
      </c>
      <c r="M9" s="55">
        <v>0</v>
      </c>
      <c r="N9" s="63">
        <f t="shared" si="0"/>
        <v>0</v>
      </c>
      <c r="O9" s="56">
        <v>0</v>
      </c>
      <c r="P9" s="63">
        <f t="shared" si="3"/>
        <v>0</v>
      </c>
      <c r="Q9" s="65">
        <f t="shared" si="1"/>
        <v>26646555</v>
      </c>
      <c r="R9" s="75">
        <f t="shared" si="4"/>
        <v>2.4361322000344358E-3</v>
      </c>
    </row>
    <row r="10" spans="1:18" ht="22.5" x14ac:dyDescent="0.2">
      <c r="A10" s="2127"/>
      <c r="B10" s="52" t="s">
        <v>81</v>
      </c>
      <c r="C10" s="65">
        <v>0</v>
      </c>
      <c r="D10" s="55">
        <v>0</v>
      </c>
      <c r="E10" s="55">
        <v>0</v>
      </c>
      <c r="F10" s="55">
        <v>81016866</v>
      </c>
      <c r="G10" s="55">
        <v>0</v>
      </c>
      <c r="H10" s="55">
        <v>619000</v>
      </c>
      <c r="I10" s="72">
        <f t="shared" si="2"/>
        <v>81635866</v>
      </c>
      <c r="J10" s="65">
        <v>0</v>
      </c>
      <c r="K10" s="76">
        <v>0</v>
      </c>
      <c r="L10" s="55">
        <v>0</v>
      </c>
      <c r="M10" s="76">
        <v>0</v>
      </c>
      <c r="N10" s="63">
        <f t="shared" si="0"/>
        <v>0</v>
      </c>
      <c r="O10" s="65">
        <v>0</v>
      </c>
      <c r="P10" s="63">
        <f t="shared" si="3"/>
        <v>0</v>
      </c>
      <c r="Q10" s="65">
        <f t="shared" si="1"/>
        <v>81635866</v>
      </c>
      <c r="R10" s="75">
        <f t="shared" si="4"/>
        <v>7.4634699247349756E-3</v>
      </c>
    </row>
    <row r="11" spans="1:18" ht="22.5" x14ac:dyDescent="0.2">
      <c r="A11" s="2127"/>
      <c r="B11" s="52" t="s">
        <v>82</v>
      </c>
      <c r="C11" s="56">
        <v>0</v>
      </c>
      <c r="D11" s="55">
        <v>0</v>
      </c>
      <c r="E11" s="55">
        <v>0</v>
      </c>
      <c r="F11" s="55">
        <v>20827568</v>
      </c>
      <c r="G11" s="55">
        <v>0</v>
      </c>
      <c r="H11" s="55">
        <v>0</v>
      </c>
      <c r="I11" s="72">
        <f t="shared" si="2"/>
        <v>20827568</v>
      </c>
      <c r="J11" s="65">
        <v>0</v>
      </c>
      <c r="K11" s="76">
        <v>0</v>
      </c>
      <c r="L11" s="55">
        <v>0</v>
      </c>
      <c r="M11" s="55">
        <v>0</v>
      </c>
      <c r="N11" s="63">
        <f t="shared" si="0"/>
        <v>0</v>
      </c>
      <c r="O11" s="56">
        <v>0</v>
      </c>
      <c r="P11" s="63">
        <f t="shared" si="3"/>
        <v>0</v>
      </c>
      <c r="Q11" s="65">
        <f t="shared" si="1"/>
        <v>20827568</v>
      </c>
      <c r="R11" s="75">
        <f t="shared" si="4"/>
        <v>1.9041376663214743E-3</v>
      </c>
    </row>
    <row r="12" spans="1:18" ht="22.5" x14ac:dyDescent="0.2">
      <c r="A12" s="2127"/>
      <c r="B12" s="52" t="s">
        <v>83</v>
      </c>
      <c r="C12" s="56">
        <v>0</v>
      </c>
      <c r="D12" s="55">
        <v>0</v>
      </c>
      <c r="E12" s="55">
        <v>0</v>
      </c>
      <c r="F12" s="55">
        <v>34890805</v>
      </c>
      <c r="G12" s="55">
        <v>0</v>
      </c>
      <c r="H12" s="55">
        <v>0</v>
      </c>
      <c r="I12" s="72">
        <f t="shared" si="2"/>
        <v>34890805</v>
      </c>
      <c r="J12" s="65">
        <v>0</v>
      </c>
      <c r="K12" s="76">
        <v>0</v>
      </c>
      <c r="L12" s="55">
        <v>0</v>
      </c>
      <c r="M12" s="55">
        <v>0</v>
      </c>
      <c r="N12" s="63">
        <f t="shared" si="0"/>
        <v>0</v>
      </c>
      <c r="O12" s="56">
        <v>0</v>
      </c>
      <c r="P12" s="63">
        <f t="shared" si="3"/>
        <v>0</v>
      </c>
      <c r="Q12" s="65">
        <f t="shared" si="1"/>
        <v>34890805</v>
      </c>
      <c r="R12" s="75">
        <f t="shared" si="4"/>
        <v>3.1898537557902887E-3</v>
      </c>
    </row>
    <row r="13" spans="1:18" ht="22.5" x14ac:dyDescent="0.2">
      <c r="A13" s="2127"/>
      <c r="B13" s="52" t="s">
        <v>84</v>
      </c>
      <c r="C13" s="65">
        <v>0</v>
      </c>
      <c r="D13" s="55">
        <v>0</v>
      </c>
      <c r="E13" s="55">
        <v>0</v>
      </c>
      <c r="F13" s="55">
        <v>47833835</v>
      </c>
      <c r="G13" s="55">
        <v>0</v>
      </c>
      <c r="H13" s="55">
        <v>0</v>
      </c>
      <c r="I13" s="72">
        <f t="shared" si="2"/>
        <v>47833835</v>
      </c>
      <c r="J13" s="65">
        <v>0</v>
      </c>
      <c r="K13" s="76">
        <v>0</v>
      </c>
      <c r="L13" s="55">
        <v>0</v>
      </c>
      <c r="M13" s="76">
        <v>0</v>
      </c>
      <c r="N13" s="63">
        <f t="shared" si="0"/>
        <v>0</v>
      </c>
      <c r="O13" s="65">
        <v>0</v>
      </c>
      <c r="P13" s="63">
        <f t="shared" si="3"/>
        <v>0</v>
      </c>
      <c r="Q13" s="65">
        <f t="shared" si="1"/>
        <v>47833835</v>
      </c>
      <c r="R13" s="75">
        <f t="shared" si="4"/>
        <v>4.3731561432475679E-3</v>
      </c>
    </row>
    <row r="14" spans="1:18" ht="22.5" x14ac:dyDescent="0.2">
      <c r="A14" s="2127"/>
      <c r="B14" s="52" t="s">
        <v>85</v>
      </c>
      <c r="C14" s="56">
        <v>0</v>
      </c>
      <c r="D14" s="55">
        <v>0</v>
      </c>
      <c r="E14" s="55">
        <v>0</v>
      </c>
      <c r="F14" s="55">
        <v>99491024</v>
      </c>
      <c r="G14" s="55">
        <v>0</v>
      </c>
      <c r="H14" s="55">
        <v>38047</v>
      </c>
      <c r="I14" s="72">
        <f t="shared" si="2"/>
        <v>99529071</v>
      </c>
      <c r="J14" s="65">
        <v>0</v>
      </c>
      <c r="K14" s="76">
        <v>0</v>
      </c>
      <c r="L14" s="55">
        <v>0</v>
      </c>
      <c r="M14" s="55">
        <v>0</v>
      </c>
      <c r="N14" s="63">
        <f t="shared" si="0"/>
        <v>0</v>
      </c>
      <c r="O14" s="56">
        <v>0</v>
      </c>
      <c r="P14" s="63">
        <f t="shared" si="3"/>
        <v>0</v>
      </c>
      <c r="Q14" s="65">
        <f t="shared" si="1"/>
        <v>99529071</v>
      </c>
      <c r="R14" s="75">
        <f t="shared" si="4"/>
        <v>9.0993366573132468E-3</v>
      </c>
    </row>
    <row r="15" spans="1:18" x14ac:dyDescent="0.2">
      <c r="A15" s="2127"/>
      <c r="B15" s="52" t="s">
        <v>86</v>
      </c>
      <c r="C15" s="56">
        <v>0</v>
      </c>
      <c r="D15" s="55">
        <v>0</v>
      </c>
      <c r="E15" s="55">
        <v>0</v>
      </c>
      <c r="F15" s="55">
        <v>128563546</v>
      </c>
      <c r="G15" s="55">
        <v>0</v>
      </c>
      <c r="H15" s="55">
        <v>249377</v>
      </c>
      <c r="I15" s="72">
        <f t="shared" si="2"/>
        <v>128812923</v>
      </c>
      <c r="J15" s="65">
        <v>0</v>
      </c>
      <c r="K15" s="76">
        <v>0</v>
      </c>
      <c r="L15" s="55">
        <v>0</v>
      </c>
      <c r="M15" s="55">
        <v>0</v>
      </c>
      <c r="N15" s="63">
        <f t="shared" si="0"/>
        <v>0</v>
      </c>
      <c r="O15" s="56">
        <v>0</v>
      </c>
      <c r="P15" s="63">
        <f t="shared" si="3"/>
        <v>0</v>
      </c>
      <c r="Q15" s="65">
        <f t="shared" si="1"/>
        <v>128812923</v>
      </c>
      <c r="R15" s="75">
        <f t="shared" si="4"/>
        <v>1.1776580856356718E-2</v>
      </c>
    </row>
    <row r="16" spans="1:18" ht="22.5" x14ac:dyDescent="0.2">
      <c r="A16" s="2127"/>
      <c r="B16" s="52" t="s">
        <v>87</v>
      </c>
      <c r="C16" s="65">
        <v>0</v>
      </c>
      <c r="D16" s="55">
        <v>0</v>
      </c>
      <c r="E16" s="55">
        <v>0</v>
      </c>
      <c r="F16" s="55">
        <v>31270630</v>
      </c>
      <c r="G16" s="55">
        <v>0</v>
      </c>
      <c r="H16" s="55">
        <v>40000</v>
      </c>
      <c r="I16" s="72">
        <f t="shared" si="2"/>
        <v>31310630</v>
      </c>
      <c r="J16" s="65">
        <v>0</v>
      </c>
      <c r="K16" s="76">
        <v>0</v>
      </c>
      <c r="L16" s="55">
        <v>0</v>
      </c>
      <c r="M16" s="76">
        <v>0</v>
      </c>
      <c r="N16" s="63">
        <f t="shared" si="0"/>
        <v>0</v>
      </c>
      <c r="O16" s="65">
        <v>0</v>
      </c>
      <c r="P16" s="63">
        <f t="shared" si="3"/>
        <v>0</v>
      </c>
      <c r="Q16" s="65">
        <f t="shared" si="1"/>
        <v>31310630</v>
      </c>
      <c r="R16" s="75">
        <f t="shared" si="4"/>
        <v>2.8625401649993482E-3</v>
      </c>
    </row>
    <row r="17" spans="1:18" ht="33.75" x14ac:dyDescent="0.2">
      <c r="A17" s="2127"/>
      <c r="B17" s="52" t="s">
        <v>88</v>
      </c>
      <c r="C17" s="56">
        <v>0</v>
      </c>
      <c r="D17" s="55">
        <v>0</v>
      </c>
      <c r="E17" s="55">
        <v>0</v>
      </c>
      <c r="F17" s="55">
        <v>82782072</v>
      </c>
      <c r="G17" s="55">
        <v>0</v>
      </c>
      <c r="H17" s="55">
        <v>90000</v>
      </c>
      <c r="I17" s="72">
        <f t="shared" si="2"/>
        <v>82872072</v>
      </c>
      <c r="J17" s="65">
        <v>0</v>
      </c>
      <c r="K17" s="76">
        <v>0</v>
      </c>
      <c r="L17" s="55">
        <v>0</v>
      </c>
      <c r="M17" s="55">
        <v>0</v>
      </c>
      <c r="N17" s="63">
        <f t="shared" si="0"/>
        <v>0</v>
      </c>
      <c r="O17" s="56">
        <v>0</v>
      </c>
      <c r="P17" s="63">
        <f t="shared" si="3"/>
        <v>0</v>
      </c>
      <c r="Q17" s="65">
        <f t="shared" si="1"/>
        <v>82872072</v>
      </c>
      <c r="R17" s="75">
        <f t="shared" si="4"/>
        <v>7.5764887086819353E-3</v>
      </c>
    </row>
    <row r="18" spans="1:18" ht="22.5" x14ac:dyDescent="0.2">
      <c r="A18" s="2127"/>
      <c r="B18" s="52" t="s">
        <v>89</v>
      </c>
      <c r="C18" s="56">
        <v>0</v>
      </c>
      <c r="D18" s="55">
        <v>0</v>
      </c>
      <c r="E18" s="55">
        <v>0</v>
      </c>
      <c r="F18" s="55">
        <v>28379445</v>
      </c>
      <c r="G18" s="55">
        <v>0</v>
      </c>
      <c r="H18" s="55">
        <v>1376</v>
      </c>
      <c r="I18" s="72">
        <f t="shared" si="2"/>
        <v>28380821</v>
      </c>
      <c r="J18" s="65">
        <v>0</v>
      </c>
      <c r="K18" s="76">
        <v>0</v>
      </c>
      <c r="L18" s="55">
        <v>0</v>
      </c>
      <c r="M18" s="55">
        <v>0</v>
      </c>
      <c r="N18" s="63">
        <f t="shared" si="0"/>
        <v>0</v>
      </c>
      <c r="O18" s="56">
        <v>0</v>
      </c>
      <c r="P18" s="63">
        <f t="shared" si="3"/>
        <v>0</v>
      </c>
      <c r="Q18" s="65">
        <f t="shared" si="1"/>
        <v>28380821</v>
      </c>
      <c r="R18" s="75">
        <f t="shared" si="4"/>
        <v>2.5946855757344061E-3</v>
      </c>
    </row>
    <row r="19" spans="1:18" ht="22.5" x14ac:dyDescent="0.2">
      <c r="A19" s="2127"/>
      <c r="B19" s="52" t="s">
        <v>90</v>
      </c>
      <c r="C19" s="65">
        <v>0</v>
      </c>
      <c r="D19" s="55">
        <v>0</v>
      </c>
      <c r="E19" s="55">
        <v>0</v>
      </c>
      <c r="F19" s="55">
        <v>28594602</v>
      </c>
      <c r="G19" s="55">
        <v>0</v>
      </c>
      <c r="H19" s="55">
        <v>80000</v>
      </c>
      <c r="I19" s="72">
        <f t="shared" si="2"/>
        <v>28674602</v>
      </c>
      <c r="J19" s="65">
        <v>0</v>
      </c>
      <c r="K19" s="76">
        <v>0</v>
      </c>
      <c r="L19" s="55">
        <v>0</v>
      </c>
      <c r="M19" s="76">
        <v>0</v>
      </c>
      <c r="N19" s="63">
        <f t="shared" si="0"/>
        <v>0</v>
      </c>
      <c r="O19" s="65">
        <v>0</v>
      </c>
      <c r="P19" s="63">
        <f t="shared" si="3"/>
        <v>0</v>
      </c>
      <c r="Q19" s="65">
        <f t="shared" si="1"/>
        <v>28674602</v>
      </c>
      <c r="R19" s="75">
        <f t="shared" si="4"/>
        <v>2.6215441829299073E-3</v>
      </c>
    </row>
    <row r="20" spans="1:18" x14ac:dyDescent="0.2">
      <c r="A20" s="2127"/>
      <c r="B20" s="52" t="s">
        <v>91</v>
      </c>
      <c r="C20" s="56">
        <v>0</v>
      </c>
      <c r="D20" s="55">
        <v>0</v>
      </c>
      <c r="E20" s="55">
        <v>0</v>
      </c>
      <c r="F20" s="55">
        <v>13808407</v>
      </c>
      <c r="G20" s="55">
        <v>0</v>
      </c>
      <c r="H20" s="55">
        <v>0</v>
      </c>
      <c r="I20" s="72">
        <f t="shared" si="2"/>
        <v>13808407</v>
      </c>
      <c r="J20" s="65">
        <v>0</v>
      </c>
      <c r="K20" s="76">
        <v>0</v>
      </c>
      <c r="L20" s="55">
        <v>94666970</v>
      </c>
      <c r="M20" s="55">
        <v>0</v>
      </c>
      <c r="N20" s="63">
        <f t="shared" si="0"/>
        <v>94666970</v>
      </c>
      <c r="O20" s="56">
        <v>0</v>
      </c>
      <c r="P20" s="63">
        <f t="shared" si="3"/>
        <v>0</v>
      </c>
      <c r="Q20" s="65">
        <f t="shared" si="1"/>
        <v>108475377</v>
      </c>
      <c r="R20" s="75">
        <f t="shared" si="4"/>
        <v>9.9172429164135784E-3</v>
      </c>
    </row>
    <row r="21" spans="1:18" x14ac:dyDescent="0.2">
      <c r="A21" s="2127"/>
      <c r="B21" s="52" t="s">
        <v>92</v>
      </c>
      <c r="C21" s="56">
        <v>0</v>
      </c>
      <c r="D21" s="55">
        <v>0</v>
      </c>
      <c r="E21" s="55">
        <v>0</v>
      </c>
      <c r="F21" s="55">
        <v>13509293</v>
      </c>
      <c r="G21" s="55">
        <v>0</v>
      </c>
      <c r="H21" s="55">
        <v>0</v>
      </c>
      <c r="I21" s="72">
        <f t="shared" si="2"/>
        <v>13509293</v>
      </c>
      <c r="J21" s="65">
        <v>0</v>
      </c>
      <c r="K21" s="76">
        <v>0</v>
      </c>
      <c r="L21" s="55">
        <v>0</v>
      </c>
      <c r="M21" s="55">
        <v>0</v>
      </c>
      <c r="N21" s="63">
        <f t="shared" si="0"/>
        <v>0</v>
      </c>
      <c r="O21" s="56">
        <v>0</v>
      </c>
      <c r="P21" s="63">
        <f t="shared" si="3"/>
        <v>0</v>
      </c>
      <c r="Q21" s="65">
        <f t="shared" si="1"/>
        <v>13509293</v>
      </c>
      <c r="R21" s="75">
        <f t="shared" si="4"/>
        <v>1.2350723640260366E-3</v>
      </c>
    </row>
    <row r="22" spans="1:18" x14ac:dyDescent="0.2">
      <c r="A22" s="2127"/>
      <c r="B22" s="52" t="s">
        <v>93</v>
      </c>
      <c r="C22" s="65">
        <v>0</v>
      </c>
      <c r="D22" s="55">
        <v>0</v>
      </c>
      <c r="E22" s="55">
        <v>0</v>
      </c>
      <c r="F22" s="55">
        <v>9549306</v>
      </c>
      <c r="G22" s="55">
        <v>0</v>
      </c>
      <c r="H22" s="55">
        <v>0</v>
      </c>
      <c r="I22" s="72">
        <f t="shared" si="2"/>
        <v>9549306</v>
      </c>
      <c r="J22" s="65">
        <v>0</v>
      </c>
      <c r="K22" s="76">
        <v>0</v>
      </c>
      <c r="L22" s="55">
        <v>0</v>
      </c>
      <c r="M22" s="76">
        <v>0</v>
      </c>
      <c r="N22" s="63">
        <f t="shared" si="0"/>
        <v>0</v>
      </c>
      <c r="O22" s="65">
        <v>0</v>
      </c>
      <c r="P22" s="63">
        <f t="shared" si="3"/>
        <v>0</v>
      </c>
      <c r="Q22" s="65">
        <f t="shared" si="1"/>
        <v>9549306</v>
      </c>
      <c r="R22" s="75">
        <f t="shared" si="4"/>
        <v>8.7303487578720921E-4</v>
      </c>
    </row>
    <row r="23" spans="1:18" ht="22.5" x14ac:dyDescent="0.2">
      <c r="A23" s="2127"/>
      <c r="B23" s="52" t="s">
        <v>94</v>
      </c>
      <c r="C23" s="56">
        <v>0</v>
      </c>
      <c r="D23" s="55">
        <v>0</v>
      </c>
      <c r="E23" s="55">
        <v>0</v>
      </c>
      <c r="F23" s="55">
        <v>21936077</v>
      </c>
      <c r="G23" s="55">
        <v>0</v>
      </c>
      <c r="H23" s="55">
        <v>0</v>
      </c>
      <c r="I23" s="72">
        <f t="shared" si="2"/>
        <v>21936077</v>
      </c>
      <c r="J23" s="65">
        <v>0</v>
      </c>
      <c r="K23" s="76">
        <v>0</v>
      </c>
      <c r="L23" s="55">
        <v>0</v>
      </c>
      <c r="M23" s="55">
        <v>0</v>
      </c>
      <c r="N23" s="63">
        <f t="shared" si="0"/>
        <v>0</v>
      </c>
      <c r="O23" s="56">
        <v>0</v>
      </c>
      <c r="P23" s="63">
        <f t="shared" si="3"/>
        <v>0</v>
      </c>
      <c r="Q23" s="65">
        <f t="shared" si="1"/>
        <v>21936077</v>
      </c>
      <c r="R23" s="75">
        <f t="shared" si="4"/>
        <v>2.0054818914540654E-3</v>
      </c>
    </row>
    <row r="24" spans="1:18" x14ac:dyDescent="0.2">
      <c r="A24" s="2127"/>
      <c r="B24" s="52" t="s">
        <v>95</v>
      </c>
      <c r="C24" s="56">
        <v>0</v>
      </c>
      <c r="D24" s="55">
        <v>0</v>
      </c>
      <c r="E24" s="55">
        <v>0</v>
      </c>
      <c r="F24" s="55">
        <v>13519133</v>
      </c>
      <c r="G24" s="55">
        <v>0</v>
      </c>
      <c r="H24" s="55">
        <v>0</v>
      </c>
      <c r="I24" s="72">
        <f t="shared" si="2"/>
        <v>13519133</v>
      </c>
      <c r="J24" s="65">
        <v>0</v>
      </c>
      <c r="K24" s="76">
        <v>0</v>
      </c>
      <c r="L24" s="55">
        <v>0</v>
      </c>
      <c r="M24" s="55">
        <v>0</v>
      </c>
      <c r="N24" s="63">
        <f t="shared" si="0"/>
        <v>0</v>
      </c>
      <c r="O24" s="56">
        <v>0</v>
      </c>
      <c r="P24" s="63">
        <f t="shared" si="3"/>
        <v>0</v>
      </c>
      <c r="Q24" s="65">
        <f t="shared" si="1"/>
        <v>13519133</v>
      </c>
      <c r="R24" s="75">
        <f t="shared" si="4"/>
        <v>1.2359719752834143E-3</v>
      </c>
    </row>
    <row r="25" spans="1:18" ht="12" thickBot="1" x14ac:dyDescent="0.25">
      <c r="A25" s="2128"/>
      <c r="B25" s="53" t="s">
        <v>96</v>
      </c>
      <c r="C25" s="77">
        <v>0</v>
      </c>
      <c r="D25" s="80">
        <v>0</v>
      </c>
      <c r="E25" s="80">
        <v>0</v>
      </c>
      <c r="F25" s="80">
        <v>0</v>
      </c>
      <c r="G25" s="80">
        <v>0</v>
      </c>
      <c r="H25" s="80">
        <v>0</v>
      </c>
      <c r="I25" s="79">
        <f t="shared" si="2"/>
        <v>0</v>
      </c>
      <c r="J25" s="77">
        <v>0</v>
      </c>
      <c r="K25" s="78">
        <v>0</v>
      </c>
      <c r="L25" s="80">
        <v>46748888</v>
      </c>
      <c r="M25" s="78">
        <v>0</v>
      </c>
      <c r="N25" s="81">
        <f t="shared" si="0"/>
        <v>46748888</v>
      </c>
      <c r="O25" s="77">
        <v>0</v>
      </c>
      <c r="P25" s="81">
        <f>+O25</f>
        <v>0</v>
      </c>
      <c r="Q25" s="77">
        <f t="shared" si="1"/>
        <v>46748888</v>
      </c>
      <c r="R25" s="82">
        <f t="shared" si="4"/>
        <v>4.273966048241637E-3</v>
      </c>
    </row>
    <row r="26" spans="1:18" ht="23.25" thickBot="1" x14ac:dyDescent="0.25">
      <c r="A26" s="54" t="s">
        <v>99</v>
      </c>
      <c r="B26" s="54" t="s">
        <v>98</v>
      </c>
      <c r="C26" s="58">
        <v>0</v>
      </c>
      <c r="D26" s="57">
        <v>12739752</v>
      </c>
      <c r="E26" s="57">
        <v>0</v>
      </c>
      <c r="F26" s="57">
        <v>47931965</v>
      </c>
      <c r="G26" s="57">
        <v>0</v>
      </c>
      <c r="H26" s="57">
        <v>1000</v>
      </c>
      <c r="I26" s="74">
        <f t="shared" si="2"/>
        <v>60672717</v>
      </c>
      <c r="J26" s="58">
        <v>0</v>
      </c>
      <c r="K26" s="57">
        <v>0</v>
      </c>
      <c r="L26" s="57">
        <v>34263687</v>
      </c>
      <c r="M26" s="57">
        <v>0</v>
      </c>
      <c r="N26" s="64">
        <f t="shared" si="0"/>
        <v>34263687</v>
      </c>
      <c r="O26" s="58">
        <v>0</v>
      </c>
      <c r="P26" s="64">
        <f>+O26</f>
        <v>0</v>
      </c>
      <c r="Q26" s="66">
        <f t="shared" si="1"/>
        <v>94936404</v>
      </c>
      <c r="R26" s="83">
        <f t="shared" si="4"/>
        <v>8.6794570907900853E-3</v>
      </c>
    </row>
    <row r="27" spans="1:18" ht="68.25" thickBot="1" x14ac:dyDescent="0.25">
      <c r="A27" s="54" t="s">
        <v>101</v>
      </c>
      <c r="B27" s="54" t="s">
        <v>100</v>
      </c>
      <c r="C27" s="58">
        <v>0</v>
      </c>
      <c r="D27" s="57">
        <v>96000</v>
      </c>
      <c r="E27" s="57">
        <v>0</v>
      </c>
      <c r="F27" s="57">
        <v>20823517</v>
      </c>
      <c r="G27" s="57">
        <v>0</v>
      </c>
      <c r="H27" s="57">
        <v>0</v>
      </c>
      <c r="I27" s="74">
        <f t="shared" si="2"/>
        <v>20919517</v>
      </c>
      <c r="J27" s="58">
        <v>0</v>
      </c>
      <c r="K27" s="57">
        <v>0</v>
      </c>
      <c r="L27" s="57">
        <v>0</v>
      </c>
      <c r="M27" s="57">
        <v>0</v>
      </c>
      <c r="N27" s="64">
        <f t="shared" si="0"/>
        <v>0</v>
      </c>
      <c r="O27" s="58">
        <v>0</v>
      </c>
      <c r="P27" s="64">
        <f>+O27</f>
        <v>0</v>
      </c>
      <c r="Q27" s="66">
        <f t="shared" si="1"/>
        <v>20919517</v>
      </c>
      <c r="R27" s="83">
        <f t="shared" si="4"/>
        <v>1.9125440032630027E-3</v>
      </c>
    </row>
    <row r="28" spans="1:18" ht="23.25" thickBot="1" x14ac:dyDescent="0.25">
      <c r="A28" s="54" t="s">
        <v>103</v>
      </c>
      <c r="B28" s="54" t="s">
        <v>102</v>
      </c>
      <c r="C28" s="58">
        <v>0</v>
      </c>
      <c r="D28" s="57">
        <v>6971300</v>
      </c>
      <c r="E28" s="57">
        <v>22959</v>
      </c>
      <c r="F28" s="57">
        <v>101789510</v>
      </c>
      <c r="G28" s="57">
        <v>0</v>
      </c>
      <c r="H28" s="57">
        <v>150000</v>
      </c>
      <c r="I28" s="74">
        <f t="shared" si="2"/>
        <v>108933769</v>
      </c>
      <c r="J28" s="58">
        <v>0</v>
      </c>
      <c r="K28" s="57">
        <v>0</v>
      </c>
      <c r="L28" s="57">
        <v>13183987</v>
      </c>
      <c r="M28" s="57">
        <v>0</v>
      </c>
      <c r="N28" s="64">
        <f>SUM(J28:M28)</f>
        <v>13183987</v>
      </c>
      <c r="O28" s="58">
        <v>0</v>
      </c>
      <c r="P28" s="64">
        <f>+O28</f>
        <v>0</v>
      </c>
      <c r="Q28" s="66">
        <f t="shared" si="1"/>
        <v>122117756</v>
      </c>
      <c r="R28" s="83">
        <f t="shared" si="4"/>
        <v>1.1164482522695651E-2</v>
      </c>
    </row>
    <row r="29" spans="1:18" ht="12.75" customHeight="1" thickBot="1" x14ac:dyDescent="0.25">
      <c r="A29" s="26" t="s">
        <v>15</v>
      </c>
      <c r="B29" s="26" t="s">
        <v>15</v>
      </c>
      <c r="C29" s="59">
        <f>SUM(C6:C28)</f>
        <v>0</v>
      </c>
      <c r="D29" s="59">
        <f t="shared" ref="D29:H29" si="5">SUM(D6:D28)</f>
        <v>7504436322</v>
      </c>
      <c r="E29" s="59">
        <f t="shared" si="5"/>
        <v>1481479154</v>
      </c>
      <c r="F29" s="59">
        <f t="shared" si="5"/>
        <v>1628254589</v>
      </c>
      <c r="G29" s="59">
        <f t="shared" si="5"/>
        <v>0</v>
      </c>
      <c r="H29" s="59">
        <f t="shared" si="5"/>
        <v>68965926</v>
      </c>
      <c r="I29" s="60">
        <f>SUM(C29:H29)</f>
        <v>10683135991</v>
      </c>
      <c r="J29" s="59">
        <f t="shared" ref="J29" si="6">SUM(J6:J28)</f>
        <v>0</v>
      </c>
      <c r="K29" s="59">
        <f t="shared" ref="K29" si="7">SUM(K6:K28)</f>
        <v>0</v>
      </c>
      <c r="L29" s="59">
        <f t="shared" ref="L29" si="8">SUM(L6:L28)</f>
        <v>254921886</v>
      </c>
      <c r="M29" s="59">
        <f t="shared" ref="M29" si="9">SUM(M6:M28)</f>
        <v>0</v>
      </c>
      <c r="N29" s="60">
        <f>SUM(J29:M29)</f>
        <v>254921886</v>
      </c>
      <c r="O29" s="59">
        <f>SUM(O6:O28)</f>
        <v>0</v>
      </c>
      <c r="P29" s="60">
        <f>+O29</f>
        <v>0</v>
      </c>
      <c r="Q29" s="59">
        <f>+P29+N29+I29</f>
        <v>10938057877</v>
      </c>
      <c r="R29" s="67">
        <f>SUM(R6:R28)</f>
        <v>1</v>
      </c>
    </row>
    <row r="30" spans="1:18" x14ac:dyDescent="0.2">
      <c r="A30" s="5"/>
      <c r="B30" s="5"/>
      <c r="C30" s="6"/>
      <c r="D30" s="7"/>
      <c r="E30" s="7"/>
      <c r="F30" s="7"/>
      <c r="G30" s="7"/>
      <c r="H30" s="7"/>
      <c r="I30" s="7"/>
      <c r="J30" s="7"/>
      <c r="K30" s="7"/>
      <c r="L30" s="7"/>
      <c r="M30" s="7"/>
      <c r="N30" s="7"/>
      <c r="O30" s="7"/>
      <c r="P30" s="7"/>
      <c r="Q30" s="7"/>
      <c r="R30" s="7"/>
    </row>
    <row r="31" spans="1:18" x14ac:dyDescent="0.2">
      <c r="D31" s="92"/>
      <c r="E31" s="92"/>
      <c r="F31" s="92"/>
      <c r="G31" s="92"/>
      <c r="H31" s="92"/>
      <c r="I31" s="92"/>
      <c r="J31" s="92"/>
      <c r="K31" s="92"/>
      <c r="L31" s="92"/>
      <c r="M31" s="92"/>
      <c r="N31" s="92"/>
      <c r="O31" s="92"/>
      <c r="P31" s="92"/>
      <c r="Q31" s="92"/>
      <c r="R31" s="92"/>
    </row>
    <row r="35" spans="1:18" s="94" customFormat="1" ht="15" customHeight="1" thickBot="1" x14ac:dyDescent="0.25">
      <c r="A35" s="2078" t="s">
        <v>104</v>
      </c>
      <c r="B35" s="987"/>
      <c r="I35" s="987"/>
      <c r="N35" s="987"/>
      <c r="P35" s="987"/>
      <c r="Q35" s="987"/>
      <c r="R35" s="988"/>
    </row>
    <row r="36" spans="1:18" ht="12" thickBot="1" x14ac:dyDescent="0.25">
      <c r="A36" s="2129" t="s">
        <v>54</v>
      </c>
      <c r="B36" s="2129" t="s">
        <v>40</v>
      </c>
      <c r="C36" s="2131" t="s">
        <v>34</v>
      </c>
      <c r="D36" s="2132"/>
      <c r="E36" s="2132"/>
      <c r="F36" s="2132"/>
      <c r="G36" s="2132"/>
      <c r="H36" s="2132"/>
      <c r="I36" s="2133"/>
      <c r="J36" s="2131" t="s">
        <v>22</v>
      </c>
      <c r="K36" s="2132"/>
      <c r="L36" s="2132"/>
      <c r="M36" s="2132"/>
      <c r="N36" s="2133"/>
      <c r="O36" s="2131" t="s">
        <v>18</v>
      </c>
      <c r="P36" s="2133"/>
      <c r="Q36" s="2131" t="s">
        <v>0</v>
      </c>
      <c r="R36" s="2133"/>
    </row>
    <row r="37" spans="1:18" ht="93.75" thickBot="1" x14ac:dyDescent="0.25">
      <c r="A37" s="2130"/>
      <c r="B37" s="2130"/>
      <c r="C37" s="23" t="s">
        <v>23</v>
      </c>
      <c r="D37" s="24" t="s">
        <v>24</v>
      </c>
      <c r="E37" s="24" t="s">
        <v>25</v>
      </c>
      <c r="F37" s="24" t="s">
        <v>26</v>
      </c>
      <c r="G37" s="24" t="s">
        <v>27</v>
      </c>
      <c r="H37" s="24" t="s">
        <v>28</v>
      </c>
      <c r="I37" s="61" t="s">
        <v>19</v>
      </c>
      <c r="J37" s="23" t="s">
        <v>29</v>
      </c>
      <c r="K37" s="24" t="s">
        <v>30</v>
      </c>
      <c r="L37" s="24" t="s">
        <v>31</v>
      </c>
      <c r="M37" s="24" t="s">
        <v>32</v>
      </c>
      <c r="N37" s="62" t="s">
        <v>20</v>
      </c>
      <c r="O37" s="23" t="s">
        <v>33</v>
      </c>
      <c r="P37" s="62" t="s">
        <v>21</v>
      </c>
      <c r="Q37" s="25" t="s">
        <v>39</v>
      </c>
      <c r="R37" s="69" t="s">
        <v>16</v>
      </c>
    </row>
    <row r="38" spans="1:18" x14ac:dyDescent="0.2">
      <c r="A38" s="2126" t="s">
        <v>97</v>
      </c>
      <c r="B38" s="51" t="s">
        <v>77</v>
      </c>
      <c r="C38" s="70">
        <v>0</v>
      </c>
      <c r="D38" s="73">
        <v>77842625</v>
      </c>
      <c r="E38" s="73">
        <v>11866592</v>
      </c>
      <c r="F38" s="73">
        <v>237924364</v>
      </c>
      <c r="G38" s="55">
        <v>0</v>
      </c>
      <c r="H38" s="73">
        <v>16621934</v>
      </c>
      <c r="I38" s="72">
        <f>SUM(C38:H38)</f>
        <v>344255515</v>
      </c>
      <c r="J38" s="70">
        <v>0</v>
      </c>
      <c r="K38" s="71">
        <v>0</v>
      </c>
      <c r="L38" s="73">
        <v>0</v>
      </c>
      <c r="M38" s="71">
        <v>0</v>
      </c>
      <c r="N38" s="74">
        <f t="shared" ref="N38:N59" si="10">SUM(J38:M38)</f>
        <v>0</v>
      </c>
      <c r="O38" s="70">
        <v>0</v>
      </c>
      <c r="P38" s="74">
        <f>+O38</f>
        <v>0</v>
      </c>
      <c r="Q38" s="70">
        <f t="shared" ref="Q38:Q60" si="11">+P38+N38+I38</f>
        <v>344255515</v>
      </c>
      <c r="R38" s="75">
        <f>+Q38/$Q$29</f>
        <v>3.1473184624839411E-2</v>
      </c>
    </row>
    <row r="39" spans="1:18" ht="22.5" x14ac:dyDescent="0.2">
      <c r="A39" s="2127"/>
      <c r="B39" s="52" t="s">
        <v>78</v>
      </c>
      <c r="C39" s="65">
        <v>0</v>
      </c>
      <c r="D39" s="55">
        <v>7352729548</v>
      </c>
      <c r="E39" s="55">
        <v>1469589603</v>
      </c>
      <c r="F39" s="55">
        <v>400251893</v>
      </c>
      <c r="G39" s="55">
        <v>0</v>
      </c>
      <c r="H39" s="55">
        <v>51031492</v>
      </c>
      <c r="I39" s="72">
        <f t="shared" ref="I39:I60" si="12">SUM(C39:H39)</f>
        <v>9273602536</v>
      </c>
      <c r="J39" s="65">
        <v>0</v>
      </c>
      <c r="K39" s="76">
        <v>0</v>
      </c>
      <c r="L39" s="55">
        <v>0</v>
      </c>
      <c r="M39" s="76">
        <v>0</v>
      </c>
      <c r="N39" s="63">
        <f t="shared" si="10"/>
        <v>0</v>
      </c>
      <c r="O39" s="65">
        <v>0</v>
      </c>
      <c r="P39" s="63">
        <f t="shared" ref="P39:P56" si="13">+O39</f>
        <v>0</v>
      </c>
      <c r="Q39" s="65">
        <f t="shared" si="11"/>
        <v>9273602536</v>
      </c>
      <c r="R39" s="75">
        <f t="shared" ref="R39:R60" si="14">+Q39/$Q$29</f>
        <v>0.84782898758472169</v>
      </c>
    </row>
    <row r="40" spans="1:18" x14ac:dyDescent="0.2">
      <c r="A40" s="2127"/>
      <c r="B40" s="52" t="s">
        <v>79</v>
      </c>
      <c r="C40" s="87">
        <v>0</v>
      </c>
      <c r="D40" s="90">
        <v>0</v>
      </c>
      <c r="E40" s="55">
        <v>0</v>
      </c>
      <c r="F40" s="55">
        <v>19752419</v>
      </c>
      <c r="G40" s="55">
        <v>0</v>
      </c>
      <c r="H40" s="55">
        <v>43700</v>
      </c>
      <c r="I40" s="72">
        <f t="shared" si="12"/>
        <v>19796119</v>
      </c>
      <c r="J40" s="65">
        <v>0</v>
      </c>
      <c r="K40" s="76">
        <v>0</v>
      </c>
      <c r="L40" s="55">
        <v>0</v>
      </c>
      <c r="M40" s="55">
        <v>0</v>
      </c>
      <c r="N40" s="63">
        <f t="shared" si="10"/>
        <v>0</v>
      </c>
      <c r="O40" s="56">
        <v>0</v>
      </c>
      <c r="P40" s="63">
        <f t="shared" si="13"/>
        <v>0</v>
      </c>
      <c r="Q40" s="65">
        <f t="shared" si="11"/>
        <v>19796119</v>
      </c>
      <c r="R40" s="75">
        <f t="shared" si="14"/>
        <v>1.8098385675601779E-3</v>
      </c>
    </row>
    <row r="41" spans="1:18" x14ac:dyDescent="0.2">
      <c r="A41" s="2127"/>
      <c r="B41" s="52" t="s">
        <v>80</v>
      </c>
      <c r="C41" s="87">
        <v>0</v>
      </c>
      <c r="D41" s="90">
        <v>0</v>
      </c>
      <c r="E41" s="55">
        <v>0</v>
      </c>
      <c r="F41" s="55">
        <v>26546555</v>
      </c>
      <c r="G41" s="55">
        <v>0</v>
      </c>
      <c r="H41" s="55"/>
      <c r="I41" s="72">
        <f t="shared" si="12"/>
        <v>26546555</v>
      </c>
      <c r="J41" s="65">
        <v>0</v>
      </c>
      <c r="K41" s="76">
        <v>0</v>
      </c>
      <c r="L41" s="55">
        <v>0</v>
      </c>
      <c r="M41" s="55">
        <v>0</v>
      </c>
      <c r="N41" s="63">
        <f t="shared" si="10"/>
        <v>0</v>
      </c>
      <c r="O41" s="56">
        <v>0</v>
      </c>
      <c r="P41" s="63">
        <f t="shared" si="13"/>
        <v>0</v>
      </c>
      <c r="Q41" s="65">
        <f t="shared" si="11"/>
        <v>26546555</v>
      </c>
      <c r="R41" s="75">
        <f t="shared" si="14"/>
        <v>2.4269898092074246E-3</v>
      </c>
    </row>
    <row r="42" spans="1:18" ht="22.5" x14ac:dyDescent="0.2">
      <c r="A42" s="2127"/>
      <c r="B42" s="52" t="s">
        <v>81</v>
      </c>
      <c r="C42" s="88">
        <v>0</v>
      </c>
      <c r="D42" s="90">
        <v>0</v>
      </c>
      <c r="E42" s="55">
        <v>0</v>
      </c>
      <c r="F42" s="55">
        <v>80526866</v>
      </c>
      <c r="G42" s="55">
        <v>0</v>
      </c>
      <c r="H42" s="55">
        <v>619000</v>
      </c>
      <c r="I42" s="72">
        <f t="shared" si="12"/>
        <v>81145866</v>
      </c>
      <c r="J42" s="65">
        <v>0</v>
      </c>
      <c r="K42" s="76">
        <v>0</v>
      </c>
      <c r="L42" s="55">
        <v>0</v>
      </c>
      <c r="M42" s="76">
        <v>0</v>
      </c>
      <c r="N42" s="63">
        <f t="shared" si="10"/>
        <v>0</v>
      </c>
      <c r="O42" s="65">
        <v>0</v>
      </c>
      <c r="P42" s="63">
        <f t="shared" si="13"/>
        <v>0</v>
      </c>
      <c r="Q42" s="65">
        <f t="shared" si="11"/>
        <v>81145866</v>
      </c>
      <c r="R42" s="75">
        <f t="shared" si="14"/>
        <v>7.4186722096826222E-3</v>
      </c>
    </row>
    <row r="43" spans="1:18" ht="22.5" x14ac:dyDescent="0.2">
      <c r="A43" s="2127"/>
      <c r="B43" s="52" t="s">
        <v>82</v>
      </c>
      <c r="C43" s="87">
        <v>0</v>
      </c>
      <c r="D43" s="90">
        <v>0</v>
      </c>
      <c r="E43" s="55">
        <v>0</v>
      </c>
      <c r="F43" s="55">
        <v>20727568</v>
      </c>
      <c r="G43" s="55">
        <v>0</v>
      </c>
      <c r="H43" s="55">
        <v>0</v>
      </c>
      <c r="I43" s="72">
        <f t="shared" si="12"/>
        <v>20727568</v>
      </c>
      <c r="J43" s="65">
        <v>0</v>
      </c>
      <c r="K43" s="76">
        <v>0</v>
      </c>
      <c r="L43" s="55">
        <v>0</v>
      </c>
      <c r="M43" s="55">
        <v>0</v>
      </c>
      <c r="N43" s="63">
        <f t="shared" si="10"/>
        <v>0</v>
      </c>
      <c r="O43" s="56">
        <v>0</v>
      </c>
      <c r="P43" s="63">
        <f t="shared" si="13"/>
        <v>0</v>
      </c>
      <c r="Q43" s="65">
        <f t="shared" si="11"/>
        <v>20727568</v>
      </c>
      <c r="R43" s="75">
        <f t="shared" si="14"/>
        <v>1.8949952754944634E-3</v>
      </c>
    </row>
    <row r="44" spans="1:18" ht="22.5" x14ac:dyDescent="0.2">
      <c r="A44" s="2127"/>
      <c r="B44" s="52" t="s">
        <v>83</v>
      </c>
      <c r="C44" s="87">
        <v>0</v>
      </c>
      <c r="D44" s="90">
        <v>0</v>
      </c>
      <c r="E44" s="55">
        <v>0</v>
      </c>
      <c r="F44" s="55">
        <v>32653405</v>
      </c>
      <c r="G44" s="55">
        <v>0</v>
      </c>
      <c r="H44" s="55">
        <v>0</v>
      </c>
      <c r="I44" s="72">
        <f t="shared" si="12"/>
        <v>32653405</v>
      </c>
      <c r="J44" s="65">
        <v>0</v>
      </c>
      <c r="K44" s="76">
        <v>0</v>
      </c>
      <c r="L44" s="55">
        <v>0</v>
      </c>
      <c r="M44" s="55">
        <v>0</v>
      </c>
      <c r="N44" s="63">
        <f t="shared" si="10"/>
        <v>0</v>
      </c>
      <c r="O44" s="56">
        <v>0</v>
      </c>
      <c r="P44" s="63">
        <f t="shared" si="13"/>
        <v>0</v>
      </c>
      <c r="Q44" s="65">
        <f t="shared" si="11"/>
        <v>32653405</v>
      </c>
      <c r="R44" s="75">
        <f t="shared" si="14"/>
        <v>2.985301903426745E-3</v>
      </c>
    </row>
    <row r="45" spans="1:18" ht="22.5" x14ac:dyDescent="0.2">
      <c r="A45" s="2127"/>
      <c r="B45" s="52" t="s">
        <v>84</v>
      </c>
      <c r="C45" s="88">
        <v>0</v>
      </c>
      <c r="D45" s="90">
        <v>0</v>
      </c>
      <c r="E45" s="55">
        <v>0</v>
      </c>
      <c r="F45" s="55">
        <v>45297154</v>
      </c>
      <c r="G45" s="55">
        <v>0</v>
      </c>
      <c r="H45" s="55">
        <v>0</v>
      </c>
      <c r="I45" s="72">
        <f t="shared" si="12"/>
        <v>45297154</v>
      </c>
      <c r="J45" s="65">
        <v>0</v>
      </c>
      <c r="K45" s="76">
        <v>0</v>
      </c>
      <c r="L45" s="55"/>
      <c r="M45" s="76">
        <v>0</v>
      </c>
      <c r="N45" s="63">
        <f t="shared" si="10"/>
        <v>0</v>
      </c>
      <c r="O45" s="65">
        <v>0</v>
      </c>
      <c r="P45" s="63">
        <f t="shared" si="13"/>
        <v>0</v>
      </c>
      <c r="Q45" s="65">
        <f t="shared" si="11"/>
        <v>45297154</v>
      </c>
      <c r="R45" s="75">
        <f t="shared" si="14"/>
        <v>4.1412428521930373E-3</v>
      </c>
    </row>
    <row r="46" spans="1:18" ht="22.5" x14ac:dyDescent="0.2">
      <c r="A46" s="2127"/>
      <c r="B46" s="52" t="s">
        <v>85</v>
      </c>
      <c r="C46" s="87">
        <v>0</v>
      </c>
      <c r="D46" s="90">
        <v>0</v>
      </c>
      <c r="E46" s="55">
        <v>0</v>
      </c>
      <c r="F46" s="55">
        <v>51473096</v>
      </c>
      <c r="G46" s="55">
        <v>0</v>
      </c>
      <c r="H46" s="55">
        <v>38047</v>
      </c>
      <c r="I46" s="72">
        <f t="shared" si="12"/>
        <v>51511143</v>
      </c>
      <c r="J46" s="65">
        <v>0</v>
      </c>
      <c r="K46" s="76">
        <v>0</v>
      </c>
      <c r="L46" s="55">
        <v>0</v>
      </c>
      <c r="M46" s="55">
        <v>0</v>
      </c>
      <c r="N46" s="63">
        <f t="shared" si="10"/>
        <v>0</v>
      </c>
      <c r="O46" s="56">
        <v>0</v>
      </c>
      <c r="P46" s="63">
        <f t="shared" si="13"/>
        <v>0</v>
      </c>
      <c r="Q46" s="65">
        <f t="shared" si="11"/>
        <v>51511143</v>
      </c>
      <c r="R46" s="75">
        <f t="shared" si="14"/>
        <v>4.7093500125205091E-3</v>
      </c>
    </row>
    <row r="47" spans="1:18" x14ac:dyDescent="0.2">
      <c r="A47" s="2127"/>
      <c r="B47" s="52" t="s">
        <v>86</v>
      </c>
      <c r="C47" s="87">
        <v>0</v>
      </c>
      <c r="D47" s="90">
        <v>0</v>
      </c>
      <c r="E47" s="55">
        <v>0</v>
      </c>
      <c r="F47" s="55">
        <v>15352378</v>
      </c>
      <c r="G47" s="55">
        <v>0</v>
      </c>
      <c r="H47" s="55">
        <v>249377</v>
      </c>
      <c r="I47" s="72">
        <f t="shared" si="12"/>
        <v>15601755</v>
      </c>
      <c r="J47" s="65">
        <v>0</v>
      </c>
      <c r="K47" s="76">
        <v>0</v>
      </c>
      <c r="L47" s="55">
        <v>0</v>
      </c>
      <c r="M47" s="55">
        <v>0</v>
      </c>
      <c r="N47" s="63">
        <f t="shared" si="10"/>
        <v>0</v>
      </c>
      <c r="O47" s="56">
        <v>0</v>
      </c>
      <c r="P47" s="63">
        <f t="shared" si="13"/>
        <v>0</v>
      </c>
      <c r="Q47" s="65">
        <f t="shared" si="11"/>
        <v>15601755</v>
      </c>
      <c r="R47" s="75">
        <f t="shared" si="14"/>
        <v>1.4263734179727271E-3</v>
      </c>
    </row>
    <row r="48" spans="1:18" ht="22.5" x14ac:dyDescent="0.2">
      <c r="A48" s="2127"/>
      <c r="B48" s="52" t="s">
        <v>87</v>
      </c>
      <c r="C48" s="88">
        <v>0</v>
      </c>
      <c r="D48" s="90">
        <v>0</v>
      </c>
      <c r="E48" s="55">
        <v>0</v>
      </c>
      <c r="F48" s="55">
        <v>31170630</v>
      </c>
      <c r="G48" s="55">
        <v>0</v>
      </c>
      <c r="H48" s="55">
        <v>40000</v>
      </c>
      <c r="I48" s="72">
        <f t="shared" si="12"/>
        <v>31210630</v>
      </c>
      <c r="J48" s="65">
        <v>0</v>
      </c>
      <c r="K48" s="76">
        <v>0</v>
      </c>
      <c r="L48" s="55">
        <v>0</v>
      </c>
      <c r="M48" s="76">
        <v>0</v>
      </c>
      <c r="N48" s="63">
        <f t="shared" si="10"/>
        <v>0</v>
      </c>
      <c r="O48" s="65">
        <v>0</v>
      </c>
      <c r="P48" s="63">
        <f t="shared" si="13"/>
        <v>0</v>
      </c>
      <c r="Q48" s="65">
        <f t="shared" si="11"/>
        <v>31210630</v>
      </c>
      <c r="R48" s="75">
        <f t="shared" si="14"/>
        <v>2.8533977741723371E-3</v>
      </c>
    </row>
    <row r="49" spans="1:18" ht="33.75" x14ac:dyDescent="0.2">
      <c r="A49" s="2127"/>
      <c r="B49" s="52" t="s">
        <v>88</v>
      </c>
      <c r="C49" s="87">
        <v>0</v>
      </c>
      <c r="D49" s="90">
        <v>0</v>
      </c>
      <c r="E49" s="55">
        <v>0</v>
      </c>
      <c r="F49" s="55">
        <v>46637974</v>
      </c>
      <c r="G49" s="55">
        <v>0</v>
      </c>
      <c r="H49" s="55">
        <v>0</v>
      </c>
      <c r="I49" s="72">
        <f t="shared" si="12"/>
        <v>46637974</v>
      </c>
      <c r="J49" s="65">
        <v>0</v>
      </c>
      <c r="K49" s="76">
        <v>0</v>
      </c>
      <c r="L49" s="55">
        <v>0</v>
      </c>
      <c r="M49" s="55">
        <v>0</v>
      </c>
      <c r="N49" s="63">
        <f t="shared" si="10"/>
        <v>0</v>
      </c>
      <c r="O49" s="56">
        <v>0</v>
      </c>
      <c r="P49" s="63">
        <f t="shared" si="13"/>
        <v>0</v>
      </c>
      <c r="Q49" s="65">
        <f t="shared" si="11"/>
        <v>46637974</v>
      </c>
      <c r="R49" s="75">
        <f t="shared" si="14"/>
        <v>4.2638258568797657E-3</v>
      </c>
    </row>
    <row r="50" spans="1:18" ht="22.5" x14ac:dyDescent="0.2">
      <c r="A50" s="2127"/>
      <c r="B50" s="52" t="s">
        <v>89</v>
      </c>
      <c r="C50" s="87">
        <v>0</v>
      </c>
      <c r="D50" s="90">
        <v>0</v>
      </c>
      <c r="E50" s="55">
        <v>0</v>
      </c>
      <c r="F50" s="55">
        <v>28246608</v>
      </c>
      <c r="G50" s="55">
        <v>0</v>
      </c>
      <c r="H50" s="55">
        <v>1376</v>
      </c>
      <c r="I50" s="72">
        <f t="shared" si="12"/>
        <v>28247984</v>
      </c>
      <c r="J50" s="65">
        <v>0</v>
      </c>
      <c r="K50" s="76">
        <v>0</v>
      </c>
      <c r="L50" s="55">
        <v>0</v>
      </c>
      <c r="M50" s="55">
        <v>0</v>
      </c>
      <c r="N50" s="63">
        <f t="shared" si="10"/>
        <v>0</v>
      </c>
      <c r="O50" s="56">
        <v>0</v>
      </c>
      <c r="P50" s="63">
        <f t="shared" si="13"/>
        <v>0</v>
      </c>
      <c r="Q50" s="65">
        <f t="shared" si="11"/>
        <v>28247984</v>
      </c>
      <c r="R50" s="75">
        <f t="shared" si="14"/>
        <v>2.5825410980315293E-3</v>
      </c>
    </row>
    <row r="51" spans="1:18" ht="22.5" x14ac:dyDescent="0.2">
      <c r="A51" s="2127"/>
      <c r="B51" s="52" t="s">
        <v>90</v>
      </c>
      <c r="C51" s="88">
        <v>0</v>
      </c>
      <c r="D51" s="90">
        <v>0</v>
      </c>
      <c r="E51" s="55">
        <v>0</v>
      </c>
      <c r="F51" s="55">
        <v>28569302</v>
      </c>
      <c r="G51" s="55">
        <v>0</v>
      </c>
      <c r="H51" s="55">
        <v>80000</v>
      </c>
      <c r="I51" s="72">
        <f t="shared" si="12"/>
        <v>28649302</v>
      </c>
      <c r="J51" s="65">
        <v>0</v>
      </c>
      <c r="K51" s="76">
        <v>0</v>
      </c>
      <c r="L51" s="55">
        <v>0</v>
      </c>
      <c r="M51" s="76">
        <v>0</v>
      </c>
      <c r="N51" s="63">
        <f t="shared" si="10"/>
        <v>0</v>
      </c>
      <c r="O51" s="65">
        <v>0</v>
      </c>
      <c r="P51" s="63">
        <f t="shared" si="13"/>
        <v>0</v>
      </c>
      <c r="Q51" s="65">
        <f t="shared" si="11"/>
        <v>28649302</v>
      </c>
      <c r="R51" s="75">
        <f t="shared" si="14"/>
        <v>2.6192311580506733E-3</v>
      </c>
    </row>
    <row r="52" spans="1:18" x14ac:dyDescent="0.2">
      <c r="A52" s="2127"/>
      <c r="B52" s="52" t="s">
        <v>91</v>
      </c>
      <c r="C52" s="87">
        <v>0</v>
      </c>
      <c r="D52" s="90">
        <v>0</v>
      </c>
      <c r="E52" s="55">
        <v>0</v>
      </c>
      <c r="F52" s="55">
        <v>13802407</v>
      </c>
      <c r="G52" s="55">
        <v>0</v>
      </c>
      <c r="H52" s="55">
        <v>0</v>
      </c>
      <c r="I52" s="72">
        <f t="shared" si="12"/>
        <v>13802407</v>
      </c>
      <c r="J52" s="65">
        <v>0</v>
      </c>
      <c r="K52" s="76">
        <v>0</v>
      </c>
      <c r="L52" s="55">
        <v>0</v>
      </c>
      <c r="M52" s="55">
        <v>0</v>
      </c>
      <c r="N52" s="63">
        <f t="shared" si="10"/>
        <v>0</v>
      </c>
      <c r="O52" s="56">
        <v>0</v>
      </c>
      <c r="P52" s="63">
        <f t="shared" si="13"/>
        <v>0</v>
      </c>
      <c r="Q52" s="65">
        <f t="shared" si="11"/>
        <v>13802407</v>
      </c>
      <c r="R52" s="75">
        <f t="shared" si="14"/>
        <v>1.2618699914747214E-3</v>
      </c>
    </row>
    <row r="53" spans="1:18" x14ac:dyDescent="0.2">
      <c r="A53" s="2127"/>
      <c r="B53" s="52" t="s">
        <v>92</v>
      </c>
      <c r="C53" s="87">
        <v>0</v>
      </c>
      <c r="D53" s="90">
        <v>0</v>
      </c>
      <c r="E53" s="55">
        <v>0</v>
      </c>
      <c r="F53" s="55">
        <v>13501293</v>
      </c>
      <c r="G53" s="55">
        <v>0</v>
      </c>
      <c r="H53" s="55">
        <v>0</v>
      </c>
      <c r="I53" s="72">
        <f t="shared" si="12"/>
        <v>13501293</v>
      </c>
      <c r="J53" s="65">
        <v>0</v>
      </c>
      <c r="K53" s="76">
        <v>0</v>
      </c>
      <c r="L53" s="55">
        <v>0</v>
      </c>
      <c r="M53" s="55">
        <v>0</v>
      </c>
      <c r="N53" s="63">
        <f t="shared" si="10"/>
        <v>0</v>
      </c>
      <c r="O53" s="56">
        <v>0</v>
      </c>
      <c r="P53" s="63">
        <f t="shared" si="13"/>
        <v>0</v>
      </c>
      <c r="Q53" s="65">
        <f t="shared" si="11"/>
        <v>13501293</v>
      </c>
      <c r="R53" s="75">
        <f t="shared" si="14"/>
        <v>1.2343409727598757E-3</v>
      </c>
    </row>
    <row r="54" spans="1:18" x14ac:dyDescent="0.2">
      <c r="A54" s="2127"/>
      <c r="B54" s="52" t="s">
        <v>93</v>
      </c>
      <c r="C54" s="88">
        <v>0</v>
      </c>
      <c r="D54" s="90">
        <v>0</v>
      </c>
      <c r="E54" s="55">
        <v>0</v>
      </c>
      <c r="F54" s="55">
        <v>9532806</v>
      </c>
      <c r="G54" s="55">
        <v>0</v>
      </c>
      <c r="H54" s="55">
        <v>0</v>
      </c>
      <c r="I54" s="72">
        <f t="shared" si="12"/>
        <v>9532806</v>
      </c>
      <c r="J54" s="65">
        <v>0</v>
      </c>
      <c r="K54" s="76">
        <v>0</v>
      </c>
      <c r="L54" s="55">
        <v>0</v>
      </c>
      <c r="M54" s="76">
        <v>0</v>
      </c>
      <c r="N54" s="63">
        <f t="shared" si="10"/>
        <v>0</v>
      </c>
      <c r="O54" s="65">
        <v>0</v>
      </c>
      <c r="P54" s="63">
        <f t="shared" si="13"/>
        <v>0</v>
      </c>
      <c r="Q54" s="65">
        <f t="shared" si="11"/>
        <v>9532806</v>
      </c>
      <c r="R54" s="75">
        <f t="shared" si="14"/>
        <v>8.7152638130075233E-4</v>
      </c>
    </row>
    <row r="55" spans="1:18" ht="22.5" x14ac:dyDescent="0.2">
      <c r="A55" s="2127"/>
      <c r="B55" s="52" t="s">
        <v>94</v>
      </c>
      <c r="C55" s="87">
        <v>0</v>
      </c>
      <c r="D55" s="90">
        <v>0</v>
      </c>
      <c r="E55" s="55">
        <v>0</v>
      </c>
      <c r="F55" s="55">
        <v>21866077</v>
      </c>
      <c r="G55" s="55">
        <v>0</v>
      </c>
      <c r="H55" s="55">
        <v>0</v>
      </c>
      <c r="I55" s="72">
        <f t="shared" si="12"/>
        <v>21866077</v>
      </c>
      <c r="J55" s="65">
        <v>0</v>
      </c>
      <c r="K55" s="76">
        <v>0</v>
      </c>
      <c r="L55" s="55">
        <v>0</v>
      </c>
      <c r="M55" s="55">
        <v>0</v>
      </c>
      <c r="N55" s="63">
        <f t="shared" si="10"/>
        <v>0</v>
      </c>
      <c r="O55" s="56">
        <v>0</v>
      </c>
      <c r="P55" s="63">
        <f t="shared" si="13"/>
        <v>0</v>
      </c>
      <c r="Q55" s="65">
        <f t="shared" si="11"/>
        <v>21866077</v>
      </c>
      <c r="R55" s="75">
        <f t="shared" si="14"/>
        <v>1.9990822178751577E-3</v>
      </c>
    </row>
    <row r="56" spans="1:18" x14ac:dyDescent="0.2">
      <c r="A56" s="2127"/>
      <c r="B56" s="52" t="s">
        <v>95</v>
      </c>
      <c r="C56" s="87">
        <v>0</v>
      </c>
      <c r="D56" s="90">
        <v>0</v>
      </c>
      <c r="E56" s="55">
        <v>0</v>
      </c>
      <c r="F56" s="55">
        <v>13468713</v>
      </c>
      <c r="G56" s="55">
        <v>0</v>
      </c>
      <c r="H56" s="55">
        <v>0</v>
      </c>
      <c r="I56" s="72">
        <f t="shared" si="12"/>
        <v>13468713</v>
      </c>
      <c r="J56" s="65">
        <v>0</v>
      </c>
      <c r="K56" s="76">
        <v>0</v>
      </c>
      <c r="L56" s="55">
        <v>0</v>
      </c>
      <c r="M56" s="55">
        <v>0</v>
      </c>
      <c r="N56" s="63">
        <f t="shared" si="10"/>
        <v>0</v>
      </c>
      <c r="O56" s="56">
        <v>0</v>
      </c>
      <c r="P56" s="63">
        <f t="shared" si="13"/>
        <v>0</v>
      </c>
      <c r="Q56" s="65">
        <f t="shared" si="11"/>
        <v>13468713</v>
      </c>
      <c r="R56" s="75">
        <f t="shared" si="14"/>
        <v>1.2313623818284354E-3</v>
      </c>
    </row>
    <row r="57" spans="1:18" ht="12" thickBot="1" x14ac:dyDescent="0.25">
      <c r="A57" s="2128"/>
      <c r="B57" s="53" t="s">
        <v>96</v>
      </c>
      <c r="C57" s="89">
        <v>0</v>
      </c>
      <c r="D57" s="91">
        <v>0</v>
      </c>
      <c r="E57" s="80">
        <v>0</v>
      </c>
      <c r="F57" s="80">
        <v>0</v>
      </c>
      <c r="G57" s="55">
        <v>0</v>
      </c>
      <c r="H57" s="55">
        <v>0</v>
      </c>
      <c r="I57" s="79">
        <f t="shared" si="12"/>
        <v>0</v>
      </c>
      <c r="J57" s="77">
        <v>0</v>
      </c>
      <c r="K57" s="78">
        <v>0</v>
      </c>
      <c r="L57" s="80">
        <v>0</v>
      </c>
      <c r="M57" s="78">
        <v>0</v>
      </c>
      <c r="N57" s="81">
        <f t="shared" si="10"/>
        <v>0</v>
      </c>
      <c r="O57" s="77">
        <v>0</v>
      </c>
      <c r="P57" s="81">
        <f>+O57</f>
        <v>0</v>
      </c>
      <c r="Q57" s="77">
        <f t="shared" si="11"/>
        <v>0</v>
      </c>
      <c r="R57" s="82">
        <f t="shared" si="14"/>
        <v>0</v>
      </c>
    </row>
    <row r="58" spans="1:18" ht="23.25" thickBot="1" x14ac:dyDescent="0.25">
      <c r="A58" s="54" t="s">
        <v>99</v>
      </c>
      <c r="B58" s="54" t="s">
        <v>98</v>
      </c>
      <c r="C58" s="58">
        <v>0</v>
      </c>
      <c r="D58" s="57">
        <v>12739752</v>
      </c>
      <c r="E58" s="57">
        <v>0</v>
      </c>
      <c r="F58" s="57">
        <v>47385365</v>
      </c>
      <c r="G58" s="57">
        <v>0</v>
      </c>
      <c r="H58" s="57">
        <v>0</v>
      </c>
      <c r="I58" s="74">
        <f t="shared" si="12"/>
        <v>60125117</v>
      </c>
      <c r="J58" s="58">
        <v>0</v>
      </c>
      <c r="K58" s="57">
        <v>0</v>
      </c>
      <c r="L58" s="57">
        <v>34263687</v>
      </c>
      <c r="M58" s="57">
        <v>0</v>
      </c>
      <c r="N58" s="64">
        <f t="shared" si="10"/>
        <v>34263687</v>
      </c>
      <c r="O58" s="58">
        <v>0</v>
      </c>
      <c r="P58" s="64">
        <f>+O58</f>
        <v>0</v>
      </c>
      <c r="Q58" s="66">
        <f t="shared" si="11"/>
        <v>94388804</v>
      </c>
      <c r="R58" s="83">
        <f t="shared" si="14"/>
        <v>8.629393358621373E-3</v>
      </c>
    </row>
    <row r="59" spans="1:18" ht="68.25" thickBot="1" x14ac:dyDescent="0.25">
      <c r="A59" s="54" t="s">
        <v>101</v>
      </c>
      <c r="B59" s="54" t="s">
        <v>100</v>
      </c>
      <c r="C59" s="58">
        <v>0</v>
      </c>
      <c r="D59" s="57">
        <v>96000</v>
      </c>
      <c r="E59" s="57">
        <v>0</v>
      </c>
      <c r="F59" s="57">
        <v>15230290</v>
      </c>
      <c r="G59" s="55">
        <v>0</v>
      </c>
      <c r="H59" s="55">
        <v>0</v>
      </c>
      <c r="I59" s="74">
        <f t="shared" si="12"/>
        <v>15326290</v>
      </c>
      <c r="J59" s="58">
        <v>0</v>
      </c>
      <c r="K59" s="57">
        <v>0</v>
      </c>
      <c r="L59" s="57">
        <v>0</v>
      </c>
      <c r="M59" s="57">
        <v>0</v>
      </c>
      <c r="N59" s="64">
        <f t="shared" si="10"/>
        <v>0</v>
      </c>
      <c r="O59" s="58">
        <v>0</v>
      </c>
      <c r="P59" s="64">
        <f>+O59</f>
        <v>0</v>
      </c>
      <c r="Q59" s="66">
        <f t="shared" si="11"/>
        <v>15326290</v>
      </c>
      <c r="R59" s="83">
        <f t="shared" si="14"/>
        <v>1.4011893310811013E-3</v>
      </c>
    </row>
    <row r="60" spans="1:18" ht="23.25" thickBot="1" x14ac:dyDescent="0.25">
      <c r="A60" s="54" t="s">
        <v>103</v>
      </c>
      <c r="B60" s="54" t="s">
        <v>102</v>
      </c>
      <c r="C60" s="58">
        <v>0</v>
      </c>
      <c r="D60" s="57">
        <v>6971300</v>
      </c>
      <c r="E60" s="57">
        <v>14959</v>
      </c>
      <c r="F60" s="57">
        <v>20052404</v>
      </c>
      <c r="G60" s="55">
        <v>0</v>
      </c>
      <c r="H60" s="55">
        <v>0</v>
      </c>
      <c r="I60" s="74">
        <f t="shared" si="12"/>
        <v>27038663</v>
      </c>
      <c r="J60" s="58">
        <v>0</v>
      </c>
      <c r="K60" s="57">
        <v>0</v>
      </c>
      <c r="L60" s="57">
        <v>0</v>
      </c>
      <c r="M60" s="57">
        <v>0</v>
      </c>
      <c r="N60" s="64">
        <f>SUM(J60:M60)</f>
        <v>0</v>
      </c>
      <c r="O60" s="58">
        <v>0</v>
      </c>
      <c r="P60" s="64">
        <f>+O60</f>
        <v>0</v>
      </c>
      <c r="Q60" s="66">
        <f t="shared" si="11"/>
        <v>27038663</v>
      </c>
      <c r="R60" s="83">
        <f t="shared" si="14"/>
        <v>2.4719802458584121E-3</v>
      </c>
    </row>
    <row r="61" spans="1:18" ht="12" thickBot="1" x14ac:dyDescent="0.25">
      <c r="A61" s="26" t="s">
        <v>15</v>
      </c>
      <c r="B61" s="26" t="s">
        <v>15</v>
      </c>
      <c r="C61" s="59">
        <f>SUM(C38:C60)</f>
        <v>0</v>
      </c>
      <c r="D61" s="59">
        <f t="shared" ref="D61:H61" si="15">SUM(D38:D60)</f>
        <v>7450379225</v>
      </c>
      <c r="E61" s="59">
        <f t="shared" si="15"/>
        <v>1481471154</v>
      </c>
      <c r="F61" s="59">
        <f t="shared" si="15"/>
        <v>1219969567</v>
      </c>
      <c r="G61" s="59">
        <f t="shared" si="15"/>
        <v>0</v>
      </c>
      <c r="H61" s="59">
        <f t="shared" si="15"/>
        <v>68724926</v>
      </c>
      <c r="I61" s="60">
        <f>SUM(C61:H61)</f>
        <v>10220544872</v>
      </c>
      <c r="J61" s="59">
        <f t="shared" ref="J61:M61" si="16">SUM(J38:J60)</f>
        <v>0</v>
      </c>
      <c r="K61" s="59">
        <f t="shared" si="16"/>
        <v>0</v>
      </c>
      <c r="L61" s="59">
        <f t="shared" si="16"/>
        <v>34263687</v>
      </c>
      <c r="M61" s="59">
        <f t="shared" si="16"/>
        <v>0</v>
      </c>
      <c r="N61" s="60">
        <f>SUM(J61:M61)</f>
        <v>34263687</v>
      </c>
      <c r="O61" s="59">
        <f>SUM(O38:O60)</f>
        <v>0</v>
      </c>
      <c r="P61" s="60">
        <f>+O61</f>
        <v>0</v>
      </c>
      <c r="Q61" s="59">
        <f>+P61+N61+I61</f>
        <v>10254808559</v>
      </c>
      <c r="R61" s="67">
        <f>SUM(R38:R60)</f>
        <v>0.93753467702555282</v>
      </c>
    </row>
    <row r="62" spans="1:18" s="94" customFormat="1" x14ac:dyDescent="0.2">
      <c r="I62" s="987"/>
      <c r="N62" s="987"/>
      <c r="P62" s="987"/>
      <c r="Q62" s="987"/>
      <c r="R62" s="988"/>
    </row>
    <row r="63" spans="1:18" s="94" customFormat="1" x14ac:dyDescent="0.2">
      <c r="I63" s="987"/>
      <c r="N63" s="987"/>
      <c r="P63" s="987"/>
      <c r="Q63" s="987"/>
      <c r="R63" s="988"/>
    </row>
    <row r="64" spans="1:18" s="94" customFormat="1" x14ac:dyDescent="0.2">
      <c r="I64" s="987"/>
      <c r="N64" s="987"/>
      <c r="P64" s="987"/>
      <c r="Q64" s="987"/>
      <c r="R64" s="988"/>
    </row>
    <row r="65" spans="1:18" s="94" customFormat="1" x14ac:dyDescent="0.2">
      <c r="I65" s="987"/>
      <c r="N65" s="987"/>
      <c r="P65" s="987"/>
      <c r="Q65" s="987"/>
      <c r="R65" s="988"/>
    </row>
    <row r="66" spans="1:18" s="94" customFormat="1" x14ac:dyDescent="0.2">
      <c r="I66" s="987"/>
      <c r="N66" s="987"/>
      <c r="P66" s="987"/>
      <c r="Q66" s="987"/>
      <c r="R66" s="988"/>
    </row>
    <row r="67" spans="1:18" s="94" customFormat="1" ht="15" customHeight="1" thickBot="1" x14ac:dyDescent="0.25">
      <c r="A67" s="2078" t="s">
        <v>105</v>
      </c>
      <c r="B67" s="987"/>
      <c r="I67" s="987"/>
      <c r="N67" s="987"/>
      <c r="P67" s="987"/>
      <c r="Q67" s="987"/>
      <c r="R67" s="988"/>
    </row>
    <row r="68" spans="1:18" ht="12" thickBot="1" x14ac:dyDescent="0.25">
      <c r="A68" s="2129" t="s">
        <v>54</v>
      </c>
      <c r="B68" s="2129" t="s">
        <v>40</v>
      </c>
      <c r="C68" s="2131" t="s">
        <v>34</v>
      </c>
      <c r="D68" s="2132"/>
      <c r="E68" s="2132"/>
      <c r="F68" s="2132"/>
      <c r="G68" s="2132"/>
      <c r="H68" s="2132"/>
      <c r="I68" s="2133"/>
      <c r="J68" s="2131" t="s">
        <v>22</v>
      </c>
      <c r="K68" s="2132"/>
      <c r="L68" s="2132"/>
      <c r="M68" s="2132"/>
      <c r="N68" s="2133"/>
      <c r="O68" s="2131" t="s">
        <v>18</v>
      </c>
      <c r="P68" s="2133"/>
      <c r="Q68" s="2131" t="s">
        <v>0</v>
      </c>
      <c r="R68" s="2133"/>
    </row>
    <row r="69" spans="1:18" ht="93.75" thickBot="1" x14ac:dyDescent="0.25">
      <c r="A69" s="2130"/>
      <c r="B69" s="2130"/>
      <c r="C69" s="23" t="s">
        <v>23</v>
      </c>
      <c r="D69" s="24" t="s">
        <v>24</v>
      </c>
      <c r="E69" s="24" t="s">
        <v>25</v>
      </c>
      <c r="F69" s="24" t="s">
        <v>26</v>
      </c>
      <c r="G69" s="24" t="s">
        <v>27</v>
      </c>
      <c r="H69" s="24" t="s">
        <v>28</v>
      </c>
      <c r="I69" s="61" t="s">
        <v>19</v>
      </c>
      <c r="J69" s="23" t="s">
        <v>29</v>
      </c>
      <c r="K69" s="24" t="s">
        <v>30</v>
      </c>
      <c r="L69" s="24" t="s">
        <v>31</v>
      </c>
      <c r="M69" s="24" t="s">
        <v>32</v>
      </c>
      <c r="N69" s="62" t="s">
        <v>20</v>
      </c>
      <c r="O69" s="23" t="s">
        <v>33</v>
      </c>
      <c r="P69" s="62" t="s">
        <v>21</v>
      </c>
      <c r="Q69" s="25" t="s">
        <v>39</v>
      </c>
      <c r="R69" s="69" t="s">
        <v>16</v>
      </c>
    </row>
    <row r="70" spans="1:18" x14ac:dyDescent="0.2">
      <c r="A70" s="2126" t="s">
        <v>97</v>
      </c>
      <c r="B70" s="51" t="s">
        <v>77</v>
      </c>
      <c r="C70" s="70">
        <v>0</v>
      </c>
      <c r="D70" s="73">
        <v>0</v>
      </c>
      <c r="E70" s="73">
        <v>0</v>
      </c>
      <c r="F70" s="73">
        <v>31687</v>
      </c>
      <c r="G70" s="73">
        <v>0</v>
      </c>
      <c r="H70" s="73">
        <v>0</v>
      </c>
      <c r="I70" s="72">
        <f>SUM(C70:H70)</f>
        <v>31687</v>
      </c>
      <c r="J70" s="70">
        <v>0</v>
      </c>
      <c r="K70" s="71">
        <v>0</v>
      </c>
      <c r="L70" s="71">
        <v>0</v>
      </c>
      <c r="M70" s="71">
        <v>0</v>
      </c>
      <c r="N70" s="74">
        <f t="shared" ref="N70:N91" si="17">SUM(J70:M70)</f>
        <v>0</v>
      </c>
      <c r="O70" s="70">
        <v>0</v>
      </c>
      <c r="P70" s="74">
        <f>+O70</f>
        <v>0</v>
      </c>
      <c r="Q70" s="70">
        <f t="shared" ref="Q70:Q92" si="18">+P70+N70+I70</f>
        <v>31687</v>
      </c>
      <c r="R70" s="75">
        <f>+Q70/$Q$29</f>
        <v>2.8969493813549695E-6</v>
      </c>
    </row>
    <row r="71" spans="1:18" ht="22.5" x14ac:dyDescent="0.2">
      <c r="A71" s="2127"/>
      <c r="B71" s="52" t="s">
        <v>78</v>
      </c>
      <c r="C71" s="65">
        <v>0</v>
      </c>
      <c r="D71" s="55">
        <v>54057097</v>
      </c>
      <c r="E71" s="55">
        <v>0</v>
      </c>
      <c r="F71" s="55">
        <v>88364067</v>
      </c>
      <c r="G71" s="55">
        <v>0</v>
      </c>
      <c r="H71" s="55">
        <v>0</v>
      </c>
      <c r="I71" s="72">
        <f t="shared" ref="I71:I92" si="19">SUM(C71:H71)</f>
        <v>142421164</v>
      </c>
      <c r="J71" s="65">
        <v>0</v>
      </c>
      <c r="K71" s="76">
        <v>0</v>
      </c>
      <c r="L71" s="55">
        <v>0</v>
      </c>
      <c r="M71" s="76">
        <v>0</v>
      </c>
      <c r="N71" s="63">
        <f t="shared" si="17"/>
        <v>0</v>
      </c>
      <c r="O71" s="65">
        <v>0</v>
      </c>
      <c r="P71" s="63">
        <f t="shared" ref="P71:P88" si="20">+O71</f>
        <v>0</v>
      </c>
      <c r="Q71" s="65">
        <f t="shared" si="18"/>
        <v>142421164</v>
      </c>
      <c r="R71" s="75">
        <f t="shared" ref="R71:R92" si="21">+Q71/$Q$29</f>
        <v>1.3020699433258264E-2</v>
      </c>
    </row>
    <row r="72" spans="1:18" x14ac:dyDescent="0.2">
      <c r="A72" s="2127"/>
      <c r="B72" s="52" t="s">
        <v>79</v>
      </c>
      <c r="C72" s="56">
        <v>0</v>
      </c>
      <c r="D72" s="55">
        <v>0</v>
      </c>
      <c r="E72" s="55">
        <v>0</v>
      </c>
      <c r="F72" s="55">
        <v>100000</v>
      </c>
      <c r="G72" s="55">
        <v>0</v>
      </c>
      <c r="H72" s="55">
        <v>0</v>
      </c>
      <c r="I72" s="72">
        <f t="shared" si="19"/>
        <v>100000</v>
      </c>
      <c r="J72" s="65">
        <v>0</v>
      </c>
      <c r="K72" s="76">
        <v>0</v>
      </c>
      <c r="L72" s="55">
        <v>0</v>
      </c>
      <c r="M72" s="55">
        <v>0</v>
      </c>
      <c r="N72" s="63">
        <f t="shared" si="17"/>
        <v>0</v>
      </c>
      <c r="O72" s="56">
        <v>0</v>
      </c>
      <c r="P72" s="63">
        <f t="shared" si="20"/>
        <v>0</v>
      </c>
      <c r="Q72" s="65">
        <f t="shared" si="18"/>
        <v>100000</v>
      </c>
      <c r="R72" s="75">
        <f t="shared" si="21"/>
        <v>9.1423908270109807E-6</v>
      </c>
    </row>
    <row r="73" spans="1:18" x14ac:dyDescent="0.2">
      <c r="A73" s="2127"/>
      <c r="B73" s="52" t="s">
        <v>80</v>
      </c>
      <c r="C73" s="56">
        <v>0</v>
      </c>
      <c r="D73" s="55">
        <v>0</v>
      </c>
      <c r="E73" s="55">
        <v>0</v>
      </c>
      <c r="F73" s="55">
        <v>100000</v>
      </c>
      <c r="G73" s="55">
        <v>0</v>
      </c>
      <c r="H73" s="55">
        <v>0</v>
      </c>
      <c r="I73" s="72">
        <f t="shared" si="19"/>
        <v>100000</v>
      </c>
      <c r="J73" s="65">
        <v>0</v>
      </c>
      <c r="K73" s="76">
        <v>0</v>
      </c>
      <c r="L73" s="55">
        <v>0</v>
      </c>
      <c r="M73" s="55">
        <v>0</v>
      </c>
      <c r="N73" s="63">
        <f t="shared" si="17"/>
        <v>0</v>
      </c>
      <c r="O73" s="56">
        <v>0</v>
      </c>
      <c r="P73" s="63">
        <f t="shared" si="20"/>
        <v>0</v>
      </c>
      <c r="Q73" s="65">
        <f t="shared" si="18"/>
        <v>100000</v>
      </c>
      <c r="R73" s="75">
        <f t="shared" si="21"/>
        <v>9.1423908270109807E-6</v>
      </c>
    </row>
    <row r="74" spans="1:18" ht="22.5" x14ac:dyDescent="0.2">
      <c r="A74" s="2127"/>
      <c r="B74" s="52" t="s">
        <v>81</v>
      </c>
      <c r="C74" s="65">
        <v>0</v>
      </c>
      <c r="D74" s="55">
        <v>0</v>
      </c>
      <c r="E74" s="55">
        <v>0</v>
      </c>
      <c r="F74" s="55">
        <v>490000</v>
      </c>
      <c r="G74" s="55">
        <v>0</v>
      </c>
      <c r="H74" s="55">
        <v>0</v>
      </c>
      <c r="I74" s="72">
        <f t="shared" si="19"/>
        <v>490000</v>
      </c>
      <c r="J74" s="65">
        <v>0</v>
      </c>
      <c r="K74" s="76">
        <v>0</v>
      </c>
      <c r="L74" s="55">
        <v>0</v>
      </c>
      <c r="M74" s="76">
        <v>0</v>
      </c>
      <c r="N74" s="63">
        <f t="shared" si="17"/>
        <v>0</v>
      </c>
      <c r="O74" s="65">
        <v>0</v>
      </c>
      <c r="P74" s="63">
        <f t="shared" si="20"/>
        <v>0</v>
      </c>
      <c r="Q74" s="65">
        <f t="shared" si="18"/>
        <v>490000</v>
      </c>
      <c r="R74" s="75">
        <f t="shared" si="21"/>
        <v>4.4797715052353806E-5</v>
      </c>
    </row>
    <row r="75" spans="1:18" ht="22.5" x14ac:dyDescent="0.2">
      <c r="A75" s="2127"/>
      <c r="B75" s="52" t="s">
        <v>82</v>
      </c>
      <c r="C75" s="56">
        <v>0</v>
      </c>
      <c r="D75" s="55">
        <v>0</v>
      </c>
      <c r="E75" s="55">
        <v>0</v>
      </c>
      <c r="F75" s="55">
        <v>100000</v>
      </c>
      <c r="G75" s="55">
        <v>0</v>
      </c>
      <c r="H75" s="55">
        <v>0</v>
      </c>
      <c r="I75" s="72">
        <f t="shared" si="19"/>
        <v>100000</v>
      </c>
      <c r="J75" s="65">
        <v>0</v>
      </c>
      <c r="K75" s="76">
        <v>0</v>
      </c>
      <c r="L75" s="55">
        <v>0</v>
      </c>
      <c r="M75" s="55">
        <v>0</v>
      </c>
      <c r="N75" s="63">
        <f t="shared" si="17"/>
        <v>0</v>
      </c>
      <c r="O75" s="56">
        <v>0</v>
      </c>
      <c r="P75" s="63">
        <f t="shared" si="20"/>
        <v>0</v>
      </c>
      <c r="Q75" s="65">
        <f t="shared" si="18"/>
        <v>100000</v>
      </c>
      <c r="R75" s="75">
        <f t="shared" si="21"/>
        <v>9.1423908270109807E-6</v>
      </c>
    </row>
    <row r="76" spans="1:18" ht="22.5" x14ac:dyDescent="0.2">
      <c r="A76" s="2127"/>
      <c r="B76" s="52" t="s">
        <v>83</v>
      </c>
      <c r="C76" s="56">
        <v>0</v>
      </c>
      <c r="D76" s="55">
        <v>0</v>
      </c>
      <c r="E76" s="55">
        <v>0</v>
      </c>
      <c r="F76" s="55">
        <v>250000</v>
      </c>
      <c r="G76" s="55">
        <v>0</v>
      </c>
      <c r="H76" s="55">
        <v>0</v>
      </c>
      <c r="I76" s="72">
        <f t="shared" si="19"/>
        <v>250000</v>
      </c>
      <c r="J76" s="65">
        <v>0</v>
      </c>
      <c r="K76" s="76">
        <v>0</v>
      </c>
      <c r="L76" s="55">
        <v>0</v>
      </c>
      <c r="M76" s="55">
        <v>0</v>
      </c>
      <c r="N76" s="63">
        <f t="shared" si="17"/>
        <v>0</v>
      </c>
      <c r="O76" s="56">
        <v>0</v>
      </c>
      <c r="P76" s="63">
        <f t="shared" si="20"/>
        <v>0</v>
      </c>
      <c r="Q76" s="65">
        <f t="shared" si="18"/>
        <v>250000</v>
      </c>
      <c r="R76" s="75">
        <f t="shared" si="21"/>
        <v>2.2855977067527452E-5</v>
      </c>
    </row>
    <row r="77" spans="1:18" ht="22.5" x14ac:dyDescent="0.2">
      <c r="A77" s="2127"/>
      <c r="B77" s="52" t="s">
        <v>84</v>
      </c>
      <c r="C77" s="65">
        <v>0</v>
      </c>
      <c r="D77" s="55">
        <v>0</v>
      </c>
      <c r="E77" s="55">
        <v>0</v>
      </c>
      <c r="F77" s="55">
        <v>2536681</v>
      </c>
      <c r="G77" s="55">
        <v>0</v>
      </c>
      <c r="H77" s="55">
        <v>0</v>
      </c>
      <c r="I77" s="72">
        <f t="shared" si="19"/>
        <v>2536681</v>
      </c>
      <c r="J77" s="65">
        <v>0</v>
      </c>
      <c r="K77" s="76">
        <v>0</v>
      </c>
      <c r="L77" s="55">
        <v>0</v>
      </c>
      <c r="M77" s="76">
        <v>0</v>
      </c>
      <c r="N77" s="63">
        <f t="shared" si="17"/>
        <v>0</v>
      </c>
      <c r="O77" s="65">
        <v>0</v>
      </c>
      <c r="P77" s="63">
        <f t="shared" si="20"/>
        <v>0</v>
      </c>
      <c r="Q77" s="65">
        <f t="shared" si="18"/>
        <v>2536681</v>
      </c>
      <c r="R77" s="75">
        <f t="shared" si="21"/>
        <v>2.319132910545304E-4</v>
      </c>
    </row>
    <row r="78" spans="1:18" ht="22.5" x14ac:dyDescent="0.2">
      <c r="A78" s="2127"/>
      <c r="B78" s="52" t="s">
        <v>85</v>
      </c>
      <c r="C78" s="56">
        <v>0</v>
      </c>
      <c r="D78" s="55">
        <v>0</v>
      </c>
      <c r="E78" s="55">
        <v>0</v>
      </c>
      <c r="F78" s="55">
        <v>48017928</v>
      </c>
      <c r="G78" s="55">
        <v>0</v>
      </c>
      <c r="H78" s="55">
        <v>0</v>
      </c>
      <c r="I78" s="72">
        <f t="shared" si="19"/>
        <v>48017928</v>
      </c>
      <c r="J78" s="65">
        <v>0</v>
      </c>
      <c r="K78" s="76">
        <v>0</v>
      </c>
      <c r="L78" s="55">
        <v>0</v>
      </c>
      <c r="M78" s="55">
        <v>0</v>
      </c>
      <c r="N78" s="63">
        <f t="shared" si="17"/>
        <v>0</v>
      </c>
      <c r="O78" s="56">
        <v>0</v>
      </c>
      <c r="P78" s="63">
        <f t="shared" si="20"/>
        <v>0</v>
      </c>
      <c r="Q78" s="65">
        <f t="shared" si="18"/>
        <v>48017928</v>
      </c>
      <c r="R78" s="75">
        <f t="shared" si="21"/>
        <v>4.3899866447927368E-3</v>
      </c>
    </row>
    <row r="79" spans="1:18" x14ac:dyDescent="0.2">
      <c r="A79" s="2127"/>
      <c r="B79" s="52" t="s">
        <v>86</v>
      </c>
      <c r="C79" s="56">
        <v>0</v>
      </c>
      <c r="D79" s="55">
        <v>0</v>
      </c>
      <c r="E79" s="55">
        <v>0</v>
      </c>
      <c r="F79" s="55">
        <v>113211168</v>
      </c>
      <c r="G79" s="55">
        <v>0</v>
      </c>
      <c r="H79" s="55">
        <v>0</v>
      </c>
      <c r="I79" s="72">
        <f t="shared" si="19"/>
        <v>113211168</v>
      </c>
      <c r="J79" s="65">
        <v>0</v>
      </c>
      <c r="K79" s="76">
        <v>0</v>
      </c>
      <c r="L79" s="55">
        <v>0</v>
      </c>
      <c r="M79" s="55">
        <v>0</v>
      </c>
      <c r="N79" s="63">
        <f t="shared" si="17"/>
        <v>0</v>
      </c>
      <c r="O79" s="56">
        <v>0</v>
      </c>
      <c r="P79" s="63">
        <f t="shared" si="20"/>
        <v>0</v>
      </c>
      <c r="Q79" s="65">
        <f t="shared" si="18"/>
        <v>113211168</v>
      </c>
      <c r="R79" s="75">
        <f t="shared" si="21"/>
        <v>1.0350207438383991E-2</v>
      </c>
    </row>
    <row r="80" spans="1:18" ht="22.5" x14ac:dyDescent="0.2">
      <c r="A80" s="2127"/>
      <c r="B80" s="52" t="s">
        <v>87</v>
      </c>
      <c r="C80" s="65">
        <v>0</v>
      </c>
      <c r="D80" s="55">
        <v>0</v>
      </c>
      <c r="E80" s="55">
        <v>0</v>
      </c>
      <c r="F80" s="55">
        <v>100000</v>
      </c>
      <c r="G80" s="55">
        <v>0</v>
      </c>
      <c r="H80" s="55">
        <v>0</v>
      </c>
      <c r="I80" s="72">
        <f t="shared" si="19"/>
        <v>100000</v>
      </c>
      <c r="J80" s="65">
        <v>0</v>
      </c>
      <c r="K80" s="76">
        <v>0</v>
      </c>
      <c r="L80" s="55">
        <v>0</v>
      </c>
      <c r="M80" s="76">
        <v>0</v>
      </c>
      <c r="N80" s="63">
        <f t="shared" si="17"/>
        <v>0</v>
      </c>
      <c r="O80" s="65">
        <v>0</v>
      </c>
      <c r="P80" s="63">
        <f t="shared" si="20"/>
        <v>0</v>
      </c>
      <c r="Q80" s="65">
        <f t="shared" si="18"/>
        <v>100000</v>
      </c>
      <c r="R80" s="75">
        <f t="shared" si="21"/>
        <v>9.1423908270109807E-6</v>
      </c>
    </row>
    <row r="81" spans="1:18" ht="33.75" x14ac:dyDescent="0.2">
      <c r="A81" s="2127"/>
      <c r="B81" s="52" t="s">
        <v>88</v>
      </c>
      <c r="C81" s="56">
        <v>0</v>
      </c>
      <c r="D81" s="55">
        <v>0</v>
      </c>
      <c r="E81" s="55">
        <v>0</v>
      </c>
      <c r="F81" s="55">
        <v>36144098</v>
      </c>
      <c r="G81" s="55">
        <v>0</v>
      </c>
      <c r="H81" s="55">
        <v>90000</v>
      </c>
      <c r="I81" s="72">
        <f t="shared" si="19"/>
        <v>36234098</v>
      </c>
      <c r="J81" s="65">
        <v>0</v>
      </c>
      <c r="K81" s="76">
        <v>0</v>
      </c>
      <c r="L81" s="55">
        <v>0</v>
      </c>
      <c r="M81" s="55">
        <v>0</v>
      </c>
      <c r="N81" s="63">
        <f t="shared" si="17"/>
        <v>0</v>
      </c>
      <c r="O81" s="56">
        <v>0</v>
      </c>
      <c r="P81" s="63">
        <f t="shared" si="20"/>
        <v>0</v>
      </c>
      <c r="Q81" s="65">
        <f t="shared" si="18"/>
        <v>36234098</v>
      </c>
      <c r="R81" s="75">
        <f t="shared" si="21"/>
        <v>3.3126628518021692E-3</v>
      </c>
    </row>
    <row r="82" spans="1:18" ht="22.5" x14ac:dyDescent="0.2">
      <c r="A82" s="2127"/>
      <c r="B82" s="52" t="s">
        <v>89</v>
      </c>
      <c r="C82" s="56">
        <v>0</v>
      </c>
      <c r="D82" s="55">
        <v>0</v>
      </c>
      <c r="E82" s="55">
        <v>0</v>
      </c>
      <c r="F82" s="55">
        <v>132837</v>
      </c>
      <c r="G82" s="55">
        <v>0</v>
      </c>
      <c r="H82" s="55">
        <v>0</v>
      </c>
      <c r="I82" s="72">
        <f t="shared" si="19"/>
        <v>132837</v>
      </c>
      <c r="J82" s="65">
        <v>0</v>
      </c>
      <c r="K82" s="76">
        <v>0</v>
      </c>
      <c r="L82" s="55">
        <v>0</v>
      </c>
      <c r="M82" s="55">
        <v>0</v>
      </c>
      <c r="N82" s="63">
        <f t="shared" si="17"/>
        <v>0</v>
      </c>
      <c r="O82" s="56">
        <v>0</v>
      </c>
      <c r="P82" s="63">
        <f t="shared" si="20"/>
        <v>0</v>
      </c>
      <c r="Q82" s="65">
        <f t="shared" si="18"/>
        <v>132837</v>
      </c>
      <c r="R82" s="75">
        <f t="shared" si="21"/>
        <v>1.2144477702876577E-5</v>
      </c>
    </row>
    <row r="83" spans="1:18" ht="22.5" x14ac:dyDescent="0.2">
      <c r="A83" s="2127"/>
      <c r="B83" s="52" t="s">
        <v>90</v>
      </c>
      <c r="C83" s="65">
        <v>0</v>
      </c>
      <c r="D83" s="55">
        <v>0</v>
      </c>
      <c r="E83" s="55">
        <v>0</v>
      </c>
      <c r="F83" s="55">
        <v>25300</v>
      </c>
      <c r="G83" s="55">
        <v>0</v>
      </c>
      <c r="H83" s="55">
        <v>0</v>
      </c>
      <c r="I83" s="72">
        <f t="shared" si="19"/>
        <v>25300</v>
      </c>
      <c r="J83" s="65">
        <v>0</v>
      </c>
      <c r="K83" s="76">
        <v>0</v>
      </c>
      <c r="L83" s="55">
        <v>0</v>
      </c>
      <c r="M83" s="76">
        <v>0</v>
      </c>
      <c r="N83" s="63">
        <f t="shared" si="17"/>
        <v>0</v>
      </c>
      <c r="O83" s="65">
        <v>0</v>
      </c>
      <c r="P83" s="63">
        <f t="shared" si="20"/>
        <v>0</v>
      </c>
      <c r="Q83" s="65">
        <f t="shared" si="18"/>
        <v>25300</v>
      </c>
      <c r="R83" s="75">
        <f t="shared" si="21"/>
        <v>2.313024879233778E-6</v>
      </c>
    </row>
    <row r="84" spans="1:18" x14ac:dyDescent="0.2">
      <c r="A84" s="2127"/>
      <c r="B84" s="52" t="s">
        <v>91</v>
      </c>
      <c r="C84" s="56">
        <v>0</v>
      </c>
      <c r="D84" s="55">
        <v>0</v>
      </c>
      <c r="E84" s="55">
        <v>0</v>
      </c>
      <c r="F84" s="55">
        <v>6000</v>
      </c>
      <c r="G84" s="55">
        <v>0</v>
      </c>
      <c r="H84" s="55">
        <v>0</v>
      </c>
      <c r="I84" s="72">
        <f t="shared" si="19"/>
        <v>6000</v>
      </c>
      <c r="J84" s="65">
        <v>0</v>
      </c>
      <c r="K84" s="76">
        <v>0</v>
      </c>
      <c r="L84" s="55">
        <v>0</v>
      </c>
      <c r="M84" s="55">
        <v>0</v>
      </c>
      <c r="N84" s="63">
        <f t="shared" si="17"/>
        <v>0</v>
      </c>
      <c r="O84" s="56">
        <v>0</v>
      </c>
      <c r="P84" s="63">
        <f t="shared" si="20"/>
        <v>0</v>
      </c>
      <c r="Q84" s="65">
        <f t="shared" si="18"/>
        <v>6000</v>
      </c>
      <c r="R84" s="75">
        <f t="shared" si="21"/>
        <v>5.4854344962065882E-7</v>
      </c>
    </row>
    <row r="85" spans="1:18" x14ac:dyDescent="0.2">
      <c r="A85" s="2127"/>
      <c r="B85" s="52" t="s">
        <v>92</v>
      </c>
      <c r="C85" s="56">
        <v>0</v>
      </c>
      <c r="D85" s="55">
        <v>0</v>
      </c>
      <c r="E85" s="55">
        <v>0</v>
      </c>
      <c r="F85" s="55">
        <v>8000</v>
      </c>
      <c r="G85" s="55">
        <v>0</v>
      </c>
      <c r="H85" s="55">
        <v>0</v>
      </c>
      <c r="I85" s="72">
        <f t="shared" si="19"/>
        <v>8000</v>
      </c>
      <c r="J85" s="65">
        <v>0</v>
      </c>
      <c r="K85" s="76">
        <v>0</v>
      </c>
      <c r="L85" s="55">
        <v>0</v>
      </c>
      <c r="M85" s="55">
        <v>0</v>
      </c>
      <c r="N85" s="63">
        <f t="shared" si="17"/>
        <v>0</v>
      </c>
      <c r="O85" s="56">
        <v>0</v>
      </c>
      <c r="P85" s="63">
        <f t="shared" si="20"/>
        <v>0</v>
      </c>
      <c r="Q85" s="65">
        <f t="shared" si="18"/>
        <v>8000</v>
      </c>
      <c r="R85" s="75">
        <f t="shared" si="21"/>
        <v>7.3139126616087842E-7</v>
      </c>
    </row>
    <row r="86" spans="1:18" x14ac:dyDescent="0.2">
      <c r="A86" s="2127"/>
      <c r="B86" s="52" t="s">
        <v>93</v>
      </c>
      <c r="C86" s="65">
        <v>0</v>
      </c>
      <c r="D86" s="55">
        <v>0</v>
      </c>
      <c r="E86" s="55">
        <v>0</v>
      </c>
      <c r="F86" s="55">
        <v>16500</v>
      </c>
      <c r="G86" s="55">
        <v>0</v>
      </c>
      <c r="H86" s="55">
        <v>0</v>
      </c>
      <c r="I86" s="72">
        <f t="shared" si="19"/>
        <v>16500</v>
      </c>
      <c r="J86" s="65">
        <v>0</v>
      </c>
      <c r="K86" s="76">
        <v>0</v>
      </c>
      <c r="L86" s="55">
        <v>0</v>
      </c>
      <c r="M86" s="76">
        <v>0</v>
      </c>
      <c r="N86" s="63">
        <f t="shared" si="17"/>
        <v>0</v>
      </c>
      <c r="O86" s="65">
        <v>0</v>
      </c>
      <c r="P86" s="63">
        <f t="shared" si="20"/>
        <v>0</v>
      </c>
      <c r="Q86" s="65">
        <f t="shared" si="18"/>
        <v>16500</v>
      </c>
      <c r="R86" s="75">
        <f t="shared" si="21"/>
        <v>1.5084944864568118E-6</v>
      </c>
    </row>
    <row r="87" spans="1:18" ht="22.5" x14ac:dyDescent="0.2">
      <c r="A87" s="2127"/>
      <c r="B87" s="52" t="s">
        <v>94</v>
      </c>
      <c r="C87" s="56">
        <v>0</v>
      </c>
      <c r="D87" s="55">
        <v>0</v>
      </c>
      <c r="E87" s="55">
        <v>0</v>
      </c>
      <c r="F87" s="55">
        <v>70000</v>
      </c>
      <c r="G87" s="55">
        <v>0</v>
      </c>
      <c r="H87" s="55">
        <v>0</v>
      </c>
      <c r="I87" s="72">
        <f t="shared" si="19"/>
        <v>70000</v>
      </c>
      <c r="J87" s="65">
        <v>0</v>
      </c>
      <c r="K87" s="76">
        <v>0</v>
      </c>
      <c r="L87" s="55">
        <v>0</v>
      </c>
      <c r="M87" s="55">
        <v>0</v>
      </c>
      <c r="N87" s="63">
        <f t="shared" si="17"/>
        <v>0</v>
      </c>
      <c r="O87" s="56">
        <v>0</v>
      </c>
      <c r="P87" s="63">
        <f t="shared" si="20"/>
        <v>0</v>
      </c>
      <c r="Q87" s="65">
        <f t="shared" si="18"/>
        <v>70000</v>
      </c>
      <c r="R87" s="75">
        <f t="shared" si="21"/>
        <v>6.399673578907686E-6</v>
      </c>
    </row>
    <row r="88" spans="1:18" x14ac:dyDescent="0.2">
      <c r="A88" s="2127"/>
      <c r="B88" s="52" t="s">
        <v>95</v>
      </c>
      <c r="C88" s="56">
        <v>0</v>
      </c>
      <c r="D88" s="55">
        <v>0</v>
      </c>
      <c r="E88" s="55">
        <v>0</v>
      </c>
      <c r="F88" s="55">
        <v>50420</v>
      </c>
      <c r="G88" s="55">
        <v>0</v>
      </c>
      <c r="H88" s="55">
        <v>0</v>
      </c>
      <c r="I88" s="72">
        <f t="shared" si="19"/>
        <v>50420</v>
      </c>
      <c r="J88" s="65">
        <v>0</v>
      </c>
      <c r="K88" s="76">
        <v>0</v>
      </c>
      <c r="L88" s="55">
        <v>0</v>
      </c>
      <c r="M88" s="55">
        <v>0</v>
      </c>
      <c r="N88" s="63">
        <f t="shared" si="17"/>
        <v>0</v>
      </c>
      <c r="O88" s="56">
        <v>0</v>
      </c>
      <c r="P88" s="63">
        <f t="shared" si="20"/>
        <v>0</v>
      </c>
      <c r="Q88" s="65">
        <f t="shared" si="18"/>
        <v>50420</v>
      </c>
      <c r="R88" s="75">
        <f t="shared" si="21"/>
        <v>4.6095934549789364E-6</v>
      </c>
    </row>
    <row r="89" spans="1:18" ht="12" thickBot="1" x14ac:dyDescent="0.25">
      <c r="A89" s="2128"/>
      <c r="B89" s="53" t="s">
        <v>96</v>
      </c>
      <c r="C89" s="77">
        <v>0</v>
      </c>
      <c r="D89" s="80">
        <v>0</v>
      </c>
      <c r="E89" s="80">
        <v>0</v>
      </c>
      <c r="F89" s="80">
        <v>0</v>
      </c>
      <c r="G89" s="80">
        <v>0</v>
      </c>
      <c r="H89" s="80">
        <v>0</v>
      </c>
      <c r="I89" s="79">
        <f t="shared" si="19"/>
        <v>0</v>
      </c>
      <c r="J89" s="77">
        <v>0</v>
      </c>
      <c r="K89" s="78">
        <v>0</v>
      </c>
      <c r="L89" s="80">
        <v>0</v>
      </c>
      <c r="M89" s="78">
        <v>0</v>
      </c>
      <c r="N89" s="81">
        <f t="shared" si="17"/>
        <v>0</v>
      </c>
      <c r="O89" s="77">
        <v>0</v>
      </c>
      <c r="P89" s="81">
        <f>+O89</f>
        <v>0</v>
      </c>
      <c r="Q89" s="77">
        <f t="shared" si="18"/>
        <v>0</v>
      </c>
      <c r="R89" s="82">
        <f t="shared" si="21"/>
        <v>0</v>
      </c>
    </row>
    <row r="90" spans="1:18" ht="23.25" thickBot="1" x14ac:dyDescent="0.25">
      <c r="A90" s="54" t="s">
        <v>99</v>
      </c>
      <c r="B90" s="54" t="s">
        <v>98</v>
      </c>
      <c r="C90" s="58">
        <v>0</v>
      </c>
      <c r="D90" s="57">
        <v>0</v>
      </c>
      <c r="E90" s="57">
        <v>0</v>
      </c>
      <c r="F90" s="57">
        <v>542000</v>
      </c>
      <c r="G90" s="57">
        <v>0</v>
      </c>
      <c r="H90" s="57">
        <v>1000</v>
      </c>
      <c r="I90" s="74">
        <f t="shared" si="19"/>
        <v>543000</v>
      </c>
      <c r="J90" s="58">
        <v>0</v>
      </c>
      <c r="K90" s="57">
        <v>0</v>
      </c>
      <c r="L90" s="57">
        <v>0</v>
      </c>
      <c r="M90" s="57">
        <v>0</v>
      </c>
      <c r="N90" s="64">
        <f t="shared" si="17"/>
        <v>0</v>
      </c>
      <c r="O90" s="58">
        <v>0</v>
      </c>
      <c r="P90" s="64">
        <f>+O90</f>
        <v>0</v>
      </c>
      <c r="Q90" s="66">
        <f t="shared" si="18"/>
        <v>543000</v>
      </c>
      <c r="R90" s="83">
        <f t="shared" si="21"/>
        <v>4.9643182190669627E-5</v>
      </c>
    </row>
    <row r="91" spans="1:18" ht="68.25" thickBot="1" x14ac:dyDescent="0.25">
      <c r="A91" s="54" t="s">
        <v>101</v>
      </c>
      <c r="B91" s="54" t="s">
        <v>100</v>
      </c>
      <c r="C91" s="58">
        <v>0</v>
      </c>
      <c r="D91" s="57">
        <v>0</v>
      </c>
      <c r="E91" s="57">
        <v>0</v>
      </c>
      <c r="F91" s="57">
        <v>5593227</v>
      </c>
      <c r="G91" s="57">
        <v>0</v>
      </c>
      <c r="H91" s="57">
        <v>0</v>
      </c>
      <c r="I91" s="74">
        <f t="shared" si="19"/>
        <v>5593227</v>
      </c>
      <c r="J91" s="58">
        <v>0</v>
      </c>
      <c r="K91" s="57">
        <v>0</v>
      </c>
      <c r="L91" s="57">
        <v>0</v>
      </c>
      <c r="M91" s="57">
        <v>0</v>
      </c>
      <c r="N91" s="64">
        <f t="shared" si="17"/>
        <v>0</v>
      </c>
      <c r="O91" s="58">
        <v>0</v>
      </c>
      <c r="P91" s="64">
        <f>+O91</f>
        <v>0</v>
      </c>
      <c r="Q91" s="66">
        <f t="shared" si="18"/>
        <v>5593227</v>
      </c>
      <c r="R91" s="83">
        <f t="shared" si="21"/>
        <v>5.113546721819015E-4</v>
      </c>
    </row>
    <row r="92" spans="1:18" ht="23.25" thickBot="1" x14ac:dyDescent="0.25">
      <c r="A92" s="54" t="s">
        <v>103</v>
      </c>
      <c r="B92" s="54" t="s">
        <v>102</v>
      </c>
      <c r="C92" s="58">
        <v>0</v>
      </c>
      <c r="D92" s="57">
        <v>0</v>
      </c>
      <c r="E92" s="57">
        <v>8000</v>
      </c>
      <c r="F92" s="57">
        <v>81737106</v>
      </c>
      <c r="G92" s="57">
        <v>0</v>
      </c>
      <c r="H92" s="57">
        <v>150000</v>
      </c>
      <c r="I92" s="74">
        <f t="shared" si="19"/>
        <v>81895106</v>
      </c>
      <c r="J92" s="58">
        <v>0</v>
      </c>
      <c r="K92" s="57">
        <v>0</v>
      </c>
      <c r="L92" s="57">
        <v>13183987</v>
      </c>
      <c r="M92" s="57">
        <v>0</v>
      </c>
      <c r="N92" s="64">
        <f>SUM(J92:M92)</f>
        <v>13183987</v>
      </c>
      <c r="O92" s="58">
        <v>0</v>
      </c>
      <c r="P92" s="64">
        <f>+O92</f>
        <v>0</v>
      </c>
      <c r="Q92" s="66">
        <f t="shared" si="18"/>
        <v>95079093</v>
      </c>
      <c r="R92" s="83">
        <f t="shared" si="21"/>
        <v>8.6925022768372402E-3</v>
      </c>
    </row>
    <row r="93" spans="1:18" ht="12" thickBot="1" x14ac:dyDescent="0.25">
      <c r="A93" s="26" t="s">
        <v>15</v>
      </c>
      <c r="B93" s="26" t="s">
        <v>15</v>
      </c>
      <c r="C93" s="59">
        <f>SUM(C70:C92)</f>
        <v>0</v>
      </c>
      <c r="D93" s="59">
        <f t="shared" ref="D93:H93" si="22">SUM(D70:D92)</f>
        <v>54057097</v>
      </c>
      <c r="E93" s="59">
        <f t="shared" si="22"/>
        <v>8000</v>
      </c>
      <c r="F93" s="59">
        <f t="shared" si="22"/>
        <v>377627019</v>
      </c>
      <c r="G93" s="59">
        <f t="shared" si="22"/>
        <v>0</v>
      </c>
      <c r="H93" s="59">
        <f t="shared" si="22"/>
        <v>241000</v>
      </c>
      <c r="I93" s="60">
        <f>SUM(C93:H93)</f>
        <v>431933116</v>
      </c>
      <c r="J93" s="59">
        <f t="shared" ref="J93:M93" si="23">SUM(J70:J92)</f>
        <v>0</v>
      </c>
      <c r="K93" s="59">
        <f t="shared" si="23"/>
        <v>0</v>
      </c>
      <c r="L93" s="59">
        <f t="shared" si="23"/>
        <v>13183987</v>
      </c>
      <c r="M93" s="59">
        <f t="shared" si="23"/>
        <v>0</v>
      </c>
      <c r="N93" s="60">
        <f>SUM(J93:M93)</f>
        <v>13183987</v>
      </c>
      <c r="O93" s="59">
        <f>SUM(O70:O92)</f>
        <v>0</v>
      </c>
      <c r="P93" s="60">
        <f>+O93</f>
        <v>0</v>
      </c>
      <c r="Q93" s="59">
        <f>+P93+N93+I93</f>
        <v>445117103</v>
      </c>
      <c r="R93" s="67">
        <f>SUM(R70:R92)</f>
        <v>4.0694345194129011E-2</v>
      </c>
    </row>
    <row r="94" spans="1:18" s="94" customFormat="1" x14ac:dyDescent="0.2">
      <c r="I94" s="987"/>
      <c r="N94" s="987"/>
      <c r="P94" s="987"/>
      <c r="Q94" s="987"/>
      <c r="R94" s="988"/>
    </row>
    <row r="95" spans="1:18" s="94" customFormat="1" x14ac:dyDescent="0.2">
      <c r="I95" s="987"/>
      <c r="N95" s="987"/>
      <c r="P95" s="987"/>
      <c r="Q95" s="987"/>
      <c r="R95" s="988"/>
    </row>
    <row r="96" spans="1:18" s="94" customFormat="1" x14ac:dyDescent="0.2">
      <c r="I96" s="987"/>
      <c r="N96" s="987"/>
      <c r="P96" s="987"/>
      <c r="Q96" s="987"/>
      <c r="R96" s="988"/>
    </row>
    <row r="97" spans="1:18" s="94" customFormat="1" x14ac:dyDescent="0.2">
      <c r="I97" s="987"/>
      <c r="N97" s="987"/>
      <c r="P97" s="987"/>
      <c r="Q97" s="987"/>
      <c r="R97" s="988"/>
    </row>
    <row r="98" spans="1:18" s="94" customFormat="1" ht="15" customHeight="1" thickBot="1" x14ac:dyDescent="0.25">
      <c r="A98" s="2078" t="s">
        <v>108</v>
      </c>
      <c r="B98" s="987"/>
      <c r="I98" s="987"/>
      <c r="N98" s="987"/>
      <c r="P98" s="987"/>
      <c r="Q98" s="987"/>
      <c r="R98" s="988"/>
    </row>
    <row r="99" spans="1:18" ht="12" thickBot="1" x14ac:dyDescent="0.25">
      <c r="A99" s="2129" t="s">
        <v>54</v>
      </c>
      <c r="B99" s="2129" t="s">
        <v>40</v>
      </c>
      <c r="C99" s="2131" t="s">
        <v>34</v>
      </c>
      <c r="D99" s="2132"/>
      <c r="E99" s="2132"/>
      <c r="F99" s="2132"/>
      <c r="G99" s="2132"/>
      <c r="H99" s="2132"/>
      <c r="I99" s="2133"/>
      <c r="J99" s="2131" t="s">
        <v>22</v>
      </c>
      <c r="K99" s="2132"/>
      <c r="L99" s="2132"/>
      <c r="M99" s="2132"/>
      <c r="N99" s="2133"/>
      <c r="O99" s="2131" t="s">
        <v>18</v>
      </c>
      <c r="P99" s="2133"/>
      <c r="Q99" s="2131" t="s">
        <v>0</v>
      </c>
      <c r="R99" s="2133"/>
    </row>
    <row r="100" spans="1:18" ht="96" thickBot="1" x14ac:dyDescent="0.25">
      <c r="A100" s="2130"/>
      <c r="B100" s="2130"/>
      <c r="C100" s="23" t="s">
        <v>23</v>
      </c>
      <c r="D100" s="24" t="s">
        <v>24</v>
      </c>
      <c r="E100" s="24" t="s">
        <v>25</v>
      </c>
      <c r="F100" s="24" t="s">
        <v>26</v>
      </c>
      <c r="G100" s="24" t="s">
        <v>27</v>
      </c>
      <c r="H100" s="24" t="s">
        <v>28</v>
      </c>
      <c r="I100" s="61" t="s">
        <v>19</v>
      </c>
      <c r="J100" s="23" t="s">
        <v>29</v>
      </c>
      <c r="K100" s="24" t="s">
        <v>30</v>
      </c>
      <c r="L100" s="24" t="s">
        <v>31</v>
      </c>
      <c r="M100" s="24" t="s">
        <v>32</v>
      </c>
      <c r="N100" s="62" t="s">
        <v>20</v>
      </c>
      <c r="O100" s="23" t="s">
        <v>33</v>
      </c>
      <c r="P100" s="62" t="s">
        <v>21</v>
      </c>
      <c r="Q100" s="25" t="s">
        <v>39</v>
      </c>
      <c r="R100" s="69" t="s">
        <v>16</v>
      </c>
    </row>
    <row r="101" spans="1:18" x14ac:dyDescent="0.2">
      <c r="A101" s="2126" t="s">
        <v>97</v>
      </c>
      <c r="B101" s="51" t="s">
        <v>77</v>
      </c>
      <c r="C101" s="70">
        <v>0</v>
      </c>
      <c r="D101" s="73">
        <v>0</v>
      </c>
      <c r="E101" s="73">
        <v>0</v>
      </c>
      <c r="F101" s="73">
        <v>0</v>
      </c>
      <c r="G101" s="73">
        <v>0</v>
      </c>
      <c r="H101" s="73">
        <v>0</v>
      </c>
      <c r="I101" s="72">
        <f>SUM(C101:H101)</f>
        <v>0</v>
      </c>
      <c r="J101" s="70">
        <v>0</v>
      </c>
      <c r="K101" s="71">
        <v>0</v>
      </c>
      <c r="L101" s="73">
        <v>219104</v>
      </c>
      <c r="M101" s="71">
        <v>0</v>
      </c>
      <c r="N101" s="74">
        <f t="shared" ref="N101:N122" si="24">SUM(J101:M101)</f>
        <v>219104</v>
      </c>
      <c r="O101" s="70">
        <v>0</v>
      </c>
      <c r="P101" s="74">
        <f>+O101</f>
        <v>0</v>
      </c>
      <c r="Q101" s="70">
        <f t="shared" ref="Q101:Q123" si="25">+P101+N101+I101</f>
        <v>219104</v>
      </c>
      <c r="R101" s="75">
        <f>+Q101/$Q$29</f>
        <v>2.0031343997614138E-5</v>
      </c>
    </row>
    <row r="102" spans="1:18" ht="22.5" x14ac:dyDescent="0.2">
      <c r="A102" s="2127"/>
      <c r="B102" s="52" t="s">
        <v>78</v>
      </c>
      <c r="C102" s="65">
        <v>0</v>
      </c>
      <c r="D102" s="1718">
        <v>0</v>
      </c>
      <c r="E102" s="1718">
        <v>0</v>
      </c>
      <c r="F102" s="1718">
        <v>0</v>
      </c>
      <c r="G102" s="1718">
        <v>0</v>
      </c>
      <c r="H102" s="1718">
        <v>0</v>
      </c>
      <c r="I102" s="72">
        <f t="shared" ref="I102:I123" si="26">SUM(C102:H102)</f>
        <v>0</v>
      </c>
      <c r="J102" s="65">
        <v>0</v>
      </c>
      <c r="K102" s="76">
        <v>0</v>
      </c>
      <c r="L102" s="55">
        <v>0</v>
      </c>
      <c r="M102" s="76">
        <v>0</v>
      </c>
      <c r="N102" s="63">
        <f t="shared" si="24"/>
        <v>0</v>
      </c>
      <c r="O102" s="65">
        <v>0</v>
      </c>
      <c r="P102" s="63">
        <f t="shared" ref="P102:P119" si="27">+O102</f>
        <v>0</v>
      </c>
      <c r="Q102" s="65">
        <f t="shared" si="25"/>
        <v>0</v>
      </c>
      <c r="R102" s="75">
        <f t="shared" ref="R102:R123" si="28">+Q102/$Q$29</f>
        <v>0</v>
      </c>
    </row>
    <row r="103" spans="1:18" x14ac:dyDescent="0.2">
      <c r="A103" s="2127"/>
      <c r="B103" s="52" t="s">
        <v>79</v>
      </c>
      <c r="C103" s="56">
        <v>0</v>
      </c>
      <c r="D103" s="55">
        <v>0</v>
      </c>
      <c r="E103" s="55">
        <v>0</v>
      </c>
      <c r="F103" s="55">
        <v>0</v>
      </c>
      <c r="G103" s="55">
        <v>0</v>
      </c>
      <c r="H103" s="55">
        <v>0</v>
      </c>
      <c r="I103" s="72">
        <f t="shared" si="26"/>
        <v>0</v>
      </c>
      <c r="J103" s="65">
        <v>0</v>
      </c>
      <c r="K103" s="76">
        <v>0</v>
      </c>
      <c r="L103" s="55">
        <v>0</v>
      </c>
      <c r="M103" s="55">
        <v>0</v>
      </c>
      <c r="N103" s="63">
        <f t="shared" si="24"/>
        <v>0</v>
      </c>
      <c r="O103" s="56">
        <v>0</v>
      </c>
      <c r="P103" s="63">
        <f t="shared" si="27"/>
        <v>0</v>
      </c>
      <c r="Q103" s="65">
        <f t="shared" si="25"/>
        <v>0</v>
      </c>
      <c r="R103" s="75">
        <f t="shared" si="28"/>
        <v>0</v>
      </c>
    </row>
    <row r="104" spans="1:18" x14ac:dyDescent="0.2">
      <c r="A104" s="2127"/>
      <c r="B104" s="52" t="s">
        <v>80</v>
      </c>
      <c r="C104" s="56">
        <v>0</v>
      </c>
      <c r="D104" s="55">
        <v>0</v>
      </c>
      <c r="E104" s="55">
        <v>0</v>
      </c>
      <c r="F104" s="55">
        <v>0</v>
      </c>
      <c r="G104" s="55">
        <v>0</v>
      </c>
      <c r="H104" s="55">
        <v>0</v>
      </c>
      <c r="I104" s="72">
        <f t="shared" si="26"/>
        <v>0</v>
      </c>
      <c r="J104" s="65">
        <v>0</v>
      </c>
      <c r="K104" s="76">
        <v>0</v>
      </c>
      <c r="L104" s="55">
        <v>0</v>
      </c>
      <c r="M104" s="55">
        <v>0</v>
      </c>
      <c r="N104" s="63">
        <f t="shared" si="24"/>
        <v>0</v>
      </c>
      <c r="O104" s="56">
        <v>0</v>
      </c>
      <c r="P104" s="63">
        <f t="shared" si="27"/>
        <v>0</v>
      </c>
      <c r="Q104" s="65">
        <f t="shared" si="25"/>
        <v>0</v>
      </c>
      <c r="R104" s="75">
        <f t="shared" si="28"/>
        <v>0</v>
      </c>
    </row>
    <row r="105" spans="1:18" ht="22.5" x14ac:dyDescent="0.2">
      <c r="A105" s="2127"/>
      <c r="B105" s="52" t="s">
        <v>81</v>
      </c>
      <c r="C105" s="65">
        <v>0</v>
      </c>
      <c r="D105" s="55">
        <v>0</v>
      </c>
      <c r="E105" s="55">
        <v>0</v>
      </c>
      <c r="F105" s="55">
        <v>0</v>
      </c>
      <c r="G105" s="55">
        <v>0</v>
      </c>
      <c r="H105" s="55">
        <v>0</v>
      </c>
      <c r="I105" s="72">
        <f t="shared" si="26"/>
        <v>0</v>
      </c>
      <c r="J105" s="65">
        <v>0</v>
      </c>
      <c r="K105" s="76">
        <v>0</v>
      </c>
      <c r="L105" s="55">
        <v>0</v>
      </c>
      <c r="M105" s="76">
        <v>0</v>
      </c>
      <c r="N105" s="63">
        <f t="shared" si="24"/>
        <v>0</v>
      </c>
      <c r="O105" s="65">
        <v>0</v>
      </c>
      <c r="P105" s="63">
        <f t="shared" si="27"/>
        <v>0</v>
      </c>
      <c r="Q105" s="65">
        <f t="shared" si="25"/>
        <v>0</v>
      </c>
      <c r="R105" s="75">
        <f t="shared" si="28"/>
        <v>0</v>
      </c>
    </row>
    <row r="106" spans="1:18" ht="22.5" x14ac:dyDescent="0.2">
      <c r="A106" s="2127"/>
      <c r="B106" s="52" t="s">
        <v>82</v>
      </c>
      <c r="C106" s="56">
        <v>0</v>
      </c>
      <c r="D106" s="55">
        <v>0</v>
      </c>
      <c r="E106" s="55">
        <v>0</v>
      </c>
      <c r="F106" s="55">
        <v>0</v>
      </c>
      <c r="G106" s="55">
        <v>0</v>
      </c>
      <c r="H106" s="55">
        <v>0</v>
      </c>
      <c r="I106" s="72">
        <f t="shared" si="26"/>
        <v>0</v>
      </c>
      <c r="J106" s="65">
        <v>0</v>
      </c>
      <c r="K106" s="76">
        <v>0</v>
      </c>
      <c r="L106" s="55">
        <v>0</v>
      </c>
      <c r="M106" s="55">
        <v>0</v>
      </c>
      <c r="N106" s="63">
        <f t="shared" si="24"/>
        <v>0</v>
      </c>
      <c r="O106" s="56">
        <v>0</v>
      </c>
      <c r="P106" s="63">
        <f t="shared" si="27"/>
        <v>0</v>
      </c>
      <c r="Q106" s="65">
        <f t="shared" si="25"/>
        <v>0</v>
      </c>
      <c r="R106" s="75">
        <f t="shared" si="28"/>
        <v>0</v>
      </c>
    </row>
    <row r="107" spans="1:18" ht="22.5" x14ac:dyDescent="0.2">
      <c r="A107" s="2127"/>
      <c r="B107" s="52" t="s">
        <v>83</v>
      </c>
      <c r="C107" s="56">
        <v>0</v>
      </c>
      <c r="D107" s="55">
        <v>0</v>
      </c>
      <c r="E107" s="55">
        <v>0</v>
      </c>
      <c r="F107" s="55">
        <v>0</v>
      </c>
      <c r="G107" s="55">
        <v>0</v>
      </c>
      <c r="H107" s="55">
        <v>0</v>
      </c>
      <c r="I107" s="72">
        <f t="shared" si="26"/>
        <v>0</v>
      </c>
      <c r="J107" s="65">
        <v>0</v>
      </c>
      <c r="K107" s="76">
        <v>0</v>
      </c>
      <c r="L107" s="55">
        <v>0</v>
      </c>
      <c r="M107" s="55">
        <v>0</v>
      </c>
      <c r="N107" s="63">
        <f t="shared" si="24"/>
        <v>0</v>
      </c>
      <c r="O107" s="56">
        <v>0</v>
      </c>
      <c r="P107" s="63">
        <f t="shared" si="27"/>
        <v>0</v>
      </c>
      <c r="Q107" s="65">
        <f t="shared" si="25"/>
        <v>0</v>
      </c>
      <c r="R107" s="75">
        <f t="shared" si="28"/>
        <v>0</v>
      </c>
    </row>
    <row r="108" spans="1:18" ht="22.5" x14ac:dyDescent="0.2">
      <c r="A108" s="2127"/>
      <c r="B108" s="52" t="s">
        <v>84</v>
      </c>
      <c r="C108" s="65">
        <v>0</v>
      </c>
      <c r="D108" s="55">
        <v>0</v>
      </c>
      <c r="E108" s="55">
        <v>0</v>
      </c>
      <c r="F108" s="55">
        <v>0</v>
      </c>
      <c r="G108" s="55">
        <v>0</v>
      </c>
      <c r="H108" s="55">
        <v>0</v>
      </c>
      <c r="I108" s="72">
        <f t="shared" si="26"/>
        <v>0</v>
      </c>
      <c r="J108" s="65">
        <v>0</v>
      </c>
      <c r="K108" s="76">
        <v>0</v>
      </c>
      <c r="L108" s="55">
        <v>0</v>
      </c>
      <c r="M108" s="76">
        <v>0</v>
      </c>
      <c r="N108" s="63">
        <f t="shared" si="24"/>
        <v>0</v>
      </c>
      <c r="O108" s="65">
        <v>0</v>
      </c>
      <c r="P108" s="63">
        <f t="shared" si="27"/>
        <v>0</v>
      </c>
      <c r="Q108" s="65">
        <f t="shared" si="25"/>
        <v>0</v>
      </c>
      <c r="R108" s="75">
        <f t="shared" si="28"/>
        <v>0</v>
      </c>
    </row>
    <row r="109" spans="1:18" ht="22.5" x14ac:dyDescent="0.2">
      <c r="A109" s="2127"/>
      <c r="B109" s="52" t="s">
        <v>85</v>
      </c>
      <c r="C109" s="56">
        <v>0</v>
      </c>
      <c r="D109" s="55">
        <v>0</v>
      </c>
      <c r="E109" s="55">
        <v>0</v>
      </c>
      <c r="F109" s="55">
        <v>0</v>
      </c>
      <c r="G109" s="55">
        <v>0</v>
      </c>
      <c r="H109" s="55">
        <v>0</v>
      </c>
      <c r="I109" s="72">
        <f t="shared" si="26"/>
        <v>0</v>
      </c>
      <c r="J109" s="65">
        <v>0</v>
      </c>
      <c r="K109" s="76">
        <v>0</v>
      </c>
      <c r="L109" s="55">
        <v>0</v>
      </c>
      <c r="M109" s="55">
        <v>0</v>
      </c>
      <c r="N109" s="63">
        <f t="shared" si="24"/>
        <v>0</v>
      </c>
      <c r="O109" s="56">
        <v>0</v>
      </c>
      <c r="P109" s="63">
        <f t="shared" si="27"/>
        <v>0</v>
      </c>
      <c r="Q109" s="65">
        <f t="shared" si="25"/>
        <v>0</v>
      </c>
      <c r="R109" s="75">
        <f t="shared" si="28"/>
        <v>0</v>
      </c>
    </row>
    <row r="110" spans="1:18" x14ac:dyDescent="0.2">
      <c r="A110" s="2127"/>
      <c r="B110" s="52" t="s">
        <v>86</v>
      </c>
      <c r="C110" s="56">
        <v>0</v>
      </c>
      <c r="D110" s="55">
        <v>0</v>
      </c>
      <c r="E110" s="55">
        <v>0</v>
      </c>
      <c r="F110" s="55">
        <v>0</v>
      </c>
      <c r="G110" s="55">
        <v>0</v>
      </c>
      <c r="H110" s="55">
        <v>0</v>
      </c>
      <c r="I110" s="72">
        <f t="shared" si="26"/>
        <v>0</v>
      </c>
      <c r="J110" s="65">
        <v>0</v>
      </c>
      <c r="K110" s="76">
        <v>0</v>
      </c>
      <c r="L110" s="55"/>
      <c r="M110" s="55">
        <v>0</v>
      </c>
      <c r="N110" s="63">
        <f t="shared" si="24"/>
        <v>0</v>
      </c>
      <c r="O110" s="56">
        <v>0</v>
      </c>
      <c r="P110" s="63">
        <f t="shared" si="27"/>
        <v>0</v>
      </c>
      <c r="Q110" s="65">
        <f t="shared" si="25"/>
        <v>0</v>
      </c>
      <c r="R110" s="75">
        <f t="shared" si="28"/>
        <v>0</v>
      </c>
    </row>
    <row r="111" spans="1:18" ht="22.5" x14ac:dyDescent="0.2">
      <c r="A111" s="2127"/>
      <c r="B111" s="52" t="s">
        <v>87</v>
      </c>
      <c r="C111" s="65">
        <v>0</v>
      </c>
      <c r="D111" s="55">
        <v>0</v>
      </c>
      <c r="E111" s="55">
        <v>0</v>
      </c>
      <c r="F111" s="55">
        <v>0</v>
      </c>
      <c r="G111" s="55">
        <v>0</v>
      </c>
      <c r="H111" s="55">
        <v>0</v>
      </c>
      <c r="I111" s="72">
        <f t="shared" si="26"/>
        <v>0</v>
      </c>
      <c r="J111" s="65">
        <v>0</v>
      </c>
      <c r="K111" s="76">
        <v>0</v>
      </c>
      <c r="L111" s="55">
        <v>0</v>
      </c>
      <c r="M111" s="76">
        <v>0</v>
      </c>
      <c r="N111" s="63">
        <f t="shared" si="24"/>
        <v>0</v>
      </c>
      <c r="O111" s="65">
        <v>0</v>
      </c>
      <c r="P111" s="63">
        <f t="shared" si="27"/>
        <v>0</v>
      </c>
      <c r="Q111" s="65">
        <f t="shared" si="25"/>
        <v>0</v>
      </c>
      <c r="R111" s="75">
        <f t="shared" si="28"/>
        <v>0</v>
      </c>
    </row>
    <row r="112" spans="1:18" ht="33.75" x14ac:dyDescent="0.2">
      <c r="A112" s="2127"/>
      <c r="B112" s="52" t="s">
        <v>88</v>
      </c>
      <c r="C112" s="56">
        <v>0</v>
      </c>
      <c r="D112" s="55">
        <v>0</v>
      </c>
      <c r="E112" s="55">
        <v>0</v>
      </c>
      <c r="F112" s="55">
        <v>0</v>
      </c>
      <c r="G112" s="55">
        <v>0</v>
      </c>
      <c r="H112" s="55">
        <v>0</v>
      </c>
      <c r="I112" s="72">
        <f t="shared" si="26"/>
        <v>0</v>
      </c>
      <c r="J112" s="65">
        <v>0</v>
      </c>
      <c r="K112" s="76">
        <v>0</v>
      </c>
      <c r="L112" s="55">
        <v>0</v>
      </c>
      <c r="M112" s="55">
        <v>0</v>
      </c>
      <c r="N112" s="63">
        <f t="shared" si="24"/>
        <v>0</v>
      </c>
      <c r="O112" s="56">
        <v>0</v>
      </c>
      <c r="P112" s="63">
        <f t="shared" si="27"/>
        <v>0</v>
      </c>
      <c r="Q112" s="65">
        <f t="shared" si="25"/>
        <v>0</v>
      </c>
      <c r="R112" s="75">
        <f t="shared" si="28"/>
        <v>0</v>
      </c>
    </row>
    <row r="113" spans="1:18" ht="22.5" x14ac:dyDescent="0.2">
      <c r="A113" s="2127"/>
      <c r="B113" s="52" t="s">
        <v>89</v>
      </c>
      <c r="C113" s="56">
        <v>0</v>
      </c>
      <c r="D113" s="55">
        <v>0</v>
      </c>
      <c r="E113" s="55">
        <v>0</v>
      </c>
      <c r="F113" s="55">
        <v>0</v>
      </c>
      <c r="G113" s="55">
        <v>0</v>
      </c>
      <c r="H113" s="55">
        <v>0</v>
      </c>
      <c r="I113" s="72">
        <f t="shared" si="26"/>
        <v>0</v>
      </c>
      <c r="J113" s="65">
        <v>0</v>
      </c>
      <c r="K113" s="76">
        <v>0</v>
      </c>
      <c r="L113" s="55">
        <v>0</v>
      </c>
      <c r="M113" s="55">
        <v>0</v>
      </c>
      <c r="N113" s="63">
        <f t="shared" si="24"/>
        <v>0</v>
      </c>
      <c r="O113" s="56">
        <v>0</v>
      </c>
      <c r="P113" s="63">
        <f t="shared" si="27"/>
        <v>0</v>
      </c>
      <c r="Q113" s="65">
        <f t="shared" si="25"/>
        <v>0</v>
      </c>
      <c r="R113" s="75">
        <f t="shared" si="28"/>
        <v>0</v>
      </c>
    </row>
    <row r="114" spans="1:18" ht="22.5" x14ac:dyDescent="0.2">
      <c r="A114" s="2127"/>
      <c r="B114" s="52" t="s">
        <v>90</v>
      </c>
      <c r="C114" s="65">
        <v>0</v>
      </c>
      <c r="D114" s="55">
        <v>0</v>
      </c>
      <c r="E114" s="55">
        <v>0</v>
      </c>
      <c r="F114" s="55">
        <v>0</v>
      </c>
      <c r="G114" s="55">
        <v>0</v>
      </c>
      <c r="H114" s="55">
        <v>0</v>
      </c>
      <c r="I114" s="72">
        <f t="shared" si="26"/>
        <v>0</v>
      </c>
      <c r="J114" s="65">
        <v>0</v>
      </c>
      <c r="K114" s="76">
        <v>0</v>
      </c>
      <c r="L114" s="55">
        <v>0</v>
      </c>
      <c r="M114" s="76">
        <v>0</v>
      </c>
      <c r="N114" s="63">
        <f t="shared" si="24"/>
        <v>0</v>
      </c>
      <c r="O114" s="65">
        <v>0</v>
      </c>
      <c r="P114" s="63">
        <f t="shared" si="27"/>
        <v>0</v>
      </c>
      <c r="Q114" s="65">
        <f t="shared" si="25"/>
        <v>0</v>
      </c>
      <c r="R114" s="75">
        <f t="shared" si="28"/>
        <v>0</v>
      </c>
    </row>
    <row r="115" spans="1:18" x14ac:dyDescent="0.2">
      <c r="A115" s="2127"/>
      <c r="B115" s="52" t="s">
        <v>91</v>
      </c>
      <c r="C115" s="56">
        <v>0</v>
      </c>
      <c r="D115" s="55">
        <v>0</v>
      </c>
      <c r="E115" s="55">
        <v>0</v>
      </c>
      <c r="F115" s="55">
        <v>0</v>
      </c>
      <c r="G115" s="55">
        <v>0</v>
      </c>
      <c r="H115" s="55">
        <v>0</v>
      </c>
      <c r="I115" s="72">
        <f t="shared" si="26"/>
        <v>0</v>
      </c>
      <c r="J115" s="65">
        <v>0</v>
      </c>
      <c r="K115" s="76">
        <v>0</v>
      </c>
      <c r="L115" s="55">
        <v>25875983</v>
      </c>
      <c r="M115" s="55">
        <v>0</v>
      </c>
      <c r="N115" s="63">
        <f t="shared" si="24"/>
        <v>25875983</v>
      </c>
      <c r="O115" s="56">
        <v>0</v>
      </c>
      <c r="P115" s="63">
        <f t="shared" si="27"/>
        <v>0</v>
      </c>
      <c r="Q115" s="65">
        <f t="shared" si="25"/>
        <v>25875983</v>
      </c>
      <c r="R115" s="75">
        <f t="shared" si="28"/>
        <v>2.3656834961909208E-3</v>
      </c>
    </row>
    <row r="116" spans="1:18" x14ac:dyDescent="0.2">
      <c r="A116" s="2127"/>
      <c r="B116" s="52" t="s">
        <v>92</v>
      </c>
      <c r="C116" s="56">
        <v>0</v>
      </c>
      <c r="D116" s="55">
        <v>0</v>
      </c>
      <c r="E116" s="55">
        <v>0</v>
      </c>
      <c r="F116" s="55">
        <v>0</v>
      </c>
      <c r="G116" s="55">
        <v>0</v>
      </c>
      <c r="H116" s="55">
        <v>0</v>
      </c>
      <c r="I116" s="72">
        <f t="shared" si="26"/>
        <v>0</v>
      </c>
      <c r="J116" s="65">
        <v>0</v>
      </c>
      <c r="K116" s="76">
        <v>0</v>
      </c>
      <c r="L116" s="55">
        <v>0</v>
      </c>
      <c r="M116" s="55">
        <v>0</v>
      </c>
      <c r="N116" s="63">
        <f t="shared" si="24"/>
        <v>0</v>
      </c>
      <c r="O116" s="56">
        <v>0</v>
      </c>
      <c r="P116" s="63">
        <f t="shared" si="27"/>
        <v>0</v>
      </c>
      <c r="Q116" s="65">
        <f t="shared" si="25"/>
        <v>0</v>
      </c>
      <c r="R116" s="75">
        <f t="shared" si="28"/>
        <v>0</v>
      </c>
    </row>
    <row r="117" spans="1:18" x14ac:dyDescent="0.2">
      <c r="A117" s="2127"/>
      <c r="B117" s="52" t="s">
        <v>93</v>
      </c>
      <c r="C117" s="65">
        <v>0</v>
      </c>
      <c r="D117" s="55">
        <v>0</v>
      </c>
      <c r="E117" s="55">
        <v>0</v>
      </c>
      <c r="F117" s="55">
        <v>0</v>
      </c>
      <c r="G117" s="55">
        <v>0</v>
      </c>
      <c r="H117" s="55">
        <v>0</v>
      </c>
      <c r="I117" s="72">
        <f t="shared" si="26"/>
        <v>0</v>
      </c>
      <c r="J117" s="65">
        <v>0</v>
      </c>
      <c r="K117" s="76">
        <v>0</v>
      </c>
      <c r="L117" s="55">
        <v>0</v>
      </c>
      <c r="M117" s="76">
        <v>0</v>
      </c>
      <c r="N117" s="63">
        <f t="shared" si="24"/>
        <v>0</v>
      </c>
      <c r="O117" s="65">
        <v>0</v>
      </c>
      <c r="P117" s="63">
        <f t="shared" si="27"/>
        <v>0</v>
      </c>
      <c r="Q117" s="65">
        <f t="shared" si="25"/>
        <v>0</v>
      </c>
      <c r="R117" s="75">
        <f t="shared" si="28"/>
        <v>0</v>
      </c>
    </row>
    <row r="118" spans="1:18" ht="22.5" x14ac:dyDescent="0.2">
      <c r="A118" s="2127"/>
      <c r="B118" s="52" t="s">
        <v>94</v>
      </c>
      <c r="C118" s="56">
        <v>0</v>
      </c>
      <c r="D118" s="55">
        <v>0</v>
      </c>
      <c r="E118" s="55">
        <v>0</v>
      </c>
      <c r="F118" s="55">
        <v>0</v>
      </c>
      <c r="G118" s="55">
        <v>0</v>
      </c>
      <c r="H118" s="55">
        <v>0</v>
      </c>
      <c r="I118" s="72">
        <f t="shared" si="26"/>
        <v>0</v>
      </c>
      <c r="J118" s="65">
        <v>0</v>
      </c>
      <c r="K118" s="76">
        <v>0</v>
      </c>
      <c r="L118" s="55">
        <v>0</v>
      </c>
      <c r="M118" s="55">
        <v>0</v>
      </c>
      <c r="N118" s="63">
        <f t="shared" si="24"/>
        <v>0</v>
      </c>
      <c r="O118" s="56">
        <v>0</v>
      </c>
      <c r="P118" s="63">
        <f t="shared" si="27"/>
        <v>0</v>
      </c>
      <c r="Q118" s="65">
        <f t="shared" si="25"/>
        <v>0</v>
      </c>
      <c r="R118" s="75">
        <f t="shared" si="28"/>
        <v>0</v>
      </c>
    </row>
    <row r="119" spans="1:18" x14ac:dyDescent="0.2">
      <c r="A119" s="2127"/>
      <c r="B119" s="52" t="s">
        <v>95</v>
      </c>
      <c r="C119" s="56">
        <v>0</v>
      </c>
      <c r="D119" s="55">
        <v>0</v>
      </c>
      <c r="E119" s="55">
        <v>0</v>
      </c>
      <c r="F119" s="55">
        <v>0</v>
      </c>
      <c r="G119" s="55">
        <v>0</v>
      </c>
      <c r="H119" s="55">
        <v>0</v>
      </c>
      <c r="I119" s="72">
        <f t="shared" si="26"/>
        <v>0</v>
      </c>
      <c r="J119" s="65">
        <v>0</v>
      </c>
      <c r="K119" s="76">
        <v>0</v>
      </c>
      <c r="L119" s="55">
        <v>0</v>
      </c>
      <c r="M119" s="55">
        <v>0</v>
      </c>
      <c r="N119" s="63">
        <f t="shared" si="24"/>
        <v>0</v>
      </c>
      <c r="O119" s="56">
        <v>0</v>
      </c>
      <c r="P119" s="63">
        <f t="shared" si="27"/>
        <v>0</v>
      </c>
      <c r="Q119" s="65">
        <f t="shared" si="25"/>
        <v>0</v>
      </c>
      <c r="R119" s="75">
        <f t="shared" si="28"/>
        <v>0</v>
      </c>
    </row>
    <row r="120" spans="1:18" ht="12" thickBot="1" x14ac:dyDescent="0.25">
      <c r="A120" s="2128"/>
      <c r="B120" s="53" t="s">
        <v>96</v>
      </c>
      <c r="C120" s="77">
        <v>0</v>
      </c>
      <c r="D120" s="80">
        <v>0</v>
      </c>
      <c r="E120" s="80">
        <v>0</v>
      </c>
      <c r="F120" s="80">
        <v>0</v>
      </c>
      <c r="G120" s="80">
        <v>0</v>
      </c>
      <c r="H120" s="80">
        <v>0</v>
      </c>
      <c r="I120" s="79">
        <f t="shared" si="26"/>
        <v>0</v>
      </c>
      <c r="J120" s="77">
        <v>0</v>
      </c>
      <c r="K120" s="78">
        <v>0</v>
      </c>
      <c r="L120" s="55">
        <v>46748888</v>
      </c>
      <c r="M120" s="78">
        <v>0</v>
      </c>
      <c r="N120" s="81">
        <f t="shared" si="24"/>
        <v>46748888</v>
      </c>
      <c r="O120" s="77">
        <v>0</v>
      </c>
      <c r="P120" s="81">
        <f>+O120</f>
        <v>0</v>
      </c>
      <c r="Q120" s="77">
        <f t="shared" si="25"/>
        <v>46748888</v>
      </c>
      <c r="R120" s="82">
        <f t="shared" si="28"/>
        <v>4.273966048241637E-3</v>
      </c>
    </row>
    <row r="121" spans="1:18" ht="23.25" thickBot="1" x14ac:dyDescent="0.25">
      <c r="A121" s="54" t="s">
        <v>99</v>
      </c>
      <c r="B121" s="54" t="s">
        <v>98</v>
      </c>
      <c r="C121" s="58">
        <v>0</v>
      </c>
      <c r="D121" s="57">
        <v>0</v>
      </c>
      <c r="E121" s="57">
        <v>0</v>
      </c>
      <c r="F121" s="57">
        <v>0</v>
      </c>
      <c r="G121" s="57">
        <v>0</v>
      </c>
      <c r="H121" s="57">
        <v>0</v>
      </c>
      <c r="I121" s="74">
        <f t="shared" si="26"/>
        <v>0</v>
      </c>
      <c r="J121" s="58">
        <v>0</v>
      </c>
      <c r="K121" s="57">
        <v>0</v>
      </c>
      <c r="L121" s="57">
        <v>0</v>
      </c>
      <c r="M121" s="57">
        <v>0</v>
      </c>
      <c r="N121" s="64">
        <f t="shared" si="24"/>
        <v>0</v>
      </c>
      <c r="O121" s="58">
        <v>0</v>
      </c>
      <c r="P121" s="64">
        <f>+O121</f>
        <v>0</v>
      </c>
      <c r="Q121" s="66">
        <f t="shared" si="25"/>
        <v>0</v>
      </c>
      <c r="R121" s="83">
        <f t="shared" si="28"/>
        <v>0</v>
      </c>
    </row>
    <row r="122" spans="1:18" ht="68.25" thickBot="1" x14ac:dyDescent="0.25">
      <c r="A122" s="54" t="s">
        <v>101</v>
      </c>
      <c r="B122" s="54" t="s">
        <v>100</v>
      </c>
      <c r="C122" s="58">
        <v>0</v>
      </c>
      <c r="D122" s="57">
        <v>0</v>
      </c>
      <c r="E122" s="57">
        <v>0</v>
      </c>
      <c r="F122" s="57">
        <v>0</v>
      </c>
      <c r="G122" s="57">
        <v>0</v>
      </c>
      <c r="H122" s="57">
        <v>0</v>
      </c>
      <c r="I122" s="74">
        <f t="shared" si="26"/>
        <v>0</v>
      </c>
      <c r="J122" s="58">
        <v>0</v>
      </c>
      <c r="K122" s="57">
        <v>0</v>
      </c>
      <c r="L122" s="57">
        <v>0</v>
      </c>
      <c r="M122" s="57">
        <v>0</v>
      </c>
      <c r="N122" s="64">
        <f t="shared" si="24"/>
        <v>0</v>
      </c>
      <c r="O122" s="58">
        <v>0</v>
      </c>
      <c r="P122" s="64">
        <f>+O122</f>
        <v>0</v>
      </c>
      <c r="Q122" s="66">
        <f t="shared" si="25"/>
        <v>0</v>
      </c>
      <c r="R122" s="83">
        <f t="shared" si="28"/>
        <v>0</v>
      </c>
    </row>
    <row r="123" spans="1:18" ht="23.25" thickBot="1" x14ac:dyDescent="0.25">
      <c r="A123" s="54" t="s">
        <v>103</v>
      </c>
      <c r="B123" s="54" t="s">
        <v>102</v>
      </c>
      <c r="C123" s="58">
        <v>0</v>
      </c>
      <c r="D123" s="57">
        <v>0</v>
      </c>
      <c r="E123" s="57">
        <v>0</v>
      </c>
      <c r="F123" s="57">
        <v>0</v>
      </c>
      <c r="G123" s="57">
        <v>0</v>
      </c>
      <c r="H123" s="57">
        <v>0</v>
      </c>
      <c r="I123" s="74">
        <f t="shared" si="26"/>
        <v>0</v>
      </c>
      <c r="J123" s="58">
        <v>0</v>
      </c>
      <c r="K123" s="57">
        <v>0</v>
      </c>
      <c r="L123" s="57">
        <v>0</v>
      </c>
      <c r="M123" s="57">
        <v>0</v>
      </c>
      <c r="N123" s="64">
        <f>SUM(J123:M123)</f>
        <v>0</v>
      </c>
      <c r="O123" s="58">
        <v>0</v>
      </c>
      <c r="P123" s="64">
        <f>+O123</f>
        <v>0</v>
      </c>
      <c r="Q123" s="66">
        <f t="shared" si="25"/>
        <v>0</v>
      </c>
      <c r="R123" s="83">
        <f t="shared" si="28"/>
        <v>0</v>
      </c>
    </row>
    <row r="124" spans="1:18" ht="12" thickBot="1" x14ac:dyDescent="0.25">
      <c r="A124" s="26" t="s">
        <v>15</v>
      </c>
      <c r="B124" s="26" t="s">
        <v>15</v>
      </c>
      <c r="C124" s="59">
        <f>SUM(C101:C123)</f>
        <v>0</v>
      </c>
      <c r="D124" s="59">
        <f t="shared" ref="D124:H124" si="29">SUM(D101:D123)</f>
        <v>0</v>
      </c>
      <c r="E124" s="59">
        <f t="shared" si="29"/>
        <v>0</v>
      </c>
      <c r="F124" s="59">
        <f t="shared" si="29"/>
        <v>0</v>
      </c>
      <c r="G124" s="59">
        <f t="shared" si="29"/>
        <v>0</v>
      </c>
      <c r="H124" s="59">
        <f t="shared" si="29"/>
        <v>0</v>
      </c>
      <c r="I124" s="60">
        <f>SUM(C124:H124)</f>
        <v>0</v>
      </c>
      <c r="J124" s="59">
        <f t="shared" ref="J124:M124" si="30">SUM(J101:J123)</f>
        <v>0</v>
      </c>
      <c r="K124" s="59">
        <f t="shared" si="30"/>
        <v>0</v>
      </c>
      <c r="L124" s="59">
        <f t="shared" si="30"/>
        <v>72843975</v>
      </c>
      <c r="M124" s="59">
        <f t="shared" si="30"/>
        <v>0</v>
      </c>
      <c r="N124" s="60">
        <f>SUM(J124:M124)</f>
        <v>72843975</v>
      </c>
      <c r="O124" s="59">
        <f>SUM(O101:O123)</f>
        <v>0</v>
      </c>
      <c r="P124" s="60">
        <f>+O124</f>
        <v>0</v>
      </c>
      <c r="Q124" s="59">
        <f>+P124+N124+I124</f>
        <v>72843975</v>
      </c>
      <c r="R124" s="67">
        <f>SUM(R101:R123)</f>
        <v>6.6596808884301717E-3</v>
      </c>
    </row>
    <row r="129" spans="1:18" s="94" customFormat="1" ht="15" customHeight="1" thickBot="1" x14ac:dyDescent="0.25">
      <c r="A129" s="2078" t="s">
        <v>106</v>
      </c>
      <c r="B129" s="987"/>
      <c r="I129" s="987"/>
      <c r="N129" s="987"/>
      <c r="P129" s="987"/>
      <c r="Q129" s="987"/>
      <c r="R129" s="988"/>
    </row>
    <row r="130" spans="1:18" ht="12" thickBot="1" x14ac:dyDescent="0.25">
      <c r="A130" s="2129" t="s">
        <v>54</v>
      </c>
      <c r="B130" s="2129" t="s">
        <v>40</v>
      </c>
      <c r="C130" s="2131" t="s">
        <v>34</v>
      </c>
      <c r="D130" s="2132"/>
      <c r="E130" s="2132"/>
      <c r="F130" s="2132"/>
      <c r="G130" s="2132"/>
      <c r="H130" s="2132"/>
      <c r="I130" s="2133"/>
      <c r="J130" s="2131" t="s">
        <v>22</v>
      </c>
      <c r="K130" s="2132"/>
      <c r="L130" s="2132"/>
      <c r="M130" s="2132"/>
      <c r="N130" s="2133"/>
      <c r="O130" s="2131" t="s">
        <v>18</v>
      </c>
      <c r="P130" s="2133"/>
      <c r="Q130" s="2131" t="s">
        <v>0</v>
      </c>
      <c r="R130" s="2133"/>
    </row>
    <row r="131" spans="1:18" ht="96" thickBot="1" x14ac:dyDescent="0.25">
      <c r="A131" s="2130"/>
      <c r="B131" s="2130"/>
      <c r="C131" s="23" t="s">
        <v>23</v>
      </c>
      <c r="D131" s="24" t="s">
        <v>24</v>
      </c>
      <c r="E131" s="24" t="s">
        <v>25</v>
      </c>
      <c r="F131" s="24" t="s">
        <v>26</v>
      </c>
      <c r="G131" s="24" t="s">
        <v>27</v>
      </c>
      <c r="H131" s="24" t="s">
        <v>28</v>
      </c>
      <c r="I131" s="61" t="s">
        <v>19</v>
      </c>
      <c r="J131" s="23" t="s">
        <v>29</v>
      </c>
      <c r="K131" s="24" t="s">
        <v>30</v>
      </c>
      <c r="L131" s="24" t="s">
        <v>31</v>
      </c>
      <c r="M131" s="24" t="s">
        <v>32</v>
      </c>
      <c r="N131" s="62" t="s">
        <v>20</v>
      </c>
      <c r="O131" s="23" t="s">
        <v>33</v>
      </c>
      <c r="P131" s="62" t="s">
        <v>21</v>
      </c>
      <c r="Q131" s="25" t="s">
        <v>39</v>
      </c>
      <c r="R131" s="69" t="s">
        <v>16</v>
      </c>
    </row>
    <row r="132" spans="1:18" x14ac:dyDescent="0.2">
      <c r="A132" s="2126" t="s">
        <v>97</v>
      </c>
      <c r="B132" s="51" t="s">
        <v>77</v>
      </c>
      <c r="C132" s="70">
        <v>0</v>
      </c>
      <c r="D132" s="73">
        <v>0</v>
      </c>
      <c r="E132" s="73">
        <v>0</v>
      </c>
      <c r="F132" s="73">
        <v>209069</v>
      </c>
      <c r="G132" s="73">
        <v>0</v>
      </c>
      <c r="H132" s="73">
        <v>0</v>
      </c>
      <c r="I132" s="72">
        <f>SUM(C132:H132)</f>
        <v>209069</v>
      </c>
      <c r="J132" s="70">
        <v>0</v>
      </c>
      <c r="K132" s="71">
        <v>0</v>
      </c>
      <c r="L132" s="73">
        <v>0</v>
      </c>
      <c r="M132" s="71">
        <v>0</v>
      </c>
      <c r="N132" s="74">
        <f t="shared" ref="N132:N153" si="31">SUM(J132:M132)</f>
        <v>0</v>
      </c>
      <c r="O132" s="70">
        <v>0</v>
      </c>
      <c r="P132" s="74">
        <f>+O132</f>
        <v>0</v>
      </c>
      <c r="Q132" s="70">
        <f t="shared" ref="Q132:Q154" si="32">+P132+N132+I132</f>
        <v>209069</v>
      </c>
      <c r="R132" s="75">
        <f>+Q132/$Q$29</f>
        <v>1.9113905078123587E-5</v>
      </c>
    </row>
    <row r="133" spans="1:18" ht="22.5" x14ac:dyDescent="0.2">
      <c r="A133" s="2127"/>
      <c r="B133" s="52" t="s">
        <v>78</v>
      </c>
      <c r="C133" s="65">
        <v>0</v>
      </c>
      <c r="D133" s="55">
        <v>0</v>
      </c>
      <c r="E133" s="55">
        <v>0</v>
      </c>
      <c r="F133" s="55">
        <v>28456934</v>
      </c>
      <c r="G133" s="55">
        <v>0</v>
      </c>
      <c r="H133" s="55">
        <v>0</v>
      </c>
      <c r="I133" s="72">
        <f t="shared" ref="I133:I154" si="33">SUM(C133:H133)</f>
        <v>28456934</v>
      </c>
      <c r="J133" s="65">
        <v>0</v>
      </c>
      <c r="K133" s="76">
        <v>0</v>
      </c>
      <c r="L133" s="55">
        <v>0</v>
      </c>
      <c r="M133" s="76">
        <v>0</v>
      </c>
      <c r="N133" s="63">
        <f t="shared" si="31"/>
        <v>0</v>
      </c>
      <c r="O133" s="65">
        <v>0</v>
      </c>
      <c r="P133" s="63">
        <f t="shared" ref="P133:P150" si="34">+O133</f>
        <v>0</v>
      </c>
      <c r="Q133" s="65">
        <f t="shared" si="32"/>
        <v>28456934</v>
      </c>
      <c r="R133" s="75">
        <f t="shared" ref="R133:R154" si="35">+Q133/$Q$29</f>
        <v>2.6016441236645688E-3</v>
      </c>
    </row>
    <row r="134" spans="1:18" x14ac:dyDescent="0.2">
      <c r="A134" s="2127"/>
      <c r="B134" s="52" t="s">
        <v>79</v>
      </c>
      <c r="C134" s="56">
        <v>0</v>
      </c>
      <c r="D134" s="55">
        <v>0</v>
      </c>
      <c r="E134" s="55">
        <v>0</v>
      </c>
      <c r="F134" s="55">
        <v>0</v>
      </c>
      <c r="G134" s="55">
        <v>0</v>
      </c>
      <c r="H134" s="55">
        <v>0</v>
      </c>
      <c r="I134" s="72">
        <f t="shared" si="33"/>
        <v>0</v>
      </c>
      <c r="J134" s="65">
        <v>0</v>
      </c>
      <c r="K134" s="76">
        <v>0</v>
      </c>
      <c r="L134" s="55">
        <v>0</v>
      </c>
      <c r="M134" s="55">
        <v>0</v>
      </c>
      <c r="N134" s="63">
        <f t="shared" si="31"/>
        <v>0</v>
      </c>
      <c r="O134" s="56">
        <v>0</v>
      </c>
      <c r="P134" s="63">
        <f t="shared" si="34"/>
        <v>0</v>
      </c>
      <c r="Q134" s="65">
        <f t="shared" si="32"/>
        <v>0</v>
      </c>
      <c r="R134" s="75">
        <f t="shared" si="35"/>
        <v>0</v>
      </c>
    </row>
    <row r="135" spans="1:18" x14ac:dyDescent="0.2">
      <c r="A135" s="2127"/>
      <c r="B135" s="52" t="s">
        <v>80</v>
      </c>
      <c r="C135" s="56">
        <v>0</v>
      </c>
      <c r="D135" s="55">
        <v>0</v>
      </c>
      <c r="E135" s="55">
        <v>0</v>
      </c>
      <c r="F135" s="55">
        <v>0</v>
      </c>
      <c r="G135" s="55">
        <v>0</v>
      </c>
      <c r="H135" s="55">
        <v>0</v>
      </c>
      <c r="I135" s="72">
        <f t="shared" si="33"/>
        <v>0</v>
      </c>
      <c r="J135" s="65">
        <v>0</v>
      </c>
      <c r="K135" s="76">
        <v>0</v>
      </c>
      <c r="L135" s="55">
        <v>0</v>
      </c>
      <c r="M135" s="55">
        <v>0</v>
      </c>
      <c r="N135" s="63">
        <f t="shared" si="31"/>
        <v>0</v>
      </c>
      <c r="O135" s="56">
        <v>0</v>
      </c>
      <c r="P135" s="63">
        <f t="shared" si="34"/>
        <v>0</v>
      </c>
      <c r="Q135" s="65">
        <f t="shared" si="32"/>
        <v>0</v>
      </c>
      <c r="R135" s="75">
        <f t="shared" si="35"/>
        <v>0</v>
      </c>
    </row>
    <row r="136" spans="1:18" ht="22.5" x14ac:dyDescent="0.2">
      <c r="A136" s="2127"/>
      <c r="B136" s="52" t="s">
        <v>81</v>
      </c>
      <c r="C136" s="65">
        <v>0</v>
      </c>
      <c r="D136" s="55">
        <v>0</v>
      </c>
      <c r="E136" s="55">
        <v>0</v>
      </c>
      <c r="F136" s="55">
        <v>0</v>
      </c>
      <c r="G136" s="55">
        <v>0</v>
      </c>
      <c r="H136" s="55">
        <v>0</v>
      </c>
      <c r="I136" s="72">
        <f t="shared" si="33"/>
        <v>0</v>
      </c>
      <c r="J136" s="65">
        <v>0</v>
      </c>
      <c r="K136" s="76">
        <v>0</v>
      </c>
      <c r="L136" s="55">
        <v>0</v>
      </c>
      <c r="M136" s="76">
        <v>0</v>
      </c>
      <c r="N136" s="63">
        <f t="shared" si="31"/>
        <v>0</v>
      </c>
      <c r="O136" s="65">
        <v>0</v>
      </c>
      <c r="P136" s="63">
        <f t="shared" si="34"/>
        <v>0</v>
      </c>
      <c r="Q136" s="65">
        <f t="shared" si="32"/>
        <v>0</v>
      </c>
      <c r="R136" s="75">
        <f t="shared" si="35"/>
        <v>0</v>
      </c>
    </row>
    <row r="137" spans="1:18" ht="22.5" x14ac:dyDescent="0.2">
      <c r="A137" s="2127"/>
      <c r="B137" s="52" t="s">
        <v>82</v>
      </c>
      <c r="C137" s="56">
        <v>0</v>
      </c>
      <c r="D137" s="55">
        <v>0</v>
      </c>
      <c r="E137" s="55">
        <v>0</v>
      </c>
      <c r="F137" s="55">
        <v>0</v>
      </c>
      <c r="G137" s="55">
        <v>0</v>
      </c>
      <c r="H137" s="55">
        <v>0</v>
      </c>
      <c r="I137" s="72">
        <f t="shared" si="33"/>
        <v>0</v>
      </c>
      <c r="J137" s="65">
        <v>0</v>
      </c>
      <c r="K137" s="76">
        <v>0</v>
      </c>
      <c r="L137" s="55">
        <v>0</v>
      </c>
      <c r="M137" s="55">
        <v>0</v>
      </c>
      <c r="N137" s="63">
        <f t="shared" si="31"/>
        <v>0</v>
      </c>
      <c r="O137" s="56">
        <v>0</v>
      </c>
      <c r="P137" s="63">
        <f t="shared" si="34"/>
        <v>0</v>
      </c>
      <c r="Q137" s="65">
        <f t="shared" si="32"/>
        <v>0</v>
      </c>
      <c r="R137" s="75">
        <f t="shared" si="35"/>
        <v>0</v>
      </c>
    </row>
    <row r="138" spans="1:18" ht="22.5" x14ac:dyDescent="0.2">
      <c r="A138" s="2127"/>
      <c r="B138" s="52" t="s">
        <v>83</v>
      </c>
      <c r="C138" s="56">
        <v>0</v>
      </c>
      <c r="D138" s="55">
        <v>0</v>
      </c>
      <c r="E138" s="55">
        <v>0</v>
      </c>
      <c r="F138" s="55">
        <v>1987400</v>
      </c>
      <c r="G138" s="55">
        <v>0</v>
      </c>
      <c r="H138" s="55">
        <v>0</v>
      </c>
      <c r="I138" s="72">
        <f t="shared" si="33"/>
        <v>1987400</v>
      </c>
      <c r="J138" s="65">
        <v>0</v>
      </c>
      <c r="K138" s="76">
        <v>0</v>
      </c>
      <c r="L138" s="55">
        <v>0</v>
      </c>
      <c r="M138" s="55">
        <v>0</v>
      </c>
      <c r="N138" s="63">
        <f t="shared" si="31"/>
        <v>0</v>
      </c>
      <c r="O138" s="56">
        <v>0</v>
      </c>
      <c r="P138" s="63">
        <f t="shared" si="34"/>
        <v>0</v>
      </c>
      <c r="Q138" s="65">
        <f t="shared" si="32"/>
        <v>1987400</v>
      </c>
      <c r="R138" s="75">
        <f t="shared" si="35"/>
        <v>1.8169587529601622E-4</v>
      </c>
    </row>
    <row r="139" spans="1:18" ht="22.5" x14ac:dyDescent="0.2">
      <c r="A139" s="2127"/>
      <c r="B139" s="52" t="s">
        <v>84</v>
      </c>
      <c r="C139" s="65">
        <v>0</v>
      </c>
      <c r="D139" s="55">
        <v>0</v>
      </c>
      <c r="E139" s="55">
        <v>0</v>
      </c>
      <c r="F139" s="55">
        <v>0</v>
      </c>
      <c r="G139" s="55">
        <v>0</v>
      </c>
      <c r="H139" s="55">
        <v>0</v>
      </c>
      <c r="I139" s="72">
        <f t="shared" si="33"/>
        <v>0</v>
      </c>
      <c r="J139" s="65">
        <v>0</v>
      </c>
      <c r="K139" s="76">
        <v>0</v>
      </c>
      <c r="L139" s="55">
        <v>0</v>
      </c>
      <c r="M139" s="76">
        <v>0</v>
      </c>
      <c r="N139" s="63">
        <f t="shared" si="31"/>
        <v>0</v>
      </c>
      <c r="O139" s="65">
        <v>0</v>
      </c>
      <c r="P139" s="63">
        <f t="shared" si="34"/>
        <v>0</v>
      </c>
      <c r="Q139" s="65">
        <f t="shared" si="32"/>
        <v>0</v>
      </c>
      <c r="R139" s="75">
        <f t="shared" si="35"/>
        <v>0</v>
      </c>
    </row>
    <row r="140" spans="1:18" ht="22.5" x14ac:dyDescent="0.2">
      <c r="A140" s="2127"/>
      <c r="B140" s="52" t="s">
        <v>85</v>
      </c>
      <c r="C140" s="56">
        <v>0</v>
      </c>
      <c r="D140" s="55">
        <v>0</v>
      </c>
      <c r="E140" s="55">
        <v>0</v>
      </c>
      <c r="F140" s="55">
        <v>0</v>
      </c>
      <c r="G140" s="55">
        <v>0</v>
      </c>
      <c r="H140" s="55">
        <v>0</v>
      </c>
      <c r="I140" s="72">
        <f t="shared" si="33"/>
        <v>0</v>
      </c>
      <c r="J140" s="65">
        <v>0</v>
      </c>
      <c r="K140" s="76">
        <v>0</v>
      </c>
      <c r="L140" s="55">
        <v>0</v>
      </c>
      <c r="M140" s="55">
        <v>0</v>
      </c>
      <c r="N140" s="63">
        <f t="shared" si="31"/>
        <v>0</v>
      </c>
      <c r="O140" s="56">
        <v>0</v>
      </c>
      <c r="P140" s="63">
        <f t="shared" si="34"/>
        <v>0</v>
      </c>
      <c r="Q140" s="65">
        <f t="shared" si="32"/>
        <v>0</v>
      </c>
      <c r="R140" s="75">
        <f t="shared" si="35"/>
        <v>0</v>
      </c>
    </row>
    <row r="141" spans="1:18" x14ac:dyDescent="0.2">
      <c r="A141" s="2127"/>
      <c r="B141" s="52" t="s">
        <v>86</v>
      </c>
      <c r="C141" s="56">
        <v>0</v>
      </c>
      <c r="D141" s="55">
        <v>0</v>
      </c>
      <c r="E141" s="55">
        <v>0</v>
      </c>
      <c r="F141" s="55">
        <v>0</v>
      </c>
      <c r="G141" s="55">
        <v>0</v>
      </c>
      <c r="H141" s="55">
        <v>0</v>
      </c>
      <c r="I141" s="72">
        <f t="shared" si="33"/>
        <v>0</v>
      </c>
      <c r="J141" s="65">
        <v>0</v>
      </c>
      <c r="K141" s="76">
        <v>0</v>
      </c>
      <c r="L141" s="55">
        <v>0</v>
      </c>
      <c r="M141" s="55">
        <v>0</v>
      </c>
      <c r="N141" s="63">
        <f t="shared" si="31"/>
        <v>0</v>
      </c>
      <c r="O141" s="56">
        <v>0</v>
      </c>
      <c r="P141" s="63">
        <f t="shared" si="34"/>
        <v>0</v>
      </c>
      <c r="Q141" s="65">
        <f t="shared" si="32"/>
        <v>0</v>
      </c>
      <c r="R141" s="75">
        <f t="shared" si="35"/>
        <v>0</v>
      </c>
    </row>
    <row r="142" spans="1:18" ht="22.5" x14ac:dyDescent="0.2">
      <c r="A142" s="2127"/>
      <c r="B142" s="52" t="s">
        <v>87</v>
      </c>
      <c r="C142" s="65">
        <v>0</v>
      </c>
      <c r="D142" s="55">
        <v>0</v>
      </c>
      <c r="E142" s="55">
        <v>0</v>
      </c>
      <c r="F142" s="55">
        <v>0</v>
      </c>
      <c r="G142" s="55">
        <v>0</v>
      </c>
      <c r="H142" s="55">
        <v>0</v>
      </c>
      <c r="I142" s="72">
        <f t="shared" si="33"/>
        <v>0</v>
      </c>
      <c r="J142" s="65">
        <v>0</v>
      </c>
      <c r="K142" s="76">
        <v>0</v>
      </c>
      <c r="L142" s="55">
        <v>0</v>
      </c>
      <c r="M142" s="76">
        <v>0</v>
      </c>
      <c r="N142" s="63">
        <f t="shared" si="31"/>
        <v>0</v>
      </c>
      <c r="O142" s="65">
        <v>0</v>
      </c>
      <c r="P142" s="63">
        <f t="shared" si="34"/>
        <v>0</v>
      </c>
      <c r="Q142" s="65">
        <f t="shared" si="32"/>
        <v>0</v>
      </c>
      <c r="R142" s="75">
        <f t="shared" si="35"/>
        <v>0</v>
      </c>
    </row>
    <row r="143" spans="1:18" ht="33.75" x14ac:dyDescent="0.2">
      <c r="A143" s="2127"/>
      <c r="B143" s="52" t="s">
        <v>88</v>
      </c>
      <c r="C143" s="56">
        <v>0</v>
      </c>
      <c r="D143" s="55">
        <v>0</v>
      </c>
      <c r="E143" s="55">
        <v>0</v>
      </c>
      <c r="F143" s="55">
        <v>0</v>
      </c>
      <c r="G143" s="55">
        <v>0</v>
      </c>
      <c r="H143" s="55">
        <v>0</v>
      </c>
      <c r="I143" s="72">
        <f t="shared" si="33"/>
        <v>0</v>
      </c>
      <c r="J143" s="65">
        <v>0</v>
      </c>
      <c r="K143" s="76">
        <v>0</v>
      </c>
      <c r="L143" s="55">
        <v>0</v>
      </c>
      <c r="M143" s="55">
        <v>0</v>
      </c>
      <c r="N143" s="63">
        <f t="shared" si="31"/>
        <v>0</v>
      </c>
      <c r="O143" s="56">
        <v>0</v>
      </c>
      <c r="P143" s="63">
        <f t="shared" si="34"/>
        <v>0</v>
      </c>
      <c r="Q143" s="65">
        <f t="shared" si="32"/>
        <v>0</v>
      </c>
      <c r="R143" s="75">
        <f t="shared" si="35"/>
        <v>0</v>
      </c>
    </row>
    <row r="144" spans="1:18" ht="22.5" x14ac:dyDescent="0.2">
      <c r="A144" s="2127"/>
      <c r="B144" s="52" t="s">
        <v>89</v>
      </c>
      <c r="C144" s="56">
        <v>0</v>
      </c>
      <c r="D144" s="55">
        <v>0</v>
      </c>
      <c r="E144" s="55">
        <v>0</v>
      </c>
      <c r="F144" s="55">
        <v>0</v>
      </c>
      <c r="G144" s="55">
        <v>0</v>
      </c>
      <c r="H144" s="55">
        <v>0</v>
      </c>
      <c r="I144" s="72">
        <f t="shared" si="33"/>
        <v>0</v>
      </c>
      <c r="J144" s="65">
        <v>0</v>
      </c>
      <c r="K144" s="76">
        <v>0</v>
      </c>
      <c r="L144" s="55">
        <v>0</v>
      </c>
      <c r="M144" s="55">
        <v>0</v>
      </c>
      <c r="N144" s="63">
        <f t="shared" si="31"/>
        <v>0</v>
      </c>
      <c r="O144" s="56">
        <v>0</v>
      </c>
      <c r="P144" s="63">
        <f t="shared" si="34"/>
        <v>0</v>
      </c>
      <c r="Q144" s="65">
        <f t="shared" si="32"/>
        <v>0</v>
      </c>
      <c r="R144" s="75">
        <f t="shared" si="35"/>
        <v>0</v>
      </c>
    </row>
    <row r="145" spans="1:18" ht="22.5" x14ac:dyDescent="0.2">
      <c r="A145" s="2127"/>
      <c r="B145" s="52" t="s">
        <v>90</v>
      </c>
      <c r="C145" s="65">
        <v>0</v>
      </c>
      <c r="D145" s="55">
        <v>0</v>
      </c>
      <c r="E145" s="55">
        <v>0</v>
      </c>
      <c r="F145" s="55">
        <v>0</v>
      </c>
      <c r="G145" s="55">
        <v>0</v>
      </c>
      <c r="H145" s="55">
        <v>0</v>
      </c>
      <c r="I145" s="72">
        <f t="shared" si="33"/>
        <v>0</v>
      </c>
      <c r="J145" s="65">
        <v>0</v>
      </c>
      <c r="K145" s="76">
        <v>0</v>
      </c>
      <c r="L145" s="55">
        <v>0</v>
      </c>
      <c r="M145" s="76">
        <v>0</v>
      </c>
      <c r="N145" s="63">
        <f t="shared" si="31"/>
        <v>0</v>
      </c>
      <c r="O145" s="65">
        <v>0</v>
      </c>
      <c r="P145" s="63">
        <f t="shared" si="34"/>
        <v>0</v>
      </c>
      <c r="Q145" s="65">
        <f t="shared" si="32"/>
        <v>0</v>
      </c>
      <c r="R145" s="75">
        <f t="shared" si="35"/>
        <v>0</v>
      </c>
    </row>
    <row r="146" spans="1:18" x14ac:dyDescent="0.2">
      <c r="A146" s="2127"/>
      <c r="B146" s="52" t="s">
        <v>91</v>
      </c>
      <c r="C146" s="56">
        <v>0</v>
      </c>
      <c r="D146" s="55">
        <v>0</v>
      </c>
      <c r="E146" s="55">
        <v>0</v>
      </c>
      <c r="F146" s="55">
        <v>0</v>
      </c>
      <c r="G146" s="55">
        <v>0</v>
      </c>
      <c r="H146" s="55">
        <v>0</v>
      </c>
      <c r="I146" s="72">
        <f t="shared" si="33"/>
        <v>0</v>
      </c>
      <c r="J146" s="65">
        <v>0</v>
      </c>
      <c r="K146" s="76">
        <v>0</v>
      </c>
      <c r="L146" s="55">
        <v>0</v>
      </c>
      <c r="M146" s="55">
        <v>0</v>
      </c>
      <c r="N146" s="63">
        <f t="shared" si="31"/>
        <v>0</v>
      </c>
      <c r="O146" s="56">
        <v>0</v>
      </c>
      <c r="P146" s="63">
        <f t="shared" si="34"/>
        <v>0</v>
      </c>
      <c r="Q146" s="65">
        <f t="shared" si="32"/>
        <v>0</v>
      </c>
      <c r="R146" s="75">
        <f t="shared" si="35"/>
        <v>0</v>
      </c>
    </row>
    <row r="147" spans="1:18" x14ac:dyDescent="0.2">
      <c r="A147" s="2127"/>
      <c r="B147" s="52" t="s">
        <v>92</v>
      </c>
      <c r="C147" s="56">
        <v>0</v>
      </c>
      <c r="D147" s="55">
        <v>0</v>
      </c>
      <c r="E147" s="55">
        <v>0</v>
      </c>
      <c r="F147" s="55">
        <v>0</v>
      </c>
      <c r="G147" s="55">
        <v>0</v>
      </c>
      <c r="H147" s="55">
        <v>0</v>
      </c>
      <c r="I147" s="72">
        <f t="shared" si="33"/>
        <v>0</v>
      </c>
      <c r="J147" s="65">
        <v>0</v>
      </c>
      <c r="K147" s="76">
        <v>0</v>
      </c>
      <c r="L147" s="55">
        <v>0</v>
      </c>
      <c r="M147" s="55">
        <v>0</v>
      </c>
      <c r="N147" s="63">
        <f t="shared" si="31"/>
        <v>0</v>
      </c>
      <c r="O147" s="56">
        <v>0</v>
      </c>
      <c r="P147" s="63">
        <f t="shared" si="34"/>
        <v>0</v>
      </c>
      <c r="Q147" s="65">
        <f t="shared" si="32"/>
        <v>0</v>
      </c>
      <c r="R147" s="75">
        <f t="shared" si="35"/>
        <v>0</v>
      </c>
    </row>
    <row r="148" spans="1:18" x14ac:dyDescent="0.2">
      <c r="A148" s="2127"/>
      <c r="B148" s="52" t="s">
        <v>93</v>
      </c>
      <c r="C148" s="65">
        <v>0</v>
      </c>
      <c r="D148" s="55">
        <v>0</v>
      </c>
      <c r="E148" s="55">
        <v>0</v>
      </c>
      <c r="F148" s="55">
        <v>0</v>
      </c>
      <c r="G148" s="55">
        <v>0</v>
      </c>
      <c r="H148" s="55">
        <v>0</v>
      </c>
      <c r="I148" s="72">
        <f t="shared" si="33"/>
        <v>0</v>
      </c>
      <c r="J148" s="65">
        <v>0</v>
      </c>
      <c r="K148" s="76">
        <v>0</v>
      </c>
      <c r="L148" s="55">
        <v>0</v>
      </c>
      <c r="M148" s="76">
        <v>0</v>
      </c>
      <c r="N148" s="63">
        <f t="shared" si="31"/>
        <v>0</v>
      </c>
      <c r="O148" s="65">
        <v>0</v>
      </c>
      <c r="P148" s="63">
        <f t="shared" si="34"/>
        <v>0</v>
      </c>
      <c r="Q148" s="65">
        <f t="shared" si="32"/>
        <v>0</v>
      </c>
      <c r="R148" s="75">
        <f t="shared" si="35"/>
        <v>0</v>
      </c>
    </row>
    <row r="149" spans="1:18" ht="22.5" x14ac:dyDescent="0.2">
      <c r="A149" s="2127"/>
      <c r="B149" s="52" t="s">
        <v>94</v>
      </c>
      <c r="C149" s="56">
        <v>0</v>
      </c>
      <c r="D149" s="55">
        <v>0</v>
      </c>
      <c r="E149" s="55">
        <v>0</v>
      </c>
      <c r="F149" s="55">
        <v>0</v>
      </c>
      <c r="G149" s="55">
        <v>0</v>
      </c>
      <c r="H149" s="55">
        <v>0</v>
      </c>
      <c r="I149" s="72">
        <f t="shared" si="33"/>
        <v>0</v>
      </c>
      <c r="J149" s="65">
        <v>0</v>
      </c>
      <c r="K149" s="76">
        <v>0</v>
      </c>
      <c r="L149" s="55">
        <v>0</v>
      </c>
      <c r="M149" s="55">
        <v>0</v>
      </c>
      <c r="N149" s="63">
        <f t="shared" si="31"/>
        <v>0</v>
      </c>
      <c r="O149" s="56">
        <v>0</v>
      </c>
      <c r="P149" s="63">
        <f t="shared" si="34"/>
        <v>0</v>
      </c>
      <c r="Q149" s="65">
        <f t="shared" si="32"/>
        <v>0</v>
      </c>
      <c r="R149" s="75">
        <f t="shared" si="35"/>
        <v>0</v>
      </c>
    </row>
    <row r="150" spans="1:18" x14ac:dyDescent="0.2">
      <c r="A150" s="2127"/>
      <c r="B150" s="52" t="s">
        <v>95</v>
      </c>
      <c r="C150" s="56">
        <v>0</v>
      </c>
      <c r="D150" s="55">
        <v>0</v>
      </c>
      <c r="E150" s="55">
        <v>0</v>
      </c>
      <c r="F150" s="55">
        <v>0</v>
      </c>
      <c r="G150" s="55">
        <v>0</v>
      </c>
      <c r="H150" s="55">
        <v>0</v>
      </c>
      <c r="I150" s="72">
        <f t="shared" si="33"/>
        <v>0</v>
      </c>
      <c r="J150" s="65">
        <v>0</v>
      </c>
      <c r="K150" s="76">
        <v>0</v>
      </c>
      <c r="L150" s="55">
        <v>0</v>
      </c>
      <c r="M150" s="55">
        <v>0</v>
      </c>
      <c r="N150" s="63">
        <f t="shared" si="31"/>
        <v>0</v>
      </c>
      <c r="O150" s="56">
        <v>0</v>
      </c>
      <c r="P150" s="63">
        <f t="shared" si="34"/>
        <v>0</v>
      </c>
      <c r="Q150" s="65">
        <f t="shared" si="32"/>
        <v>0</v>
      </c>
      <c r="R150" s="75">
        <f t="shared" si="35"/>
        <v>0</v>
      </c>
    </row>
    <row r="151" spans="1:18" ht="12" thickBot="1" x14ac:dyDescent="0.25">
      <c r="A151" s="2128"/>
      <c r="B151" s="53" t="s">
        <v>96</v>
      </c>
      <c r="C151" s="77">
        <v>0</v>
      </c>
      <c r="D151" s="80">
        <v>0</v>
      </c>
      <c r="E151" s="80">
        <v>0</v>
      </c>
      <c r="F151" s="80">
        <v>0</v>
      </c>
      <c r="G151" s="80">
        <v>0</v>
      </c>
      <c r="H151" s="80">
        <v>0</v>
      </c>
      <c r="I151" s="79">
        <f t="shared" si="33"/>
        <v>0</v>
      </c>
      <c r="J151" s="77">
        <v>0</v>
      </c>
      <c r="K151" s="78">
        <v>0</v>
      </c>
      <c r="L151" s="80">
        <v>0</v>
      </c>
      <c r="M151" s="78">
        <v>0</v>
      </c>
      <c r="N151" s="81">
        <f t="shared" si="31"/>
        <v>0</v>
      </c>
      <c r="O151" s="77">
        <v>0</v>
      </c>
      <c r="P151" s="81">
        <f>+O151</f>
        <v>0</v>
      </c>
      <c r="Q151" s="77">
        <f t="shared" si="32"/>
        <v>0</v>
      </c>
      <c r="R151" s="82">
        <f t="shared" si="35"/>
        <v>0</v>
      </c>
    </row>
    <row r="152" spans="1:18" ht="23.25" thickBot="1" x14ac:dyDescent="0.25">
      <c r="A152" s="54" t="s">
        <v>99</v>
      </c>
      <c r="B152" s="54" t="s">
        <v>98</v>
      </c>
      <c r="C152" s="58">
        <v>0</v>
      </c>
      <c r="D152" s="57">
        <v>0</v>
      </c>
      <c r="E152" s="57">
        <v>0</v>
      </c>
      <c r="F152" s="57">
        <v>4600</v>
      </c>
      <c r="G152" s="57">
        <v>0</v>
      </c>
      <c r="H152" s="57">
        <v>0</v>
      </c>
      <c r="I152" s="74">
        <f t="shared" si="33"/>
        <v>4600</v>
      </c>
      <c r="J152" s="58">
        <v>0</v>
      </c>
      <c r="K152" s="57">
        <v>0</v>
      </c>
      <c r="L152" s="57">
        <v>0</v>
      </c>
      <c r="M152" s="57">
        <v>0</v>
      </c>
      <c r="N152" s="64">
        <f t="shared" si="31"/>
        <v>0</v>
      </c>
      <c r="O152" s="58">
        <v>0</v>
      </c>
      <c r="P152" s="64">
        <f>+O152</f>
        <v>0</v>
      </c>
      <c r="Q152" s="66">
        <f t="shared" si="32"/>
        <v>4600</v>
      </c>
      <c r="R152" s="83">
        <f t="shared" si="35"/>
        <v>4.2054997804250508E-7</v>
      </c>
    </row>
    <row r="153" spans="1:18" ht="68.25" thickBot="1" x14ac:dyDescent="0.25">
      <c r="A153" s="54" t="s">
        <v>101</v>
      </c>
      <c r="B153" s="54" t="s">
        <v>100</v>
      </c>
      <c r="C153" s="58">
        <v>0</v>
      </c>
      <c r="D153" s="57">
        <v>0</v>
      </c>
      <c r="E153" s="57">
        <v>0</v>
      </c>
      <c r="F153" s="57">
        <v>0</v>
      </c>
      <c r="G153" s="57">
        <v>0</v>
      </c>
      <c r="H153" s="57">
        <v>0</v>
      </c>
      <c r="I153" s="74">
        <f t="shared" si="33"/>
        <v>0</v>
      </c>
      <c r="J153" s="58">
        <v>0</v>
      </c>
      <c r="K153" s="57">
        <v>0</v>
      </c>
      <c r="L153" s="57">
        <v>0</v>
      </c>
      <c r="M153" s="57">
        <v>0</v>
      </c>
      <c r="N153" s="64">
        <f t="shared" si="31"/>
        <v>0</v>
      </c>
      <c r="O153" s="58">
        <v>0</v>
      </c>
      <c r="P153" s="64">
        <f>+O153</f>
        <v>0</v>
      </c>
      <c r="Q153" s="66">
        <f t="shared" si="32"/>
        <v>0</v>
      </c>
      <c r="R153" s="83">
        <f t="shared" si="35"/>
        <v>0</v>
      </c>
    </row>
    <row r="154" spans="1:18" ht="23.25" thickBot="1" x14ac:dyDescent="0.25">
      <c r="A154" s="54" t="s">
        <v>103</v>
      </c>
      <c r="B154" s="54" t="s">
        <v>102</v>
      </c>
      <c r="C154" s="58">
        <v>0</v>
      </c>
      <c r="D154" s="57">
        <v>0</v>
      </c>
      <c r="E154" s="57">
        <v>0</v>
      </c>
      <c r="F154" s="57">
        <v>0</v>
      </c>
      <c r="G154" s="57">
        <v>0</v>
      </c>
      <c r="H154" s="57">
        <v>0</v>
      </c>
      <c r="I154" s="74">
        <f t="shared" si="33"/>
        <v>0</v>
      </c>
      <c r="J154" s="58">
        <v>0</v>
      </c>
      <c r="K154" s="57">
        <v>0</v>
      </c>
      <c r="L154" s="57">
        <v>0</v>
      </c>
      <c r="M154" s="57">
        <v>0</v>
      </c>
      <c r="N154" s="64">
        <f>SUM(J154:M154)</f>
        <v>0</v>
      </c>
      <c r="O154" s="58">
        <v>0</v>
      </c>
      <c r="P154" s="64">
        <f>+O154</f>
        <v>0</v>
      </c>
      <c r="Q154" s="66">
        <f t="shared" si="32"/>
        <v>0</v>
      </c>
      <c r="R154" s="83">
        <f t="shared" si="35"/>
        <v>0</v>
      </c>
    </row>
    <row r="155" spans="1:18" ht="12" thickBot="1" x14ac:dyDescent="0.25">
      <c r="A155" s="26" t="s">
        <v>15</v>
      </c>
      <c r="B155" s="26" t="s">
        <v>15</v>
      </c>
      <c r="C155" s="59">
        <f>SUM(C132:C154)</f>
        <v>0</v>
      </c>
      <c r="D155" s="59">
        <f t="shared" ref="D155:H155" si="36">SUM(D132:D154)</f>
        <v>0</v>
      </c>
      <c r="E155" s="59">
        <f t="shared" si="36"/>
        <v>0</v>
      </c>
      <c r="F155" s="59">
        <f t="shared" si="36"/>
        <v>30658003</v>
      </c>
      <c r="G155" s="59">
        <f t="shared" si="36"/>
        <v>0</v>
      </c>
      <c r="H155" s="59">
        <f t="shared" si="36"/>
        <v>0</v>
      </c>
      <c r="I155" s="60">
        <f>SUM(C155:H155)</f>
        <v>30658003</v>
      </c>
      <c r="J155" s="59">
        <f t="shared" ref="J155:M155" si="37">SUM(J132:J154)</f>
        <v>0</v>
      </c>
      <c r="K155" s="59">
        <f t="shared" si="37"/>
        <v>0</v>
      </c>
      <c r="L155" s="59">
        <f t="shared" si="37"/>
        <v>0</v>
      </c>
      <c r="M155" s="59">
        <f t="shared" si="37"/>
        <v>0</v>
      </c>
      <c r="N155" s="60">
        <f>SUM(J155:M155)</f>
        <v>0</v>
      </c>
      <c r="O155" s="59">
        <f>SUM(O132:O154)</f>
        <v>0</v>
      </c>
      <c r="P155" s="60">
        <f>+O155</f>
        <v>0</v>
      </c>
      <c r="Q155" s="59">
        <f>+P155+N155+I155</f>
        <v>30658003</v>
      </c>
      <c r="R155" s="67">
        <f>SUM(R132:R154)</f>
        <v>2.8028744540167507E-3</v>
      </c>
    </row>
    <row r="156" spans="1:18" s="94" customFormat="1" x14ac:dyDescent="0.2">
      <c r="I156" s="987"/>
      <c r="N156" s="987"/>
      <c r="P156" s="987"/>
      <c r="Q156" s="987"/>
      <c r="R156" s="988"/>
    </row>
    <row r="157" spans="1:18" s="94" customFormat="1" x14ac:dyDescent="0.2">
      <c r="I157" s="987"/>
      <c r="N157" s="987"/>
      <c r="P157" s="987"/>
      <c r="Q157" s="987"/>
      <c r="R157" s="988"/>
    </row>
    <row r="158" spans="1:18" s="94" customFormat="1" x14ac:dyDescent="0.2">
      <c r="I158" s="987"/>
      <c r="N158" s="987"/>
      <c r="P158" s="987"/>
      <c r="Q158" s="987"/>
      <c r="R158" s="988"/>
    </row>
    <row r="159" spans="1:18" s="94" customFormat="1" x14ac:dyDescent="0.2">
      <c r="I159" s="987"/>
      <c r="N159" s="987"/>
      <c r="P159" s="987"/>
      <c r="Q159" s="987"/>
      <c r="R159" s="988"/>
    </row>
    <row r="160" spans="1:18" s="94" customFormat="1" x14ac:dyDescent="0.2">
      <c r="I160" s="987"/>
      <c r="N160" s="987"/>
      <c r="P160" s="987"/>
      <c r="Q160" s="987"/>
      <c r="R160" s="988"/>
    </row>
    <row r="161" spans="1:18" s="94" customFormat="1" ht="15" customHeight="1" thickBot="1" x14ac:dyDescent="0.25">
      <c r="A161" s="2078" t="s">
        <v>107</v>
      </c>
      <c r="B161" s="987"/>
      <c r="I161" s="987"/>
      <c r="N161" s="987"/>
      <c r="P161" s="987"/>
      <c r="Q161" s="987"/>
      <c r="R161" s="988"/>
    </row>
    <row r="162" spans="1:18" ht="12" thickBot="1" x14ac:dyDescent="0.25">
      <c r="A162" s="2129" t="s">
        <v>54</v>
      </c>
      <c r="B162" s="2129" t="s">
        <v>40</v>
      </c>
      <c r="C162" s="2131" t="s">
        <v>34</v>
      </c>
      <c r="D162" s="2132"/>
      <c r="E162" s="2132"/>
      <c r="F162" s="2132"/>
      <c r="G162" s="2132"/>
      <c r="H162" s="2132"/>
      <c r="I162" s="2133"/>
      <c r="J162" s="2131" t="s">
        <v>22</v>
      </c>
      <c r="K162" s="2132"/>
      <c r="L162" s="2132"/>
      <c r="M162" s="2132"/>
      <c r="N162" s="2133"/>
      <c r="O162" s="2131" t="s">
        <v>18</v>
      </c>
      <c r="P162" s="2133"/>
      <c r="Q162" s="2131" t="s">
        <v>0</v>
      </c>
      <c r="R162" s="2133"/>
    </row>
    <row r="163" spans="1:18" ht="96" thickBot="1" x14ac:dyDescent="0.25">
      <c r="A163" s="2130"/>
      <c r="B163" s="2130"/>
      <c r="C163" s="23" t="s">
        <v>23</v>
      </c>
      <c r="D163" s="24" t="s">
        <v>24</v>
      </c>
      <c r="E163" s="24" t="s">
        <v>25</v>
      </c>
      <c r="F163" s="24" t="s">
        <v>26</v>
      </c>
      <c r="G163" s="24" t="s">
        <v>27</v>
      </c>
      <c r="H163" s="24" t="s">
        <v>28</v>
      </c>
      <c r="I163" s="61" t="s">
        <v>19</v>
      </c>
      <c r="J163" s="23" t="s">
        <v>29</v>
      </c>
      <c r="K163" s="24" t="s">
        <v>30</v>
      </c>
      <c r="L163" s="24" t="s">
        <v>31</v>
      </c>
      <c r="M163" s="24" t="s">
        <v>32</v>
      </c>
      <c r="N163" s="62" t="s">
        <v>20</v>
      </c>
      <c r="O163" s="23" t="s">
        <v>33</v>
      </c>
      <c r="P163" s="62" t="s">
        <v>21</v>
      </c>
      <c r="Q163" s="25" t="s">
        <v>39</v>
      </c>
      <c r="R163" s="69" t="s">
        <v>16</v>
      </c>
    </row>
    <row r="164" spans="1:18" x14ac:dyDescent="0.2">
      <c r="A164" s="2126" t="s">
        <v>97</v>
      </c>
      <c r="B164" s="51" t="s">
        <v>77</v>
      </c>
      <c r="C164" s="70">
        <v>0</v>
      </c>
      <c r="D164" s="73">
        <v>0</v>
      </c>
      <c r="E164" s="73">
        <v>0</v>
      </c>
      <c r="F164" s="73">
        <v>0</v>
      </c>
      <c r="G164" s="73">
        <v>0</v>
      </c>
      <c r="H164" s="73">
        <v>0</v>
      </c>
      <c r="I164" s="72">
        <f>SUM(C164:H164)</f>
        <v>0</v>
      </c>
      <c r="J164" s="70">
        <v>0</v>
      </c>
      <c r="K164" s="71">
        <v>0</v>
      </c>
      <c r="L164" s="73">
        <v>37229454</v>
      </c>
      <c r="M164" s="71">
        <v>0</v>
      </c>
      <c r="N164" s="74">
        <f t="shared" ref="N164:N185" si="38">SUM(J164:M164)</f>
        <v>37229454</v>
      </c>
      <c r="O164" s="70">
        <v>0</v>
      </c>
      <c r="P164" s="74">
        <f>+O164</f>
        <v>0</v>
      </c>
      <c r="Q164" s="70">
        <f t="shared" ref="Q164:Q186" si="39">+P164+N164+I164</f>
        <v>37229454</v>
      </c>
      <c r="R164" s="75">
        <f>+Q164/$Q$29</f>
        <v>3.4036621874422726E-3</v>
      </c>
    </row>
    <row r="165" spans="1:18" ht="22.5" x14ac:dyDescent="0.2">
      <c r="A165" s="2127"/>
      <c r="B165" s="52" t="s">
        <v>78</v>
      </c>
      <c r="C165" s="65">
        <v>0</v>
      </c>
      <c r="D165" s="55">
        <v>0</v>
      </c>
      <c r="E165" s="55">
        <v>0</v>
      </c>
      <c r="F165" s="55">
        <v>0</v>
      </c>
      <c r="G165" s="55">
        <v>0</v>
      </c>
      <c r="H165" s="55">
        <v>0</v>
      </c>
      <c r="I165" s="72">
        <f t="shared" ref="I165:I186" si="40">SUM(C165:H165)</f>
        <v>0</v>
      </c>
      <c r="J165" s="65">
        <v>0</v>
      </c>
      <c r="K165" s="76">
        <v>0</v>
      </c>
      <c r="L165" s="55">
        <v>28609796</v>
      </c>
      <c r="M165" s="76">
        <v>0</v>
      </c>
      <c r="N165" s="63">
        <f t="shared" si="38"/>
        <v>28609796</v>
      </c>
      <c r="O165" s="65">
        <v>0</v>
      </c>
      <c r="P165" s="63">
        <f t="shared" ref="P165:P182" si="41">+O165</f>
        <v>0</v>
      </c>
      <c r="Q165" s="65">
        <f t="shared" si="39"/>
        <v>28609796</v>
      </c>
      <c r="R165" s="75">
        <f t="shared" ref="R165:R186" si="42">+Q165/$Q$29</f>
        <v>2.6156193651305543E-3</v>
      </c>
    </row>
    <row r="166" spans="1:18" x14ac:dyDescent="0.2">
      <c r="A166" s="2127"/>
      <c r="B166" s="52" t="s">
        <v>79</v>
      </c>
      <c r="C166" s="56">
        <v>0</v>
      </c>
      <c r="D166" s="55">
        <v>0</v>
      </c>
      <c r="E166" s="55">
        <v>0</v>
      </c>
      <c r="F166" s="55">
        <v>0</v>
      </c>
      <c r="G166" s="55">
        <v>0</v>
      </c>
      <c r="H166" s="55">
        <v>0</v>
      </c>
      <c r="I166" s="72">
        <f t="shared" si="40"/>
        <v>0</v>
      </c>
      <c r="J166" s="65">
        <v>0</v>
      </c>
      <c r="K166" s="76">
        <v>0</v>
      </c>
      <c r="L166" s="55">
        <v>0</v>
      </c>
      <c r="M166" s="55">
        <v>0</v>
      </c>
      <c r="N166" s="63">
        <f t="shared" si="38"/>
        <v>0</v>
      </c>
      <c r="O166" s="56">
        <v>0</v>
      </c>
      <c r="P166" s="63">
        <f t="shared" si="41"/>
        <v>0</v>
      </c>
      <c r="Q166" s="65">
        <f t="shared" si="39"/>
        <v>0</v>
      </c>
      <c r="R166" s="75">
        <f t="shared" si="42"/>
        <v>0</v>
      </c>
    </row>
    <row r="167" spans="1:18" x14ac:dyDescent="0.2">
      <c r="A167" s="2127"/>
      <c r="B167" s="52" t="s">
        <v>80</v>
      </c>
      <c r="C167" s="56">
        <v>0</v>
      </c>
      <c r="D167" s="55">
        <v>0</v>
      </c>
      <c r="E167" s="55">
        <v>0</v>
      </c>
      <c r="F167" s="55">
        <v>0</v>
      </c>
      <c r="G167" s="55">
        <v>0</v>
      </c>
      <c r="H167" s="55">
        <v>0</v>
      </c>
      <c r="I167" s="72">
        <f t="shared" si="40"/>
        <v>0</v>
      </c>
      <c r="J167" s="65">
        <v>0</v>
      </c>
      <c r="K167" s="76">
        <v>0</v>
      </c>
      <c r="L167" s="76">
        <v>0</v>
      </c>
      <c r="M167" s="55">
        <v>0</v>
      </c>
      <c r="N167" s="63">
        <f t="shared" si="38"/>
        <v>0</v>
      </c>
      <c r="O167" s="56">
        <v>0</v>
      </c>
      <c r="P167" s="63">
        <f t="shared" si="41"/>
        <v>0</v>
      </c>
      <c r="Q167" s="65">
        <f t="shared" si="39"/>
        <v>0</v>
      </c>
      <c r="R167" s="75">
        <f t="shared" si="42"/>
        <v>0</v>
      </c>
    </row>
    <row r="168" spans="1:18" ht="22.5" x14ac:dyDescent="0.2">
      <c r="A168" s="2127"/>
      <c r="B168" s="52" t="s">
        <v>81</v>
      </c>
      <c r="C168" s="65">
        <v>0</v>
      </c>
      <c r="D168" s="55">
        <v>0</v>
      </c>
      <c r="E168" s="55">
        <v>0</v>
      </c>
      <c r="F168" s="55">
        <v>0</v>
      </c>
      <c r="G168" s="55">
        <v>0</v>
      </c>
      <c r="H168" s="55">
        <v>0</v>
      </c>
      <c r="I168" s="72">
        <f t="shared" si="40"/>
        <v>0</v>
      </c>
      <c r="J168" s="65">
        <v>0</v>
      </c>
      <c r="K168" s="76">
        <v>0</v>
      </c>
      <c r="L168" s="76">
        <v>0</v>
      </c>
      <c r="M168" s="76">
        <v>0</v>
      </c>
      <c r="N168" s="63">
        <f t="shared" si="38"/>
        <v>0</v>
      </c>
      <c r="O168" s="65">
        <v>0</v>
      </c>
      <c r="P168" s="63">
        <f t="shared" si="41"/>
        <v>0</v>
      </c>
      <c r="Q168" s="65">
        <f t="shared" si="39"/>
        <v>0</v>
      </c>
      <c r="R168" s="75">
        <f t="shared" si="42"/>
        <v>0</v>
      </c>
    </row>
    <row r="169" spans="1:18" ht="22.5" x14ac:dyDescent="0.2">
      <c r="A169" s="2127"/>
      <c r="B169" s="52" t="s">
        <v>82</v>
      </c>
      <c r="C169" s="56">
        <v>0</v>
      </c>
      <c r="D169" s="55">
        <v>0</v>
      </c>
      <c r="E169" s="55">
        <v>0</v>
      </c>
      <c r="F169" s="55">
        <v>0</v>
      </c>
      <c r="G169" s="55">
        <v>0</v>
      </c>
      <c r="H169" s="55">
        <v>0</v>
      </c>
      <c r="I169" s="72">
        <f t="shared" si="40"/>
        <v>0</v>
      </c>
      <c r="J169" s="65">
        <v>0</v>
      </c>
      <c r="K169" s="76">
        <v>0</v>
      </c>
      <c r="L169" s="76">
        <v>0</v>
      </c>
      <c r="M169" s="55">
        <v>0</v>
      </c>
      <c r="N169" s="63">
        <f t="shared" si="38"/>
        <v>0</v>
      </c>
      <c r="O169" s="56">
        <v>0</v>
      </c>
      <c r="P169" s="63">
        <f t="shared" si="41"/>
        <v>0</v>
      </c>
      <c r="Q169" s="65">
        <f t="shared" si="39"/>
        <v>0</v>
      </c>
      <c r="R169" s="75">
        <f t="shared" si="42"/>
        <v>0</v>
      </c>
    </row>
    <row r="170" spans="1:18" ht="22.5" x14ac:dyDescent="0.2">
      <c r="A170" s="2127"/>
      <c r="B170" s="52" t="s">
        <v>83</v>
      </c>
      <c r="C170" s="56">
        <v>0</v>
      </c>
      <c r="D170" s="55">
        <v>0</v>
      </c>
      <c r="E170" s="55">
        <v>0</v>
      </c>
      <c r="F170" s="55">
        <v>0</v>
      </c>
      <c r="G170" s="55">
        <v>0</v>
      </c>
      <c r="H170" s="55">
        <v>0</v>
      </c>
      <c r="I170" s="72">
        <f t="shared" si="40"/>
        <v>0</v>
      </c>
      <c r="J170" s="65">
        <v>0</v>
      </c>
      <c r="K170" s="76">
        <v>0</v>
      </c>
      <c r="L170" s="76">
        <v>0</v>
      </c>
      <c r="M170" s="55">
        <v>0</v>
      </c>
      <c r="N170" s="63">
        <f t="shared" si="38"/>
        <v>0</v>
      </c>
      <c r="O170" s="56">
        <v>0</v>
      </c>
      <c r="P170" s="63">
        <f t="shared" si="41"/>
        <v>0</v>
      </c>
      <c r="Q170" s="65">
        <f t="shared" si="39"/>
        <v>0</v>
      </c>
      <c r="R170" s="75">
        <f t="shared" si="42"/>
        <v>0</v>
      </c>
    </row>
    <row r="171" spans="1:18" ht="22.5" x14ac:dyDescent="0.2">
      <c r="A171" s="2127"/>
      <c r="B171" s="52" t="s">
        <v>84</v>
      </c>
      <c r="C171" s="65">
        <v>0</v>
      </c>
      <c r="D171" s="55">
        <v>0</v>
      </c>
      <c r="E171" s="55">
        <v>0</v>
      </c>
      <c r="F171" s="55">
        <v>0</v>
      </c>
      <c r="G171" s="55">
        <v>0</v>
      </c>
      <c r="H171" s="55">
        <v>0</v>
      </c>
      <c r="I171" s="72">
        <f t="shared" si="40"/>
        <v>0</v>
      </c>
      <c r="J171" s="65">
        <v>0</v>
      </c>
      <c r="K171" s="76">
        <v>0</v>
      </c>
      <c r="L171" s="76">
        <v>0</v>
      </c>
      <c r="M171" s="76">
        <v>0</v>
      </c>
      <c r="N171" s="63">
        <f t="shared" si="38"/>
        <v>0</v>
      </c>
      <c r="O171" s="65">
        <v>0</v>
      </c>
      <c r="P171" s="63">
        <f t="shared" si="41"/>
        <v>0</v>
      </c>
      <c r="Q171" s="65">
        <f t="shared" si="39"/>
        <v>0</v>
      </c>
      <c r="R171" s="75">
        <f t="shared" si="42"/>
        <v>0</v>
      </c>
    </row>
    <row r="172" spans="1:18" ht="22.5" x14ac:dyDescent="0.2">
      <c r="A172" s="2127"/>
      <c r="B172" s="52" t="s">
        <v>85</v>
      </c>
      <c r="C172" s="56">
        <v>0</v>
      </c>
      <c r="D172" s="55">
        <v>0</v>
      </c>
      <c r="E172" s="55">
        <v>0</v>
      </c>
      <c r="F172" s="55">
        <v>0</v>
      </c>
      <c r="G172" s="55">
        <v>0</v>
      </c>
      <c r="H172" s="55">
        <v>0</v>
      </c>
      <c r="I172" s="72">
        <f t="shared" si="40"/>
        <v>0</v>
      </c>
      <c r="J172" s="65">
        <v>0</v>
      </c>
      <c r="K172" s="76">
        <v>0</v>
      </c>
      <c r="L172" s="76">
        <v>0</v>
      </c>
      <c r="M172" s="55">
        <v>0</v>
      </c>
      <c r="N172" s="63">
        <f t="shared" si="38"/>
        <v>0</v>
      </c>
      <c r="O172" s="56">
        <v>0</v>
      </c>
      <c r="P172" s="63">
        <f t="shared" si="41"/>
        <v>0</v>
      </c>
      <c r="Q172" s="65">
        <f t="shared" si="39"/>
        <v>0</v>
      </c>
      <c r="R172" s="75">
        <f t="shared" si="42"/>
        <v>0</v>
      </c>
    </row>
    <row r="173" spans="1:18" x14ac:dyDescent="0.2">
      <c r="A173" s="2127"/>
      <c r="B173" s="52" t="s">
        <v>86</v>
      </c>
      <c r="C173" s="56">
        <v>0</v>
      </c>
      <c r="D173" s="55">
        <v>0</v>
      </c>
      <c r="E173" s="55">
        <v>0</v>
      </c>
      <c r="F173" s="55">
        <v>0</v>
      </c>
      <c r="G173" s="55">
        <v>0</v>
      </c>
      <c r="H173" s="55">
        <v>0</v>
      </c>
      <c r="I173" s="72">
        <f t="shared" si="40"/>
        <v>0</v>
      </c>
      <c r="J173" s="65">
        <v>0</v>
      </c>
      <c r="K173" s="76">
        <v>0</v>
      </c>
      <c r="L173" s="76">
        <v>0</v>
      </c>
      <c r="M173" s="55">
        <v>0</v>
      </c>
      <c r="N173" s="63">
        <f t="shared" si="38"/>
        <v>0</v>
      </c>
      <c r="O173" s="56">
        <v>0</v>
      </c>
      <c r="P173" s="63">
        <f t="shared" si="41"/>
        <v>0</v>
      </c>
      <c r="Q173" s="65">
        <f t="shared" si="39"/>
        <v>0</v>
      </c>
      <c r="R173" s="75">
        <f t="shared" si="42"/>
        <v>0</v>
      </c>
    </row>
    <row r="174" spans="1:18" ht="22.5" x14ac:dyDescent="0.2">
      <c r="A174" s="2127"/>
      <c r="B174" s="52" t="s">
        <v>87</v>
      </c>
      <c r="C174" s="65">
        <v>0</v>
      </c>
      <c r="D174" s="55">
        <v>0</v>
      </c>
      <c r="E174" s="55">
        <v>0</v>
      </c>
      <c r="F174" s="55">
        <v>0</v>
      </c>
      <c r="G174" s="55">
        <v>0</v>
      </c>
      <c r="H174" s="55">
        <v>0</v>
      </c>
      <c r="I174" s="72">
        <f t="shared" si="40"/>
        <v>0</v>
      </c>
      <c r="J174" s="65">
        <v>0</v>
      </c>
      <c r="K174" s="76">
        <v>0</v>
      </c>
      <c r="L174" s="76">
        <v>0</v>
      </c>
      <c r="M174" s="76">
        <v>0</v>
      </c>
      <c r="N174" s="63">
        <f t="shared" si="38"/>
        <v>0</v>
      </c>
      <c r="O174" s="65">
        <v>0</v>
      </c>
      <c r="P174" s="63">
        <f t="shared" si="41"/>
        <v>0</v>
      </c>
      <c r="Q174" s="65">
        <f t="shared" si="39"/>
        <v>0</v>
      </c>
      <c r="R174" s="75">
        <f t="shared" si="42"/>
        <v>0</v>
      </c>
    </row>
    <row r="175" spans="1:18" ht="33.75" x14ac:dyDescent="0.2">
      <c r="A175" s="2127"/>
      <c r="B175" s="52" t="s">
        <v>88</v>
      </c>
      <c r="C175" s="56">
        <v>0</v>
      </c>
      <c r="D175" s="55">
        <v>0</v>
      </c>
      <c r="E175" s="55">
        <v>0</v>
      </c>
      <c r="F175" s="55">
        <v>0</v>
      </c>
      <c r="G175" s="55">
        <v>0</v>
      </c>
      <c r="H175" s="55">
        <v>0</v>
      </c>
      <c r="I175" s="72">
        <f t="shared" si="40"/>
        <v>0</v>
      </c>
      <c r="J175" s="65">
        <v>0</v>
      </c>
      <c r="K175" s="76">
        <v>0</v>
      </c>
      <c r="L175" s="76">
        <v>0</v>
      </c>
      <c r="M175" s="55">
        <v>0</v>
      </c>
      <c r="N175" s="63">
        <f t="shared" si="38"/>
        <v>0</v>
      </c>
      <c r="O175" s="56">
        <v>0</v>
      </c>
      <c r="P175" s="63">
        <f t="shared" si="41"/>
        <v>0</v>
      </c>
      <c r="Q175" s="65">
        <f t="shared" si="39"/>
        <v>0</v>
      </c>
      <c r="R175" s="75">
        <f t="shared" si="42"/>
        <v>0</v>
      </c>
    </row>
    <row r="176" spans="1:18" ht="22.5" x14ac:dyDescent="0.2">
      <c r="A176" s="2127"/>
      <c r="B176" s="52" t="s">
        <v>89</v>
      </c>
      <c r="C176" s="56">
        <v>0</v>
      </c>
      <c r="D176" s="55">
        <v>0</v>
      </c>
      <c r="E176" s="55">
        <v>0</v>
      </c>
      <c r="F176" s="55">
        <v>0</v>
      </c>
      <c r="G176" s="55">
        <v>0</v>
      </c>
      <c r="H176" s="55">
        <v>0</v>
      </c>
      <c r="I176" s="72">
        <f t="shared" si="40"/>
        <v>0</v>
      </c>
      <c r="J176" s="65">
        <v>0</v>
      </c>
      <c r="K176" s="76">
        <v>0</v>
      </c>
      <c r="L176" s="76">
        <v>0</v>
      </c>
      <c r="M176" s="55">
        <v>0</v>
      </c>
      <c r="N176" s="63">
        <f t="shared" si="38"/>
        <v>0</v>
      </c>
      <c r="O176" s="56">
        <v>0</v>
      </c>
      <c r="P176" s="63">
        <f t="shared" si="41"/>
        <v>0</v>
      </c>
      <c r="Q176" s="65">
        <f t="shared" si="39"/>
        <v>0</v>
      </c>
      <c r="R176" s="75">
        <f t="shared" si="42"/>
        <v>0</v>
      </c>
    </row>
    <row r="177" spans="1:18" ht="22.5" x14ac:dyDescent="0.2">
      <c r="A177" s="2127"/>
      <c r="B177" s="52" t="s">
        <v>90</v>
      </c>
      <c r="C177" s="65">
        <v>0</v>
      </c>
      <c r="D177" s="55">
        <v>0</v>
      </c>
      <c r="E177" s="55">
        <v>0</v>
      </c>
      <c r="F177" s="55">
        <v>0</v>
      </c>
      <c r="G177" s="55">
        <v>0</v>
      </c>
      <c r="H177" s="55">
        <v>0</v>
      </c>
      <c r="I177" s="72">
        <f t="shared" si="40"/>
        <v>0</v>
      </c>
      <c r="J177" s="65">
        <v>0</v>
      </c>
      <c r="K177" s="76">
        <v>0</v>
      </c>
      <c r="L177" s="76">
        <v>0</v>
      </c>
      <c r="M177" s="76">
        <v>0</v>
      </c>
      <c r="N177" s="63">
        <f t="shared" si="38"/>
        <v>0</v>
      </c>
      <c r="O177" s="65">
        <v>0</v>
      </c>
      <c r="P177" s="63">
        <f t="shared" si="41"/>
        <v>0</v>
      </c>
      <c r="Q177" s="65">
        <f t="shared" si="39"/>
        <v>0</v>
      </c>
      <c r="R177" s="75">
        <f t="shared" si="42"/>
        <v>0</v>
      </c>
    </row>
    <row r="178" spans="1:18" x14ac:dyDescent="0.2">
      <c r="A178" s="2127"/>
      <c r="B178" s="52" t="s">
        <v>91</v>
      </c>
      <c r="C178" s="56">
        <v>0</v>
      </c>
      <c r="D178" s="55">
        <v>0</v>
      </c>
      <c r="E178" s="55">
        <v>0</v>
      </c>
      <c r="F178" s="55">
        <v>0</v>
      </c>
      <c r="G178" s="55">
        <v>0</v>
      </c>
      <c r="H178" s="55">
        <v>0</v>
      </c>
      <c r="I178" s="72">
        <f t="shared" si="40"/>
        <v>0</v>
      </c>
      <c r="J178" s="65">
        <v>0</v>
      </c>
      <c r="K178" s="76">
        <v>0</v>
      </c>
      <c r="L178" s="55">
        <v>68790987</v>
      </c>
      <c r="M178" s="55">
        <v>0</v>
      </c>
      <c r="N178" s="63">
        <f t="shared" si="38"/>
        <v>68790987</v>
      </c>
      <c r="O178" s="56">
        <v>0</v>
      </c>
      <c r="P178" s="63">
        <f t="shared" si="41"/>
        <v>0</v>
      </c>
      <c r="Q178" s="65">
        <f t="shared" si="39"/>
        <v>68790987</v>
      </c>
      <c r="R178" s="75">
        <f t="shared" si="42"/>
        <v>6.2891408852983159E-3</v>
      </c>
    </row>
    <row r="179" spans="1:18" x14ac:dyDescent="0.2">
      <c r="A179" s="2127"/>
      <c r="B179" s="52" t="s">
        <v>92</v>
      </c>
      <c r="C179" s="56">
        <v>0</v>
      </c>
      <c r="D179" s="55">
        <v>0</v>
      </c>
      <c r="E179" s="55">
        <v>0</v>
      </c>
      <c r="F179" s="55">
        <v>0</v>
      </c>
      <c r="G179" s="55">
        <v>0</v>
      </c>
      <c r="H179" s="55">
        <v>0</v>
      </c>
      <c r="I179" s="72">
        <f t="shared" si="40"/>
        <v>0</v>
      </c>
      <c r="J179" s="65">
        <v>0</v>
      </c>
      <c r="K179" s="76">
        <v>0</v>
      </c>
      <c r="L179" s="55">
        <v>0</v>
      </c>
      <c r="M179" s="55">
        <v>0</v>
      </c>
      <c r="N179" s="63">
        <f t="shared" si="38"/>
        <v>0</v>
      </c>
      <c r="O179" s="56">
        <v>0</v>
      </c>
      <c r="P179" s="63">
        <f t="shared" si="41"/>
        <v>0</v>
      </c>
      <c r="Q179" s="65">
        <f t="shared" si="39"/>
        <v>0</v>
      </c>
      <c r="R179" s="75">
        <f t="shared" si="42"/>
        <v>0</v>
      </c>
    </row>
    <row r="180" spans="1:18" x14ac:dyDescent="0.2">
      <c r="A180" s="2127"/>
      <c r="B180" s="52" t="s">
        <v>93</v>
      </c>
      <c r="C180" s="65">
        <v>0</v>
      </c>
      <c r="D180" s="55">
        <v>0</v>
      </c>
      <c r="E180" s="55">
        <v>0</v>
      </c>
      <c r="F180" s="55">
        <v>0</v>
      </c>
      <c r="G180" s="55">
        <v>0</v>
      </c>
      <c r="H180" s="55">
        <v>0</v>
      </c>
      <c r="I180" s="72">
        <f t="shared" si="40"/>
        <v>0</v>
      </c>
      <c r="J180" s="65">
        <v>0</v>
      </c>
      <c r="K180" s="76">
        <v>0</v>
      </c>
      <c r="L180" s="55">
        <v>0</v>
      </c>
      <c r="M180" s="76">
        <v>0</v>
      </c>
      <c r="N180" s="63">
        <f t="shared" si="38"/>
        <v>0</v>
      </c>
      <c r="O180" s="65">
        <v>0</v>
      </c>
      <c r="P180" s="63">
        <f t="shared" si="41"/>
        <v>0</v>
      </c>
      <c r="Q180" s="65">
        <f t="shared" si="39"/>
        <v>0</v>
      </c>
      <c r="R180" s="75">
        <f t="shared" si="42"/>
        <v>0</v>
      </c>
    </row>
    <row r="181" spans="1:18" ht="22.5" x14ac:dyDescent="0.2">
      <c r="A181" s="2127"/>
      <c r="B181" s="52" t="s">
        <v>94</v>
      </c>
      <c r="C181" s="56">
        <v>0</v>
      </c>
      <c r="D181" s="55">
        <v>0</v>
      </c>
      <c r="E181" s="55">
        <v>0</v>
      </c>
      <c r="F181" s="55">
        <v>0</v>
      </c>
      <c r="G181" s="55">
        <v>0</v>
      </c>
      <c r="H181" s="55">
        <v>0</v>
      </c>
      <c r="I181" s="72">
        <f t="shared" si="40"/>
        <v>0</v>
      </c>
      <c r="J181" s="65">
        <v>0</v>
      </c>
      <c r="K181" s="76">
        <v>0</v>
      </c>
      <c r="L181" s="55">
        <v>0</v>
      </c>
      <c r="M181" s="55">
        <v>0</v>
      </c>
      <c r="N181" s="63">
        <f t="shared" si="38"/>
        <v>0</v>
      </c>
      <c r="O181" s="56">
        <v>0</v>
      </c>
      <c r="P181" s="63">
        <f t="shared" si="41"/>
        <v>0</v>
      </c>
      <c r="Q181" s="65">
        <f t="shared" si="39"/>
        <v>0</v>
      </c>
      <c r="R181" s="75">
        <f t="shared" si="42"/>
        <v>0</v>
      </c>
    </row>
    <row r="182" spans="1:18" x14ac:dyDescent="0.2">
      <c r="A182" s="2127"/>
      <c r="B182" s="52" t="s">
        <v>95</v>
      </c>
      <c r="C182" s="56">
        <v>0</v>
      </c>
      <c r="D182" s="55">
        <v>0</v>
      </c>
      <c r="E182" s="55">
        <v>0</v>
      </c>
      <c r="F182" s="55">
        <v>0</v>
      </c>
      <c r="G182" s="55">
        <v>0</v>
      </c>
      <c r="H182" s="55">
        <v>0</v>
      </c>
      <c r="I182" s="72">
        <f t="shared" si="40"/>
        <v>0</v>
      </c>
      <c r="J182" s="65">
        <v>0</v>
      </c>
      <c r="K182" s="76">
        <v>0</v>
      </c>
      <c r="L182" s="55">
        <v>0</v>
      </c>
      <c r="M182" s="55">
        <v>0</v>
      </c>
      <c r="N182" s="63">
        <f t="shared" si="38"/>
        <v>0</v>
      </c>
      <c r="O182" s="56">
        <v>0</v>
      </c>
      <c r="P182" s="63">
        <f t="shared" si="41"/>
        <v>0</v>
      </c>
      <c r="Q182" s="65">
        <f t="shared" si="39"/>
        <v>0</v>
      </c>
      <c r="R182" s="75">
        <f t="shared" si="42"/>
        <v>0</v>
      </c>
    </row>
    <row r="183" spans="1:18" ht="12" thickBot="1" x14ac:dyDescent="0.25">
      <c r="A183" s="2128"/>
      <c r="B183" s="53" t="s">
        <v>96</v>
      </c>
      <c r="C183" s="77">
        <v>0</v>
      </c>
      <c r="D183" s="80">
        <v>0</v>
      </c>
      <c r="E183" s="80">
        <v>0</v>
      </c>
      <c r="F183" s="80">
        <v>0</v>
      </c>
      <c r="G183" s="80">
        <v>0</v>
      </c>
      <c r="H183" s="80">
        <v>0</v>
      </c>
      <c r="I183" s="79">
        <f t="shared" si="40"/>
        <v>0</v>
      </c>
      <c r="J183" s="77">
        <v>0</v>
      </c>
      <c r="K183" s="78">
        <v>0</v>
      </c>
      <c r="L183" s="80">
        <v>0</v>
      </c>
      <c r="M183" s="78">
        <v>0</v>
      </c>
      <c r="N183" s="81">
        <f t="shared" si="38"/>
        <v>0</v>
      </c>
      <c r="O183" s="77">
        <v>0</v>
      </c>
      <c r="P183" s="81">
        <f>+O183</f>
        <v>0</v>
      </c>
      <c r="Q183" s="77">
        <f t="shared" si="39"/>
        <v>0</v>
      </c>
      <c r="R183" s="82">
        <f t="shared" si="42"/>
        <v>0</v>
      </c>
    </row>
    <row r="184" spans="1:18" ht="23.25" thickBot="1" x14ac:dyDescent="0.25">
      <c r="A184" s="54" t="s">
        <v>99</v>
      </c>
      <c r="B184" s="54" t="s">
        <v>98</v>
      </c>
      <c r="C184" s="58">
        <v>0</v>
      </c>
      <c r="D184" s="57">
        <v>0</v>
      </c>
      <c r="E184" s="57">
        <v>0</v>
      </c>
      <c r="F184" s="57">
        <v>0</v>
      </c>
      <c r="G184" s="57">
        <v>0</v>
      </c>
      <c r="H184" s="57">
        <v>0</v>
      </c>
      <c r="I184" s="74">
        <f t="shared" si="40"/>
        <v>0</v>
      </c>
      <c r="J184" s="58">
        <v>0</v>
      </c>
      <c r="K184" s="57">
        <v>0</v>
      </c>
      <c r="L184" s="57">
        <v>0</v>
      </c>
      <c r="M184" s="57">
        <v>0</v>
      </c>
      <c r="N184" s="64">
        <f t="shared" si="38"/>
        <v>0</v>
      </c>
      <c r="O184" s="58">
        <v>0</v>
      </c>
      <c r="P184" s="64">
        <f>+O184</f>
        <v>0</v>
      </c>
      <c r="Q184" s="66">
        <f t="shared" si="39"/>
        <v>0</v>
      </c>
      <c r="R184" s="83">
        <f t="shared" si="42"/>
        <v>0</v>
      </c>
    </row>
    <row r="185" spans="1:18" ht="68.25" thickBot="1" x14ac:dyDescent="0.25">
      <c r="A185" s="54" t="s">
        <v>101</v>
      </c>
      <c r="B185" s="54" t="s">
        <v>100</v>
      </c>
      <c r="C185" s="58">
        <v>0</v>
      </c>
      <c r="D185" s="57">
        <v>0</v>
      </c>
      <c r="E185" s="57">
        <v>0</v>
      </c>
      <c r="F185" s="57">
        <v>0</v>
      </c>
      <c r="G185" s="57">
        <v>0</v>
      </c>
      <c r="H185" s="57">
        <v>0</v>
      </c>
      <c r="I185" s="74">
        <f t="shared" si="40"/>
        <v>0</v>
      </c>
      <c r="J185" s="58">
        <v>0</v>
      </c>
      <c r="K185" s="57">
        <v>0</v>
      </c>
      <c r="L185" s="57">
        <v>0</v>
      </c>
      <c r="M185" s="57">
        <v>0</v>
      </c>
      <c r="N185" s="64">
        <f t="shared" si="38"/>
        <v>0</v>
      </c>
      <c r="O185" s="58">
        <v>0</v>
      </c>
      <c r="P185" s="64">
        <f>+O185</f>
        <v>0</v>
      </c>
      <c r="Q185" s="66">
        <f t="shared" si="39"/>
        <v>0</v>
      </c>
      <c r="R185" s="83">
        <f t="shared" si="42"/>
        <v>0</v>
      </c>
    </row>
    <row r="186" spans="1:18" ht="23.25" thickBot="1" x14ac:dyDescent="0.25">
      <c r="A186" s="54" t="s">
        <v>103</v>
      </c>
      <c r="B186" s="54" t="s">
        <v>102</v>
      </c>
      <c r="C186" s="58">
        <v>0</v>
      </c>
      <c r="D186" s="57">
        <v>0</v>
      </c>
      <c r="E186" s="57">
        <v>0</v>
      </c>
      <c r="F186" s="57">
        <v>0</v>
      </c>
      <c r="G186" s="57">
        <v>0</v>
      </c>
      <c r="H186" s="57">
        <v>0</v>
      </c>
      <c r="I186" s="74">
        <f t="shared" si="40"/>
        <v>0</v>
      </c>
      <c r="J186" s="58">
        <v>0</v>
      </c>
      <c r="K186" s="57">
        <v>0</v>
      </c>
      <c r="L186" s="57">
        <v>0</v>
      </c>
      <c r="M186" s="57">
        <v>0</v>
      </c>
      <c r="N186" s="64">
        <f>SUM(J186:M186)</f>
        <v>0</v>
      </c>
      <c r="O186" s="58">
        <v>0</v>
      </c>
      <c r="P186" s="64">
        <f>+O186</f>
        <v>0</v>
      </c>
      <c r="Q186" s="66">
        <f t="shared" si="39"/>
        <v>0</v>
      </c>
      <c r="R186" s="83">
        <f t="shared" si="42"/>
        <v>0</v>
      </c>
    </row>
    <row r="187" spans="1:18" ht="12" thickBot="1" x14ac:dyDescent="0.25">
      <c r="A187" s="26" t="s">
        <v>15</v>
      </c>
      <c r="B187" s="26" t="s">
        <v>15</v>
      </c>
      <c r="C187" s="59">
        <f>SUM(C164:C186)</f>
        <v>0</v>
      </c>
      <c r="D187" s="59">
        <f t="shared" ref="D187:H187" si="43">SUM(D164:D186)</f>
        <v>0</v>
      </c>
      <c r="E187" s="59">
        <f t="shared" si="43"/>
        <v>0</v>
      </c>
      <c r="F187" s="59">
        <f t="shared" si="43"/>
        <v>0</v>
      </c>
      <c r="G187" s="59">
        <f t="shared" si="43"/>
        <v>0</v>
      </c>
      <c r="H187" s="59">
        <f t="shared" si="43"/>
        <v>0</v>
      </c>
      <c r="I187" s="60">
        <f>SUM(C187:H187)</f>
        <v>0</v>
      </c>
      <c r="J187" s="59">
        <f t="shared" ref="J187:M187" si="44">SUM(J164:J186)</f>
        <v>0</v>
      </c>
      <c r="K187" s="59">
        <f t="shared" si="44"/>
        <v>0</v>
      </c>
      <c r="L187" s="59">
        <f t="shared" si="44"/>
        <v>134630237</v>
      </c>
      <c r="M187" s="59">
        <f t="shared" si="44"/>
        <v>0</v>
      </c>
      <c r="N187" s="60">
        <f>SUM(J187:M187)</f>
        <v>134630237</v>
      </c>
      <c r="O187" s="59">
        <f>SUM(O164:O186)</f>
        <v>0</v>
      </c>
      <c r="P187" s="60">
        <f>+O187</f>
        <v>0</v>
      </c>
      <c r="Q187" s="59">
        <f>+P187+N187+I187</f>
        <v>134630237</v>
      </c>
      <c r="R187" s="67">
        <f>SUM(R164:R186)</f>
        <v>1.2308422437871143E-2</v>
      </c>
    </row>
  </sheetData>
  <mergeCells count="42">
    <mergeCell ref="A6:A25"/>
    <mergeCell ref="A4:A5"/>
    <mergeCell ref="J4:N4"/>
    <mergeCell ref="O4:P4"/>
    <mergeCell ref="Q4:R4"/>
    <mergeCell ref="C4:I4"/>
    <mergeCell ref="B4:B5"/>
    <mergeCell ref="Q36:R36"/>
    <mergeCell ref="A38:A57"/>
    <mergeCell ref="A68:A69"/>
    <mergeCell ref="B68:B69"/>
    <mergeCell ref="C68:I68"/>
    <mergeCell ref="J68:N68"/>
    <mergeCell ref="O68:P68"/>
    <mergeCell ref="Q68:R68"/>
    <mergeCell ref="A36:A37"/>
    <mergeCell ref="B36:B37"/>
    <mergeCell ref="C36:I36"/>
    <mergeCell ref="J36:N36"/>
    <mergeCell ref="O36:P36"/>
    <mergeCell ref="Q162:R162"/>
    <mergeCell ref="A70:A89"/>
    <mergeCell ref="A130:A131"/>
    <mergeCell ref="B130:B131"/>
    <mergeCell ref="C130:I130"/>
    <mergeCell ref="J130:N130"/>
    <mergeCell ref="O99:P99"/>
    <mergeCell ref="Q99:R99"/>
    <mergeCell ref="A101:A120"/>
    <mergeCell ref="O130:P130"/>
    <mergeCell ref="Q130:R130"/>
    <mergeCell ref="O162:P162"/>
    <mergeCell ref="A164:A183"/>
    <mergeCell ref="A99:A100"/>
    <mergeCell ref="B99:B100"/>
    <mergeCell ref="C99:I99"/>
    <mergeCell ref="J99:N99"/>
    <mergeCell ref="A132:A151"/>
    <mergeCell ref="A162:A163"/>
    <mergeCell ref="B162:B163"/>
    <mergeCell ref="C162:I162"/>
    <mergeCell ref="J162:N162"/>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6"/>
  <sheetViews>
    <sheetView zoomScale="90" zoomScaleNormal="90" workbookViewId="0">
      <selection activeCell="A9" sqref="A9"/>
    </sheetView>
  </sheetViews>
  <sheetFormatPr baseColWidth="10" defaultColWidth="11.28515625" defaultRowHeight="12.75" x14ac:dyDescent="0.2"/>
  <cols>
    <col min="1" max="1" width="63.5703125" style="577" customWidth="1"/>
    <col min="2" max="2" width="15.85546875" style="577" customWidth="1"/>
    <col min="3" max="3" width="17.5703125" style="577" customWidth="1"/>
    <col min="4" max="4" width="16.28515625" style="577" customWidth="1"/>
    <col min="5" max="5" width="16.42578125" style="577" customWidth="1"/>
    <col min="6" max="6" width="19.42578125" style="577" customWidth="1"/>
    <col min="7" max="16384" width="11.28515625" style="577"/>
  </cols>
  <sheetData>
    <row r="1" spans="1:4" s="105" customFormat="1" x14ac:dyDescent="0.2">
      <c r="A1" s="1721" t="s">
        <v>114</v>
      </c>
    </row>
    <row r="2" spans="1:4" s="105" customFormat="1" x14ac:dyDescent="0.2">
      <c r="A2" s="411" t="s">
        <v>133</v>
      </c>
    </row>
    <row r="3" spans="1:4" s="97" customFormat="1" ht="25.5" customHeight="1" x14ac:dyDescent="0.2">
      <c r="A3" s="95" t="s">
        <v>115</v>
      </c>
      <c r="B3" s="96">
        <v>2019</v>
      </c>
      <c r="C3" s="96">
        <v>2020</v>
      </c>
      <c r="D3" s="96">
        <v>2021</v>
      </c>
    </row>
    <row r="4" spans="1:4" x14ac:dyDescent="0.2">
      <c r="A4" s="98" t="s">
        <v>116</v>
      </c>
      <c r="B4" s="998">
        <v>4759622905</v>
      </c>
      <c r="C4" s="998">
        <v>4312490454</v>
      </c>
      <c r="D4" s="998">
        <v>3751709770</v>
      </c>
    </row>
    <row r="5" spans="1:4" s="100" customFormat="1" x14ac:dyDescent="0.2">
      <c r="A5" s="98" t="s">
        <v>117</v>
      </c>
      <c r="B5" s="99">
        <v>285294252</v>
      </c>
      <c r="C5" s="99">
        <v>262878087</v>
      </c>
      <c r="D5" s="99">
        <v>263220654</v>
      </c>
    </row>
    <row r="6" spans="1:4" s="100" customFormat="1" x14ac:dyDescent="0.2">
      <c r="A6" s="98" t="s">
        <v>118</v>
      </c>
      <c r="B6" s="99">
        <v>140054174</v>
      </c>
      <c r="C6" s="99">
        <v>141283145</v>
      </c>
      <c r="D6" s="99">
        <v>109591923</v>
      </c>
    </row>
    <row r="7" spans="1:4" s="100" customFormat="1" ht="25.5" x14ac:dyDescent="0.2">
      <c r="A7" s="98" t="s">
        <v>119</v>
      </c>
      <c r="B7" s="99">
        <v>64505703</v>
      </c>
      <c r="C7" s="99">
        <v>59464608</v>
      </c>
      <c r="D7" s="99">
        <v>76092148</v>
      </c>
    </row>
    <row r="8" spans="1:4" s="100" customFormat="1" ht="25.5" x14ac:dyDescent="0.2">
      <c r="A8" s="98" t="s">
        <v>120</v>
      </c>
      <c r="B8" s="99">
        <v>7264065</v>
      </c>
      <c r="C8" s="99">
        <v>6856230</v>
      </c>
      <c r="D8" s="99">
        <v>5688016</v>
      </c>
    </row>
    <row r="9" spans="1:4" s="100" customFormat="1" ht="25.5" x14ac:dyDescent="0.2">
      <c r="A9" s="98" t="s">
        <v>121</v>
      </c>
      <c r="B9" s="99">
        <v>0</v>
      </c>
      <c r="C9" s="99">
        <v>0</v>
      </c>
      <c r="D9" s="99">
        <v>0</v>
      </c>
    </row>
    <row r="10" spans="1:4" s="100" customFormat="1" x14ac:dyDescent="0.2">
      <c r="A10" s="98" t="s">
        <v>122</v>
      </c>
      <c r="B10" s="99">
        <v>0</v>
      </c>
      <c r="C10" s="99">
        <v>10000000</v>
      </c>
      <c r="D10" s="99">
        <v>0</v>
      </c>
    </row>
    <row r="11" spans="1:4" s="100" customFormat="1" x14ac:dyDescent="0.2">
      <c r="A11" s="98" t="s">
        <v>123</v>
      </c>
      <c r="B11" s="99">
        <v>363282535</v>
      </c>
      <c r="C11" s="99">
        <v>783846834</v>
      </c>
      <c r="D11" s="99">
        <v>775026694</v>
      </c>
    </row>
    <row r="12" spans="1:4" s="100" customFormat="1" x14ac:dyDescent="0.2">
      <c r="A12" s="98" t="s">
        <v>124</v>
      </c>
      <c r="B12" s="99">
        <v>40101620</v>
      </c>
      <c r="C12" s="99">
        <v>39425601</v>
      </c>
      <c r="D12" s="99">
        <v>43610708</v>
      </c>
    </row>
    <row r="13" spans="1:4" s="100" customFormat="1" ht="25.5" x14ac:dyDescent="0.2">
      <c r="A13" s="98" t="s">
        <v>125</v>
      </c>
      <c r="B13" s="99">
        <v>215632208</v>
      </c>
      <c r="C13" s="99">
        <v>420029788</v>
      </c>
      <c r="D13" s="99">
        <v>524671154</v>
      </c>
    </row>
    <row r="14" spans="1:4" s="103" customFormat="1" ht="13.5" customHeight="1" x14ac:dyDescent="0.2">
      <c r="A14" s="101" t="s">
        <v>55</v>
      </c>
      <c r="B14" s="102">
        <f>SUM(B4:B13)</f>
        <v>5875757462</v>
      </c>
      <c r="C14" s="102">
        <f>SUM(C4:C13)</f>
        <v>6036274747</v>
      </c>
      <c r="D14" s="102">
        <f>SUM(D4:D13)</f>
        <v>5549611067</v>
      </c>
    </row>
    <row r="16" spans="1:4" s="97" customFormat="1" ht="28.5" customHeight="1" x14ac:dyDescent="0.2">
      <c r="A16" s="95" t="s">
        <v>126</v>
      </c>
      <c r="B16" s="96">
        <v>2019</v>
      </c>
      <c r="C16" s="96" t="s">
        <v>68</v>
      </c>
      <c r="D16" s="96" t="s">
        <v>127</v>
      </c>
    </row>
    <row r="17" spans="1:7" x14ac:dyDescent="0.2">
      <c r="A17" s="98" t="s">
        <v>116</v>
      </c>
      <c r="B17" s="998">
        <v>5064729005</v>
      </c>
      <c r="C17" s="998">
        <v>4505522838</v>
      </c>
      <c r="D17" s="998">
        <v>3751709770</v>
      </c>
    </row>
    <row r="18" spans="1:7" s="100" customFormat="1" x14ac:dyDescent="0.2">
      <c r="A18" s="98" t="s">
        <v>117</v>
      </c>
      <c r="B18" s="99">
        <v>289669036</v>
      </c>
      <c r="C18" s="99">
        <v>263488394</v>
      </c>
      <c r="D18" s="99">
        <v>263220654</v>
      </c>
    </row>
    <row r="19" spans="1:7" s="100" customFormat="1" x14ac:dyDescent="0.2">
      <c r="A19" s="98" t="s">
        <v>118</v>
      </c>
      <c r="B19" s="99">
        <v>121072411</v>
      </c>
      <c r="C19" s="99">
        <v>116918509</v>
      </c>
      <c r="D19" s="99">
        <v>109591923</v>
      </c>
    </row>
    <row r="20" spans="1:7" s="100" customFormat="1" ht="25.5" x14ac:dyDescent="0.2">
      <c r="A20" s="98" t="s">
        <v>119</v>
      </c>
      <c r="B20" s="99">
        <v>107114460</v>
      </c>
      <c r="C20" s="99">
        <v>72946708</v>
      </c>
      <c r="D20" s="99">
        <v>76092148</v>
      </c>
    </row>
    <row r="21" spans="1:7" s="100" customFormat="1" ht="25.5" x14ac:dyDescent="0.2">
      <c r="A21" s="98" t="s">
        <v>120</v>
      </c>
      <c r="B21" s="99">
        <v>6980396</v>
      </c>
      <c r="C21" s="99">
        <v>5764725</v>
      </c>
      <c r="D21" s="99">
        <v>5688016</v>
      </c>
    </row>
    <row r="22" spans="1:7" s="100" customFormat="1" ht="25.5" x14ac:dyDescent="0.2">
      <c r="A22" s="98" t="s">
        <v>128</v>
      </c>
      <c r="B22" s="99">
        <v>2526872</v>
      </c>
      <c r="C22" s="99">
        <v>4374532</v>
      </c>
      <c r="D22" s="99">
        <v>0</v>
      </c>
    </row>
    <row r="23" spans="1:7" s="100" customFormat="1" x14ac:dyDescent="0.2">
      <c r="A23" s="98" t="s">
        <v>122</v>
      </c>
      <c r="B23" s="99"/>
      <c r="C23" s="99">
        <v>12355015</v>
      </c>
      <c r="D23" s="99">
        <v>0</v>
      </c>
    </row>
    <row r="24" spans="1:7" s="100" customFormat="1" x14ac:dyDescent="0.2">
      <c r="A24" s="98" t="s">
        <v>123</v>
      </c>
      <c r="B24" s="99">
        <v>489736542</v>
      </c>
      <c r="C24" s="99">
        <v>810272766</v>
      </c>
      <c r="D24" s="99">
        <v>775026694</v>
      </c>
    </row>
    <row r="25" spans="1:7" s="100" customFormat="1" ht="15.75" customHeight="1" x14ac:dyDescent="0.2">
      <c r="A25" s="98" t="s">
        <v>124</v>
      </c>
      <c r="B25" s="99">
        <v>78569005</v>
      </c>
      <c r="C25" s="99">
        <v>41124432</v>
      </c>
      <c r="D25" s="99">
        <v>43610708</v>
      </c>
    </row>
    <row r="26" spans="1:7" s="100" customFormat="1" ht="25.5" x14ac:dyDescent="0.2">
      <c r="A26" s="98" t="s">
        <v>125</v>
      </c>
      <c r="B26" s="99">
        <v>306147911</v>
      </c>
      <c r="C26" s="99">
        <v>430576037</v>
      </c>
      <c r="D26" s="99">
        <v>524671154</v>
      </c>
    </row>
    <row r="27" spans="1:7" s="103" customFormat="1" ht="12" customHeight="1" x14ac:dyDescent="0.2">
      <c r="A27" s="101" t="s">
        <v>56</v>
      </c>
      <c r="B27" s="102">
        <f>SUM(B17:B26)</f>
        <v>6466545638</v>
      </c>
      <c r="C27" s="102">
        <f>SUM(C17:C26)</f>
        <v>6263343956</v>
      </c>
      <c r="D27" s="102">
        <f>SUM(D17:D26)</f>
        <v>5549611067</v>
      </c>
    </row>
    <row r="29" spans="1:7" s="97" customFormat="1" ht="27" customHeight="1" x14ac:dyDescent="0.2">
      <c r="A29" s="95" t="s">
        <v>129</v>
      </c>
      <c r="B29" s="96">
        <v>2019</v>
      </c>
      <c r="C29" s="96" t="s">
        <v>68</v>
      </c>
      <c r="D29" s="96" t="s">
        <v>127</v>
      </c>
      <c r="G29" s="1989"/>
    </row>
    <row r="30" spans="1:7" x14ac:dyDescent="0.2">
      <c r="A30" s="98" t="s">
        <v>116</v>
      </c>
      <c r="B30" s="998">
        <v>5030556348</v>
      </c>
      <c r="C30" s="998">
        <f>4505522838-193188351</f>
        <v>4312334487</v>
      </c>
      <c r="D30" s="998">
        <v>3751709770</v>
      </c>
    </row>
    <row r="31" spans="1:7" s="100" customFormat="1" x14ac:dyDescent="0.2">
      <c r="A31" s="98" t="s">
        <v>117</v>
      </c>
      <c r="B31" s="99">
        <v>286913613</v>
      </c>
      <c r="C31" s="99">
        <f>263488394-1902771</f>
        <v>261585623</v>
      </c>
      <c r="D31" s="99">
        <v>263220654</v>
      </c>
    </row>
    <row r="32" spans="1:7" s="100" customFormat="1" x14ac:dyDescent="0.2">
      <c r="A32" s="98" t="s">
        <v>118</v>
      </c>
      <c r="B32" s="99">
        <v>119217622</v>
      </c>
      <c r="C32" s="99">
        <f>116918509-55173</f>
        <v>116863336</v>
      </c>
      <c r="D32" s="99">
        <v>109591923</v>
      </c>
    </row>
    <row r="33" spans="1:5" s="100" customFormat="1" ht="25.5" x14ac:dyDescent="0.2">
      <c r="A33" s="98" t="s">
        <v>119</v>
      </c>
      <c r="B33" s="99">
        <v>55390311</v>
      </c>
      <c r="C33" s="99">
        <v>72946708</v>
      </c>
      <c r="D33" s="99">
        <v>76092148</v>
      </c>
    </row>
    <row r="34" spans="1:5" s="100" customFormat="1" ht="25.5" x14ac:dyDescent="0.2">
      <c r="A34" s="98" t="s">
        <v>120</v>
      </c>
      <c r="B34" s="99">
        <v>5698698</v>
      </c>
      <c r="C34" s="99">
        <v>5764725</v>
      </c>
      <c r="D34" s="99">
        <v>5688016</v>
      </c>
    </row>
    <row r="35" spans="1:5" s="100" customFormat="1" ht="25.5" x14ac:dyDescent="0.2">
      <c r="A35" s="98" t="s">
        <v>128</v>
      </c>
      <c r="B35" s="99">
        <v>1985199</v>
      </c>
      <c r="C35" s="99">
        <v>4374532</v>
      </c>
      <c r="D35" s="99">
        <v>0</v>
      </c>
    </row>
    <row r="36" spans="1:5" s="100" customFormat="1" x14ac:dyDescent="0.2">
      <c r="A36" s="98" t="s">
        <v>122</v>
      </c>
      <c r="B36" s="99">
        <v>0</v>
      </c>
      <c r="C36" s="99">
        <v>12355015</v>
      </c>
      <c r="D36" s="99">
        <v>0</v>
      </c>
    </row>
    <row r="37" spans="1:5" s="100" customFormat="1" x14ac:dyDescent="0.2">
      <c r="A37" s="98" t="s">
        <v>123</v>
      </c>
      <c r="B37" s="99">
        <v>482771292</v>
      </c>
      <c r="C37" s="99">
        <f>810272766-2166561</f>
        <v>808106205</v>
      </c>
      <c r="D37" s="99">
        <v>775026694</v>
      </c>
    </row>
    <row r="38" spans="1:5" s="100" customFormat="1" x14ac:dyDescent="0.2">
      <c r="A38" s="98" t="s">
        <v>124</v>
      </c>
      <c r="B38" s="99">
        <v>74869278</v>
      </c>
      <c r="C38" s="99">
        <v>41124432</v>
      </c>
      <c r="D38" s="99">
        <v>43610708</v>
      </c>
    </row>
    <row r="39" spans="1:5" s="100" customFormat="1" ht="24.75" customHeight="1" x14ac:dyDescent="0.2">
      <c r="A39" s="98" t="s">
        <v>125</v>
      </c>
      <c r="B39" s="99">
        <v>296524891</v>
      </c>
      <c r="C39" s="99">
        <f>430576037-922941</f>
        <v>429653096</v>
      </c>
      <c r="D39" s="99">
        <v>524671154</v>
      </c>
    </row>
    <row r="40" spans="1:5" s="103" customFormat="1" ht="15" customHeight="1" x14ac:dyDescent="0.2">
      <c r="A40" s="101" t="s">
        <v>130</v>
      </c>
      <c r="B40" s="102">
        <f>SUM(B30:B39)</f>
        <v>6353927252</v>
      </c>
      <c r="C40" s="102">
        <f t="shared" ref="C40:D40" si="0">SUM(C30:C39)</f>
        <v>6065108159</v>
      </c>
      <c r="D40" s="102">
        <f t="shared" si="0"/>
        <v>5549611067</v>
      </c>
      <c r="E40" s="2029"/>
    </row>
    <row r="41" spans="1:5" s="105" customFormat="1" x14ac:dyDescent="0.2">
      <c r="A41" s="1719" t="s">
        <v>131</v>
      </c>
      <c r="C41" s="1989"/>
    </row>
    <row r="42" spans="1:5" s="105" customFormat="1" x14ac:dyDescent="0.2">
      <c r="A42" s="1720" t="s">
        <v>70</v>
      </c>
      <c r="C42" s="1989"/>
      <c r="E42" s="1989"/>
    </row>
    <row r="43" spans="1:5" s="105" customFormat="1" x14ac:dyDescent="0.2"/>
    <row r="44" spans="1:5" x14ac:dyDescent="0.2">
      <c r="C44" s="1991"/>
    </row>
    <row r="45" spans="1:5" x14ac:dyDescent="0.2">
      <c r="C45" s="1991"/>
    </row>
    <row r="46" spans="1:5" x14ac:dyDescent="0.2">
      <c r="C46" s="1991"/>
    </row>
  </sheetData>
  <pageMargins left="0.46875"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51"/>
  <sheetViews>
    <sheetView workbookViewId="0">
      <selection sqref="A1:A2"/>
    </sheetView>
  </sheetViews>
  <sheetFormatPr baseColWidth="10" defaultColWidth="11.28515625" defaultRowHeight="11.25" x14ac:dyDescent="0.2"/>
  <cols>
    <col min="1" max="1" width="30.7109375" style="2" customWidth="1"/>
    <col min="2" max="14" width="8.7109375" style="2" customWidth="1"/>
    <col min="15" max="16384" width="11.28515625" style="2"/>
  </cols>
  <sheetData>
    <row r="1" spans="1:14" s="987" customFormat="1" ht="14.25" customHeight="1" x14ac:dyDescent="0.2">
      <c r="A1" s="2079" t="s">
        <v>16180</v>
      </c>
      <c r="B1" s="1722"/>
      <c r="C1" s="1722"/>
      <c r="D1" s="1722"/>
      <c r="E1" s="1722"/>
      <c r="F1" s="1722"/>
      <c r="G1" s="1722"/>
      <c r="H1" s="1722"/>
      <c r="I1" s="1722"/>
      <c r="J1" s="1722"/>
      <c r="K1" s="1722"/>
      <c r="L1" s="1722"/>
      <c r="M1" s="1722"/>
      <c r="N1" s="1722"/>
    </row>
    <row r="2" spans="1:14" s="94" customFormat="1" ht="13.5" thickBot="1" x14ac:dyDescent="0.25">
      <c r="A2" s="411" t="s">
        <v>18308</v>
      </c>
      <c r="B2" s="108"/>
      <c r="C2" s="108"/>
      <c r="D2" s="108"/>
      <c r="E2" s="108"/>
      <c r="F2" s="108"/>
      <c r="G2" s="108"/>
      <c r="H2" s="108"/>
      <c r="I2" s="108"/>
      <c r="J2" s="108"/>
      <c r="K2" s="108"/>
      <c r="L2" s="108"/>
      <c r="M2" s="108"/>
      <c r="N2" s="108"/>
    </row>
    <row r="3" spans="1:14" s="45" customFormat="1" ht="12.75" customHeight="1" thickBot="1" x14ac:dyDescent="0.25">
      <c r="A3" s="2134" t="s">
        <v>16181</v>
      </c>
      <c r="B3" s="2136" t="s">
        <v>16182</v>
      </c>
      <c r="C3" s="2137"/>
      <c r="D3" s="2137"/>
      <c r="E3" s="2137"/>
      <c r="F3" s="2138" t="s">
        <v>16183</v>
      </c>
      <c r="G3" s="2139"/>
      <c r="H3" s="2140"/>
      <c r="I3" s="2138" t="s">
        <v>16184</v>
      </c>
      <c r="J3" s="2139"/>
      <c r="K3" s="2139"/>
      <c r="L3" s="2139"/>
      <c r="M3" s="2139"/>
      <c r="N3" s="2140"/>
    </row>
    <row r="4" spans="1:14" s="1003" customFormat="1" ht="84.95" customHeight="1" thickBot="1" x14ac:dyDescent="0.25">
      <c r="A4" s="2135"/>
      <c r="B4" s="999">
        <v>2019</v>
      </c>
      <c r="C4" s="1000">
        <v>2020</v>
      </c>
      <c r="D4" s="1000" t="s">
        <v>16185</v>
      </c>
      <c r="E4" s="1001" t="s">
        <v>16186</v>
      </c>
      <c r="F4" s="999">
        <v>2019</v>
      </c>
      <c r="G4" s="1000">
        <v>2020</v>
      </c>
      <c r="H4" s="1000" t="s">
        <v>16185</v>
      </c>
      <c r="I4" s="999">
        <v>2019</v>
      </c>
      <c r="J4" s="1000" t="s">
        <v>68</v>
      </c>
      <c r="K4" s="1000" t="s">
        <v>16185</v>
      </c>
      <c r="L4" s="1002" t="s">
        <v>16187</v>
      </c>
      <c r="M4" s="1002" t="s">
        <v>16186</v>
      </c>
      <c r="N4" s="1001" t="s">
        <v>16188</v>
      </c>
    </row>
    <row r="5" spans="1:14" x14ac:dyDescent="0.2">
      <c r="A5" s="1004"/>
      <c r="B5" s="1005"/>
      <c r="C5" s="1006"/>
      <c r="D5" s="1006"/>
      <c r="E5" s="1007"/>
      <c r="F5" s="1005"/>
      <c r="G5" s="1006"/>
      <c r="H5" s="1008"/>
      <c r="I5" s="1005"/>
      <c r="J5" s="1006"/>
      <c r="K5" s="1008"/>
      <c r="L5" s="1007"/>
      <c r="M5" s="1007"/>
      <c r="N5" s="1008"/>
    </row>
    <row r="6" spans="1:14" ht="22.5" x14ac:dyDescent="0.2">
      <c r="A6" s="1009" t="s">
        <v>16189</v>
      </c>
      <c r="B6" s="1010"/>
      <c r="C6" s="1011"/>
      <c r="D6" s="1011"/>
      <c r="E6" s="1012"/>
      <c r="F6" s="1010"/>
      <c r="G6" s="1011"/>
      <c r="H6" s="1013"/>
      <c r="I6" s="1010"/>
      <c r="J6" s="1011"/>
      <c r="K6" s="1013"/>
      <c r="L6" s="1012"/>
      <c r="M6" s="1012"/>
      <c r="N6" s="1013"/>
    </row>
    <row r="7" spans="1:14" x14ac:dyDescent="0.2">
      <c r="A7" s="1014" t="s">
        <v>16190</v>
      </c>
      <c r="B7" s="1015"/>
      <c r="C7" s="1016"/>
      <c r="D7" s="1016"/>
      <c r="E7" s="1017"/>
      <c r="F7" s="1015"/>
      <c r="G7" s="1016"/>
      <c r="H7" s="1018"/>
      <c r="I7" s="1015"/>
      <c r="J7" s="1016"/>
      <c r="K7" s="1018"/>
      <c r="L7" s="1017"/>
      <c r="M7" s="1017"/>
      <c r="N7" s="1018"/>
    </row>
    <row r="8" spans="1:14" s="45" customFormat="1" x14ac:dyDescent="0.2">
      <c r="A8" s="1019"/>
      <c r="B8" s="1015"/>
      <c r="C8" s="1016"/>
      <c r="D8" s="1016"/>
      <c r="E8" s="1017"/>
      <c r="F8" s="1015"/>
      <c r="G8" s="1016"/>
      <c r="H8" s="1018"/>
      <c r="I8" s="1015"/>
      <c r="J8" s="1016"/>
      <c r="K8" s="1018"/>
      <c r="L8" s="1017"/>
      <c r="M8" s="1017"/>
      <c r="N8" s="1018"/>
    </row>
    <row r="9" spans="1:14" x14ac:dyDescent="0.2">
      <c r="A9" s="1009" t="s">
        <v>16191</v>
      </c>
      <c r="B9" s="1015"/>
      <c r="C9" s="1016"/>
      <c r="D9" s="1016"/>
      <c r="E9" s="1017"/>
      <c r="F9" s="1015"/>
      <c r="G9" s="1016"/>
      <c r="H9" s="1018"/>
      <c r="I9" s="1015"/>
      <c r="J9" s="1016"/>
      <c r="K9" s="1018"/>
      <c r="L9" s="1017"/>
      <c r="M9" s="1017"/>
      <c r="N9" s="1018"/>
    </row>
    <row r="10" spans="1:14" x14ac:dyDescent="0.2">
      <c r="A10" s="1020" t="s">
        <v>16192</v>
      </c>
      <c r="B10" s="1015"/>
      <c r="C10" s="1016"/>
      <c r="D10" s="1016"/>
      <c r="E10" s="1017"/>
      <c r="F10" s="1015"/>
      <c r="G10" s="1016"/>
      <c r="H10" s="1018"/>
      <c r="I10" s="1015"/>
      <c r="J10" s="1016"/>
      <c r="K10" s="1018"/>
      <c r="L10" s="1017"/>
      <c r="M10" s="1017"/>
      <c r="N10" s="1018"/>
    </row>
    <row r="11" spans="1:14" x14ac:dyDescent="0.2">
      <c r="A11" s="1020" t="s">
        <v>16193</v>
      </c>
      <c r="B11" s="1015"/>
      <c r="C11" s="1016"/>
      <c r="D11" s="1016"/>
      <c r="E11" s="1017"/>
      <c r="F11" s="1015"/>
      <c r="G11" s="1016"/>
      <c r="H11" s="1018"/>
      <c r="I11" s="1015"/>
      <c r="J11" s="1016"/>
      <c r="K11" s="1018"/>
      <c r="L11" s="1017"/>
      <c r="M11" s="1017"/>
      <c r="N11" s="1018"/>
    </row>
    <row r="12" spans="1:14" x14ac:dyDescent="0.2">
      <c r="A12" s="1020" t="s">
        <v>16194</v>
      </c>
      <c r="B12" s="1015"/>
      <c r="C12" s="1016"/>
      <c r="D12" s="1016"/>
      <c r="E12" s="1017"/>
      <c r="F12" s="1015"/>
      <c r="G12" s="1016"/>
      <c r="H12" s="1018"/>
      <c r="I12" s="1015"/>
      <c r="J12" s="1016"/>
      <c r="K12" s="1018"/>
      <c r="L12" s="1017"/>
      <c r="M12" s="1017"/>
      <c r="N12" s="1018"/>
    </row>
    <row r="13" spans="1:14" x14ac:dyDescent="0.2">
      <c r="A13" s="1020" t="s">
        <v>16195</v>
      </c>
      <c r="B13" s="1015"/>
      <c r="C13" s="1016"/>
      <c r="D13" s="1016"/>
      <c r="E13" s="1017"/>
      <c r="F13" s="1015"/>
      <c r="G13" s="1016"/>
      <c r="H13" s="1018"/>
      <c r="I13" s="1015"/>
      <c r="J13" s="1016"/>
      <c r="K13" s="1018"/>
      <c r="L13" s="1017"/>
      <c r="M13" s="1017"/>
      <c r="N13" s="1018"/>
    </row>
    <row r="14" spans="1:14" x14ac:dyDescent="0.2">
      <c r="A14" s="1020"/>
      <c r="B14" s="1010"/>
      <c r="C14" s="1011"/>
      <c r="D14" s="1011"/>
      <c r="E14" s="1012"/>
      <c r="F14" s="1010"/>
      <c r="G14" s="1011"/>
      <c r="H14" s="1013"/>
      <c r="I14" s="1010"/>
      <c r="J14" s="1011"/>
      <c r="K14" s="1013"/>
      <c r="L14" s="1012"/>
      <c r="M14" s="1012"/>
      <c r="N14" s="1013"/>
    </row>
    <row r="15" spans="1:14" x14ac:dyDescent="0.2">
      <c r="A15" s="1009" t="s">
        <v>16196</v>
      </c>
      <c r="B15" s="1015"/>
      <c r="C15" s="1016"/>
      <c r="D15" s="1016"/>
      <c r="E15" s="1017"/>
      <c r="F15" s="1015"/>
      <c r="G15" s="1016"/>
      <c r="H15" s="1018"/>
      <c r="I15" s="1015"/>
      <c r="J15" s="1016"/>
      <c r="K15" s="1018"/>
      <c r="L15" s="1017"/>
      <c r="M15" s="1017"/>
      <c r="N15" s="1018"/>
    </row>
    <row r="16" spans="1:14" x14ac:dyDescent="0.2">
      <c r="A16" s="1020" t="s">
        <v>16197</v>
      </c>
      <c r="B16" s="1015"/>
      <c r="C16" s="1016"/>
      <c r="D16" s="1016"/>
      <c r="E16" s="1017"/>
      <c r="F16" s="1015"/>
      <c r="G16" s="1016"/>
      <c r="H16" s="1018"/>
      <c r="I16" s="1015"/>
      <c r="J16" s="1016"/>
      <c r="K16" s="1018"/>
      <c r="L16" s="1017"/>
      <c r="M16" s="1017"/>
      <c r="N16" s="1018"/>
    </row>
    <row r="17" spans="1:14" x14ac:dyDescent="0.2">
      <c r="A17" s="1020" t="s">
        <v>16198</v>
      </c>
      <c r="B17" s="1015"/>
      <c r="C17" s="1016"/>
      <c r="D17" s="1016"/>
      <c r="E17" s="1017"/>
      <c r="F17" s="1015"/>
      <c r="G17" s="1016"/>
      <c r="H17" s="1018"/>
      <c r="I17" s="1015"/>
      <c r="J17" s="1016"/>
      <c r="K17" s="1018"/>
      <c r="L17" s="1017"/>
      <c r="M17" s="1017"/>
      <c r="N17" s="1018"/>
    </row>
    <row r="18" spans="1:14" x14ac:dyDescent="0.2">
      <c r="A18" s="1020" t="s">
        <v>16199</v>
      </c>
      <c r="B18" s="1015"/>
      <c r="C18" s="1016"/>
      <c r="D18" s="1016"/>
      <c r="E18" s="1017"/>
      <c r="F18" s="1015"/>
      <c r="G18" s="1016"/>
      <c r="H18" s="1018"/>
      <c r="I18" s="1015"/>
      <c r="J18" s="1016"/>
      <c r="K18" s="1018"/>
      <c r="L18" s="1017"/>
      <c r="M18" s="1017"/>
      <c r="N18" s="1018"/>
    </row>
    <row r="19" spans="1:14" x14ac:dyDescent="0.2">
      <c r="A19" s="1020" t="s">
        <v>16200</v>
      </c>
      <c r="B19" s="1015"/>
      <c r="C19" s="1016"/>
      <c r="D19" s="1016"/>
      <c r="E19" s="1017"/>
      <c r="F19" s="1015"/>
      <c r="G19" s="1016"/>
      <c r="H19" s="1018"/>
      <c r="I19" s="1015"/>
      <c r="J19" s="1016"/>
      <c r="K19" s="1018"/>
      <c r="L19" s="1017"/>
      <c r="M19" s="1017"/>
      <c r="N19" s="1018"/>
    </row>
    <row r="20" spans="1:14" ht="22.5" x14ac:dyDescent="0.2">
      <c r="A20" s="1020" t="s">
        <v>16201</v>
      </c>
      <c r="B20" s="1015"/>
      <c r="C20" s="1016"/>
      <c r="D20" s="1016"/>
      <c r="E20" s="1017"/>
      <c r="F20" s="1015"/>
      <c r="G20" s="1016"/>
      <c r="H20" s="1018"/>
      <c r="I20" s="1015"/>
      <c r="J20" s="1016"/>
      <c r="K20" s="1018"/>
      <c r="L20" s="1017"/>
      <c r="M20" s="1017"/>
      <c r="N20" s="1018"/>
    </row>
    <row r="21" spans="1:14" x14ac:dyDescent="0.2">
      <c r="A21" s="1021"/>
      <c r="B21" s="1015"/>
      <c r="C21" s="1016"/>
      <c r="D21" s="1016"/>
      <c r="E21" s="1017"/>
      <c r="F21" s="1015"/>
      <c r="G21" s="1016"/>
      <c r="H21" s="1018"/>
      <c r="I21" s="1015"/>
      <c r="J21" s="1016"/>
      <c r="K21" s="1018"/>
      <c r="L21" s="1017"/>
      <c r="M21" s="1017"/>
      <c r="N21" s="1018"/>
    </row>
    <row r="22" spans="1:14" x14ac:dyDescent="0.2">
      <c r="A22" s="1022" t="s">
        <v>16202</v>
      </c>
      <c r="B22" s="1015"/>
      <c r="C22" s="1016"/>
      <c r="D22" s="1016"/>
      <c r="E22" s="1017"/>
      <c r="F22" s="1015"/>
      <c r="G22" s="1016"/>
      <c r="H22" s="1018"/>
      <c r="I22" s="1015"/>
      <c r="J22" s="1016"/>
      <c r="K22" s="1018"/>
      <c r="L22" s="1017"/>
      <c r="M22" s="1017"/>
      <c r="N22" s="1018"/>
    </row>
    <row r="23" spans="1:14" x14ac:dyDescent="0.2">
      <c r="A23" s="1020" t="s">
        <v>16203</v>
      </c>
      <c r="B23" s="1015"/>
      <c r="C23" s="1016"/>
      <c r="D23" s="1016"/>
      <c r="E23" s="1017"/>
      <c r="F23" s="1015"/>
      <c r="G23" s="1016"/>
      <c r="H23" s="1018"/>
      <c r="I23" s="1015"/>
      <c r="J23" s="1016"/>
      <c r="K23" s="1018"/>
      <c r="L23" s="1017"/>
      <c r="M23" s="1017"/>
      <c r="N23" s="1018"/>
    </row>
    <row r="24" spans="1:14" x14ac:dyDescent="0.2">
      <c r="A24" s="1020" t="s">
        <v>16204</v>
      </c>
      <c r="B24" s="1015"/>
      <c r="C24" s="1016"/>
      <c r="D24" s="1016"/>
      <c r="E24" s="1017"/>
      <c r="F24" s="1015"/>
      <c r="G24" s="1016"/>
      <c r="H24" s="1018"/>
      <c r="I24" s="1015"/>
      <c r="J24" s="1016"/>
      <c r="K24" s="1018"/>
      <c r="L24" s="1017"/>
      <c r="M24" s="1017"/>
      <c r="N24" s="1018"/>
    </row>
    <row r="25" spans="1:14" x14ac:dyDescent="0.2">
      <c r="A25" s="1020" t="s">
        <v>16205</v>
      </c>
      <c r="B25" s="1015"/>
      <c r="C25" s="1016"/>
      <c r="D25" s="1016"/>
      <c r="E25" s="1017"/>
      <c r="F25" s="1015"/>
      <c r="G25" s="1016"/>
      <c r="H25" s="1018"/>
      <c r="I25" s="1015"/>
      <c r="J25" s="1016"/>
      <c r="K25" s="1018"/>
      <c r="L25" s="1017"/>
      <c r="M25" s="1017"/>
      <c r="N25" s="1018"/>
    </row>
    <row r="26" spans="1:14" x14ac:dyDescent="0.2">
      <c r="A26" s="1020"/>
      <c r="B26" s="1015"/>
      <c r="C26" s="1016"/>
      <c r="D26" s="1016"/>
      <c r="E26" s="1017"/>
      <c r="F26" s="1015"/>
      <c r="G26" s="1016"/>
      <c r="H26" s="1018"/>
      <c r="I26" s="1015"/>
      <c r="J26" s="1016"/>
      <c r="K26" s="1018"/>
      <c r="L26" s="1017"/>
      <c r="M26" s="1017"/>
      <c r="N26" s="1018"/>
    </row>
    <row r="27" spans="1:14" x14ac:dyDescent="0.2">
      <c r="A27" s="1022" t="s">
        <v>16206</v>
      </c>
      <c r="B27" s="1015"/>
      <c r="C27" s="1016"/>
      <c r="D27" s="1016"/>
      <c r="E27" s="1017"/>
      <c r="F27" s="1015"/>
      <c r="G27" s="1016"/>
      <c r="H27" s="1018"/>
      <c r="I27" s="1015"/>
      <c r="J27" s="1016"/>
      <c r="K27" s="1018"/>
      <c r="L27" s="1017"/>
      <c r="M27" s="1017"/>
      <c r="N27" s="1018"/>
    </row>
    <row r="28" spans="1:14" x14ac:dyDescent="0.2">
      <c r="A28" s="1020" t="s">
        <v>16207</v>
      </c>
      <c r="B28" s="1015"/>
      <c r="C28" s="1016"/>
      <c r="D28" s="1016"/>
      <c r="E28" s="1017"/>
      <c r="F28" s="1015"/>
      <c r="G28" s="1016"/>
      <c r="H28" s="1018"/>
      <c r="I28" s="1015"/>
      <c r="J28" s="1016"/>
      <c r="K28" s="1018"/>
      <c r="L28" s="1017"/>
      <c r="M28" s="1017"/>
      <c r="N28" s="1018"/>
    </row>
    <row r="29" spans="1:14" x14ac:dyDescent="0.2">
      <c r="A29" s="1020" t="s">
        <v>16204</v>
      </c>
      <c r="B29" s="1015"/>
      <c r="C29" s="1016"/>
      <c r="D29" s="1016"/>
      <c r="E29" s="1017"/>
      <c r="F29" s="1015"/>
      <c r="G29" s="1016"/>
      <c r="H29" s="1018"/>
      <c r="I29" s="1015"/>
      <c r="J29" s="1016"/>
      <c r="K29" s="1018"/>
      <c r="L29" s="1017"/>
      <c r="M29" s="1017"/>
      <c r="N29" s="1018"/>
    </row>
    <row r="30" spans="1:14" x14ac:dyDescent="0.2">
      <c r="A30" s="1020"/>
      <c r="B30" s="1015"/>
      <c r="C30" s="1016"/>
      <c r="D30" s="1016"/>
      <c r="E30" s="1017"/>
      <c r="F30" s="1015"/>
      <c r="G30" s="1016"/>
      <c r="H30" s="1018"/>
      <c r="I30" s="1015"/>
      <c r="J30" s="1016"/>
      <c r="K30" s="1018"/>
      <c r="L30" s="1017"/>
      <c r="M30" s="1017"/>
      <c r="N30" s="1018"/>
    </row>
    <row r="31" spans="1:14" x14ac:dyDescent="0.2">
      <c r="A31" s="1022" t="s">
        <v>16208</v>
      </c>
      <c r="B31" s="1015"/>
      <c r="C31" s="1016"/>
      <c r="D31" s="1016"/>
      <c r="E31" s="1017"/>
      <c r="F31" s="1015"/>
      <c r="G31" s="1016"/>
      <c r="H31" s="1018"/>
      <c r="I31" s="1015"/>
      <c r="J31" s="1016"/>
      <c r="K31" s="1018"/>
      <c r="L31" s="1017"/>
      <c r="M31" s="1017"/>
      <c r="N31" s="1018"/>
    </row>
    <row r="32" spans="1:14" x14ac:dyDescent="0.2">
      <c r="A32" s="1020" t="s">
        <v>16209</v>
      </c>
      <c r="B32" s="1015"/>
      <c r="C32" s="1016"/>
      <c r="D32" s="1016"/>
      <c r="E32" s="1017"/>
      <c r="F32" s="1015"/>
      <c r="G32" s="1016"/>
      <c r="H32" s="1018"/>
      <c r="I32" s="1015"/>
      <c r="J32" s="1016"/>
      <c r="K32" s="1018"/>
      <c r="L32" s="1017"/>
      <c r="M32" s="1017"/>
      <c r="N32" s="1018"/>
    </row>
    <row r="33" spans="1:14" x14ac:dyDescent="0.2">
      <c r="A33" s="1020" t="s">
        <v>16205</v>
      </c>
      <c r="B33" s="1015"/>
      <c r="C33" s="1016"/>
      <c r="D33" s="1016"/>
      <c r="E33" s="1017"/>
      <c r="F33" s="1015"/>
      <c r="G33" s="1016"/>
      <c r="H33" s="1018"/>
      <c r="I33" s="1015"/>
      <c r="J33" s="1016"/>
      <c r="K33" s="1018"/>
      <c r="L33" s="1017"/>
      <c r="M33" s="1017"/>
      <c r="N33" s="1018"/>
    </row>
    <row r="34" spans="1:14" x14ac:dyDescent="0.2">
      <c r="A34" s="1020" t="s">
        <v>16210</v>
      </c>
      <c r="B34" s="1015"/>
      <c r="C34" s="1016"/>
      <c r="D34" s="1016"/>
      <c r="E34" s="1017"/>
      <c r="F34" s="1015"/>
      <c r="G34" s="1016"/>
      <c r="H34" s="1018"/>
      <c r="I34" s="1015"/>
      <c r="J34" s="1016"/>
      <c r="K34" s="1018"/>
      <c r="L34" s="1017"/>
      <c r="M34" s="1017"/>
      <c r="N34" s="1018"/>
    </row>
    <row r="35" spans="1:14" x14ac:dyDescent="0.2">
      <c r="A35" s="1020" t="s">
        <v>16211</v>
      </c>
      <c r="B35" s="1015"/>
      <c r="C35" s="1016"/>
      <c r="D35" s="1016"/>
      <c r="E35" s="1017"/>
      <c r="F35" s="1015"/>
      <c r="G35" s="1016"/>
      <c r="H35" s="1018"/>
      <c r="I35" s="1015"/>
      <c r="J35" s="1016"/>
      <c r="K35" s="1018"/>
      <c r="L35" s="1017"/>
      <c r="M35" s="1017"/>
      <c r="N35" s="1018"/>
    </row>
    <row r="36" spans="1:14" x14ac:dyDescent="0.2">
      <c r="A36" s="1020"/>
      <c r="B36" s="1015"/>
      <c r="C36" s="1016"/>
      <c r="D36" s="1016"/>
      <c r="E36" s="1017"/>
      <c r="F36" s="1015"/>
      <c r="G36" s="1016"/>
      <c r="H36" s="1018"/>
      <c r="I36" s="1015"/>
      <c r="J36" s="1016"/>
      <c r="K36" s="1018"/>
      <c r="L36" s="1017"/>
      <c r="M36" s="1017"/>
      <c r="N36" s="1018"/>
    </row>
    <row r="37" spans="1:14" x14ac:dyDescent="0.2">
      <c r="A37" s="1022" t="s">
        <v>16212</v>
      </c>
      <c r="B37" s="1015"/>
      <c r="C37" s="1016"/>
      <c r="D37" s="1016"/>
      <c r="E37" s="1017"/>
      <c r="F37" s="1015"/>
      <c r="G37" s="1016"/>
      <c r="H37" s="1018"/>
      <c r="I37" s="1015"/>
      <c r="J37" s="1016"/>
      <c r="K37" s="1018"/>
      <c r="L37" s="1017"/>
      <c r="M37" s="1017"/>
      <c r="N37" s="1018"/>
    </row>
    <row r="38" spans="1:14" x14ac:dyDescent="0.2">
      <c r="A38" s="1020" t="s">
        <v>16213</v>
      </c>
      <c r="B38" s="1015"/>
      <c r="C38" s="1016"/>
      <c r="D38" s="1016"/>
      <c r="E38" s="1017"/>
      <c r="F38" s="1015"/>
      <c r="G38" s="1016"/>
      <c r="H38" s="1018"/>
      <c r="I38" s="1015"/>
      <c r="J38" s="1016"/>
      <c r="K38" s="1018"/>
      <c r="L38" s="1017"/>
      <c r="M38" s="1017"/>
      <c r="N38" s="1018"/>
    </row>
    <row r="39" spans="1:14" x14ac:dyDescent="0.2">
      <c r="A39" s="1020" t="s">
        <v>16214</v>
      </c>
      <c r="B39" s="1015"/>
      <c r="C39" s="1016"/>
      <c r="D39" s="1016"/>
      <c r="E39" s="1017"/>
      <c r="F39" s="1015"/>
      <c r="G39" s="1016"/>
      <c r="H39" s="1018"/>
      <c r="I39" s="1015"/>
      <c r="J39" s="1016"/>
      <c r="K39" s="1018"/>
      <c r="L39" s="1017"/>
      <c r="M39" s="1017"/>
      <c r="N39" s="1018"/>
    </row>
    <row r="40" spans="1:14" ht="22.5" x14ac:dyDescent="0.2">
      <c r="A40" s="1020" t="s">
        <v>16215</v>
      </c>
      <c r="B40" s="1015"/>
      <c r="C40" s="1016"/>
      <c r="D40" s="1016"/>
      <c r="E40" s="1017"/>
      <c r="F40" s="1015"/>
      <c r="G40" s="1016"/>
      <c r="H40" s="1018"/>
      <c r="I40" s="1015"/>
      <c r="J40" s="1016"/>
      <c r="K40" s="1018"/>
      <c r="L40" s="1017"/>
      <c r="M40" s="1017"/>
      <c r="N40" s="1018"/>
    </row>
    <row r="41" spans="1:14" ht="22.5" x14ac:dyDescent="0.2">
      <c r="A41" s="1020" t="s">
        <v>16216</v>
      </c>
      <c r="B41" s="1015"/>
      <c r="C41" s="1016"/>
      <c r="D41" s="1016"/>
      <c r="E41" s="1017"/>
      <c r="F41" s="1015"/>
      <c r="G41" s="1016"/>
      <c r="H41" s="1018"/>
      <c r="I41" s="1015"/>
      <c r="J41" s="1016"/>
      <c r="K41" s="1018"/>
      <c r="L41" s="1017"/>
      <c r="M41" s="1017"/>
      <c r="N41" s="1018"/>
    </row>
    <row r="42" spans="1:14" x14ac:dyDescent="0.2">
      <c r="A42" s="1020"/>
      <c r="B42" s="1015"/>
      <c r="C42" s="1016"/>
      <c r="D42" s="1016"/>
      <c r="E42" s="1017"/>
      <c r="F42" s="1015"/>
      <c r="G42" s="1016"/>
      <c r="H42" s="1018"/>
      <c r="I42" s="1015"/>
      <c r="J42" s="1016"/>
      <c r="K42" s="1018"/>
      <c r="L42" s="1017"/>
      <c r="M42" s="1017"/>
      <c r="N42" s="1018"/>
    </row>
    <row r="43" spans="1:14" x14ac:dyDescent="0.2">
      <c r="A43" s="1022" t="s">
        <v>16217</v>
      </c>
      <c r="B43" s="1015"/>
      <c r="C43" s="1016"/>
      <c r="D43" s="1016"/>
      <c r="E43" s="1017"/>
      <c r="F43" s="1015"/>
      <c r="G43" s="1016"/>
      <c r="H43" s="1018"/>
      <c r="I43" s="1015"/>
      <c r="J43" s="1016"/>
      <c r="K43" s="1018"/>
      <c r="L43" s="1017"/>
      <c r="M43" s="1017"/>
      <c r="N43" s="1018"/>
    </row>
    <row r="44" spans="1:14" x14ac:dyDescent="0.2">
      <c r="A44" s="1020" t="s">
        <v>16218</v>
      </c>
      <c r="B44" s="1015"/>
      <c r="C44" s="1016"/>
      <c r="D44" s="1016"/>
      <c r="E44" s="1017"/>
      <c r="F44" s="1015"/>
      <c r="G44" s="1016"/>
      <c r="H44" s="1018"/>
      <c r="I44" s="1015"/>
      <c r="J44" s="1016"/>
      <c r="K44" s="1018"/>
      <c r="L44" s="1017"/>
      <c r="M44" s="1017"/>
      <c r="N44" s="1018"/>
    </row>
    <row r="45" spans="1:14" s="45" customFormat="1" ht="22.5" x14ac:dyDescent="0.2">
      <c r="A45" s="1020" t="s">
        <v>16219</v>
      </c>
      <c r="B45" s="1015"/>
      <c r="C45" s="1016"/>
      <c r="D45" s="1016"/>
      <c r="E45" s="1017"/>
      <c r="F45" s="1015"/>
      <c r="G45" s="1016"/>
      <c r="H45" s="1018"/>
      <c r="I45" s="1015"/>
      <c r="J45" s="1016"/>
      <c r="K45" s="1018"/>
      <c r="L45" s="1017"/>
      <c r="M45" s="1017"/>
      <c r="N45" s="1018"/>
    </row>
    <row r="46" spans="1:14" ht="12" thickBot="1" x14ac:dyDescent="0.25">
      <c r="A46" s="1023"/>
      <c r="B46" s="1015"/>
      <c r="C46" s="1016"/>
      <c r="D46" s="1016"/>
      <c r="E46" s="1017"/>
      <c r="F46" s="1015"/>
      <c r="G46" s="1016"/>
      <c r="H46" s="1018"/>
      <c r="I46" s="1015"/>
      <c r="J46" s="1016"/>
      <c r="K46" s="1018"/>
      <c r="L46" s="1017"/>
      <c r="M46" s="1017"/>
      <c r="N46" s="1018"/>
    </row>
    <row r="47" spans="1:14" s="1" customFormat="1" x14ac:dyDescent="0.2">
      <c r="A47" s="1024"/>
      <c r="B47" s="1025"/>
      <c r="C47" s="1026"/>
      <c r="D47" s="1027"/>
      <c r="E47" s="1028"/>
      <c r="F47" s="1025"/>
      <c r="G47" s="1029"/>
      <c r="H47" s="1028"/>
      <c r="I47" s="1025"/>
      <c r="J47" s="1026"/>
      <c r="K47" s="1030"/>
      <c r="L47" s="1029"/>
      <c r="M47" s="1029"/>
      <c r="N47" s="1028"/>
    </row>
    <row r="48" spans="1:14" s="1" customFormat="1" ht="12" thickBot="1" x14ac:dyDescent="0.25">
      <c r="A48" s="1031" t="s">
        <v>0</v>
      </c>
      <c r="B48" s="1032"/>
      <c r="C48" s="1033"/>
      <c r="D48" s="1034"/>
      <c r="E48" s="1035"/>
      <c r="F48" s="1032"/>
      <c r="G48" s="1036"/>
      <c r="H48" s="1035"/>
      <c r="I48" s="1032"/>
      <c r="J48" s="1033"/>
      <c r="K48" s="1037"/>
      <c r="L48" s="1036"/>
      <c r="M48" s="1036"/>
      <c r="N48" s="1035"/>
    </row>
    <row r="49" spans="1:14" s="1" customFormat="1" ht="12.75" thickTop="1" thickBot="1" x14ac:dyDescent="0.25">
      <c r="A49" s="1038" t="s">
        <v>16220</v>
      </c>
      <c r="B49" s="1039"/>
      <c r="C49" s="1040"/>
      <c r="D49" s="1041"/>
      <c r="E49" s="1042"/>
      <c r="F49" s="1039"/>
      <c r="G49" s="1043"/>
      <c r="H49" s="1042"/>
      <c r="I49" s="1039"/>
      <c r="J49" s="1040"/>
      <c r="K49" s="1044"/>
      <c r="L49" s="1043"/>
      <c r="M49" s="1043"/>
      <c r="N49" s="1042"/>
    </row>
    <row r="50" spans="1:14" x14ac:dyDescent="0.2">
      <c r="A50" s="1045" t="s">
        <v>16221</v>
      </c>
      <c r="B50" s="1045"/>
      <c r="C50" s="1045"/>
      <c r="D50" s="1045"/>
      <c r="E50" s="1045"/>
      <c r="F50" s="1045"/>
      <c r="G50" s="1045"/>
      <c r="H50" s="1045"/>
      <c r="I50" s="1045"/>
      <c r="J50" s="1045"/>
      <c r="K50" s="1045"/>
      <c r="L50" s="1045"/>
      <c r="M50" s="1045"/>
      <c r="N50" s="1045"/>
    </row>
    <row r="51" spans="1:14" x14ac:dyDescent="0.2">
      <c r="A51" s="1045" t="s">
        <v>16222</v>
      </c>
      <c r="B51" s="1045"/>
      <c r="C51" s="1045"/>
      <c r="D51" s="1045"/>
      <c r="E51" s="1045"/>
      <c r="F51" s="1045"/>
      <c r="G51" s="1045"/>
      <c r="H51" s="1045"/>
      <c r="I51" s="1045"/>
      <c r="J51" s="1045"/>
      <c r="K51" s="1045"/>
      <c r="L51" s="1045"/>
      <c r="M51" s="1045"/>
      <c r="N51" s="1045"/>
    </row>
  </sheetData>
  <mergeCells count="4">
    <mergeCell ref="A3:A4"/>
    <mergeCell ref="B3:E3"/>
    <mergeCell ref="F3:H3"/>
    <mergeCell ref="I3:N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dimension ref="A1:V27"/>
  <sheetViews>
    <sheetView showWhiteSpace="0" zoomScaleNormal="100" zoomScaleSheetLayoutView="90" workbookViewId="0">
      <selection activeCell="C10" sqref="C10"/>
    </sheetView>
  </sheetViews>
  <sheetFormatPr baseColWidth="10" defaultColWidth="11.28515625" defaultRowHeight="11.25" x14ac:dyDescent="0.2"/>
  <cols>
    <col min="1" max="1" width="30.140625" style="2" customWidth="1"/>
    <col min="2" max="2" width="7" style="2" customWidth="1"/>
    <col min="3" max="5" width="11.7109375" style="2" bestFit="1" customWidth="1"/>
    <col min="6" max="6" width="9.5703125" style="2" customWidth="1"/>
    <col min="7" max="7" width="9.5703125" style="2" bestFit="1" customWidth="1"/>
    <col min="8" max="8" width="12.5703125" style="2" customWidth="1"/>
    <col min="9" max="10" width="7" style="2" customWidth="1"/>
    <col min="11" max="11" width="10.42578125" style="2" bestFit="1" customWidth="1"/>
    <col min="12" max="12" width="7" style="2" customWidth="1"/>
    <col min="13" max="13" width="10.42578125" style="2" bestFit="1" customWidth="1"/>
    <col min="14" max="14" width="7" style="2" customWidth="1"/>
    <col min="15" max="15" width="8.5703125" style="2" customWidth="1"/>
    <col min="16" max="16" width="12.5703125" style="2" bestFit="1" customWidth="1"/>
    <col min="17" max="17" width="7" style="50" customWidth="1"/>
    <col min="18" max="16384" width="11.28515625" style="2"/>
  </cols>
  <sheetData>
    <row r="1" spans="1:22" s="2083" customFormat="1" ht="12.75" x14ac:dyDescent="0.2">
      <c r="A1" s="2080" t="s">
        <v>73</v>
      </c>
      <c r="B1" s="2082"/>
      <c r="C1" s="2082"/>
      <c r="D1" s="2082"/>
      <c r="E1" s="2082"/>
      <c r="Q1" s="2084"/>
    </row>
    <row r="2" spans="1:22" s="2083" customFormat="1" ht="13.5" thickBot="1" x14ac:dyDescent="0.25">
      <c r="A2" s="2081" t="s">
        <v>133</v>
      </c>
      <c r="B2" s="2081"/>
      <c r="C2" s="2081"/>
      <c r="D2" s="2081"/>
      <c r="E2" s="2081"/>
      <c r="F2" s="2081"/>
      <c r="G2" s="2081"/>
      <c r="H2" s="2081"/>
      <c r="I2" s="2081"/>
      <c r="J2" s="2081"/>
      <c r="K2" s="2081"/>
      <c r="L2" s="2081"/>
      <c r="M2" s="2081"/>
      <c r="N2" s="2081"/>
      <c r="O2" s="2081"/>
      <c r="P2" s="2081"/>
      <c r="Q2" s="2085"/>
      <c r="R2" s="2081"/>
      <c r="S2" s="2081"/>
      <c r="T2" s="2081"/>
      <c r="U2" s="2081"/>
      <c r="V2" s="2081"/>
    </row>
    <row r="3" spans="1:22" ht="12" thickBot="1" x14ac:dyDescent="0.25">
      <c r="A3" s="2145" t="s">
        <v>1</v>
      </c>
      <c r="B3" s="2143" t="s">
        <v>74</v>
      </c>
      <c r="C3" s="2144"/>
      <c r="D3" s="2144"/>
      <c r="E3" s="2144"/>
      <c r="F3" s="2144"/>
      <c r="G3" s="2144"/>
      <c r="H3" s="2142"/>
      <c r="I3" s="2141" t="s">
        <v>75</v>
      </c>
      <c r="J3" s="2144"/>
      <c r="K3" s="2144"/>
      <c r="L3" s="2144"/>
      <c r="M3" s="2142"/>
      <c r="N3" s="2141" t="s">
        <v>76</v>
      </c>
      <c r="O3" s="2142"/>
      <c r="P3" s="2141" t="s">
        <v>0</v>
      </c>
      <c r="Q3" s="2142"/>
    </row>
    <row r="4" spans="1:22" s="8" customFormat="1" ht="80.25" customHeight="1" thickBot="1" x14ac:dyDescent="0.25">
      <c r="A4" s="2146"/>
      <c r="B4" s="21" t="s">
        <v>41</v>
      </c>
      <c r="C4" s="22" t="s">
        <v>42</v>
      </c>
      <c r="D4" s="21" t="s">
        <v>43</v>
      </c>
      <c r="E4" s="21" t="s">
        <v>44</v>
      </c>
      <c r="F4" s="21" t="s">
        <v>45</v>
      </c>
      <c r="G4" s="20" t="s">
        <v>46</v>
      </c>
      <c r="H4" s="20" t="s">
        <v>47</v>
      </c>
      <c r="I4" s="21" t="s">
        <v>48</v>
      </c>
      <c r="J4" s="20" t="s">
        <v>46</v>
      </c>
      <c r="K4" s="20" t="s">
        <v>49</v>
      </c>
      <c r="L4" s="20" t="s">
        <v>50</v>
      </c>
      <c r="M4" s="20" t="s">
        <v>51</v>
      </c>
      <c r="N4" s="20" t="s">
        <v>52</v>
      </c>
      <c r="O4" s="22" t="s">
        <v>53</v>
      </c>
      <c r="P4" s="21" t="s">
        <v>2</v>
      </c>
      <c r="Q4" s="47" t="s">
        <v>3</v>
      </c>
    </row>
    <row r="5" spans="1:22" x14ac:dyDescent="0.2">
      <c r="A5" s="1723"/>
      <c r="B5" s="1724"/>
      <c r="C5" s="1725"/>
      <c r="D5" s="1724"/>
      <c r="E5" s="1726"/>
      <c r="F5" s="1726"/>
      <c r="G5" s="1726"/>
      <c r="H5" s="1726"/>
      <c r="I5" s="1726"/>
      <c r="J5" s="1726"/>
      <c r="K5" s="1726"/>
      <c r="L5" s="1726"/>
      <c r="M5" s="1727"/>
      <c r="N5" s="1726"/>
      <c r="O5" s="1728"/>
      <c r="P5" s="1725"/>
      <c r="Q5" s="1729"/>
    </row>
    <row r="6" spans="1:22" x14ac:dyDescent="0.2">
      <c r="A6" s="1723" t="s">
        <v>4</v>
      </c>
      <c r="B6" s="1724">
        <v>0</v>
      </c>
      <c r="C6" s="1725">
        <v>7450379225</v>
      </c>
      <c r="D6" s="1724">
        <v>1481471154</v>
      </c>
      <c r="E6" s="1726">
        <v>1219969567</v>
      </c>
      <c r="F6" s="1724">
        <v>0</v>
      </c>
      <c r="G6" s="1726">
        <v>68724926</v>
      </c>
      <c r="H6" s="1727">
        <f t="shared" ref="H6:H15" si="0">SUM(B6:G6)</f>
        <v>10220544872</v>
      </c>
      <c r="I6" s="1726">
        <v>0</v>
      </c>
      <c r="J6" s="1726">
        <v>0</v>
      </c>
      <c r="K6" s="1726">
        <v>34263687</v>
      </c>
      <c r="L6" s="1726">
        <v>0</v>
      </c>
      <c r="M6" s="1727">
        <f t="shared" ref="M6:M15" si="1">SUM(I6:L6)</f>
        <v>34263687</v>
      </c>
      <c r="N6" s="1726">
        <v>0</v>
      </c>
      <c r="O6" s="1724">
        <f t="shared" ref="O6:O15" si="2">+N6</f>
        <v>0</v>
      </c>
      <c r="P6" s="1730">
        <f t="shared" ref="P6:P15" si="3">+H6+M6+O6</f>
        <v>10254808559</v>
      </c>
      <c r="Q6" s="1731">
        <f t="shared" ref="Q6:Q15" si="4">+P6/$P$24</f>
        <v>0.93753467702555293</v>
      </c>
    </row>
    <row r="7" spans="1:22" x14ac:dyDescent="0.2">
      <c r="A7" s="1723"/>
      <c r="B7" s="1724"/>
      <c r="C7" s="1725"/>
      <c r="D7" s="1724"/>
      <c r="E7" s="1726"/>
      <c r="F7" s="1724"/>
      <c r="G7" s="1726"/>
      <c r="H7" s="1727"/>
      <c r="I7" s="1726"/>
      <c r="J7" s="1726"/>
      <c r="K7" s="1726"/>
      <c r="L7" s="1726"/>
      <c r="M7" s="1727"/>
      <c r="N7" s="1726"/>
      <c r="O7" s="1724"/>
      <c r="P7" s="1730"/>
      <c r="Q7" s="1731"/>
    </row>
    <row r="8" spans="1:22" x14ac:dyDescent="0.2">
      <c r="A8" s="1723" t="s">
        <v>5</v>
      </c>
      <c r="B8" s="1724">
        <v>0</v>
      </c>
      <c r="C8" s="1725">
        <v>54057097</v>
      </c>
      <c r="D8" s="1724">
        <v>8000</v>
      </c>
      <c r="E8" s="1726">
        <v>377627019</v>
      </c>
      <c r="F8" s="1724">
        <v>0</v>
      </c>
      <c r="G8" s="1724">
        <v>241000</v>
      </c>
      <c r="H8" s="1727">
        <f t="shared" si="0"/>
        <v>431933116</v>
      </c>
      <c r="I8" s="1726">
        <v>0</v>
      </c>
      <c r="J8" s="1726">
        <v>0</v>
      </c>
      <c r="K8" s="1726">
        <v>13183987</v>
      </c>
      <c r="L8" s="1726">
        <v>0</v>
      </c>
      <c r="M8" s="1727">
        <f t="shared" si="1"/>
        <v>13183987</v>
      </c>
      <c r="N8" s="1726">
        <v>0</v>
      </c>
      <c r="O8" s="1724">
        <f t="shared" si="2"/>
        <v>0</v>
      </c>
      <c r="P8" s="1730">
        <f t="shared" si="3"/>
        <v>445117103</v>
      </c>
      <c r="Q8" s="1731">
        <f t="shared" si="4"/>
        <v>4.0694345194129018E-2</v>
      </c>
    </row>
    <row r="9" spans="1:22" x14ac:dyDescent="0.2">
      <c r="A9" s="1723"/>
      <c r="B9" s="1724"/>
      <c r="C9" s="1725"/>
      <c r="D9" s="1724"/>
      <c r="E9" s="1726"/>
      <c r="F9" s="1724"/>
      <c r="G9" s="1726"/>
      <c r="H9" s="1727"/>
      <c r="I9" s="1726"/>
      <c r="J9" s="1726"/>
      <c r="K9" s="1726"/>
      <c r="L9" s="1726"/>
      <c r="M9" s="1727"/>
      <c r="N9" s="1726"/>
      <c r="O9" s="1724"/>
      <c r="P9" s="1730"/>
      <c r="Q9" s="1731"/>
    </row>
    <row r="10" spans="1:22" x14ac:dyDescent="0.2">
      <c r="A10" s="1723" t="s">
        <v>6</v>
      </c>
      <c r="B10" s="1724">
        <v>0</v>
      </c>
      <c r="C10" s="1725">
        <v>0</v>
      </c>
      <c r="D10" s="1724">
        <v>0</v>
      </c>
      <c r="E10" s="1726">
        <v>0</v>
      </c>
      <c r="F10" s="1724">
        <v>0</v>
      </c>
      <c r="G10" s="1726">
        <v>0</v>
      </c>
      <c r="H10" s="1727">
        <f t="shared" si="0"/>
        <v>0</v>
      </c>
      <c r="I10" s="1726">
        <v>0</v>
      </c>
      <c r="J10" s="1726">
        <v>0</v>
      </c>
      <c r="K10" s="1726">
        <v>72843975</v>
      </c>
      <c r="L10" s="1726">
        <v>0</v>
      </c>
      <c r="M10" s="1727">
        <f t="shared" si="1"/>
        <v>72843975</v>
      </c>
      <c r="N10" s="1726">
        <v>0</v>
      </c>
      <c r="O10" s="1724">
        <f t="shared" si="2"/>
        <v>0</v>
      </c>
      <c r="P10" s="1730">
        <f t="shared" si="3"/>
        <v>72843975</v>
      </c>
      <c r="Q10" s="1731">
        <f t="shared" si="4"/>
        <v>6.6596808884301717E-3</v>
      </c>
    </row>
    <row r="11" spans="1:22" x14ac:dyDescent="0.2">
      <c r="A11" s="1723" t="s">
        <v>17</v>
      </c>
      <c r="B11" s="1724"/>
      <c r="C11" s="1725"/>
      <c r="D11" s="1724"/>
      <c r="E11" s="1726"/>
      <c r="F11" s="1724"/>
      <c r="G11" s="1726"/>
      <c r="H11" s="1727"/>
      <c r="I11" s="1726"/>
      <c r="J11" s="1726"/>
      <c r="K11" s="1726"/>
      <c r="L11" s="1726"/>
      <c r="M11" s="1727"/>
      <c r="N11" s="1726"/>
      <c r="O11" s="1724"/>
      <c r="P11" s="1730"/>
      <c r="Q11" s="1731"/>
    </row>
    <row r="12" spans="1:22" x14ac:dyDescent="0.2">
      <c r="A12" s="1732"/>
      <c r="B12" s="1724"/>
      <c r="C12" s="1733"/>
      <c r="D12" s="1734"/>
      <c r="E12" s="1735"/>
      <c r="F12" s="1724"/>
      <c r="G12" s="1726"/>
      <c r="H12" s="1727"/>
      <c r="I12" s="1726"/>
      <c r="J12" s="1726"/>
      <c r="K12" s="1726"/>
      <c r="L12" s="1726"/>
      <c r="M12" s="1727"/>
      <c r="N12" s="1726"/>
      <c r="O12" s="1724"/>
      <c r="P12" s="1730"/>
      <c r="Q12" s="1731"/>
    </row>
    <row r="13" spans="1:22" x14ac:dyDescent="0.2">
      <c r="A13" s="1723" t="s">
        <v>7</v>
      </c>
      <c r="B13" s="1724">
        <v>0</v>
      </c>
      <c r="C13" s="1725">
        <v>0</v>
      </c>
      <c r="D13" s="1724">
        <v>0</v>
      </c>
      <c r="E13" s="1726">
        <v>30658003</v>
      </c>
      <c r="F13" s="1724">
        <v>0</v>
      </c>
      <c r="G13" s="1726">
        <v>0</v>
      </c>
      <c r="H13" s="1727">
        <f t="shared" si="0"/>
        <v>30658003</v>
      </c>
      <c r="I13" s="1726">
        <v>0</v>
      </c>
      <c r="J13" s="1726">
        <v>0</v>
      </c>
      <c r="K13" s="1726">
        <v>0</v>
      </c>
      <c r="L13" s="1726">
        <v>0</v>
      </c>
      <c r="M13" s="1727">
        <f t="shared" si="1"/>
        <v>0</v>
      </c>
      <c r="N13" s="1726">
        <v>0</v>
      </c>
      <c r="O13" s="1724">
        <f t="shared" si="2"/>
        <v>0</v>
      </c>
      <c r="P13" s="1730">
        <f t="shared" si="3"/>
        <v>30658003</v>
      </c>
      <c r="Q13" s="1731">
        <f t="shared" si="4"/>
        <v>2.8028744540167512E-3</v>
      </c>
    </row>
    <row r="14" spans="1:22" x14ac:dyDescent="0.2">
      <c r="A14" s="1723"/>
      <c r="B14" s="1724"/>
      <c r="C14" s="1725"/>
      <c r="D14" s="1724"/>
      <c r="E14" s="1726"/>
      <c r="F14" s="1724"/>
      <c r="G14" s="1726"/>
      <c r="H14" s="1727"/>
      <c r="I14" s="1726"/>
      <c r="J14" s="1726"/>
      <c r="K14" s="1726"/>
      <c r="L14" s="1726"/>
      <c r="M14" s="1727"/>
      <c r="N14" s="1726"/>
      <c r="O14" s="1724"/>
      <c r="P14" s="1730"/>
      <c r="Q14" s="1731"/>
    </row>
    <row r="15" spans="1:22" x14ac:dyDescent="0.2">
      <c r="A15" s="1723" t="s">
        <v>8</v>
      </c>
      <c r="B15" s="1724">
        <v>0</v>
      </c>
      <c r="C15" s="1725">
        <v>0</v>
      </c>
      <c r="D15" s="1724">
        <v>0</v>
      </c>
      <c r="E15" s="1726">
        <v>0</v>
      </c>
      <c r="F15" s="1724">
        <v>0</v>
      </c>
      <c r="G15" s="1726">
        <v>0</v>
      </c>
      <c r="H15" s="1727">
        <f t="shared" si="0"/>
        <v>0</v>
      </c>
      <c r="I15" s="1726">
        <v>0</v>
      </c>
      <c r="J15" s="1726">
        <v>0</v>
      </c>
      <c r="K15" s="1726">
        <v>134630237</v>
      </c>
      <c r="L15" s="1726">
        <v>0</v>
      </c>
      <c r="M15" s="1727">
        <f t="shared" si="1"/>
        <v>134630237</v>
      </c>
      <c r="N15" s="1726">
        <v>0</v>
      </c>
      <c r="O15" s="1724">
        <f t="shared" si="2"/>
        <v>0</v>
      </c>
      <c r="P15" s="1730">
        <f t="shared" si="3"/>
        <v>134630237</v>
      </c>
      <c r="Q15" s="1731">
        <f t="shared" si="4"/>
        <v>1.2308422437871143E-2</v>
      </c>
    </row>
    <row r="16" spans="1:22" x14ac:dyDescent="0.2">
      <c r="A16" s="1723"/>
      <c r="B16" s="1724"/>
      <c r="C16" s="1725"/>
      <c r="D16" s="1724"/>
      <c r="E16" s="1726"/>
      <c r="F16" s="1726"/>
      <c r="G16" s="1726"/>
      <c r="H16" s="1727"/>
      <c r="I16" s="1726"/>
      <c r="J16" s="1726"/>
      <c r="K16" s="1726"/>
      <c r="L16" s="1726"/>
      <c r="M16" s="1727"/>
      <c r="N16" s="1726"/>
      <c r="O16" s="1724"/>
      <c r="P16" s="1730"/>
      <c r="Q16" s="1731"/>
    </row>
    <row r="17" spans="1:17" x14ac:dyDescent="0.2">
      <c r="A17" s="1723" t="s">
        <v>12</v>
      </c>
      <c r="B17" s="1724"/>
      <c r="C17" s="1725"/>
      <c r="D17" s="1724"/>
      <c r="E17" s="1726"/>
      <c r="F17" s="1726"/>
      <c r="G17" s="1726"/>
      <c r="H17" s="1727"/>
      <c r="I17" s="1726"/>
      <c r="J17" s="1726"/>
      <c r="K17" s="1726"/>
      <c r="L17" s="1726"/>
      <c r="M17" s="1727"/>
      <c r="N17" s="1726"/>
      <c r="O17" s="1724"/>
      <c r="P17" s="1730"/>
      <c r="Q17" s="1731"/>
    </row>
    <row r="18" spans="1:17" x14ac:dyDescent="0.2">
      <c r="A18" s="1723" t="s">
        <v>13</v>
      </c>
      <c r="B18" s="1724"/>
      <c r="C18" s="1725"/>
      <c r="D18" s="1724"/>
      <c r="E18" s="1726"/>
      <c r="F18" s="1726"/>
      <c r="G18" s="1726"/>
      <c r="H18" s="1727"/>
      <c r="I18" s="1726"/>
      <c r="J18" s="1726"/>
      <c r="K18" s="1726"/>
      <c r="L18" s="1726"/>
      <c r="M18" s="1727"/>
      <c r="N18" s="1726"/>
      <c r="O18" s="1724"/>
      <c r="P18" s="1730"/>
      <c r="Q18" s="1731"/>
    </row>
    <row r="19" spans="1:17" x14ac:dyDescent="0.2">
      <c r="A19" s="1723" t="s">
        <v>9</v>
      </c>
      <c r="B19" s="1724"/>
      <c r="C19" s="1725"/>
      <c r="D19" s="1724"/>
      <c r="E19" s="1726"/>
      <c r="F19" s="1726"/>
      <c r="G19" s="1726"/>
      <c r="H19" s="1727"/>
      <c r="I19" s="1726"/>
      <c r="J19" s="1726"/>
      <c r="K19" s="1726"/>
      <c r="L19" s="1726"/>
      <c r="M19" s="1727"/>
      <c r="N19" s="1726"/>
      <c r="O19" s="1724"/>
      <c r="P19" s="1730"/>
      <c r="Q19" s="1731"/>
    </row>
    <row r="20" spans="1:17" x14ac:dyDescent="0.2">
      <c r="A20" s="1723" t="s">
        <v>10</v>
      </c>
      <c r="B20" s="1724"/>
      <c r="C20" s="1725"/>
      <c r="D20" s="1724"/>
      <c r="E20" s="1726"/>
      <c r="F20" s="1726"/>
      <c r="G20" s="1726"/>
      <c r="H20" s="1727"/>
      <c r="I20" s="1726"/>
      <c r="J20" s="1726"/>
      <c r="K20" s="1726"/>
      <c r="L20" s="1726"/>
      <c r="M20" s="1727"/>
      <c r="N20" s="1726"/>
      <c r="O20" s="1724"/>
      <c r="P20" s="1730"/>
      <c r="Q20" s="1731"/>
    </row>
    <row r="21" spans="1:17" x14ac:dyDescent="0.2">
      <c r="A21" s="1723" t="s">
        <v>11</v>
      </c>
      <c r="B21" s="1724"/>
      <c r="C21" s="1725"/>
      <c r="D21" s="1724"/>
      <c r="E21" s="1726"/>
      <c r="F21" s="1726"/>
      <c r="G21" s="1726"/>
      <c r="H21" s="1727"/>
      <c r="I21" s="1726"/>
      <c r="J21" s="1726"/>
      <c r="K21" s="1726"/>
      <c r="L21" s="1726"/>
      <c r="M21" s="1727"/>
      <c r="N21" s="1726"/>
      <c r="O21" s="1724"/>
      <c r="P21" s="1730"/>
      <c r="Q21" s="1731"/>
    </row>
    <row r="22" spans="1:17" x14ac:dyDescent="0.2">
      <c r="A22" s="1723" t="s">
        <v>14</v>
      </c>
      <c r="B22" s="1724"/>
      <c r="C22" s="1725"/>
      <c r="D22" s="1724"/>
      <c r="E22" s="1726"/>
      <c r="F22" s="1726"/>
      <c r="G22" s="1726"/>
      <c r="H22" s="1727"/>
      <c r="I22" s="1726"/>
      <c r="J22" s="1726"/>
      <c r="K22" s="1726"/>
      <c r="L22" s="1726"/>
      <c r="M22" s="1727"/>
      <c r="N22" s="1726"/>
      <c r="O22" s="1724"/>
      <c r="P22" s="1730"/>
      <c r="Q22" s="1731"/>
    </row>
    <row r="23" spans="1:17" ht="12" thickBot="1" x14ac:dyDescent="0.25">
      <c r="A23" s="1736"/>
      <c r="B23" s="1737"/>
      <c r="C23" s="1725"/>
      <c r="D23" s="1724"/>
      <c r="E23" s="1726"/>
      <c r="F23" s="1726"/>
      <c r="G23" s="1726"/>
      <c r="H23" s="1727"/>
      <c r="I23" s="1726"/>
      <c r="J23" s="1726"/>
      <c r="K23" s="1726"/>
      <c r="L23" s="1726"/>
      <c r="M23" s="1727"/>
      <c r="N23" s="1726"/>
      <c r="O23" s="1724"/>
      <c r="P23" s="1730"/>
      <c r="Q23" s="1731"/>
    </row>
    <row r="24" spans="1:17" ht="12" thickBot="1" x14ac:dyDescent="0.25">
      <c r="A24" s="10" t="s">
        <v>0</v>
      </c>
      <c r="B24" s="42">
        <f>SUM(B5:B23)</f>
        <v>0</v>
      </c>
      <c r="C24" s="42">
        <f t="shared" ref="C24:N24" si="5">SUM(C5:C23)</f>
        <v>7504436322</v>
      </c>
      <c r="D24" s="42">
        <f t="shared" si="5"/>
        <v>1481479154</v>
      </c>
      <c r="E24" s="42">
        <f t="shared" si="5"/>
        <v>1628254589</v>
      </c>
      <c r="F24" s="42">
        <f t="shared" si="5"/>
        <v>0</v>
      </c>
      <c r="G24" s="42">
        <f t="shared" si="5"/>
        <v>68965926</v>
      </c>
      <c r="H24" s="43">
        <f>SUM(B24:G24)</f>
        <v>10683135991</v>
      </c>
      <c r="I24" s="42">
        <f t="shared" si="5"/>
        <v>0</v>
      </c>
      <c r="J24" s="42">
        <f t="shared" si="5"/>
        <v>0</v>
      </c>
      <c r="K24" s="42">
        <f t="shared" si="5"/>
        <v>254921886</v>
      </c>
      <c r="L24" s="42">
        <f t="shared" si="5"/>
        <v>0</v>
      </c>
      <c r="M24" s="43">
        <f>SUM(I24:L24)</f>
        <v>254921886</v>
      </c>
      <c r="N24" s="42">
        <f t="shared" si="5"/>
        <v>0</v>
      </c>
      <c r="O24" s="42">
        <f>+N24</f>
        <v>0</v>
      </c>
      <c r="P24" s="46">
        <f>+H24+M24+O24</f>
        <v>10938057877</v>
      </c>
      <c r="Q24" s="48">
        <f>SUM(Q5:Q23)</f>
        <v>1</v>
      </c>
    </row>
    <row r="25" spans="1:17" x14ac:dyDescent="0.2">
      <c r="A25" s="5"/>
      <c r="B25" s="9"/>
      <c r="C25" s="9"/>
      <c r="D25" s="9"/>
      <c r="E25" s="9"/>
      <c r="F25" s="9"/>
      <c r="G25" s="9"/>
      <c r="H25" s="44"/>
      <c r="I25" s="9"/>
      <c r="J25" s="9"/>
      <c r="K25" s="9"/>
      <c r="L25" s="9"/>
      <c r="M25" s="9"/>
      <c r="N25" s="9"/>
      <c r="O25" s="9"/>
      <c r="P25" s="9"/>
      <c r="Q25" s="49"/>
    </row>
    <row r="26" spans="1:17" x14ac:dyDescent="0.2">
      <c r="H26" s="45"/>
    </row>
    <row r="27" spans="1:17" x14ac:dyDescent="0.2">
      <c r="H27" s="45"/>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scale="81"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8</vt:i4>
      </vt:variant>
    </vt:vector>
  </HeadingPairs>
  <TitlesOfParts>
    <vt:vector size="29" baseType="lpstr">
      <vt:lpstr>INDICE</vt:lpstr>
      <vt:lpstr>F-01 (2)</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'F-01'!Área_de_impresión</vt:lpstr>
      <vt:lpstr>'F-01 (2)'!Área_de_impresión</vt:lpstr>
      <vt:lpstr>'F-07'!Área_de_impresión</vt:lpstr>
      <vt:lpstr>'F-08'!Área_de_impresión</vt:lpstr>
      <vt:lpstr>'F-12'!Área_de_impresión</vt:lpstr>
      <vt:lpstr>'F-15'!Área_de_impresión</vt:lpstr>
      <vt:lpstr>'F-01'!Títulos_a_imprimir</vt:lpstr>
      <vt:lpstr>'F-01 (2)'!Títulos_a_imprimir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2019-08-26T22:01:28Z</cp:lastPrinted>
  <dcterms:created xsi:type="dcterms:W3CDTF">1998-08-20T20:27:58Z</dcterms:created>
  <dcterms:modified xsi:type="dcterms:W3CDTF">2020-10-20T14:39:35Z</dcterms:modified>
</cp:coreProperties>
</file>